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pivotCache/pivotCacheDefinition5.xml" ContentType="application/vnd.openxmlformats-officedocument.spreadsheetml.pivotCacheDefinition+xml"/>
  <Override PartName="/xl/pivotCache/pivotCacheRecords5.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tables/table1.xml" ContentType="application/vnd.openxmlformats-officedocument.spreadsheetml.table+xml"/>
  <Override PartName="/xl/pivotTables/pivotTable1.xml" ContentType="application/vnd.openxmlformats-officedocument.spreadsheetml.pivotTable+xml"/>
  <Override PartName="/xl/pivotTables/pivotTable2.xml" ContentType="application/vnd.openxmlformats-officedocument.spreadsheetml.pivot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hidePivotFieldList="1" defaultThemeVersion="202300"/>
  <mc:AlternateContent xmlns:mc="http://schemas.openxmlformats.org/markup-compatibility/2006">
    <mc:Choice Requires="x15">
      <x15ac:absPath xmlns:x15ac="http://schemas.microsoft.com/office/spreadsheetml/2010/11/ac" url="W:\2024.04_MelissaT\Tani\Tentative_DO\Final Submission FY 26-27\"/>
    </mc:Choice>
  </mc:AlternateContent>
  <xr:revisionPtr revIDLastSave="0" documentId="13_ncr:1_{8CAF63C2-66FE-40C7-8F64-B6CB54A6E858}" xr6:coauthVersionLast="47" xr6:coauthVersionMax="47" xr10:uidLastSave="{00000000-0000-0000-0000-000000000000}"/>
  <workbookProtection workbookAlgorithmName="SHA-512" workbookHashValue="5fr8t8BEm6C4frfB7Yg/oaIb7nod7M6DsuMUmITOWRzFLP3anjcR46amJ0Nsj70Ip0fsVtjDSo9TupMXw7OE2A==" workbookSaltValue="wLpaoeINwNiPEGWquCBTig==" workbookSpinCount="100000" lockStructure="1"/>
  <bookViews>
    <workbookView xWindow="57480" yWindow="-120" windowWidth="51840" windowHeight="21120" tabRatio="804" xr2:uid="{888415C4-6EEF-4A06-A1F4-A957BE364DCE}"/>
  </bookViews>
  <sheets>
    <sheet name="2026-27" sheetId="1" r:id="rId1"/>
    <sheet name="Prior Yr 25-26" sheetId="16" state="hidden" r:id="rId2"/>
    <sheet name="Risk mgmt Saly and Payroll" sheetId="40" state="hidden" r:id="rId3"/>
    <sheet name="Chancellor FY 25" sheetId="41" state="hidden" r:id="rId4"/>
    <sheet name="Chancellor FY26" sheetId="42" state="hidden" r:id="rId5"/>
    <sheet name="Detail1" sheetId="35" state="hidden" r:id="rId6"/>
    <sheet name="Detail2" sheetId="44" state="hidden" r:id="rId7"/>
    <sheet name="Salary Pivot" sheetId="2" r:id="rId8"/>
    <sheet name="PIVOT" sheetId="45" r:id="rId9"/>
    <sheet name="2025-26 Adoptive Budget Salary" sheetId="6" state="hidden" r:id="rId10"/>
    <sheet name="Working Sheet" sheetId="3" r:id="rId11"/>
    <sheet name="AUR Requests" sheetId="7" r:id="rId12"/>
    <sheet name="Bus Svs" sheetId="17" state="hidden" r:id="rId13"/>
    <sheet name="Facilities" sheetId="18" state="hidden" r:id="rId14"/>
    <sheet name="Risk Mgmt &amp; Legal" sheetId="19" state="hidden" r:id="rId15"/>
    <sheet name="Chancellors" sheetId="20" state="hidden" r:id="rId16"/>
    <sheet name="Public Affairs" sheetId="21" state="hidden" r:id="rId17"/>
    <sheet name="HR" sheetId="22" state="hidden" r:id="rId18"/>
    <sheet name="IR" sheetId="28" state="hidden" r:id="rId19"/>
    <sheet name="CWS " sheetId="29" state="hidden" r:id="rId20"/>
    <sheet name="IT CIO" sheetId="30" state="hidden" r:id="rId21"/>
    <sheet name="IT Enterprise" sheetId="31" state="hidden" r:id="rId22"/>
    <sheet name="IT Infrastructure" sheetId="32" state="hidden" r:id="rId23"/>
    <sheet name="IT-Security" sheetId="33" state="hidden" r:id="rId24"/>
    <sheet name="Sheet8" sheetId="15" state="hidden" r:id="rId25"/>
  </sheets>
  <externalReferences>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s>
  <definedNames>
    <definedName name="_xlnm._FilterDatabase" localSheetId="10" hidden="1">'Working Sheet'!$A$2:$X$3711</definedName>
  </definedNames>
  <calcPr calcId="191029"/>
  <pivotCaches>
    <pivotCache cacheId="0" r:id="rId40"/>
    <pivotCache cacheId="1" r:id="rId41"/>
    <pivotCache cacheId="2" r:id="rId42"/>
    <pivotCache cacheId="3" r:id="rId43"/>
    <pivotCache cacheId="4" r:id="rId44"/>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50" i="1" l="1"/>
  <c r="F50" i="1"/>
  <c r="E50" i="1"/>
  <c r="D50" i="1"/>
  <c r="C50" i="1"/>
  <c r="E52" i="1"/>
  <c r="D52" i="1"/>
  <c r="C52" i="1"/>
  <c r="H52" i="1" s="1"/>
  <c r="G53" i="1"/>
  <c r="F53" i="1"/>
  <c r="E53" i="1"/>
  <c r="D53" i="1"/>
  <c r="C50" i="16"/>
  <c r="C46" i="1"/>
  <c r="S35" i="33"/>
  <c r="S34" i="33"/>
  <c r="E46" i="1"/>
  <c r="D46" i="1"/>
  <c r="E25" i="1"/>
  <c r="S1" i="32"/>
  <c r="T18" i="30"/>
  <c r="I46" i="33"/>
  <c r="E45" i="33"/>
  <c r="E44" i="33"/>
  <c r="E43" i="33"/>
  <c r="E42" i="33"/>
  <c r="E41" i="33"/>
  <c r="S32" i="33"/>
  <c r="P32" i="33"/>
  <c r="O32" i="33"/>
  <c r="N32" i="33"/>
  <c r="M32" i="33"/>
  <c r="L32" i="33"/>
  <c r="K32" i="33"/>
  <c r="J32" i="33"/>
  <c r="I32" i="33"/>
  <c r="T31" i="33"/>
  <c r="E31" i="33"/>
  <c r="T30" i="33"/>
  <c r="E30" i="33"/>
  <c r="T29" i="33"/>
  <c r="E29" i="33"/>
  <c r="T28" i="33"/>
  <c r="E28" i="33"/>
  <c r="T27" i="33"/>
  <c r="E27" i="33"/>
  <c r="T26" i="33"/>
  <c r="E26" i="33"/>
  <c r="T25" i="33"/>
  <c r="E25" i="33"/>
  <c r="T24" i="33"/>
  <c r="R24" i="33"/>
  <c r="E24" i="33"/>
  <c r="T23" i="33"/>
  <c r="R23" i="33"/>
  <c r="E23" i="33"/>
  <c r="T22" i="33"/>
  <c r="R22" i="33"/>
  <c r="E22" i="33"/>
  <c r="R21" i="33"/>
  <c r="Q21" i="33"/>
  <c r="T21" i="33" s="1"/>
  <c r="R20" i="33"/>
  <c r="Q20" i="33"/>
  <c r="T20" i="33" s="1"/>
  <c r="R19" i="33"/>
  <c r="Q19" i="33"/>
  <c r="T19" i="33" s="1"/>
  <c r="R18" i="33"/>
  <c r="Q18" i="33"/>
  <c r="T18" i="33" s="1"/>
  <c r="R17" i="33"/>
  <c r="Q17" i="33"/>
  <c r="T17" i="33" s="1"/>
  <c r="R16" i="33"/>
  <c r="Q16" i="33"/>
  <c r="T16" i="33" s="1"/>
  <c r="R15" i="33"/>
  <c r="Q15" i="33"/>
  <c r="T15" i="33" s="1"/>
  <c r="R14" i="33"/>
  <c r="Q14" i="33"/>
  <c r="T14" i="33" s="1"/>
  <c r="R13" i="33"/>
  <c r="Q13" i="33"/>
  <c r="T13" i="33" s="1"/>
  <c r="T12" i="33"/>
  <c r="R12" i="33"/>
  <c r="R11" i="33"/>
  <c r="Q11" i="33"/>
  <c r="T11" i="33" s="1"/>
  <c r="R10" i="33"/>
  <c r="R32" i="33" s="1"/>
  <c r="Q10" i="33"/>
  <c r="G58" i="1"/>
  <c r="G44" i="1" s="1"/>
  <c r="C11" i="1"/>
  <c r="D11" i="1"/>
  <c r="F11" i="1"/>
  <c r="G11" i="1"/>
  <c r="F21" i="1"/>
  <c r="C52" i="16"/>
  <c r="C60" i="16"/>
  <c r="F36" i="1"/>
  <c r="F35" i="1"/>
  <c r="C37" i="1"/>
  <c r="C32" i="1"/>
  <c r="D31" i="1"/>
  <c r="D30" i="1"/>
  <c r="D29" i="1"/>
  <c r="D28" i="1"/>
  <c r="D27" i="1"/>
  <c r="D26" i="1"/>
  <c r="E24" i="1"/>
  <c r="E23" i="1"/>
  <c r="E22" i="1"/>
  <c r="F20" i="1"/>
  <c r="F19" i="1"/>
  <c r="F18" i="1"/>
  <c r="F17" i="1"/>
  <c r="G27" i="40"/>
  <c r="G25" i="40"/>
  <c r="G26" i="40"/>
  <c r="G24" i="40"/>
  <c r="G23" i="40"/>
  <c r="G22" i="40"/>
  <c r="D26" i="40"/>
  <c r="D25" i="40"/>
  <c r="D24" i="40"/>
  <c r="D23" i="40"/>
  <c r="D22" i="40"/>
  <c r="G21" i="40"/>
  <c r="D21" i="40"/>
  <c r="G20" i="40"/>
  <c r="D20" i="40"/>
  <c r="D27" i="40" s="1"/>
  <c r="Y44" i="42"/>
  <c r="Y46" i="42" s="1"/>
  <c r="O192" i="35"/>
  <c r="L192" i="35"/>
  <c r="Z56" i="42"/>
  <c r="AA31" i="17"/>
  <c r="B11" i="2"/>
  <c r="H11" i="1"/>
  <c r="H15" i="40"/>
  <c r="D8" i="1" s="1"/>
  <c r="H14" i="40"/>
  <c r="B5" i="2"/>
  <c r="E175" i="35"/>
  <c r="B24" i="2"/>
  <c r="G18" i="2"/>
  <c r="G17" i="2"/>
  <c r="G16" i="2"/>
  <c r="G21" i="2" s="1"/>
  <c r="S15" i="17"/>
  <c r="S44" i="17" s="1"/>
  <c r="S13" i="17"/>
  <c r="I88" i="32"/>
  <c r="E87" i="32"/>
  <c r="E86" i="32"/>
  <c r="E85" i="32"/>
  <c r="E84" i="32"/>
  <c r="U83" i="32"/>
  <c r="E83" i="32"/>
  <c r="E81" i="32"/>
  <c r="E80" i="32"/>
  <c r="E79" i="32"/>
  <c r="E78" i="32"/>
  <c r="E77" i="32"/>
  <c r="T67" i="32"/>
  <c r="S67" i="32"/>
  <c r="P67" i="32"/>
  <c r="O67" i="32"/>
  <c r="N67" i="32"/>
  <c r="M67" i="32"/>
  <c r="L67" i="32"/>
  <c r="K67" i="32"/>
  <c r="J67" i="32"/>
  <c r="I67" i="32"/>
  <c r="U66" i="32"/>
  <c r="E66" i="32"/>
  <c r="U65" i="32"/>
  <c r="E65" i="32"/>
  <c r="U64" i="32"/>
  <c r="E64" i="32"/>
  <c r="U63" i="32"/>
  <c r="E63" i="32"/>
  <c r="U62" i="32"/>
  <c r="E62" i="32"/>
  <c r="U61" i="32"/>
  <c r="E61" i="32"/>
  <c r="U60" i="32"/>
  <c r="E60" i="32"/>
  <c r="U59" i="32"/>
  <c r="E59" i="32"/>
  <c r="U58" i="32"/>
  <c r="E58" i="32"/>
  <c r="U57" i="32"/>
  <c r="U56" i="32"/>
  <c r="U55" i="32"/>
  <c r="U54" i="32"/>
  <c r="U53" i="32"/>
  <c r="U52" i="32"/>
  <c r="U51" i="32"/>
  <c r="U50" i="32"/>
  <c r="U49" i="32"/>
  <c r="U48" i="32"/>
  <c r="U47" i="32"/>
  <c r="U46" i="32"/>
  <c r="U45" i="32"/>
  <c r="U44" i="32"/>
  <c r="U67" i="32" s="1"/>
  <c r="T38" i="32"/>
  <c r="S38" i="32"/>
  <c r="P38" i="32"/>
  <c r="O38" i="32"/>
  <c r="N38" i="32"/>
  <c r="M38" i="32"/>
  <c r="L38" i="32"/>
  <c r="K38" i="32"/>
  <c r="J38" i="32"/>
  <c r="I38" i="32"/>
  <c r="U37" i="32"/>
  <c r="E37" i="32"/>
  <c r="U36" i="32"/>
  <c r="E36" i="32"/>
  <c r="U35" i="32"/>
  <c r="E35" i="32"/>
  <c r="U34" i="32"/>
  <c r="E34" i="32"/>
  <c r="U33" i="32"/>
  <c r="E33" i="32"/>
  <c r="U32" i="32"/>
  <c r="E32" i="32"/>
  <c r="U31" i="32"/>
  <c r="R31" i="32"/>
  <c r="E31" i="32"/>
  <c r="U30" i="32"/>
  <c r="R30" i="32"/>
  <c r="E30" i="32"/>
  <c r="U29" i="32"/>
  <c r="R29" i="32"/>
  <c r="E29" i="32"/>
  <c r="R28" i="32"/>
  <c r="Q28" i="32"/>
  <c r="U28" i="32" s="1"/>
  <c r="R27" i="32"/>
  <c r="Q27" i="32"/>
  <c r="U27" i="32" s="1"/>
  <c r="R26" i="32"/>
  <c r="Q26" i="32"/>
  <c r="U26" i="32" s="1"/>
  <c r="R25" i="32"/>
  <c r="Q25" i="32"/>
  <c r="U25" i="32" s="1"/>
  <c r="R24" i="32"/>
  <c r="Q24" i="32"/>
  <c r="U24" i="32" s="1"/>
  <c r="R23" i="32"/>
  <c r="Q23" i="32"/>
  <c r="U23" i="32" s="1"/>
  <c r="R22" i="32"/>
  <c r="Q22" i="32"/>
  <c r="U22" i="32" s="1"/>
  <c r="R21" i="32"/>
  <c r="Q21" i="32"/>
  <c r="U21" i="32" s="1"/>
  <c r="R20" i="32"/>
  <c r="Q20" i="32"/>
  <c r="U20" i="32" s="1"/>
  <c r="R19" i="32"/>
  <c r="Q19" i="32"/>
  <c r="U19" i="32" s="1"/>
  <c r="R18" i="32"/>
  <c r="Q18" i="32"/>
  <c r="U18" i="32" s="1"/>
  <c r="R17" i="32"/>
  <c r="Q17" i="32"/>
  <c r="U17" i="32" s="1"/>
  <c r="R16" i="32"/>
  <c r="Q16" i="32"/>
  <c r="U16" i="32" s="1"/>
  <c r="R15" i="32"/>
  <c r="Q15" i="32"/>
  <c r="U15" i="32" s="1"/>
  <c r="R14" i="32"/>
  <c r="Q14" i="32"/>
  <c r="U14" i="32" s="1"/>
  <c r="R13" i="32"/>
  <c r="Q13" i="32"/>
  <c r="U13" i="32" s="1"/>
  <c r="R12" i="32"/>
  <c r="Q12" i="32"/>
  <c r="U12" i="32" s="1"/>
  <c r="R11" i="32"/>
  <c r="Q11" i="32"/>
  <c r="U11" i="32" s="1"/>
  <c r="U10" i="32"/>
  <c r="U38" i="32" s="1"/>
  <c r="R10" i="32"/>
  <c r="R38" i="32" s="1"/>
  <c r="Q10" i="32"/>
  <c r="Q38" i="32" s="1"/>
  <c r="S2" i="32"/>
  <c r="S3" i="32"/>
  <c r="I50" i="31"/>
  <c r="E49" i="31"/>
  <c r="E48" i="31"/>
  <c r="E47" i="31"/>
  <c r="E46" i="31"/>
  <c r="E45" i="31"/>
  <c r="T36" i="31"/>
  <c r="S36" i="31"/>
  <c r="P36" i="31"/>
  <c r="O36" i="31"/>
  <c r="N36" i="31"/>
  <c r="M36" i="31"/>
  <c r="L36" i="31"/>
  <c r="K36" i="31"/>
  <c r="J36" i="31"/>
  <c r="I36" i="31"/>
  <c r="U35" i="31"/>
  <c r="E35" i="31"/>
  <c r="U34" i="31"/>
  <c r="E34" i="31"/>
  <c r="U33" i="31"/>
  <c r="E33" i="31"/>
  <c r="U32" i="31"/>
  <c r="E32" i="31"/>
  <c r="U31" i="31"/>
  <c r="E31" i="31"/>
  <c r="U30" i="31"/>
  <c r="E30" i="31"/>
  <c r="U29" i="31"/>
  <c r="E29" i="31"/>
  <c r="U28" i="31"/>
  <c r="R28" i="31"/>
  <c r="E28" i="31"/>
  <c r="U27" i="31"/>
  <c r="R27" i="31"/>
  <c r="E27" i="31"/>
  <c r="U26" i="31"/>
  <c r="R26" i="31"/>
  <c r="E26" i="31"/>
  <c r="R25" i="31"/>
  <c r="Q25" i="31"/>
  <c r="U25" i="31" s="1"/>
  <c r="R24" i="31"/>
  <c r="Q24" i="31"/>
  <c r="U24" i="31" s="1"/>
  <c r="R23" i="31"/>
  <c r="Q23" i="31"/>
  <c r="U23" i="31" s="1"/>
  <c r="R22" i="31"/>
  <c r="Q22" i="31"/>
  <c r="U22" i="31" s="1"/>
  <c r="R21" i="31"/>
  <c r="Q21" i="31"/>
  <c r="U21" i="31" s="1"/>
  <c r="R20" i="31"/>
  <c r="Q20" i="31"/>
  <c r="U20" i="31" s="1"/>
  <c r="R19" i="31"/>
  <c r="Q19" i="31"/>
  <c r="U19" i="31" s="1"/>
  <c r="R18" i="31"/>
  <c r="Q18" i="31"/>
  <c r="U18" i="31" s="1"/>
  <c r="R17" i="31"/>
  <c r="Q17" i="31"/>
  <c r="U17" i="31" s="1"/>
  <c r="R16" i="31"/>
  <c r="Q16" i="31"/>
  <c r="U16" i="31" s="1"/>
  <c r="R15" i="31"/>
  <c r="Q15" i="31"/>
  <c r="U15" i="31" s="1"/>
  <c r="R14" i="31"/>
  <c r="Q14" i="31"/>
  <c r="U14" i="31" s="1"/>
  <c r="R13" i="31"/>
  <c r="Q13" i="31"/>
  <c r="U13" i="31" s="1"/>
  <c r="R12" i="31"/>
  <c r="Q12" i="31"/>
  <c r="U12" i="31" s="1"/>
  <c r="R11" i="31"/>
  <c r="Q11" i="31"/>
  <c r="U11" i="31" s="1"/>
  <c r="R10" i="31"/>
  <c r="R36" i="31" s="1"/>
  <c r="Q10" i="31"/>
  <c r="I48" i="30"/>
  <c r="E47" i="30"/>
  <c r="E46" i="30"/>
  <c r="E45" i="30"/>
  <c r="E44" i="30"/>
  <c r="E43" i="30"/>
  <c r="T34" i="30"/>
  <c r="S34" i="30"/>
  <c r="P34" i="30"/>
  <c r="O34" i="30"/>
  <c r="N34" i="30"/>
  <c r="M34" i="30"/>
  <c r="L34" i="30"/>
  <c r="K34" i="30"/>
  <c r="J34" i="30"/>
  <c r="I34" i="30"/>
  <c r="U33" i="30"/>
  <c r="E33" i="30"/>
  <c r="U32" i="30"/>
  <c r="E32" i="30"/>
  <c r="U31" i="30"/>
  <c r="E31" i="30"/>
  <c r="U30" i="30"/>
  <c r="E30" i="30"/>
  <c r="U29" i="30"/>
  <c r="E29" i="30"/>
  <c r="U28" i="30"/>
  <c r="E28" i="30"/>
  <c r="U27" i="30"/>
  <c r="E27" i="30"/>
  <c r="U26" i="30"/>
  <c r="E26" i="30"/>
  <c r="U25" i="30"/>
  <c r="E25" i="30"/>
  <c r="U24" i="30"/>
  <c r="E24" i="30"/>
  <c r="R23" i="30"/>
  <c r="Q23" i="30"/>
  <c r="U23" i="30" s="1"/>
  <c r="R22" i="30"/>
  <c r="Q22" i="30"/>
  <c r="U22" i="30" s="1"/>
  <c r="R21" i="30"/>
  <c r="Q21" i="30"/>
  <c r="U21" i="30" s="1"/>
  <c r="U20" i="30"/>
  <c r="R19" i="30"/>
  <c r="Q19" i="30"/>
  <c r="U19" i="30" s="1"/>
  <c r="U18" i="30"/>
  <c r="R17" i="30"/>
  <c r="Q17" i="30"/>
  <c r="U17" i="30" s="1"/>
  <c r="R16" i="30"/>
  <c r="Q16" i="30"/>
  <c r="U16" i="30" s="1"/>
  <c r="R15" i="30"/>
  <c r="Q15" i="30"/>
  <c r="U15" i="30" s="1"/>
  <c r="R14" i="30"/>
  <c r="Q14" i="30"/>
  <c r="U14" i="30" s="1"/>
  <c r="R13" i="30"/>
  <c r="Q13" i="30"/>
  <c r="U13" i="30" s="1"/>
  <c r="R12" i="30"/>
  <c r="Q12" i="30"/>
  <c r="U12" i="30" s="1"/>
  <c r="R11" i="30"/>
  <c r="Q11" i="30"/>
  <c r="U11" i="30" s="1"/>
  <c r="R10" i="30"/>
  <c r="R34" i="30" s="1"/>
  <c r="Q10" i="30"/>
  <c r="N1" i="29"/>
  <c r="I156" i="29"/>
  <c r="E155" i="29"/>
  <c r="E154" i="29"/>
  <c r="E153" i="29"/>
  <c r="E152" i="29"/>
  <c r="E151" i="29"/>
  <c r="E149" i="29"/>
  <c r="E148" i="29"/>
  <c r="E147" i="29"/>
  <c r="E146" i="29"/>
  <c r="E145" i="29"/>
  <c r="L135" i="29"/>
  <c r="L137" i="29" s="1"/>
  <c r="K135" i="29"/>
  <c r="K137" i="29" s="1"/>
  <c r="J135" i="29"/>
  <c r="I134" i="29"/>
  <c r="M134" i="29" s="1"/>
  <c r="I133" i="29"/>
  <c r="M133" i="29" s="1"/>
  <c r="I132" i="29"/>
  <c r="M132" i="29" s="1"/>
  <c r="I131" i="29"/>
  <c r="M131" i="29" s="1"/>
  <c r="I130" i="29"/>
  <c r="M130" i="29" s="1"/>
  <c r="I129" i="29"/>
  <c r="M129" i="29" s="1"/>
  <c r="I128" i="29"/>
  <c r="M128" i="29" s="1"/>
  <c r="I127" i="29"/>
  <c r="M127" i="29" s="1"/>
  <c r="I126" i="29"/>
  <c r="M126" i="29" s="1"/>
  <c r="I125" i="29"/>
  <c r="M125" i="29" s="1"/>
  <c r="I124" i="29"/>
  <c r="M124" i="29" s="1"/>
  <c r="I123" i="29"/>
  <c r="M123" i="29" s="1"/>
  <c r="I122" i="29"/>
  <c r="L117" i="29"/>
  <c r="K117" i="29"/>
  <c r="J116" i="29" a="1"/>
  <c r="J116" i="29" s="1"/>
  <c r="I116" i="29"/>
  <c r="M116" i="29" s="1"/>
  <c r="J115" i="29" a="1"/>
  <c r="J115" i="29" s="1"/>
  <c r="I115" i="29"/>
  <c r="M115" i="29" s="1"/>
  <c r="J114" i="29" a="1"/>
  <c r="J114" i="29" s="1"/>
  <c r="I114" i="29"/>
  <c r="M114" i="29" s="1"/>
  <c r="J113" i="29" a="1"/>
  <c r="J113" i="29" s="1"/>
  <c r="I113" i="29"/>
  <c r="M113" i="29" s="1"/>
  <c r="J112" i="29" a="1"/>
  <c r="J112" i="29" s="1"/>
  <c r="I112" i="29"/>
  <c r="M112" i="29" s="1"/>
  <c r="J111" i="29" a="1"/>
  <c r="J111" i="29" s="1"/>
  <c r="I111" i="29"/>
  <c r="M111" i="29" s="1"/>
  <c r="J110" i="29" a="1"/>
  <c r="J110" i="29" s="1"/>
  <c r="I110" i="29"/>
  <c r="M110" i="29" s="1"/>
  <c r="J109" i="29" a="1"/>
  <c r="J109" i="29" s="1"/>
  <c r="I109" i="29"/>
  <c r="M109" i="29" s="1"/>
  <c r="J108" i="29" a="1"/>
  <c r="J108" i="29" s="1"/>
  <c r="I108" i="29"/>
  <c r="M108" i="29" s="1"/>
  <c r="J107" i="29" a="1"/>
  <c r="J107" i="29" s="1"/>
  <c r="I107" i="29"/>
  <c r="M107" i="29" s="1"/>
  <c r="I106" i="29"/>
  <c r="M106" i="29" s="1"/>
  <c r="J105" i="29" a="1"/>
  <c r="J105" i="29" s="1"/>
  <c r="I105" i="29"/>
  <c r="M105" i="29" s="1"/>
  <c r="J104" i="29" a="1"/>
  <c r="J104" i="29" s="1"/>
  <c r="I104" i="29"/>
  <c r="M104" i="29" s="1"/>
  <c r="J103" i="29" a="1"/>
  <c r="J103" i="29" s="1"/>
  <c r="I103" i="29"/>
  <c r="M103" i="29" s="1"/>
  <c r="J102" i="29" a="1"/>
  <c r="J102" i="29" s="1"/>
  <c r="I102" i="29"/>
  <c r="M102" i="29" s="1"/>
  <c r="J101" i="29" a="1"/>
  <c r="J101" i="29" s="1"/>
  <c r="J117" i="29" s="1"/>
  <c r="I101" i="29"/>
  <c r="L96" i="29"/>
  <c r="K96" i="29"/>
  <c r="J95" i="29" a="1"/>
  <c r="J95" i="29" s="1"/>
  <c r="I95" i="29"/>
  <c r="M95" i="29" s="1"/>
  <c r="J94" i="29" a="1"/>
  <c r="J94" i="29" s="1"/>
  <c r="I94" i="29"/>
  <c r="M94" i="29" s="1"/>
  <c r="J93" i="29" a="1"/>
  <c r="J93" i="29" s="1"/>
  <c r="I93" i="29"/>
  <c r="M93" i="29" s="1"/>
  <c r="J92" i="29" a="1"/>
  <c r="J92" i="29" s="1"/>
  <c r="I92" i="29"/>
  <c r="M92" i="29" s="1"/>
  <c r="M91" i="29"/>
  <c r="J91" i="29" a="1"/>
  <c r="J91" i="29" s="1"/>
  <c r="J90" i="29" a="1"/>
  <c r="J90" i="29" s="1"/>
  <c r="I90" i="29"/>
  <c r="M90" i="29" s="1"/>
  <c r="J89" i="29" a="1"/>
  <c r="J89" i="29" s="1"/>
  <c r="I89" i="29"/>
  <c r="M89" i="29" s="1"/>
  <c r="M88" i="29"/>
  <c r="J88" i="29" a="1"/>
  <c r="J88" i="29" s="1"/>
  <c r="J87" i="29" a="1"/>
  <c r="J87" i="29" s="1"/>
  <c r="I87" i="29"/>
  <c r="M87" i="29" s="1"/>
  <c r="M86" i="29"/>
  <c r="J85" i="29" a="1"/>
  <c r="J85" i="29" s="1"/>
  <c r="I85" i="29"/>
  <c r="M85" i="29" s="1"/>
  <c r="J84" i="29" a="1"/>
  <c r="J84" i="29" s="1"/>
  <c r="I84" i="29"/>
  <c r="M84" i="29" s="1"/>
  <c r="J83" i="29" a="1"/>
  <c r="J83" i="29" s="1"/>
  <c r="J96" i="29" s="1"/>
  <c r="I83" i="29"/>
  <c r="L79" i="29"/>
  <c r="K79" i="29"/>
  <c r="J78" i="29" a="1"/>
  <c r="J78" i="29" s="1"/>
  <c r="I78" i="29"/>
  <c r="M78" i="29" s="1"/>
  <c r="J77" i="29" a="1"/>
  <c r="J77" i="29" s="1"/>
  <c r="I77" i="29"/>
  <c r="M77" i="29" s="1"/>
  <c r="J76" i="29" a="1"/>
  <c r="J76" i="29" s="1"/>
  <c r="I76" i="29"/>
  <c r="M76" i="29" s="1"/>
  <c r="J75" i="29" a="1"/>
  <c r="J75" i="29" s="1"/>
  <c r="I75" i="29"/>
  <c r="M75" i="29" s="1"/>
  <c r="M74" i="29"/>
  <c r="M73" i="29"/>
  <c r="J73" i="29" a="1"/>
  <c r="J73" i="29" s="1"/>
  <c r="J72" i="29" a="1"/>
  <c r="J72" i="29" s="1"/>
  <c r="I72" i="29"/>
  <c r="M72" i="29" s="1"/>
  <c r="M71" i="29"/>
  <c r="J70" i="29" a="1"/>
  <c r="J70" i="29" s="1"/>
  <c r="I70" i="29"/>
  <c r="M70" i="29" s="1"/>
  <c r="J69" i="29" a="1"/>
  <c r="J69" i="29" s="1"/>
  <c r="I69" i="29"/>
  <c r="M69" i="29" s="1"/>
  <c r="J68" i="29" a="1"/>
  <c r="J68" i="29" s="1"/>
  <c r="J79" i="29" s="1"/>
  <c r="I68" i="29"/>
  <c r="L62" i="29"/>
  <c r="K62" i="29"/>
  <c r="M61" i="29"/>
  <c r="J61" i="29" a="1"/>
  <c r="J61" i="29" s="1"/>
  <c r="I60" i="29"/>
  <c r="M60" i="29" s="1"/>
  <c r="M59" i="29"/>
  <c r="J59" i="29" a="1"/>
  <c r="J59" i="29" s="1"/>
  <c r="M58" i="29"/>
  <c r="J58" i="29" a="1"/>
  <c r="J58" i="29" s="1"/>
  <c r="M57" i="29"/>
  <c r="J57" i="29" a="1"/>
  <c r="J57" i="29" s="1"/>
  <c r="M56" i="29"/>
  <c r="J56" i="29" a="1"/>
  <c r="J56" i="29" s="1"/>
  <c r="M55" i="29"/>
  <c r="J55" i="29" a="1"/>
  <c r="J55" i="29" s="1"/>
  <c r="M54" i="29"/>
  <c r="J54" i="29" a="1"/>
  <c r="J54" i="29" s="1"/>
  <c r="M53" i="29"/>
  <c r="J53" i="29" a="1"/>
  <c r="J53" i="29" s="1"/>
  <c r="M52" i="29"/>
  <c r="J52" i="29" a="1"/>
  <c r="J52" i="29" s="1"/>
  <c r="J51" i="29" a="1"/>
  <c r="J51" i="29" s="1"/>
  <c r="I51" i="29"/>
  <c r="M51" i="29" s="1"/>
  <c r="M50" i="29"/>
  <c r="J50" i="29" a="1"/>
  <c r="J50" i="29" s="1"/>
  <c r="M49" i="29"/>
  <c r="J48" i="29" a="1"/>
  <c r="J48" i="29" s="1"/>
  <c r="I48" i="29"/>
  <c r="M48" i="29" s="1"/>
  <c r="M47" i="29"/>
  <c r="J47" i="29" a="1"/>
  <c r="J47" i="29" s="1"/>
  <c r="M46" i="29"/>
  <c r="J46" i="29" a="1"/>
  <c r="J46" i="29" s="1"/>
  <c r="J45" i="29" a="1"/>
  <c r="J45" i="29" s="1"/>
  <c r="I45" i="29"/>
  <c r="M45" i="29" s="1"/>
  <c r="J44" i="29" a="1"/>
  <c r="J44" i="29" s="1"/>
  <c r="I44" i="29"/>
  <c r="D44" i="29"/>
  <c r="M43" i="29"/>
  <c r="J43" i="29" a="1"/>
  <c r="J43" i="29" s="1"/>
  <c r="M42" i="29"/>
  <c r="J42" i="29" a="1"/>
  <c r="J42" i="29" s="1"/>
  <c r="M41" i="29"/>
  <c r="J41" i="29" a="1"/>
  <c r="J41" i="29" s="1"/>
  <c r="D41" i="29"/>
  <c r="M40" i="29"/>
  <c r="J40" i="29" a="1"/>
  <c r="J40" i="29" s="1"/>
  <c r="J62" i="29" s="1"/>
  <c r="D40" i="29"/>
  <c r="L36" i="29"/>
  <c r="K36" i="29"/>
  <c r="M35" i="29"/>
  <c r="J35" i="29" a="1"/>
  <c r="J35" i="29" s="1"/>
  <c r="M34" i="29"/>
  <c r="J34" i="29" a="1"/>
  <c r="J34" i="29" s="1"/>
  <c r="M33" i="29"/>
  <c r="J33" i="29" a="1"/>
  <c r="J33" i="29" s="1"/>
  <c r="M32" i="29"/>
  <c r="J32" i="29" a="1"/>
  <c r="J32" i="29" s="1"/>
  <c r="M31" i="29"/>
  <c r="J31" i="29" a="1"/>
  <c r="J31" i="29" s="1"/>
  <c r="M30" i="29"/>
  <c r="J30" i="29" a="1"/>
  <c r="J30" i="29" s="1"/>
  <c r="M29" i="29"/>
  <c r="M28" i="29"/>
  <c r="J28" i="29" a="1"/>
  <c r="J28" i="29" s="1"/>
  <c r="M27" i="29"/>
  <c r="M26" i="29"/>
  <c r="M25" i="29"/>
  <c r="J25" i="29" a="1"/>
  <c r="J25" i="29" s="1"/>
  <c r="M24" i="29"/>
  <c r="J24" i="29" a="1"/>
  <c r="J24" i="29" s="1"/>
  <c r="M23" i="29"/>
  <c r="J23" i="29" a="1"/>
  <c r="J23" i="29" s="1"/>
  <c r="M22" i="29"/>
  <c r="J22" i="29" a="1"/>
  <c r="J22" i="29" s="1"/>
  <c r="M21" i="29"/>
  <c r="J21" i="29" a="1"/>
  <c r="J21" i="29" s="1"/>
  <c r="M20" i="29"/>
  <c r="M19" i="29"/>
  <c r="J19" i="29" a="1"/>
  <c r="J19" i="29" s="1"/>
  <c r="M18" i="29"/>
  <c r="J18" i="29" a="1"/>
  <c r="J18" i="29" s="1"/>
  <c r="M17" i="29"/>
  <c r="J17" i="29" a="1"/>
  <c r="J17" i="29" s="1"/>
  <c r="M16" i="29"/>
  <c r="J16" i="29" a="1"/>
  <c r="J16" i="29" s="1"/>
  <c r="M15" i="29"/>
  <c r="I14" i="29"/>
  <c r="M14" i="29" s="1"/>
  <c r="J13" i="29" a="1"/>
  <c r="J13" i="29" s="1"/>
  <c r="I13" i="29"/>
  <c r="M13" i="29" s="1"/>
  <c r="M12" i="29"/>
  <c r="J12" i="29" a="1"/>
  <c r="J12" i="29" s="1"/>
  <c r="M11" i="29"/>
  <c r="J11" i="29" a="1"/>
  <c r="J11" i="29" s="1"/>
  <c r="J36" i="29" s="1"/>
  <c r="I10" i="29"/>
  <c r="N2" i="29"/>
  <c r="N3" i="29"/>
  <c r="J47" i="28"/>
  <c r="F46" i="28"/>
  <c r="F45" i="28"/>
  <c r="F44" i="28"/>
  <c r="F43" i="28"/>
  <c r="U33" i="28"/>
  <c r="T33" i="28"/>
  <c r="Q33" i="28"/>
  <c r="P33" i="28"/>
  <c r="O33" i="28"/>
  <c r="N33" i="28"/>
  <c r="M33" i="28"/>
  <c r="L33" i="28"/>
  <c r="K33" i="28"/>
  <c r="J33" i="28"/>
  <c r="W32" i="28"/>
  <c r="V32" i="28"/>
  <c r="F32" i="28"/>
  <c r="W31" i="28"/>
  <c r="V31" i="28"/>
  <c r="F31" i="28"/>
  <c r="W30" i="28"/>
  <c r="V30" i="28"/>
  <c r="F30" i="28"/>
  <c r="W29" i="28"/>
  <c r="V29" i="28"/>
  <c r="S29" i="28"/>
  <c r="F29" i="28"/>
  <c r="W28" i="28"/>
  <c r="V28" i="28"/>
  <c r="S28" i="28"/>
  <c r="F28" i="28"/>
  <c r="W27" i="28"/>
  <c r="S27" i="28"/>
  <c r="R27" i="28"/>
  <c r="V27" i="28" s="1"/>
  <c r="F27" i="28"/>
  <c r="W26" i="28"/>
  <c r="S26" i="28"/>
  <c r="R26" i="28"/>
  <c r="V26" i="28" s="1"/>
  <c r="W25" i="28"/>
  <c r="S25" i="28"/>
  <c r="R25" i="28"/>
  <c r="V25" i="28" s="1"/>
  <c r="W24" i="28"/>
  <c r="S24" i="28"/>
  <c r="R24" i="28"/>
  <c r="V24" i="28" s="1"/>
  <c r="W23" i="28"/>
  <c r="S23" i="28"/>
  <c r="R23" i="28"/>
  <c r="V23" i="28" s="1"/>
  <c r="W22" i="28"/>
  <c r="S22" i="28"/>
  <c r="R22" i="28"/>
  <c r="V22" i="28" s="1"/>
  <c r="W21" i="28"/>
  <c r="S21" i="28"/>
  <c r="R21" i="28"/>
  <c r="V21" i="28" s="1"/>
  <c r="W20" i="28"/>
  <c r="S20" i="28"/>
  <c r="R20" i="28"/>
  <c r="V20" i="28" s="1"/>
  <c r="W19" i="28"/>
  <c r="S19" i="28"/>
  <c r="R19" i="28"/>
  <c r="V19" i="28" s="1"/>
  <c r="W18" i="28"/>
  <c r="S18" i="28"/>
  <c r="R18" i="28"/>
  <c r="V18" i="28" s="1"/>
  <c r="W17" i="28"/>
  <c r="S17" i="28"/>
  <c r="R17" i="28"/>
  <c r="V17" i="28" s="1"/>
  <c r="W16" i="28"/>
  <c r="S16" i="28"/>
  <c r="R16" i="28"/>
  <c r="V16" i="28" s="1"/>
  <c r="W15" i="28"/>
  <c r="S15" i="28"/>
  <c r="R15" i="28"/>
  <c r="V15" i="28" s="1"/>
  <c r="W14" i="28"/>
  <c r="S14" i="28"/>
  <c r="R14" i="28"/>
  <c r="V14" i="28" s="1"/>
  <c r="W13" i="28"/>
  <c r="S13" i="28"/>
  <c r="R13" i="28"/>
  <c r="V13" i="28" s="1"/>
  <c r="W12" i="28"/>
  <c r="S12" i="28"/>
  <c r="R12" i="28"/>
  <c r="V12" i="28" s="1"/>
  <c r="W11" i="28"/>
  <c r="S11" i="28"/>
  <c r="R11" i="28"/>
  <c r="V11" i="28" s="1"/>
  <c r="W10" i="28"/>
  <c r="W33" i="28" s="1"/>
  <c r="S10" i="28"/>
  <c r="S33" i="28" s="1"/>
  <c r="R10" i="28"/>
  <c r="I140" i="22"/>
  <c r="E139" i="22"/>
  <c r="E138" i="22"/>
  <c r="E137" i="22"/>
  <c r="E136" i="22"/>
  <c r="E135" i="22"/>
  <c r="E133" i="22"/>
  <c r="E132" i="22"/>
  <c r="E131" i="22"/>
  <c r="E130" i="22"/>
  <c r="E129" i="22"/>
  <c r="E127" i="22"/>
  <c r="E126" i="22"/>
  <c r="E125" i="22"/>
  <c r="E124" i="22"/>
  <c r="E123" i="22"/>
  <c r="E120" i="22"/>
  <c r="E119" i="22"/>
  <c r="E118" i="22"/>
  <c r="E117" i="22"/>
  <c r="E116" i="22"/>
  <c r="E114" i="22"/>
  <c r="E113" i="22"/>
  <c r="E112" i="22"/>
  <c r="E111" i="22"/>
  <c r="S99" i="22"/>
  <c r="P99" i="22"/>
  <c r="O99" i="22"/>
  <c r="N99" i="22"/>
  <c r="M99" i="22"/>
  <c r="L99" i="22"/>
  <c r="K99" i="22"/>
  <c r="J99" i="22"/>
  <c r="I99" i="22"/>
  <c r="U98" i="22"/>
  <c r="E98" i="22"/>
  <c r="U97" i="22"/>
  <c r="E97" i="22"/>
  <c r="U96" i="22"/>
  <c r="E96" i="22"/>
  <c r="U95" i="22"/>
  <c r="E95" i="22"/>
  <c r="U94" i="22"/>
  <c r="E94" i="22"/>
  <c r="U93" i="22"/>
  <c r="E93" i="22"/>
  <c r="U92" i="22"/>
  <c r="U91" i="22"/>
  <c r="U90" i="22"/>
  <c r="U89" i="22"/>
  <c r="U99" i="22" s="1"/>
  <c r="T83" i="22"/>
  <c r="S83" i="22"/>
  <c r="R83" i="22"/>
  <c r="Q83" i="22"/>
  <c r="P83" i="22"/>
  <c r="O83" i="22"/>
  <c r="N83" i="22"/>
  <c r="M83" i="22"/>
  <c r="L83" i="22"/>
  <c r="K83" i="22"/>
  <c r="J83" i="22"/>
  <c r="I83" i="22"/>
  <c r="U82" i="22"/>
  <c r="E82" i="22"/>
  <c r="U81" i="22"/>
  <c r="E81" i="22"/>
  <c r="U80" i="22"/>
  <c r="E80" i="22"/>
  <c r="U79" i="22"/>
  <c r="E79" i="22"/>
  <c r="U78" i="22"/>
  <c r="E78" i="22"/>
  <c r="U77" i="22"/>
  <c r="E77" i="22"/>
  <c r="U76" i="22"/>
  <c r="U75" i="22"/>
  <c r="U74" i="22"/>
  <c r="U83" i="22" s="1"/>
  <c r="T68" i="22"/>
  <c r="S68" i="22"/>
  <c r="R68" i="22"/>
  <c r="Q68" i="22"/>
  <c r="P68" i="22"/>
  <c r="O68" i="22"/>
  <c r="N68" i="22"/>
  <c r="M68" i="22"/>
  <c r="L68" i="22"/>
  <c r="K68" i="22"/>
  <c r="J68" i="22"/>
  <c r="I68" i="22"/>
  <c r="U67" i="22"/>
  <c r="E67" i="22"/>
  <c r="U66" i="22"/>
  <c r="E66" i="22"/>
  <c r="U65" i="22"/>
  <c r="E65" i="22"/>
  <c r="U64" i="22"/>
  <c r="E64" i="22"/>
  <c r="U63" i="22"/>
  <c r="E63" i="22"/>
  <c r="U62" i="22"/>
  <c r="E62" i="22"/>
  <c r="U61" i="22"/>
  <c r="U60" i="22"/>
  <c r="U68" i="22" s="1"/>
  <c r="T56" i="22"/>
  <c r="S56" i="22"/>
  <c r="P56" i="22"/>
  <c r="O56" i="22"/>
  <c r="M56" i="22"/>
  <c r="K56" i="22"/>
  <c r="I56" i="22"/>
  <c r="U55" i="22"/>
  <c r="E55" i="22"/>
  <c r="U54" i="22"/>
  <c r="E54" i="22"/>
  <c r="U53" i="22"/>
  <c r="E53" i="22"/>
  <c r="U52" i="22"/>
  <c r="E52" i="22"/>
  <c r="U51" i="22"/>
  <c r="E51" i="22"/>
  <c r="U50" i="22"/>
  <c r="E50" i="22"/>
  <c r="U49" i="22"/>
  <c r="E49" i="22"/>
  <c r="U48" i="22"/>
  <c r="R48" i="22"/>
  <c r="Q48" i="22"/>
  <c r="E48" i="22"/>
  <c r="U47" i="22"/>
  <c r="R47" i="22"/>
  <c r="Q47" i="22"/>
  <c r="E47" i="22"/>
  <c r="U46" i="22"/>
  <c r="R46" i="22"/>
  <c r="Q46" i="22"/>
  <c r="E46" i="22"/>
  <c r="U45" i="22"/>
  <c r="R45" i="22"/>
  <c r="Q45" i="22"/>
  <c r="U44" i="22"/>
  <c r="R44" i="22"/>
  <c r="Q44" i="22"/>
  <c r="U43" i="22"/>
  <c r="R43" i="22"/>
  <c r="Q43" i="22"/>
  <c r="U42" i="22"/>
  <c r="R42" i="22"/>
  <c r="Q42" i="22"/>
  <c r="U41" i="22"/>
  <c r="R41" i="22"/>
  <c r="Q41" i="22"/>
  <c r="U40" i="22"/>
  <c r="R40" i="22"/>
  <c r="Q40" i="22"/>
  <c r="U39" i="22"/>
  <c r="R39" i="22"/>
  <c r="Q39" i="22"/>
  <c r="U38" i="22"/>
  <c r="R38" i="22"/>
  <c r="Q38" i="22"/>
  <c r="U37" i="22"/>
  <c r="R37" i="22"/>
  <c r="Q37" i="22"/>
  <c r="U36" i="22"/>
  <c r="R36" i="22"/>
  <c r="Q36" i="22"/>
  <c r="U35" i="22"/>
  <c r="R35" i="22"/>
  <c r="Q35" i="22"/>
  <c r="U34" i="22"/>
  <c r="R34" i="22"/>
  <c r="Q34" i="22"/>
  <c r="U33" i="22"/>
  <c r="R33" i="22"/>
  <c r="Q33" i="22"/>
  <c r="U32" i="22"/>
  <c r="R32" i="22"/>
  <c r="Q32" i="22"/>
  <c r="U31" i="22"/>
  <c r="R31" i="22"/>
  <c r="Q31" i="22"/>
  <c r="U30" i="22"/>
  <c r="R30" i="22"/>
  <c r="Q30" i="22"/>
  <c r="U29" i="22"/>
  <c r="R29" i="22"/>
  <c r="Q29" i="22"/>
  <c r="U28" i="22"/>
  <c r="R28" i="22"/>
  <c r="Q28" i="22"/>
  <c r="U27" i="22"/>
  <c r="R27" i="22"/>
  <c r="Q27" i="22"/>
  <c r="U26" i="22"/>
  <c r="R26" i="22"/>
  <c r="Q26" i="22"/>
  <c r="U25" i="22"/>
  <c r="R25" i="22"/>
  <c r="U24" i="22"/>
  <c r="R24" i="22"/>
  <c r="Q24" i="22"/>
  <c r="U23" i="22"/>
  <c r="R23" i="22"/>
  <c r="Q23" i="22"/>
  <c r="U22" i="22"/>
  <c r="R22" i="22"/>
  <c r="Q22" i="22"/>
  <c r="L22" i="22"/>
  <c r="L56" i="22" s="1"/>
  <c r="U21" i="22"/>
  <c r="R21" i="22"/>
  <c r="Q21" i="22"/>
  <c r="J21" i="22"/>
  <c r="J56" i="22" s="1"/>
  <c r="U20" i="22"/>
  <c r="R20" i="22"/>
  <c r="Q20" i="22"/>
  <c r="U19" i="22"/>
  <c r="R19" i="22"/>
  <c r="Q19" i="22"/>
  <c r="U18" i="22"/>
  <c r="R18" i="22"/>
  <c r="U17" i="22"/>
  <c r="R17" i="22"/>
  <c r="Q17" i="22"/>
  <c r="U16" i="22"/>
  <c r="R16" i="22"/>
  <c r="Q16" i="22"/>
  <c r="U15" i="22"/>
  <c r="R15" i="22"/>
  <c r="Q15" i="22"/>
  <c r="U14" i="22"/>
  <c r="R14" i="22"/>
  <c r="Q14" i="22"/>
  <c r="U13" i="22"/>
  <c r="R13" i="22"/>
  <c r="Q13" i="22"/>
  <c r="U12" i="22"/>
  <c r="R12" i="22"/>
  <c r="Q12" i="22"/>
  <c r="U11" i="22"/>
  <c r="R11" i="22"/>
  <c r="Q11" i="22"/>
  <c r="U10" i="22"/>
  <c r="U56" i="22" s="1"/>
  <c r="R10" i="22"/>
  <c r="Q10" i="22"/>
  <c r="N10" i="22"/>
  <c r="N56" i="22" s="1"/>
  <c r="S2" i="22"/>
  <c r="S1" i="22"/>
  <c r="S3" i="22" s="1"/>
  <c r="I54" i="21"/>
  <c r="E53" i="21"/>
  <c r="E52" i="21"/>
  <c r="E51" i="21"/>
  <c r="E50" i="21"/>
  <c r="E49" i="21"/>
  <c r="T40" i="21"/>
  <c r="S40" i="21"/>
  <c r="P40" i="21"/>
  <c r="O40" i="21"/>
  <c r="N40" i="21"/>
  <c r="M40" i="21"/>
  <c r="L40" i="21"/>
  <c r="K40" i="21"/>
  <c r="J40" i="21"/>
  <c r="I40" i="21"/>
  <c r="U39" i="21"/>
  <c r="E39" i="21"/>
  <c r="U38" i="21"/>
  <c r="E38" i="21"/>
  <c r="Q37" i="21"/>
  <c r="U37" i="21" s="1"/>
  <c r="E37" i="21"/>
  <c r="Q36" i="21"/>
  <c r="U36" i="21" s="1"/>
  <c r="E36" i="21"/>
  <c r="Q35" i="21"/>
  <c r="U35" i="21" s="1"/>
  <c r="E35" i="21"/>
  <c r="Q34" i="21"/>
  <c r="U34" i="21" s="1"/>
  <c r="E34" i="21"/>
  <c r="Q33" i="21"/>
  <c r="U33" i="21" s="1"/>
  <c r="E33" i="21"/>
  <c r="Q32" i="21"/>
  <c r="U32" i="21" s="1"/>
  <c r="E32" i="21"/>
  <c r="Q31" i="21"/>
  <c r="U31" i="21" s="1"/>
  <c r="E31" i="21"/>
  <c r="Q30" i="21"/>
  <c r="U30" i="21" s="1"/>
  <c r="E30" i="21"/>
  <c r="R29" i="21"/>
  <c r="Q29" i="21"/>
  <c r="U29" i="21" s="1"/>
  <c r="R28" i="21"/>
  <c r="Q28" i="21"/>
  <c r="U28" i="21" s="1"/>
  <c r="R27" i="21"/>
  <c r="Q27" i="21"/>
  <c r="U27" i="21" s="1"/>
  <c r="R26" i="21"/>
  <c r="Q26" i="21"/>
  <c r="U26" i="21" s="1"/>
  <c r="R25" i="21"/>
  <c r="Q25" i="21"/>
  <c r="U25" i="21" s="1"/>
  <c r="R24" i="21"/>
  <c r="Q24" i="21"/>
  <c r="U24" i="21" s="1"/>
  <c r="R23" i="21"/>
  <c r="Q23" i="21"/>
  <c r="U23" i="21" s="1"/>
  <c r="R22" i="21"/>
  <c r="Q22" i="21"/>
  <c r="U22" i="21" s="1"/>
  <c r="Q21" i="21"/>
  <c r="U21" i="21" s="1"/>
  <c r="R20" i="21"/>
  <c r="Q20" i="21"/>
  <c r="U20" i="21" s="1"/>
  <c r="R19" i="21"/>
  <c r="Q19" i="21"/>
  <c r="U19" i="21" s="1"/>
  <c r="R18" i="21"/>
  <c r="Q18" i="21"/>
  <c r="U18" i="21" s="1"/>
  <c r="Q17" i="21"/>
  <c r="U17" i="21" s="1"/>
  <c r="Q16" i="21"/>
  <c r="U16" i="21" s="1"/>
  <c r="R15" i="21"/>
  <c r="Q15" i="21"/>
  <c r="U15" i="21" s="1"/>
  <c r="R14" i="21"/>
  <c r="Q14" i="21"/>
  <c r="U14" i="21" s="1"/>
  <c r="R13" i="21"/>
  <c r="Q13" i="21"/>
  <c r="U13" i="21" s="1"/>
  <c r="Q12" i="21"/>
  <c r="U12" i="21" s="1"/>
  <c r="R11" i="21"/>
  <c r="Q11" i="21"/>
  <c r="U11" i="21" s="1"/>
  <c r="R10" i="21"/>
  <c r="R40" i="21" s="1"/>
  <c r="Q10" i="21"/>
  <c r="I139" i="20"/>
  <c r="E138" i="20"/>
  <c r="E137" i="20"/>
  <c r="E136" i="20"/>
  <c r="E135" i="20"/>
  <c r="E134" i="20"/>
  <c r="E132" i="20"/>
  <c r="E131" i="20"/>
  <c r="E130" i="20"/>
  <c r="E129" i="20"/>
  <c r="E128" i="20"/>
  <c r="E126" i="20"/>
  <c r="E125" i="20"/>
  <c r="E124" i="20"/>
  <c r="E123" i="20"/>
  <c r="S111" i="20"/>
  <c r="P111" i="20"/>
  <c r="O111" i="20"/>
  <c r="N111" i="20"/>
  <c r="M111" i="20"/>
  <c r="L111" i="20"/>
  <c r="K111" i="20"/>
  <c r="J111" i="20"/>
  <c r="I111" i="20"/>
  <c r="U110" i="20"/>
  <c r="E110" i="20"/>
  <c r="U109" i="20"/>
  <c r="E109" i="20"/>
  <c r="U108" i="20"/>
  <c r="E108" i="20"/>
  <c r="U107" i="20"/>
  <c r="E107" i="20"/>
  <c r="U106" i="20"/>
  <c r="E106" i="20"/>
  <c r="U105" i="20"/>
  <c r="E105" i="20"/>
  <c r="R104" i="20"/>
  <c r="Q104" i="20"/>
  <c r="U104" i="20" s="1"/>
  <c r="R103" i="20"/>
  <c r="Q103" i="20"/>
  <c r="U103" i="20" s="1"/>
  <c r="R102" i="20"/>
  <c r="Q102" i="20"/>
  <c r="U102" i="20" s="1"/>
  <c r="R101" i="20"/>
  <c r="Q101" i="20"/>
  <c r="U101" i="20" s="1"/>
  <c r="R100" i="20"/>
  <c r="Q100" i="20"/>
  <c r="U100" i="20" s="1"/>
  <c r="R99" i="20"/>
  <c r="Q99" i="20"/>
  <c r="U99" i="20" s="1"/>
  <c r="R98" i="20"/>
  <c r="Q98" i="20"/>
  <c r="U98" i="20" s="1"/>
  <c r="R97" i="20"/>
  <c r="Q97" i="20"/>
  <c r="U97" i="20" s="1"/>
  <c r="R96" i="20"/>
  <c r="Q96" i="20"/>
  <c r="U96" i="20" s="1"/>
  <c r="U95" i="20"/>
  <c r="R94" i="20"/>
  <c r="Q94" i="20"/>
  <c r="U94" i="20" s="1"/>
  <c r="R93" i="20"/>
  <c r="Q93" i="20"/>
  <c r="U93" i="20" s="1"/>
  <c r="R92" i="20"/>
  <c r="Q92" i="20"/>
  <c r="U92" i="20" s="1"/>
  <c r="U91" i="20"/>
  <c r="R91" i="20"/>
  <c r="Q90" i="20"/>
  <c r="U90" i="20" s="1"/>
  <c r="R89" i="20"/>
  <c r="Q89" i="20"/>
  <c r="U89" i="20" s="1"/>
  <c r="R88" i="20"/>
  <c r="Q88" i="20"/>
  <c r="U88" i="20" s="1"/>
  <c r="R87" i="20"/>
  <c r="Q87" i="20"/>
  <c r="U87" i="20" s="1"/>
  <c r="R86" i="20"/>
  <c r="Q86" i="20"/>
  <c r="U86" i="20" s="1"/>
  <c r="R80" i="20"/>
  <c r="R111" i="20" s="1"/>
  <c r="Q80" i="20"/>
  <c r="S74" i="20"/>
  <c r="P74" i="20"/>
  <c r="O74" i="20"/>
  <c r="M74" i="20"/>
  <c r="L74" i="20"/>
  <c r="K74" i="20"/>
  <c r="J74" i="20"/>
  <c r="I74" i="20"/>
  <c r="U73" i="20"/>
  <c r="E73" i="20"/>
  <c r="U72" i="20"/>
  <c r="E72" i="20"/>
  <c r="U71" i="20"/>
  <c r="E71" i="20"/>
  <c r="U70" i="20"/>
  <c r="E70" i="20"/>
  <c r="U69" i="20"/>
  <c r="E69" i="20"/>
  <c r="U68" i="20"/>
  <c r="R68" i="20"/>
  <c r="E68" i="20"/>
  <c r="U67" i="20"/>
  <c r="U66" i="20"/>
  <c r="R65" i="20"/>
  <c r="Q65" i="20"/>
  <c r="U65" i="20" s="1"/>
  <c r="R64" i="20"/>
  <c r="Q64" i="20"/>
  <c r="U64" i="20" s="1"/>
  <c r="R63" i="20"/>
  <c r="Q63" i="20"/>
  <c r="U63" i="20" s="1"/>
  <c r="R62" i="20"/>
  <c r="Q62" i="20"/>
  <c r="U62" i="20" s="1"/>
  <c r="R61" i="20"/>
  <c r="Q61" i="20"/>
  <c r="U61" i="20" s="1"/>
  <c r="R60" i="20"/>
  <c r="Q60" i="20"/>
  <c r="U60" i="20" s="1"/>
  <c r="R59" i="20"/>
  <c r="Q59" i="20"/>
  <c r="U59" i="20" s="1"/>
  <c r="R58" i="20"/>
  <c r="Q58" i="20"/>
  <c r="U58" i="20" s="1"/>
  <c r="Q57" i="20"/>
  <c r="U57" i="20" s="1"/>
  <c r="R56" i="20"/>
  <c r="Q56" i="20"/>
  <c r="U56" i="20" s="1"/>
  <c r="R55" i="20"/>
  <c r="Q55" i="20"/>
  <c r="U55" i="20" s="1"/>
  <c r="R54" i="20"/>
  <c r="Q54" i="20"/>
  <c r="U54" i="20" s="1"/>
  <c r="R53" i="20"/>
  <c r="Q53" i="20"/>
  <c r="U53" i="20" s="1"/>
  <c r="N53" i="20"/>
  <c r="N74" i="20" s="1"/>
  <c r="R52" i="20"/>
  <c r="Q52" i="20"/>
  <c r="U52" i="20" s="1"/>
  <c r="R51" i="20"/>
  <c r="R74" i="20" s="1"/>
  <c r="Q51" i="20"/>
  <c r="P45" i="20"/>
  <c r="O45" i="20"/>
  <c r="N45" i="20"/>
  <c r="M45" i="20"/>
  <c r="L45" i="20"/>
  <c r="K45" i="20"/>
  <c r="J45" i="20"/>
  <c r="I45" i="20"/>
  <c r="U44" i="20"/>
  <c r="R44" i="20"/>
  <c r="E44" i="20"/>
  <c r="U43" i="20"/>
  <c r="R43" i="20"/>
  <c r="E43" i="20"/>
  <c r="U42" i="20"/>
  <c r="R42" i="20"/>
  <c r="E42" i="20"/>
  <c r="U41" i="20"/>
  <c r="R41" i="20"/>
  <c r="E41" i="20"/>
  <c r="U40" i="20"/>
  <c r="R40" i="20"/>
  <c r="E40" i="20"/>
  <c r="R39" i="20"/>
  <c r="Q39" i="20"/>
  <c r="U39" i="20" s="1"/>
  <c r="E39" i="20"/>
  <c r="R38" i="20"/>
  <c r="Q38" i="20"/>
  <c r="U38" i="20" s="1"/>
  <c r="E38" i="20"/>
  <c r="R37" i="20"/>
  <c r="Q37" i="20"/>
  <c r="U37" i="20" s="1"/>
  <c r="E37" i="20"/>
  <c r="R36" i="20"/>
  <c r="Q36" i="20"/>
  <c r="U36" i="20" s="1"/>
  <c r="R35" i="20"/>
  <c r="Q35" i="20"/>
  <c r="U35" i="20" s="1"/>
  <c r="R34" i="20"/>
  <c r="Q34" i="20"/>
  <c r="U34" i="20" s="1"/>
  <c r="R33" i="20"/>
  <c r="Q33" i="20"/>
  <c r="U33" i="20" s="1"/>
  <c r="R32" i="20"/>
  <c r="Q32" i="20"/>
  <c r="U32" i="20" s="1"/>
  <c r="R31" i="20"/>
  <c r="Q31" i="20"/>
  <c r="U31" i="20" s="1"/>
  <c r="R30" i="20"/>
  <c r="Q30" i="20"/>
  <c r="U30" i="20" s="1"/>
  <c r="R29" i="20"/>
  <c r="Q29" i="20"/>
  <c r="U29" i="20" s="1"/>
  <c r="R28" i="20"/>
  <c r="Q28" i="20"/>
  <c r="U28" i="20" s="1"/>
  <c r="R27" i="20"/>
  <c r="Q27" i="20"/>
  <c r="U27" i="20" s="1"/>
  <c r="R26" i="20"/>
  <c r="Q26" i="20"/>
  <c r="U26" i="20" s="1"/>
  <c r="R25" i="20"/>
  <c r="Q25" i="20"/>
  <c r="U25" i="20" s="1"/>
  <c r="R24" i="20"/>
  <c r="Q24" i="20"/>
  <c r="U24" i="20" s="1"/>
  <c r="Q23" i="20"/>
  <c r="U23" i="20" s="1"/>
  <c r="R22" i="20"/>
  <c r="Q22" i="20"/>
  <c r="U22" i="20" s="1"/>
  <c r="R21" i="20"/>
  <c r="Q21" i="20"/>
  <c r="U21" i="20" s="1"/>
  <c r="U20" i="20"/>
  <c r="R19" i="20"/>
  <c r="Q19" i="20"/>
  <c r="U19" i="20" s="1"/>
  <c r="R18" i="20"/>
  <c r="Q18" i="20"/>
  <c r="U18" i="20" s="1"/>
  <c r="R17" i="20"/>
  <c r="Q17" i="20"/>
  <c r="U17" i="20" s="1"/>
  <c r="R16" i="20"/>
  <c r="Q16" i="20"/>
  <c r="U16" i="20" s="1"/>
  <c r="R15" i="20"/>
  <c r="Q15" i="20"/>
  <c r="U15" i="20" s="1"/>
  <c r="R14" i="20"/>
  <c r="Q14" i="20"/>
  <c r="U14" i="20" s="1"/>
  <c r="S13" i="20"/>
  <c r="S45" i="20" s="1"/>
  <c r="R13" i="20"/>
  <c r="Q13" i="20"/>
  <c r="U13" i="20" s="1"/>
  <c r="R12" i="20"/>
  <c r="Q12" i="20"/>
  <c r="U12" i="20" s="1"/>
  <c r="U11" i="20"/>
  <c r="R11" i="20"/>
  <c r="R10" i="20"/>
  <c r="R45" i="20" s="1"/>
  <c r="Q10" i="20"/>
  <c r="S2" i="20"/>
  <c r="L82" i="18"/>
  <c r="K82" i="18"/>
  <c r="N81" i="18"/>
  <c r="M81" i="18"/>
  <c r="N80" i="18"/>
  <c r="D80" i="18"/>
  <c r="B80" i="18"/>
  <c r="A80" i="18"/>
  <c r="N79" i="18"/>
  <c r="D79" i="18"/>
  <c r="B79" i="18"/>
  <c r="A79" i="18"/>
  <c r="N78" i="18"/>
  <c r="J78" i="18"/>
  <c r="I78" i="18"/>
  <c r="A78" i="18"/>
  <c r="N77" i="18"/>
  <c r="D77" i="18"/>
  <c r="B77" i="18"/>
  <c r="A77" i="18"/>
  <c r="N76" i="18"/>
  <c r="D76" i="18"/>
  <c r="B76" i="18"/>
  <c r="A76" i="18"/>
  <c r="N75" i="18"/>
  <c r="D75" i="18"/>
  <c r="B75" i="18"/>
  <c r="A75" i="18"/>
  <c r="N74" i="18"/>
  <c r="D74" i="18"/>
  <c r="B74" i="18"/>
  <c r="A74" i="18"/>
  <c r="N73" i="18"/>
  <c r="D73" i="18"/>
  <c r="B73" i="18"/>
  <c r="A73" i="18"/>
  <c r="N72" i="18"/>
  <c r="D72" i="18"/>
  <c r="B72" i="18"/>
  <c r="A72" i="18"/>
  <c r="N71" i="18"/>
  <c r="D71" i="18"/>
  <c r="B71" i="18"/>
  <c r="A71" i="18"/>
  <c r="N70" i="18"/>
  <c r="D70" i="18"/>
  <c r="B70" i="18"/>
  <c r="A70" i="18"/>
  <c r="N69" i="18"/>
  <c r="D69" i="18"/>
  <c r="B69" i="18"/>
  <c r="A69" i="18"/>
  <c r="N68" i="18"/>
  <c r="D68" i="18"/>
  <c r="B68" i="18"/>
  <c r="A68" i="18"/>
  <c r="N67" i="18"/>
  <c r="D67" i="18"/>
  <c r="B67" i="18"/>
  <c r="A67" i="18"/>
  <c r="N66" i="18"/>
  <c r="N82" i="18" s="1"/>
  <c r="D66" i="18"/>
  <c r="B66" i="18"/>
  <c r="A66" i="18"/>
  <c r="I62" i="18"/>
  <c r="E61" i="18"/>
  <c r="E60" i="18"/>
  <c r="E59" i="18"/>
  <c r="E58" i="18"/>
  <c r="T48" i="18"/>
  <c r="S48" i="18"/>
  <c r="P48" i="18"/>
  <c r="O48" i="18"/>
  <c r="N48" i="18"/>
  <c r="M48" i="18"/>
  <c r="L48" i="18"/>
  <c r="K48" i="18"/>
  <c r="J48" i="18"/>
  <c r="I48" i="18"/>
  <c r="V47" i="18"/>
  <c r="U47" i="18"/>
  <c r="V46" i="18"/>
  <c r="R46" i="18"/>
  <c r="Q46" i="18"/>
  <c r="U46" i="18" s="1"/>
  <c r="V45" i="18"/>
  <c r="R45" i="18"/>
  <c r="Q45" i="18"/>
  <c r="U45" i="18" s="1"/>
  <c r="V44" i="18"/>
  <c r="R44" i="18"/>
  <c r="Q44" i="18"/>
  <c r="U44" i="18" s="1"/>
  <c r="V43" i="18"/>
  <c r="R43" i="18"/>
  <c r="Q43" i="18"/>
  <c r="U43" i="18" s="1"/>
  <c r="V42" i="18"/>
  <c r="R42" i="18"/>
  <c r="Q42" i="18"/>
  <c r="U42" i="18" s="1"/>
  <c r="V41" i="18"/>
  <c r="R41" i="18"/>
  <c r="Q41" i="18"/>
  <c r="U41" i="18" s="1"/>
  <c r="V40" i="18"/>
  <c r="R40" i="18"/>
  <c r="Q40" i="18"/>
  <c r="U40" i="18" s="1"/>
  <c r="V39" i="18"/>
  <c r="R39" i="18"/>
  <c r="Q39" i="18"/>
  <c r="U39" i="18" s="1"/>
  <c r="V38" i="18"/>
  <c r="R38" i="18"/>
  <c r="Q38" i="18"/>
  <c r="U38" i="18" s="1"/>
  <c r="V37" i="18"/>
  <c r="U37" i="18"/>
  <c r="R37" i="18"/>
  <c r="V36" i="18"/>
  <c r="U36" i="18"/>
  <c r="R36" i="18"/>
  <c r="V35" i="18"/>
  <c r="U35" i="18"/>
  <c r="R35" i="18"/>
  <c r="V34" i="18"/>
  <c r="R34" i="18"/>
  <c r="Q34" i="18"/>
  <c r="U34" i="18" s="1"/>
  <c r="V33" i="18"/>
  <c r="R33" i="18"/>
  <c r="Q33" i="18"/>
  <c r="U33" i="18" s="1"/>
  <c r="V32" i="18"/>
  <c r="R32" i="18"/>
  <c r="Q32" i="18"/>
  <c r="U32" i="18" s="1"/>
  <c r="V31" i="18"/>
  <c r="R31" i="18"/>
  <c r="Q31" i="18"/>
  <c r="U31" i="18" s="1"/>
  <c r="V30" i="18"/>
  <c r="R30" i="18"/>
  <c r="Q30" i="18"/>
  <c r="U30" i="18" s="1"/>
  <c r="V29" i="18"/>
  <c r="R29" i="18"/>
  <c r="Q29" i="18"/>
  <c r="U29" i="18" s="1"/>
  <c r="V28" i="18"/>
  <c r="R28" i="18"/>
  <c r="Q28" i="18"/>
  <c r="U28" i="18" s="1"/>
  <c r="V27" i="18"/>
  <c r="R27" i="18"/>
  <c r="Q27" i="18"/>
  <c r="U27" i="18" s="1"/>
  <c r="V26" i="18"/>
  <c r="R26" i="18"/>
  <c r="Q26" i="18"/>
  <c r="U26" i="18" s="1"/>
  <c r="V25" i="18"/>
  <c r="R25" i="18"/>
  <c r="Q25" i="18"/>
  <c r="U25" i="18" s="1"/>
  <c r="V24" i="18"/>
  <c r="R24" i="18"/>
  <c r="Q24" i="18"/>
  <c r="U24" i="18" s="1"/>
  <c r="V23" i="18"/>
  <c r="R23" i="18"/>
  <c r="Q23" i="18"/>
  <c r="U23" i="18" s="1"/>
  <c r="V22" i="18"/>
  <c r="R22" i="18"/>
  <c r="Q22" i="18"/>
  <c r="U22" i="18" s="1"/>
  <c r="V21" i="18"/>
  <c r="R21" i="18"/>
  <c r="Q21" i="18"/>
  <c r="U21" i="18" s="1"/>
  <c r="V20" i="18"/>
  <c r="R20" i="18"/>
  <c r="Q20" i="18"/>
  <c r="U20" i="18" s="1"/>
  <c r="V19" i="18"/>
  <c r="R19" i="18"/>
  <c r="Q19" i="18"/>
  <c r="U19" i="18" s="1"/>
  <c r="V18" i="18"/>
  <c r="R18" i="18"/>
  <c r="Q18" i="18"/>
  <c r="U18" i="18" s="1"/>
  <c r="V17" i="18"/>
  <c r="R17" i="18"/>
  <c r="Q17" i="18"/>
  <c r="U17" i="18" s="1"/>
  <c r="V16" i="18"/>
  <c r="R16" i="18"/>
  <c r="Q16" i="18"/>
  <c r="U16" i="18" s="1"/>
  <c r="V15" i="18"/>
  <c r="R15" i="18"/>
  <c r="Q15" i="18"/>
  <c r="U15" i="18" s="1"/>
  <c r="V14" i="18"/>
  <c r="R14" i="18"/>
  <c r="Q14" i="18"/>
  <c r="U14" i="18" s="1"/>
  <c r="V13" i="18"/>
  <c r="R13" i="18"/>
  <c r="Q13" i="18"/>
  <c r="U13" i="18" s="1"/>
  <c r="V12" i="18"/>
  <c r="R12" i="18"/>
  <c r="Q12" i="18"/>
  <c r="U12" i="18" s="1"/>
  <c r="V11" i="18"/>
  <c r="R11" i="18"/>
  <c r="Q11" i="18"/>
  <c r="U11" i="18" s="1"/>
  <c r="V10" i="18"/>
  <c r="V48" i="18" s="1"/>
  <c r="R10" i="18"/>
  <c r="R48" i="18" s="1"/>
  <c r="Q10" i="18"/>
  <c r="E82" i="19"/>
  <c r="E81" i="19"/>
  <c r="E80" i="19"/>
  <c r="E79" i="19"/>
  <c r="E78" i="19"/>
  <c r="E76" i="19"/>
  <c r="E75" i="19"/>
  <c r="E74" i="19"/>
  <c r="E73" i="19"/>
  <c r="E72" i="19"/>
  <c r="T63" i="19"/>
  <c r="S63" i="19"/>
  <c r="P63" i="19"/>
  <c r="O63" i="19"/>
  <c r="N63" i="19"/>
  <c r="M63" i="19"/>
  <c r="L63" i="19"/>
  <c r="K63" i="19"/>
  <c r="J63" i="19"/>
  <c r="I63" i="19"/>
  <c r="U62" i="19"/>
  <c r="E62" i="19"/>
  <c r="U61" i="19"/>
  <c r="R61" i="19"/>
  <c r="E61" i="19"/>
  <c r="U60" i="19"/>
  <c r="R60" i="19"/>
  <c r="Q60" i="19"/>
  <c r="E60" i="19"/>
  <c r="U59" i="19"/>
  <c r="R59" i="19"/>
  <c r="Q59" i="19"/>
  <c r="E59" i="19"/>
  <c r="U58" i="19"/>
  <c r="R58" i="19"/>
  <c r="Q58" i="19"/>
  <c r="E58" i="19"/>
  <c r="U57" i="19"/>
  <c r="R57" i="19"/>
  <c r="Q57" i="19"/>
  <c r="E57" i="19"/>
  <c r="U56" i="19"/>
  <c r="R56" i="19"/>
  <c r="Q56" i="19"/>
  <c r="U55" i="19"/>
  <c r="R55" i="19"/>
  <c r="Q55" i="19"/>
  <c r="U54" i="19"/>
  <c r="R54" i="19"/>
  <c r="Q54" i="19"/>
  <c r="U53" i="19"/>
  <c r="R53" i="19"/>
  <c r="Q53" i="19"/>
  <c r="U52" i="19"/>
  <c r="R52" i="19"/>
  <c r="Q52" i="19"/>
  <c r="U51" i="19"/>
  <c r="R51" i="19"/>
  <c r="Q51" i="19"/>
  <c r="U50" i="19"/>
  <c r="R50" i="19"/>
  <c r="Q50" i="19"/>
  <c r="U49" i="19"/>
  <c r="R49" i="19"/>
  <c r="Q49" i="19"/>
  <c r="U48" i="19"/>
  <c r="U63" i="19" s="1"/>
  <c r="R48" i="19"/>
  <c r="R63" i="19" s="1"/>
  <c r="Q48" i="19"/>
  <c r="Q63" i="19" s="1"/>
  <c r="T43" i="19"/>
  <c r="S43" i="19"/>
  <c r="P43" i="19"/>
  <c r="O43" i="19"/>
  <c r="N43" i="19"/>
  <c r="M43" i="19"/>
  <c r="K43" i="19"/>
  <c r="I43" i="19"/>
  <c r="U42" i="19"/>
  <c r="R42" i="19"/>
  <c r="E42" i="19"/>
  <c r="U41" i="19"/>
  <c r="R41" i="19"/>
  <c r="E41" i="19"/>
  <c r="U40" i="19"/>
  <c r="R40" i="19"/>
  <c r="E40" i="19"/>
  <c r="U39" i="19"/>
  <c r="R39" i="19"/>
  <c r="E39" i="19"/>
  <c r="U38" i="19"/>
  <c r="R38" i="19"/>
  <c r="E38" i="19"/>
  <c r="U37" i="19"/>
  <c r="R37" i="19"/>
  <c r="Q37" i="19"/>
  <c r="E37" i="19"/>
  <c r="U36" i="19"/>
  <c r="R36" i="19"/>
  <c r="Q36" i="19"/>
  <c r="E36" i="19"/>
  <c r="U35" i="19"/>
  <c r="R35" i="19"/>
  <c r="Q35" i="19"/>
  <c r="E35" i="19"/>
  <c r="U34" i="19"/>
  <c r="R34" i="19"/>
  <c r="Q34" i="19"/>
  <c r="E34" i="19"/>
  <c r="U33" i="19"/>
  <c r="R33" i="19"/>
  <c r="Q33" i="19"/>
  <c r="E33" i="19"/>
  <c r="U32" i="19"/>
  <c r="R32" i="19"/>
  <c r="Q32" i="19"/>
  <c r="U31" i="19"/>
  <c r="R31" i="19"/>
  <c r="Q31" i="19"/>
  <c r="U30" i="19"/>
  <c r="R30" i="19"/>
  <c r="Q30" i="19"/>
  <c r="U29" i="19"/>
  <c r="R29" i="19"/>
  <c r="Q29" i="19"/>
  <c r="U28" i="19"/>
  <c r="R28" i="19"/>
  <c r="Q28" i="19"/>
  <c r="U27" i="19"/>
  <c r="R27" i="19"/>
  <c r="Q27" i="19"/>
  <c r="U26" i="19"/>
  <c r="R26" i="19"/>
  <c r="Q26" i="19"/>
  <c r="U25" i="19"/>
  <c r="R25" i="19"/>
  <c r="Q25" i="19"/>
  <c r="U24" i="19"/>
  <c r="R24" i="19"/>
  <c r="Q24" i="19"/>
  <c r="J24" i="19"/>
  <c r="J43" i="19" s="1"/>
  <c r="U23" i="19"/>
  <c r="R23" i="19"/>
  <c r="Q23" i="19"/>
  <c r="U22" i="19"/>
  <c r="R22" i="19"/>
  <c r="Q22" i="19"/>
  <c r="U21" i="19"/>
  <c r="R21" i="19"/>
  <c r="Q21" i="19"/>
  <c r="U20" i="19"/>
  <c r="R20" i="19"/>
  <c r="Q20" i="19"/>
  <c r="U19" i="19"/>
  <c r="R19" i="19"/>
  <c r="Q19" i="19"/>
  <c r="U18" i="19"/>
  <c r="R18" i="19"/>
  <c r="Q18" i="19"/>
  <c r="U17" i="19"/>
  <c r="R17" i="19"/>
  <c r="Q17" i="19"/>
  <c r="U16" i="19"/>
  <c r="R16" i="19"/>
  <c r="Q16" i="19"/>
  <c r="U15" i="19"/>
  <c r="R15" i="19"/>
  <c r="Q15" i="19"/>
  <c r="U14" i="19"/>
  <c r="R14" i="19"/>
  <c r="Q14" i="19"/>
  <c r="U13" i="19"/>
  <c r="R13" i="19"/>
  <c r="Q13" i="19"/>
  <c r="U12" i="19"/>
  <c r="R12" i="19"/>
  <c r="Q12" i="19"/>
  <c r="L12" i="19"/>
  <c r="L43" i="19" s="1"/>
  <c r="U11" i="19"/>
  <c r="U43" i="19" s="1"/>
  <c r="R11" i="19"/>
  <c r="R43" i="19" s="1"/>
  <c r="Q11" i="19"/>
  <c r="Q43" i="19" s="1"/>
  <c r="S2" i="19"/>
  <c r="S1" i="19"/>
  <c r="S3" i="19" s="1"/>
  <c r="I277" i="17"/>
  <c r="E276" i="17"/>
  <c r="E275" i="17"/>
  <c r="E274" i="17"/>
  <c r="E273" i="17"/>
  <c r="E272" i="17"/>
  <c r="E270" i="17"/>
  <c r="E269" i="17"/>
  <c r="E268" i="17"/>
  <c r="E267" i="17"/>
  <c r="E266" i="17"/>
  <c r="E264" i="17"/>
  <c r="E263" i="17"/>
  <c r="E262" i="17"/>
  <c r="E261" i="17"/>
  <c r="E260" i="17"/>
  <c r="E258" i="17"/>
  <c r="E257" i="17"/>
  <c r="E256" i="17"/>
  <c r="E255" i="17"/>
  <c r="E254" i="17"/>
  <c r="E252" i="17"/>
  <c r="E251" i="17"/>
  <c r="E250" i="17"/>
  <c r="E249" i="17"/>
  <c r="E248" i="17"/>
  <c r="E246" i="17"/>
  <c r="E245" i="17"/>
  <c r="E244" i="17"/>
  <c r="E243" i="17"/>
  <c r="E242" i="17"/>
  <c r="E240" i="17"/>
  <c r="E239" i="17"/>
  <c r="E238" i="17"/>
  <c r="E237" i="17"/>
  <c r="E236" i="17"/>
  <c r="E234" i="17"/>
  <c r="E233" i="17"/>
  <c r="E232" i="17"/>
  <c r="E231" i="17"/>
  <c r="E230" i="17"/>
  <c r="E228" i="17"/>
  <c r="E227" i="17"/>
  <c r="E226" i="17"/>
  <c r="E225" i="17"/>
  <c r="S213" i="17"/>
  <c r="P213" i="17"/>
  <c r="O213" i="17"/>
  <c r="N213" i="17"/>
  <c r="M213" i="17"/>
  <c r="L213" i="17"/>
  <c r="K213" i="17"/>
  <c r="J213" i="17"/>
  <c r="I213" i="17"/>
  <c r="V212" i="17"/>
  <c r="T212" i="17"/>
  <c r="E212" i="17"/>
  <c r="V211" i="17"/>
  <c r="T211" i="17"/>
  <c r="E211" i="17"/>
  <c r="V210" i="17"/>
  <c r="T210" i="17"/>
  <c r="E210" i="17"/>
  <c r="V209" i="17"/>
  <c r="T209" i="17"/>
  <c r="E209" i="17"/>
  <c r="V208" i="17"/>
  <c r="T208" i="17"/>
  <c r="E208" i="17"/>
  <c r="V207" i="17"/>
  <c r="T207" i="17"/>
  <c r="E207" i="17"/>
  <c r="V206" i="17"/>
  <c r="R206" i="17"/>
  <c r="Q206" i="17"/>
  <c r="T206" i="17" s="1"/>
  <c r="V205" i="17"/>
  <c r="R205" i="17"/>
  <c r="Q205" i="17"/>
  <c r="T205" i="17" s="1"/>
  <c r="V204" i="17"/>
  <c r="R204" i="17"/>
  <c r="Q204" i="17"/>
  <c r="T204" i="17" s="1"/>
  <c r="V203" i="17"/>
  <c r="R203" i="17"/>
  <c r="Q203" i="17"/>
  <c r="T203" i="17" s="1"/>
  <c r="V202" i="17"/>
  <c r="R202" i="17"/>
  <c r="Q202" i="17"/>
  <c r="T202" i="17" s="1"/>
  <c r="V201" i="17"/>
  <c r="R201" i="17"/>
  <c r="R213" i="17" s="1"/>
  <c r="Q201" i="17"/>
  <c r="S195" i="17"/>
  <c r="P195" i="17"/>
  <c r="O195" i="17"/>
  <c r="N195" i="17"/>
  <c r="M195" i="17"/>
  <c r="L195" i="17"/>
  <c r="K195" i="17"/>
  <c r="J195" i="17"/>
  <c r="I195" i="17"/>
  <c r="V194" i="17"/>
  <c r="T194" i="17"/>
  <c r="E194" i="17"/>
  <c r="V193" i="17"/>
  <c r="T193" i="17"/>
  <c r="E193" i="17"/>
  <c r="V192" i="17"/>
  <c r="T192" i="17"/>
  <c r="E192" i="17"/>
  <c r="V191" i="17"/>
  <c r="T191" i="17"/>
  <c r="E191" i="17"/>
  <c r="V190" i="17"/>
  <c r="T190" i="17"/>
  <c r="E190" i="17"/>
  <c r="V189" i="17"/>
  <c r="T189" i="17"/>
  <c r="E189" i="17"/>
  <c r="V188" i="17"/>
  <c r="R188" i="17"/>
  <c r="Q188" i="17"/>
  <c r="T188" i="17" s="1"/>
  <c r="V187" i="17"/>
  <c r="R187" i="17"/>
  <c r="Q187" i="17"/>
  <c r="T187" i="17" s="1"/>
  <c r="V186" i="17"/>
  <c r="R186" i="17"/>
  <c r="R195" i="17" s="1"/>
  <c r="Q186" i="17"/>
  <c r="S180" i="17"/>
  <c r="P180" i="17"/>
  <c r="O180" i="17"/>
  <c r="N180" i="17"/>
  <c r="M180" i="17"/>
  <c r="L180" i="17"/>
  <c r="K180" i="17"/>
  <c r="J180" i="17"/>
  <c r="I180" i="17"/>
  <c r="V179" i="17"/>
  <c r="T179" i="17"/>
  <c r="E179" i="17"/>
  <c r="V178" i="17"/>
  <c r="T178" i="17"/>
  <c r="E178" i="17"/>
  <c r="V177" i="17"/>
  <c r="T177" i="17"/>
  <c r="E177" i="17"/>
  <c r="V176" i="17"/>
  <c r="T176" i="17"/>
  <c r="E176" i="17"/>
  <c r="V175" i="17"/>
  <c r="T175" i="17"/>
  <c r="E175" i="17"/>
  <c r="V174" i="17"/>
  <c r="T174" i="17"/>
  <c r="E174" i="17"/>
  <c r="V173" i="17"/>
  <c r="T173" i="17"/>
  <c r="R173" i="17"/>
  <c r="Q173" i="17"/>
  <c r="V172" i="17"/>
  <c r="R172" i="17"/>
  <c r="Q172" i="17"/>
  <c r="T172" i="17" s="1"/>
  <c r="V171" i="17"/>
  <c r="R171" i="17"/>
  <c r="Q171" i="17"/>
  <c r="T171" i="17" s="1"/>
  <c r="V170" i="17"/>
  <c r="R170" i="17"/>
  <c r="Q170" i="17"/>
  <c r="T170" i="17" s="1"/>
  <c r="V169" i="17"/>
  <c r="R169" i="17"/>
  <c r="Q169" i="17"/>
  <c r="T169" i="17" s="1"/>
  <c r="V168" i="17"/>
  <c r="R168" i="17"/>
  <c r="R180" i="17" s="1"/>
  <c r="Q168" i="17"/>
  <c r="S162" i="17"/>
  <c r="P162" i="17"/>
  <c r="O162" i="17"/>
  <c r="N162" i="17"/>
  <c r="M162" i="17"/>
  <c r="L162" i="17"/>
  <c r="K162" i="17"/>
  <c r="J162" i="17"/>
  <c r="I162" i="17"/>
  <c r="V161" i="17"/>
  <c r="T161" i="17"/>
  <c r="E161" i="17"/>
  <c r="V160" i="17"/>
  <c r="T160" i="17"/>
  <c r="E160" i="17"/>
  <c r="V159" i="17"/>
  <c r="T159" i="17"/>
  <c r="E159" i="17"/>
  <c r="V158" i="17"/>
  <c r="T158" i="17"/>
  <c r="E158" i="17"/>
  <c r="V157" i="17"/>
  <c r="T157" i="17"/>
  <c r="E157" i="17"/>
  <c r="V156" i="17"/>
  <c r="T156" i="17"/>
  <c r="E156" i="17"/>
  <c r="V155" i="17"/>
  <c r="R155" i="17"/>
  <c r="Q155" i="17"/>
  <c r="T155" i="17" s="1"/>
  <c r="V154" i="17"/>
  <c r="R154" i="17"/>
  <c r="Q154" i="17"/>
  <c r="T154" i="17" s="1"/>
  <c r="V153" i="17"/>
  <c r="R153" i="17"/>
  <c r="R162" i="17" s="1"/>
  <c r="Q153" i="17"/>
  <c r="S147" i="17"/>
  <c r="P147" i="17"/>
  <c r="O147" i="17"/>
  <c r="N147" i="17"/>
  <c r="M147" i="17"/>
  <c r="L147" i="17"/>
  <c r="K147" i="17"/>
  <c r="J147" i="17"/>
  <c r="I147" i="17"/>
  <c r="V146" i="17"/>
  <c r="T146" i="17"/>
  <c r="E146" i="17"/>
  <c r="V145" i="17"/>
  <c r="T145" i="17"/>
  <c r="E145" i="17"/>
  <c r="V144" i="17"/>
  <c r="T144" i="17"/>
  <c r="E144" i="17"/>
  <c r="V143" i="17"/>
  <c r="T143" i="17"/>
  <c r="E143" i="17"/>
  <c r="V142" i="17"/>
  <c r="T142" i="17"/>
  <c r="E142" i="17"/>
  <c r="V141" i="17"/>
  <c r="T141" i="17"/>
  <c r="E141" i="17"/>
  <c r="V140" i="17"/>
  <c r="R140" i="17"/>
  <c r="Q140" i="17"/>
  <c r="T140" i="17" s="1"/>
  <c r="V139" i="17"/>
  <c r="R139" i="17"/>
  <c r="Q139" i="17"/>
  <c r="T139" i="17" s="1"/>
  <c r="V138" i="17"/>
  <c r="R138" i="17"/>
  <c r="Q138" i="17"/>
  <c r="T138" i="17" s="1"/>
  <c r="V137" i="17"/>
  <c r="R137" i="17"/>
  <c r="Q137" i="17"/>
  <c r="T137" i="17" s="1"/>
  <c r="V136" i="17"/>
  <c r="R136" i="17"/>
  <c r="Q136" i="17"/>
  <c r="T136" i="17" s="1"/>
  <c r="V135" i="17"/>
  <c r="R135" i="17"/>
  <c r="Q135" i="17"/>
  <c r="T135" i="17" s="1"/>
  <c r="V134" i="17"/>
  <c r="R134" i="17"/>
  <c r="Q134" i="17"/>
  <c r="V133" i="17"/>
  <c r="T133" i="17"/>
  <c r="R133" i="17"/>
  <c r="R147" i="17" s="1"/>
  <c r="Q133" i="17"/>
  <c r="V132" i="17"/>
  <c r="R132" i="17"/>
  <c r="Q132" i="17"/>
  <c r="T132" i="17" s="1"/>
  <c r="S126" i="17"/>
  <c r="P126" i="17"/>
  <c r="O126" i="17"/>
  <c r="N126" i="17"/>
  <c r="M126" i="17"/>
  <c r="L126" i="17"/>
  <c r="K126" i="17"/>
  <c r="I126" i="17"/>
  <c r="V125" i="17"/>
  <c r="T125" i="17"/>
  <c r="E125" i="17"/>
  <c r="V124" i="17"/>
  <c r="T124" i="17"/>
  <c r="E124" i="17"/>
  <c r="V123" i="17"/>
  <c r="T123" i="17"/>
  <c r="E123" i="17"/>
  <c r="V122" i="17"/>
  <c r="T122" i="17"/>
  <c r="R122" i="17"/>
  <c r="E122" i="17"/>
  <c r="V121" i="17"/>
  <c r="T121" i="17"/>
  <c r="R121" i="17"/>
  <c r="E121" i="17"/>
  <c r="V120" i="17"/>
  <c r="T120" i="17"/>
  <c r="R120" i="17"/>
  <c r="E120" i="17"/>
  <c r="V119" i="17"/>
  <c r="R119" i="17"/>
  <c r="Q119" i="17"/>
  <c r="T119" i="17" s="1"/>
  <c r="R118" i="17"/>
  <c r="Q118" i="17"/>
  <c r="T118" i="17" s="1"/>
  <c r="J118" i="17"/>
  <c r="V117" i="17"/>
  <c r="R117" i="17"/>
  <c r="Q117" i="17"/>
  <c r="T117" i="17" s="1"/>
  <c r="V116" i="17"/>
  <c r="R116" i="17"/>
  <c r="R126" i="17" s="1"/>
  <c r="Q116" i="17"/>
  <c r="S110" i="17"/>
  <c r="P110" i="17"/>
  <c r="O110" i="17"/>
  <c r="N110" i="17"/>
  <c r="M110" i="17"/>
  <c r="L110" i="17"/>
  <c r="K110" i="17"/>
  <c r="J110" i="17"/>
  <c r="I110" i="17"/>
  <c r="V109" i="17"/>
  <c r="T109" i="17"/>
  <c r="E109" i="17"/>
  <c r="V108" i="17"/>
  <c r="T108" i="17"/>
  <c r="E108" i="17"/>
  <c r="V107" i="17"/>
  <c r="T107" i="17"/>
  <c r="E107" i="17"/>
  <c r="V106" i="17"/>
  <c r="T106" i="17"/>
  <c r="E106" i="17"/>
  <c r="V105" i="17"/>
  <c r="T105" i="17"/>
  <c r="E105" i="17"/>
  <c r="V104" i="17"/>
  <c r="T104" i="17"/>
  <c r="E104" i="17"/>
  <c r="V103" i="17"/>
  <c r="T103" i="17"/>
  <c r="E103" i="17"/>
  <c r="V102" i="17"/>
  <c r="T102" i="17"/>
  <c r="E102" i="17"/>
  <c r="V101" i="17"/>
  <c r="T101" i="17"/>
  <c r="E101" i="17"/>
  <c r="V100" i="17"/>
  <c r="T100" i="17"/>
  <c r="E100" i="17"/>
  <c r="V99" i="17"/>
  <c r="R99" i="17"/>
  <c r="R110" i="17" s="1"/>
  <c r="Q99" i="17"/>
  <c r="S93" i="17"/>
  <c r="P93" i="17"/>
  <c r="O93" i="17"/>
  <c r="N93" i="17"/>
  <c r="M93" i="17"/>
  <c r="L93" i="17"/>
  <c r="K93" i="17"/>
  <c r="J93" i="17"/>
  <c r="I93" i="17"/>
  <c r="V92" i="17"/>
  <c r="T92" i="17"/>
  <c r="E92" i="17"/>
  <c r="V91" i="17"/>
  <c r="T91" i="17"/>
  <c r="E91" i="17"/>
  <c r="V90" i="17"/>
  <c r="T90" i="17"/>
  <c r="E90" i="17"/>
  <c r="V89" i="17"/>
  <c r="T89" i="17"/>
  <c r="E89" i="17"/>
  <c r="V88" i="17"/>
  <c r="T88" i="17"/>
  <c r="E88" i="17"/>
  <c r="V87" i="17"/>
  <c r="T87" i="17"/>
  <c r="E87" i="17"/>
  <c r="V86" i="17"/>
  <c r="T86" i="17"/>
  <c r="E86" i="17"/>
  <c r="V85" i="17"/>
  <c r="T85" i="17"/>
  <c r="E85" i="17"/>
  <c r="V84" i="17"/>
  <c r="T84" i="17"/>
  <c r="E84" i="17"/>
  <c r="V83" i="17"/>
  <c r="T83" i="17"/>
  <c r="E83" i="17"/>
  <c r="V82" i="17"/>
  <c r="R82" i="17"/>
  <c r="Q82" i="17"/>
  <c r="T82" i="17" s="1"/>
  <c r="V81" i="17"/>
  <c r="R81" i="17"/>
  <c r="Q81" i="17"/>
  <c r="T81" i="17" s="1"/>
  <c r="V80" i="17"/>
  <c r="R80" i="17"/>
  <c r="Q80" i="17"/>
  <c r="T80" i="17" s="1"/>
  <c r="V79" i="17"/>
  <c r="R79" i="17"/>
  <c r="Q79" i="17"/>
  <c r="T79" i="17" s="1"/>
  <c r="V78" i="17"/>
  <c r="R78" i="17"/>
  <c r="Q78" i="17"/>
  <c r="T78" i="17" s="1"/>
  <c r="V77" i="17"/>
  <c r="R77" i="17"/>
  <c r="Q77" i="17"/>
  <c r="T77" i="17" s="1"/>
  <c r="V76" i="17"/>
  <c r="R76" i="17"/>
  <c r="Q76" i="17"/>
  <c r="T76" i="17" s="1"/>
  <c r="V75" i="17"/>
  <c r="R75" i="17"/>
  <c r="R93" i="17" s="1"/>
  <c r="Q75" i="17"/>
  <c r="S69" i="17"/>
  <c r="P69" i="17"/>
  <c r="O69" i="17"/>
  <c r="N69" i="17"/>
  <c r="M69" i="17"/>
  <c r="L69" i="17"/>
  <c r="K69" i="17"/>
  <c r="J69" i="17"/>
  <c r="I69" i="17"/>
  <c r="V68" i="17"/>
  <c r="T68" i="17"/>
  <c r="E68" i="17"/>
  <c r="V67" i="17"/>
  <c r="T67" i="17"/>
  <c r="E67" i="17"/>
  <c r="V66" i="17"/>
  <c r="T66" i="17"/>
  <c r="E66" i="17"/>
  <c r="V65" i="17"/>
  <c r="T65" i="17"/>
  <c r="E65" i="17"/>
  <c r="V64" i="17"/>
  <c r="T64" i="17"/>
  <c r="E64" i="17"/>
  <c r="V63" i="17"/>
  <c r="T63" i="17"/>
  <c r="E63" i="17"/>
  <c r="V62" i="17"/>
  <c r="T62" i="17"/>
  <c r="E62" i="17"/>
  <c r="V61" i="17"/>
  <c r="T61" i="17"/>
  <c r="E61" i="17"/>
  <c r="V60" i="17"/>
  <c r="T60" i="17"/>
  <c r="E60" i="17"/>
  <c r="V59" i="17"/>
  <c r="T59" i="17"/>
  <c r="R59" i="17"/>
  <c r="E59" i="17"/>
  <c r="V58" i="17"/>
  <c r="R58" i="17"/>
  <c r="Q58" i="17"/>
  <c r="T58" i="17" s="1"/>
  <c r="V57" i="17"/>
  <c r="R57" i="17"/>
  <c r="Q57" i="17"/>
  <c r="T57" i="17" s="1"/>
  <c r="V56" i="17"/>
  <c r="R56" i="17"/>
  <c r="Q56" i="17"/>
  <c r="T56" i="17" s="1"/>
  <c r="V55" i="17"/>
  <c r="R55" i="17"/>
  <c r="Q55" i="17"/>
  <c r="T55" i="17" s="1"/>
  <c r="V54" i="17"/>
  <c r="R54" i="17"/>
  <c r="Q54" i="17"/>
  <c r="T54" i="17" s="1"/>
  <c r="V53" i="17"/>
  <c r="T53" i="17"/>
  <c r="R53" i="17"/>
  <c r="V52" i="17"/>
  <c r="T52" i="17"/>
  <c r="R52" i="17"/>
  <c r="V51" i="17"/>
  <c r="R51" i="17"/>
  <c r="Q51" i="17"/>
  <c r="T51" i="17" s="1"/>
  <c r="V50" i="17"/>
  <c r="R50" i="17"/>
  <c r="R69" i="17" s="1"/>
  <c r="Q50" i="17"/>
  <c r="P44" i="17"/>
  <c r="O44" i="17"/>
  <c r="N44" i="17"/>
  <c r="M44" i="17"/>
  <c r="L44" i="17"/>
  <c r="K44" i="17"/>
  <c r="J44" i="17"/>
  <c r="I44" i="17"/>
  <c r="V43" i="17"/>
  <c r="T43" i="17"/>
  <c r="E43" i="17"/>
  <c r="V42" i="17"/>
  <c r="T42" i="17"/>
  <c r="E42" i="17"/>
  <c r="V41" i="17"/>
  <c r="T41" i="17"/>
  <c r="E41" i="17"/>
  <c r="V40" i="17"/>
  <c r="T40" i="17"/>
  <c r="E40" i="17"/>
  <c r="V39" i="17"/>
  <c r="T39" i="17"/>
  <c r="E39" i="17"/>
  <c r="V38" i="17"/>
  <c r="T38" i="17"/>
  <c r="E38" i="17"/>
  <c r="V37" i="17"/>
  <c r="T37" i="17"/>
  <c r="V36" i="17"/>
  <c r="R36" i="17"/>
  <c r="Q36" i="17"/>
  <c r="T36" i="17" s="1"/>
  <c r="V35" i="17"/>
  <c r="R35" i="17"/>
  <c r="Q35" i="17"/>
  <c r="T35" i="17" s="1"/>
  <c r="V34" i="17"/>
  <c r="R34" i="17"/>
  <c r="Q34" i="17"/>
  <c r="V33" i="17"/>
  <c r="T33" i="17"/>
  <c r="R33" i="17"/>
  <c r="R44" i="17" s="1"/>
  <c r="Q33" i="17"/>
  <c r="V32" i="17"/>
  <c r="R32" i="17"/>
  <c r="Q32" i="17"/>
  <c r="T32" i="17" s="1"/>
  <c r="V31" i="17"/>
  <c r="R31" i="17"/>
  <c r="Q31" i="17"/>
  <c r="T31" i="17" s="1"/>
  <c r="V30" i="17"/>
  <c r="R30" i="17"/>
  <c r="Q30" i="17"/>
  <c r="T30" i="17" s="1"/>
  <c r="V29" i="17"/>
  <c r="R29" i="17"/>
  <c r="Q29" i="17"/>
  <c r="T29" i="17" s="1"/>
  <c r="V28" i="17"/>
  <c r="R28" i="17"/>
  <c r="Q28" i="17"/>
  <c r="T28" i="17" s="1"/>
  <c r="V27" i="17"/>
  <c r="R27" i="17"/>
  <c r="Q27" i="17"/>
  <c r="T27" i="17" s="1"/>
  <c r="V26" i="17"/>
  <c r="R26" i="17"/>
  <c r="Q26" i="17"/>
  <c r="T26" i="17" s="1"/>
  <c r="V25" i="17"/>
  <c r="R25" i="17"/>
  <c r="Q25" i="17"/>
  <c r="T25" i="17" s="1"/>
  <c r="V24" i="17"/>
  <c r="T24" i="17"/>
  <c r="V23" i="17"/>
  <c r="R23" i="17"/>
  <c r="Q23" i="17"/>
  <c r="T23" i="17" s="1"/>
  <c r="V22" i="17"/>
  <c r="R22" i="17"/>
  <c r="Q22" i="17"/>
  <c r="T22" i="17" s="1"/>
  <c r="V21" i="17"/>
  <c r="R21" i="17"/>
  <c r="Q21" i="17"/>
  <c r="T21" i="17" s="1"/>
  <c r="V20" i="17"/>
  <c r="R20" i="17"/>
  <c r="Q20" i="17"/>
  <c r="T20" i="17" s="1"/>
  <c r="V19" i="17"/>
  <c r="R19" i="17"/>
  <c r="Q19" i="17"/>
  <c r="T19" i="17" s="1"/>
  <c r="V18" i="17"/>
  <c r="R18" i="17"/>
  <c r="Q18" i="17"/>
  <c r="T18" i="17" s="1"/>
  <c r="V17" i="17"/>
  <c r="R17" i="17"/>
  <c r="Q17" i="17"/>
  <c r="T17" i="17" s="1"/>
  <c r="V16" i="17"/>
  <c r="R16" i="17"/>
  <c r="Q16" i="17"/>
  <c r="T16" i="17" s="1"/>
  <c r="V15" i="17"/>
  <c r="R15" i="17"/>
  <c r="Q15" i="17"/>
  <c r="V14" i="17"/>
  <c r="R14" i="17"/>
  <c r="Q14" i="17"/>
  <c r="T14" i="17" s="1"/>
  <c r="V13" i="17"/>
  <c r="R13" i="17"/>
  <c r="Q13" i="17"/>
  <c r="T13" i="17" s="1"/>
  <c r="V12" i="17"/>
  <c r="R12" i="17"/>
  <c r="Q12" i="17"/>
  <c r="T12" i="17" s="1"/>
  <c r="V11" i="17"/>
  <c r="R11" i="17"/>
  <c r="Q11" i="17"/>
  <c r="T11" i="17" s="1"/>
  <c r="V10" i="17"/>
  <c r="R10" i="17"/>
  <c r="Q10" i="17"/>
  <c r="T10" i="17" s="1"/>
  <c r="S2" i="17"/>
  <c r="E17" i="2"/>
  <c r="M60" i="16"/>
  <c r="M59" i="16"/>
  <c r="K58" i="16"/>
  <c r="G58" i="16"/>
  <c r="F58" i="16"/>
  <c r="E58" i="16"/>
  <c r="D58" i="16"/>
  <c r="C58" i="16"/>
  <c r="H58" i="16" s="1"/>
  <c r="K57" i="16" s="1"/>
  <c r="F56" i="16"/>
  <c r="H56" i="16" s="1"/>
  <c r="H55" i="16"/>
  <c r="K53" i="16"/>
  <c r="F52" i="16"/>
  <c r="E52" i="16"/>
  <c r="H52" i="16"/>
  <c r="K52" i="16" s="1"/>
  <c r="K51" i="16"/>
  <c r="G51" i="16"/>
  <c r="F51" i="16"/>
  <c r="E51" i="16"/>
  <c r="D51" i="16"/>
  <c r="C51" i="16"/>
  <c r="H51" i="16" s="1"/>
  <c r="G50" i="16"/>
  <c r="G53" i="16" s="1"/>
  <c r="F50" i="16"/>
  <c r="F53" i="16" s="1"/>
  <c r="E50" i="16"/>
  <c r="E53" i="16" s="1"/>
  <c r="D50" i="16"/>
  <c r="D53" i="16" s="1"/>
  <c r="F42" i="16"/>
  <c r="C41" i="16"/>
  <c r="E41" i="16" s="1"/>
  <c r="C40" i="16"/>
  <c r="E40" i="16" s="1"/>
  <c r="C39" i="16"/>
  <c r="E39" i="16" s="1"/>
  <c r="H38" i="16" s="1"/>
  <c r="G36" i="16"/>
  <c r="G35" i="16"/>
  <c r="G34" i="16"/>
  <c r="F33" i="16"/>
  <c r="E32" i="16"/>
  <c r="E31" i="16"/>
  <c r="E30" i="16"/>
  <c r="H29" i="16"/>
  <c r="C27" i="16"/>
  <c r="C26" i="16"/>
  <c r="E25" i="16"/>
  <c r="D24" i="16"/>
  <c r="E23" i="16"/>
  <c r="C22" i="16"/>
  <c r="H21" i="16"/>
  <c r="E19" i="16"/>
  <c r="F18" i="16"/>
  <c r="G17" i="16"/>
  <c r="G16" i="16"/>
  <c r="F15" i="16"/>
  <c r="H14" i="16"/>
  <c r="K11" i="16"/>
  <c r="F10" i="16"/>
  <c r="E10" i="16"/>
  <c r="C10" i="16"/>
  <c r="H10" i="16" s="1"/>
  <c r="K10" i="16" s="1"/>
  <c r="K9" i="16"/>
  <c r="G8" i="16"/>
  <c r="F8" i="16"/>
  <c r="E8" i="16"/>
  <c r="E10" i="1" s="1"/>
  <c r="D8" i="16"/>
  <c r="C8" i="16"/>
  <c r="E20" i="2"/>
  <c r="E21" i="2"/>
  <c r="E18" i="2"/>
  <c r="B19" i="2"/>
  <c r="E19" i="2" s="1"/>
  <c r="D117" i="15"/>
  <c r="G117" i="15" s="1"/>
  <c r="C117" i="15"/>
  <c r="B117" i="15"/>
  <c r="J110" i="15"/>
  <c r="H85" i="15"/>
  <c r="C84" i="15"/>
  <c r="B84" i="15"/>
  <c r="D58" i="15"/>
  <c r="D84" i="15" s="1"/>
  <c r="D85" i="15" s="1"/>
  <c r="D86" i="15" s="1"/>
  <c r="D53" i="15"/>
  <c r="C53" i="15"/>
  <c r="B53" i="15"/>
  <c r="P20" i="15"/>
  <c r="M10" i="15"/>
  <c r="M12" i="15" s="1"/>
  <c r="F58" i="1"/>
  <c r="F44" i="1" s="1"/>
  <c r="E58" i="1"/>
  <c r="E44" i="1" s="1"/>
  <c r="D58" i="1"/>
  <c r="D44" i="1" s="1"/>
  <c r="C58" i="1"/>
  <c r="H57" i="1"/>
  <c r="H56" i="1"/>
  <c r="H9" i="1"/>
  <c r="C12" i="6"/>
  <c r="C11" i="6"/>
  <c r="C10" i="6"/>
  <c r="C9" i="6"/>
  <c r="C8" i="6"/>
  <c r="C7" i="6"/>
  <c r="C6" i="6"/>
  <c r="C5" i="6"/>
  <c r="C4" i="6"/>
  <c r="X35" i="3"/>
  <c r="X34" i="3"/>
  <c r="X32" i="3"/>
  <c r="X31" i="3"/>
  <c r="X30" i="3"/>
  <c r="X29" i="3"/>
  <c r="X27" i="3"/>
  <c r="X25" i="3"/>
  <c r="X24" i="3"/>
  <c r="X21" i="3"/>
  <c r="X20" i="3"/>
  <c r="X17" i="3"/>
  <c r="X14" i="3"/>
  <c r="X13" i="3"/>
  <c r="X9" i="3"/>
  <c r="X8" i="3"/>
  <c r="X7" i="3"/>
  <c r="X6" i="3"/>
  <c r="X5" i="3"/>
  <c r="X3" i="3"/>
  <c r="B7" i="2"/>
  <c r="I4" i="2"/>
  <c r="I13" i="2"/>
  <c r="E10" i="2"/>
  <c r="C13" i="2"/>
  <c r="C4" i="2"/>
  <c r="B12" i="2"/>
  <c r="E12" i="2" s="1"/>
  <c r="B9" i="2"/>
  <c r="B8" i="2"/>
  <c r="E7" i="2"/>
  <c r="B6" i="2"/>
  <c r="E6" i="2" s="1"/>
  <c r="F8" i="1" s="1"/>
  <c r="C53" i="1" l="1"/>
  <c r="H50" i="1"/>
  <c r="H53" i="1" s="1"/>
  <c r="C44" i="1"/>
  <c r="S1" i="20"/>
  <c r="S3" i="20" s="1"/>
  <c r="G47" i="1"/>
  <c r="F47" i="1"/>
  <c r="E47" i="1"/>
  <c r="D47" i="1"/>
  <c r="D68" i="1"/>
  <c r="D63" i="1"/>
  <c r="D65" i="1" s="1"/>
  <c r="F68" i="1"/>
  <c r="F63" i="1"/>
  <c r="F65" i="1" s="1"/>
  <c r="H46" i="1"/>
  <c r="T10" i="33"/>
  <c r="T32" i="33" s="1"/>
  <c r="Q32" i="33"/>
  <c r="F12" i="1"/>
  <c r="F39" i="1" s="1"/>
  <c r="R56" i="22"/>
  <c r="Q56" i="22"/>
  <c r="E5" i="2"/>
  <c r="C8" i="1" s="1"/>
  <c r="B4" i="2"/>
  <c r="E4" i="2" s="1"/>
  <c r="H10" i="1"/>
  <c r="M52" i="16"/>
  <c r="T15" i="17"/>
  <c r="Q36" i="31"/>
  <c r="U10" i="31"/>
  <c r="U36" i="31" s="1"/>
  <c r="Q34" i="30"/>
  <c r="U10" i="30"/>
  <c r="U34" i="30" s="1"/>
  <c r="I135" i="29"/>
  <c r="M122" i="29"/>
  <c r="M135" i="29" s="1"/>
  <c r="M101" i="29"/>
  <c r="M117" i="29" s="1"/>
  <c r="I117" i="29"/>
  <c r="I96" i="29"/>
  <c r="M83" i="29"/>
  <c r="M96" i="29" s="1"/>
  <c r="M68" i="29"/>
  <c r="M79" i="29" s="1"/>
  <c r="I79" i="29"/>
  <c r="M44" i="29"/>
  <c r="M62" i="29" s="1"/>
  <c r="I62" i="29"/>
  <c r="M10" i="29"/>
  <c r="M36" i="29" s="1"/>
  <c r="I36" i="29"/>
  <c r="J137" i="29"/>
  <c r="R33" i="28"/>
  <c r="V10" i="28"/>
  <c r="V33" i="28" s="1"/>
  <c r="U10" i="21"/>
  <c r="U40" i="21" s="1"/>
  <c r="Q40" i="21"/>
  <c r="Q111" i="20"/>
  <c r="U80" i="20"/>
  <c r="U111" i="20" s="1"/>
  <c r="Q74" i="20"/>
  <c r="U51" i="20"/>
  <c r="U74" i="20" s="1"/>
  <c r="Q45" i="20"/>
  <c r="U10" i="20"/>
  <c r="U45" i="20" s="1"/>
  <c r="E80" i="18"/>
  <c r="F80" i="18"/>
  <c r="I80" i="18"/>
  <c r="M80" i="18" s="1"/>
  <c r="J80" i="18"/>
  <c r="J79" i="18"/>
  <c r="I79" i="18"/>
  <c r="M79" i="18" s="1"/>
  <c r="F79" i="18"/>
  <c r="E79" i="18"/>
  <c r="I77" i="18"/>
  <c r="M77" i="18" s="1"/>
  <c r="F77" i="18"/>
  <c r="E77" i="18"/>
  <c r="J77" i="18"/>
  <c r="E76" i="18"/>
  <c r="J76" i="18"/>
  <c r="I76" i="18"/>
  <c r="M76" i="18" s="1"/>
  <c r="F76" i="18"/>
  <c r="F75" i="18"/>
  <c r="E75" i="18"/>
  <c r="I75" i="18"/>
  <c r="M75" i="18" s="1"/>
  <c r="J75" i="18"/>
  <c r="I74" i="18"/>
  <c r="M74" i="18" s="1"/>
  <c r="F74" i="18"/>
  <c r="E74" i="18"/>
  <c r="J74" i="18"/>
  <c r="I73" i="18"/>
  <c r="M73" i="18" s="1"/>
  <c r="F73" i="18"/>
  <c r="E73" i="18"/>
  <c r="J73" i="18"/>
  <c r="E72" i="18"/>
  <c r="F72" i="18"/>
  <c r="I72" i="18"/>
  <c r="M72" i="18" s="1"/>
  <c r="J72" i="18"/>
  <c r="J71" i="18"/>
  <c r="E71" i="18"/>
  <c r="I71" i="18"/>
  <c r="M71" i="18" s="1"/>
  <c r="F71" i="18"/>
  <c r="J70" i="18"/>
  <c r="I70" i="18"/>
  <c r="M70" i="18" s="1"/>
  <c r="F70" i="18"/>
  <c r="E70" i="18"/>
  <c r="J69" i="18"/>
  <c r="I69" i="18"/>
  <c r="M69" i="18" s="1"/>
  <c r="F69" i="18"/>
  <c r="E69" i="18"/>
  <c r="I68" i="18"/>
  <c r="M68" i="18" s="1"/>
  <c r="J68" i="18"/>
  <c r="F68" i="18"/>
  <c r="E68" i="18"/>
  <c r="E67" i="18"/>
  <c r="F67" i="18"/>
  <c r="I67" i="18"/>
  <c r="M67" i="18" s="1"/>
  <c r="J67" i="18"/>
  <c r="E66" i="18"/>
  <c r="F66" i="18"/>
  <c r="I66" i="18"/>
  <c r="J66" i="18"/>
  <c r="J82" i="18" s="1"/>
  <c r="Q48" i="18"/>
  <c r="U10" i="18"/>
  <c r="U48" i="18" s="1"/>
  <c r="Q213" i="17"/>
  <c r="T201" i="17"/>
  <c r="T213" i="17" s="1"/>
  <c r="Q195" i="17"/>
  <c r="T186" i="17"/>
  <c r="T195" i="17" s="1"/>
  <c r="Q180" i="17"/>
  <c r="T168" i="17"/>
  <c r="T180" i="17" s="1"/>
  <c r="Q162" i="17"/>
  <c r="T153" i="17"/>
  <c r="T162" i="17" s="1"/>
  <c r="Q147" i="17"/>
  <c r="T134" i="17"/>
  <c r="T147" i="17" s="1"/>
  <c r="J126" i="17"/>
  <c r="V118" i="17"/>
  <c r="T116" i="17"/>
  <c r="T126" i="17" s="1"/>
  <c r="Q126" i="17"/>
  <c r="Q110" i="17"/>
  <c r="T99" i="17"/>
  <c r="T110" i="17" s="1"/>
  <c r="T75" i="17"/>
  <c r="T93" i="17" s="1"/>
  <c r="Q93" i="17"/>
  <c r="Q69" i="17"/>
  <c r="T50" i="17"/>
  <c r="T69" i="17" s="1"/>
  <c r="S1" i="17"/>
  <c r="S3" i="17" s="1" a="1"/>
  <c r="S3" i="17" s="1"/>
  <c r="Q1" i="17"/>
  <c r="T34" i="17"/>
  <c r="T44" i="17" s="1"/>
  <c r="Q44" i="17"/>
  <c r="M11" i="16"/>
  <c r="C53" i="16"/>
  <c r="H50" i="16"/>
  <c r="G60" i="16"/>
  <c r="G62" i="16" s="1"/>
  <c r="G64" i="16"/>
  <c r="G11" i="16"/>
  <c r="G45" i="16" s="1"/>
  <c r="F60" i="16"/>
  <c r="F62" i="16" s="1"/>
  <c r="F64" i="16"/>
  <c r="F11" i="16"/>
  <c r="F45" i="16" s="1"/>
  <c r="E60" i="16"/>
  <c r="E62" i="16" s="1"/>
  <c r="E64" i="16"/>
  <c r="E11" i="16"/>
  <c r="E45" i="16" s="1"/>
  <c r="D60" i="16"/>
  <c r="D62" i="16" s="1"/>
  <c r="D64" i="16"/>
  <c r="D11" i="16"/>
  <c r="D45" i="16" s="1"/>
  <c r="C62" i="16"/>
  <c r="C11" i="16"/>
  <c r="C45" i="16" s="1"/>
  <c r="H8" i="16"/>
  <c r="C64" i="16"/>
  <c r="M58" i="16"/>
  <c r="M61" i="16" s="1"/>
  <c r="H58" i="1"/>
  <c r="E11" i="2"/>
  <c r="E8" i="1" s="1"/>
  <c r="E9" i="2"/>
  <c r="G8" i="1" s="1"/>
  <c r="E8" i="2"/>
  <c r="D12" i="1" s="1"/>
  <c r="D39" i="1" s="1"/>
  <c r="B13" i="2"/>
  <c r="C47" i="1" l="1"/>
  <c r="H44" i="1"/>
  <c r="J109" i="15"/>
  <c r="J111" i="15" s="1"/>
  <c r="C63" i="1"/>
  <c r="C65" i="1" s="1"/>
  <c r="C68" i="1"/>
  <c r="E12" i="1"/>
  <c r="E39" i="1" s="1"/>
  <c r="E68" i="1"/>
  <c r="E63" i="1"/>
  <c r="E65" i="1" s="1"/>
  <c r="G12" i="1"/>
  <c r="G39" i="1" s="1"/>
  <c r="G68" i="1"/>
  <c r="G63" i="1"/>
  <c r="G65" i="1" s="1"/>
  <c r="H8" i="1"/>
  <c r="C12" i="1"/>
  <c r="C39" i="1" s="1"/>
  <c r="U1" i="17"/>
  <c r="I137" i="29"/>
  <c r="M137" i="29"/>
  <c r="M66" i="18"/>
  <c r="M82" i="18" s="1"/>
  <c r="I82" i="18"/>
  <c r="H45" i="16"/>
  <c r="J51" i="16"/>
  <c r="K50" i="16"/>
  <c r="M50" i="16" s="1"/>
  <c r="H53" i="16"/>
  <c r="K8" i="16"/>
  <c r="M8" i="16" s="1"/>
  <c r="H11" i="16"/>
  <c r="H60" i="16"/>
  <c r="H62" i="16" s="1"/>
  <c r="H64" i="16"/>
  <c r="E13" i="2"/>
  <c r="H39" i="1" l="1"/>
  <c r="H63" i="1"/>
  <c r="H47" i="1"/>
  <c r="H12" i="1"/>
  <c r="D34" i="2"/>
  <c r="H55" i="1"/>
  <c r="H68" i="1" s="1"/>
  <c r="AA30" i="17" l="1"/>
  <c r="H65" i="1"/>
  <c r="I11" i="40" l="1"/>
  <c r="H11" i="4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Tanumeet Kaur</author>
    <author>Melissa Thornsberry</author>
  </authors>
  <commentList>
    <comment ref="C12" authorId="0" shapeId="0" xr:uid="{9756DA30-422B-4149-815D-0955834D8E13}">
      <text>
        <r>
          <rPr>
            <b/>
            <sz val="9"/>
            <color indexed="81"/>
            <rFont val="Tahoma"/>
            <family val="2"/>
          </rPr>
          <t>Tanumeet Kaur:</t>
        </r>
        <r>
          <rPr>
            <sz val="9"/>
            <color indexed="81"/>
            <rFont val="Tahoma"/>
            <family val="2"/>
          </rPr>
          <t xml:space="preserve">
Many Positions got eliminated details pls see Chancellor FY 26 Tab</t>
        </r>
      </text>
    </comment>
    <comment ref="D12" authorId="0" shapeId="0" xr:uid="{C1AD6E4B-1418-4F95-BED9-CC8109737464}">
      <text>
        <r>
          <rPr>
            <b/>
            <sz val="9"/>
            <color indexed="81"/>
            <rFont val="Tahoma"/>
            <family val="2"/>
          </rPr>
          <t>Tanumeet Kaur:</t>
        </r>
        <r>
          <rPr>
            <sz val="9"/>
            <color indexed="81"/>
            <rFont val="Tahoma"/>
            <family val="2"/>
          </rPr>
          <t xml:space="preserve">
These Savings due to Payroll dept moved under Business Service. Pls see details in Risk Mgmt. and Payroll Tab
</t>
        </r>
      </text>
    </comment>
    <comment ref="F12" authorId="0" shapeId="0" xr:uid="{B2B29AC3-475A-4C81-963E-DBDA02F12A2C}">
      <text>
        <r>
          <rPr>
            <b/>
            <sz val="9"/>
            <color indexed="81"/>
            <rFont val="Tahoma"/>
            <family val="2"/>
          </rPr>
          <t>Tanumeet Kaur:</t>
        </r>
        <r>
          <rPr>
            <sz val="9"/>
            <color indexed="81"/>
            <rFont val="Tahoma"/>
            <family val="2"/>
          </rPr>
          <t xml:space="preserve">
The Hike is due to Risk Mgmt. and Payroll Salary are now under Business Svc. Please see details in Risk Mgmt. Salary and Payroll</t>
        </r>
      </text>
    </comment>
    <comment ref="C44" authorId="0" shapeId="0" xr:uid="{2A1759D7-7277-4A6E-8A26-595652A870F0}">
      <text>
        <r>
          <rPr>
            <b/>
            <sz val="9"/>
            <color indexed="81"/>
            <rFont val="Tahoma"/>
            <family val="2"/>
          </rPr>
          <t>Tanumeet Kaur:</t>
        </r>
        <r>
          <rPr>
            <sz val="9"/>
            <color indexed="81"/>
            <rFont val="Tahoma"/>
            <family val="2"/>
          </rPr>
          <t xml:space="preserve">
D01C02-148,000
R00C01-244,255
R01BT1 -957,400 
$240,000 is requested for consulting services- Legislative Advocacy and $100,000 for trustee Elections, $ 160,000 for Consulting services- Legislative advocacy 
Public Affairs is 149,500
</t>
        </r>
      </text>
    </comment>
    <comment ref="F44" authorId="1" shapeId="0" xr:uid="{DA797BA0-F223-4021-9495-FFC005A16F62}">
      <text>
        <r>
          <rPr>
            <b/>
            <sz val="9"/>
            <color indexed="81"/>
            <rFont val="Tahoma"/>
            <family val="2"/>
          </rPr>
          <t>Melissa Thornsberry:</t>
        </r>
        <r>
          <rPr>
            <sz val="9"/>
            <color indexed="81"/>
            <rFont val="Tahoma"/>
            <family val="2"/>
          </rPr>
          <t xml:space="preserve">
Finance &amp; Admin + Risk &amp; Safety + Facilities (a portion of)</t>
        </r>
      </text>
    </comment>
    <comment ref="F46" authorId="0" shapeId="0" xr:uid="{FEE1B0F2-C1F2-4C83-81BF-B8450DD9A604}">
      <text>
        <r>
          <rPr>
            <b/>
            <sz val="9"/>
            <color indexed="81"/>
            <rFont val="Tahoma"/>
            <family val="2"/>
          </rPr>
          <t>Tanumeet Kaur:</t>
        </r>
        <r>
          <rPr>
            <sz val="9"/>
            <color indexed="81"/>
            <rFont val="Tahoma"/>
            <family val="2"/>
          </rPr>
          <t xml:space="preserve">
Last Yr- one time funding amounts to $5,645,819.98 was requested </t>
        </r>
      </text>
    </comment>
    <comment ref="C50" authorId="0" shapeId="0" xr:uid="{CDC8C031-420E-413C-898A-90BACDF3C3A1}">
      <text>
        <r>
          <rPr>
            <b/>
            <sz val="9"/>
            <color indexed="81"/>
            <rFont val="Tahoma"/>
            <family val="2"/>
          </rPr>
          <t>Tanumeet Kaur:</t>
        </r>
        <r>
          <rPr>
            <sz val="9"/>
            <color indexed="81"/>
            <rFont val="Tahoma"/>
            <family val="2"/>
          </rPr>
          <t xml:space="preserve">
D01C02-148,000
R00C01-244,255
R01BT1 -957,400 
$240,000 is requested for consulting services- Legislative Advocacy and $100,000 for trustee Elections, $ 160,000 for Consulting services- Legislative advocacy 
Public Affairs is 149,500
</t>
        </r>
      </text>
    </comment>
    <comment ref="F50" authorId="1" shapeId="0" xr:uid="{1608B5EE-3BC3-402F-886B-B1F6B72FB177}">
      <text>
        <r>
          <rPr>
            <b/>
            <sz val="9"/>
            <color indexed="81"/>
            <rFont val="Tahoma"/>
            <family val="2"/>
          </rPr>
          <t>Melissa Thornsberry:</t>
        </r>
        <r>
          <rPr>
            <sz val="9"/>
            <color indexed="81"/>
            <rFont val="Tahoma"/>
            <family val="2"/>
          </rPr>
          <t xml:space="preserve">
Finance &amp; Admin + Risk &amp; Safety + Facilities (a portion of)</t>
        </r>
      </text>
    </comment>
    <comment ref="F52" authorId="0" shapeId="0" xr:uid="{A6925FB5-881F-472C-BDF1-BD52E84B995C}">
      <text>
        <r>
          <rPr>
            <b/>
            <sz val="9"/>
            <color indexed="81"/>
            <rFont val="Tahoma"/>
            <family val="2"/>
          </rPr>
          <t>Tanumeet Kaur:</t>
        </r>
        <r>
          <rPr>
            <sz val="9"/>
            <color indexed="81"/>
            <rFont val="Tahoma"/>
            <family val="2"/>
          </rPr>
          <t xml:space="preserve">
Last Yr- one time funding amounts to $5,645,819.98 was requested </t>
        </r>
      </text>
    </comment>
    <comment ref="D65" authorId="0" shapeId="0" xr:uid="{B719B875-D528-4CC4-8361-F362B6625C14}">
      <text>
        <r>
          <rPr>
            <b/>
            <sz val="9"/>
            <color indexed="81"/>
            <rFont val="Tahoma"/>
            <family val="2"/>
          </rPr>
          <t>Tanumeet Kaur:</t>
        </r>
        <r>
          <rPr>
            <sz val="9"/>
            <color indexed="81"/>
            <rFont val="Tahoma"/>
            <family val="2"/>
          </rPr>
          <t xml:space="preserve">
Payroll Moved to Business Service</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<sst xmlns="http://schemas.openxmlformats.org/spreadsheetml/2006/main" count="82023" uniqueCount="5079">
  <si>
    <t>GU001 District Operations</t>
  </si>
  <si>
    <t xml:space="preserve">Kern Community College District  </t>
  </si>
  <si>
    <t>GU001 Regular Salary &amp; Benefit (excludes Temp Labor)</t>
  </si>
  <si>
    <t>Chancellor's Office (Includes District Operations, Board of Trustees, and Public Relations/Development)</t>
  </si>
  <si>
    <t>Human Resources</t>
  </si>
  <si>
    <t>Educational Services (Includes Educational Services, IR, and Workforce &amp; Economic Development)</t>
  </si>
  <si>
    <t>Information Technology</t>
  </si>
  <si>
    <t>Total</t>
  </si>
  <si>
    <t>Projected 2026-27 Tentative Budget -- Salary &amp; Benefits</t>
  </si>
  <si>
    <t>Variance Increase/(Decrease)</t>
  </si>
  <si>
    <t>Primary Variance</t>
  </si>
  <si>
    <t>GU001 Non Labor &amp; Debt Service &amp; Temp Labor</t>
  </si>
  <si>
    <t>Projected 2026-27 Tentative Budget Non- Labor (Including reserve funded)</t>
  </si>
  <si>
    <t>Their request</t>
  </si>
  <si>
    <t>Abatement per IJE with CCCCO</t>
  </si>
  <si>
    <t>Anticipated breakage (resignations/new employees</t>
  </si>
  <si>
    <t>Total Proposed 2026-27 DO Tentative Budget (INCLUDING reserve funded)</t>
  </si>
  <si>
    <t>Net Change (includes carryover)</t>
  </si>
  <si>
    <t>Total Proposed 2026-27 DO Tentative Budget (EXCLUDING reserve funded)</t>
  </si>
  <si>
    <t>Budget</t>
  </si>
  <si>
    <t>KCCD26</t>
  </si>
  <si>
    <t>KCCD25</t>
  </si>
  <si>
    <t>Row Labels</t>
  </si>
  <si>
    <t>Sum of Budget Sum</t>
  </si>
  <si>
    <t>DO - District Office</t>
  </si>
  <si>
    <t>Chancellor</t>
  </si>
  <si>
    <t>Chief Financial Officer</t>
  </si>
  <si>
    <t>DO - Construction</t>
  </si>
  <si>
    <t>HR - Vice Chancellor</t>
  </si>
  <si>
    <t>IT-Dir. Information Technology</t>
  </si>
  <si>
    <t>Legal</t>
  </si>
  <si>
    <t>VC Ed Svs &amp; Student Success</t>
  </si>
  <si>
    <t>Vice Chancellor, Operations</t>
  </si>
  <si>
    <t>Grand Total</t>
  </si>
  <si>
    <t>KCCD27</t>
  </si>
  <si>
    <t>Benefits</t>
  </si>
  <si>
    <t>Decreases</t>
  </si>
  <si>
    <t>Purchasing Coordinator (1) @ range 49 – classified</t>
  </si>
  <si>
    <t>Accounting Manager (1) proposing @ range 12 mgmt</t>
  </si>
  <si>
    <t xml:space="preserve">Director of Accounting (1) @ range 018 mgmt </t>
  </si>
  <si>
    <t>Budget Analyst (1) @ range 11 mgmt</t>
  </si>
  <si>
    <t xml:space="preserve">Lead Buyer (2) proposing @ range 12 mgmt </t>
  </si>
  <si>
    <t xml:space="preserve">Reserve Funded Expenses: </t>
  </si>
  <si>
    <t>Professional Development</t>
  </si>
  <si>
    <t xml:space="preserve"> </t>
  </si>
  <si>
    <t>Project Coordinator (1)@range -53- classified</t>
  </si>
  <si>
    <t xml:space="preserve">2025-26 Adopted Budget -- Salary </t>
  </si>
  <si>
    <t>Professional Expert( Grant Writing)</t>
  </si>
  <si>
    <t xml:space="preserve">Budget 2026-27 Tentative Budget </t>
  </si>
  <si>
    <t xml:space="preserve">   </t>
  </si>
  <si>
    <t>Posn</t>
  </si>
  <si>
    <t>Budj Phase</t>
  </si>
  <si>
    <t>FSYR</t>
  </si>
  <si>
    <t>Budget Sum</t>
  </si>
  <si>
    <t>Fund</t>
  </si>
  <si>
    <t>Orgn</t>
  </si>
  <si>
    <t>Acct</t>
  </si>
  <si>
    <t>Prog</t>
  </si>
  <si>
    <t>Activity</t>
  </si>
  <si>
    <t>Loc</t>
  </si>
  <si>
    <t>Orgn Lvl 1</t>
  </si>
  <si>
    <t>Orgn Desc 1</t>
  </si>
  <si>
    <t>Orgn Lvl 2</t>
  </si>
  <si>
    <t>Orgn Desc 2</t>
  </si>
  <si>
    <t>Orgn Lvl 3</t>
  </si>
  <si>
    <t>Orgn Desc 3</t>
  </si>
  <si>
    <t>Orgn Lvl 4</t>
  </si>
  <si>
    <t>Orgn Desc 4</t>
  </si>
  <si>
    <t>Orgn Lvl 5</t>
  </si>
  <si>
    <t>Orgn Desc 5</t>
  </si>
  <si>
    <t>Title</t>
  </si>
  <si>
    <t xml:space="preserve">Benefit </t>
  </si>
  <si>
    <t>%</t>
  </si>
  <si>
    <t>DMM004</t>
  </si>
  <si>
    <t>LABORF</t>
  </si>
  <si>
    <t>2026</t>
  </si>
  <si>
    <t>GU001</t>
  </si>
  <si>
    <t>R00CO1</t>
  </si>
  <si>
    <t>1214</t>
  </si>
  <si>
    <t>660010</t>
  </si>
  <si>
    <t>0</t>
  </si>
  <si>
    <t>District</t>
  </si>
  <si>
    <t>1</t>
  </si>
  <si>
    <t>10</t>
  </si>
  <si>
    <t>100</t>
  </si>
  <si>
    <t>Chancellor's - Office</t>
  </si>
  <si>
    <t>100A</t>
  </si>
  <si>
    <t>Educational Administrator</t>
  </si>
  <si>
    <t>DTC028</t>
  </si>
  <si>
    <t>D01CO2</t>
  </si>
  <si>
    <t>2399</t>
  </si>
  <si>
    <t>101</t>
  </si>
  <si>
    <t>Chancellor's - Admin. Assistant</t>
  </si>
  <si>
    <t>101A</t>
  </si>
  <si>
    <t>DMC148</t>
  </si>
  <si>
    <t>2191</t>
  </si>
  <si>
    <t>679000</t>
  </si>
  <si>
    <t>Class 20+ hours/week (NonInstruct)</t>
  </si>
  <si>
    <t>DMM031</t>
  </si>
  <si>
    <t>711001</t>
  </si>
  <si>
    <t>DORESV</t>
  </si>
  <si>
    <t>Contract Faculty</t>
  </si>
  <si>
    <t>DMC021</t>
  </si>
  <si>
    <t>RP040</t>
  </si>
  <si>
    <t>102RG1</t>
  </si>
  <si>
    <t>684000</t>
  </si>
  <si>
    <t>102</t>
  </si>
  <si>
    <t>Public Affairs &amp; Development</t>
  </si>
  <si>
    <t>102B</t>
  </si>
  <si>
    <t>CREL Future Dev (1)</t>
  </si>
  <si>
    <t>Class Flexible Limited Benefit (NonInstruct)</t>
  </si>
  <si>
    <t>DMN106</t>
  </si>
  <si>
    <t>102RG3</t>
  </si>
  <si>
    <t>2110</t>
  </si>
  <si>
    <t>102D</t>
  </si>
  <si>
    <t>CREL Academics (3)</t>
  </si>
  <si>
    <t>Non Educational Administrator</t>
  </si>
  <si>
    <t>DMN101</t>
  </si>
  <si>
    <t>RP109</t>
  </si>
  <si>
    <t>102HL1</t>
  </si>
  <si>
    <t>102G</t>
  </si>
  <si>
    <t>AVC Public Affairs &amp; Dev</t>
  </si>
  <si>
    <t>DPE055</t>
  </si>
  <si>
    <t>RP328</t>
  </si>
  <si>
    <t>102KJC</t>
  </si>
  <si>
    <t>2394</t>
  </si>
  <si>
    <t>CSTLIP</t>
  </si>
  <si>
    <t>DPE013</t>
  </si>
  <si>
    <t>RP586</t>
  </si>
  <si>
    <t>110ES1</t>
  </si>
  <si>
    <t>601000</t>
  </si>
  <si>
    <t>11</t>
  </si>
  <si>
    <t>110</t>
  </si>
  <si>
    <t>Asst. Chancellor-Educational Svcs</t>
  </si>
  <si>
    <t>110A</t>
  </si>
  <si>
    <t>DPE001</t>
  </si>
  <si>
    <t>CE015</t>
  </si>
  <si>
    <t>11BCR1</t>
  </si>
  <si>
    <t>11B</t>
  </si>
  <si>
    <t>Assoc. Chanc. Econ &amp; Workfrce Dev</t>
  </si>
  <si>
    <t>11BC</t>
  </si>
  <si>
    <t>Tech Prep Education BC</t>
  </si>
  <si>
    <t>DMN043</t>
  </si>
  <si>
    <t>DMC166</t>
  </si>
  <si>
    <t>RP615</t>
  </si>
  <si>
    <t>117A01</t>
  </si>
  <si>
    <t>HRTPA</t>
  </si>
  <si>
    <t>11BH</t>
  </si>
  <si>
    <t>Clean Energy</t>
  </si>
  <si>
    <t>DPE036</t>
  </si>
  <si>
    <t>2412</t>
  </si>
  <si>
    <t>DPE040</t>
  </si>
  <si>
    <t>DMN079</t>
  </si>
  <si>
    <t>RP682</t>
  </si>
  <si>
    <t>11BUA1</t>
  </si>
  <si>
    <t>DPE034</t>
  </si>
  <si>
    <t>CE005</t>
  </si>
  <si>
    <t>117ETE</t>
  </si>
  <si>
    <t>11BJ</t>
  </si>
  <si>
    <t>Workplace Learning</t>
  </si>
  <si>
    <t>DPE070</t>
  </si>
  <si>
    <t>DMC129</t>
  </si>
  <si>
    <t>DPE067</t>
  </si>
  <si>
    <t>DPE049</t>
  </si>
  <si>
    <t>DMC181</t>
  </si>
  <si>
    <t>RP676</t>
  </si>
  <si>
    <t>11BK59</t>
  </si>
  <si>
    <t>11BK</t>
  </si>
  <si>
    <t>SWF Fiscal Agent</t>
  </si>
  <si>
    <t>DMN080</t>
  </si>
  <si>
    <t>11BKEA</t>
  </si>
  <si>
    <t>DPE048</t>
  </si>
  <si>
    <t>RP677</t>
  </si>
  <si>
    <t>11BKP5</t>
  </si>
  <si>
    <t>DMN084</t>
  </si>
  <si>
    <t>11BKT7</t>
  </si>
  <si>
    <t>DTM012</t>
  </si>
  <si>
    <t>11BWD1</t>
  </si>
  <si>
    <t>11BW</t>
  </si>
  <si>
    <t>Econ &amp; Workfrce Dev</t>
  </si>
  <si>
    <t>RP461</t>
  </si>
  <si>
    <t>11BZE1</t>
  </si>
  <si>
    <t>11BZ</t>
  </si>
  <si>
    <t>Clean Energy, Zero Emissions</t>
  </si>
  <si>
    <t>DML004</t>
  </si>
  <si>
    <t>120BS0</t>
  </si>
  <si>
    <t>2190</t>
  </si>
  <si>
    <t>672000</t>
  </si>
  <si>
    <t>12</t>
  </si>
  <si>
    <t>120</t>
  </si>
  <si>
    <t>Asst. Chancellor, Admin Svcs.</t>
  </si>
  <si>
    <t>120A</t>
  </si>
  <si>
    <t>Asst. Chancellor - Admin Svcs.</t>
  </si>
  <si>
    <t>DMN005</t>
  </si>
  <si>
    <t>DMC212</t>
  </si>
  <si>
    <t>LABOR</t>
  </si>
  <si>
    <t>122BS2</t>
  </si>
  <si>
    <t>122</t>
  </si>
  <si>
    <t>Director of Accounting Services</t>
  </si>
  <si>
    <t>122A</t>
  </si>
  <si>
    <t>DMC120</t>
  </si>
  <si>
    <t>DMC165</t>
  </si>
  <si>
    <t>DMN076</t>
  </si>
  <si>
    <t>DMC018</t>
  </si>
  <si>
    <t>122BS3</t>
  </si>
  <si>
    <t>122B</t>
  </si>
  <si>
    <t>BC Business Office</t>
  </si>
  <si>
    <t>DMC140</t>
  </si>
  <si>
    <t>DMC012</t>
  </si>
  <si>
    <t>122BS4</t>
  </si>
  <si>
    <t>122P</t>
  </si>
  <si>
    <t>PC Business Office</t>
  </si>
  <si>
    <t>DMN065</t>
  </si>
  <si>
    <t>130IT0</t>
  </si>
  <si>
    <t>678000</t>
  </si>
  <si>
    <t>13</t>
  </si>
  <si>
    <t>130</t>
  </si>
  <si>
    <t>130A</t>
  </si>
  <si>
    <t>DMC139</t>
  </si>
  <si>
    <t>132EA0</t>
  </si>
  <si>
    <t>132</t>
  </si>
  <si>
    <t>IT-Director, Enterprise Application</t>
  </si>
  <si>
    <t>132A</t>
  </si>
  <si>
    <t>DMC028</t>
  </si>
  <si>
    <t>DMC176</t>
  </si>
  <si>
    <t>133II0</t>
  </si>
  <si>
    <t>133</t>
  </si>
  <si>
    <t>IT-Director, IT Infrastructure</t>
  </si>
  <si>
    <t>133A</t>
  </si>
  <si>
    <t>DMC042</t>
  </si>
  <si>
    <t>DMC016</t>
  </si>
  <si>
    <t>140HR0</t>
  </si>
  <si>
    <t>673000</t>
  </si>
  <si>
    <t>14</t>
  </si>
  <si>
    <t>140</t>
  </si>
  <si>
    <t>140A</t>
  </si>
  <si>
    <t>DMC086</t>
  </si>
  <si>
    <t>145HR4</t>
  </si>
  <si>
    <t>145</t>
  </si>
  <si>
    <t>District HR</t>
  </si>
  <si>
    <t>145A</t>
  </si>
  <si>
    <t>HR Manager - PC</t>
  </si>
  <si>
    <t>DMC158</t>
  </si>
  <si>
    <t>145HR5</t>
  </si>
  <si>
    <t>145C</t>
  </si>
  <si>
    <t>HR Manager - CC</t>
  </si>
  <si>
    <t>BMM081</t>
  </si>
  <si>
    <t>206AT0</t>
  </si>
  <si>
    <t>696011</t>
  </si>
  <si>
    <t>2</t>
  </si>
  <si>
    <t>Bakersfield College</t>
  </si>
  <si>
    <t>20</t>
  </si>
  <si>
    <t>President - Bakersfield College</t>
  </si>
  <si>
    <t>206</t>
  </si>
  <si>
    <t>BC Athletics</t>
  </si>
  <si>
    <t>206A</t>
  </si>
  <si>
    <t>BMN206</t>
  </si>
  <si>
    <t>BMF520</t>
  </si>
  <si>
    <t>1100</t>
  </si>
  <si>
    <t>083550</t>
  </si>
  <si>
    <t>BMN205</t>
  </si>
  <si>
    <t>BMF587</t>
  </si>
  <si>
    <t>1251</t>
  </si>
  <si>
    <t>BMN115</t>
  </si>
  <si>
    <t>BMC470</t>
  </si>
  <si>
    <t>BMF042</t>
  </si>
  <si>
    <t>206PH1</t>
  </si>
  <si>
    <t>083500</t>
  </si>
  <si>
    <t>206B</t>
  </si>
  <si>
    <t>BC Athletics-INST</t>
  </si>
  <si>
    <t>BPE793</t>
  </si>
  <si>
    <t>RP681</t>
  </si>
  <si>
    <t>20DAY1</t>
  </si>
  <si>
    <t>EET001</t>
  </si>
  <si>
    <t>20D</t>
  </si>
  <si>
    <t>20DA</t>
  </si>
  <si>
    <t>BC Tech Program</t>
  </si>
  <si>
    <t>BMC723</t>
  </si>
  <si>
    <t>20IIF0</t>
  </si>
  <si>
    <t>678012</t>
  </si>
  <si>
    <t>20I</t>
  </si>
  <si>
    <t>Information Services</t>
  </si>
  <si>
    <t>20IA</t>
  </si>
  <si>
    <t>BPE581</t>
  </si>
  <si>
    <t>210VI0</t>
  </si>
  <si>
    <t>21</t>
  </si>
  <si>
    <t>Exec Vice President - BC</t>
  </si>
  <si>
    <t>210</t>
  </si>
  <si>
    <t>VP of Student Learning</t>
  </si>
  <si>
    <t>210A</t>
  </si>
  <si>
    <t>VP Student Learning</t>
  </si>
  <si>
    <t>BPE638</t>
  </si>
  <si>
    <t>BPE664</t>
  </si>
  <si>
    <t>BPE076</t>
  </si>
  <si>
    <t>BPE147</t>
  </si>
  <si>
    <t>BPE306</t>
  </si>
  <si>
    <t>BPE386</t>
  </si>
  <si>
    <t>BPE406</t>
  </si>
  <si>
    <t>BPE508</t>
  </si>
  <si>
    <t>BPE572</t>
  </si>
  <si>
    <t>BTF094</t>
  </si>
  <si>
    <t>1311</t>
  </si>
  <si>
    <t>499900</t>
  </si>
  <si>
    <t>BTF105</t>
  </si>
  <si>
    <t>BPE637</t>
  </si>
  <si>
    <t>BPE643</t>
  </si>
  <si>
    <t>BPE737</t>
  </si>
  <si>
    <t>BPE959</t>
  </si>
  <si>
    <t>BPE019</t>
  </si>
  <si>
    <t>BPE024</t>
  </si>
  <si>
    <t>BPE034</t>
  </si>
  <si>
    <t>BPE072</t>
  </si>
  <si>
    <t>BPE079</t>
  </si>
  <si>
    <t>BPE097</t>
  </si>
  <si>
    <t>BPE159</t>
  </si>
  <si>
    <t>BPE185</t>
  </si>
  <si>
    <t>BPE221</t>
  </si>
  <si>
    <t>BPE311</t>
  </si>
  <si>
    <t>BPE329</t>
  </si>
  <si>
    <t>BPE388</t>
  </si>
  <si>
    <t>BPE483</t>
  </si>
  <si>
    <t>BPE523</t>
  </si>
  <si>
    <t>BTF006</t>
  </si>
  <si>
    <t>BTF050</t>
  </si>
  <si>
    <t>BPE597</t>
  </si>
  <si>
    <t>BPE608</t>
  </si>
  <si>
    <t>BPE651</t>
  </si>
  <si>
    <t>BPE746</t>
  </si>
  <si>
    <t>BPE085</t>
  </si>
  <si>
    <t>BPE092</t>
  </si>
  <si>
    <t>BPE252</t>
  </si>
  <si>
    <t>BPE313</t>
  </si>
  <si>
    <t>BPE350</t>
  </si>
  <si>
    <t>BPE454</t>
  </si>
  <si>
    <t>BPE530</t>
  </si>
  <si>
    <t>BZ2550</t>
  </si>
  <si>
    <t>1419</t>
  </si>
  <si>
    <t>BPE615</t>
  </si>
  <si>
    <t>BPE642</t>
  </si>
  <si>
    <t>BPE652</t>
  </si>
  <si>
    <t>BPE769</t>
  </si>
  <si>
    <t>BPAC24</t>
  </si>
  <si>
    <t>BPE037</t>
  </si>
  <si>
    <t>BPE120</t>
  </si>
  <si>
    <t>BPE224</t>
  </si>
  <si>
    <t>BPE321</t>
  </si>
  <si>
    <t>BPE324</t>
  </si>
  <si>
    <t>BPE326</t>
  </si>
  <si>
    <t>BPE408</t>
  </si>
  <si>
    <t>BPE417</t>
  </si>
  <si>
    <t>BPE486</t>
  </si>
  <si>
    <t>BPE518</t>
  </si>
  <si>
    <t>BPE529</t>
  </si>
  <si>
    <t>BPE552</t>
  </si>
  <si>
    <t>BTF078</t>
  </si>
  <si>
    <t>BPE649</t>
  </si>
  <si>
    <t>BPE142</t>
  </si>
  <si>
    <t>BPE356</t>
  </si>
  <si>
    <t>BPE390</t>
  </si>
  <si>
    <t>BPE431</t>
  </si>
  <si>
    <t>BPE443</t>
  </si>
  <si>
    <t>BPE490</t>
  </si>
  <si>
    <t>BPE528</t>
  </si>
  <si>
    <t>BTF062</t>
  </si>
  <si>
    <t>BPE592</t>
  </si>
  <si>
    <t>BPE666</t>
  </si>
  <si>
    <t>BPE093</t>
  </si>
  <si>
    <t>BPE150</t>
  </si>
  <si>
    <t>BPE173</t>
  </si>
  <si>
    <t>BPE249</t>
  </si>
  <si>
    <t>BPE259</t>
  </si>
  <si>
    <t>BPE263</t>
  </si>
  <si>
    <t>BPE281</t>
  </si>
  <si>
    <t>BTF035</t>
  </si>
  <si>
    <t>BTF057</t>
  </si>
  <si>
    <t>BTF081</t>
  </si>
  <si>
    <t>BTF102</t>
  </si>
  <si>
    <t>BPE582</t>
  </si>
  <si>
    <t>BPE632</t>
  </si>
  <si>
    <t>BPE635</t>
  </si>
  <si>
    <t>BPE658</t>
  </si>
  <si>
    <t>BA2530</t>
  </si>
  <si>
    <t>1310</t>
  </si>
  <si>
    <t>BO2470</t>
  </si>
  <si>
    <t>1330</t>
  </si>
  <si>
    <t>BPE035</t>
  </si>
  <si>
    <t>BPE055</t>
  </si>
  <si>
    <t>BPE169</t>
  </si>
  <si>
    <t>BPE283</t>
  </si>
  <si>
    <t>BPE319</t>
  </si>
  <si>
    <t>BPE338</t>
  </si>
  <si>
    <t>BPE393</t>
  </si>
  <si>
    <t>BPE432</t>
  </si>
  <si>
    <t>BPE458</t>
  </si>
  <si>
    <t>BPE462</t>
  </si>
  <si>
    <t>BPE484</t>
  </si>
  <si>
    <t>BPAH25</t>
  </si>
  <si>
    <t>BPE216</t>
  </si>
  <si>
    <t>BPE315</t>
  </si>
  <si>
    <t>BPE344</t>
  </si>
  <si>
    <t>BPE394</t>
  </si>
  <si>
    <t>BPE507</t>
  </si>
  <si>
    <t>BPE514</t>
  </si>
  <si>
    <t>BPE555</t>
  </si>
  <si>
    <t>BMN132</t>
  </si>
  <si>
    <t>211SW0</t>
  </si>
  <si>
    <t>BS</t>
  </si>
  <si>
    <t>211</t>
  </si>
  <si>
    <t>BC Exec Director Rural Initiatives</t>
  </si>
  <si>
    <t>211A</t>
  </si>
  <si>
    <t>Dean of Learning Resources &amp; IT</t>
  </si>
  <si>
    <t>BTC002</t>
  </si>
  <si>
    <t>211CPT</t>
  </si>
  <si>
    <t>2419</t>
  </si>
  <si>
    <t>010100</t>
  </si>
  <si>
    <t>211C</t>
  </si>
  <si>
    <t>BTC011</t>
  </si>
  <si>
    <t>BMF488</t>
  </si>
  <si>
    <t>212AA1</t>
  </si>
  <si>
    <t>103000</t>
  </si>
  <si>
    <t>212</t>
  </si>
  <si>
    <t>Dean of Student Learning</t>
  </si>
  <si>
    <t>212A</t>
  </si>
  <si>
    <t>BC Art Department</t>
  </si>
  <si>
    <t>BTF030</t>
  </si>
  <si>
    <t>100200</t>
  </si>
  <si>
    <t>BMF157</t>
  </si>
  <si>
    <t>BMF033</t>
  </si>
  <si>
    <t>212BMT</t>
  </si>
  <si>
    <t>050200</t>
  </si>
  <si>
    <t>212B</t>
  </si>
  <si>
    <t>Art Department</t>
  </si>
  <si>
    <t>BMF072</t>
  </si>
  <si>
    <t>050100</t>
  </si>
  <si>
    <t>BPE708</t>
  </si>
  <si>
    <t>212PA2</t>
  </si>
  <si>
    <t>2495</t>
  </si>
  <si>
    <t>100413</t>
  </si>
  <si>
    <t>212P</t>
  </si>
  <si>
    <t>Performing Arts</t>
  </si>
  <si>
    <t>BMN094</t>
  </si>
  <si>
    <t>BMF150</t>
  </si>
  <si>
    <t>212PA3</t>
  </si>
  <si>
    <t>100700</t>
  </si>
  <si>
    <t>BMF258</t>
  </si>
  <si>
    <t>BMF524</t>
  </si>
  <si>
    <t>213AGR</t>
  </si>
  <si>
    <t>1252</t>
  </si>
  <si>
    <t>213</t>
  </si>
  <si>
    <t>Dean of Economics &amp; Workforce Dev</t>
  </si>
  <si>
    <t>213B</t>
  </si>
  <si>
    <t>Agriculture Department</t>
  </si>
  <si>
    <t>BMF622</t>
  </si>
  <si>
    <t>011200</t>
  </si>
  <si>
    <t>BMF014</t>
  </si>
  <si>
    <t>010200</t>
  </si>
  <si>
    <t>BMC592</t>
  </si>
  <si>
    <t>213DE0</t>
  </si>
  <si>
    <t>213D</t>
  </si>
  <si>
    <t>Business Center</t>
  </si>
  <si>
    <t>BMN128</t>
  </si>
  <si>
    <t>213OI1</t>
  </si>
  <si>
    <t>213O</t>
  </si>
  <si>
    <t>BC Inmate Ed</t>
  </si>
  <si>
    <t>BMF272</t>
  </si>
  <si>
    <t>213SS1</t>
  </si>
  <si>
    <t>220500</t>
  </si>
  <si>
    <t>213S</t>
  </si>
  <si>
    <t>BC SOC SCIENCE/RISING SCHOL</t>
  </si>
  <si>
    <t>BMF148</t>
  </si>
  <si>
    <t>BMF338</t>
  </si>
  <si>
    <t>BMF237</t>
  </si>
  <si>
    <t>BMC843</t>
  </si>
  <si>
    <t>RP335</t>
  </si>
  <si>
    <t>214SU1</t>
  </si>
  <si>
    <t>STEM02</t>
  </si>
  <si>
    <t>214</t>
  </si>
  <si>
    <t>Dean of Instruction</t>
  </si>
  <si>
    <t>214S</t>
  </si>
  <si>
    <t>BC Stem</t>
  </si>
  <si>
    <t>BMC485</t>
  </si>
  <si>
    <t>BMN178</t>
  </si>
  <si>
    <t>STEM03</t>
  </si>
  <si>
    <t>BTM016</t>
  </si>
  <si>
    <t>215DN0</t>
  </si>
  <si>
    <t>215</t>
  </si>
  <si>
    <t>Dean-Stdnt Lrning (Math/HC)</t>
  </si>
  <si>
    <t>215A</t>
  </si>
  <si>
    <t>BPE690</t>
  </si>
  <si>
    <t>RP380</t>
  </si>
  <si>
    <t>215MA3</t>
  </si>
  <si>
    <t>BMF637</t>
  </si>
  <si>
    <t>215BD1</t>
  </si>
  <si>
    <t>040100</t>
  </si>
  <si>
    <t>215B</t>
  </si>
  <si>
    <t>Biology Science Department</t>
  </si>
  <si>
    <t>BMF311</t>
  </si>
  <si>
    <t>BMF487</t>
  </si>
  <si>
    <t>215MA1</t>
  </si>
  <si>
    <t>170200</t>
  </si>
  <si>
    <t>215F</t>
  </si>
  <si>
    <t>Math General</t>
  </si>
  <si>
    <t>BMF069</t>
  </si>
  <si>
    <t>170100</t>
  </si>
  <si>
    <t>BMF193</t>
  </si>
  <si>
    <t>BMC755</t>
  </si>
  <si>
    <t>2211</t>
  </si>
  <si>
    <t>BMF213</t>
  </si>
  <si>
    <t>BMF247</t>
  </si>
  <si>
    <t>BMF049</t>
  </si>
  <si>
    <t>BMF313</t>
  </si>
  <si>
    <t>215SI1</t>
  </si>
  <si>
    <t>191400</t>
  </si>
  <si>
    <t>215G</t>
  </si>
  <si>
    <t>Physical Science</t>
  </si>
  <si>
    <t>BMF653</t>
  </si>
  <si>
    <t>190500</t>
  </si>
  <si>
    <t>BMF640</t>
  </si>
  <si>
    <t>BMF303</t>
  </si>
  <si>
    <t>215PE1</t>
  </si>
  <si>
    <t>095600</t>
  </si>
  <si>
    <t>215P</t>
  </si>
  <si>
    <t>BC ENGINEERING</t>
  </si>
  <si>
    <t>BMC461</t>
  </si>
  <si>
    <t>217FT0</t>
  </si>
  <si>
    <t>217</t>
  </si>
  <si>
    <t>217F</t>
  </si>
  <si>
    <t>BC FIRE</t>
  </si>
  <si>
    <t>BMF304</t>
  </si>
  <si>
    <t>217LW1</t>
  </si>
  <si>
    <t>210500</t>
  </si>
  <si>
    <t>217L</t>
  </si>
  <si>
    <t>BC LAW</t>
  </si>
  <si>
    <t>BMF342</t>
  </si>
  <si>
    <t>210550</t>
  </si>
  <si>
    <t>BMF115</t>
  </si>
  <si>
    <t>218EDU</t>
  </si>
  <si>
    <t>493072</t>
  </si>
  <si>
    <t>218</t>
  </si>
  <si>
    <t>218E</t>
  </si>
  <si>
    <t>BC Education</t>
  </si>
  <si>
    <t>BMF096</t>
  </si>
  <si>
    <t>BPE003</t>
  </si>
  <si>
    <t>RP108</t>
  </si>
  <si>
    <t>218KS4</t>
  </si>
  <si>
    <t>676000</t>
  </si>
  <si>
    <t>218K</t>
  </si>
  <si>
    <t>FACULTY GRANTS</t>
  </si>
  <si>
    <t>BMC846</t>
  </si>
  <si>
    <t>CD015</t>
  </si>
  <si>
    <t>219CA2</t>
  </si>
  <si>
    <t>692000</t>
  </si>
  <si>
    <t>219</t>
  </si>
  <si>
    <t>BC Director CDC</t>
  </si>
  <si>
    <t>219C</t>
  </si>
  <si>
    <t>BMC874</t>
  </si>
  <si>
    <t>BMC102</t>
  </si>
  <si>
    <t>CD002</t>
  </si>
  <si>
    <t>219CD1</t>
  </si>
  <si>
    <t>BMC088</t>
  </si>
  <si>
    <t>CD004</t>
  </si>
  <si>
    <t>219CD4</t>
  </si>
  <si>
    <t>BMC565</t>
  </si>
  <si>
    <t>BMC462</t>
  </si>
  <si>
    <t>BMC501</t>
  </si>
  <si>
    <t>BMC320</t>
  </si>
  <si>
    <t>BMN035</t>
  </si>
  <si>
    <t>BMC736</t>
  </si>
  <si>
    <t>CD011</t>
  </si>
  <si>
    <t>219CD6</t>
  </si>
  <si>
    <t>BMM056</t>
  </si>
  <si>
    <t>21ACTE</t>
  </si>
  <si>
    <t>21A</t>
  </si>
  <si>
    <t>BC Director Career Education</t>
  </si>
  <si>
    <t>21AC</t>
  </si>
  <si>
    <t>BC Director CTE</t>
  </si>
  <si>
    <t>BMF603</t>
  </si>
  <si>
    <t>21AEIT</t>
  </si>
  <si>
    <t>21AE</t>
  </si>
  <si>
    <t>Engineering Systems</t>
  </si>
  <si>
    <t>BMF571</t>
  </si>
  <si>
    <t>090100</t>
  </si>
  <si>
    <t>BMF064</t>
  </si>
  <si>
    <t>21AIND</t>
  </si>
  <si>
    <t>21AI</t>
  </si>
  <si>
    <t>Industrial Tech</t>
  </si>
  <si>
    <t>BMF605</t>
  </si>
  <si>
    <t>BMF660</t>
  </si>
  <si>
    <t>BMF119</t>
  </si>
  <si>
    <t>095300</t>
  </si>
  <si>
    <t>BMN003</t>
  </si>
  <si>
    <t>CE431</t>
  </si>
  <si>
    <t>21APRN</t>
  </si>
  <si>
    <t>21AP</t>
  </si>
  <si>
    <t>BC Apprenticeship Program</t>
  </si>
  <si>
    <t>BMN069</t>
  </si>
  <si>
    <t>RP611</t>
  </si>
  <si>
    <t>21AVTV</t>
  </si>
  <si>
    <t>602010</t>
  </si>
  <si>
    <t>PERVD3</t>
  </si>
  <si>
    <t>21AV</t>
  </si>
  <si>
    <t>VTEA</t>
  </si>
  <si>
    <t>BMC612</t>
  </si>
  <si>
    <t>647000</t>
  </si>
  <si>
    <t>PERVCL</t>
  </si>
  <si>
    <t>BMC863</t>
  </si>
  <si>
    <t>RP613</t>
  </si>
  <si>
    <t>21AWL9</t>
  </si>
  <si>
    <t>619000</t>
  </si>
  <si>
    <t>B68168</t>
  </si>
  <si>
    <t>21AW</t>
  </si>
  <si>
    <t>BC Strong Workforce</t>
  </si>
  <si>
    <t>BMC721</t>
  </si>
  <si>
    <t>21AWR9</t>
  </si>
  <si>
    <t>R84668</t>
  </si>
  <si>
    <t>BMF314</t>
  </si>
  <si>
    <t>21BCM1</t>
  </si>
  <si>
    <t>060100</t>
  </si>
  <si>
    <t>21B</t>
  </si>
  <si>
    <t>Dean English</t>
  </si>
  <si>
    <t>21BC</t>
  </si>
  <si>
    <t>English Grants</t>
  </si>
  <si>
    <t>BMF085</t>
  </si>
  <si>
    <t>BMF324</t>
  </si>
  <si>
    <t>21BEE1</t>
  </si>
  <si>
    <t>150100</t>
  </si>
  <si>
    <t>21BE</t>
  </si>
  <si>
    <t>BMF164</t>
  </si>
  <si>
    <t>BMF140</t>
  </si>
  <si>
    <t>BMF266</t>
  </si>
  <si>
    <t>BMF676</t>
  </si>
  <si>
    <t>21DHC1</t>
  </si>
  <si>
    <t>121000</t>
  </si>
  <si>
    <t>21D</t>
  </si>
  <si>
    <t>BC Assoc Dean Nursing</t>
  </si>
  <si>
    <t>21DH</t>
  </si>
  <si>
    <t>BC Assc Dean Nursing</t>
  </si>
  <si>
    <t>BMF564</t>
  </si>
  <si>
    <t>123010</t>
  </si>
  <si>
    <t>BMF544</t>
  </si>
  <si>
    <t>BMM039</t>
  </si>
  <si>
    <t>BMF127</t>
  </si>
  <si>
    <t>BMF664</t>
  </si>
  <si>
    <t>BMF484</t>
  </si>
  <si>
    <t>123030</t>
  </si>
  <si>
    <t>BMF694</t>
  </si>
  <si>
    <t>21DHC2</t>
  </si>
  <si>
    <t>120510</t>
  </si>
  <si>
    <t>BMF675</t>
  </si>
  <si>
    <t>21DHT0</t>
  </si>
  <si>
    <t>122300</t>
  </si>
  <si>
    <t>BMC878</t>
  </si>
  <si>
    <t>RP264</t>
  </si>
  <si>
    <t>21ETV5</t>
  </si>
  <si>
    <t>21E</t>
  </si>
  <si>
    <t>BC Dir Dual Enrollment</t>
  </si>
  <si>
    <t>21ET</t>
  </si>
  <si>
    <t>BC Health Science Grants</t>
  </si>
  <si>
    <t>BMM013</t>
  </si>
  <si>
    <t>21FDN0</t>
  </si>
  <si>
    <t>21F</t>
  </si>
  <si>
    <t>BC DEAN</t>
  </si>
  <si>
    <t>21FD</t>
  </si>
  <si>
    <t>BPE009</t>
  </si>
  <si>
    <t>BMF423</t>
  </si>
  <si>
    <t>21FEE2</t>
  </si>
  <si>
    <t>493080</t>
  </si>
  <si>
    <t>21FE</t>
  </si>
  <si>
    <t>BC EMLS</t>
  </si>
  <si>
    <t>BMF565</t>
  </si>
  <si>
    <t>21FFL1</t>
  </si>
  <si>
    <t>220200</t>
  </si>
  <si>
    <t>21FF</t>
  </si>
  <si>
    <t>BC FOREIGN LANGUAGE</t>
  </si>
  <si>
    <t>BMF287</t>
  </si>
  <si>
    <t>21FFL2</t>
  </si>
  <si>
    <t>110500</t>
  </si>
  <si>
    <t>BMF516</t>
  </si>
  <si>
    <t>BMF555</t>
  </si>
  <si>
    <t>21FPL1</t>
  </si>
  <si>
    <t>150900</t>
  </si>
  <si>
    <t>21FP</t>
  </si>
  <si>
    <t>BC PHILOSOPHY</t>
  </si>
  <si>
    <t>BMF010</t>
  </si>
  <si>
    <t>BTF076</t>
  </si>
  <si>
    <t>21GBE1</t>
  </si>
  <si>
    <t>200100</t>
  </si>
  <si>
    <t>21G</t>
  </si>
  <si>
    <t>BC Dean of Instruction</t>
  </si>
  <si>
    <t>21GB</t>
  </si>
  <si>
    <t>BC BEHAVIORIAL SCIENCE</t>
  </si>
  <si>
    <t>BMF510</t>
  </si>
  <si>
    <t>220800</t>
  </si>
  <si>
    <t>BMF626</t>
  </si>
  <si>
    <t>BMF670</t>
  </si>
  <si>
    <t>BMF549</t>
  </si>
  <si>
    <t>BMF590</t>
  </si>
  <si>
    <t>21GDAC</t>
  </si>
  <si>
    <t>089900</t>
  </si>
  <si>
    <t>21GD</t>
  </si>
  <si>
    <t>BMN121</t>
  </si>
  <si>
    <t>BMF113</t>
  </si>
  <si>
    <t>21GLI0</t>
  </si>
  <si>
    <t>1241</t>
  </si>
  <si>
    <t>612000</t>
  </si>
  <si>
    <t>21GL</t>
  </si>
  <si>
    <t>BC LIBRARY</t>
  </si>
  <si>
    <t>BMC288</t>
  </si>
  <si>
    <t>BMC879</t>
  </si>
  <si>
    <t>RP044</t>
  </si>
  <si>
    <t>21HCU1</t>
  </si>
  <si>
    <t>21H</t>
  </si>
  <si>
    <t>BC Instructional Operations</t>
  </si>
  <si>
    <t>21HA</t>
  </si>
  <si>
    <t>BMC741</t>
  </si>
  <si>
    <t>239SY0</t>
  </si>
  <si>
    <t>677010</t>
  </si>
  <si>
    <t>23</t>
  </si>
  <si>
    <t>VP Finance and Admin Services</t>
  </si>
  <si>
    <t>239</t>
  </si>
  <si>
    <t>Public Safety</t>
  </si>
  <si>
    <t>239A</t>
  </si>
  <si>
    <t>BMC794</t>
  </si>
  <si>
    <t>BMC858</t>
  </si>
  <si>
    <t>RP500</t>
  </si>
  <si>
    <t>695010</t>
  </si>
  <si>
    <t>BMC202</t>
  </si>
  <si>
    <t>BMC726</t>
  </si>
  <si>
    <t>BMC010</t>
  </si>
  <si>
    <t>BMC699</t>
  </si>
  <si>
    <t>BMC851</t>
  </si>
  <si>
    <t>BMC505</t>
  </si>
  <si>
    <t>BMC503</t>
  </si>
  <si>
    <t>BMC548</t>
  </si>
  <si>
    <t>23BBS2</t>
  </si>
  <si>
    <t>23B</t>
  </si>
  <si>
    <t>Director of Finance and Grants</t>
  </si>
  <si>
    <t>23BB</t>
  </si>
  <si>
    <t>BC Budget Office</t>
  </si>
  <si>
    <t>BMC006</t>
  </si>
  <si>
    <t>23CMOA</t>
  </si>
  <si>
    <t>677090</t>
  </si>
  <si>
    <t>23C</t>
  </si>
  <si>
    <t>M &amp; O Manager</t>
  </si>
  <si>
    <t>23CA</t>
  </si>
  <si>
    <t>BMC266</t>
  </si>
  <si>
    <t>BMC379</t>
  </si>
  <si>
    <t>23CMOB</t>
  </si>
  <si>
    <t>651000</t>
  </si>
  <si>
    <t>BMC782</t>
  </si>
  <si>
    <t>BMC689</t>
  </si>
  <si>
    <t>23CMOC</t>
  </si>
  <si>
    <t>653000</t>
  </si>
  <si>
    <t>BMC829</t>
  </si>
  <si>
    <t>BMN113</t>
  </si>
  <si>
    <t>23CMOD</t>
  </si>
  <si>
    <t>713000</t>
  </si>
  <si>
    <t>BTC055</t>
  </si>
  <si>
    <t>23CMOG</t>
  </si>
  <si>
    <t>655000</t>
  </si>
  <si>
    <t>BMC796</t>
  </si>
  <si>
    <t>BTN009</t>
  </si>
  <si>
    <t>BF100</t>
  </si>
  <si>
    <t>23DES1</t>
  </si>
  <si>
    <t>694014</t>
  </si>
  <si>
    <t>23F</t>
  </si>
  <si>
    <t>BC Food Service</t>
  </si>
  <si>
    <t>23FS</t>
  </si>
  <si>
    <t>BTC067</t>
  </si>
  <si>
    <t>BTC027</t>
  </si>
  <si>
    <t>BMC766</t>
  </si>
  <si>
    <t>23DFS1</t>
  </si>
  <si>
    <t>694011</t>
  </si>
  <si>
    <t>BMN184</t>
  </si>
  <si>
    <t>BMN042</t>
  </si>
  <si>
    <t>TB800</t>
  </si>
  <si>
    <t>240PI0</t>
  </si>
  <si>
    <t>671000</t>
  </si>
  <si>
    <t>24</t>
  </si>
  <si>
    <t>Director-Institutnl Dev/Foundation</t>
  </si>
  <si>
    <t>240</t>
  </si>
  <si>
    <t>240A</t>
  </si>
  <si>
    <t>BPLI26</t>
  </si>
  <si>
    <t>CE020</t>
  </si>
  <si>
    <t>240LI2</t>
  </si>
  <si>
    <t>682000</t>
  </si>
  <si>
    <t>240B</t>
  </si>
  <si>
    <t>Levan Center</t>
  </si>
  <si>
    <t>BTC193</t>
  </si>
  <si>
    <t>260VS0</t>
  </si>
  <si>
    <t>649090</t>
  </si>
  <si>
    <t>26</t>
  </si>
  <si>
    <t>Assoc VP - BC</t>
  </si>
  <si>
    <t>260</t>
  </si>
  <si>
    <t>VP of Student Services</t>
  </si>
  <si>
    <t>260A</t>
  </si>
  <si>
    <t>BTC025</t>
  </si>
  <si>
    <t>BTC150</t>
  </si>
  <si>
    <t>BTC039</t>
  </si>
  <si>
    <t>BTC121</t>
  </si>
  <si>
    <t>BTC183</t>
  </si>
  <si>
    <t>BTC028</t>
  </si>
  <si>
    <t>BTC136</t>
  </si>
  <si>
    <t>BTC180</t>
  </si>
  <si>
    <t>BTC206</t>
  </si>
  <si>
    <t>BTC176</t>
  </si>
  <si>
    <t>BTC008</t>
  </si>
  <si>
    <t>BTC044</t>
  </si>
  <si>
    <t>BTC207</t>
  </si>
  <si>
    <t>BTC135</t>
  </si>
  <si>
    <t>BSUB25</t>
  </si>
  <si>
    <t>BTC032</t>
  </si>
  <si>
    <t>BTC195</t>
  </si>
  <si>
    <t>BTN040</t>
  </si>
  <si>
    <t>267DK0</t>
  </si>
  <si>
    <t>267</t>
  </si>
  <si>
    <t>Dean of Student Services</t>
  </si>
  <si>
    <t>267A</t>
  </si>
  <si>
    <t>BMC676</t>
  </si>
  <si>
    <t>RP383</t>
  </si>
  <si>
    <t>267MF1</t>
  </si>
  <si>
    <t>644000</t>
  </si>
  <si>
    <t>267M</t>
  </si>
  <si>
    <t>Mental Health</t>
  </si>
  <si>
    <t>BMM057</t>
  </si>
  <si>
    <t>RP510</t>
  </si>
  <si>
    <t>26BHS1</t>
  </si>
  <si>
    <t>26B</t>
  </si>
  <si>
    <t>Director of Student Health</t>
  </si>
  <si>
    <t>26BH</t>
  </si>
  <si>
    <t>BMC683</t>
  </si>
  <si>
    <t>26CCG1</t>
  </si>
  <si>
    <t>631000</t>
  </si>
  <si>
    <t>26C</t>
  </si>
  <si>
    <t>Dean of Student Development Success</t>
  </si>
  <si>
    <t>26CC</t>
  </si>
  <si>
    <t>Dean of Student Develop Success</t>
  </si>
  <si>
    <t>BMC669</t>
  </si>
  <si>
    <t>BMF572</t>
  </si>
  <si>
    <t>1231</t>
  </si>
  <si>
    <t>BMC685</t>
  </si>
  <si>
    <t>BMF257</t>
  </si>
  <si>
    <t>BMC152</t>
  </si>
  <si>
    <t>26DAR3</t>
  </si>
  <si>
    <t>26D</t>
  </si>
  <si>
    <t>26DA</t>
  </si>
  <si>
    <t>Dir Outreach Services</t>
  </si>
  <si>
    <t>BMN216</t>
  </si>
  <si>
    <t>26DDEN</t>
  </si>
  <si>
    <t>BMC395</t>
  </si>
  <si>
    <t>26DEC2</t>
  </si>
  <si>
    <t>BMN160</t>
  </si>
  <si>
    <t>RP008</t>
  </si>
  <si>
    <t>26EDS1</t>
  </si>
  <si>
    <t>642000</t>
  </si>
  <si>
    <t>26E</t>
  </si>
  <si>
    <t>26ED</t>
  </si>
  <si>
    <t>BC DSPS</t>
  </si>
  <si>
    <t>BMC169</t>
  </si>
  <si>
    <t>RP420</t>
  </si>
  <si>
    <t>26EWA8</t>
  </si>
  <si>
    <t>26EW</t>
  </si>
  <si>
    <t>BC Workability III</t>
  </si>
  <si>
    <t>BMN217</t>
  </si>
  <si>
    <t>26FFA1</t>
  </si>
  <si>
    <t>646000</t>
  </si>
  <si>
    <t>26F</t>
  </si>
  <si>
    <t>Director Financial Aid</t>
  </si>
  <si>
    <t>26FA</t>
  </si>
  <si>
    <t>Director Financial Aid (New Queue)</t>
  </si>
  <si>
    <t>BW2526</t>
  </si>
  <si>
    <t>RP001</t>
  </si>
  <si>
    <t>26FFA3</t>
  </si>
  <si>
    <t>2392</t>
  </si>
  <si>
    <t>BW2425</t>
  </si>
  <si>
    <t>BMC625</t>
  </si>
  <si>
    <t>RP400</t>
  </si>
  <si>
    <t>26FFA4</t>
  </si>
  <si>
    <t>BFALCA</t>
  </si>
  <si>
    <t>BMN144</t>
  </si>
  <si>
    <t>RP350</t>
  </si>
  <si>
    <t>26GCW1</t>
  </si>
  <si>
    <t>641010</t>
  </si>
  <si>
    <t>CALLCO</t>
  </si>
  <si>
    <t>26G</t>
  </si>
  <si>
    <t>26GA</t>
  </si>
  <si>
    <t>EOPS/CARE</t>
  </si>
  <si>
    <t>BMC806</t>
  </si>
  <si>
    <t>BMC119</t>
  </si>
  <si>
    <t>26GEO1</t>
  </si>
  <si>
    <t>643000</t>
  </si>
  <si>
    <t>EOPLCA</t>
  </si>
  <si>
    <t>RP023</t>
  </si>
  <si>
    <t>26GFY1</t>
  </si>
  <si>
    <t>NXULCO</t>
  </si>
  <si>
    <t>BMC799</t>
  </si>
  <si>
    <t>26HAR1</t>
  </si>
  <si>
    <t>620000</t>
  </si>
  <si>
    <t>26H</t>
  </si>
  <si>
    <t>ADMISSIONS &amp; RECS.</t>
  </si>
  <si>
    <t>26HA</t>
  </si>
  <si>
    <t>BMN071</t>
  </si>
  <si>
    <t>RP131</t>
  </si>
  <si>
    <t>26JFG1</t>
  </si>
  <si>
    <t>649080</t>
  </si>
  <si>
    <t>FKCSEN</t>
  </si>
  <si>
    <t>26J</t>
  </si>
  <si>
    <t>Director Special Programs</t>
  </si>
  <si>
    <t>26JF</t>
  </si>
  <si>
    <t>BC Foster Care Grants</t>
  </si>
  <si>
    <t>BTN026</t>
  </si>
  <si>
    <t>26KCG2</t>
  </si>
  <si>
    <t>649040</t>
  </si>
  <si>
    <t>26K</t>
  </si>
  <si>
    <t>Director Transfer Pathways</t>
  </si>
  <si>
    <t>26KC</t>
  </si>
  <si>
    <t>BC INTERNATIONAL</t>
  </si>
  <si>
    <t>BMN083</t>
  </si>
  <si>
    <t>RP384</t>
  </si>
  <si>
    <t>26LEQA</t>
  </si>
  <si>
    <t>26L</t>
  </si>
  <si>
    <t>Dir Categorical Programs</t>
  </si>
  <si>
    <t>26LA</t>
  </si>
  <si>
    <t>Categorical Programs</t>
  </si>
  <si>
    <t>BMC684</t>
  </si>
  <si>
    <t>BMC571</t>
  </si>
  <si>
    <t>BMM079</t>
  </si>
  <si>
    <t>BMC639</t>
  </si>
  <si>
    <t>BMF577</t>
  </si>
  <si>
    <t>26LEQB</t>
  </si>
  <si>
    <t>BMC837</t>
  </si>
  <si>
    <t>BMM050</t>
  </si>
  <si>
    <t>BMF576</t>
  </si>
  <si>
    <t>BMC089</t>
  </si>
  <si>
    <t>BPE716</t>
  </si>
  <si>
    <t>RP659</t>
  </si>
  <si>
    <t>26LCAS</t>
  </si>
  <si>
    <t>643020</t>
  </si>
  <si>
    <t>CASSPS</t>
  </si>
  <si>
    <t>26LC</t>
  </si>
  <si>
    <t>CATEGORICAL BC CAL SOAP</t>
  </si>
  <si>
    <t>BPE695</t>
  </si>
  <si>
    <t>BPE013</t>
  </si>
  <si>
    <t>RS4001</t>
  </si>
  <si>
    <t>26PCAS</t>
  </si>
  <si>
    <t>CASCSC</t>
  </si>
  <si>
    <t>26P</t>
  </si>
  <si>
    <t>BC Cal SOAP</t>
  </si>
  <si>
    <t>26PA</t>
  </si>
  <si>
    <t>CSUB25</t>
  </si>
  <si>
    <t>400PR0</t>
  </si>
  <si>
    <t>CI</t>
  </si>
  <si>
    <t>4</t>
  </si>
  <si>
    <t>Cerro Coso College</t>
  </si>
  <si>
    <t>40</t>
  </si>
  <si>
    <t>President - Cerro Coso College</t>
  </si>
  <si>
    <t>400</t>
  </si>
  <si>
    <t>400A</t>
  </si>
  <si>
    <t>CS2526</t>
  </si>
  <si>
    <t>CMC269</t>
  </si>
  <si>
    <t>409PI1</t>
  </si>
  <si>
    <t>409</t>
  </si>
  <si>
    <t>Public Information-Extrnl Relations</t>
  </si>
  <si>
    <t>409A</t>
  </si>
  <si>
    <t>CMN029</t>
  </si>
  <si>
    <t>40KEQA</t>
  </si>
  <si>
    <t>40K</t>
  </si>
  <si>
    <t>Equity</t>
  </si>
  <si>
    <t>40KA</t>
  </si>
  <si>
    <t>CMF215</t>
  </si>
  <si>
    <t>CMC275</t>
  </si>
  <si>
    <t>40KEQB</t>
  </si>
  <si>
    <t>CMM034</t>
  </si>
  <si>
    <t>RP026</t>
  </si>
  <si>
    <t>40KTQ1</t>
  </si>
  <si>
    <t>CMF157</t>
  </si>
  <si>
    <t>RP389</t>
  </si>
  <si>
    <t>410QP1</t>
  </si>
  <si>
    <t>611000</t>
  </si>
  <si>
    <t>EPSCSS</t>
  </si>
  <si>
    <t>41</t>
  </si>
  <si>
    <t>VP Academic Affairs</t>
  </si>
  <si>
    <t>410</t>
  </si>
  <si>
    <t>410A</t>
  </si>
  <si>
    <t>CC - VP Academic Affairs</t>
  </si>
  <si>
    <t>CPE068</t>
  </si>
  <si>
    <t>CMC027</t>
  </si>
  <si>
    <t>410VI0</t>
  </si>
  <si>
    <t>CMF010</t>
  </si>
  <si>
    <t>411AH1</t>
  </si>
  <si>
    <t>CT</t>
  </si>
  <si>
    <t>411</t>
  </si>
  <si>
    <t>Dean of Career Technical Education</t>
  </si>
  <si>
    <t>411A</t>
  </si>
  <si>
    <t>CMF222</t>
  </si>
  <si>
    <t>120800</t>
  </si>
  <si>
    <t>CPE014</t>
  </si>
  <si>
    <t>411JS3</t>
  </si>
  <si>
    <t>2311</t>
  </si>
  <si>
    <t>CPE051</t>
  </si>
  <si>
    <t>411JS4</t>
  </si>
  <si>
    <t>CMF140</t>
  </si>
  <si>
    <t>RS4004</t>
  </si>
  <si>
    <t>411NF1</t>
  </si>
  <si>
    <t>RNIXDP</t>
  </si>
  <si>
    <t>CMF107</t>
  </si>
  <si>
    <t>411PU1</t>
  </si>
  <si>
    <t>CPPS25</t>
  </si>
  <si>
    <t>411PUA</t>
  </si>
  <si>
    <t>CMC259</t>
  </si>
  <si>
    <t>411VTV</t>
  </si>
  <si>
    <t>CMM006</t>
  </si>
  <si>
    <t>PERVE0</t>
  </si>
  <si>
    <t>CMC159</t>
  </si>
  <si>
    <t>411WL9</t>
  </si>
  <si>
    <t>C78233</t>
  </si>
  <si>
    <t>CPE052</t>
  </si>
  <si>
    <t>C78230</t>
  </si>
  <si>
    <t>CMC238</t>
  </si>
  <si>
    <t>411WR9</t>
  </si>
  <si>
    <t>CMM028</t>
  </si>
  <si>
    <t>418TH1</t>
  </si>
  <si>
    <t>418</t>
  </si>
  <si>
    <t>Director - KRV/South Kern</t>
  </si>
  <si>
    <t>418A</t>
  </si>
  <si>
    <t>KRV/South Kern Campus</t>
  </si>
  <si>
    <t>CMC266</t>
  </si>
  <si>
    <t>41CDL1</t>
  </si>
  <si>
    <t>41C</t>
  </si>
  <si>
    <t>Director of Distance Learning</t>
  </si>
  <si>
    <t>41CA</t>
  </si>
  <si>
    <t>CMC282</t>
  </si>
  <si>
    <t>RP028</t>
  </si>
  <si>
    <t>41CTXC</t>
  </si>
  <si>
    <t>RP634</t>
  </si>
  <si>
    <t>41EAEA</t>
  </si>
  <si>
    <t>AEPDAB</t>
  </si>
  <si>
    <t>41E</t>
  </si>
  <si>
    <t>Dean, Liberal Arts &amp; Science</t>
  </si>
  <si>
    <t>41EA</t>
  </si>
  <si>
    <t>CPE020</t>
  </si>
  <si>
    <t>1340</t>
  </si>
  <si>
    <t>CMF037</t>
  </si>
  <si>
    <t>41EMA1</t>
  </si>
  <si>
    <t>CM</t>
  </si>
  <si>
    <t>41EC</t>
  </si>
  <si>
    <t>CC-Mathematics</t>
  </si>
  <si>
    <t>CMF031</t>
  </si>
  <si>
    <t>41EPH1</t>
  </si>
  <si>
    <t>41ED</t>
  </si>
  <si>
    <t>CC-PE &amp; Health</t>
  </si>
  <si>
    <t>CMF119</t>
  </si>
  <si>
    <t>41ESC1</t>
  </si>
  <si>
    <t>41EE</t>
  </si>
  <si>
    <t>CC-Science</t>
  </si>
  <si>
    <t>CMF151</t>
  </si>
  <si>
    <t>190100</t>
  </si>
  <si>
    <t>CMF153</t>
  </si>
  <si>
    <t>41ESS1</t>
  </si>
  <si>
    <t>41EF</t>
  </si>
  <si>
    <t>CC-Social Science</t>
  </si>
  <si>
    <t>CMF043</t>
  </si>
  <si>
    <t>CMF219</t>
  </si>
  <si>
    <t>41ELI1</t>
  </si>
  <si>
    <t>CP</t>
  </si>
  <si>
    <t>41EI</t>
  </si>
  <si>
    <t>CC-Library</t>
  </si>
  <si>
    <t>CPE017</t>
  </si>
  <si>
    <t>41ELC1</t>
  </si>
  <si>
    <t>41EJ</t>
  </si>
  <si>
    <t>CC-Learning Center-LAC</t>
  </si>
  <si>
    <t>CMC045</t>
  </si>
  <si>
    <t>41JIR1</t>
  </si>
  <si>
    <t>41J</t>
  </si>
  <si>
    <t>Institutional Research</t>
  </si>
  <si>
    <t>41JA</t>
  </si>
  <si>
    <t>CMN037</t>
  </si>
  <si>
    <t>41MOI1</t>
  </si>
  <si>
    <t>41M</t>
  </si>
  <si>
    <t>Incarcerated Stud Ed Program (ISEP)</t>
  </si>
  <si>
    <t>41MA</t>
  </si>
  <si>
    <t>RP041</t>
  </si>
  <si>
    <t>41MSN1</t>
  </si>
  <si>
    <t>CMN022</t>
  </si>
  <si>
    <t>41NDE1</t>
  </si>
  <si>
    <t>41N</t>
  </si>
  <si>
    <t>Early College (Dual Enrollment)</t>
  </si>
  <si>
    <t>41NA</t>
  </si>
  <si>
    <t>CMC052</t>
  </si>
  <si>
    <t>420VS0</t>
  </si>
  <si>
    <t>645000</t>
  </si>
  <si>
    <t>42</t>
  </si>
  <si>
    <t>VP Student Services</t>
  </si>
  <si>
    <t>420</t>
  </si>
  <si>
    <t>420A</t>
  </si>
  <si>
    <t>CC  -  VP STUDENT SERVICES</t>
  </si>
  <si>
    <t>CMM022</t>
  </si>
  <si>
    <t>422SP1</t>
  </si>
  <si>
    <t>639000</t>
  </si>
  <si>
    <t>422</t>
  </si>
  <si>
    <t>Dir Access Program</t>
  </si>
  <si>
    <t>422A</t>
  </si>
  <si>
    <t>CMC137</t>
  </si>
  <si>
    <t>RP009</t>
  </si>
  <si>
    <t>422CA1</t>
  </si>
  <si>
    <t>643010</t>
  </si>
  <si>
    <t>CARDCA</t>
  </si>
  <si>
    <t>422C</t>
  </si>
  <si>
    <t>Care</t>
  </si>
  <si>
    <t>CMC156</t>
  </si>
  <si>
    <t>CARDCB</t>
  </si>
  <si>
    <t>CMC252</t>
  </si>
  <si>
    <t>RP006</t>
  </si>
  <si>
    <t>422DS1</t>
  </si>
  <si>
    <t>422D</t>
  </si>
  <si>
    <t>DSPS</t>
  </si>
  <si>
    <t>CMF211</t>
  </si>
  <si>
    <t>CMF113</t>
  </si>
  <si>
    <t>422DS2</t>
  </si>
  <si>
    <t>CMC234</t>
  </si>
  <si>
    <t>RP005</t>
  </si>
  <si>
    <t>422EO1</t>
  </si>
  <si>
    <t>EOPDCB</t>
  </si>
  <si>
    <t>422E</t>
  </si>
  <si>
    <t>EOPS</t>
  </si>
  <si>
    <t>CMC246</t>
  </si>
  <si>
    <t>EOPDCA</t>
  </si>
  <si>
    <t>CMC260</t>
  </si>
  <si>
    <t>CMC283</t>
  </si>
  <si>
    <t>CMC285</t>
  </si>
  <si>
    <t>RP037</t>
  </si>
  <si>
    <t>424BN1</t>
  </si>
  <si>
    <t>424</t>
  </si>
  <si>
    <t>Dean Enrollment and Retention</t>
  </si>
  <si>
    <t>424B</t>
  </si>
  <si>
    <t>CMM026</t>
  </si>
  <si>
    <t>424MF1</t>
  </si>
  <si>
    <t>RP674</t>
  </si>
  <si>
    <t>424RR1</t>
  </si>
  <si>
    <t>RP016</t>
  </si>
  <si>
    <t>424VR1</t>
  </si>
  <si>
    <t>648000</t>
  </si>
  <si>
    <t>424C</t>
  </si>
  <si>
    <t>Admissions &amp; Records</t>
  </si>
  <si>
    <t>CMC219</t>
  </si>
  <si>
    <t>424FA1</t>
  </si>
  <si>
    <t>424D</t>
  </si>
  <si>
    <t>Financial Aid</t>
  </si>
  <si>
    <t>CMC059</t>
  </si>
  <si>
    <t>646002</t>
  </si>
  <si>
    <t>BFADCA</t>
  </si>
  <si>
    <t>RP362</t>
  </si>
  <si>
    <t>424ST1</t>
  </si>
  <si>
    <t>696041</t>
  </si>
  <si>
    <t>424E</t>
  </si>
  <si>
    <t>Outreach</t>
  </si>
  <si>
    <t>696043</t>
  </si>
  <si>
    <t>CMC185</t>
  </si>
  <si>
    <t>42DCC1</t>
  </si>
  <si>
    <t>42D</t>
  </si>
  <si>
    <t>CDC Program Manager</t>
  </si>
  <si>
    <t>42DA</t>
  </si>
  <si>
    <t>CMN014</t>
  </si>
  <si>
    <t>42DCC4</t>
  </si>
  <si>
    <t>CS</t>
  </si>
  <si>
    <t>CMC084</t>
  </si>
  <si>
    <t>42FCG1</t>
  </si>
  <si>
    <t>42F</t>
  </si>
  <si>
    <t>Director of SSSP</t>
  </si>
  <si>
    <t>42FA</t>
  </si>
  <si>
    <t>CMC025</t>
  </si>
  <si>
    <t>CMC271</t>
  </si>
  <si>
    <t>42FMTB</t>
  </si>
  <si>
    <t>632000</t>
  </si>
  <si>
    <t>CMN038</t>
  </si>
  <si>
    <t>CMC093</t>
  </si>
  <si>
    <t>437MOB</t>
  </si>
  <si>
    <t>43</t>
  </si>
  <si>
    <t>VP Administrative Services</t>
  </si>
  <si>
    <t>437</t>
  </si>
  <si>
    <t>Maintenance &amp; Operations</t>
  </si>
  <si>
    <t>437A</t>
  </si>
  <si>
    <t>CC - Director M&amp;O</t>
  </si>
  <si>
    <t>CMC049</t>
  </si>
  <si>
    <t>437MOG</t>
  </si>
  <si>
    <t>CMC040</t>
  </si>
  <si>
    <t>437MOC</t>
  </si>
  <si>
    <t>437B</t>
  </si>
  <si>
    <t>Operations Manager</t>
  </si>
  <si>
    <t>CMC014</t>
  </si>
  <si>
    <t>CMC162</t>
  </si>
  <si>
    <t>CMN002</t>
  </si>
  <si>
    <t>437MOO</t>
  </si>
  <si>
    <t>PMN014</t>
  </si>
  <si>
    <t>507IT1</t>
  </si>
  <si>
    <t>5</t>
  </si>
  <si>
    <t>Porterville College</t>
  </si>
  <si>
    <t>50</t>
  </si>
  <si>
    <t>President - Porterville College</t>
  </si>
  <si>
    <t>507</t>
  </si>
  <si>
    <t>Information Technology/Print Shop</t>
  </si>
  <si>
    <t>507A</t>
  </si>
  <si>
    <t>PMM014</t>
  </si>
  <si>
    <t>510VI0</t>
  </si>
  <si>
    <t>51</t>
  </si>
  <si>
    <t>510</t>
  </si>
  <si>
    <t>510A</t>
  </si>
  <si>
    <t>PC - VP Academic Affairs</t>
  </si>
  <si>
    <t>PMN037</t>
  </si>
  <si>
    <t>PMF175</t>
  </si>
  <si>
    <t>PSUB26</t>
  </si>
  <si>
    <t>PMF028</t>
  </si>
  <si>
    <t>511SM2</t>
  </si>
  <si>
    <t>511</t>
  </si>
  <si>
    <t>PC Dean of Academic Affairs</t>
  </si>
  <si>
    <t>511C</t>
  </si>
  <si>
    <t>PC - Math</t>
  </si>
  <si>
    <t>PMF117</t>
  </si>
  <si>
    <t>PMF014</t>
  </si>
  <si>
    <t>511LA1</t>
  </si>
  <si>
    <t>150200</t>
  </si>
  <si>
    <t>511D</t>
  </si>
  <si>
    <t>PC - LANGUAGE ARTS</t>
  </si>
  <si>
    <t>PMF185</t>
  </si>
  <si>
    <t>511SS1</t>
  </si>
  <si>
    <t>493060</t>
  </si>
  <si>
    <t>511E</t>
  </si>
  <si>
    <t>PC - SOCIAL SCIENCE</t>
  </si>
  <si>
    <t>PMF167</t>
  </si>
  <si>
    <t>PMF115</t>
  </si>
  <si>
    <t>PMF191</t>
  </si>
  <si>
    <t>511VP1</t>
  </si>
  <si>
    <t>100400</t>
  </si>
  <si>
    <t>511F</t>
  </si>
  <si>
    <t>PC - FINE &amp; APPLIED ARTS</t>
  </si>
  <si>
    <t>PMF012</t>
  </si>
  <si>
    <t>511SM1</t>
  </si>
  <si>
    <t>511G</t>
  </si>
  <si>
    <t>PC - SCIENCE</t>
  </si>
  <si>
    <t>PMC061</t>
  </si>
  <si>
    <t>511LC1</t>
  </si>
  <si>
    <t>511H</t>
  </si>
  <si>
    <t>PC - Learning Center</t>
  </si>
  <si>
    <t>PMC217</t>
  </si>
  <si>
    <t>RP045</t>
  </si>
  <si>
    <t>512EH2</t>
  </si>
  <si>
    <t>512</t>
  </si>
  <si>
    <t>Dean of Careers&amp;Technical Education</t>
  </si>
  <si>
    <t>512A</t>
  </si>
  <si>
    <t>PC - DEAN OF LEARNING - B</t>
  </si>
  <si>
    <t>PPE034</t>
  </si>
  <si>
    <t>512JS4</t>
  </si>
  <si>
    <t>PMC208</t>
  </si>
  <si>
    <t>512QP1</t>
  </si>
  <si>
    <t>EPSCOT</t>
  </si>
  <si>
    <t>PMF179</t>
  </si>
  <si>
    <t>512CJ1</t>
  </si>
  <si>
    <t>PCLBRC</t>
  </si>
  <si>
    <t>512C</t>
  </si>
  <si>
    <t>PC - CAREER &amp; TECHNICAL EDUCATION</t>
  </si>
  <si>
    <t>PMF131</t>
  </si>
  <si>
    <t>512PH1</t>
  </si>
  <si>
    <t>512H</t>
  </si>
  <si>
    <t>PC - Kinesiology</t>
  </si>
  <si>
    <t>PMF099</t>
  </si>
  <si>
    <t>PPE014</t>
  </si>
  <si>
    <t>514AM1</t>
  </si>
  <si>
    <t>696071</t>
  </si>
  <si>
    <t>514</t>
  </si>
  <si>
    <t>Director Athletics</t>
  </si>
  <si>
    <t>514A</t>
  </si>
  <si>
    <t>PC - Athletic Director</t>
  </si>
  <si>
    <t>PPE016</t>
  </si>
  <si>
    <t>PPE107</t>
  </si>
  <si>
    <t>514AM2</t>
  </si>
  <si>
    <t>PPE015</t>
  </si>
  <si>
    <t>514AM6</t>
  </si>
  <si>
    <t>PTM014</t>
  </si>
  <si>
    <t>514AT1</t>
  </si>
  <si>
    <t>PPE043</t>
  </si>
  <si>
    <t>514AW2</t>
  </si>
  <si>
    <t>PPE007</t>
  </si>
  <si>
    <t>514AW3</t>
  </si>
  <si>
    <t>PPE032</t>
  </si>
  <si>
    <t>514AW5</t>
  </si>
  <si>
    <t>PMC209</t>
  </si>
  <si>
    <t>518HC1</t>
  </si>
  <si>
    <t>518</t>
  </si>
  <si>
    <t>Associate Dean, Health Careers</t>
  </si>
  <si>
    <t>518A</t>
  </si>
  <si>
    <t>PMF197</t>
  </si>
  <si>
    <t>518HC3</t>
  </si>
  <si>
    <t>123900</t>
  </si>
  <si>
    <t>PMF147</t>
  </si>
  <si>
    <t>518HC5</t>
  </si>
  <si>
    <t>PMF169</t>
  </si>
  <si>
    <t>123000</t>
  </si>
  <si>
    <t>PPE029</t>
  </si>
  <si>
    <t>RP325</t>
  </si>
  <si>
    <t>51JPZ1</t>
  </si>
  <si>
    <t>51J</t>
  </si>
  <si>
    <t>MESA Director</t>
  </si>
  <si>
    <t>51JA</t>
  </si>
  <si>
    <t>PMC221</t>
  </si>
  <si>
    <t>51KDE1</t>
  </si>
  <si>
    <t>51K</t>
  </si>
  <si>
    <t>Dir Dual Enrollment &amp; Early College</t>
  </si>
  <si>
    <t>51KA</t>
  </si>
  <si>
    <t>PMN043</t>
  </si>
  <si>
    <t>PF300</t>
  </si>
  <si>
    <t>530FS1</t>
  </si>
  <si>
    <t>694031</t>
  </si>
  <si>
    <t>53</t>
  </si>
  <si>
    <t>530</t>
  </si>
  <si>
    <t>Director of Administrative Services</t>
  </si>
  <si>
    <t>530A</t>
  </si>
  <si>
    <t>PC - Administrative Services</t>
  </si>
  <si>
    <t>PMN024</t>
  </si>
  <si>
    <t>RP363</t>
  </si>
  <si>
    <t>530STF</t>
  </si>
  <si>
    <t>PMC186</t>
  </si>
  <si>
    <t>536MOC</t>
  </si>
  <si>
    <t>536</t>
  </si>
  <si>
    <t>Mainenance &amp; Operations Manager</t>
  </si>
  <si>
    <t>536A</t>
  </si>
  <si>
    <t>PC - Maintenance &amp; Operations</t>
  </si>
  <si>
    <t>PMC037</t>
  </si>
  <si>
    <t>536MOG</t>
  </si>
  <si>
    <t>PMC244</t>
  </si>
  <si>
    <t>53EMOP</t>
  </si>
  <si>
    <t>53E</t>
  </si>
  <si>
    <t>Safety &amp; Seccurity</t>
  </si>
  <si>
    <t>53EA</t>
  </si>
  <si>
    <t>PMC207</t>
  </si>
  <si>
    <t>553BN1</t>
  </si>
  <si>
    <t>55</t>
  </si>
  <si>
    <t>VP - Student Services</t>
  </si>
  <si>
    <t>553</t>
  </si>
  <si>
    <t>Director of Financial Aid</t>
  </si>
  <si>
    <t>553B</t>
  </si>
  <si>
    <t>PMC041</t>
  </si>
  <si>
    <t>553FA3</t>
  </si>
  <si>
    <t>PMN025</t>
  </si>
  <si>
    <t>55CEQB</t>
  </si>
  <si>
    <t>55C</t>
  </si>
  <si>
    <t>Dean Student Success &amp; Counseling</t>
  </si>
  <si>
    <t>55CA</t>
  </si>
  <si>
    <t>PMC254</t>
  </si>
  <si>
    <t>55CMT1</t>
  </si>
  <si>
    <t>PMC246</t>
  </si>
  <si>
    <t>55CMTA</t>
  </si>
  <si>
    <t>PTM015</t>
  </si>
  <si>
    <t>55CMTB</t>
  </si>
  <si>
    <t>PMF079</t>
  </si>
  <si>
    <t>55CTC1</t>
  </si>
  <si>
    <t>PMC255</t>
  </si>
  <si>
    <t>55CCA1</t>
  </si>
  <si>
    <t>55CB</t>
  </si>
  <si>
    <t>Director of Student Services</t>
  </si>
  <si>
    <t>PMC226</t>
  </si>
  <si>
    <t>RP007</t>
  </si>
  <si>
    <t>55CDS1</t>
  </si>
  <si>
    <t>PMC251</t>
  </si>
  <si>
    <t>55CDS2</t>
  </si>
  <si>
    <t>PMF118</t>
  </si>
  <si>
    <t>55CEO1</t>
  </si>
  <si>
    <t>PPE021</t>
  </si>
  <si>
    <t>RP170</t>
  </si>
  <si>
    <t>55HUM1</t>
  </si>
  <si>
    <t>55H</t>
  </si>
  <si>
    <t>Dir of Student Equity &amp; Success</t>
  </si>
  <si>
    <t>55HA</t>
  </si>
  <si>
    <t>DMT008</t>
  </si>
  <si>
    <t>R01BT1</t>
  </si>
  <si>
    <t>660020</t>
  </si>
  <si>
    <t>DMT003</t>
  </si>
  <si>
    <t>DMC205</t>
  </si>
  <si>
    <t>102RG2</t>
  </si>
  <si>
    <t>102C</t>
  </si>
  <si>
    <t>CREL Energy Dev (2)</t>
  </si>
  <si>
    <t>DTC051</t>
  </si>
  <si>
    <t>102GN1</t>
  </si>
  <si>
    <t>DPE031</t>
  </si>
  <si>
    <t>DPE195</t>
  </si>
  <si>
    <t>DTL005</t>
  </si>
  <si>
    <t>DTM013</t>
  </si>
  <si>
    <t>DMC171</t>
  </si>
  <si>
    <t>11AIR1</t>
  </si>
  <si>
    <t>11A</t>
  </si>
  <si>
    <t>11AA</t>
  </si>
  <si>
    <t>DMC135</t>
  </si>
  <si>
    <t>DMM027</t>
  </si>
  <si>
    <t>11BAEA</t>
  </si>
  <si>
    <t>11BA</t>
  </si>
  <si>
    <t>Director, Adult Ed</t>
  </si>
  <si>
    <t>DMN107</t>
  </si>
  <si>
    <t>DMN060</t>
  </si>
  <si>
    <t>DMC191</t>
  </si>
  <si>
    <t>DMN056</t>
  </si>
  <si>
    <t>CE035</t>
  </si>
  <si>
    <t>11BBC3</t>
  </si>
  <si>
    <t>11BB</t>
  </si>
  <si>
    <t>Tech Prep Education CC</t>
  </si>
  <si>
    <t>DPE005</t>
  </si>
  <si>
    <t>DPE052</t>
  </si>
  <si>
    <t>DPE057</t>
  </si>
  <si>
    <t>DMC206</t>
  </si>
  <si>
    <t>DPE184</t>
  </si>
  <si>
    <t>RP587</t>
  </si>
  <si>
    <t>11BFJ2</t>
  </si>
  <si>
    <t>DPE092</t>
  </si>
  <si>
    <t>DPE181</t>
  </si>
  <si>
    <t>DMC207</t>
  </si>
  <si>
    <t>11BK1A</t>
  </si>
  <si>
    <t>DMC180</t>
  </si>
  <si>
    <t>RP675</t>
  </si>
  <si>
    <t>11BKAA</t>
  </si>
  <si>
    <t>DMN082</t>
  </si>
  <si>
    <t>DPE021</t>
  </si>
  <si>
    <t>DPE056</t>
  </si>
  <si>
    <t>DMC025</t>
  </si>
  <si>
    <t>DMC023</t>
  </si>
  <si>
    <t>DTN002</t>
  </si>
  <si>
    <t>12DMR0</t>
  </si>
  <si>
    <t>677050</t>
  </si>
  <si>
    <t>12D</t>
  </si>
  <si>
    <t>Risk Mgmt &amp; Safety</t>
  </si>
  <si>
    <t>12DA</t>
  </si>
  <si>
    <t>DMN075</t>
  </si>
  <si>
    <t>DMC187</t>
  </si>
  <si>
    <t>DMN063</t>
  </si>
  <si>
    <t>DMC083</t>
  </si>
  <si>
    <t>DMC124</t>
  </si>
  <si>
    <t>DML002</t>
  </si>
  <si>
    <t>DML011</t>
  </si>
  <si>
    <t>DTN031</t>
  </si>
  <si>
    <t>PMF043</t>
  </si>
  <si>
    <t>DMC087</t>
  </si>
  <si>
    <t>145HR3</t>
  </si>
  <si>
    <t>145B</t>
  </si>
  <si>
    <t>HR Manager - BC</t>
  </si>
  <si>
    <t>DTC004</t>
  </si>
  <si>
    <t>160OP0</t>
  </si>
  <si>
    <t>16</t>
  </si>
  <si>
    <t>160</t>
  </si>
  <si>
    <t>Operations</t>
  </si>
  <si>
    <t>160O</t>
  </si>
  <si>
    <t>DMN068</t>
  </si>
  <si>
    <t>MJ100</t>
  </si>
  <si>
    <t>18F000</t>
  </si>
  <si>
    <t>18</t>
  </si>
  <si>
    <t>18F</t>
  </si>
  <si>
    <t>18FA</t>
  </si>
  <si>
    <t>BMM010</t>
  </si>
  <si>
    <t>200PR0</t>
  </si>
  <si>
    <t>200</t>
  </si>
  <si>
    <t>200A</t>
  </si>
  <si>
    <t>BC - President</t>
  </si>
  <si>
    <t>BTM010</t>
  </si>
  <si>
    <t>BMC162</t>
  </si>
  <si>
    <t>BMF030</t>
  </si>
  <si>
    <t>BMF519</t>
  </si>
  <si>
    <t>BMC731</t>
  </si>
  <si>
    <t>206PT1</t>
  </si>
  <si>
    <t>BMC637</t>
  </si>
  <si>
    <t>20BPI2</t>
  </si>
  <si>
    <t>20B</t>
  </si>
  <si>
    <t>Public Information</t>
  </si>
  <si>
    <t>20BA</t>
  </si>
  <si>
    <t>BC - Marketing &amp; Public Relations</t>
  </si>
  <si>
    <t>BMN214</t>
  </si>
  <si>
    <t>BMC702</t>
  </si>
  <si>
    <t>BTF040</t>
  </si>
  <si>
    <t>BPE616</t>
  </si>
  <si>
    <t>BPE783</t>
  </si>
  <si>
    <t>BPE028</t>
  </si>
  <si>
    <t>BPE040</t>
  </si>
  <si>
    <t>BPE042</t>
  </si>
  <si>
    <t>BPE165</t>
  </si>
  <si>
    <t>BPE198</t>
  </si>
  <si>
    <t>BPE246</t>
  </si>
  <si>
    <t>BPE297</t>
  </si>
  <si>
    <t>BPE519</t>
  </si>
  <si>
    <t>BPE521</t>
  </si>
  <si>
    <t>BPE574</t>
  </si>
  <si>
    <t>BPE591</t>
  </si>
  <si>
    <t>BPE668</t>
  </si>
  <si>
    <t>BPE078</t>
  </si>
  <si>
    <t>BPE095</t>
  </si>
  <si>
    <t>BPE129</t>
  </si>
  <si>
    <t>BPE179</t>
  </si>
  <si>
    <t>BPE184</t>
  </si>
  <si>
    <t>BPE186</t>
  </si>
  <si>
    <t>BPE188</t>
  </si>
  <si>
    <t>BPE213</t>
  </si>
  <si>
    <t>BPE374</t>
  </si>
  <si>
    <t>BPE493</t>
  </si>
  <si>
    <t>BPE538</t>
  </si>
  <si>
    <t>BTF083</t>
  </si>
  <si>
    <t>BTF099</t>
  </si>
  <si>
    <t>BPE584</t>
  </si>
  <si>
    <t>BPE607</t>
  </si>
  <si>
    <t>BPE738</t>
  </si>
  <si>
    <t>BPE764</t>
  </si>
  <si>
    <t>BPE773</t>
  </si>
  <si>
    <t>BPE075</t>
  </si>
  <si>
    <t>BPE101</t>
  </si>
  <si>
    <t>BPE141</t>
  </si>
  <si>
    <t>BPE163</t>
  </si>
  <si>
    <t>BPE205</t>
  </si>
  <si>
    <t>BPE218</t>
  </si>
  <si>
    <t>BPE271</t>
  </si>
  <si>
    <t>BPE433</t>
  </si>
  <si>
    <t>BPE457</t>
  </si>
  <si>
    <t>BMC805</t>
  </si>
  <si>
    <t>BTF017</t>
  </si>
  <si>
    <t>BTF067</t>
  </si>
  <si>
    <t>BTF069</t>
  </si>
  <si>
    <t>BPE593</t>
  </si>
  <si>
    <t>BPE731</t>
  </si>
  <si>
    <t>BPE044</t>
  </si>
  <si>
    <t>BPE190</t>
  </si>
  <si>
    <t>BPE200</t>
  </si>
  <si>
    <t>BPE209</t>
  </si>
  <si>
    <t>BPE236</t>
  </si>
  <si>
    <t>BPE242</t>
  </si>
  <si>
    <t>BPE267</t>
  </si>
  <si>
    <t>BPE414</t>
  </si>
  <si>
    <t>BPE420</t>
  </si>
  <si>
    <t>BPPS26</t>
  </si>
  <si>
    <t>BPE594</t>
  </si>
  <si>
    <t>BPE619</t>
  </si>
  <si>
    <t>BPE654</t>
  </si>
  <si>
    <t>BPE670</t>
  </si>
  <si>
    <t>BPE754</t>
  </si>
  <si>
    <t>BPE784</t>
  </si>
  <si>
    <t>BMN215</t>
  </si>
  <si>
    <t>BPE086</t>
  </si>
  <si>
    <t>BPE087</t>
  </si>
  <si>
    <t>BPE234</t>
  </si>
  <si>
    <t>BPE316</t>
  </si>
  <si>
    <t>BPE331</t>
  </si>
  <si>
    <t>BPE334</t>
  </si>
  <si>
    <t>BPE352</t>
  </si>
  <si>
    <t>BPE377</t>
  </si>
  <si>
    <t>BPE447</t>
  </si>
  <si>
    <t>BTF072</t>
  </si>
  <si>
    <t>BPE786</t>
  </si>
  <si>
    <t>BPE018</t>
  </si>
  <si>
    <t>BPE021</t>
  </si>
  <si>
    <t>BPE069</t>
  </si>
  <si>
    <t>BPE081</t>
  </si>
  <si>
    <t>BPE089</t>
  </si>
  <si>
    <t>BPE289</t>
  </si>
  <si>
    <t>BPE364</t>
  </si>
  <si>
    <t>BPE452</t>
  </si>
  <si>
    <t>BPE469</t>
  </si>
  <si>
    <t>BPE472</t>
  </si>
  <si>
    <t>BPE549</t>
  </si>
  <si>
    <t>BTF097</t>
  </si>
  <si>
    <t>BTF100</t>
  </si>
  <si>
    <t>BTF109</t>
  </si>
  <si>
    <t>BPE595</t>
  </si>
  <si>
    <t>BPE741</t>
  </si>
  <si>
    <t>BPE788</t>
  </si>
  <si>
    <t>BPE062</t>
  </si>
  <si>
    <t>BPE115</t>
  </si>
  <si>
    <t>BPE225</t>
  </si>
  <si>
    <t>BPE230</t>
  </si>
  <si>
    <t>BPE257</t>
  </si>
  <si>
    <t>BPE409</t>
  </si>
  <si>
    <t>BPE505</t>
  </si>
  <si>
    <t>BA2570</t>
  </si>
  <si>
    <t>BTL001</t>
  </si>
  <si>
    <t>BTF084</t>
  </si>
  <si>
    <t>BPE578</t>
  </si>
  <si>
    <t>BPE747</t>
  </si>
  <si>
    <t>BPE752</t>
  </si>
  <si>
    <t>BPE131</t>
  </si>
  <si>
    <t>BPE167</t>
  </si>
  <si>
    <t>BPE194</t>
  </si>
  <si>
    <t>BPE228</t>
  </si>
  <si>
    <t>BPE255</t>
  </si>
  <si>
    <t>BPE274</t>
  </si>
  <si>
    <t>BPE475</t>
  </si>
  <si>
    <t>BPE504</t>
  </si>
  <si>
    <t>BPE565</t>
  </si>
  <si>
    <t>BMC064</t>
  </si>
  <si>
    <t>BMC094</t>
  </si>
  <si>
    <t>BMC638</t>
  </si>
  <si>
    <t>211AEA</t>
  </si>
  <si>
    <t>211E</t>
  </si>
  <si>
    <t>BMF566</t>
  </si>
  <si>
    <t>211DC0</t>
  </si>
  <si>
    <t>220700</t>
  </si>
  <si>
    <t>BD</t>
  </si>
  <si>
    <t>BMC012</t>
  </si>
  <si>
    <t>BMC791</t>
  </si>
  <si>
    <t>BMC396</t>
  </si>
  <si>
    <t>212DO0</t>
  </si>
  <si>
    <t>212D</t>
  </si>
  <si>
    <t>BMF604</t>
  </si>
  <si>
    <t>BPE014</t>
  </si>
  <si>
    <t>BMN157</t>
  </si>
  <si>
    <t>BMF100</t>
  </si>
  <si>
    <t>BMF631</t>
  </si>
  <si>
    <t>BMN212</t>
  </si>
  <si>
    <t>213SN2</t>
  </si>
  <si>
    <t>BMF526</t>
  </si>
  <si>
    <t>BMF613</t>
  </si>
  <si>
    <t>BMF339</t>
  </si>
  <si>
    <t>BMF489</t>
  </si>
  <si>
    <t>BMF224</t>
  </si>
  <si>
    <t>BMF492</t>
  </si>
  <si>
    <t>BMF206</t>
  </si>
  <si>
    <t>BMF331</t>
  </si>
  <si>
    <t>BMF330</t>
  </si>
  <si>
    <t>BMF548</t>
  </si>
  <si>
    <t>BMF651</t>
  </si>
  <si>
    <t>BMF187</t>
  </si>
  <si>
    <t>BMF188</t>
  </si>
  <si>
    <t>BMF066</t>
  </si>
  <si>
    <t>070200</t>
  </si>
  <si>
    <t>BPE691</t>
  </si>
  <si>
    <t>RP651</t>
  </si>
  <si>
    <t>215PN1</t>
  </si>
  <si>
    <t>BMF550</t>
  </si>
  <si>
    <t>213300</t>
  </si>
  <si>
    <t>BMF568</t>
  </si>
  <si>
    <t>BTM001</t>
  </si>
  <si>
    <t>218DN0</t>
  </si>
  <si>
    <t>218D</t>
  </si>
  <si>
    <t>BMC646</t>
  </si>
  <si>
    <t>BMF112</t>
  </si>
  <si>
    <t>BMC664</t>
  </si>
  <si>
    <t>BMF346</t>
  </si>
  <si>
    <t>218FC1</t>
  </si>
  <si>
    <t>130600</t>
  </si>
  <si>
    <t>218F</t>
  </si>
  <si>
    <t>BC FACE</t>
  </si>
  <si>
    <t>BMF039</t>
  </si>
  <si>
    <t>218FC2</t>
  </si>
  <si>
    <t>RP333</t>
  </si>
  <si>
    <t>218GT1</t>
  </si>
  <si>
    <t>218G</t>
  </si>
  <si>
    <t>Education Pathway</t>
  </si>
  <si>
    <t>BPE725</t>
  </si>
  <si>
    <t>BPE724</t>
  </si>
  <si>
    <t>BMC779</t>
  </si>
  <si>
    <t>BMC580</t>
  </si>
  <si>
    <t>BMC744</t>
  </si>
  <si>
    <t>BMC786</t>
  </si>
  <si>
    <t>BMC845</t>
  </si>
  <si>
    <t>BMC581</t>
  </si>
  <si>
    <t>BMC436</t>
  </si>
  <si>
    <t>BMC041</t>
  </si>
  <si>
    <t>BMM054</t>
  </si>
  <si>
    <t>BMF162</t>
  </si>
  <si>
    <t>094800</t>
  </si>
  <si>
    <t>BMF669</t>
  </si>
  <si>
    <t>093400</t>
  </si>
  <si>
    <t>BMF334</t>
  </si>
  <si>
    <t>BMC175</t>
  </si>
  <si>
    <t>CE200</t>
  </si>
  <si>
    <t>21ACE2</t>
  </si>
  <si>
    <t>BPE728</t>
  </si>
  <si>
    <t>21AWR8</t>
  </si>
  <si>
    <t>R41283</t>
  </si>
  <si>
    <t>BPE005</t>
  </si>
  <si>
    <t>BMF556</t>
  </si>
  <si>
    <t>BMF002</t>
  </si>
  <si>
    <t>BMF633</t>
  </si>
  <si>
    <t>BMF035</t>
  </si>
  <si>
    <t>BMF284</t>
  </si>
  <si>
    <t>BMF041</t>
  </si>
  <si>
    <t>BMM071</t>
  </si>
  <si>
    <t>21CCD0</t>
  </si>
  <si>
    <t>21C</t>
  </si>
  <si>
    <t>BC Dean Academic Development</t>
  </si>
  <si>
    <t>21CA</t>
  </si>
  <si>
    <t>BC Campus Course Assessment</t>
  </si>
  <si>
    <t>BMF223</t>
  </si>
  <si>
    <t>BMF601</t>
  </si>
  <si>
    <t>123020</t>
  </si>
  <si>
    <t>BMF443</t>
  </si>
  <si>
    <t>BMF494</t>
  </si>
  <si>
    <t>BMF588</t>
  </si>
  <si>
    <t>BMF662</t>
  </si>
  <si>
    <t>BMF638</t>
  </si>
  <si>
    <t>21DHP2</t>
  </si>
  <si>
    <t>BMF343</t>
  </si>
  <si>
    <t>BMN210</t>
  </si>
  <si>
    <t>21DKS1</t>
  </si>
  <si>
    <t>21DK</t>
  </si>
  <si>
    <t>Nursing Grants</t>
  </si>
  <si>
    <t>BMF329</t>
  </si>
  <si>
    <t>21DRT1</t>
  </si>
  <si>
    <t>122500</t>
  </si>
  <si>
    <t>21DR</t>
  </si>
  <si>
    <t>BC Rad Tech</t>
  </si>
  <si>
    <t>BMC870</t>
  </si>
  <si>
    <t>BMF185</t>
  </si>
  <si>
    <t>BMF011</t>
  </si>
  <si>
    <t>BMF316</t>
  </si>
  <si>
    <t>BMF220</t>
  </si>
  <si>
    <t>BTF096</t>
  </si>
  <si>
    <t>BMC575</t>
  </si>
  <si>
    <t>BMN223</t>
  </si>
  <si>
    <t>BMC771</t>
  </si>
  <si>
    <t>BMC857</t>
  </si>
  <si>
    <t>BMC112</t>
  </si>
  <si>
    <t>BMC504</t>
  </si>
  <si>
    <t>BMC507</t>
  </si>
  <si>
    <t>BMC230</t>
  </si>
  <si>
    <t>BMC694</t>
  </si>
  <si>
    <t>BMC235</t>
  </si>
  <si>
    <t>BMC209</t>
  </si>
  <si>
    <t>BMC785</t>
  </si>
  <si>
    <t>BMC080</t>
  </si>
  <si>
    <t>BMN049</t>
  </si>
  <si>
    <t>BMC877</t>
  </si>
  <si>
    <t>BTC033</t>
  </si>
  <si>
    <t>BMC763</t>
  </si>
  <si>
    <t>BMC047</t>
  </si>
  <si>
    <t>BMN159</t>
  </si>
  <si>
    <t>BMN211</t>
  </si>
  <si>
    <t>BTN037</t>
  </si>
  <si>
    <t>BMC434</t>
  </si>
  <si>
    <t>BMC597</t>
  </si>
  <si>
    <t>BTC173</t>
  </si>
  <si>
    <t>BTC189</t>
  </si>
  <si>
    <t>BTC030</t>
  </si>
  <si>
    <t>BTC113</t>
  </si>
  <si>
    <t>BTC024</t>
  </si>
  <si>
    <t>BTC031</t>
  </si>
  <si>
    <t>BTC012</t>
  </si>
  <si>
    <t>BTC036</t>
  </si>
  <si>
    <t>BTC157</t>
  </si>
  <si>
    <t>BTC201</t>
  </si>
  <si>
    <t>BTC076</t>
  </si>
  <si>
    <t>BTC197</t>
  </si>
  <si>
    <t>BTC200</t>
  </si>
  <si>
    <t>BTC026</t>
  </si>
  <si>
    <t>BTC016</t>
  </si>
  <si>
    <t>BTC038</t>
  </si>
  <si>
    <t>BMN220</t>
  </si>
  <si>
    <t>BMC869</t>
  </si>
  <si>
    <t>BMF179</t>
  </si>
  <si>
    <t>BMM024</t>
  </si>
  <si>
    <t>BMC808</t>
  </si>
  <si>
    <t>BMC529</t>
  </si>
  <si>
    <t>26DOR1</t>
  </si>
  <si>
    <t>BMC161</t>
  </si>
  <si>
    <t>BMC259</t>
  </si>
  <si>
    <t>BFALBA</t>
  </si>
  <si>
    <t>BMM078</t>
  </si>
  <si>
    <t>BMC648</t>
  </si>
  <si>
    <t>BMC127</t>
  </si>
  <si>
    <t>BMN116</t>
  </si>
  <si>
    <t>BMC713</t>
  </si>
  <si>
    <t>BMC832</t>
  </si>
  <si>
    <t>BMC264</t>
  </si>
  <si>
    <t>BMC371</t>
  </si>
  <si>
    <t>BMC831</t>
  </si>
  <si>
    <t>FKCFNX</t>
  </si>
  <si>
    <t>BMC679</t>
  </si>
  <si>
    <t>BMC382</t>
  </si>
  <si>
    <t>RP025</t>
  </si>
  <si>
    <t>26JRS1</t>
  </si>
  <si>
    <t>26JR</t>
  </si>
  <si>
    <t>BC Dream Resource</t>
  </si>
  <si>
    <t>BMC515</t>
  </si>
  <si>
    <t>BTN003</t>
  </si>
  <si>
    <t>BMN070</t>
  </si>
  <si>
    <t>BMC115</t>
  </si>
  <si>
    <t>BTC015</t>
  </si>
  <si>
    <t>BMC775</t>
  </si>
  <si>
    <t>BMF575</t>
  </si>
  <si>
    <t>BMF326</t>
  </si>
  <si>
    <t>BMN203</t>
  </si>
  <si>
    <t>BMN062</t>
  </si>
  <si>
    <t>BMF472</t>
  </si>
  <si>
    <t>BMC143</t>
  </si>
  <si>
    <t>RP029</t>
  </si>
  <si>
    <t>26JNA1</t>
  </si>
  <si>
    <t>26LB</t>
  </si>
  <si>
    <t>CATEGORICAL NASSSP Native American</t>
  </si>
  <si>
    <t>BPE705</t>
  </si>
  <si>
    <t>26VVR1</t>
  </si>
  <si>
    <t>26V</t>
  </si>
  <si>
    <t>Director Veterans Services</t>
  </si>
  <si>
    <t>26VV</t>
  </si>
  <si>
    <t>BC Veteran's Department</t>
  </si>
  <si>
    <t>CML001</t>
  </si>
  <si>
    <t>CMC220</t>
  </si>
  <si>
    <t>406IT1</t>
  </si>
  <si>
    <t>406</t>
  </si>
  <si>
    <t>406A</t>
  </si>
  <si>
    <t>CMM032</t>
  </si>
  <si>
    <t>CMC069</t>
  </si>
  <si>
    <t>CB</t>
  </si>
  <si>
    <t>40KNA1</t>
  </si>
  <si>
    <t>CCSF25</t>
  </si>
  <si>
    <t>CMC001</t>
  </si>
  <si>
    <t>CPAH25</t>
  </si>
  <si>
    <t>CMF045</t>
  </si>
  <si>
    <t>411BU1</t>
  </si>
  <si>
    <t>CPE041</t>
  </si>
  <si>
    <t>411EH1</t>
  </si>
  <si>
    <t>CMF218</t>
  </si>
  <si>
    <t>RNIFPD</t>
  </si>
  <si>
    <t>CMF111</t>
  </si>
  <si>
    <t>411NT1</t>
  </si>
  <si>
    <t>061400</t>
  </si>
  <si>
    <t>RP267</t>
  </si>
  <si>
    <t>411RP1</t>
  </si>
  <si>
    <t>CMC286</t>
  </si>
  <si>
    <t>411VE0</t>
  </si>
  <si>
    <t>CMN034</t>
  </si>
  <si>
    <t>CMM033</t>
  </si>
  <si>
    <t>415BI1</t>
  </si>
  <si>
    <t>415</t>
  </si>
  <si>
    <t>Director of Eastern Sierra Center</t>
  </si>
  <si>
    <t>415A</t>
  </si>
  <si>
    <t>CC  -  EASTERN SIERRA CENTER</t>
  </si>
  <si>
    <t>CMC144</t>
  </si>
  <si>
    <t>CMM024</t>
  </si>
  <si>
    <t>CMF114</t>
  </si>
  <si>
    <t>41ECM1</t>
  </si>
  <si>
    <t>CL</t>
  </si>
  <si>
    <t>41EB</t>
  </si>
  <si>
    <t>CC-Communications</t>
  </si>
  <si>
    <t>CMF217</t>
  </si>
  <si>
    <t>CMF020</t>
  </si>
  <si>
    <t>CMC265</t>
  </si>
  <si>
    <t>CPE046</t>
  </si>
  <si>
    <t>CMC273</t>
  </si>
  <si>
    <t>CTM003</t>
  </si>
  <si>
    <t>CMC262</t>
  </si>
  <si>
    <t>CMC255</t>
  </si>
  <si>
    <t>CMC263</t>
  </si>
  <si>
    <t>CMC087</t>
  </si>
  <si>
    <t>CMC067</t>
  </si>
  <si>
    <t>422CW1</t>
  </si>
  <si>
    <t>CALDJD</t>
  </si>
  <si>
    <t>422F</t>
  </si>
  <si>
    <t>CalWorks/TANF</t>
  </si>
  <si>
    <t>CPE027</t>
  </si>
  <si>
    <t>CMM025</t>
  </si>
  <si>
    <t>CMC211</t>
  </si>
  <si>
    <t>424AR1</t>
  </si>
  <si>
    <t>CMC082</t>
  </si>
  <si>
    <t>CTC026</t>
  </si>
  <si>
    <t>CMN039</t>
  </si>
  <si>
    <t>RP280</t>
  </si>
  <si>
    <t>CMC249</t>
  </si>
  <si>
    <t>CMC189</t>
  </si>
  <si>
    <t>CMC216</t>
  </si>
  <si>
    <t>CMC016</t>
  </si>
  <si>
    <t>FD400</t>
  </si>
  <si>
    <t>42DCCF</t>
  </si>
  <si>
    <t>CPE002</t>
  </si>
  <si>
    <t>42GAT0</t>
  </si>
  <si>
    <t>42G</t>
  </si>
  <si>
    <t>Athletics</t>
  </si>
  <si>
    <t>42GA</t>
  </si>
  <si>
    <t>CMC239</t>
  </si>
  <si>
    <t>CPE034</t>
  </si>
  <si>
    <t>CPE007</t>
  </si>
  <si>
    <t>42GAT6</t>
  </si>
  <si>
    <t>CMC063</t>
  </si>
  <si>
    <t>430BS0</t>
  </si>
  <si>
    <t>430</t>
  </si>
  <si>
    <t>430A</t>
  </si>
  <si>
    <t>CC -  Director of Admin Services</t>
  </si>
  <si>
    <t>CMC215</t>
  </si>
  <si>
    <t>437MOD</t>
  </si>
  <si>
    <t>CMC289</t>
  </si>
  <si>
    <t>CMC056</t>
  </si>
  <si>
    <t>CMC279</t>
  </si>
  <si>
    <t>43HMOS</t>
  </si>
  <si>
    <t>43H</t>
  </si>
  <si>
    <t>CC Safety and Security</t>
  </si>
  <si>
    <t>43HA</t>
  </si>
  <si>
    <t>CC Safety &amp; Security Program Mgr</t>
  </si>
  <si>
    <t>PML001</t>
  </si>
  <si>
    <t>500PR1</t>
  </si>
  <si>
    <t>500</t>
  </si>
  <si>
    <t>President</t>
  </si>
  <si>
    <t>500A</t>
  </si>
  <si>
    <t>PC - President</t>
  </si>
  <si>
    <t>PMC197</t>
  </si>
  <si>
    <t>PMC234</t>
  </si>
  <si>
    <t>50GPI1</t>
  </si>
  <si>
    <t>50G</t>
  </si>
  <si>
    <t>Communication &amp; Community Relations</t>
  </si>
  <si>
    <t>50GA</t>
  </si>
  <si>
    <t>PMC261</t>
  </si>
  <si>
    <t>510CU1</t>
  </si>
  <si>
    <t>PA2550</t>
  </si>
  <si>
    <t>PO2530</t>
  </si>
  <si>
    <t>PCSA25</t>
  </si>
  <si>
    <t>PMC010</t>
  </si>
  <si>
    <t>511DA1</t>
  </si>
  <si>
    <t>511A</t>
  </si>
  <si>
    <t>PC - Dean of Learning - A</t>
  </si>
  <si>
    <t>PMF113</t>
  </si>
  <si>
    <t>511LI1</t>
  </si>
  <si>
    <t>511B</t>
  </si>
  <si>
    <t>PC - LIBRARY/MEDIA CENTER</t>
  </si>
  <si>
    <t>PMC013</t>
  </si>
  <si>
    <t>PMF002</t>
  </si>
  <si>
    <t>PMF085</t>
  </si>
  <si>
    <t>094500</t>
  </si>
  <si>
    <t>PMF091</t>
  </si>
  <si>
    <t>PMF062</t>
  </si>
  <si>
    <t>PMF170</t>
  </si>
  <si>
    <t>PMC228</t>
  </si>
  <si>
    <t>RP257</t>
  </si>
  <si>
    <t>511ST5</t>
  </si>
  <si>
    <t>511J</t>
  </si>
  <si>
    <t>DMM010</t>
  </si>
  <si>
    <t>512VTV</t>
  </si>
  <si>
    <t>PMF192</t>
  </si>
  <si>
    <t>512WL9</t>
  </si>
  <si>
    <t>P85230</t>
  </si>
  <si>
    <t>PMF187</t>
  </si>
  <si>
    <t>512AP1</t>
  </si>
  <si>
    <t>PMF024</t>
  </si>
  <si>
    <t>512BU1</t>
  </si>
  <si>
    <t>PPE025</t>
  </si>
  <si>
    <t>PMM013</t>
  </si>
  <si>
    <t>PPE002</t>
  </si>
  <si>
    <t>514AW1</t>
  </si>
  <si>
    <t>PPE041</t>
  </si>
  <si>
    <t>PPE111</t>
  </si>
  <si>
    <t>514AW4</t>
  </si>
  <si>
    <t>PMF049</t>
  </si>
  <si>
    <t>PMC111</t>
  </si>
  <si>
    <t>PMC086</t>
  </si>
  <si>
    <t>536MOD</t>
  </si>
  <si>
    <t>PMC259</t>
  </si>
  <si>
    <t>PMC132</t>
  </si>
  <si>
    <t>PMC117</t>
  </si>
  <si>
    <t>PPE013</t>
  </si>
  <si>
    <t>RP043</t>
  </si>
  <si>
    <t>550SV1</t>
  </si>
  <si>
    <t>633000</t>
  </si>
  <si>
    <t>550</t>
  </si>
  <si>
    <t>550A</t>
  </si>
  <si>
    <t>VP - STUDENT SERVICES</t>
  </si>
  <si>
    <t>PMC047</t>
  </si>
  <si>
    <t>550VI1</t>
  </si>
  <si>
    <t>PMN004</t>
  </si>
  <si>
    <t>PMC147</t>
  </si>
  <si>
    <t>BFADBA</t>
  </si>
  <si>
    <t>PMN033</t>
  </si>
  <si>
    <t>RP669</t>
  </si>
  <si>
    <t>553FA5</t>
  </si>
  <si>
    <t>PMN036</t>
  </si>
  <si>
    <t>RP334</t>
  </si>
  <si>
    <t>55BGU4</t>
  </si>
  <si>
    <t>55B</t>
  </si>
  <si>
    <t>Gear Up</t>
  </si>
  <si>
    <t>55BA</t>
  </si>
  <si>
    <t>Gear Up Manager</t>
  </si>
  <si>
    <t>PMC183</t>
  </si>
  <si>
    <t>PMC219</t>
  </si>
  <si>
    <t>PMC256</t>
  </si>
  <si>
    <t>PMC036</t>
  </si>
  <si>
    <t>PMC243</t>
  </si>
  <si>
    <t>PMM069</t>
  </si>
  <si>
    <t>55CCW1</t>
  </si>
  <si>
    <t>CALDCO</t>
  </si>
  <si>
    <t>PMF116</t>
  </si>
  <si>
    <t>PMC232</t>
  </si>
  <si>
    <t>55CDS3</t>
  </si>
  <si>
    <t>PMC185</t>
  </si>
  <si>
    <t>55DAR1</t>
  </si>
  <si>
    <t>55D</t>
  </si>
  <si>
    <t>Director Enrollment Svs</t>
  </si>
  <si>
    <t>55DA</t>
  </si>
  <si>
    <t>PMN023</t>
  </si>
  <si>
    <t>PMC253</t>
  </si>
  <si>
    <t>55DOR1</t>
  </si>
  <si>
    <t>DMN038</t>
  </si>
  <si>
    <t>DMN090</t>
  </si>
  <si>
    <t>DPE016</t>
  </si>
  <si>
    <t>BMC835</t>
  </si>
  <si>
    <t>DMM028</t>
  </si>
  <si>
    <t>DMN098</t>
  </si>
  <si>
    <t>DMN097</t>
  </si>
  <si>
    <t>CJFCGA</t>
  </si>
  <si>
    <t>DMC173</t>
  </si>
  <si>
    <t>DMC178</t>
  </si>
  <si>
    <t>DPE009</t>
  </si>
  <si>
    <t>DPE022</t>
  </si>
  <si>
    <t>DMC149</t>
  </si>
  <si>
    <t>DPE189</t>
  </si>
  <si>
    <t>11BHJ1</t>
  </si>
  <si>
    <t>11BZE2</t>
  </si>
  <si>
    <t>DPE083</t>
  </si>
  <si>
    <t>DPE091</t>
  </si>
  <si>
    <t>DPE188</t>
  </si>
  <si>
    <t>11BK58</t>
  </si>
  <si>
    <t>DMM029</t>
  </si>
  <si>
    <t>11CGX1</t>
  </si>
  <si>
    <t>11C</t>
  </si>
  <si>
    <t>AVC Planning &amp; Technology</t>
  </si>
  <si>
    <t>11CA</t>
  </si>
  <si>
    <t>DTN032</t>
  </si>
  <si>
    <t>DMC209</t>
  </si>
  <si>
    <t>120BS1</t>
  </si>
  <si>
    <t>DMN003</t>
  </si>
  <si>
    <t>R20BS1</t>
  </si>
  <si>
    <t>DMC092</t>
  </si>
  <si>
    <t>122BS7</t>
  </si>
  <si>
    <t>DMC049</t>
  </si>
  <si>
    <t>DMC151</t>
  </si>
  <si>
    <t>DMC164</t>
  </si>
  <si>
    <t>DMC183</t>
  </si>
  <si>
    <t>DMN105</t>
  </si>
  <si>
    <t>DMC182</t>
  </si>
  <si>
    <t>DMC141</t>
  </si>
  <si>
    <t>DTN014</t>
  </si>
  <si>
    <t>DMN012</t>
  </si>
  <si>
    <t>DMN018</t>
  </si>
  <si>
    <t>140HR8</t>
  </si>
  <si>
    <t>DMC168</t>
  </si>
  <si>
    <t>DMN022</t>
  </si>
  <si>
    <t>DMN078</t>
  </si>
  <si>
    <t>BMN061</t>
  </si>
  <si>
    <t>BMF499</t>
  </si>
  <si>
    <t>BTN012</t>
  </si>
  <si>
    <t>BMC172</t>
  </si>
  <si>
    <t>BPE011</t>
  </si>
  <si>
    <t>206AW2</t>
  </si>
  <si>
    <t>BMF337</t>
  </si>
  <si>
    <t>BMC836</t>
  </si>
  <si>
    <t>BMN109</t>
  </si>
  <si>
    <t>BMC539</t>
  </si>
  <si>
    <t>BMN101</t>
  </si>
  <si>
    <t>20CDIE</t>
  </si>
  <si>
    <t>20C</t>
  </si>
  <si>
    <t>Dean of Institutional Effectiveness</t>
  </si>
  <si>
    <t>20CA</t>
  </si>
  <si>
    <t>DPE023</t>
  </si>
  <si>
    <t>BMC729</t>
  </si>
  <si>
    <t>BMC449</t>
  </si>
  <si>
    <t>BMC108</t>
  </si>
  <si>
    <t>BTF104</t>
  </si>
  <si>
    <t>BPE152</t>
  </si>
  <si>
    <t>BPE183</t>
  </si>
  <si>
    <t>BPE244</t>
  </si>
  <si>
    <t>BPE309</t>
  </si>
  <si>
    <t>BPE353</t>
  </si>
  <si>
    <t>BPE402</t>
  </si>
  <si>
    <t>BPE453</t>
  </si>
  <si>
    <t>BPE463</t>
  </si>
  <si>
    <t>BPE468</t>
  </si>
  <si>
    <t>BPE539</t>
  </si>
  <si>
    <t>BPE558</t>
  </si>
  <si>
    <t>BTF095</t>
  </si>
  <si>
    <t>BTF108</t>
  </si>
  <si>
    <t>BPE653</t>
  </si>
  <si>
    <t>BPE756</t>
  </si>
  <si>
    <t>BPE774</t>
  </si>
  <si>
    <t>BPE214</t>
  </si>
  <si>
    <t>BPE332</t>
  </si>
  <si>
    <t>BPE403</t>
  </si>
  <si>
    <t>BPE438</t>
  </si>
  <si>
    <t>BPE520</t>
  </si>
  <si>
    <t>BPE564</t>
  </si>
  <si>
    <t>BTF065</t>
  </si>
  <si>
    <t>BTF082</t>
  </si>
  <si>
    <t>BPE598</t>
  </si>
  <si>
    <t>BPE735</t>
  </si>
  <si>
    <t>BPE750</t>
  </si>
  <si>
    <t>BPE187</t>
  </si>
  <si>
    <t>BPE203</t>
  </si>
  <si>
    <t>BPE366</t>
  </si>
  <si>
    <t>BPE434</t>
  </si>
  <si>
    <t>BPE449</t>
  </si>
  <si>
    <t>BPE522</t>
  </si>
  <si>
    <t>BPMS26</t>
  </si>
  <si>
    <t>BTF086</t>
  </si>
  <si>
    <t>BTF092</t>
  </si>
  <si>
    <t>BPE734</t>
  </si>
  <si>
    <t>BPE027</t>
  </si>
  <si>
    <t>BPE123</t>
  </si>
  <si>
    <t>BPE164</t>
  </si>
  <si>
    <t>BPE256</t>
  </si>
  <si>
    <t>BPE335</t>
  </si>
  <si>
    <t>BPE359</t>
  </si>
  <si>
    <t>BPE416</t>
  </si>
  <si>
    <t>BPE548</t>
  </si>
  <si>
    <t>BPE583</t>
  </si>
  <si>
    <t>BPE612</t>
  </si>
  <si>
    <t>BPE639</t>
  </si>
  <si>
    <t>BPE730</t>
  </si>
  <si>
    <t>BPE732</t>
  </si>
  <si>
    <t>BPMS25</t>
  </si>
  <si>
    <t>BPE107</t>
  </si>
  <si>
    <t>BPE128</t>
  </si>
  <si>
    <t>BPE154</t>
  </si>
  <si>
    <t>BPE212</t>
  </si>
  <si>
    <t>BPE318</t>
  </si>
  <si>
    <t>BPE327</t>
  </si>
  <si>
    <t>BPE473</t>
  </si>
  <si>
    <t>BPE554</t>
  </si>
  <si>
    <t>BPE634</t>
  </si>
  <si>
    <t>BPE669</t>
  </si>
  <si>
    <t>BPE022</t>
  </si>
  <si>
    <t>BPE025</t>
  </si>
  <si>
    <t>BPE171</t>
  </si>
  <si>
    <t>BPE210</t>
  </si>
  <si>
    <t>BPE264</t>
  </si>
  <si>
    <t>BPE482</t>
  </si>
  <si>
    <t>BPE556</t>
  </si>
  <si>
    <t>BPE562</t>
  </si>
  <si>
    <t>BPE563</t>
  </si>
  <si>
    <t>BSUB26</t>
  </si>
  <si>
    <t>BTF003</t>
  </si>
  <si>
    <t>BTF059</t>
  </si>
  <si>
    <t>BTF088</t>
  </si>
  <si>
    <t>BTM028</t>
  </si>
  <si>
    <t>BPE601</t>
  </si>
  <si>
    <t>BPLI25</t>
  </si>
  <si>
    <t>BPE067</t>
  </si>
  <si>
    <t>BPE071</t>
  </si>
  <si>
    <t>BPE202</t>
  </si>
  <si>
    <t>BPE320</t>
  </si>
  <si>
    <t>BPE375</t>
  </si>
  <si>
    <t>BPE383</t>
  </si>
  <si>
    <t>BPE547</t>
  </si>
  <si>
    <t>BS2526</t>
  </si>
  <si>
    <t>BMM075</t>
  </si>
  <si>
    <t>BTF074</t>
  </si>
  <si>
    <t>BPE785</t>
  </si>
  <si>
    <t>BPE088</t>
  </si>
  <si>
    <t>BPE100</t>
  </si>
  <si>
    <t>BPE134</t>
  </si>
  <si>
    <t>BPE199</t>
  </si>
  <si>
    <t>BPE524</t>
  </si>
  <si>
    <t>BMN194</t>
  </si>
  <si>
    <t>211AC0</t>
  </si>
  <si>
    <t>BA</t>
  </si>
  <si>
    <t>BPE688</t>
  </si>
  <si>
    <t>BMN195</t>
  </si>
  <si>
    <t>BMF511</t>
  </si>
  <si>
    <t>130500</t>
  </si>
  <si>
    <t>BMF483</t>
  </si>
  <si>
    <t>BEF006</t>
  </si>
  <si>
    <t>BMF648</t>
  </si>
  <si>
    <t>BMM036</t>
  </si>
  <si>
    <t>BMC044</t>
  </si>
  <si>
    <t>BPE701</t>
  </si>
  <si>
    <t>BMF260</t>
  </si>
  <si>
    <t>BTF113</t>
  </si>
  <si>
    <t>BMC876</t>
  </si>
  <si>
    <t>RP030</t>
  </si>
  <si>
    <t>213RH1</t>
  </si>
  <si>
    <t>213R</t>
  </si>
  <si>
    <t>BC SOC SCIENCE/RIGHT GRANT</t>
  </si>
  <si>
    <t>BMC267</t>
  </si>
  <si>
    <t>213SN1</t>
  </si>
  <si>
    <t>BMC573</t>
  </si>
  <si>
    <t>BMN179</t>
  </si>
  <si>
    <t>BMC823</t>
  </si>
  <si>
    <t>BMF276</t>
  </si>
  <si>
    <t>BMF302</t>
  </si>
  <si>
    <t>BMF168</t>
  </si>
  <si>
    <t>BMF181</t>
  </si>
  <si>
    <t>BMF518</t>
  </si>
  <si>
    <t>BTF016</t>
  </si>
  <si>
    <t>BMC313</t>
  </si>
  <si>
    <t>BMF559</t>
  </si>
  <si>
    <t>BMF501</t>
  </si>
  <si>
    <t>BMF521</t>
  </si>
  <si>
    <t>BMF692</t>
  </si>
  <si>
    <t>BMC275</t>
  </si>
  <si>
    <t>BMF301</t>
  </si>
  <si>
    <t>190200</t>
  </si>
  <si>
    <t>BMN187</t>
  </si>
  <si>
    <t>215KS3</t>
  </si>
  <si>
    <t>215K</t>
  </si>
  <si>
    <t>MED GRANTS</t>
  </si>
  <si>
    <t>BMM053</t>
  </si>
  <si>
    <t>BMF456</t>
  </si>
  <si>
    <t>BMF296</t>
  </si>
  <si>
    <t>BMF503</t>
  </si>
  <si>
    <t>BTF036</t>
  </si>
  <si>
    <t>BMF686</t>
  </si>
  <si>
    <t>BMF032</t>
  </si>
  <si>
    <t>BMF496</t>
  </si>
  <si>
    <t>BMF657</t>
  </si>
  <si>
    <t>BMF665</t>
  </si>
  <si>
    <t>BPE687</t>
  </si>
  <si>
    <t>BPE686</t>
  </si>
  <si>
    <t>BMC286</t>
  </si>
  <si>
    <t>BMC467</t>
  </si>
  <si>
    <t>BMC586</t>
  </si>
  <si>
    <t>BMC071</t>
  </si>
  <si>
    <t>BMC590</t>
  </si>
  <si>
    <t>BMC045</t>
  </si>
  <si>
    <t>219CDF</t>
  </si>
  <si>
    <t>BMF009</t>
  </si>
  <si>
    <t>21ABDP</t>
  </si>
  <si>
    <t>21AB</t>
  </si>
  <si>
    <t>Bachelors Industrial Automation</t>
  </si>
  <si>
    <t>BMM002</t>
  </si>
  <si>
    <t>BMF233</t>
  </si>
  <si>
    <t>BMF335</t>
  </si>
  <si>
    <t>BMC875</t>
  </si>
  <si>
    <t>BMF038</t>
  </si>
  <si>
    <t>BMF191</t>
  </si>
  <si>
    <t>070100</t>
  </si>
  <si>
    <t>RP282</t>
  </si>
  <si>
    <t>21APQO</t>
  </si>
  <si>
    <t>BMC188</t>
  </si>
  <si>
    <t>BMC717</t>
  </si>
  <si>
    <t>BMN152</t>
  </si>
  <si>
    <t>BMM087</t>
  </si>
  <si>
    <t>BMC754</t>
  </si>
  <si>
    <t>BMC718</t>
  </si>
  <si>
    <t>BMF538</t>
  </si>
  <si>
    <t>BMF542</t>
  </si>
  <si>
    <t>150600</t>
  </si>
  <si>
    <t>BMF286</t>
  </si>
  <si>
    <t>BMF200</t>
  </si>
  <si>
    <t>BMF295</t>
  </si>
  <si>
    <t>BMF229</t>
  </si>
  <si>
    <t>BMF236</t>
  </si>
  <si>
    <t>BMF348</t>
  </si>
  <si>
    <t>BMF625</t>
  </si>
  <si>
    <t>BMF663</t>
  </si>
  <si>
    <t>BMF592</t>
  </si>
  <si>
    <t>BMF684</t>
  </si>
  <si>
    <t>BMC023</t>
  </si>
  <si>
    <t>BMF441</t>
  </si>
  <si>
    <t>BMF612</t>
  </si>
  <si>
    <t>BMF647</t>
  </si>
  <si>
    <t>BMF265</t>
  </si>
  <si>
    <t>BMF452</t>
  </si>
  <si>
    <t>BMF005</t>
  </si>
  <si>
    <t>BMF234</t>
  </si>
  <si>
    <t>BMN038</t>
  </si>
  <si>
    <t>230BS0</t>
  </si>
  <si>
    <t>230</t>
  </si>
  <si>
    <t>230A</t>
  </si>
  <si>
    <t>BMN046</t>
  </si>
  <si>
    <t>BMC641</t>
  </si>
  <si>
    <t>BMC642</t>
  </si>
  <si>
    <t>BMC670</t>
  </si>
  <si>
    <t>BMN171</t>
  </si>
  <si>
    <t>BMC653</t>
  </si>
  <si>
    <t>BMC828</t>
  </si>
  <si>
    <t>BMC059</t>
  </si>
  <si>
    <t>BTC010</t>
  </si>
  <si>
    <t>BMC524</t>
  </si>
  <si>
    <t>BMC083</t>
  </si>
  <si>
    <t>BMC195</t>
  </si>
  <si>
    <t>BMC145</t>
  </si>
  <si>
    <t>BMC107</t>
  </si>
  <si>
    <t>BMC033</t>
  </si>
  <si>
    <t>BMC208</t>
  </si>
  <si>
    <t>23DCS2</t>
  </si>
  <si>
    <t>BTC037</t>
  </si>
  <si>
    <t>BMC767</t>
  </si>
  <si>
    <t>BMC768</t>
  </si>
  <si>
    <t>BMN021</t>
  </si>
  <si>
    <t>709000</t>
  </si>
  <si>
    <t>BTC167</t>
  </si>
  <si>
    <t>BTC007</t>
  </si>
  <si>
    <t>BTC009</t>
  </si>
  <si>
    <t>BTC134</t>
  </si>
  <si>
    <t>BTC170</t>
  </si>
  <si>
    <t>BTC003</t>
  </si>
  <si>
    <t>BTC022</t>
  </si>
  <si>
    <t>BTC138</t>
  </si>
  <si>
    <t>BTC182</t>
  </si>
  <si>
    <t>BTC184</t>
  </si>
  <si>
    <t>BTC202</t>
  </si>
  <si>
    <t>BTC208</t>
  </si>
  <si>
    <t>BS2425</t>
  </si>
  <si>
    <t>BTC040</t>
  </si>
  <si>
    <t>BMN219</t>
  </si>
  <si>
    <t>267HX1</t>
  </si>
  <si>
    <t>697000</t>
  </si>
  <si>
    <t>BMN150</t>
  </si>
  <si>
    <t>TA100</t>
  </si>
  <si>
    <t>267SA1</t>
  </si>
  <si>
    <t>649060</t>
  </si>
  <si>
    <t>BMC257</t>
  </si>
  <si>
    <t>267BN1</t>
  </si>
  <si>
    <t>267B</t>
  </si>
  <si>
    <t>Basic Needs</t>
  </si>
  <si>
    <t>BPE012</t>
  </si>
  <si>
    <t>BMC252</t>
  </si>
  <si>
    <t>BMC229</t>
  </si>
  <si>
    <t>BMF621</t>
  </si>
  <si>
    <t>BMC253</t>
  </si>
  <si>
    <t>BMN114</t>
  </si>
  <si>
    <t>BMC818</t>
  </si>
  <si>
    <t>BMC020</t>
  </si>
  <si>
    <t>26EAS1</t>
  </si>
  <si>
    <t>BMF600</t>
  </si>
  <si>
    <t>BMC602</t>
  </si>
  <si>
    <t>BMC762</t>
  </si>
  <si>
    <t>BMC854</t>
  </si>
  <si>
    <t>BMF523</t>
  </si>
  <si>
    <t>BMC134</t>
  </si>
  <si>
    <t>NXULRC</t>
  </si>
  <si>
    <t>BMC830</t>
  </si>
  <si>
    <t>BTC001</t>
  </si>
  <si>
    <t>BMC135</t>
  </si>
  <si>
    <t>BMN009</t>
  </si>
  <si>
    <t>BMC760</t>
  </si>
  <si>
    <t>26HAR2</t>
  </si>
  <si>
    <t>BPE015</t>
  </si>
  <si>
    <t>FKCFEN</t>
  </si>
  <si>
    <t>BMN081</t>
  </si>
  <si>
    <t>BMC512</t>
  </si>
  <si>
    <t>BMC682</t>
  </si>
  <si>
    <t>BPE702</t>
  </si>
  <si>
    <t>BMC016</t>
  </si>
  <si>
    <t>BMN130</t>
  </si>
  <si>
    <t>BMN189</t>
  </si>
  <si>
    <t>BMC873</t>
  </si>
  <si>
    <t>BPE007</t>
  </si>
  <si>
    <t>BPE712</t>
  </si>
  <si>
    <t>BPE684</t>
  </si>
  <si>
    <t>BPE727</t>
  </si>
  <si>
    <t>BPE698</t>
  </si>
  <si>
    <t>BPE713</t>
  </si>
  <si>
    <t>BMC801</t>
  </si>
  <si>
    <t>CSUB26</t>
  </si>
  <si>
    <t>CMM002</t>
  </si>
  <si>
    <t>CMC083</t>
  </si>
  <si>
    <t>CPE029</t>
  </si>
  <si>
    <t>410SV1</t>
  </si>
  <si>
    <t>CZ2570</t>
  </si>
  <si>
    <t>CNP001</t>
  </si>
  <si>
    <t>CZ2530</t>
  </si>
  <si>
    <t>CMF047</t>
  </si>
  <si>
    <t>125000</t>
  </si>
  <si>
    <t>CMF154</t>
  </si>
  <si>
    <t>411CI1</t>
  </si>
  <si>
    <t>CMF221</t>
  </si>
  <si>
    <t>CPPS26</t>
  </si>
  <si>
    <t>CMC251</t>
  </si>
  <si>
    <t>CTC010</t>
  </si>
  <si>
    <t>411WL8</t>
  </si>
  <si>
    <t>C26714</t>
  </si>
  <si>
    <t>CPE044</t>
  </si>
  <si>
    <t>CPE019</t>
  </si>
  <si>
    <t>CPE075</t>
  </si>
  <si>
    <t>411WR8</t>
  </si>
  <si>
    <t>418KV1</t>
  </si>
  <si>
    <t>CK</t>
  </si>
  <si>
    <t>418SK1</t>
  </si>
  <si>
    <t>CMM021</t>
  </si>
  <si>
    <t>CPE038</t>
  </si>
  <si>
    <t>CMF039</t>
  </si>
  <si>
    <t>CMF124</t>
  </si>
  <si>
    <t>CTF004</t>
  </si>
  <si>
    <t>CMF212</t>
  </si>
  <si>
    <t>CTC011</t>
  </si>
  <si>
    <t>41EVP1</t>
  </si>
  <si>
    <t>41EG</t>
  </si>
  <si>
    <t>CC-Visual &amp; Perf Arts</t>
  </si>
  <si>
    <t>CMF158</t>
  </si>
  <si>
    <t>CMF117</t>
  </si>
  <si>
    <t>CMC245</t>
  </si>
  <si>
    <t>CMN040</t>
  </si>
  <si>
    <t>RP668</t>
  </si>
  <si>
    <t>TD241</t>
  </si>
  <si>
    <t>CMC205</t>
  </si>
  <si>
    <t>CMF108</t>
  </si>
  <si>
    <t>CMF116</t>
  </si>
  <si>
    <t>CPE005</t>
  </si>
  <si>
    <t>TC800</t>
  </si>
  <si>
    <t>42GAM1</t>
  </si>
  <si>
    <t>CPE006</t>
  </si>
  <si>
    <t>CPE004</t>
  </si>
  <si>
    <t>CPE059</t>
  </si>
  <si>
    <t>CPE010</t>
  </si>
  <si>
    <t>CPE037</t>
  </si>
  <si>
    <t>42GAW1</t>
  </si>
  <si>
    <t>CPE003</t>
  </si>
  <si>
    <t>CMN027</t>
  </si>
  <si>
    <t>CMC065</t>
  </si>
  <si>
    <t>CMC277</t>
  </si>
  <si>
    <t>RP501</t>
  </si>
  <si>
    <t>43HPK1</t>
  </si>
  <si>
    <t>695020</t>
  </si>
  <si>
    <t>CMC278</t>
  </si>
  <si>
    <t>PPE031</t>
  </si>
  <si>
    <t>500SD1</t>
  </si>
  <si>
    <t>675000</t>
  </si>
  <si>
    <t>PMC236</t>
  </si>
  <si>
    <t>TP800</t>
  </si>
  <si>
    <t>50AFO1</t>
  </si>
  <si>
    <t>50A</t>
  </si>
  <si>
    <t>Director, Foundation</t>
  </si>
  <si>
    <t>50AA</t>
  </si>
  <si>
    <t>PMC188</t>
  </si>
  <si>
    <t>50GPS1</t>
  </si>
  <si>
    <t>677040</t>
  </si>
  <si>
    <t>510SF1</t>
  </si>
  <si>
    <t>603000</t>
  </si>
  <si>
    <t>PA2530</t>
  </si>
  <si>
    <t>PMC090</t>
  </si>
  <si>
    <t>PMC233</t>
  </si>
  <si>
    <t>511BAJ</t>
  </si>
  <si>
    <t>PMF066</t>
  </si>
  <si>
    <t>PMF188</t>
  </si>
  <si>
    <t>220300</t>
  </si>
  <si>
    <t>PMF165</t>
  </si>
  <si>
    <t>100100</t>
  </si>
  <si>
    <t>PMF020</t>
  </si>
  <si>
    <t>PMF080</t>
  </si>
  <si>
    <t>PMC190</t>
  </si>
  <si>
    <t>PPE092</t>
  </si>
  <si>
    <t>RP266</t>
  </si>
  <si>
    <t>511GF1</t>
  </si>
  <si>
    <t>PPE009</t>
  </si>
  <si>
    <t>PPFA26</t>
  </si>
  <si>
    <t>512FT1</t>
  </si>
  <si>
    <t>PMC199</t>
  </si>
  <si>
    <t>P85233</t>
  </si>
  <si>
    <t>PMN038</t>
  </si>
  <si>
    <t>P85238</t>
  </si>
  <si>
    <t>PPPS26</t>
  </si>
  <si>
    <t>PPE079</t>
  </si>
  <si>
    <t>PMF122</t>
  </si>
  <si>
    <t>RP527</t>
  </si>
  <si>
    <t>PMF006</t>
  </si>
  <si>
    <t>PMF182</t>
  </si>
  <si>
    <t>PMF173</t>
  </si>
  <si>
    <t>PMM015</t>
  </si>
  <si>
    <t>51JMA1</t>
  </si>
  <si>
    <t>PPE037</t>
  </si>
  <si>
    <t>PTF024</t>
  </si>
  <si>
    <t>1411</t>
  </si>
  <si>
    <t>PMC059</t>
  </si>
  <si>
    <t>PMC006</t>
  </si>
  <si>
    <t>PMC187</t>
  </si>
  <si>
    <t>PTM013</t>
  </si>
  <si>
    <t>RP314</t>
  </si>
  <si>
    <t>553FA1</t>
  </si>
  <si>
    <t>TD242</t>
  </si>
  <si>
    <t>PMF177</t>
  </si>
  <si>
    <t>55CCG1</t>
  </si>
  <si>
    <t>PMM006</t>
  </si>
  <si>
    <t>55CEQA</t>
  </si>
  <si>
    <t>PMC231</t>
  </si>
  <si>
    <t>55CVR1</t>
  </si>
  <si>
    <t>PPE020</t>
  </si>
  <si>
    <t>PTF029</t>
  </si>
  <si>
    <t>PMC258</t>
  </si>
  <si>
    <t>55CFY1</t>
  </si>
  <si>
    <t>PMC012</t>
  </si>
  <si>
    <t>DPE050</t>
  </si>
  <si>
    <t>BMC265</t>
  </si>
  <si>
    <t>BMC640</t>
  </si>
  <si>
    <t>DTN033</t>
  </si>
  <si>
    <t>DMT007</t>
  </si>
  <si>
    <t>DMN017</t>
  </si>
  <si>
    <t>DTM009</t>
  </si>
  <si>
    <t>DPE197</t>
  </si>
  <si>
    <t>DMC208</t>
  </si>
  <si>
    <t>RP173</t>
  </si>
  <si>
    <t>11ATP1</t>
  </si>
  <si>
    <t>DPE015</t>
  </si>
  <si>
    <t>DPE012</t>
  </si>
  <si>
    <t>DPE002</t>
  </si>
  <si>
    <t>DPE008</t>
  </si>
  <si>
    <t>DPE047</t>
  </si>
  <si>
    <t>DPE051</t>
  </si>
  <si>
    <t>DPE187</t>
  </si>
  <si>
    <t>DPE099</t>
  </si>
  <si>
    <t>DMM032</t>
  </si>
  <si>
    <t>DMN081</t>
  </si>
  <si>
    <t>11BWLA</t>
  </si>
  <si>
    <t>DMC150</t>
  </si>
  <si>
    <t>DTN030</t>
  </si>
  <si>
    <t>DMN028</t>
  </si>
  <si>
    <t>122BS5</t>
  </si>
  <si>
    <t>122C</t>
  </si>
  <si>
    <t>CC Business Office</t>
  </si>
  <si>
    <t>DMC132</t>
  </si>
  <si>
    <t>DMN025</t>
  </si>
  <si>
    <t>DMN087</t>
  </si>
  <si>
    <t>DMN055</t>
  </si>
  <si>
    <t>DMN054</t>
  </si>
  <si>
    <t>131IS0</t>
  </si>
  <si>
    <t>131</t>
  </si>
  <si>
    <t>IT-Director, Security</t>
  </si>
  <si>
    <t>131A</t>
  </si>
  <si>
    <t>DMC175</t>
  </si>
  <si>
    <t>DPE004</t>
  </si>
  <si>
    <t>DMC001</t>
  </si>
  <si>
    <t>DMC126</t>
  </si>
  <si>
    <t>DMN042</t>
  </si>
  <si>
    <t>DML010</t>
  </si>
  <si>
    <t>CSEA21</t>
  </si>
  <si>
    <t>UNC003</t>
  </si>
  <si>
    <t>DMC117</t>
  </si>
  <si>
    <t>DMN041</t>
  </si>
  <si>
    <t>BML001</t>
  </si>
  <si>
    <t>BMF610</t>
  </si>
  <si>
    <t>BMM059</t>
  </si>
  <si>
    <t>BTM011</t>
  </si>
  <si>
    <t>BMF608</t>
  </si>
  <si>
    <t>BMF121</t>
  </si>
  <si>
    <t>BMF639</t>
  </si>
  <si>
    <t>122200</t>
  </si>
  <si>
    <t>BMC697</t>
  </si>
  <si>
    <t>BMN111</t>
  </si>
  <si>
    <t>BMC018</t>
  </si>
  <si>
    <t>BPE718</t>
  </si>
  <si>
    <t>BPE681</t>
  </si>
  <si>
    <t>RP618</t>
  </si>
  <si>
    <t>EET006</t>
  </si>
  <si>
    <t>BMN001</t>
  </si>
  <si>
    <t>BMC629</t>
  </si>
  <si>
    <t>BTF070</t>
  </si>
  <si>
    <t>BTF089</t>
  </si>
  <si>
    <t>BPE765</t>
  </si>
  <si>
    <t>BPE070</t>
  </si>
  <si>
    <t>BPE108</t>
  </si>
  <si>
    <t>BPE192</t>
  </si>
  <si>
    <t>BPE201</t>
  </si>
  <si>
    <t>BPE211</t>
  </si>
  <si>
    <t>BPE337</t>
  </si>
  <si>
    <t>BPE357</t>
  </si>
  <si>
    <t>BPE365</t>
  </si>
  <si>
    <t>BPE368</t>
  </si>
  <si>
    <t>BPE422</t>
  </si>
  <si>
    <t>BTF024</t>
  </si>
  <si>
    <t>BTF026</t>
  </si>
  <si>
    <t>BTF064</t>
  </si>
  <si>
    <t>BPE580</t>
  </si>
  <si>
    <t>BPE609</t>
  </si>
  <si>
    <t>BPE636</t>
  </si>
  <si>
    <t>BPE146</t>
  </si>
  <si>
    <t>BPE155</t>
  </si>
  <si>
    <t>BPE166</t>
  </si>
  <si>
    <t>BPE265</t>
  </si>
  <si>
    <t>BPE399</t>
  </si>
  <si>
    <t>BPE419</t>
  </si>
  <si>
    <t>BPE461</t>
  </si>
  <si>
    <t>BPE471</t>
  </si>
  <si>
    <t>BPE477</t>
  </si>
  <si>
    <t>BPE527</t>
  </si>
  <si>
    <t>BTF013</t>
  </si>
  <si>
    <t>BPE603</t>
  </si>
  <si>
    <t>BPE624</t>
  </si>
  <si>
    <t>BPE626</t>
  </si>
  <si>
    <t>BPE772</t>
  </si>
  <si>
    <t>BPE113</t>
  </si>
  <si>
    <t>BPE191</t>
  </si>
  <si>
    <t>BPE470</t>
  </si>
  <si>
    <t>BPE569</t>
  </si>
  <si>
    <t>BMM017</t>
  </si>
  <si>
    <t>BTF041</t>
  </si>
  <si>
    <t>BPE575</t>
  </si>
  <si>
    <t>BPE585</t>
  </si>
  <si>
    <t>BPE623</t>
  </si>
  <si>
    <t>BCSF25</t>
  </si>
  <si>
    <t>BPE046</t>
  </si>
  <si>
    <t>BPE189</t>
  </si>
  <si>
    <t>BPE208</t>
  </si>
  <si>
    <t>BPE238</t>
  </si>
  <si>
    <t>BPE243</t>
  </si>
  <si>
    <t>BPE260</t>
  </si>
  <si>
    <t>BPE322</t>
  </si>
  <si>
    <t>BPE501</t>
  </si>
  <si>
    <t>BPE509</t>
  </si>
  <si>
    <t>BTF077</t>
  </si>
  <si>
    <t>BPE588</t>
  </si>
  <si>
    <t>BPE641</t>
  </si>
  <si>
    <t>BPE775</t>
  </si>
  <si>
    <t>BA2450</t>
  </si>
  <si>
    <t>BPE077</t>
  </si>
  <si>
    <t>BPE180</t>
  </si>
  <si>
    <t>BPE195</t>
  </si>
  <si>
    <t>BPE222</t>
  </si>
  <si>
    <t>BPE229</t>
  </si>
  <si>
    <t>BPE288</t>
  </si>
  <si>
    <t>BPE299</t>
  </si>
  <si>
    <t>BPE351</t>
  </si>
  <si>
    <t>BPE395</t>
  </si>
  <si>
    <t>BPE429</t>
  </si>
  <si>
    <t>BPE445</t>
  </si>
  <si>
    <t>BPE465</t>
  </si>
  <si>
    <t>BPE571</t>
  </si>
  <si>
    <t>BMM047</t>
  </si>
  <si>
    <t>BPFA26</t>
  </si>
  <si>
    <t>BTF037</t>
  </si>
  <si>
    <t>BTF052</t>
  </si>
  <si>
    <t>BTF075</t>
  </si>
  <si>
    <t>BPE618</t>
  </si>
  <si>
    <t>BPE660</t>
  </si>
  <si>
    <t>BPE748</t>
  </si>
  <si>
    <t>BPE020</t>
  </si>
  <si>
    <t>BPE099</t>
  </si>
  <si>
    <t>BPE133</t>
  </si>
  <si>
    <t>BPE303</t>
  </si>
  <si>
    <t>BPE336</t>
  </si>
  <si>
    <t>BPE497</t>
  </si>
  <si>
    <t>BPAH26</t>
  </si>
  <si>
    <t>BTF019</t>
  </si>
  <si>
    <t>BPE617</t>
  </si>
  <si>
    <t>BPE749</t>
  </si>
  <si>
    <t>BPFA22</t>
  </si>
  <si>
    <t>BPE052</t>
  </si>
  <si>
    <t>BPE068</t>
  </si>
  <si>
    <t>BPE151</t>
  </si>
  <si>
    <t>BPE182</t>
  </si>
  <si>
    <t>BPE217</t>
  </si>
  <si>
    <t>BPE231</t>
  </si>
  <si>
    <t>BPE262</t>
  </si>
  <si>
    <t>BPE277</t>
  </si>
  <si>
    <t>BPE301</t>
  </si>
  <si>
    <t>BPE333</t>
  </si>
  <si>
    <t>BPE347</t>
  </si>
  <si>
    <t>BPE442</t>
  </si>
  <si>
    <t>BPE455</t>
  </si>
  <si>
    <t>BPE478</t>
  </si>
  <si>
    <t>BTF053</t>
  </si>
  <si>
    <t>BPE621</t>
  </si>
  <si>
    <t>BPE787</t>
  </si>
  <si>
    <t>BPE126</t>
  </si>
  <si>
    <t>BPE143</t>
  </si>
  <si>
    <t>BPE157</t>
  </si>
  <si>
    <t>BPE196</t>
  </si>
  <si>
    <t>BPE197</t>
  </si>
  <si>
    <t>BPE302</t>
  </si>
  <si>
    <t>BPE367</t>
  </si>
  <si>
    <t>BPE436</t>
  </si>
  <si>
    <t>BPE506</t>
  </si>
  <si>
    <t>BPE515</t>
  </si>
  <si>
    <t>BPE536</t>
  </si>
  <si>
    <t>BMN076</t>
  </si>
  <si>
    <t>BEC006</t>
  </si>
  <si>
    <t>BMC781</t>
  </si>
  <si>
    <t>BMF290</t>
  </si>
  <si>
    <t>BMF594</t>
  </si>
  <si>
    <t>BMF599</t>
  </si>
  <si>
    <t>BMF084</t>
  </si>
  <si>
    <t>BPE694</t>
  </si>
  <si>
    <t>BMF022</t>
  </si>
  <si>
    <t>BMF579</t>
  </si>
  <si>
    <t>BMF666</t>
  </si>
  <si>
    <t>BMN077</t>
  </si>
  <si>
    <t>BMF108</t>
  </si>
  <si>
    <t>BMF632</t>
  </si>
  <si>
    <t>BMF244</t>
  </si>
  <si>
    <t>BMF088</t>
  </si>
  <si>
    <t>BMF110</t>
  </si>
  <si>
    <t>BMF297</t>
  </si>
  <si>
    <t>220400</t>
  </si>
  <si>
    <t>BTC141</t>
  </si>
  <si>
    <t>BMM082</t>
  </si>
  <si>
    <t>BMC545</t>
  </si>
  <si>
    <t>BMF147</t>
  </si>
  <si>
    <t>BMF099</t>
  </si>
  <si>
    <t>BMF478</t>
  </si>
  <si>
    <t>BMF558</t>
  </si>
  <si>
    <t>BMF530</t>
  </si>
  <si>
    <t>BMF012</t>
  </si>
  <si>
    <t>BMF159</t>
  </si>
  <si>
    <t>BMF183</t>
  </si>
  <si>
    <t>BMF460</t>
  </si>
  <si>
    <t>BTF091</t>
  </si>
  <si>
    <t>BMF139</t>
  </si>
  <si>
    <t>220600</t>
  </si>
  <si>
    <t>BMF672</t>
  </si>
  <si>
    <t>217EMP</t>
  </si>
  <si>
    <t>125100</t>
  </si>
  <si>
    <t>217E</t>
  </si>
  <si>
    <t>BC EMT/PARAMEDIC</t>
  </si>
  <si>
    <t>BMF585</t>
  </si>
  <si>
    <t>BMF310</t>
  </si>
  <si>
    <t>BMF561</t>
  </si>
  <si>
    <t>152000</t>
  </si>
  <si>
    <t>BMF080</t>
  </si>
  <si>
    <t>BMF349</t>
  </si>
  <si>
    <t>130700</t>
  </si>
  <si>
    <t>BPE791</t>
  </si>
  <si>
    <t>BMC477</t>
  </si>
  <si>
    <t>BMC847</t>
  </si>
  <si>
    <t>BMC848</t>
  </si>
  <si>
    <t>BMC738</t>
  </si>
  <si>
    <t>BMC582</t>
  </si>
  <si>
    <t>BMN127</t>
  </si>
  <si>
    <t>BMC740</t>
  </si>
  <si>
    <t>BMC186</t>
  </si>
  <si>
    <t>BMF345</t>
  </si>
  <si>
    <t>BMC674</t>
  </si>
  <si>
    <t>21AJP1</t>
  </si>
  <si>
    <t>21AJ</t>
  </si>
  <si>
    <t>Job Placement</t>
  </si>
  <si>
    <t>21APQB</t>
  </si>
  <si>
    <t>BMC868</t>
  </si>
  <si>
    <t>21APQC</t>
  </si>
  <si>
    <t>BMN202</t>
  </si>
  <si>
    <t>21APQE</t>
  </si>
  <si>
    <t>BMC428</t>
  </si>
  <si>
    <t>21APQP</t>
  </si>
  <si>
    <t>BMF322</t>
  </si>
  <si>
    <t>BMN122</t>
  </si>
  <si>
    <t>BPE710</t>
  </si>
  <si>
    <t>BMC862</t>
  </si>
  <si>
    <t>BMC728</t>
  </si>
  <si>
    <t>BMF500</t>
  </si>
  <si>
    <t>BMF131</t>
  </si>
  <si>
    <t>BMF249</t>
  </si>
  <si>
    <t>BMF074</t>
  </si>
  <si>
    <t>BMF238</t>
  </si>
  <si>
    <t>BMF221</t>
  </si>
  <si>
    <t>BMF111</t>
  </si>
  <si>
    <t>BMF540</t>
  </si>
  <si>
    <t>BMF161</t>
  </si>
  <si>
    <t>BMF305</t>
  </si>
  <si>
    <t>BTM046</t>
  </si>
  <si>
    <t>BMC663</t>
  </si>
  <si>
    <t>BMF216</t>
  </si>
  <si>
    <t>BMF171</t>
  </si>
  <si>
    <t>BMC174</t>
  </si>
  <si>
    <t>BMC122</t>
  </si>
  <si>
    <t>BMF425</t>
  </si>
  <si>
    <t>BMF282</t>
  </si>
  <si>
    <t>110100</t>
  </si>
  <si>
    <t>BTF044</t>
  </si>
  <si>
    <t>BMF102</t>
  </si>
  <si>
    <t>BMF508</t>
  </si>
  <si>
    <t>BMF059</t>
  </si>
  <si>
    <t>BMC291</t>
  </si>
  <si>
    <t>BMF643</t>
  </si>
  <si>
    <t>BMN139</t>
  </si>
  <si>
    <t>BMC015</t>
  </si>
  <si>
    <t>BMC708</t>
  </si>
  <si>
    <t>BMC735</t>
  </si>
  <si>
    <t>BMC871</t>
  </si>
  <si>
    <t>BMC733</t>
  </si>
  <si>
    <t>BMN192</t>
  </si>
  <si>
    <t>BMC295</t>
  </si>
  <si>
    <t>BMC090</t>
  </si>
  <si>
    <t>BMC361</t>
  </si>
  <si>
    <t>BMC282</t>
  </si>
  <si>
    <t>BMC093</t>
  </si>
  <si>
    <t>BMN072</t>
  </si>
  <si>
    <t>BMC249</t>
  </si>
  <si>
    <t>BMC765</t>
  </si>
  <si>
    <t>BTC165</t>
  </si>
  <si>
    <t>BMC251</t>
  </si>
  <si>
    <t>240LI1</t>
  </si>
  <si>
    <t>BPE693</t>
  </si>
  <si>
    <t>BTC108</t>
  </si>
  <si>
    <t>BTC129</t>
  </si>
  <si>
    <t>BTC175</t>
  </si>
  <si>
    <t>BTC094</t>
  </si>
  <si>
    <t>BTC104</t>
  </si>
  <si>
    <t>BTC158</t>
  </si>
  <si>
    <t>BTC215</t>
  </si>
  <si>
    <t>BTC006</t>
  </si>
  <si>
    <t>BTC090</t>
  </si>
  <si>
    <t>BTC169</t>
  </si>
  <si>
    <t>BTC199</t>
  </si>
  <si>
    <t>BTC049</t>
  </si>
  <si>
    <t>BTC084</t>
  </si>
  <si>
    <t>BTC107</t>
  </si>
  <si>
    <t>BTC174</t>
  </si>
  <si>
    <t>BTC198</t>
  </si>
  <si>
    <t>BTC100</t>
  </si>
  <si>
    <t>BMC222</t>
  </si>
  <si>
    <t>BTC191</t>
  </si>
  <si>
    <t>BTC018</t>
  </si>
  <si>
    <t>BTC056</t>
  </si>
  <si>
    <t>BTC013</t>
  </si>
  <si>
    <t>BMC800</t>
  </si>
  <si>
    <t>BMN173</t>
  </si>
  <si>
    <t>BMN180</t>
  </si>
  <si>
    <t>BMN169</t>
  </si>
  <si>
    <t>BMF292</t>
  </si>
  <si>
    <t>BMF616</t>
  </si>
  <si>
    <t>BMF291</t>
  </si>
  <si>
    <t>BMC668</t>
  </si>
  <si>
    <t>BMC842</t>
  </si>
  <si>
    <t>BMN182</t>
  </si>
  <si>
    <t>BPE692</t>
  </si>
  <si>
    <t>BPE683</t>
  </si>
  <si>
    <t>BMC021</t>
  </si>
  <si>
    <t>BMC700</t>
  </si>
  <si>
    <t>BMN107</t>
  </si>
  <si>
    <t>BMC852</t>
  </si>
  <si>
    <t>BMC087</t>
  </si>
  <si>
    <t>BMM046</t>
  </si>
  <si>
    <t>BMN164</t>
  </si>
  <si>
    <t>26GCA1</t>
  </si>
  <si>
    <t>CARLCB</t>
  </si>
  <si>
    <t>BMF597</t>
  </si>
  <si>
    <t>BMN050</t>
  </si>
  <si>
    <t>BMC328</t>
  </si>
  <si>
    <t>BMC777</t>
  </si>
  <si>
    <t>BMC776</t>
  </si>
  <si>
    <t>BMC709</t>
  </si>
  <si>
    <t>BMC856</t>
  </si>
  <si>
    <t>BMC724</t>
  </si>
  <si>
    <t>BMC203</t>
  </si>
  <si>
    <t>BMN138</t>
  </si>
  <si>
    <t>BMC686</t>
  </si>
  <si>
    <t>BMN141</t>
  </si>
  <si>
    <t>BMC657</t>
  </si>
  <si>
    <t>BMC844</t>
  </si>
  <si>
    <t>BMC105</t>
  </si>
  <si>
    <t>BMC810</t>
  </si>
  <si>
    <t>BMC815</t>
  </si>
  <si>
    <t>BMF056</t>
  </si>
  <si>
    <t>BPE010</t>
  </si>
  <si>
    <t>CPE028</t>
  </si>
  <si>
    <t>40KEQ9</t>
  </si>
  <si>
    <t>CA2530</t>
  </si>
  <si>
    <t>CMF149</t>
  </si>
  <si>
    <t>120100</t>
  </si>
  <si>
    <t>CMF226</t>
  </si>
  <si>
    <t>CPE055</t>
  </si>
  <si>
    <t>CE012</t>
  </si>
  <si>
    <t>411CE1</t>
  </si>
  <si>
    <t>CMF115</t>
  </si>
  <si>
    <t>CTC020</t>
  </si>
  <si>
    <t>411EH2</t>
  </si>
  <si>
    <t>CMC250</t>
  </si>
  <si>
    <t>411IL1</t>
  </si>
  <si>
    <t>095650</t>
  </si>
  <si>
    <t>CMF152</t>
  </si>
  <si>
    <t>CMF223</t>
  </si>
  <si>
    <t>CEC009</t>
  </si>
  <si>
    <t>RP107</t>
  </si>
  <si>
    <t>415WE1</t>
  </si>
  <si>
    <t>CMC039</t>
  </si>
  <si>
    <t>CMC293</t>
  </si>
  <si>
    <t>CMF024</t>
  </si>
  <si>
    <t>CMF104</t>
  </si>
  <si>
    <t>CMF001</t>
  </si>
  <si>
    <t>CMF213</t>
  </si>
  <si>
    <t>CMF011</t>
  </si>
  <si>
    <t>CMM003</t>
  </si>
  <si>
    <t>CMC013</t>
  </si>
  <si>
    <t>CW2425</t>
  </si>
  <si>
    <t>RP002</t>
  </si>
  <si>
    <t>CW2526</t>
  </si>
  <si>
    <t>424OR1</t>
  </si>
  <si>
    <t>CMC230</t>
  </si>
  <si>
    <t>CMC199</t>
  </si>
  <si>
    <t>CPE062</t>
  </si>
  <si>
    <t>CMC292</t>
  </si>
  <si>
    <t>CPE058</t>
  </si>
  <si>
    <t>CPE049</t>
  </si>
  <si>
    <t>42GAW4</t>
  </si>
  <si>
    <t>CMC270</t>
  </si>
  <si>
    <t>CMC161</t>
  </si>
  <si>
    <t>CPE084</t>
  </si>
  <si>
    <t>CMC281</t>
  </si>
  <si>
    <t>CMC276</t>
  </si>
  <si>
    <t>PMF015</t>
  </si>
  <si>
    <t>PCSF25</t>
  </si>
  <si>
    <t>PZ2530</t>
  </si>
  <si>
    <t>PMF190</t>
  </si>
  <si>
    <t>PMF135</t>
  </si>
  <si>
    <t>PMF026</t>
  </si>
  <si>
    <t>PMF196</t>
  </si>
  <si>
    <t>PMF195</t>
  </si>
  <si>
    <t>PMF155</t>
  </si>
  <si>
    <t>PPE114</t>
  </si>
  <si>
    <t>PPE010</t>
  </si>
  <si>
    <t>PPE036</t>
  </si>
  <si>
    <t>050600</t>
  </si>
  <si>
    <t>PMC229</t>
  </si>
  <si>
    <t>PPE051</t>
  </si>
  <si>
    <t>PPE008</t>
  </si>
  <si>
    <t>PPE104</t>
  </si>
  <si>
    <t>PPE035</t>
  </si>
  <si>
    <t>PPE105</t>
  </si>
  <si>
    <t>PMM068</t>
  </si>
  <si>
    <t>PMC137</t>
  </si>
  <si>
    <t>PMC039</t>
  </si>
  <si>
    <t>536MOB</t>
  </si>
  <si>
    <t>PMM007</t>
  </si>
  <si>
    <t>PMC249</t>
  </si>
  <si>
    <t>PW2526</t>
  </si>
  <si>
    <t>RP003</t>
  </si>
  <si>
    <t>553FA2</t>
  </si>
  <si>
    <t>646001</t>
  </si>
  <si>
    <t>PS2425</t>
  </si>
  <si>
    <t>PMC114</t>
  </si>
  <si>
    <t>PMC247</t>
  </si>
  <si>
    <t>55BGU5</t>
  </si>
  <si>
    <t>PMC222</t>
  </si>
  <si>
    <t>PPE049</t>
  </si>
  <si>
    <t>DMT005</t>
  </si>
  <si>
    <t>DPE196</t>
  </si>
  <si>
    <t>DPE043</t>
  </si>
  <si>
    <t>DMN062</t>
  </si>
  <si>
    <t>DMC202</t>
  </si>
  <si>
    <t>DPE019</t>
  </si>
  <si>
    <t>DPE185</t>
  </si>
  <si>
    <t>110LA0</t>
  </si>
  <si>
    <t>110C</t>
  </si>
  <si>
    <t>Leadership Academy</t>
  </si>
  <si>
    <t>DMC188</t>
  </si>
  <si>
    <t>DMN104</t>
  </si>
  <si>
    <t>DMC179</t>
  </si>
  <si>
    <t>DPE006</t>
  </si>
  <si>
    <t>DPE038</t>
  </si>
  <si>
    <t>DPE041</t>
  </si>
  <si>
    <t>117ETC</t>
  </si>
  <si>
    <t>DTC049</t>
  </si>
  <si>
    <t>DPE122</t>
  </si>
  <si>
    <t>DPE170</t>
  </si>
  <si>
    <t>DPE035</t>
  </si>
  <si>
    <t>DPE071</t>
  </si>
  <si>
    <t>DPE053</t>
  </si>
  <si>
    <t>DPE037</t>
  </si>
  <si>
    <t>DMN088</t>
  </si>
  <si>
    <t>DMN077</t>
  </si>
  <si>
    <t>DTN004</t>
  </si>
  <si>
    <t>DMN071</t>
  </si>
  <si>
    <t>DMN070</t>
  </si>
  <si>
    <t>DMC020</t>
  </si>
  <si>
    <t>DMC093</t>
  </si>
  <si>
    <t>DMC009</t>
  </si>
  <si>
    <t>DMN004</t>
  </si>
  <si>
    <t>DMC161</t>
  </si>
  <si>
    <t>DMC040</t>
  </si>
  <si>
    <t>DMC002</t>
  </si>
  <si>
    <t>DMC160</t>
  </si>
  <si>
    <t>DMC003</t>
  </si>
  <si>
    <t>DMN067</t>
  </si>
  <si>
    <t>DMC085</t>
  </si>
  <si>
    <t>DMC157</t>
  </si>
  <si>
    <t>DMC192</t>
  </si>
  <si>
    <t>DTC043</t>
  </si>
  <si>
    <t>DMN051</t>
  </si>
  <si>
    <t>DMN021</t>
  </si>
  <si>
    <t>DMN033</t>
  </si>
  <si>
    <t>DTN029</t>
  </si>
  <si>
    <t>DMC116</t>
  </si>
  <si>
    <t>BMC864</t>
  </si>
  <si>
    <t>BMC215</t>
  </si>
  <si>
    <t>200PR2</t>
  </si>
  <si>
    <t>200B</t>
  </si>
  <si>
    <t>BC - Faculty Senate</t>
  </si>
  <si>
    <t>BMF449</t>
  </si>
  <si>
    <t>BPE677</t>
  </si>
  <si>
    <t>206PM1</t>
  </si>
  <si>
    <t>BMF428</t>
  </si>
  <si>
    <t>BMN108</t>
  </si>
  <si>
    <t>BMC730</t>
  </si>
  <si>
    <t>BTM057</t>
  </si>
  <si>
    <t>BMN198</t>
  </si>
  <si>
    <t>RP567</t>
  </si>
  <si>
    <t>20CTW1</t>
  </si>
  <si>
    <t>20CT</t>
  </si>
  <si>
    <t>PHIT GRANT</t>
  </si>
  <si>
    <t>BPE676</t>
  </si>
  <si>
    <t>EET003</t>
  </si>
  <si>
    <t>BMC632</t>
  </si>
  <si>
    <t>BMN147</t>
  </si>
  <si>
    <t>BTF107</t>
  </si>
  <si>
    <t>BPE577</t>
  </si>
  <si>
    <t>BPE628</t>
  </si>
  <si>
    <t>BPE656</t>
  </si>
  <si>
    <t>BPE109</t>
  </si>
  <si>
    <t>BPE340</t>
  </si>
  <si>
    <t>BPE421</t>
  </si>
  <si>
    <t>BPE437</t>
  </si>
  <si>
    <t>BPE448</t>
  </si>
  <si>
    <t>BPE474</t>
  </si>
  <si>
    <t>BPE513</t>
  </si>
  <si>
    <t>BPE551</t>
  </si>
  <si>
    <t>BZ2470</t>
  </si>
  <si>
    <t>BPE586</t>
  </si>
  <si>
    <t>BPE610</t>
  </si>
  <si>
    <t>BPE629</t>
  </si>
  <si>
    <t>BPE032</t>
  </si>
  <si>
    <t>BPE053</t>
  </si>
  <si>
    <t>BPE060</t>
  </si>
  <si>
    <t>BPE116</t>
  </si>
  <si>
    <t>BPE174</t>
  </si>
  <si>
    <t>BPE223</t>
  </si>
  <si>
    <t>BPE387</t>
  </si>
  <si>
    <t>BPE481</t>
  </si>
  <si>
    <t>BPE526</t>
  </si>
  <si>
    <t>BPE544</t>
  </si>
  <si>
    <t>BO2570</t>
  </si>
  <si>
    <t>BMC644</t>
  </si>
  <si>
    <t>BTF103</t>
  </si>
  <si>
    <t>BPE661</t>
  </si>
  <si>
    <t>BPE059</t>
  </si>
  <si>
    <t>BPE124</t>
  </si>
  <si>
    <t>BPE148</t>
  </si>
  <si>
    <t>BPE240</t>
  </si>
  <si>
    <t>BPE328</t>
  </si>
  <si>
    <t>BPE467</t>
  </si>
  <si>
    <t>BPE777</t>
  </si>
  <si>
    <t>BPE136</t>
  </si>
  <si>
    <t>BPE272</t>
  </si>
  <si>
    <t>BPE385</t>
  </si>
  <si>
    <t>BPE401</t>
  </si>
  <si>
    <t>BPE460</t>
  </si>
  <si>
    <t>BPE567</t>
  </si>
  <si>
    <t>BTF061</t>
  </si>
  <si>
    <t>BPE029</t>
  </si>
  <si>
    <t>BPE140</t>
  </si>
  <si>
    <t>BPE160</t>
  </si>
  <si>
    <t>BPE168</t>
  </si>
  <si>
    <t>BPE204</t>
  </si>
  <si>
    <t>BPE380</t>
  </si>
  <si>
    <t>BTF049</t>
  </si>
  <si>
    <t>BTF071</t>
  </si>
  <si>
    <t>BTF110</t>
  </si>
  <si>
    <t>BPE662</t>
  </si>
  <si>
    <t>BPE674</t>
  </si>
  <si>
    <t>BPPS24</t>
  </si>
  <si>
    <t>BPE127</t>
  </si>
  <si>
    <t>BPE237</t>
  </si>
  <si>
    <t>BPE287</t>
  </si>
  <si>
    <t>BPE372</t>
  </si>
  <si>
    <t>BPE450</t>
  </si>
  <si>
    <t>BTF063</t>
  </si>
  <si>
    <t>BTF085</t>
  </si>
  <si>
    <t>BPE614</t>
  </si>
  <si>
    <t>BPE663</t>
  </si>
  <si>
    <t>BPE761</t>
  </si>
  <si>
    <t>BPE782</t>
  </si>
  <si>
    <t>BPE043</t>
  </si>
  <si>
    <t>BPE080</t>
  </si>
  <si>
    <t>BPE094</t>
  </si>
  <si>
    <t>BPE117</t>
  </si>
  <si>
    <t>BPE282</t>
  </si>
  <si>
    <t>BPE373</t>
  </si>
  <si>
    <t>BPE389</t>
  </si>
  <si>
    <t>BPE476</t>
  </si>
  <si>
    <t>BPE489</t>
  </si>
  <si>
    <t>BPE511</t>
  </si>
  <si>
    <t>BPE546</t>
  </si>
  <si>
    <t>BTF106</t>
  </si>
  <si>
    <t>BPE627</t>
  </si>
  <si>
    <t>BPE647</t>
  </si>
  <si>
    <t>BPE671</t>
  </si>
  <si>
    <t>BPE733</t>
  </si>
  <si>
    <t>BPE779</t>
  </si>
  <si>
    <t>BPE031</t>
  </si>
  <si>
    <t>BPE039</t>
  </si>
  <si>
    <t>BPE051</t>
  </si>
  <si>
    <t>BPE096</t>
  </si>
  <si>
    <t>BPE132</t>
  </si>
  <si>
    <t>BPE308</t>
  </si>
  <si>
    <t>BPE354</t>
  </si>
  <si>
    <t>BPE378</t>
  </si>
  <si>
    <t>BPE413</t>
  </si>
  <si>
    <t>BPE430</t>
  </si>
  <si>
    <t>BMC199</t>
  </si>
  <si>
    <t>BMM084</t>
  </si>
  <si>
    <t>BMF447</t>
  </si>
  <si>
    <t>BMF671</t>
  </si>
  <si>
    <t>BTF005</t>
  </si>
  <si>
    <t>BMF214</t>
  </si>
  <si>
    <t>BMF683</t>
  </si>
  <si>
    <t>BMF120</t>
  </si>
  <si>
    <t>BMC705</t>
  </si>
  <si>
    <t>BMF682</t>
  </si>
  <si>
    <t>BMF674</t>
  </si>
  <si>
    <t>010300</t>
  </si>
  <si>
    <t>BMF607</t>
  </si>
  <si>
    <t>BMC165</t>
  </si>
  <si>
    <t>BMN043</t>
  </si>
  <si>
    <t>BMF020</t>
  </si>
  <si>
    <t>BMF023</t>
  </si>
  <si>
    <t>BMF462</t>
  </si>
  <si>
    <t>BMF557</t>
  </si>
  <si>
    <t>BMF251</t>
  </si>
  <si>
    <t>BTM020</t>
  </si>
  <si>
    <t>BMM012</t>
  </si>
  <si>
    <t>BMF332</t>
  </si>
  <si>
    <t>BMF043</t>
  </si>
  <si>
    <t>BMC772</t>
  </si>
  <si>
    <t>BMF641</t>
  </si>
  <si>
    <t>BMF469</t>
  </si>
  <si>
    <t>BMF240</t>
  </si>
  <si>
    <t>BMF261</t>
  </si>
  <si>
    <t>BMF309</t>
  </si>
  <si>
    <t>BMF312</t>
  </si>
  <si>
    <t>BMF693</t>
  </si>
  <si>
    <t>BMF609</t>
  </si>
  <si>
    <t>BMF652</t>
  </si>
  <si>
    <t>BMF323</t>
  </si>
  <si>
    <t>BMF453</t>
  </si>
  <si>
    <t>BMF655</t>
  </si>
  <si>
    <t>BMF649</t>
  </si>
  <si>
    <t>BMF424</t>
  </si>
  <si>
    <t>BMF658</t>
  </si>
  <si>
    <t>080100</t>
  </si>
  <si>
    <t>BMF879</t>
  </si>
  <si>
    <t>BMC001</t>
  </si>
  <si>
    <t>BMF513</t>
  </si>
  <si>
    <t>BMC307</t>
  </si>
  <si>
    <t>218FC3</t>
  </si>
  <si>
    <t>BPE729</t>
  </si>
  <si>
    <t>BPE790</t>
  </si>
  <si>
    <t>BMC589</t>
  </si>
  <si>
    <t>BMC737</t>
  </si>
  <si>
    <t>BMC137</t>
  </si>
  <si>
    <t>BMC588</t>
  </si>
  <si>
    <t>BMF065</t>
  </si>
  <si>
    <t>BMC198</t>
  </si>
  <si>
    <t>BMF685</t>
  </si>
  <si>
    <t>BMF650</t>
  </si>
  <si>
    <t>020100</t>
  </si>
  <si>
    <t>BMC807</t>
  </si>
  <si>
    <t>BMC654</t>
  </si>
  <si>
    <t>BMF430</t>
  </si>
  <si>
    <t>BMF280</t>
  </si>
  <si>
    <t>BMF614</t>
  </si>
  <si>
    <t>BMF021</t>
  </si>
  <si>
    <t>BMF190</t>
  </si>
  <si>
    <t>BMF560</t>
  </si>
  <si>
    <t>BMF165</t>
  </si>
  <si>
    <t>BMF426</t>
  </si>
  <si>
    <t>BMF493</t>
  </si>
  <si>
    <t>BMC128</t>
  </si>
  <si>
    <t>BMF554</t>
  </si>
  <si>
    <t>BMF661</t>
  </si>
  <si>
    <t>BMF541</t>
  </si>
  <si>
    <t>BMF681</t>
  </si>
  <si>
    <t>BMF170</t>
  </si>
  <si>
    <t>BMN140</t>
  </si>
  <si>
    <t>BMF146</t>
  </si>
  <si>
    <t>BMF506</t>
  </si>
  <si>
    <t>BMF101</t>
  </si>
  <si>
    <t>BMF105</t>
  </si>
  <si>
    <t>BMF271</t>
  </si>
  <si>
    <t>BMF218</t>
  </si>
  <si>
    <t>BMM083</t>
  </si>
  <si>
    <t>BMM007</t>
  </si>
  <si>
    <t>21GDN0</t>
  </si>
  <si>
    <t>BMC226</t>
  </si>
  <si>
    <t>BMC701</t>
  </si>
  <si>
    <t>BMN131</t>
  </si>
  <si>
    <t>BMC401</t>
  </si>
  <si>
    <t>BMC038</t>
  </si>
  <si>
    <t>BMC238</t>
  </si>
  <si>
    <t>BTC034</t>
  </si>
  <si>
    <t>BMC474</t>
  </si>
  <si>
    <t>BTN013</t>
  </si>
  <si>
    <t>BMN120</t>
  </si>
  <si>
    <t>BTC194</t>
  </si>
  <si>
    <t>BTC041</t>
  </si>
  <si>
    <t>BTC059</t>
  </si>
  <si>
    <t>BTC205</t>
  </si>
  <si>
    <t>BMM008</t>
  </si>
  <si>
    <t>BTC178</t>
  </si>
  <si>
    <t>BTC177</t>
  </si>
  <si>
    <t>BTC047</t>
  </si>
  <si>
    <t>BTC147</t>
  </si>
  <si>
    <t>BTC149</t>
  </si>
  <si>
    <t>BTC163</t>
  </si>
  <si>
    <t>BTC172</t>
  </si>
  <si>
    <t>BTC106</t>
  </si>
  <si>
    <t>BTC203</t>
  </si>
  <si>
    <t>BTC102</t>
  </si>
  <si>
    <t>BTC105</t>
  </si>
  <si>
    <t>BTC139</t>
  </si>
  <si>
    <t>BTC143</t>
  </si>
  <si>
    <t>BTC155</t>
  </si>
  <si>
    <t>BTC156</t>
  </si>
  <si>
    <t>BMM038</t>
  </si>
  <si>
    <t>BMM086</t>
  </si>
  <si>
    <t>TB150</t>
  </si>
  <si>
    <t>267SB0</t>
  </si>
  <si>
    <t>BMC484</t>
  </si>
  <si>
    <t>BMF093</t>
  </si>
  <si>
    <t>BPE682</t>
  </si>
  <si>
    <t>26DEC3</t>
  </si>
  <si>
    <t>BMC293</t>
  </si>
  <si>
    <t>BMM066</t>
  </si>
  <si>
    <t>BMC287</t>
  </si>
  <si>
    <t>BMF539</t>
  </si>
  <si>
    <t>BMF439</t>
  </si>
  <si>
    <t>BMC822</t>
  </si>
  <si>
    <t>BMN053</t>
  </si>
  <si>
    <t>BMC082</t>
  </si>
  <si>
    <t>BMN143</t>
  </si>
  <si>
    <t>BMN100</t>
  </si>
  <si>
    <t>CARLCA</t>
  </si>
  <si>
    <t>BMC263</t>
  </si>
  <si>
    <t>BMC214</t>
  </si>
  <si>
    <t>EOPLCB</t>
  </si>
  <si>
    <t>BMF573</t>
  </si>
  <si>
    <t>BMN099</t>
  </si>
  <si>
    <t>BMC710</t>
  </si>
  <si>
    <t>FKCSNX</t>
  </si>
  <si>
    <t>BMC659</t>
  </si>
  <si>
    <t>BMN058</t>
  </si>
  <si>
    <t>BMC840</t>
  </si>
  <si>
    <t>BMN222</t>
  </si>
  <si>
    <t>BMN055</t>
  </si>
  <si>
    <t>BPE704</t>
  </si>
  <si>
    <t>BPE001</t>
  </si>
  <si>
    <t>BMN087</t>
  </si>
  <si>
    <t>CASSAD</t>
  </si>
  <si>
    <t>BPE696</t>
  </si>
  <si>
    <t>CMC221</t>
  </si>
  <si>
    <t>CMC231</t>
  </si>
  <si>
    <t>CPE031</t>
  </si>
  <si>
    <t>CMC284</t>
  </si>
  <si>
    <t>CPE030</t>
  </si>
  <si>
    <t>CMC100</t>
  </si>
  <si>
    <t>CA2550</t>
  </si>
  <si>
    <t>1320</t>
  </si>
  <si>
    <t>CO2570</t>
  </si>
  <si>
    <t>CMC287</t>
  </si>
  <si>
    <t>CMF155</t>
  </si>
  <si>
    <t>CMF214</t>
  </si>
  <si>
    <t>CMF049</t>
  </si>
  <si>
    <t>CMF044</t>
  </si>
  <si>
    <t>CMF132</t>
  </si>
  <si>
    <t>CTC053</t>
  </si>
  <si>
    <t>CMC288</t>
  </si>
  <si>
    <t>CPE053</t>
  </si>
  <si>
    <t>415ML1</t>
  </si>
  <si>
    <t>CMF150</t>
  </si>
  <si>
    <t>CMC183</t>
  </si>
  <si>
    <t>191100</t>
  </si>
  <si>
    <t>CMF137</t>
  </si>
  <si>
    <t>CPE013</t>
  </si>
  <si>
    <t>CMC244</t>
  </si>
  <si>
    <t>CMF007</t>
  </si>
  <si>
    <t>CPE023</t>
  </si>
  <si>
    <t>CMC108</t>
  </si>
  <si>
    <t>CPE064</t>
  </si>
  <si>
    <t>CMC149</t>
  </si>
  <si>
    <t>CTC029</t>
  </si>
  <si>
    <t>CPE015</t>
  </si>
  <si>
    <t>PPE012</t>
  </si>
  <si>
    <t>PMC139</t>
  </si>
  <si>
    <t>505IR1</t>
  </si>
  <si>
    <t>505</t>
  </si>
  <si>
    <t>505A</t>
  </si>
  <si>
    <t>PC - Institutional Research</t>
  </si>
  <si>
    <t>PMC194</t>
  </si>
  <si>
    <t>PMC191</t>
  </si>
  <si>
    <t>PO2430</t>
  </si>
  <si>
    <t>PA2570</t>
  </si>
  <si>
    <t>PO2570</t>
  </si>
  <si>
    <t>PPAH26</t>
  </si>
  <si>
    <t>080900</t>
  </si>
  <si>
    <t>PMC032</t>
  </si>
  <si>
    <t>PMF074</t>
  </si>
  <si>
    <t>PMF132</t>
  </si>
  <si>
    <t>PMF157</t>
  </si>
  <si>
    <t>220100</t>
  </si>
  <si>
    <t>PMF194</t>
  </si>
  <si>
    <t>PMC133</t>
  </si>
  <si>
    <t>PMF189</t>
  </si>
  <si>
    <t>PPE033</t>
  </si>
  <si>
    <t>512JS3</t>
  </si>
  <si>
    <t>512WR9</t>
  </si>
  <si>
    <t>R85951</t>
  </si>
  <si>
    <t>PTF028</t>
  </si>
  <si>
    <t>PMC250</t>
  </si>
  <si>
    <t>514AT2</t>
  </si>
  <si>
    <t>PPE110</t>
  </si>
  <si>
    <t>PMF152</t>
  </si>
  <si>
    <t>PMF168</t>
  </si>
  <si>
    <t>530BS1</t>
  </si>
  <si>
    <t>530STB</t>
  </si>
  <si>
    <t>691030</t>
  </si>
  <si>
    <t>PMC198</t>
  </si>
  <si>
    <t>PMC050</t>
  </si>
  <si>
    <t>PMN027</t>
  </si>
  <si>
    <t>PMC220</t>
  </si>
  <si>
    <t>PTC004</t>
  </si>
  <si>
    <t>PMN042</t>
  </si>
  <si>
    <t>55CMF1</t>
  </si>
  <si>
    <t>PMC235</t>
  </si>
  <si>
    <t>PMF078</t>
  </si>
  <si>
    <t>PPE095</t>
  </si>
  <si>
    <t>PMC216</t>
  </si>
  <si>
    <t>RP212</t>
  </si>
  <si>
    <t>55CWW1</t>
  </si>
  <si>
    <t>PMC029</t>
  </si>
  <si>
    <t>PMC201</t>
  </si>
  <si>
    <t>55DPI2</t>
  </si>
  <si>
    <t>DTC027</t>
  </si>
  <si>
    <t>DMN072</t>
  </si>
  <si>
    <t>DMC130</t>
  </si>
  <si>
    <t>DMN089</t>
  </si>
  <si>
    <t>DMN034</t>
  </si>
  <si>
    <t>DMN100</t>
  </si>
  <si>
    <t>DPE007</t>
  </si>
  <si>
    <t>DMM030</t>
  </si>
  <si>
    <t>DMM008</t>
  </si>
  <si>
    <t>DML001</t>
  </si>
  <si>
    <t>DMM001</t>
  </si>
  <si>
    <t>DTM015</t>
  </si>
  <si>
    <t>DPE003</t>
  </si>
  <si>
    <t>DPE042</t>
  </si>
  <si>
    <t>BPE008</t>
  </si>
  <si>
    <t>DMC066</t>
  </si>
  <si>
    <t>DPE093</t>
  </si>
  <si>
    <t>DPE027</t>
  </si>
  <si>
    <t>DPE028</t>
  </si>
  <si>
    <t>DPE017</t>
  </si>
  <si>
    <t>DPE029</t>
  </si>
  <si>
    <t>DPE030</t>
  </si>
  <si>
    <t>DPE054</t>
  </si>
  <si>
    <t>DMC154</t>
  </si>
  <si>
    <t>DPE090</t>
  </si>
  <si>
    <t>DMN083</t>
  </si>
  <si>
    <t>DMN096</t>
  </si>
  <si>
    <t>DMC190</t>
  </si>
  <si>
    <t>DMC065</t>
  </si>
  <si>
    <t>DMC105</t>
  </si>
  <si>
    <t>DTN001</t>
  </si>
  <si>
    <t>DMN030</t>
  </si>
  <si>
    <t>DMC169</t>
  </si>
  <si>
    <t>DTN028</t>
  </si>
  <si>
    <t>DMC174</t>
  </si>
  <si>
    <t>DMC170</t>
  </si>
  <si>
    <t>DMC077</t>
  </si>
  <si>
    <t>RP533</t>
  </si>
  <si>
    <t>131TS0</t>
  </si>
  <si>
    <t>DMN066</t>
  </si>
  <si>
    <t>DMC167</t>
  </si>
  <si>
    <t>DTN003</t>
  </si>
  <si>
    <t>DMC145</t>
  </si>
  <si>
    <t>DMC203</t>
  </si>
  <si>
    <t>DMC059</t>
  </si>
  <si>
    <t>BTM003</t>
  </si>
  <si>
    <t>BPE678</t>
  </si>
  <si>
    <t>206AM1</t>
  </si>
  <si>
    <t>BMN208</t>
  </si>
  <si>
    <t>BMC032</t>
  </si>
  <si>
    <t>BMF689</t>
  </si>
  <si>
    <t>BMN207</t>
  </si>
  <si>
    <t>BMN088</t>
  </si>
  <si>
    <t>BPE700</t>
  </si>
  <si>
    <t>BMF586</t>
  </si>
  <si>
    <t>BTF115</t>
  </si>
  <si>
    <t>127000</t>
  </si>
  <si>
    <t>BMF634</t>
  </si>
  <si>
    <t>BMF679</t>
  </si>
  <si>
    <t>BMC070</t>
  </si>
  <si>
    <t>EET002</t>
  </si>
  <si>
    <t>678020</t>
  </si>
  <si>
    <t>BMC662</t>
  </si>
  <si>
    <t>BMC722</t>
  </si>
  <si>
    <t>BTF090</t>
  </si>
  <si>
    <t>BPE599</t>
  </si>
  <si>
    <t>BPE620</t>
  </si>
  <si>
    <t>BPE673</t>
  </si>
  <si>
    <t>BPE054</t>
  </si>
  <si>
    <t>BPE098</t>
  </si>
  <si>
    <t>BPE121</t>
  </si>
  <si>
    <t>BPE291</t>
  </si>
  <si>
    <t>BPE418</t>
  </si>
  <si>
    <t>BPE543</t>
  </si>
  <si>
    <t>BPE561</t>
  </si>
  <si>
    <t>BMC706</t>
  </si>
  <si>
    <t>BTF031</t>
  </si>
  <si>
    <t>BTF087</t>
  </si>
  <si>
    <t>BPE606</t>
  </si>
  <si>
    <t>BPFA25</t>
  </si>
  <si>
    <t>BPE056</t>
  </si>
  <si>
    <t>BPE102</t>
  </si>
  <si>
    <t>BPE119</t>
  </si>
  <si>
    <t>BPE172</t>
  </si>
  <si>
    <t>BPE193</t>
  </si>
  <si>
    <t>BPE248</t>
  </si>
  <si>
    <t>BPE266</t>
  </si>
  <si>
    <t>BPE275</t>
  </si>
  <si>
    <t>BPE363</t>
  </si>
  <si>
    <t>BPE398</t>
  </si>
  <si>
    <t>BPE464</t>
  </si>
  <si>
    <t>BMM062</t>
  </si>
  <si>
    <t>BPE645</t>
  </si>
  <si>
    <t>BPE672</t>
  </si>
  <si>
    <t>BPE253</t>
  </si>
  <si>
    <t>BPE300</t>
  </si>
  <si>
    <t>BPE317</t>
  </si>
  <si>
    <t>BPE343</t>
  </si>
  <si>
    <t>BPE346</t>
  </si>
  <si>
    <t>BPE446</t>
  </si>
  <si>
    <t>BPE516</t>
  </si>
  <si>
    <t>BPE648</t>
  </si>
  <si>
    <t>BPE675</t>
  </si>
  <si>
    <t>BPE740</t>
  </si>
  <si>
    <t>BPE768</t>
  </si>
  <si>
    <t>BPE016</t>
  </si>
  <si>
    <t>BPE017</t>
  </si>
  <si>
    <t>BPE105</t>
  </si>
  <si>
    <t>BPE219</t>
  </si>
  <si>
    <t>BPE245</t>
  </si>
  <si>
    <t>BPE348</t>
  </si>
  <si>
    <t>BPE410</t>
  </si>
  <si>
    <t>BPE424</t>
  </si>
  <si>
    <t>BPE495</t>
  </si>
  <si>
    <t>BPE525</t>
  </si>
  <si>
    <t>BPE531</t>
  </si>
  <si>
    <t>BPE542</t>
  </si>
  <si>
    <t>BA2550</t>
  </si>
  <si>
    <t>BTF033</t>
  </si>
  <si>
    <t>BTF079</t>
  </si>
  <si>
    <t>BPE579</t>
  </si>
  <si>
    <t>BPE589</t>
  </si>
  <si>
    <t>BPE047</t>
  </si>
  <si>
    <t>BPE361</t>
  </si>
  <si>
    <t>BPE396</t>
  </si>
  <si>
    <t>BPE404</t>
  </si>
  <si>
    <t>BPE415</t>
  </si>
  <si>
    <t>BPE541</t>
  </si>
  <si>
    <t>BPE657</t>
  </si>
  <si>
    <t>BPE753</t>
  </si>
  <si>
    <t>BPE280</t>
  </si>
  <si>
    <t>BPE284</t>
  </si>
  <si>
    <t>BPE496</t>
  </si>
  <si>
    <t>BPE498</t>
  </si>
  <si>
    <t>BPE499</t>
  </si>
  <si>
    <t>BPE510</t>
  </si>
  <si>
    <t>BPE533</t>
  </si>
  <si>
    <t>BPE550</t>
  </si>
  <si>
    <t>BPE568</t>
  </si>
  <si>
    <t>BTF060</t>
  </si>
  <si>
    <t>BPE776</t>
  </si>
  <si>
    <t>BPAH22</t>
  </si>
  <si>
    <t>BPE058</t>
  </si>
  <si>
    <t>BPE084</t>
  </si>
  <si>
    <t>BPE090</t>
  </si>
  <si>
    <t>BPE251</t>
  </si>
  <si>
    <t>BPE279</t>
  </si>
  <si>
    <t>BPE314</t>
  </si>
  <si>
    <t>BPE381</t>
  </si>
  <si>
    <t>BPE428</t>
  </si>
  <si>
    <t>BTN038</t>
  </si>
  <si>
    <t>BTF101</t>
  </si>
  <si>
    <t>BTF111</t>
  </si>
  <si>
    <t>BZ2530</t>
  </si>
  <si>
    <t>BPE590</t>
  </si>
  <si>
    <t>BPE633</t>
  </si>
  <si>
    <t>BNP001</t>
  </si>
  <si>
    <t>BPE041</t>
  </si>
  <si>
    <t>BPE061</t>
  </si>
  <si>
    <t>BPE065</t>
  </si>
  <si>
    <t>BPE082</t>
  </si>
  <si>
    <t>BPE111</t>
  </si>
  <si>
    <t>BPE130</t>
  </si>
  <si>
    <t>BPE135</t>
  </si>
  <si>
    <t>BPE181</t>
  </si>
  <si>
    <t>BPE258</t>
  </si>
  <si>
    <t>BPE261</t>
  </si>
  <si>
    <t>BPE292</t>
  </si>
  <si>
    <t>BPE330</t>
  </si>
  <si>
    <t>BPE341</t>
  </si>
  <si>
    <t>BPE397</t>
  </si>
  <si>
    <t>BMM076</t>
  </si>
  <si>
    <t>011600</t>
  </si>
  <si>
    <t>BMC860</t>
  </si>
  <si>
    <t>BMM067</t>
  </si>
  <si>
    <t>BPE726</t>
  </si>
  <si>
    <t>BMF222</t>
  </si>
  <si>
    <t>101100</t>
  </si>
  <si>
    <t>BTF048</t>
  </si>
  <si>
    <t>BEF010</t>
  </si>
  <si>
    <t>BPE723</t>
  </si>
  <si>
    <t>019900</t>
  </si>
  <si>
    <t>BMN142</t>
  </si>
  <si>
    <t>BMC819</t>
  </si>
  <si>
    <t>BMM065</t>
  </si>
  <si>
    <t>BMN201</t>
  </si>
  <si>
    <t>BMF215</t>
  </si>
  <si>
    <t>BMF275</t>
  </si>
  <si>
    <t>BMF504</t>
  </si>
  <si>
    <t>BMF320</t>
  </si>
  <si>
    <t>BMF308</t>
  </si>
  <si>
    <t>BMF246</t>
  </si>
  <si>
    <t>BMF060</t>
  </si>
  <si>
    <t>BMN047</t>
  </si>
  <si>
    <t>215BL1</t>
  </si>
  <si>
    <t>BMF186</t>
  </si>
  <si>
    <t>BMF046</t>
  </si>
  <si>
    <t>BMF044</t>
  </si>
  <si>
    <t>BMF196</t>
  </si>
  <si>
    <t>BMF479</t>
  </si>
  <si>
    <t>BMF445</t>
  </si>
  <si>
    <t>BMF656</t>
  </si>
  <si>
    <t>070210</t>
  </si>
  <si>
    <t>BMF299</t>
  </si>
  <si>
    <t>BMF629</t>
  </si>
  <si>
    <t>217EM1</t>
  </si>
  <si>
    <t>BMF532</t>
  </si>
  <si>
    <t>BMF336</t>
  </si>
  <si>
    <t>BTF098</t>
  </si>
  <si>
    <t>BMM088</t>
  </si>
  <si>
    <t>BMF254</t>
  </si>
  <si>
    <t>493030</t>
  </si>
  <si>
    <t>BMC739</t>
  </si>
  <si>
    <t>BMC465</t>
  </si>
  <si>
    <t>BTM007</t>
  </si>
  <si>
    <t>BMF079</t>
  </si>
  <si>
    <t>093410</t>
  </si>
  <si>
    <t>BMF118</t>
  </si>
  <si>
    <t>BMF019</t>
  </si>
  <si>
    <t>BTF002</t>
  </si>
  <si>
    <t>BMF570</t>
  </si>
  <si>
    <t>BMF505</t>
  </si>
  <si>
    <t>BMF070</t>
  </si>
  <si>
    <t>BMF552</t>
  </si>
  <si>
    <t>BMC497</t>
  </si>
  <si>
    <t>21APQF</t>
  </si>
  <si>
    <t>BMC656</t>
  </si>
  <si>
    <t>BMN196</t>
  </si>
  <si>
    <t>BPE004</t>
  </si>
  <si>
    <t>BMF047</t>
  </si>
  <si>
    <t>BTF023</t>
  </si>
  <si>
    <t>BMF619</t>
  </si>
  <si>
    <t>BMF068</t>
  </si>
  <si>
    <t>BMF553</t>
  </si>
  <si>
    <t>BMF024</t>
  </si>
  <si>
    <t>BMF567</t>
  </si>
  <si>
    <t>BMF176</t>
  </si>
  <si>
    <t>BMF618</t>
  </si>
  <si>
    <t>BMF114</t>
  </si>
  <si>
    <t>BMF344</t>
  </si>
  <si>
    <t>BMF328</t>
  </si>
  <si>
    <t>BMF235</t>
  </si>
  <si>
    <t>BMF477</t>
  </si>
  <si>
    <t>085000</t>
  </si>
  <si>
    <t>BMF527</t>
  </si>
  <si>
    <t>BMF232</t>
  </si>
  <si>
    <t>BMC816</t>
  </si>
  <si>
    <t>BMF137</t>
  </si>
  <si>
    <t>BMC671</t>
  </si>
  <si>
    <t>BTC190</t>
  </si>
  <si>
    <t>BMC547</t>
  </si>
  <si>
    <t>BMN151</t>
  </si>
  <si>
    <t>BMC714</t>
  </si>
  <si>
    <t>BMC002</t>
  </si>
  <si>
    <t>BMC245</t>
  </si>
  <si>
    <t>BMC246</t>
  </si>
  <si>
    <t>BMN167</t>
  </si>
  <si>
    <t>BMN004</t>
  </si>
  <si>
    <t>BMC502</t>
  </si>
  <si>
    <t>BMC157</t>
  </si>
  <si>
    <t>BTC058</t>
  </si>
  <si>
    <t>BMN039</t>
  </si>
  <si>
    <t>BMN158</t>
  </si>
  <si>
    <t>BTC014</t>
  </si>
  <si>
    <t>BTC119</t>
  </si>
  <si>
    <t>BTC160</t>
  </si>
  <si>
    <t>BTC021</t>
  </si>
  <si>
    <t>BTC046</t>
  </si>
  <si>
    <t>BTC051</t>
  </si>
  <si>
    <t>BTC109</t>
  </si>
  <si>
    <t>BTC161</t>
  </si>
  <si>
    <t>BTC060</t>
  </si>
  <si>
    <t>BTC154</t>
  </si>
  <si>
    <t>BTC053</t>
  </si>
  <si>
    <t>BTC101</t>
  </si>
  <si>
    <t>BTC029</t>
  </si>
  <si>
    <t>BTC091</t>
  </si>
  <si>
    <t>BMC533</t>
  </si>
  <si>
    <t>BPE721</t>
  </si>
  <si>
    <t>267TQ1</t>
  </si>
  <si>
    <t>267T</t>
  </si>
  <si>
    <t>STUDENT LIFE</t>
  </si>
  <si>
    <t>BMN168</t>
  </si>
  <si>
    <t>BMF528</t>
  </si>
  <si>
    <t>BMF574</t>
  </si>
  <si>
    <t>BMF690</t>
  </si>
  <si>
    <t>BMF241</t>
  </si>
  <si>
    <t>BMN191</t>
  </si>
  <si>
    <t>BMC809</t>
  </si>
  <si>
    <t>BMC561</t>
  </si>
  <si>
    <t>26DEC4</t>
  </si>
  <si>
    <t>BMC304</t>
  </si>
  <si>
    <t>BMC546</t>
  </si>
  <si>
    <t>BMC853</t>
  </si>
  <si>
    <t>BMC042</t>
  </si>
  <si>
    <t>BMC511</t>
  </si>
  <si>
    <t>BMC133</t>
  </si>
  <si>
    <t>BMC734</t>
  </si>
  <si>
    <t>BMC211</t>
  </si>
  <si>
    <t>BMC696</t>
  </si>
  <si>
    <t>BMF578</t>
  </si>
  <si>
    <t>BMN155</t>
  </si>
  <si>
    <t>BMC007</t>
  </si>
  <si>
    <t>NXULCA</t>
  </si>
  <si>
    <t>BMC795</t>
  </si>
  <si>
    <t>BTC071</t>
  </si>
  <si>
    <t>BMC069</t>
  </si>
  <si>
    <t>BMM063</t>
  </si>
  <si>
    <t>BMC841</t>
  </si>
  <si>
    <t>BMN221</t>
  </si>
  <si>
    <t>BMF321</t>
  </si>
  <si>
    <t>BMN129</t>
  </si>
  <si>
    <t>BMC789</t>
  </si>
  <si>
    <t>BMC570</t>
  </si>
  <si>
    <t>BMC688</t>
  </si>
  <si>
    <t>BPE685</t>
  </si>
  <si>
    <t>BPE715</t>
  </si>
  <si>
    <t>BPE707</t>
  </si>
  <si>
    <t>BMC130</t>
  </si>
  <si>
    <t>CMN017</t>
  </si>
  <si>
    <t>CMN041</t>
  </si>
  <si>
    <t>CPE050</t>
  </si>
  <si>
    <t>CMM030</t>
  </si>
  <si>
    <t>CA2570</t>
  </si>
  <si>
    <t>CCSA25</t>
  </si>
  <si>
    <t>CPAH26</t>
  </si>
  <si>
    <t>CMF220</t>
  </si>
  <si>
    <t>CMC242</t>
  </si>
  <si>
    <t>CPPS23</t>
  </si>
  <si>
    <t>CEC013</t>
  </si>
  <si>
    <t>41ELS0</t>
  </si>
  <si>
    <t>CMF026</t>
  </si>
  <si>
    <t>CMF002</t>
  </si>
  <si>
    <t>CMC098</t>
  </si>
  <si>
    <t>CMC029</t>
  </si>
  <si>
    <t>CTC285</t>
  </si>
  <si>
    <t>CMC073</t>
  </si>
  <si>
    <t>CTC007</t>
  </si>
  <si>
    <t>RL0001</t>
  </si>
  <si>
    <t>CMC227</t>
  </si>
  <si>
    <t>CMC201</t>
  </si>
  <si>
    <t>CMC200</t>
  </si>
  <si>
    <t>CMC204</t>
  </si>
  <si>
    <t>CTC004</t>
  </si>
  <si>
    <t>CMF030</t>
  </si>
  <si>
    <t>CPE018</t>
  </si>
  <si>
    <t>CPE040</t>
  </si>
  <si>
    <t>CPE022</t>
  </si>
  <si>
    <t>CMC007</t>
  </si>
  <si>
    <t>CPE043</t>
  </si>
  <si>
    <t>PMM004</t>
  </si>
  <si>
    <t>PTM008</t>
  </si>
  <si>
    <t>PPE039</t>
  </si>
  <si>
    <t>PPE030</t>
  </si>
  <si>
    <t>PPE038</t>
  </si>
  <si>
    <t>PMN030</t>
  </si>
  <si>
    <t>PSUB25</t>
  </si>
  <si>
    <t>PZ2570</t>
  </si>
  <si>
    <t>PMN040</t>
  </si>
  <si>
    <t>511SN1</t>
  </si>
  <si>
    <t>PMF055</t>
  </si>
  <si>
    <t>PMF180</t>
  </si>
  <si>
    <t>PMF134</t>
  </si>
  <si>
    <t>PPE100</t>
  </si>
  <si>
    <t>P85234</t>
  </si>
  <si>
    <t>R85958</t>
  </si>
  <si>
    <t>PMF029</t>
  </si>
  <si>
    <t>PMF123</t>
  </si>
  <si>
    <t>512CI1</t>
  </si>
  <si>
    <t>PPE103</t>
  </si>
  <si>
    <t>PPE057</t>
  </si>
  <si>
    <t>PMC115</t>
  </si>
  <si>
    <t>PPE106</t>
  </si>
  <si>
    <t>514AT7</t>
  </si>
  <si>
    <t>PMF199</t>
  </si>
  <si>
    <t>PPE026</t>
  </si>
  <si>
    <t>PPE003</t>
  </si>
  <si>
    <t>PPE027</t>
  </si>
  <si>
    <t>PPE028</t>
  </si>
  <si>
    <t>PPE042</t>
  </si>
  <si>
    <t>PMN034</t>
  </si>
  <si>
    <t>PMC014</t>
  </si>
  <si>
    <t>RP622</t>
  </si>
  <si>
    <t>530FO2</t>
  </si>
  <si>
    <t>PMC004</t>
  </si>
  <si>
    <t>RP502</t>
  </si>
  <si>
    <t>695030</t>
  </si>
  <si>
    <t>PMN028</t>
  </si>
  <si>
    <t>PMN022</t>
  </si>
  <si>
    <t>559ST1</t>
  </si>
  <si>
    <t>696073</t>
  </si>
  <si>
    <t>559</t>
  </si>
  <si>
    <t>Student Life &amp; Leadership</t>
  </si>
  <si>
    <t>559A</t>
  </si>
  <si>
    <t>55CAEA</t>
  </si>
  <si>
    <t>PMC248</t>
  </si>
  <si>
    <t>PMF178</t>
  </si>
  <si>
    <t>PMC227</t>
  </si>
  <si>
    <t>PMC252</t>
  </si>
  <si>
    <t>55HEQ1</t>
  </si>
  <si>
    <t>DMT004</t>
  </si>
  <si>
    <t>DMN086</t>
  </si>
  <si>
    <t>DMN103</t>
  </si>
  <si>
    <t>DMN102</t>
  </si>
  <si>
    <t>DPE018</t>
  </si>
  <si>
    <t>BMC839</t>
  </si>
  <si>
    <t>DPE046</t>
  </si>
  <si>
    <t>DPE020</t>
  </si>
  <si>
    <t>DPE024</t>
  </si>
  <si>
    <t>DPE032</t>
  </si>
  <si>
    <t>RP617</t>
  </si>
  <si>
    <t>11BKFP</t>
  </si>
  <si>
    <t>DTN018</t>
  </si>
  <si>
    <t>DTN027</t>
  </si>
  <si>
    <t>DMC189</t>
  </si>
  <si>
    <t>DMC123</t>
  </si>
  <si>
    <t>DMC210</t>
  </si>
  <si>
    <t>DMN029</t>
  </si>
  <si>
    <t>DMC127</t>
  </si>
  <si>
    <t>DMC186</t>
  </si>
  <si>
    <t>DMC051</t>
  </si>
  <si>
    <t>DMC098</t>
  </si>
  <si>
    <t>DPE014</t>
  </si>
  <si>
    <t>DMC156</t>
  </si>
  <si>
    <t>DMC147</t>
  </si>
  <si>
    <t>DMC159</t>
  </si>
  <si>
    <t>DMN023</t>
  </si>
  <si>
    <t>DML003</t>
  </si>
  <si>
    <t>DPE011</t>
  </si>
  <si>
    <t>DMC204</t>
  </si>
  <si>
    <t>DMN020</t>
  </si>
  <si>
    <t>DMC184</t>
  </si>
  <si>
    <t>DMN074</t>
  </si>
  <si>
    <t>DTC010</t>
  </si>
  <si>
    <t>DMN024</t>
  </si>
  <si>
    <t>DMC111</t>
  </si>
  <si>
    <t>BMC003</t>
  </si>
  <si>
    <t>BMC517</t>
  </si>
  <si>
    <t>BMC271</t>
  </si>
  <si>
    <t>BPE679</t>
  </si>
  <si>
    <t>BTF117</t>
  </si>
  <si>
    <t>BMC309</t>
  </si>
  <si>
    <t>BMN057</t>
  </si>
  <si>
    <t>20BEVT</t>
  </si>
  <si>
    <t>BMM044</t>
  </si>
  <si>
    <t>BMC804</t>
  </si>
  <si>
    <t>BMC631</t>
  </si>
  <si>
    <t>BMC634</t>
  </si>
  <si>
    <t>BTF018</t>
  </si>
  <si>
    <t>BA2470</t>
  </si>
  <si>
    <t>BPE103</t>
  </si>
  <si>
    <t>BPE137</t>
  </si>
  <si>
    <t>BPE153</t>
  </si>
  <si>
    <t>BPE298</t>
  </si>
  <si>
    <t>BPE310</t>
  </si>
  <si>
    <t>BPE370</t>
  </si>
  <si>
    <t>BPE376</t>
  </si>
  <si>
    <t>BPE405</t>
  </si>
  <si>
    <t>BPE425</t>
  </si>
  <si>
    <t>BPE441</t>
  </si>
  <si>
    <t>BPE491</t>
  </si>
  <si>
    <t>BPE532</t>
  </si>
  <si>
    <t>BMM077</t>
  </si>
  <si>
    <t>BTF051</t>
  </si>
  <si>
    <t>BTF058</t>
  </si>
  <si>
    <t>BPE605</t>
  </si>
  <si>
    <t>BPE650</t>
  </si>
  <si>
    <t>BPPS25</t>
  </si>
  <si>
    <t>BPE178</t>
  </si>
  <si>
    <t>BPE104</t>
  </si>
  <si>
    <t>BPE162</t>
  </si>
  <si>
    <t>BPE444</t>
  </si>
  <si>
    <t>BPE485</t>
  </si>
  <si>
    <t>BPE503</t>
  </si>
  <si>
    <t>BTF028</t>
  </si>
  <si>
    <t>BPE640</t>
  </si>
  <si>
    <t>BPE770</t>
  </si>
  <si>
    <t>BPE778</t>
  </si>
  <si>
    <t>BPE057</t>
  </si>
  <si>
    <t>BPE064</t>
  </si>
  <si>
    <t>BPE114</t>
  </si>
  <si>
    <t>BPE118</t>
  </si>
  <si>
    <t>BPE294</t>
  </si>
  <si>
    <t>BPE304</t>
  </si>
  <si>
    <t>BPE307</t>
  </si>
  <si>
    <t>BPE369</t>
  </si>
  <si>
    <t>BPE392</t>
  </si>
  <si>
    <t>BPE407</t>
  </si>
  <si>
    <t>BPE426</t>
  </si>
  <si>
    <t>BPE456</t>
  </si>
  <si>
    <t>BPE576</t>
  </si>
  <si>
    <t>BPE045</t>
  </si>
  <si>
    <t>BPE091</t>
  </si>
  <si>
    <t>BPE106</t>
  </si>
  <si>
    <t>BPE158</t>
  </si>
  <si>
    <t>BPE227</t>
  </si>
  <si>
    <t>BPE239</t>
  </si>
  <si>
    <t>BPE254</t>
  </si>
  <si>
    <t>BPE295</t>
  </si>
  <si>
    <t>BPE312</t>
  </si>
  <si>
    <t>BPE440</t>
  </si>
  <si>
    <t>BPE487</t>
  </si>
  <si>
    <t>BTF015</t>
  </si>
  <si>
    <t>BPE659</t>
  </si>
  <si>
    <t>BPE665</t>
  </si>
  <si>
    <t>BPE736</t>
  </si>
  <si>
    <t>BPE744</t>
  </si>
  <si>
    <t>BPE036</t>
  </si>
  <si>
    <t>BPE050</t>
  </si>
  <si>
    <t>BPE269</t>
  </si>
  <si>
    <t>BPE355</t>
  </si>
  <si>
    <t>BPE379</t>
  </si>
  <si>
    <t>BTF042</t>
  </si>
  <si>
    <t>BTF073</t>
  </si>
  <si>
    <t>BPE622</t>
  </si>
  <si>
    <t>BPE625</t>
  </si>
  <si>
    <t>BPE074</t>
  </si>
  <si>
    <t>BPE149</t>
  </si>
  <si>
    <t>BPE235</t>
  </si>
  <si>
    <t>BPE325</t>
  </si>
  <si>
    <t>BPE349</t>
  </si>
  <si>
    <t>BPE488</t>
  </si>
  <si>
    <t>BPE492</t>
  </si>
  <si>
    <t>BPE537</t>
  </si>
  <si>
    <t>BPE560</t>
  </si>
  <si>
    <t>BMC182</t>
  </si>
  <si>
    <t>BPE646</t>
  </si>
  <si>
    <t>BPE745</t>
  </si>
  <si>
    <t>BPE757</t>
  </si>
  <si>
    <t>BPE002</t>
  </si>
  <si>
    <t>BPE023</t>
  </si>
  <si>
    <t>BPE030</t>
  </si>
  <si>
    <t>BPE048</t>
  </si>
  <si>
    <t>BPE073</t>
  </si>
  <si>
    <t>BPE176</t>
  </si>
  <si>
    <t>BPE233</t>
  </si>
  <si>
    <t>BPE270</t>
  </si>
  <si>
    <t>BTF007</t>
  </si>
  <si>
    <t>BPE611</t>
  </si>
  <si>
    <t>BPE630</t>
  </si>
  <si>
    <t>BCSA25</t>
  </si>
  <si>
    <t>BPE033</t>
  </si>
  <si>
    <t>BPE125</t>
  </si>
  <si>
    <t>BPE161</t>
  </si>
  <si>
    <t>BPE276</t>
  </si>
  <si>
    <t>BPE293</t>
  </si>
  <si>
    <t>BPE296</t>
  </si>
  <si>
    <t>BPE339</t>
  </si>
  <si>
    <t>BPE500</t>
  </si>
  <si>
    <t>BPE534</t>
  </si>
  <si>
    <t>BPE540</t>
  </si>
  <si>
    <t>BMN078</t>
  </si>
  <si>
    <t>BMF596</t>
  </si>
  <si>
    <t>BMF615</t>
  </si>
  <si>
    <t>BMF465</t>
  </si>
  <si>
    <t>BMF198</t>
  </si>
  <si>
    <t>BMF250</t>
  </si>
  <si>
    <t>BTF066</t>
  </si>
  <si>
    <t>BTF010</t>
  </si>
  <si>
    <t>BMC492</t>
  </si>
  <si>
    <t>BMF642</t>
  </si>
  <si>
    <t>BEF013</t>
  </si>
  <si>
    <t>BMF008</t>
  </si>
  <si>
    <t>BMF307</t>
  </si>
  <si>
    <t>BMF263</t>
  </si>
  <si>
    <t>BPE703</t>
  </si>
  <si>
    <t>BMC278</t>
  </si>
  <si>
    <t>BPE680</t>
  </si>
  <si>
    <t>BPE699</t>
  </si>
  <si>
    <t>BMF451</t>
  </si>
  <si>
    <t>BMF007</t>
  </si>
  <si>
    <t>BMF617</t>
  </si>
  <si>
    <t>BMF083</t>
  </si>
  <si>
    <t>BMF058</t>
  </si>
  <si>
    <t>BMF078</t>
  </si>
  <si>
    <t>BMC727</t>
  </si>
  <si>
    <t>BMF029</t>
  </si>
  <si>
    <t>BMF273</t>
  </si>
  <si>
    <t>BMF154</t>
  </si>
  <si>
    <t>BMF197</t>
  </si>
  <si>
    <t>BMF534</t>
  </si>
  <si>
    <t>BMC305</t>
  </si>
  <si>
    <t>BMF502</t>
  </si>
  <si>
    <t>BMF582</t>
  </si>
  <si>
    <t>BMF103</t>
  </si>
  <si>
    <t>BMF166</t>
  </si>
  <si>
    <t>RP171</t>
  </si>
  <si>
    <t>215UC1</t>
  </si>
  <si>
    <t>215U</t>
  </si>
  <si>
    <t>UC Merced Grant</t>
  </si>
  <si>
    <t>BMC825</t>
  </si>
  <si>
    <t>BMF306</t>
  </si>
  <si>
    <t>BMN163</t>
  </si>
  <si>
    <t>BTF116</t>
  </si>
  <si>
    <t>BMF680</t>
  </si>
  <si>
    <t>BMF677</t>
  </si>
  <si>
    <t>BMF446</t>
  </si>
  <si>
    <t>BMC035</t>
  </si>
  <si>
    <t>BMC827</t>
  </si>
  <si>
    <t>BMF319</t>
  </si>
  <si>
    <t>BMC074</t>
  </si>
  <si>
    <t>BMF259</t>
  </si>
  <si>
    <t>BMF207</t>
  </si>
  <si>
    <t>BMF562</t>
  </si>
  <si>
    <t>BMF347</t>
  </si>
  <si>
    <t>BPE719</t>
  </si>
  <si>
    <t>BPE722</t>
  </si>
  <si>
    <t>BMC587</t>
  </si>
  <si>
    <t>BMC079</t>
  </si>
  <si>
    <t>BMC219</t>
  </si>
  <si>
    <t>BMC228</t>
  </si>
  <si>
    <t>BMC743</t>
  </si>
  <si>
    <t>BMC247</t>
  </si>
  <si>
    <t>BMF089</t>
  </si>
  <si>
    <t>BMF606</t>
  </si>
  <si>
    <t>BMF180</t>
  </si>
  <si>
    <t>BMC125</t>
  </si>
  <si>
    <t>BEF007</t>
  </si>
  <si>
    <t>BMF563</t>
  </si>
  <si>
    <t>BMF602</t>
  </si>
  <si>
    <t>093500</t>
  </si>
  <si>
    <t>21APQD</t>
  </si>
  <si>
    <t>BMN019</t>
  </si>
  <si>
    <t>BMM069</t>
  </si>
  <si>
    <t>21BBD0</t>
  </si>
  <si>
    <t>21BB</t>
  </si>
  <si>
    <t>BC English Dept</t>
  </si>
  <si>
    <t>BMF620</t>
  </si>
  <si>
    <t>BMF635</t>
  </si>
  <si>
    <t>BMF281</t>
  </si>
  <si>
    <t>BMF654</t>
  </si>
  <si>
    <t>BMF507</t>
  </si>
  <si>
    <t>21BCM2</t>
  </si>
  <si>
    <t>060200</t>
  </si>
  <si>
    <t>BMF531</t>
  </si>
  <si>
    <t>BMF515</t>
  </si>
  <si>
    <t>BMF458</t>
  </si>
  <si>
    <t>BMF231</t>
  </si>
  <si>
    <t>BMF239</t>
  </si>
  <si>
    <t>BMF067</t>
  </si>
  <si>
    <t>BMF152</t>
  </si>
  <si>
    <t>BTF045</t>
  </si>
  <si>
    <t>BMF463</t>
  </si>
  <si>
    <t>BMC660</t>
  </si>
  <si>
    <t>BMF122</t>
  </si>
  <si>
    <t>BMC099</t>
  </si>
  <si>
    <t>BMF623</t>
  </si>
  <si>
    <t>BMF498</t>
  </si>
  <si>
    <t>BMN183</t>
  </si>
  <si>
    <t>RP113</t>
  </si>
  <si>
    <t>21DHC7</t>
  </si>
  <si>
    <t>BMF095</t>
  </si>
  <si>
    <t>BMN059</t>
  </si>
  <si>
    <t>BMC811</t>
  </si>
  <si>
    <t>BMF184</t>
  </si>
  <si>
    <t>BMF248</t>
  </si>
  <si>
    <t>BMF627</t>
  </si>
  <si>
    <t>BMF659</t>
  </si>
  <si>
    <t>BMF182</t>
  </si>
  <si>
    <t>BMC111</t>
  </si>
  <si>
    <t>BMF448</t>
  </si>
  <si>
    <t>BMC302</t>
  </si>
  <si>
    <t>BMC690</t>
  </si>
  <si>
    <t>BMC500</t>
  </si>
  <si>
    <t>BMC610</t>
  </si>
  <si>
    <t>BMC097</t>
  </si>
  <si>
    <t>BMC103</t>
  </si>
  <si>
    <t>BEC015</t>
  </si>
  <si>
    <t>BMN045</t>
  </si>
  <si>
    <t>BMC098</t>
  </si>
  <si>
    <t>BMC185</t>
  </si>
  <si>
    <t>BMC176</t>
  </si>
  <si>
    <t>BMN098</t>
  </si>
  <si>
    <t>BMC534</t>
  </si>
  <si>
    <t>BMN112</t>
  </si>
  <si>
    <t>BTC035</t>
  </si>
  <si>
    <t>BTC095</t>
  </si>
  <si>
    <t>BTC186</t>
  </si>
  <si>
    <t>BTC214</t>
  </si>
  <si>
    <t>BTC171</t>
  </si>
  <si>
    <t>BTC204</t>
  </si>
  <si>
    <t>BTC004</t>
  </si>
  <si>
    <t>BTC005</t>
  </si>
  <si>
    <t>BTC045</t>
  </si>
  <si>
    <t>BTC061</t>
  </si>
  <si>
    <t>BTC110</t>
  </si>
  <si>
    <t>BTC212</t>
  </si>
  <si>
    <t>BTC126</t>
  </si>
  <si>
    <t>BTC179</t>
  </si>
  <si>
    <t>BTC211</t>
  </si>
  <si>
    <t>BTC128</t>
  </si>
  <si>
    <t>BSUB22</t>
  </si>
  <si>
    <t>BTC166</t>
  </si>
  <si>
    <t>BMC773</t>
  </si>
  <si>
    <t>BMC243</t>
  </si>
  <si>
    <t>BMF097</t>
  </si>
  <si>
    <t>BMC510</t>
  </si>
  <si>
    <t>BMC513</t>
  </si>
  <si>
    <t>BMN186</t>
  </si>
  <si>
    <t>BMC048</t>
  </si>
  <si>
    <t>BMC645</t>
  </si>
  <si>
    <t>BMM029</t>
  </si>
  <si>
    <t>BMC600</t>
  </si>
  <si>
    <t>DSPDDH</t>
  </si>
  <si>
    <t>BMC872</t>
  </si>
  <si>
    <t>26EDS3</t>
  </si>
  <si>
    <t>BMN074</t>
  </si>
  <si>
    <t>BMC798</t>
  </si>
  <si>
    <t>BMC298</t>
  </si>
  <si>
    <t>BMC139</t>
  </si>
  <si>
    <t>BMM045</t>
  </si>
  <si>
    <t>BMC813</t>
  </si>
  <si>
    <t>BMC715</t>
  </si>
  <si>
    <t>BMC053</t>
  </si>
  <si>
    <t>BMN188</t>
  </si>
  <si>
    <t>26KTC1</t>
  </si>
  <si>
    <t>26KT</t>
  </si>
  <si>
    <t>BC TRANSFER CENTER</t>
  </si>
  <si>
    <t>BMN199</t>
  </si>
  <si>
    <t>BMN106</t>
  </si>
  <si>
    <t>BMC675</t>
  </si>
  <si>
    <t>BPE720</t>
  </si>
  <si>
    <t>BPE709</t>
  </si>
  <si>
    <t>BPE717</t>
  </si>
  <si>
    <t>BPE714</t>
  </si>
  <si>
    <t>CS2425</t>
  </si>
  <si>
    <t>CMC222</t>
  </si>
  <si>
    <t>CMC267</t>
  </si>
  <si>
    <t>CMC066</t>
  </si>
  <si>
    <t>409PS1</t>
  </si>
  <si>
    <t>CPE036</t>
  </si>
  <si>
    <t>CO2530</t>
  </si>
  <si>
    <t>CTF002</t>
  </si>
  <si>
    <t>CMF050</t>
  </si>
  <si>
    <t>CMF156</t>
  </si>
  <si>
    <t>140200</t>
  </si>
  <si>
    <t>CMC154</t>
  </si>
  <si>
    <t>CPE035</t>
  </si>
  <si>
    <t>RP115</t>
  </si>
  <si>
    <t>411NE1</t>
  </si>
  <si>
    <t>CMF036</t>
  </si>
  <si>
    <t>CMF210</t>
  </si>
  <si>
    <t>CPE016</t>
  </si>
  <si>
    <t>CMC254</t>
  </si>
  <si>
    <t>CMF014</t>
  </si>
  <si>
    <t>CMF224</t>
  </si>
  <si>
    <t>CMF028</t>
  </si>
  <si>
    <t>CMF018</t>
  </si>
  <si>
    <t>CMC208</t>
  </si>
  <si>
    <t>CMC264</t>
  </si>
  <si>
    <t>CMC115</t>
  </si>
  <si>
    <t>CMN011</t>
  </si>
  <si>
    <t>CMC203</t>
  </si>
  <si>
    <t>CMC105</t>
  </si>
  <si>
    <t>CPE008</t>
  </si>
  <si>
    <t>CPE065</t>
  </si>
  <si>
    <t>42GAW3</t>
  </si>
  <si>
    <t>CPE025</t>
  </si>
  <si>
    <t>CMN025</t>
  </si>
  <si>
    <t>CMC290</t>
  </si>
  <si>
    <t>CMC020</t>
  </si>
  <si>
    <t>CMC017</t>
  </si>
  <si>
    <t>CMC248</t>
  </si>
  <si>
    <t>CMC291</t>
  </si>
  <si>
    <t>CPE001</t>
  </si>
  <si>
    <t>CPE083</t>
  </si>
  <si>
    <t>CMN030</t>
  </si>
  <si>
    <t>PMC192</t>
  </si>
  <si>
    <t>PMN031</t>
  </si>
  <si>
    <t>PNP001</t>
  </si>
  <si>
    <t>PPAH25</t>
  </si>
  <si>
    <t>PZ2550</t>
  </si>
  <si>
    <t>PMM005</t>
  </si>
  <si>
    <t>PMC223</t>
  </si>
  <si>
    <t>PMF046</t>
  </si>
  <si>
    <t>PMF050</t>
  </si>
  <si>
    <t>PMF037</t>
  </si>
  <si>
    <t>PMF174</t>
  </si>
  <si>
    <t>PMC125</t>
  </si>
  <si>
    <t>PMF092</t>
  </si>
  <si>
    <t>PPE065</t>
  </si>
  <si>
    <t>511ST4</t>
  </si>
  <si>
    <t>PMC211</t>
  </si>
  <si>
    <t>PMM002</t>
  </si>
  <si>
    <t>512DB1</t>
  </si>
  <si>
    <t>PPFA25</t>
  </si>
  <si>
    <t>PMF124</t>
  </si>
  <si>
    <t>PMF086</t>
  </si>
  <si>
    <t>PPE017</t>
  </si>
  <si>
    <t>PPE040</t>
  </si>
  <si>
    <t>514AW6</t>
  </si>
  <si>
    <t>PMF149</t>
  </si>
  <si>
    <t>PMF176</t>
  </si>
  <si>
    <t>RP119</t>
  </si>
  <si>
    <t>518NG1</t>
  </si>
  <si>
    <t>PPE011</t>
  </si>
  <si>
    <t>PMM070</t>
  </si>
  <si>
    <t>PS2526</t>
  </si>
  <si>
    <t>PMF171</t>
  </si>
  <si>
    <t>PPE019</t>
  </si>
  <si>
    <t>PMF172</t>
  </si>
  <si>
    <t>PMF138</t>
  </si>
  <si>
    <t>PMC100</t>
  </si>
  <si>
    <t>DPE059</t>
  </si>
  <si>
    <t>DMR002</t>
  </si>
  <si>
    <t>DMT001</t>
  </si>
  <si>
    <t>DMT006</t>
  </si>
  <si>
    <t>DMM033</t>
  </si>
  <si>
    <t>DPE026</t>
  </si>
  <si>
    <t>DMC134</t>
  </si>
  <si>
    <t>DMC094</t>
  </si>
  <si>
    <t>AEPDSC</t>
  </si>
  <si>
    <t>AEPDCV</t>
  </si>
  <si>
    <t>DMN073</t>
  </si>
  <si>
    <t>DPE025</t>
  </si>
  <si>
    <t>DPE039</t>
  </si>
  <si>
    <t>DPE058</t>
  </si>
  <si>
    <t>DPE164</t>
  </si>
  <si>
    <t>DTC015</t>
  </si>
  <si>
    <t>DMC172</t>
  </si>
  <si>
    <t>DMN091</t>
  </si>
  <si>
    <t>DMC064</t>
  </si>
  <si>
    <t>DMC100</t>
  </si>
  <si>
    <t>DMC211</t>
  </si>
  <si>
    <t>DMC119</t>
  </si>
  <si>
    <t>DMC131</t>
  </si>
  <si>
    <t>DPE010</t>
  </si>
  <si>
    <t>150LE0</t>
  </si>
  <si>
    <t>660030</t>
  </si>
  <si>
    <t>15</t>
  </si>
  <si>
    <t>150</t>
  </si>
  <si>
    <t>150L</t>
  </si>
  <si>
    <t>DMC118</t>
  </si>
  <si>
    <t>BMN170</t>
  </si>
  <si>
    <t>BMF624</t>
  </si>
  <si>
    <t>BMC695</t>
  </si>
  <si>
    <t>BMC164</t>
  </si>
  <si>
    <t>BMC623</t>
  </si>
  <si>
    <t>BPE706</t>
  </si>
  <si>
    <t>BMC633</t>
  </si>
  <si>
    <t>BMN110</t>
  </si>
  <si>
    <t>BTF008</t>
  </si>
  <si>
    <t>BTF011</t>
  </si>
  <si>
    <t>BPE604</t>
  </si>
  <si>
    <t>BPE177</t>
  </si>
  <si>
    <t>BPE139</t>
  </si>
  <si>
    <t>BPE156</t>
  </si>
  <si>
    <t>BPE268</t>
  </si>
  <si>
    <t>BPE285</t>
  </si>
  <si>
    <t>BPE345</t>
  </si>
  <si>
    <t>BPE371</t>
  </si>
  <si>
    <t>BPE391</t>
  </si>
  <si>
    <t>BPE459</t>
  </si>
  <si>
    <t>BPE479</t>
  </si>
  <si>
    <t>BPE559</t>
  </si>
  <si>
    <t>BMM035</t>
  </si>
  <si>
    <t>BPE613</t>
  </si>
  <si>
    <t>BPE771</t>
  </si>
  <si>
    <t>BPE780</t>
  </si>
  <si>
    <t>BPE026</t>
  </si>
  <si>
    <t>BPE066</t>
  </si>
  <si>
    <t>BPE144</t>
  </si>
  <si>
    <t>BPE241</t>
  </si>
  <si>
    <t>BPE286</t>
  </si>
  <si>
    <t>BPE290</t>
  </si>
  <si>
    <t>BPE305</t>
  </si>
  <si>
    <t>BPE358</t>
  </si>
  <si>
    <t>BPE427</t>
  </si>
  <si>
    <t>BPE435</t>
  </si>
  <si>
    <t>BPE451</t>
  </si>
  <si>
    <t>BPE517</t>
  </si>
  <si>
    <t>BTF068</t>
  </si>
  <si>
    <t>BTF093</t>
  </si>
  <si>
    <t>BPE600</t>
  </si>
  <si>
    <t>BPE655</t>
  </si>
  <si>
    <t>BPE743</t>
  </si>
  <si>
    <t>BPE758</t>
  </si>
  <si>
    <t>BPE762</t>
  </si>
  <si>
    <t>BPE789</t>
  </si>
  <si>
    <t>BPE138</t>
  </si>
  <si>
    <t>BPE170</t>
  </si>
  <si>
    <t>BPE206</t>
  </si>
  <si>
    <t>BPE232</t>
  </si>
  <si>
    <t>BPE247</t>
  </si>
  <si>
    <t>BPE360</t>
  </si>
  <si>
    <t>BPE412</t>
  </si>
  <si>
    <t>BPE566</t>
  </si>
  <si>
    <t>BPE587</t>
  </si>
  <si>
    <t>BPE631</t>
  </si>
  <si>
    <t>BPE751</t>
  </si>
  <si>
    <t>BPE063</t>
  </si>
  <si>
    <t>BPE362</t>
  </si>
  <si>
    <t>BPE411</t>
  </si>
  <si>
    <t>BTF054</t>
  </si>
  <si>
    <t>BPE596</t>
  </si>
  <si>
    <t>BPE667</t>
  </si>
  <si>
    <t>BPE781</t>
  </si>
  <si>
    <t>BO2530</t>
  </si>
  <si>
    <t>BPE110</t>
  </si>
  <si>
    <t>BPE382</t>
  </si>
  <si>
    <t>BPE400</t>
  </si>
  <si>
    <t>BPE466</t>
  </si>
  <si>
    <t>BPE502</t>
  </si>
  <si>
    <t>BPE545</t>
  </si>
  <si>
    <t>BPE557</t>
  </si>
  <si>
    <t>BTF080</t>
  </si>
  <si>
    <t>BPE644</t>
  </si>
  <si>
    <t>BPE122</t>
  </si>
  <si>
    <t>BPE145</t>
  </si>
  <si>
    <t>BPE175</t>
  </si>
  <si>
    <t>BPE220</t>
  </si>
  <si>
    <t>BPE226</t>
  </si>
  <si>
    <t>BPE342</t>
  </si>
  <si>
    <t>BPE439</t>
  </si>
  <si>
    <t>BPE494</t>
  </si>
  <si>
    <t>BPE512</t>
  </si>
  <si>
    <t>BPE535</t>
  </si>
  <si>
    <t>BPE602</t>
  </si>
  <si>
    <t>BPE742</t>
  </si>
  <si>
    <t>BPE038</t>
  </si>
  <si>
    <t>BPE049</t>
  </si>
  <si>
    <t>BPE112</t>
  </si>
  <si>
    <t>BPE207</t>
  </si>
  <si>
    <t>BPE273</t>
  </si>
  <si>
    <t>BPE278</t>
  </si>
  <si>
    <t>BPE384</t>
  </si>
  <si>
    <t>BPE480</t>
  </si>
  <si>
    <t>BPE739</t>
  </si>
  <si>
    <t>BPLI21</t>
  </si>
  <si>
    <t>BO2430</t>
  </si>
  <si>
    <t>BPAH23</t>
  </si>
  <si>
    <t>BPE083</t>
  </si>
  <si>
    <t>BPE215</t>
  </si>
  <si>
    <t>BPE250</t>
  </si>
  <si>
    <t>BPE323</t>
  </si>
  <si>
    <t>BPE423</t>
  </si>
  <si>
    <t>BPE553</t>
  </si>
  <si>
    <t>BPE570</t>
  </si>
  <si>
    <t>BPE573</t>
  </si>
  <si>
    <t>BZ2570</t>
  </si>
  <si>
    <t>BMM080</t>
  </si>
  <si>
    <t>BMC821</t>
  </si>
  <si>
    <t>BMN086</t>
  </si>
  <si>
    <t>BMC572</t>
  </si>
  <si>
    <t>BMC792</t>
  </si>
  <si>
    <t>BMN185</t>
  </si>
  <si>
    <t>BMF584</t>
  </si>
  <si>
    <t>BMC732</t>
  </si>
  <si>
    <t>BMC838</t>
  </si>
  <si>
    <t>RP230</t>
  </si>
  <si>
    <t>211ES1</t>
  </si>
  <si>
    <t>SOALNW</t>
  </si>
  <si>
    <t>BMF050</t>
  </si>
  <si>
    <t>100210</t>
  </si>
  <si>
    <t>BMF497</t>
  </si>
  <si>
    <t>BMF877</t>
  </si>
  <si>
    <t>BEF011</t>
  </si>
  <si>
    <t>051100</t>
  </si>
  <si>
    <t>BTF112</t>
  </si>
  <si>
    <t>BTF114</t>
  </si>
  <si>
    <t>BMC711</t>
  </si>
  <si>
    <t>BMF143</t>
  </si>
  <si>
    <t>BPE006</t>
  </si>
  <si>
    <t>BMF589</t>
  </si>
  <si>
    <t>BPE697</t>
  </si>
  <si>
    <t>BMF123</t>
  </si>
  <si>
    <t>BMM003</t>
  </si>
  <si>
    <t>BMC516</t>
  </si>
  <si>
    <t>BPE689</t>
  </si>
  <si>
    <t>BTN022</t>
  </si>
  <si>
    <t>BMF687</t>
  </si>
  <si>
    <t>BMF203</t>
  </si>
  <si>
    <t>BMF325</t>
  </si>
  <si>
    <t>BMF036</t>
  </si>
  <si>
    <t>BMN145</t>
  </si>
  <si>
    <t>BMF001</t>
  </si>
  <si>
    <t>041000</t>
  </si>
  <si>
    <t>BMF333</t>
  </si>
  <si>
    <t>BMF485</t>
  </si>
  <si>
    <t>BMF151</t>
  </si>
  <si>
    <t>BMF061</t>
  </si>
  <si>
    <t>BMF645</t>
  </si>
  <si>
    <t>199900</t>
  </si>
  <si>
    <t>BMF212</t>
  </si>
  <si>
    <t>BMF636</t>
  </si>
  <si>
    <t>BMF593</t>
  </si>
  <si>
    <t>BMM023</t>
  </si>
  <si>
    <t>BMF160</t>
  </si>
  <si>
    <t>BMC029</t>
  </si>
  <si>
    <t>BMC593</t>
  </si>
  <si>
    <t>BMF051</t>
  </si>
  <si>
    <t>BMC748</t>
  </si>
  <si>
    <t>BMC751</t>
  </si>
  <si>
    <t>BMN032</t>
  </si>
  <si>
    <t>BMC680</t>
  </si>
  <si>
    <t>BMF598</t>
  </si>
  <si>
    <t>BMF678</t>
  </si>
  <si>
    <t>BMF341</t>
  </si>
  <si>
    <t>BMF025</t>
  </si>
  <si>
    <t>BMF569</t>
  </si>
  <si>
    <t>BMF457</t>
  </si>
  <si>
    <t>BMC438</t>
  </si>
  <si>
    <t>BMC655</t>
  </si>
  <si>
    <t>21APQA</t>
  </si>
  <si>
    <t>BMC793</t>
  </si>
  <si>
    <t>BMC319</t>
  </si>
  <si>
    <t>BMF433</t>
  </si>
  <si>
    <t>BMF442</t>
  </si>
  <si>
    <t>BMF630</t>
  </si>
  <si>
    <t>BMF073</t>
  </si>
  <si>
    <t>BMC171</t>
  </si>
  <si>
    <t>BMF195</t>
  </si>
  <si>
    <t>BMF673</t>
  </si>
  <si>
    <t>BMC820</t>
  </si>
  <si>
    <t>BMC652</t>
  </si>
  <si>
    <t>BMC273</t>
  </si>
  <si>
    <t>BMM064</t>
  </si>
  <si>
    <t>BMF173</t>
  </si>
  <si>
    <t>BMF514</t>
  </si>
  <si>
    <t>BMN091</t>
  </si>
  <si>
    <t>BMC867</t>
  </si>
  <si>
    <t>BPE792</t>
  </si>
  <si>
    <t>BPE711</t>
  </si>
  <si>
    <t>BMF081</t>
  </si>
  <si>
    <t>BMF482</t>
  </si>
  <si>
    <t>BMF031</t>
  </si>
  <si>
    <t>BTF022</t>
  </si>
  <si>
    <t>BMF327</t>
  </si>
  <si>
    <t>BMF628</t>
  </si>
  <si>
    <t>BMF646</t>
  </si>
  <si>
    <t>BMF668</t>
  </si>
  <si>
    <t>BTF012</t>
  </si>
  <si>
    <t>BMF878</t>
  </si>
  <si>
    <t>BMF270</t>
  </si>
  <si>
    <t>BMC725</t>
  </si>
  <si>
    <t>BMC850</t>
  </si>
  <si>
    <t>BMF003</t>
  </si>
  <si>
    <t>BMC036</t>
  </si>
  <si>
    <t>BTN002</t>
  </si>
  <si>
    <t>BMN068</t>
  </si>
  <si>
    <t>BMN118</t>
  </si>
  <si>
    <t>BMC225</t>
  </si>
  <si>
    <t>BMC332</t>
  </si>
  <si>
    <t>BMC778</t>
  </si>
  <si>
    <t>BMC256</t>
  </si>
  <si>
    <t>BMC742</t>
  </si>
  <si>
    <t>BMC372</t>
  </si>
  <si>
    <t>BMC780</t>
  </si>
  <si>
    <t>BMC761</t>
  </si>
  <si>
    <t>BMC262</t>
  </si>
  <si>
    <t>BTC209</t>
  </si>
  <si>
    <t>BTC079</t>
  </si>
  <si>
    <t>BTC017</t>
  </si>
  <si>
    <t>BTC023</t>
  </si>
  <si>
    <t>BTC077</t>
  </si>
  <si>
    <t>BTC111</t>
  </si>
  <si>
    <t>BTC132</t>
  </si>
  <si>
    <t>BTC145</t>
  </si>
  <si>
    <t>BTC152</t>
  </si>
  <si>
    <t>BTC164</t>
  </si>
  <si>
    <t>BTC086</t>
  </si>
  <si>
    <t>BTC192</t>
  </si>
  <si>
    <t>BTC148</t>
  </si>
  <si>
    <t>BTC103</t>
  </si>
  <si>
    <t>BMC553</t>
  </si>
  <si>
    <t>DSPLDH</t>
  </si>
  <si>
    <t>BTC146</t>
  </si>
  <si>
    <t>BTC187</t>
  </si>
  <si>
    <t>BTC162</t>
  </si>
  <si>
    <t>BTC181</t>
  </si>
  <si>
    <t>BTC196</t>
  </si>
  <si>
    <t>BTC210</t>
  </si>
  <si>
    <t>BTC097</t>
  </si>
  <si>
    <t>BTC159</t>
  </si>
  <si>
    <t>BMF340</t>
  </si>
  <si>
    <t>BMF158</t>
  </si>
  <si>
    <t>BMF688</t>
  </si>
  <si>
    <t>BMC037</t>
  </si>
  <si>
    <t>BMN190</t>
  </si>
  <si>
    <t>BMC678</t>
  </si>
  <si>
    <t>BMF644</t>
  </si>
  <si>
    <t>BMC803</t>
  </si>
  <si>
    <t>BMN060</t>
  </si>
  <si>
    <t>BMC227</t>
  </si>
  <si>
    <t>BMC814</t>
  </si>
  <si>
    <t>BMC749</t>
  </si>
  <si>
    <t>BMC217</t>
  </si>
  <si>
    <t>BMC855</t>
  </si>
  <si>
    <t>BMC865</t>
  </si>
  <si>
    <t>BMC613</t>
  </si>
  <si>
    <t>BMM085</t>
  </si>
  <si>
    <t>26NDN0</t>
  </si>
  <si>
    <t>26N</t>
  </si>
  <si>
    <t>Dean Enrollment Svs</t>
  </si>
  <si>
    <t>26NA</t>
  </si>
  <si>
    <t>BMN197</t>
  </si>
  <si>
    <t>CPE012</t>
  </si>
  <si>
    <t>CC1TIM</t>
  </si>
  <si>
    <t>CMC261</t>
  </si>
  <si>
    <t>CMN028</t>
  </si>
  <si>
    <t>40LFO1</t>
  </si>
  <si>
    <t>40L</t>
  </si>
  <si>
    <t>Foundation</t>
  </si>
  <si>
    <t>40LA</t>
  </si>
  <si>
    <t>CO2470</t>
  </si>
  <si>
    <t>CA2470</t>
  </si>
  <si>
    <t>CZ2550</t>
  </si>
  <si>
    <t>CTF001</t>
  </si>
  <si>
    <t>CMF106</t>
  </si>
  <si>
    <t>CMF225</t>
  </si>
  <si>
    <t>CPE026</t>
  </si>
  <si>
    <t>CPE045</t>
  </si>
  <si>
    <t>41CTXE</t>
  </si>
  <si>
    <t>41CTXF</t>
  </si>
  <si>
    <t>CMF133</t>
  </si>
  <si>
    <t>CMF126</t>
  </si>
  <si>
    <t>CMF033</t>
  </si>
  <si>
    <t>CMF009</t>
  </si>
  <si>
    <t>CMC042</t>
  </si>
  <si>
    <t>CMF122</t>
  </si>
  <si>
    <t>CMC228</t>
  </si>
  <si>
    <t>CPE047</t>
  </si>
  <si>
    <t>CMC272</t>
  </si>
  <si>
    <t>424ER1</t>
  </si>
  <si>
    <t>CPE011</t>
  </si>
  <si>
    <t>CPE048</t>
  </si>
  <si>
    <t>42GAM2</t>
  </si>
  <si>
    <t>CPE039</t>
  </si>
  <si>
    <t>CPE061</t>
  </si>
  <si>
    <t>CPE054</t>
  </si>
  <si>
    <t>CPE057</t>
  </si>
  <si>
    <t>42GAW2</t>
  </si>
  <si>
    <t>CMC078</t>
  </si>
  <si>
    <t>CMC257</t>
  </si>
  <si>
    <t>437MOV</t>
  </si>
  <si>
    <t>659011</t>
  </si>
  <si>
    <t>CMC002</t>
  </si>
  <si>
    <t>CMC280</t>
  </si>
  <si>
    <t>PO2470</t>
  </si>
  <si>
    <t>PTC001</t>
  </si>
  <si>
    <t>2499</t>
  </si>
  <si>
    <t>511TXZ</t>
  </si>
  <si>
    <t>PMF052</t>
  </si>
  <si>
    <t>PMN035</t>
  </si>
  <si>
    <t>PMF083</t>
  </si>
  <si>
    <t>PPPS25</t>
  </si>
  <si>
    <t>PPE004</t>
  </si>
  <si>
    <t>PPE052</t>
  </si>
  <si>
    <t>PMF084</t>
  </si>
  <si>
    <t>PMM016</t>
  </si>
  <si>
    <t>PMF166</t>
  </si>
  <si>
    <t>PMN041</t>
  </si>
  <si>
    <t>PW2425</t>
  </si>
  <si>
    <t>PMC083</t>
  </si>
  <si>
    <t>RP310</t>
  </si>
  <si>
    <t>55CTA1</t>
  </si>
  <si>
    <t>TANDCO</t>
  </si>
  <si>
    <t>Escalation</t>
  </si>
  <si>
    <t>Assistant Director 1</t>
  </si>
  <si>
    <t>Assistant Director 2</t>
  </si>
  <si>
    <t>Variance Increase/ (Decrease)</t>
  </si>
  <si>
    <t>Human Resources (HR)</t>
  </si>
  <si>
    <r>
      <t>New Positions Requested:</t>
    </r>
    <r>
      <rPr>
        <sz val="11"/>
        <color theme="1"/>
        <rFont val="Aptos Narrow"/>
        <family val="2"/>
        <scheme val="minor"/>
      </rPr>
      <t xml:space="preserve"> </t>
    </r>
  </si>
  <si>
    <t>Institutional Research &amp; Reporting (IRR)</t>
  </si>
  <si>
    <t>Assistant Director of Institutional Research &amp; Reporting</t>
  </si>
  <si>
    <t>Research Analyst III (Program Manager)</t>
  </si>
  <si>
    <t>Center for Wellness and Success</t>
  </si>
  <si>
    <t>Permanent Program Manager, Professional Development</t>
  </si>
  <si>
    <t>VR Mobile Pod Operator (19-hour position)</t>
  </si>
  <si>
    <t>Information Technology (IT)</t>
  </si>
  <si>
    <r>
      <t>Position Reclassification Requested:</t>
    </r>
    <r>
      <rPr>
        <sz val="11"/>
        <color theme="1"/>
        <rFont val="Aptos Narrow"/>
        <family val="2"/>
        <scheme val="minor"/>
      </rPr>
      <t xml:space="preserve"> </t>
    </r>
  </si>
  <si>
    <t>Reclassification of one vacant ERP 1 position to an ERP 2 position</t>
  </si>
  <si>
    <t>(This is a reclassification, not a new FTE.)</t>
  </si>
  <si>
    <t>Facilities (Facilities Planning &amp; Construction)</t>
  </si>
  <si>
    <r>
      <t>New / Reclassified Positions Requested:</t>
    </r>
    <r>
      <rPr>
        <sz val="11"/>
        <color theme="1"/>
        <rFont val="Aptos Narrow"/>
        <family val="2"/>
        <scheme val="minor"/>
      </rPr>
      <t xml:space="preserve"> </t>
    </r>
  </si>
  <si>
    <t>Reclassification: Facilities Planning Director → Facilities Planning Director</t>
  </si>
  <si>
    <t>Reclassification: Budget Analyst → Assistant Director of Facilities Finance</t>
  </si>
  <si>
    <t>Executive Assistant (new position)</t>
  </si>
  <si>
    <t>Public Affairs, Development, Grants &amp; External Funding</t>
  </si>
  <si>
    <t>Professional Expert – Grant Writer (Priority Request)</t>
  </si>
  <si>
    <t>Administrative Assistant – Classified</t>
  </si>
  <si>
    <t>Finance Admin, Risk Mgmt &amp; Facilities</t>
  </si>
  <si>
    <t>Department Assistant III (3) - range 38- classified</t>
  </si>
  <si>
    <t>Executive Assistant / HR Paralegal (Confidential Classified) range 008</t>
  </si>
  <si>
    <t>Associate Vice Chancellor HR- range 21</t>
  </si>
  <si>
    <t>Director Employee &amp; Labor Relations range 18</t>
  </si>
  <si>
    <t>Talent Acquisition Manager range 11</t>
  </si>
  <si>
    <t>Leave of Absence Manager range 11</t>
  </si>
  <si>
    <t>Organizational Development &amp; Training Manager range 11</t>
  </si>
  <si>
    <t>Chief Integrity Officer</t>
  </si>
  <si>
    <t>Category</t>
  </si>
  <si>
    <t>FY25 Actuls</t>
  </si>
  <si>
    <t>FY24 Actuals</t>
  </si>
  <si>
    <t>FY27 Budget</t>
  </si>
  <si>
    <t>Cls Oth - Temp</t>
  </si>
  <si>
    <t>Clss Mgt(NonEd)</t>
  </si>
  <si>
    <t>Clss Non-Instr Emp Reg Salary Sched</t>
  </si>
  <si>
    <t>Computer/Tech Equipment</t>
  </si>
  <si>
    <t>Computer/Technology Equipment</t>
  </si>
  <si>
    <t>DefBen - Clss Emp Temp</t>
  </si>
  <si>
    <t>Disposal Services</t>
  </si>
  <si>
    <t>Educational Administrators - Cont</t>
  </si>
  <si>
    <t>Confirm from HR; where are we budgeting Chancellor's 6% retirement fund</t>
  </si>
  <si>
    <t>Base Sal</t>
  </si>
  <si>
    <t>Employee Travel</t>
  </si>
  <si>
    <t>CPIU</t>
  </si>
  <si>
    <t>Food/Meetings</t>
  </si>
  <si>
    <t>Tax Deffered Compensation plan</t>
  </si>
  <si>
    <t>General Advertising Services</t>
  </si>
  <si>
    <t>H&amp;W - Clss Emp</t>
  </si>
  <si>
    <t>H&amp;W - Clss Mgt(Non-Educ Admin)</t>
  </si>
  <si>
    <t>H&amp;W - Educational Admin - Cont</t>
  </si>
  <si>
    <t>Magazines &amp; Periodicals</t>
  </si>
  <si>
    <t>Non-Inst Students</t>
  </si>
  <si>
    <t>Non-Inst Supplies &amp; Materials</t>
  </si>
  <si>
    <t>Non-Library/Magazines/Bks/Prdcls</t>
  </si>
  <si>
    <t>OASDHI - Clss Emp</t>
  </si>
  <si>
    <t>OASDHI - Clss Emp Temp</t>
  </si>
  <si>
    <t>OASDHI - Clss Mgt Non-Ed Admin</t>
  </si>
  <si>
    <t>OASDHI - Educational Admin - Cont</t>
  </si>
  <si>
    <t>OPEB ARC-Clss Emp</t>
  </si>
  <si>
    <t>OPEB ARC-Clss Mgt(Non-EducAdmin)</t>
  </si>
  <si>
    <t>OPEB ARC-EducAdmin-Cont</t>
  </si>
  <si>
    <t>Oper/Lease Cntrcts-ie Cars-Copiers</t>
  </si>
  <si>
    <t>Oth Equipment Maint Agreements</t>
  </si>
  <si>
    <t>Oth Non-Inst Consulting Services</t>
  </si>
  <si>
    <t>OTHBEN - Clss Emp</t>
  </si>
  <si>
    <t>OTHBEN - Educational Administrators</t>
  </si>
  <si>
    <t>OTHBEN-Clss Mgt(Non-Educ Admin)</t>
  </si>
  <si>
    <t>Other Maintenance/Repairs</t>
  </si>
  <si>
    <t>Other Services &amp; Expenses</t>
  </si>
  <si>
    <t>Outreach-Events</t>
  </si>
  <si>
    <t>PERS - Clss Emp</t>
  </si>
  <si>
    <t>PERS - Clss Mgt Non-Educational Adm</t>
  </si>
  <si>
    <t>Postage/Express Overnight Svcs</t>
  </si>
  <si>
    <t>Printing/Duplicating Service</t>
  </si>
  <si>
    <t>Refreshments/Meetings</t>
  </si>
  <si>
    <t>Salary Budget Control</t>
  </si>
  <si>
    <t>Short Term Rental-Veh &amp; Equip</t>
  </si>
  <si>
    <t>STRS - Ed Administrators - Cont</t>
  </si>
  <si>
    <t>SUI - Clss Emp</t>
  </si>
  <si>
    <t>SUI - Clss Emp Temp</t>
  </si>
  <si>
    <t>SUI - Educational Admin - Cont</t>
  </si>
  <si>
    <t>SUI-Clss Mgt Non-Educational Admin</t>
  </si>
  <si>
    <t>WC - Clss Emp</t>
  </si>
  <si>
    <t>WC - Clss Emp Temp</t>
  </si>
  <si>
    <t>WC - Clss Mgt Non-Educational Admin</t>
  </si>
  <si>
    <t>WC - Educational Administrators</t>
  </si>
  <si>
    <t>Admin Non-Instr Prof Expt</t>
  </si>
  <si>
    <t xml:space="preserve">Sr. Advisor </t>
  </si>
  <si>
    <t>Attorney Fees - Oth</t>
  </si>
  <si>
    <t>Risk Mgmt now</t>
  </si>
  <si>
    <t>Abe and Zav salary</t>
  </si>
  <si>
    <t>Institutional Dues/Memberships</t>
  </si>
  <si>
    <t>Internet Access</t>
  </si>
  <si>
    <t>Phone charges</t>
  </si>
  <si>
    <t>Rental of Facilities</t>
  </si>
  <si>
    <t>Telephone Services</t>
  </si>
  <si>
    <t>(Local) Online Training/Webinar</t>
  </si>
  <si>
    <t>Benefit Suspense</t>
  </si>
  <si>
    <t>Cont Security Services</t>
  </si>
  <si>
    <t>DefBen-Clss Mgt - Non-Educ Admin</t>
  </si>
  <si>
    <t>Non-Admin Non-Instr Prof Expt</t>
  </si>
  <si>
    <t xml:space="preserve">Consulting services- Legislative advocacy </t>
  </si>
  <si>
    <t>Software Licensing/Maintenance Svcs</t>
  </si>
  <si>
    <t>Student Travel</t>
  </si>
  <si>
    <t>Trustee Election</t>
  </si>
  <si>
    <t>VR Mobile Pod Operator (19-hour position)classified 43.5</t>
  </si>
  <si>
    <t xml:space="preserve">Position Replacement </t>
  </si>
  <si>
    <t>Notes (Orgs)</t>
  </si>
  <si>
    <t>RO</t>
  </si>
  <si>
    <t>10 (except DC)</t>
  </si>
  <si>
    <t>Kern Community College District</t>
  </si>
  <si>
    <t>GU001 District Operations Budget</t>
  </si>
  <si>
    <t>2025-26 Adopted Budget v5</t>
  </si>
  <si>
    <t>GU001 Regular Salary &amp; Benefit  (excludes Temp Labor)</t>
  </si>
  <si>
    <r>
      <t xml:space="preserve">Chancellor's Office
</t>
    </r>
    <r>
      <rPr>
        <i/>
        <sz val="11"/>
        <rFont val="Aptos Narrow"/>
        <family val="2"/>
      </rPr>
      <t>(Includes District Operations, Board of Trustees, and Public Relations/Development</t>
    </r>
    <r>
      <rPr>
        <b/>
        <i/>
        <sz val="11"/>
        <rFont val="Aptos Narrow"/>
        <family val="2"/>
      </rPr>
      <t>)</t>
    </r>
  </si>
  <si>
    <t>Educational Services
(Includes Educational Services, IR, and Workforce &amp; Economic Development)</t>
  </si>
  <si>
    <t>Business Services
(Includes Facilities)</t>
  </si>
  <si>
    <t>TOTAL</t>
  </si>
  <si>
    <t>Tab</t>
  </si>
  <si>
    <t>2025-26 Adopted Budget -- Salary &amp; Benefits</t>
  </si>
  <si>
    <t>total here</t>
  </si>
  <si>
    <t>total worksheet</t>
  </si>
  <si>
    <t>2024-25 Adopted Budget -- Salary &amp; Benefits</t>
  </si>
  <si>
    <t>Primary Variances</t>
  </si>
  <si>
    <t>Position Additions:</t>
  </si>
  <si>
    <t>Purchasing Coordinator/Analyst</t>
  </si>
  <si>
    <t>IT Support Specialist</t>
  </si>
  <si>
    <t>Education Data Scientist</t>
  </si>
  <si>
    <t>Executive Director, Public Safety</t>
  </si>
  <si>
    <t>Program Manager, Professional Dev (Interim) - Reserve Funded</t>
  </si>
  <si>
    <t>Positions Not Budgeted:</t>
  </si>
  <si>
    <t>DMC108 - Administrative Assistant (Early College)</t>
  </si>
  <si>
    <t>DMC173 - Administrative Assistant (Ed Svs)</t>
  </si>
  <si>
    <t>DML016 - Executive Assistant (General Counsel)</t>
  </si>
  <si>
    <t>DMM030 - AVC, Enrollment Mgmt</t>
  </si>
  <si>
    <t>DTM008 - Interim AVC (Early College)</t>
  </si>
  <si>
    <t>DTM009 - Interim AVC Analytics &amp; Innovation</t>
  </si>
  <si>
    <t>Position Shifts from Categorical/Grants/Other funding</t>
  </si>
  <si>
    <t>BMC839 - Education Data Scientist (increase from 25% to 91.67%)</t>
  </si>
  <si>
    <t>DMC191 - Administrative Assistant (increase from 90% to 100%)</t>
  </si>
  <si>
    <t>DMC179 - Department Assistant (Decreased from 25% to 0%)</t>
  </si>
  <si>
    <t>DMN051 - AVC Construction &amp; Facilities (increase to 50%)</t>
  </si>
  <si>
    <t>DMC172 - Data Warehouse Developer (move from BC funding)</t>
  </si>
  <si>
    <t>DMC183 - Enterprise Res Plan Analyst (move from BC funding)</t>
  </si>
  <si>
    <t>DMC186 - Enterprise Res Plan Analyst (move from BC funding)</t>
  </si>
  <si>
    <t>Other</t>
  </si>
  <si>
    <t>DML001 - Educational Services Assistant</t>
  </si>
  <si>
    <t>DMN062 - Director, Programs &amp; Compliance (increase from 50% to 100%)</t>
  </si>
  <si>
    <t>DMN034 - Dir, Grants &amp; Resource Dev (increase from 50% to 100%)</t>
  </si>
  <si>
    <t>DMC009 - Reclassify from Accounting Technician II to Accounting Coordinator</t>
  </si>
  <si>
    <t>Risk Management Restructure</t>
  </si>
  <si>
    <t>Step/Column and Benefit Rate Changes</t>
  </si>
  <si>
    <t>GU001 Non Labor &amp; Debt Service &amp; Temporary Labor</t>
  </si>
  <si>
    <t>2025-26 Adopted Budget Non-Labor (including reserve funded)</t>
  </si>
  <si>
    <t>2024-25 Adopted Budget Non-Labor (including reserve funded)</t>
  </si>
  <si>
    <t>Anticipated breakage (resignations/new employees)</t>
  </si>
  <si>
    <t>Reserve Funded Expenses</t>
  </si>
  <si>
    <t>Amount from DW Reserve</t>
  </si>
  <si>
    <t>Zav's position</t>
  </si>
  <si>
    <t>Total 2025-26 DO Adopted Budget (INCLUDING reserve funded)</t>
  </si>
  <si>
    <t>Interim PM Prof Dev</t>
  </si>
  <si>
    <t>Net Change (includes Carryover)</t>
  </si>
  <si>
    <t>Total 2025-26 DO Adopted Budget (EXCLUDING reserve funded)</t>
  </si>
  <si>
    <t>DO Budget (PY)</t>
  </si>
  <si>
    <t xml:space="preserve">Executive Director of Public Safety @ range 019 mgmt </t>
  </si>
  <si>
    <t>2026-27  Budget Request</t>
  </si>
  <si>
    <t xml:space="preserve">2026 Adopted </t>
  </si>
  <si>
    <t>Budget Requests</t>
  </si>
  <si>
    <t>Increase in overall request</t>
  </si>
  <si>
    <t xml:space="preserve">Please complete the highlighted columns below to request a budget for FY2026-27.  </t>
  </si>
  <si>
    <t>One-Time Requests</t>
  </si>
  <si>
    <t xml:space="preserve">For any increase, please be sure to provide an explanation for that request for an increase.  </t>
  </si>
  <si>
    <t>Total Requests</t>
  </si>
  <si>
    <t>If you need to request a budget in an account that is not listed, please selected from the drop down in the blank rows at the bottom of each organization code.</t>
  </si>
  <si>
    <t>this cell is locked and appears to have a calculation embedded</t>
  </si>
  <si>
    <t>For any one-time requests, please use the separate section below.</t>
  </si>
  <si>
    <t>To request a new, permanent position or a reclassification of an existing permanent position please use this form.</t>
  </si>
  <si>
    <t>2022</t>
  </si>
  <si>
    <t>2023</t>
  </si>
  <si>
    <t>2024</t>
  </si>
  <si>
    <t xml:space="preserve"> Fund</t>
  </si>
  <si>
    <t xml:space="preserve">Org Code </t>
  </si>
  <si>
    <t xml:space="preserve"> Org Description</t>
  </si>
  <si>
    <t xml:space="preserve"> Account</t>
  </si>
  <si>
    <t xml:space="preserve"> Account Description</t>
  </si>
  <si>
    <t xml:space="preserve"> Program</t>
  </si>
  <si>
    <t xml:space="preserve"> Activity</t>
  </si>
  <si>
    <t xml:space="preserve"> Location</t>
  </si>
  <si>
    <t>Adopted Budget</t>
  </si>
  <si>
    <t>Actual Expenses</t>
  </si>
  <si>
    <t xml:space="preserve">Adopted Budget </t>
  </si>
  <si>
    <t>Budget Request*</t>
  </si>
  <si>
    <t>Increase Amount</t>
  </si>
  <si>
    <t>Explanation for increase</t>
  </si>
  <si>
    <t>4 - year average</t>
  </si>
  <si>
    <t>Admin Svcs - Operating Budget</t>
  </si>
  <si>
    <t>4211</t>
  </si>
  <si>
    <t>4313</t>
  </si>
  <si>
    <t>5119</t>
  </si>
  <si>
    <t>5220</t>
  </si>
  <si>
    <t>Increase in site visits</t>
  </si>
  <si>
    <t>5221</t>
  </si>
  <si>
    <t>5230</t>
  </si>
  <si>
    <t>I suspect expenses are not being coded to this account, but this is necessary for monthly meetings and PD</t>
  </si>
  <si>
    <t>5300</t>
  </si>
  <si>
    <t xml:space="preserve">I know of Kern Tax, CCLC and others, again - I suspect expenses are not properly coded </t>
  </si>
  <si>
    <t>5650</t>
  </si>
  <si>
    <t>Expect an increase to support critical automation of business processes</t>
  </si>
  <si>
    <t>5671</t>
  </si>
  <si>
    <t>Equip Maint Agreements</t>
  </si>
  <si>
    <t>5681</t>
  </si>
  <si>
    <t>Grounds Maintenance</t>
  </si>
  <si>
    <t>Anticipate an increase of M&amp;O costs moving over from Facilities and/or backfill for fall short in R.Puga's budget</t>
  </si>
  <si>
    <t>5685</t>
  </si>
  <si>
    <t>Computer Hardware Maint Agreements</t>
  </si>
  <si>
    <t>computer/printer</t>
  </si>
  <si>
    <t>5686</t>
  </si>
  <si>
    <t>5820</t>
  </si>
  <si>
    <t>5830</t>
  </si>
  <si>
    <t>Bank Charges</t>
  </si>
  <si>
    <t>see budget line above- can split if necessary, but I suspect all costs are hitting this ORG</t>
  </si>
  <si>
    <t>5831</t>
  </si>
  <si>
    <t>Credit Card Expense</t>
  </si>
  <si>
    <t>5835</t>
  </si>
  <si>
    <t>Bad Debt Expense</t>
  </si>
  <si>
    <t>Bad was debt moved to one-time costs, funded by reserves and not ChargeBack</t>
  </si>
  <si>
    <t>5860</t>
  </si>
  <si>
    <t xml:space="preserve">expect some for recruitments </t>
  </si>
  <si>
    <t>5880</t>
  </si>
  <si>
    <t>Taxes - Licenses &amp; Permits</t>
  </si>
  <si>
    <t xml:space="preserve">4 year avg. is higher than the $25k yet none recorded for this year…yet </t>
  </si>
  <si>
    <t>5890</t>
  </si>
  <si>
    <t>5895</t>
  </si>
  <si>
    <t>Prior Periods Adjustments</t>
  </si>
  <si>
    <t xml:space="preserve">I suspect to incur some adj as we continue to clean up historical operations </t>
  </si>
  <si>
    <t>6412</t>
  </si>
  <si>
    <t>6419FA</t>
  </si>
  <si>
    <t>Other Equipment</t>
  </si>
  <si>
    <t>7312</t>
  </si>
  <si>
    <t>Interfund Transfers - Out</t>
  </si>
  <si>
    <t>731001</t>
  </si>
  <si>
    <t>5400</t>
  </si>
  <si>
    <t>Comprehensive/Liab/Prpty/Auto Ins)</t>
  </si>
  <si>
    <t>This cost falls to CFO - $0 implies it is being coded to a different FOAPAL</t>
  </si>
  <si>
    <t>5406</t>
  </si>
  <si>
    <t>Student Insurance</t>
  </si>
  <si>
    <t>SAA</t>
  </si>
  <si>
    <t>5581</t>
  </si>
  <si>
    <t xml:space="preserve">Mgmt concepts, MAXIMUS, Trainings </t>
  </si>
  <si>
    <t>* Excludes one-time requests</t>
  </si>
  <si>
    <t>Budget Request</t>
  </si>
  <si>
    <t>Regulatory Business Services</t>
  </si>
  <si>
    <t>aligning w/4yr avg</t>
  </si>
  <si>
    <t>Found the Prpty/liability referenced above. Increase reflected to support risk assessment valuation - higher incidense increased rate to $1.8+million</t>
  </si>
  <si>
    <t>696000</t>
  </si>
  <si>
    <t>5407</t>
  </si>
  <si>
    <t>Insurance Deductibles</t>
  </si>
  <si>
    <t>5700</t>
  </si>
  <si>
    <t>Annual Fiscal Audit</t>
  </si>
  <si>
    <t>Ballpark - will likely have slight increase YoY; Did not review the payment schedule in the contract term.</t>
  </si>
  <si>
    <t>7110</t>
  </si>
  <si>
    <t>Debt Reduction</t>
  </si>
  <si>
    <t>720000</t>
  </si>
  <si>
    <t>Ballpark, we have a debt schedule - I did not review</t>
  </si>
  <si>
    <t>7111</t>
  </si>
  <si>
    <t>Debt Interest &amp; Other Charges</t>
  </si>
  <si>
    <t xml:space="preserve">Expectation that this will remain consistent </t>
  </si>
  <si>
    <t>Purchasing</t>
  </si>
  <si>
    <t>120BS8</t>
  </si>
  <si>
    <t>Insurance Claims</t>
  </si>
  <si>
    <t>.</t>
  </si>
  <si>
    <t>Adopted Budget *</t>
  </si>
  <si>
    <t>Accounting &amp; Special Services</t>
  </si>
  <si>
    <t>2393</t>
  </si>
  <si>
    <t>Class Non-Instr Overtime</t>
  </si>
  <si>
    <t xml:space="preserve">Temp staff s/b budget and not reliant on breakage (savings) </t>
  </si>
  <si>
    <t>5691</t>
  </si>
  <si>
    <t>Other Maintenance Contracts</t>
  </si>
  <si>
    <t>5870</t>
  </si>
  <si>
    <t>Cash Over - Short</t>
  </si>
  <si>
    <t>6419</t>
  </si>
  <si>
    <t>122BS6</t>
  </si>
  <si>
    <t>Cash Accts Receivable&amp;Special Svcs.</t>
  </si>
  <si>
    <t>Accounts Payable</t>
  </si>
  <si>
    <t>2026-27 One-Time Requests</t>
  </si>
  <si>
    <r>
      <t xml:space="preserve">Please complete the highlighted columns below to request a budget for </t>
    </r>
    <r>
      <rPr>
        <b/>
        <sz val="11"/>
        <color theme="9" tint="-0.249977111117893"/>
        <rFont val="Aptos Narrow"/>
        <family val="2"/>
        <scheme val="minor"/>
      </rPr>
      <t>one-time expenses</t>
    </r>
    <r>
      <rPr>
        <sz val="11"/>
        <color theme="1"/>
        <rFont val="Aptos Narrow"/>
        <family val="2"/>
        <scheme val="minor"/>
      </rPr>
      <t xml:space="preserve"> FY2026-27.  </t>
    </r>
  </si>
  <si>
    <t>Explanation for one-time request</t>
  </si>
  <si>
    <t xml:space="preserve">Potential of PY adjustments as we continue to clean-up historical activity </t>
  </si>
  <si>
    <t>KCCD District Office FY26 New Position Request (Copy)</t>
  </si>
  <si>
    <t>Supported Budget*</t>
  </si>
  <si>
    <t>Increse/Decrease per Suggested Budget</t>
  </si>
  <si>
    <t>My Notes</t>
  </si>
  <si>
    <t>4315</t>
  </si>
  <si>
    <t>Maint &amp; Repairs Supplies</t>
  </si>
  <si>
    <t>4321</t>
  </si>
  <si>
    <t>Fuel - Lubricants</t>
  </si>
  <si>
    <t>5108</t>
  </si>
  <si>
    <t>Temp Employment Agency Services</t>
  </si>
  <si>
    <t>5530</t>
  </si>
  <si>
    <t>Light - Electricity</t>
  </si>
  <si>
    <t>5540</t>
  </si>
  <si>
    <t>Water - Sanitation</t>
  </si>
  <si>
    <t>5550</t>
  </si>
  <si>
    <t>5570</t>
  </si>
  <si>
    <t>Pest Control</t>
  </si>
  <si>
    <t>5590</t>
  </si>
  <si>
    <t>Other Utilities</t>
  </si>
  <si>
    <t>5683</t>
  </si>
  <si>
    <t>Building Maintenance</t>
  </si>
  <si>
    <t>5684</t>
  </si>
  <si>
    <t>Vehicle Repairs &amp; Maintenance</t>
  </si>
  <si>
    <t>5863</t>
  </si>
  <si>
    <t>Radio/Newspaper Ad Placement</t>
  </si>
  <si>
    <t>6120</t>
  </si>
  <si>
    <t>Site Improvement</t>
  </si>
  <si>
    <t>6414</t>
  </si>
  <si>
    <t>Furniture</t>
  </si>
  <si>
    <t>DC</t>
  </si>
  <si>
    <t>6210C</t>
  </si>
  <si>
    <t>Buildings Construction - C</t>
  </si>
  <si>
    <t>FUND : MJ100</t>
  </si>
  <si>
    <t>12DMRO</t>
  </si>
  <si>
    <t>5560</t>
  </si>
  <si>
    <t>Hazardous Waste Disposal</t>
  </si>
  <si>
    <t>5813</t>
  </si>
  <si>
    <t>Physical Examinations/Tests</t>
  </si>
  <si>
    <t>6412FA</t>
  </si>
  <si>
    <t>12DLEO</t>
  </si>
  <si>
    <t>General Counsel</t>
  </si>
  <si>
    <t>5731</t>
  </si>
  <si>
    <t>5790</t>
  </si>
  <si>
    <t>Other Professional Fees</t>
  </si>
  <si>
    <t>140HR6</t>
  </si>
  <si>
    <t>HR - Risk Mgmt &amp; Safety</t>
  </si>
  <si>
    <t>140LE0</t>
  </si>
  <si>
    <t>Please complete the highlighted columns below to request a budget for FY 2026-27</t>
  </si>
  <si>
    <t>Increase due to only having one custodian, student support</t>
  </si>
  <si>
    <t>The student worker salary line has been adjusted based on prior year expenditures, which exceeded the original budget due to higher staffing needs. A modest contingency is included to cover potential leave and maintain operations without relying on temporary staff, as the department now uses student workers exclusively. This allocation provides a more accurate estimate of expected costs while ensuring continuity of services.</t>
  </si>
  <si>
    <t>This allocation includes a contingency for anticipated overtime during the student worker’s two-week vacation period, as well as for any additional hours required to sustain essential operations. Since the department no longer utilizes temporary staff and now relies exclusively on student workers for coverage, maintaining this funding level ensures continuity of services without increasing overall budgeted costs.</t>
  </si>
  <si>
    <t>Increase due to the current inflatation costs</t>
  </si>
  <si>
    <t>Due to the ongoing increase in inflation rates, the costs of goods, services, and operational expenses have risen significantly. To maintain the effectiveness of our programs and ensure continued service delivery, it is necessary to adjust the budget accordingly.</t>
  </si>
  <si>
    <t>Certain essential cleaning equipment, including the vacuum cleaner and scrub machine, reaches the end of its operational cycle annually. To maintain optimal hygiene standards, efficiency, and safety.</t>
  </si>
  <si>
    <t>This budget allocation covers the purchase of fuel and lubricants required for the operation and maintenance of vehicles, machinery, and equipment throughout the fiscal year.</t>
  </si>
  <si>
    <r>
      <t xml:space="preserve">Student workers in the custodian role are limited to a maximum of </t>
    </r>
    <r>
      <rPr>
        <b/>
        <sz val="11"/>
        <color theme="1"/>
        <rFont val="Aptos Narrow"/>
        <family val="2"/>
        <scheme val="minor"/>
      </rPr>
      <t>20 hours per week</t>
    </r>
    <r>
      <rPr>
        <sz val="11"/>
        <color theme="1"/>
        <rFont val="Aptos Narrow"/>
        <family val="2"/>
        <scheme val="minor"/>
      </rPr>
      <t xml:space="preserve"> as per policy. To ensure full coverage of custodial duties</t>
    </r>
  </si>
  <si>
    <t>This allocation covers the cost of electricity for Disctrict office</t>
  </si>
  <si>
    <t>This allocation covers the cost of Water Sanitation for Disctrict office, The increase is due to Inflation</t>
  </si>
  <si>
    <t xml:space="preserve">Clubbed Budget of Account 5590-Other utilities with Account 5550 as account 5590 was charged incorrectly </t>
  </si>
  <si>
    <t xml:space="preserve">No Allocation is given as this is clubbed Budget of Account 5590-Other utilities with Account 5550 as account 5590 was charged incorrectly </t>
  </si>
  <si>
    <t>Increase due to the current inflatation costs (JCI)</t>
  </si>
  <si>
    <t xml:space="preserve">Reduced as no major site improvement </t>
  </si>
  <si>
    <t>Two urgent laptops replacements</t>
  </si>
  <si>
    <t>The budget for the DC location is significantly lower this year because the project is no longer new. Last year required extensive renovation and maintenance, but this year only basic services are needed, such as sanitation, pest control, and ground maintenance.</t>
  </si>
  <si>
    <t>Facilities Operations</t>
  </si>
  <si>
    <t>David Reed's Travel will be charged on the CFO's Budget going forward for FY 26-27</t>
  </si>
  <si>
    <t>Please complete the highlighted columns below to request a budget for FY2026-27.</t>
  </si>
  <si>
    <t>District Office</t>
  </si>
  <si>
    <t>5231</t>
  </si>
  <si>
    <t>Outreach Events</t>
  </si>
  <si>
    <t>5602</t>
  </si>
  <si>
    <t>5608</t>
  </si>
  <si>
    <t>DLMS02</t>
  </si>
  <si>
    <t>5690</t>
  </si>
  <si>
    <t>5861</t>
  </si>
  <si>
    <t>5862</t>
  </si>
  <si>
    <t>Sponsorships</t>
  </si>
  <si>
    <t>General Planning &amp; Development</t>
  </si>
  <si>
    <t>Executive Operations</t>
  </si>
  <si>
    <t>Regulatory Chancellors Office</t>
  </si>
  <si>
    <t>5651</t>
  </si>
  <si>
    <t>Should be IT</t>
  </si>
  <si>
    <t>Outreach Event</t>
  </si>
  <si>
    <t>5603</t>
  </si>
  <si>
    <t>Telephone Charges</t>
  </si>
  <si>
    <t>Regulatory Board of Trustees</t>
  </si>
  <si>
    <t>3420RC</t>
  </si>
  <si>
    <t>5118</t>
  </si>
  <si>
    <t>5212</t>
  </si>
  <si>
    <t>5720</t>
  </si>
  <si>
    <t>3621T</t>
  </si>
  <si>
    <t>4314</t>
  </si>
  <si>
    <t>Paper</t>
  </si>
  <si>
    <t>??</t>
  </si>
  <si>
    <t>These contracts are to support districtwide communications contracts including Meltwater, Hootsuite and other marketing and public development consultants supporting outreach and public affairs and development</t>
  </si>
  <si>
    <t>Support for Districtwide Community Forums and Events including Indigenous People's Day, Hispanic Heritage Luncheon, African American Leaders Breakfast, Women in Leadership and Asian American Heritage Month, this line item has required a budget transfer over the last two years.</t>
  </si>
  <si>
    <t>Program Manager (1) - Safety-range 006 mgmt</t>
  </si>
  <si>
    <t xml:space="preserve">Please complete the highlighted columns below to request a budget for FY2026-27  </t>
  </si>
  <si>
    <t>Acad Emp - Non-Inst Non Cont</t>
  </si>
  <si>
    <t>To better align with actual costs</t>
  </si>
  <si>
    <t>for increased work load</t>
  </si>
  <si>
    <t>increase in cost of supplies, new HR employees</t>
  </si>
  <si>
    <t>5209</t>
  </si>
  <si>
    <t>Non-Employee Travel</t>
  </si>
  <si>
    <t>new HR employees, increased training</t>
  </si>
  <si>
    <t>5220DT</t>
  </si>
  <si>
    <t>Employee Travel DO</t>
  </si>
  <si>
    <t>5310</t>
  </si>
  <si>
    <t>Consortium Dues/Memberships</t>
  </si>
  <si>
    <t>5740</t>
  </si>
  <si>
    <t>Settlement Expense</t>
  </si>
  <si>
    <t>5810</t>
  </si>
  <si>
    <t>Fingerprinting Services</t>
  </si>
  <si>
    <t>increase in FBI/DOJ processing</t>
  </si>
  <si>
    <t>increase in cost, increase in KCCD employees</t>
  </si>
  <si>
    <t>5840</t>
  </si>
  <si>
    <t>Interest - Current Debt</t>
  </si>
  <si>
    <t>increase of unknown costs for new HR employees</t>
  </si>
  <si>
    <t>new HR employees</t>
  </si>
  <si>
    <t>Human Resources - BC</t>
  </si>
  <si>
    <t>Human Resources - PC</t>
  </si>
  <si>
    <t>Human Resources - CC</t>
  </si>
  <si>
    <r>
      <t xml:space="preserve">Please complete the highlighted columns below to request a budget for </t>
    </r>
    <r>
      <rPr>
        <b/>
        <sz val="11"/>
        <color theme="9" tint="-0.249977111117893"/>
        <rFont val="Aptos Narrow"/>
        <family val="2"/>
        <scheme val="minor"/>
      </rPr>
      <t>one-time expenses</t>
    </r>
    <r>
      <rPr>
        <sz val="11"/>
        <color theme="1"/>
        <rFont val="Aptos Narrow"/>
        <family val="2"/>
        <scheme val="minor"/>
      </rPr>
      <t xml:space="preserve"> FY2026-27</t>
    </r>
  </si>
  <si>
    <t>SERP Costs</t>
  </si>
  <si>
    <t>Human Resources &amp; Legal</t>
  </si>
  <si>
    <t>KCCD District office FY 27 New Positions</t>
  </si>
  <si>
    <t>Org Code Changed May 2025</t>
  </si>
  <si>
    <t>10AIR1</t>
  </si>
  <si>
    <t>Institutional Reporting</t>
  </si>
  <si>
    <t>Continued material support for training on data literacy ,  and data goverance committee development</t>
  </si>
  <si>
    <r>
      <t xml:space="preserve">Continued funding for data literacy and governance committee development.
</t>
    </r>
    <r>
      <rPr>
        <b/>
        <u/>
        <sz val="9"/>
        <rFont val="Aptos Narrow"/>
        <family val="2"/>
        <scheme val="minor"/>
      </rPr>
      <t>Last year: 4 sessions</t>
    </r>
    <r>
      <rPr>
        <sz val="9"/>
        <rFont val="Aptos Narrow"/>
        <family val="2"/>
        <scheme val="minor"/>
      </rPr>
      <t xml:space="preserve"> funded.
</t>
    </r>
    <r>
      <rPr>
        <b/>
        <u/>
        <sz val="9"/>
        <rFont val="Aptos Narrow"/>
        <family val="2"/>
        <scheme val="minor"/>
      </rPr>
      <t>This year:</t>
    </r>
    <r>
      <rPr>
        <sz val="9"/>
        <rFont val="Aptos Narrow"/>
        <family val="2"/>
        <scheme val="minor"/>
      </rPr>
      <t xml:space="preserve"> IR plans to</t>
    </r>
    <r>
      <rPr>
        <b/>
        <u/>
        <sz val="9"/>
        <rFont val="Aptos Narrow"/>
        <family val="2"/>
        <scheme val="minor"/>
      </rPr>
      <t xml:space="preserve"> double sessions</t>
    </r>
    <r>
      <rPr>
        <sz val="9"/>
        <rFont val="Aptos Narrow"/>
        <family val="2"/>
        <scheme val="minor"/>
      </rPr>
      <t xml:space="preserve"> to strengthen data literacy and governance structure across the district.</t>
    </r>
  </si>
  <si>
    <t>Last Year was over Budget</t>
  </si>
  <si>
    <t>Curation improvements and continued maintainace on tableau server; support from consulting to bridge human resource gaps in department</t>
  </si>
  <si>
    <t>The new Software Data Warehouse has been fully implemented and is now operational. To ensure full integration, additional consultant support is required to connect all existing reports and data files to the new system. This process encompasses the migration and alignment of thousands of reports, necessitating appropriate budget allocation to support the required expertise and ensure a seamless transition. There is a possibilty of getting a one year start up Grant - which might cover some of the expenses, but will be applicable once actually received.</t>
  </si>
  <si>
    <t>c</t>
  </si>
  <si>
    <t>Travel, conference attendance for entire IRR District team of 8, additional 2k of funds to support onboaording of two additional hires requested (Asst Director and Research III)</t>
  </si>
  <si>
    <t>Same as last Year</t>
  </si>
  <si>
    <t>Additional training funds for tableau next seminars online</t>
  </si>
  <si>
    <t>Additional funding is requested to support staff participation in upcoming Tableau training seminars offered online. These sessions will enhance data analysis capabilities and ensure continued proficiency with the latest Tableau features and best practices.</t>
  </si>
  <si>
    <t xml:space="preserve">Hosting half day seminars in data governance x 3 </t>
  </si>
  <si>
    <t>To establish a Data Governance Committee to strengthen institutional data management and oversight. The committee will require targeted data literacy and systems training, along with structured planning sessions. Currently, the college lacks a formal data governance framework—an essential foundation for advancing AI, automation, and data-driven decision-making. Addressing this gap is critical to ensuring long-term institutional efficiency and innovation.</t>
  </si>
  <si>
    <t>No change, ACCCA and RP</t>
  </si>
  <si>
    <t>The invoice for this will be chargedd in Spring RP- $1000 and Chancellors office$500 for Student outcome report for safety and crimes</t>
  </si>
  <si>
    <r>
      <t xml:space="preserve">Tableau Server, 23 creator, and 500 viewer = 90k;  iData Data goverance = 50k, Tableau next add on for AI =25k; Invoke Data Warehouse = 75k; DataCamp = 1.8k; Gainful Employement add on = 30k </t>
    </r>
    <r>
      <rPr>
        <b/>
        <sz val="9"/>
        <color rgb="FF000000"/>
        <rFont val="Aptos Narrow"/>
        <family val="2"/>
        <scheme val="minor"/>
      </rPr>
      <t xml:space="preserve">These are all now insitutionalized software, previously funded through grants or college budgets consolodated payments for districtwide resources at the district buget level. </t>
    </r>
  </si>
  <si>
    <t>We will be centralising this process in order to get better pricing on subscritions. Which means that DO will pay all the subscription but their would be a charge back from the rest of colleges- BC/CC/PC % wise - which will be based on the last 3 years expense/ budget spend</t>
  </si>
  <si>
    <t>support technology purchases for team 3 year cycle to replace equipment (2 new systems needed)</t>
  </si>
  <si>
    <t>Only $3,000 has been approved, as the existing laptops do not currently require replacement. The $3,000 serves as a placeholder in the event that any laptop needs to be replaced during the fiscal year.</t>
  </si>
  <si>
    <t>No Activity Code</t>
  </si>
  <si>
    <t>Supported Budget</t>
  </si>
  <si>
    <t>Explanation .</t>
  </si>
  <si>
    <t>11CWS1</t>
  </si>
  <si>
    <t>Center for Wellness &amp; Success</t>
  </si>
  <si>
    <t>Stipend</t>
  </si>
  <si>
    <t>OASDHI - Conf Emp - Non Mgt</t>
  </si>
  <si>
    <t>Educational Supplies</t>
  </si>
  <si>
    <t>Paper supplies, forks, plates, etc.</t>
  </si>
  <si>
    <t>Consulting (Bridgette)</t>
  </si>
  <si>
    <t>Conferences, travel</t>
  </si>
  <si>
    <t>Meetings</t>
  </si>
  <si>
    <t>CWS technology replacements</t>
  </si>
  <si>
    <t>Contingency**</t>
  </si>
  <si>
    <t>MLI</t>
  </si>
  <si>
    <t>CWSMLI</t>
  </si>
  <si>
    <t>Supplies</t>
  </si>
  <si>
    <t>Travel Reimbursements</t>
  </si>
  <si>
    <t>Food, social debrief</t>
  </si>
  <si>
    <t>Master Classes</t>
  </si>
  <si>
    <t>CWSAMC</t>
  </si>
  <si>
    <t>Inst Supplies &amp; Materials</t>
  </si>
  <si>
    <t>Mentor Program</t>
  </si>
  <si>
    <t>CWSAMP</t>
  </si>
  <si>
    <t>Faculty Program</t>
  </si>
  <si>
    <t>CWSAFP</t>
  </si>
  <si>
    <t xml:space="preserve">Software License/Maintenance </t>
  </si>
  <si>
    <t>Educational Software</t>
  </si>
  <si>
    <t>Social Engagement</t>
  </si>
  <si>
    <t>CWSASE</t>
  </si>
  <si>
    <t>4310</t>
  </si>
  <si>
    <t>Edu Svcs. - Operating Budget</t>
  </si>
  <si>
    <t>2026-27 Budget Request</t>
  </si>
  <si>
    <t>To request a new, permanent position, please use this form.</t>
  </si>
  <si>
    <t>My Coments</t>
  </si>
  <si>
    <t>IT-Vice Chancellor, CIO</t>
  </si>
  <si>
    <t>Office Supplies,</t>
  </si>
  <si>
    <t>PM Support</t>
  </si>
  <si>
    <t>200000- General Contingency- Security incident etc Extra 50K - Getting part time PM support for Project management like any implimentaion project for tracking deliverables</t>
  </si>
  <si>
    <t>Gary IJE Travel</t>
  </si>
  <si>
    <t>Inter Jurisdictional Exchange - as per the agreement on Gary Travel- Confirm with Melissa if this is negotiated and the rest is internal staff travel</t>
  </si>
  <si>
    <t>Due to increase in meetings - more of in person staff meetings- budgeted one off site and two onsite</t>
  </si>
  <si>
    <t xml:space="preserve">Membership fees for Educause , CISOA , PMI </t>
  </si>
  <si>
    <t>Moved to Eddie's 133 budget</t>
  </si>
  <si>
    <t>ChatGPT</t>
  </si>
  <si>
    <t>Chat GPT {PILOT) costing $100000 for  600 users - contract will be signed in Feb or March</t>
  </si>
  <si>
    <t>5652</t>
  </si>
  <si>
    <t>IT Cloud Services</t>
  </si>
  <si>
    <t>Scheduled Hardware Refresh</t>
  </si>
  <si>
    <t>Replacing computers on 4 years cycle</t>
  </si>
  <si>
    <t>4312</t>
  </si>
  <si>
    <t>All Computer Software</t>
  </si>
  <si>
    <t>Reduction due to ending of eLumen, Syntellis Axiom contracts and the reporting system allocation based on the Argos contract.Note: includes an estimate cost for Banner pending contract negotiations.</t>
  </si>
  <si>
    <t>Increase due to scheduled hardware refresh plus new positions.</t>
  </si>
  <si>
    <t>Previously budgeted in 2394, Student Worker</t>
  </si>
  <si>
    <t>Moved to 2392, Student Worker</t>
  </si>
  <si>
    <t xml:space="preserve">Contractual decrease for Tier-1 managed Help Desk provider due to switch from their ticketing system to our own.  Correlates to maintenance for new KCCD IT Help Desk ticketing system. </t>
  </si>
  <si>
    <t xml:space="preserve">Increase Due to addition of 3 new staff and 1 new manager. </t>
  </si>
  <si>
    <t xml:space="preserve">Corrected FOAPAL for online training "Stormwind". </t>
  </si>
  <si>
    <t>Contractual increase</t>
  </si>
  <si>
    <t xml:space="preserve"> +$15K: Contractual increase for Microsoft Software Licensing
 +$80K: Increased use of SmartSheet software for project management and other initiatives. 
 -$20K: Transition from initial installation to maintenance for Help Desk Ticketing system. </t>
  </si>
  <si>
    <t>Legal Services for ITFS Wireless Spectrum Management</t>
  </si>
  <si>
    <t>133IM0</t>
  </si>
  <si>
    <t>IT-Networks and System Admin</t>
  </si>
  <si>
    <t xml:space="preserve"> +525K: Part of 1.5M Year 1 costs for new Telephone System
- 89K: Decrease Network/Systems/Telecom Consulting</t>
  </si>
  <si>
    <t xml:space="preserve">FY26 adopted budget of $100 was keyed in incorrectly. </t>
  </si>
  <si>
    <t xml:space="preserve"> +50K - Transition to centralized phone trunking</t>
  </si>
  <si>
    <t>5583</t>
  </si>
  <si>
    <t>Data Communication Services</t>
  </si>
  <si>
    <t xml:space="preserve"> +90K - Build out backup Starlink WAN Network for improved network resiliency. </t>
  </si>
  <si>
    <t xml:space="preserve"> +300K: Part of 1.5M Year 1 costs for new Telephone System</t>
  </si>
  <si>
    <t xml:space="preserve"> +20K: Transition to centralized phone trunking</t>
  </si>
  <si>
    <t>6413FA</t>
  </si>
  <si>
    <t>Autos and Busses</t>
  </si>
  <si>
    <t xml:space="preserve"> +675K Part of 1.5M Year 1 costs for new Telephone System
+60K Transition to centralized phone trunking
+25K Disk Storage (SAN) Expansion for PC</t>
  </si>
  <si>
    <t>2025-26 One-Time Requests</t>
  </si>
  <si>
    <r>
      <t xml:space="preserve">Please complete the highlighted columns below to request a budget for </t>
    </r>
    <r>
      <rPr>
        <b/>
        <sz val="11"/>
        <color theme="9" tint="-0.249977111117893"/>
        <rFont val="Aptos Narrow"/>
        <family val="2"/>
        <scheme val="minor"/>
      </rPr>
      <t>one-time expenses</t>
    </r>
    <r>
      <rPr>
        <sz val="11"/>
        <color theme="1"/>
        <rFont val="Aptos Narrow"/>
        <family val="2"/>
        <scheme val="minor"/>
      </rPr>
      <t xml:space="preserve"> FY2025-26.  </t>
    </r>
  </si>
  <si>
    <t>Details for Sum of Budget Sum - Orgn Desc 3: VC Ed Svs &amp; Student Success, Orgn Desc 2: DO - District Office, Budget: KCCD26</t>
  </si>
  <si>
    <t>Position Title</t>
  </si>
  <si>
    <t>Director, Risk and Safety - Interim</t>
  </si>
  <si>
    <t>Class</t>
  </si>
  <si>
    <t>CA</t>
  </si>
  <si>
    <t>M2</t>
  </si>
  <si>
    <t>Director, Payroll/Benefits</t>
  </si>
  <si>
    <t>Payroll Specialist</t>
  </si>
  <si>
    <t>DTC020-T1</t>
  </si>
  <si>
    <t>Total Salary &amp; Benefits</t>
  </si>
  <si>
    <t>benefits</t>
  </si>
  <si>
    <t>2025</t>
  </si>
  <si>
    <t>DTM011</t>
  </si>
  <si>
    <t>10A</t>
  </si>
  <si>
    <t>10AA</t>
  </si>
  <si>
    <t>10ATP1</t>
  </si>
  <si>
    <t>10AB</t>
  </si>
  <si>
    <t>Institutional Research-Grants</t>
  </si>
  <si>
    <t>BMN148</t>
  </si>
  <si>
    <t>BMC759</t>
  </si>
  <si>
    <t>102EC2</t>
  </si>
  <si>
    <t>102E</t>
  </si>
  <si>
    <t>DMN093</t>
  </si>
  <si>
    <t>DTM007</t>
  </si>
  <si>
    <t>DMC199</t>
  </si>
  <si>
    <t>DMC194</t>
  </si>
  <si>
    <t>DTN021</t>
  </si>
  <si>
    <t>DMN016</t>
  </si>
  <si>
    <t>DTM008</t>
  </si>
  <si>
    <t>102UI1</t>
  </si>
  <si>
    <t>102F</t>
  </si>
  <si>
    <t>Assoc VC Stud Succ Prog &amp; Innov</t>
  </si>
  <si>
    <t>102CO0</t>
  </si>
  <si>
    <t>Deputy Chancellor’s Office</t>
  </si>
  <si>
    <t>BMC849</t>
  </si>
  <si>
    <t>DMC196</t>
  </si>
  <si>
    <t>DMN099</t>
  </si>
  <si>
    <t>DMC108</t>
  </si>
  <si>
    <t>DMC197</t>
  </si>
  <si>
    <t>DMN019</t>
  </si>
  <si>
    <t>BMC834</t>
  </si>
  <si>
    <t>Details for Sum of Budget Sum - Orgn Desc 3: Chancellor, Orgn Desc 2: DO - District Office, Budget: KCCD25</t>
  </si>
  <si>
    <t>Details for Sum of Budget Sum - Orgn Desc 3: Chancellor, Orgn Desc 2: DO - District Office, Budget: KCCD26</t>
  </si>
  <si>
    <t>Old Positions</t>
  </si>
  <si>
    <t>Risk Mgmt Salary &amp; Benefits</t>
  </si>
  <si>
    <t>Payroll Salay &amp; Benefits</t>
  </si>
  <si>
    <t>Licenses and etc</t>
  </si>
  <si>
    <t>117ETP</t>
  </si>
  <si>
    <t>117ETD</t>
  </si>
  <si>
    <t>DPE194</t>
  </si>
  <si>
    <t>110RG1</t>
  </si>
  <si>
    <t>117ETB</t>
  </si>
  <si>
    <t>117ETA</t>
  </si>
  <si>
    <t>DMM009</t>
  </si>
  <si>
    <t>11BAE9</t>
  </si>
  <si>
    <t>BMN166</t>
  </si>
  <si>
    <t>11BK57</t>
  </si>
  <si>
    <t>DPE033</t>
  </si>
  <si>
    <t>GU030</t>
  </si>
  <si>
    <t>110ES4</t>
  </si>
  <si>
    <t>11BKT6</t>
  </si>
  <si>
    <t>DPE190</t>
  </si>
  <si>
    <t>RP647</t>
  </si>
  <si>
    <t>11BA02</t>
  </si>
  <si>
    <t>DTM002</t>
  </si>
  <si>
    <t>DPE143</t>
  </si>
  <si>
    <t>11BKT3</t>
  </si>
  <si>
    <t>Details for Sum of Budget Sum - Orgn Desc 3: VC Ed Svs &amp; Student Success, Orgn Desc 2: DO - District Office, Budget: KCCD25</t>
  </si>
  <si>
    <t>Position</t>
  </si>
  <si>
    <t xml:space="preserve"> BMC839</t>
  </si>
  <si>
    <r>
      <t xml:space="preserve"> </t>
    </r>
    <r>
      <rPr>
        <sz val="11"/>
        <color theme="1"/>
        <rFont val="Aptos Narrow"/>
        <family val="2"/>
        <scheme val="minor"/>
      </rPr>
      <t>Education Data Scientist</t>
    </r>
  </si>
  <si>
    <t>Senior Institutional Research Analyst</t>
  </si>
  <si>
    <t>Institutional Research Analyst</t>
  </si>
  <si>
    <t>Administrative Assistant</t>
  </si>
  <si>
    <t>Associate Vice Chancellor, Institutional Research and Reporting</t>
  </si>
  <si>
    <t>Deputy Chancellor salary - ending 06/30/2026</t>
  </si>
  <si>
    <t>Amount</t>
  </si>
  <si>
    <t>Under Chancellor</t>
  </si>
  <si>
    <t>Under Ed Svc</t>
  </si>
  <si>
    <t>Orgn Lvl 12</t>
  </si>
  <si>
    <t>Salary</t>
  </si>
  <si>
    <t>Under Human Resource</t>
  </si>
  <si>
    <t>Under Finance &amp; Admin</t>
  </si>
  <si>
    <t xml:space="preserve">Moved </t>
  </si>
  <si>
    <t>Positions Additions- Salaries and Benefits</t>
  </si>
  <si>
    <t>Executive Assistant / CFO (Confidential Classified) range 008</t>
  </si>
  <si>
    <t>Telephone Replacement</t>
  </si>
  <si>
    <t>2025-26 Budget Request</t>
  </si>
  <si>
    <t xml:space="preserve">Please complete the highlighted columns below to request a budget for FY2025-26.  </t>
  </si>
  <si>
    <t>The 2026 Actual in Banner is $145,000.The cost has been reduced over the years from moving the Pen and Knowbe4 to differen line items.</t>
  </si>
  <si>
    <t>Reduced cost from SAN training</t>
  </si>
  <si>
    <t>New service SMS service Twillio (NOTE: The 1st yr paid thru RP) because Okta doesnt support. Multiple IT services had increase in annual cost due to usage, such as Tera Worlfand Splunk.</t>
  </si>
  <si>
    <t>Finance Admin, Risk Mgmt. &amp; Facilities</t>
  </si>
  <si>
    <t>Accounting Manager (1) proposing @ range 12 mgmt.</t>
  </si>
  <si>
    <t xml:space="preserve">Lead Buyer (2) proposing @ range 12 mgmt. </t>
  </si>
  <si>
    <t>Program Manager (1) - Safety-range 006 mgmt.</t>
  </si>
  <si>
    <t>Asst. Director of Institutional Research &amp; Reporting(1)@range 017 mgmt.</t>
  </si>
  <si>
    <t>Program Manager (1)- range 006 mgmt.</t>
  </si>
  <si>
    <t>Finance Admin &amp; Risk Mgmt.</t>
  </si>
  <si>
    <t>2025-26 Adopted Budget Non- Labor (Including reserve funded)</t>
  </si>
  <si>
    <t>Finance System Modernization and Automation</t>
  </si>
  <si>
    <t>*Row 8 includes all current positions. Removed positions are reflected as reductions in Rows 14–37.</t>
  </si>
  <si>
    <t>* Please note that the total of $48,502,641.91 does not include the added positions, which would increase the total by approximately $2,301,355.76.</t>
  </si>
  <si>
    <t xml:space="preserve">-   </t>
  </si>
  <si>
    <t xml:space="preserve"> -   </t>
  </si>
  <si>
    <t>* Net Positions Additions with Variance</t>
  </si>
  <si>
    <t>Projected 2026-27 Tentative Budget Non- Labor (Excluding reserve funded)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</si>
</sst>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_);_(* \(#,##0.00\);_(* &quot;-&quot;??_);_(@_)"/>
    <numFmt numFmtId="164" formatCode="#,##0.########"/>
    <numFmt numFmtId="165" formatCode="_(* #,##0_);_(* \(#,##0\);_(* &quot;-&quot;??_);_(@_)"/>
    <numFmt numFmtId="166" formatCode="0.000%"/>
    <numFmt numFmtId="167" formatCode="#,##0.00000000"/>
    <numFmt numFmtId="168" formatCode="&quot;$&quot;#,##0.00000000"/>
  </numFmts>
  <fonts count="56">
    <font>
      <sz val="11"/>
      <color theme="1"/>
      <name val="Aptos Narrow"/>
      <family val="2"/>
      <scheme val="minor"/>
    </font>
    <font>
      <sz val="11"/>
      <color theme="1"/>
      <name val="Aptos Narrow"/>
      <family val="2"/>
      <scheme val="minor"/>
    </font>
    <font>
      <b/>
      <sz val="11"/>
      <color theme="1"/>
      <name val="Aptos Narrow"/>
      <family val="2"/>
      <scheme val="minor"/>
    </font>
    <font>
      <sz val="10"/>
      <color theme="1"/>
      <name val="Aptos Narrow"/>
      <family val="2"/>
      <scheme val="minor"/>
    </font>
    <font>
      <sz val="8"/>
      <color theme="1"/>
      <name val="Aptos Narrow"/>
      <family val="2"/>
      <scheme val="minor"/>
    </font>
    <font>
      <sz val="11"/>
      <color rgb="FFFF0000"/>
      <name val="Aptos Narrow"/>
      <family val="2"/>
      <scheme val="minor"/>
    </font>
    <font>
      <sz val="8"/>
      <color rgb="FF333333"/>
      <name val="Andale WT"/>
      <family val="2"/>
    </font>
    <font>
      <sz val="8"/>
      <color rgb="FF454545"/>
      <name val="Andale WT"/>
      <family val="2"/>
    </font>
    <font>
      <sz val="10"/>
      <name val="Tahoma"/>
      <family val="2"/>
    </font>
    <font>
      <b/>
      <sz val="11"/>
      <name val="Arial"/>
      <family val="2"/>
    </font>
    <font>
      <b/>
      <sz val="18"/>
      <color theme="1"/>
      <name val="Aptos Narrow"/>
      <family val="2"/>
      <scheme val="minor"/>
    </font>
    <font>
      <i/>
      <sz val="11"/>
      <color theme="1"/>
      <name val="Aptos Narrow"/>
      <family val="2"/>
      <scheme val="minor"/>
    </font>
    <font>
      <sz val="9"/>
      <color indexed="81"/>
      <name val="Tahoma"/>
      <family val="2"/>
    </font>
    <font>
      <b/>
      <sz val="9"/>
      <color indexed="81"/>
      <name val="Tahoma"/>
      <family val="2"/>
    </font>
    <font>
      <b/>
      <sz val="11"/>
      <name val="Calibri"/>
      <family val="2"/>
    </font>
    <font>
      <sz val="11"/>
      <name val="Aptos Narrow"/>
      <family val="2"/>
      <scheme val="minor"/>
    </font>
    <font>
      <sz val="10"/>
      <color theme="1"/>
      <name val="Aptos Narrow"/>
      <family val="2"/>
    </font>
    <font>
      <b/>
      <sz val="12"/>
      <name val="Aptos Narrow"/>
      <family val="2"/>
    </font>
    <font>
      <b/>
      <sz val="10"/>
      <name val="Aptos Narrow"/>
      <family val="2"/>
    </font>
    <font>
      <b/>
      <sz val="11"/>
      <name val="Aptos Narrow"/>
      <family val="2"/>
    </font>
    <font>
      <i/>
      <sz val="11"/>
      <name val="Aptos Narrow"/>
      <family val="2"/>
    </font>
    <font>
      <b/>
      <i/>
      <sz val="11"/>
      <name val="Aptos Narrow"/>
      <family val="2"/>
    </font>
    <font>
      <sz val="10"/>
      <name val="Aptos Narrow"/>
      <family val="2"/>
    </font>
    <font>
      <sz val="11"/>
      <name val="Aptos Narrow"/>
      <family val="2"/>
    </font>
    <font>
      <b/>
      <sz val="10"/>
      <color theme="1"/>
      <name val="Aptos Narrow"/>
      <family val="2"/>
    </font>
    <font>
      <sz val="11"/>
      <color theme="1"/>
      <name val="Aptos Narrow"/>
      <family val="2"/>
    </font>
    <font>
      <sz val="11"/>
      <color rgb="FF000000"/>
      <name val="Aptos Narrow"/>
      <family val="2"/>
    </font>
    <font>
      <b/>
      <i/>
      <sz val="9"/>
      <name val="Aptos Narrow"/>
      <family val="2"/>
    </font>
    <font>
      <i/>
      <sz val="9"/>
      <name val="Aptos Narrow"/>
      <family val="2"/>
    </font>
    <font>
      <i/>
      <sz val="9"/>
      <color theme="1"/>
      <name val="Aptos Narrow"/>
      <family val="2"/>
    </font>
    <font>
      <i/>
      <sz val="8"/>
      <color theme="1"/>
      <name val="Aptos Narrow"/>
      <family val="2"/>
    </font>
    <font>
      <i/>
      <sz val="9"/>
      <color rgb="FF000000"/>
      <name val="Aptos Narrow"/>
      <family val="2"/>
    </font>
    <font>
      <sz val="8"/>
      <color theme="1"/>
      <name val="Aptos Narrow"/>
      <family val="2"/>
    </font>
    <font>
      <u/>
      <sz val="11"/>
      <color theme="10"/>
      <name val="Aptos Narrow"/>
      <family val="2"/>
      <scheme val="minor"/>
    </font>
    <font>
      <b/>
      <sz val="14"/>
      <color theme="1"/>
      <name val="Aptos Narrow"/>
      <family val="2"/>
      <scheme val="minor"/>
    </font>
    <font>
      <sz val="11"/>
      <color rgb="FF1908B8"/>
      <name val="Aptos Narrow"/>
      <family val="2"/>
      <scheme val="minor"/>
    </font>
    <font>
      <sz val="11"/>
      <color theme="3" tint="0.499984740745262"/>
      <name val="Aptos Narrow"/>
      <family val="2"/>
      <scheme val="minor"/>
    </font>
    <font>
      <sz val="9"/>
      <color theme="1"/>
      <name val="Aptos Narrow"/>
      <family val="2"/>
      <scheme val="minor"/>
    </font>
    <font>
      <sz val="9"/>
      <color rgb="FF333333"/>
      <name val="Aptos Narrow"/>
      <family val="2"/>
      <scheme val="minor"/>
    </font>
    <font>
      <b/>
      <sz val="9"/>
      <color rgb="FF333333"/>
      <name val="Aptos Narrow"/>
      <family val="2"/>
      <scheme val="minor"/>
    </font>
    <font>
      <b/>
      <sz val="9"/>
      <color rgb="FF222222"/>
      <name val="Aptos Narrow"/>
      <family val="2"/>
      <scheme val="minor"/>
    </font>
    <font>
      <b/>
      <sz val="9"/>
      <color theme="1"/>
      <name val="Aptos Narrow"/>
      <family val="2"/>
      <scheme val="minor"/>
    </font>
    <font>
      <sz val="9"/>
      <name val="Aptos Narrow"/>
      <family val="2"/>
      <scheme val="minor"/>
    </font>
    <font>
      <b/>
      <sz val="9"/>
      <name val="Aptos Narrow"/>
      <family val="2"/>
      <scheme val="minor"/>
    </font>
    <font>
      <b/>
      <sz val="11"/>
      <color theme="9" tint="-0.249977111117893"/>
      <name val="Aptos Narrow"/>
      <family val="2"/>
      <scheme val="minor"/>
    </font>
    <font>
      <b/>
      <sz val="12"/>
      <color theme="1"/>
      <name val="Aptos Narrow"/>
      <family val="2"/>
      <scheme val="minor"/>
    </font>
    <font>
      <sz val="9"/>
      <color theme="9" tint="-0.249977111117893"/>
      <name val="Aptos Narrow"/>
      <family val="2"/>
      <scheme val="minor"/>
    </font>
    <font>
      <b/>
      <sz val="9"/>
      <color rgb="FFFF0000"/>
      <name val="Aptos Narrow"/>
      <family val="2"/>
      <scheme val="minor"/>
    </font>
    <font>
      <b/>
      <u/>
      <sz val="9"/>
      <name val="Aptos Narrow"/>
      <family val="2"/>
      <scheme val="minor"/>
    </font>
    <font>
      <sz val="9"/>
      <color rgb="FF000000"/>
      <name val="Aptos Narrow"/>
      <family val="2"/>
      <scheme val="minor"/>
    </font>
    <font>
      <b/>
      <sz val="9"/>
      <color rgb="FF000000"/>
      <name val="Aptos Narrow"/>
      <family val="2"/>
      <scheme val="minor"/>
    </font>
    <font>
      <b/>
      <sz val="12"/>
      <name val="Aptos Narrow"/>
      <family val="2"/>
      <scheme val="minor"/>
    </font>
    <font>
      <sz val="8"/>
      <color rgb="FF454545"/>
      <name val="Andale WT"/>
    </font>
    <font>
      <sz val="8"/>
      <name val="Aptos Narrow"/>
      <family val="2"/>
      <scheme val="minor"/>
    </font>
    <font>
      <sz val="11"/>
      <color rgb="FF000000"/>
      <name val="Aptos Narrow"/>
      <family val="2"/>
      <scheme val="minor"/>
    </font>
    <font>
      <b/>
      <sz val="11"/>
      <color rgb="FF000000"/>
      <name val="Aptos Narrow"/>
      <family val="2"/>
      <scheme val="minor"/>
    </font>
  </fonts>
  <fills count="22">
    <fill>
      <patternFill patternType="none"/>
    </fill>
    <fill>
      <patternFill patternType="gray125"/>
    </fill>
    <fill>
      <patternFill patternType="solid">
        <fgColor theme="4" tint="0.79998168889431442"/>
        <bgColor theme="4" tint="0.79998168889431442"/>
      </patternFill>
    </fill>
    <fill>
      <patternFill patternType="solid">
        <fgColor rgb="FFE7E5E5"/>
      </patternFill>
    </fill>
    <fill>
      <patternFill patternType="solid">
        <fgColor rgb="FFFFFF00"/>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rgb="FF00B050"/>
        <bgColor indexed="64"/>
      </patternFill>
    </fill>
    <fill>
      <patternFill patternType="solid">
        <fgColor rgb="FFFF0000"/>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2" tint="-9.9978637043366805E-2"/>
        <bgColor indexed="64"/>
      </patternFill>
    </fill>
    <fill>
      <patternFill patternType="solid">
        <fgColor theme="0" tint="-0.34998626667073579"/>
        <bgColor indexed="64"/>
      </patternFill>
    </fill>
    <fill>
      <patternFill patternType="solid">
        <fgColor rgb="FFBDDAF3"/>
      </patternFill>
    </fill>
    <fill>
      <patternFill patternType="solid">
        <fgColor theme="9" tint="0.79998168889431442"/>
        <bgColor indexed="64"/>
      </patternFill>
    </fill>
    <fill>
      <patternFill patternType="solid">
        <fgColor theme="5" tint="0.59999389629810485"/>
        <bgColor rgb="FF000000"/>
      </patternFill>
    </fill>
    <fill>
      <patternFill patternType="solid">
        <fgColor theme="0" tint="-4.9989318521683403E-2"/>
        <bgColor indexed="64"/>
      </patternFill>
    </fill>
    <fill>
      <patternFill patternType="solid">
        <fgColor rgb="FFDAF2D0"/>
        <bgColor rgb="FF000000"/>
      </patternFill>
    </fill>
    <fill>
      <patternFill patternType="solid">
        <fgColor theme="2" tint="-0.249977111117893"/>
        <bgColor indexed="64"/>
      </patternFill>
    </fill>
    <fill>
      <patternFill patternType="solid">
        <fgColor rgb="FFC0E6F5"/>
        <bgColor rgb="FFC0E6F5"/>
      </patternFill>
    </fill>
  </fills>
  <borders count="109">
    <border>
      <left/>
      <right/>
      <top/>
      <bottom/>
      <diagonal/>
    </border>
    <border>
      <left/>
      <right/>
      <top/>
      <bottom style="medium">
        <color indexed="64"/>
      </bottom>
      <diagonal/>
    </border>
    <border>
      <left/>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style="medium">
        <color indexed="64"/>
      </left>
      <right/>
      <top style="thin">
        <color indexed="64"/>
      </top>
      <bottom style="medium">
        <color indexed="64"/>
      </bottom>
      <diagonal/>
    </border>
    <border>
      <left/>
      <right style="medium">
        <color indexed="64"/>
      </right>
      <top/>
      <bottom style="medium">
        <color indexed="64"/>
      </bottom>
      <diagonal/>
    </border>
    <border>
      <left/>
      <right style="medium">
        <color indexed="64"/>
      </right>
      <top style="thin">
        <color indexed="64"/>
      </top>
      <bottom style="medium">
        <color indexed="64"/>
      </bottom>
      <diagonal/>
    </border>
    <border>
      <left/>
      <right/>
      <top/>
      <bottom style="thin">
        <color theme="4" tint="0.39997558519241921"/>
      </bottom>
      <diagonal/>
    </border>
    <border>
      <left/>
      <right/>
      <top style="thin">
        <color theme="4" tint="0.39997558519241921"/>
      </top>
      <bottom/>
      <diagonal/>
    </border>
    <border>
      <left/>
      <right/>
      <top style="thin">
        <color theme="4" tint="0.39997558519241921"/>
      </top>
      <bottom style="medium">
        <color indexed="64"/>
      </bottom>
      <diagonal/>
    </border>
    <border>
      <left style="medium">
        <color rgb="FFC0C0C0"/>
      </left>
      <right style="medium">
        <color rgb="FFC0C0C0"/>
      </right>
      <top style="medium">
        <color rgb="FFC0C0C0"/>
      </top>
      <bottom/>
      <diagonal/>
    </border>
    <border>
      <left style="medium">
        <color rgb="FFC0C0C0"/>
      </left>
      <right style="medium">
        <color rgb="FFC0C0C0"/>
      </right>
      <top/>
      <bottom/>
      <diagonal/>
    </border>
    <border>
      <left style="medium">
        <color rgb="FFE2E2E2"/>
      </left>
      <right style="medium">
        <color rgb="FFE2E2E2"/>
      </right>
      <top style="medium">
        <color rgb="FFE2E2E2"/>
      </top>
      <bottom style="medium">
        <color rgb="FFE2E2E2"/>
      </bottom>
      <diagonal/>
    </border>
    <border>
      <left style="medium">
        <color rgb="FFE2E2E2"/>
      </left>
      <right style="medium">
        <color rgb="FFE2E2E2"/>
      </right>
      <top/>
      <bottom style="medium">
        <color rgb="FFE2E2E2"/>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theme="3" tint="0.749992370372631"/>
      </bottom>
      <diagonal/>
    </border>
    <border>
      <left/>
      <right/>
      <top style="medium">
        <color indexed="64"/>
      </top>
      <bottom style="medium">
        <color theme="3" tint="0.749992370372631"/>
      </bottom>
      <diagonal/>
    </border>
    <border>
      <left/>
      <right style="medium">
        <color indexed="64"/>
      </right>
      <top style="medium">
        <color indexed="64"/>
      </top>
      <bottom style="medium">
        <color theme="3" tint="0.749992370372631"/>
      </bottom>
      <diagonal/>
    </border>
    <border>
      <left/>
      <right/>
      <top/>
      <bottom style="dotted">
        <color theme="0" tint="-0.499984740745262"/>
      </bottom>
      <diagonal/>
    </border>
    <border>
      <left/>
      <right/>
      <top/>
      <bottom style="double">
        <color indexed="64"/>
      </bottom>
      <diagonal/>
    </border>
    <border>
      <left/>
      <right/>
      <top/>
      <bottom style="thin">
        <color indexed="64"/>
      </bottom>
      <diagonal/>
    </border>
    <border>
      <left style="medium">
        <color theme="2" tint="-0.499984740745262"/>
      </left>
      <right style="medium">
        <color rgb="FFC0C0C0"/>
      </right>
      <top style="medium">
        <color rgb="FFC0C0C0"/>
      </top>
      <bottom style="medium">
        <color rgb="FFC0C0C0"/>
      </bottom>
      <diagonal/>
    </border>
    <border>
      <left style="medium">
        <color rgb="FFC0C0C0"/>
      </left>
      <right style="medium">
        <color theme="2" tint="-0.499984740745262"/>
      </right>
      <top style="medium">
        <color rgb="FFC0C0C0"/>
      </top>
      <bottom style="medium">
        <color rgb="FFC0C0C0"/>
      </bottom>
      <diagonal/>
    </border>
    <border>
      <left/>
      <right style="medium">
        <color rgb="FFC0C0C0"/>
      </right>
      <top style="medium">
        <color rgb="FFC0C0C0"/>
      </top>
      <bottom style="medium">
        <color rgb="FFC0C0C0"/>
      </bottom>
      <diagonal/>
    </border>
    <border>
      <left/>
      <right style="medium">
        <color theme="2" tint="-0.499984740745262"/>
      </right>
      <top style="medium">
        <color rgb="FFC0C0C0"/>
      </top>
      <bottom style="medium">
        <color rgb="FFC0C0C0"/>
      </bottom>
      <diagonal/>
    </border>
    <border>
      <left style="medium">
        <color theme="2" tint="-0.499984740745262"/>
      </left>
      <right style="medium">
        <color theme="2" tint="-0.499984740745262"/>
      </right>
      <top style="medium">
        <color rgb="FFC0C0C0"/>
      </top>
      <bottom style="medium">
        <color rgb="FFC0C0C0"/>
      </bottom>
      <diagonal/>
    </border>
    <border>
      <left style="medium">
        <color rgb="FFC0C0C0"/>
      </left>
      <right style="medium">
        <color rgb="FFC0C0C0"/>
      </right>
      <top style="medium">
        <color rgb="FFC0C0C0"/>
      </top>
      <bottom style="medium">
        <color rgb="FFC0C0C0"/>
      </bottom>
      <diagonal/>
    </border>
    <border>
      <left style="medium">
        <color rgb="FFC0C0C0"/>
      </left>
      <right/>
      <top style="medium">
        <color rgb="FFC0C0C0"/>
      </top>
      <bottom/>
      <diagonal/>
    </border>
    <border>
      <left style="medium">
        <color theme="2" tint="-0.499984740745262"/>
      </left>
      <right style="medium">
        <color rgb="FFC0C0C0"/>
      </right>
      <top/>
      <bottom/>
      <diagonal/>
    </border>
    <border>
      <left style="medium">
        <color rgb="FFC0C0C0"/>
      </left>
      <right style="medium">
        <color theme="2" tint="-0.499984740745262"/>
      </right>
      <top/>
      <bottom/>
      <diagonal/>
    </border>
    <border>
      <left/>
      <right style="medium">
        <color rgb="FFC0C0C0"/>
      </right>
      <top/>
      <bottom/>
      <diagonal/>
    </border>
    <border>
      <left style="medium">
        <color theme="2" tint="-0.499984740745262"/>
      </left>
      <right style="medium">
        <color theme="2" tint="-0.499984740745262"/>
      </right>
      <top/>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style="medium">
        <color theme="2" tint="-0.499984740745262"/>
      </left>
      <right style="thin">
        <color theme="0" tint="-0.24994659260841701"/>
      </right>
      <top style="thin">
        <color theme="0" tint="-0.24994659260841701"/>
      </top>
      <bottom style="thin">
        <color theme="0" tint="-0.24994659260841701"/>
      </bottom>
      <diagonal/>
    </border>
    <border>
      <left style="thin">
        <color theme="0" tint="-0.24994659260841701"/>
      </left>
      <right style="medium">
        <color theme="2" tint="-0.499984740745262"/>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right style="medium">
        <color theme="2" tint="-0.499984740745262"/>
      </right>
      <top style="thin">
        <color theme="0" tint="-0.24994659260841701"/>
      </top>
      <bottom style="thin">
        <color theme="0" tint="-0.24994659260841701"/>
      </bottom>
      <diagonal/>
    </border>
    <border>
      <left style="medium">
        <color theme="2" tint="-0.499984740745262"/>
      </left>
      <right style="medium">
        <color theme="2" tint="-0.499984740745262"/>
      </right>
      <top style="thin">
        <color theme="0" tint="-0.24994659260841701"/>
      </top>
      <bottom style="thin">
        <color theme="0" tint="-0.24994659260841701"/>
      </bottom>
      <diagonal/>
    </border>
    <border>
      <left style="medium">
        <color theme="2" tint="-0.499984740745262"/>
      </left>
      <right style="thin">
        <color theme="0" tint="-0.24994659260841701"/>
      </right>
      <top style="thin">
        <color theme="0" tint="-0.24994659260841701"/>
      </top>
      <bottom/>
      <diagonal/>
    </border>
    <border>
      <left style="thin">
        <color theme="0" tint="-0.24994659260841701"/>
      </left>
      <right style="medium">
        <color theme="2" tint="-0.499984740745262"/>
      </right>
      <top style="thin">
        <color theme="0" tint="-0.24994659260841701"/>
      </top>
      <bottom/>
      <diagonal/>
    </border>
    <border>
      <left/>
      <right style="thin">
        <color theme="0" tint="-0.24994659260841701"/>
      </right>
      <top style="thin">
        <color theme="0" tint="-0.24994659260841701"/>
      </top>
      <bottom/>
      <diagonal/>
    </border>
    <border>
      <left style="medium">
        <color theme="2" tint="-0.499984740745262"/>
      </left>
      <right style="medium">
        <color theme="2" tint="-0.499984740745262"/>
      </right>
      <top style="thin">
        <color theme="0" tint="-0.24994659260841701"/>
      </top>
      <bottom/>
      <diagonal/>
    </border>
    <border>
      <left/>
      <right style="medium">
        <color theme="2" tint="-0.499984740745262"/>
      </right>
      <top style="thin">
        <color theme="0" tint="-0.24994659260841701"/>
      </top>
      <bottom/>
      <diagonal/>
    </border>
    <border>
      <left style="medium">
        <color theme="2" tint="-0.499984740745262"/>
      </left>
      <right style="thin">
        <color theme="0" tint="-0.24994659260841701"/>
      </right>
      <top style="thin">
        <color theme="0" tint="-0.24994659260841701"/>
      </top>
      <bottom style="thin">
        <color indexed="64"/>
      </bottom>
      <diagonal/>
    </border>
    <border>
      <left style="thin">
        <color theme="0" tint="-0.24994659260841701"/>
      </left>
      <right style="medium">
        <color theme="2" tint="-0.499984740745262"/>
      </right>
      <top style="thin">
        <color theme="0" tint="-0.24994659260841701"/>
      </top>
      <bottom style="thin">
        <color indexed="64"/>
      </bottom>
      <diagonal/>
    </border>
    <border>
      <left/>
      <right style="thin">
        <color theme="0" tint="-0.24994659260841701"/>
      </right>
      <top style="thin">
        <color theme="0" tint="-0.24994659260841701"/>
      </top>
      <bottom style="thin">
        <color indexed="64"/>
      </bottom>
      <diagonal/>
    </border>
    <border>
      <left/>
      <right style="medium">
        <color theme="2" tint="-0.499984740745262"/>
      </right>
      <top style="thin">
        <color theme="0" tint="-0.24994659260841701"/>
      </top>
      <bottom style="thin">
        <color indexed="64"/>
      </bottom>
      <diagonal/>
    </border>
    <border>
      <left style="medium">
        <color theme="2" tint="-0.499984740745262"/>
      </left>
      <right style="medium">
        <color theme="2" tint="-0.499984740745262"/>
      </right>
      <top style="thin">
        <color theme="0" tint="-0.24994659260841701"/>
      </top>
      <bottom style="thin">
        <color indexed="64"/>
      </bottom>
      <diagonal/>
    </border>
    <border>
      <left style="medium">
        <color theme="2" tint="-0.499984740745262"/>
      </left>
      <right style="thin">
        <color theme="0" tint="-0.24994659260841701"/>
      </right>
      <top/>
      <bottom style="thin">
        <color theme="0" tint="-0.24994659260841701"/>
      </bottom>
      <diagonal/>
    </border>
    <border>
      <left style="thin">
        <color theme="0" tint="-0.24994659260841701"/>
      </left>
      <right style="medium">
        <color theme="2" tint="-0.499984740745262"/>
      </right>
      <top/>
      <bottom style="thin">
        <color theme="0" tint="-0.24994659260841701"/>
      </bottom>
      <diagonal/>
    </border>
    <border>
      <left/>
      <right style="thin">
        <color theme="0" tint="-0.24994659260841701"/>
      </right>
      <top/>
      <bottom style="thin">
        <color theme="0" tint="-0.24994659260841701"/>
      </bottom>
      <diagonal/>
    </border>
    <border>
      <left style="medium">
        <color theme="2" tint="-0.499984740745262"/>
      </left>
      <right style="medium">
        <color theme="2" tint="-0.499984740745262"/>
      </right>
      <top/>
      <bottom style="thin">
        <color theme="0" tint="-0.24994659260841701"/>
      </bottom>
      <diagonal/>
    </border>
    <border>
      <left style="medium">
        <color theme="2" tint="-0.499984740745262"/>
      </left>
      <right/>
      <top style="medium">
        <color rgb="FFC0C0C0"/>
      </top>
      <bottom style="medium">
        <color rgb="FFC0C0C0"/>
      </bottom>
      <diagonal/>
    </border>
    <border>
      <left/>
      <right/>
      <top style="medium">
        <color rgb="FFC0C0C0"/>
      </top>
      <bottom style="medium">
        <color rgb="FFC0C0C0"/>
      </bottom>
      <diagonal/>
    </border>
    <border>
      <left style="medium">
        <color theme="2" tint="-0.499984740745262"/>
      </left>
      <right/>
      <top style="medium">
        <color rgb="FFC0C0C0"/>
      </top>
      <bottom style="thin">
        <color theme="0" tint="-0.24994659260841701"/>
      </bottom>
      <diagonal/>
    </border>
    <border>
      <left/>
      <right/>
      <top style="medium">
        <color rgb="FFC0C0C0"/>
      </top>
      <bottom style="thin">
        <color theme="0" tint="-0.24994659260841701"/>
      </bottom>
      <diagonal/>
    </border>
    <border>
      <left/>
      <right style="medium">
        <color rgb="FFC0C0C0"/>
      </right>
      <top style="medium">
        <color rgb="FFC0C0C0"/>
      </top>
      <bottom style="thin">
        <color theme="0" tint="-0.24994659260841701"/>
      </bottom>
      <diagonal/>
    </border>
    <border>
      <left style="medium">
        <color theme="2" tint="-0.499984740745262"/>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style="medium">
        <color theme="2" tint="-0.499984740745262"/>
      </left>
      <right/>
      <top style="thin">
        <color theme="0" tint="-0.24994659260841701"/>
      </top>
      <bottom/>
      <diagonal/>
    </border>
    <border>
      <left/>
      <right/>
      <top style="thin">
        <color theme="0" tint="-0.24994659260841701"/>
      </top>
      <bottom/>
      <diagonal/>
    </border>
    <border>
      <left style="medium">
        <color rgb="FF747474"/>
      </left>
      <right style="medium">
        <color rgb="FF747474"/>
      </right>
      <top style="thin">
        <color rgb="FFBFBFBF"/>
      </top>
      <bottom style="thin">
        <color rgb="FFBFBFBF"/>
      </bottom>
      <diagonal/>
    </border>
    <border>
      <left style="medium">
        <color rgb="FF747474"/>
      </left>
      <right style="medium">
        <color rgb="FF747474"/>
      </right>
      <top style="thin">
        <color rgb="FFBFBFBF"/>
      </top>
      <bottom/>
      <diagonal/>
    </border>
    <border>
      <left style="medium">
        <color theme="2" tint="-0.499984740745262"/>
      </left>
      <right style="medium">
        <color theme="2" tint="-0.499984740745262"/>
      </right>
      <top style="thin">
        <color indexed="64"/>
      </top>
      <bottom style="thin">
        <color theme="0" tint="-0.24994659260841701"/>
      </bottom>
      <diagonal/>
    </border>
    <border>
      <left style="medium">
        <color theme="2" tint="-0.499984740745262"/>
      </left>
      <right style="thin">
        <color theme="0" tint="-0.24994659260841701"/>
      </right>
      <top style="thin">
        <color indexed="64"/>
      </top>
      <bottom style="thin">
        <color theme="0" tint="-0.24994659260841701"/>
      </bottom>
      <diagonal/>
    </border>
    <border>
      <left style="thin">
        <color theme="0" tint="-0.24994659260841701"/>
      </left>
      <right style="thin">
        <color theme="0" tint="-0.24994659260841701"/>
      </right>
      <top style="thin">
        <color theme="0" tint="-0.24994659260841701"/>
      </top>
      <bottom style="thin">
        <color indexed="64"/>
      </bottom>
      <diagonal/>
    </border>
    <border>
      <left style="thin">
        <color theme="0" tint="-0.24994659260841701"/>
      </left>
      <right style="thin">
        <color theme="0" tint="-0.24994659260841701"/>
      </right>
      <top style="thin">
        <color theme="0" tint="-0.24994659260841701"/>
      </top>
      <bottom/>
      <diagonal/>
    </border>
    <border>
      <left style="thin">
        <color theme="0" tint="-0.24994659260841701"/>
      </left>
      <right/>
      <top style="thin">
        <color theme="0" tint="-0.24994659260841701"/>
      </top>
      <bottom/>
      <diagonal/>
    </border>
    <border>
      <left style="thin">
        <color indexed="64"/>
      </left>
      <right style="thin">
        <color indexed="64"/>
      </right>
      <top style="thin">
        <color indexed="64"/>
      </top>
      <bottom/>
      <diagonal/>
    </border>
    <border>
      <left/>
      <right/>
      <top style="thin">
        <color indexed="64"/>
      </top>
      <bottom/>
      <diagonal/>
    </border>
    <border>
      <left style="thin">
        <color theme="0" tint="-0.24994659260841701"/>
      </left>
      <right style="medium">
        <color theme="2" tint="-0.499984740745262"/>
      </right>
      <top style="thin">
        <color indexed="64"/>
      </top>
      <bottom style="thin">
        <color theme="0" tint="-0.24994659260841701"/>
      </bottom>
      <diagonal/>
    </border>
    <border>
      <left style="medium">
        <color theme="2" tint="-0.499984740745262"/>
      </left>
      <right/>
      <top style="thin">
        <color indexed="64"/>
      </top>
      <bottom/>
      <diagonal/>
    </border>
    <border>
      <left style="medium">
        <color theme="2" tint="-0.499984740745262"/>
      </left>
      <right/>
      <top/>
      <bottom/>
      <diagonal/>
    </border>
    <border>
      <left style="medium">
        <color theme="2" tint="-0.499984740745262"/>
      </left>
      <right/>
      <top/>
      <bottom style="thin">
        <color indexed="64"/>
      </bottom>
      <diagonal/>
    </border>
    <border>
      <left/>
      <right/>
      <top style="thin">
        <color indexed="64"/>
      </top>
      <bottom style="thin">
        <color theme="0" tint="-0.24994659260841701"/>
      </bottom>
      <diagonal/>
    </border>
    <border>
      <left/>
      <right style="medium">
        <color theme="2" tint="-0.499984740745262"/>
      </right>
      <top/>
      <bottom style="thin">
        <color theme="0" tint="-0.24994659260841701"/>
      </bottom>
      <diagonal/>
    </border>
    <border>
      <left style="thin">
        <color rgb="FFBFBFBF"/>
      </left>
      <right/>
      <top style="thin">
        <color rgb="FFBFBFBF"/>
      </top>
      <bottom style="thin">
        <color rgb="FFBFBFBF"/>
      </bottom>
      <diagonal/>
    </border>
    <border>
      <left style="thin">
        <color theme="0" tint="-0.24994659260841701"/>
      </left>
      <right style="thin">
        <color theme="0" tint="-0.24994659260841701"/>
      </right>
      <top style="thin">
        <color indexed="64"/>
      </top>
      <bottom style="thin">
        <color theme="0" tint="-0.24994659260841701"/>
      </bottom>
      <diagonal/>
    </border>
    <border>
      <left/>
      <right style="medium">
        <color theme="2" tint="-0.499984740745262"/>
      </right>
      <top/>
      <bottom/>
      <diagonal/>
    </border>
    <border>
      <left/>
      <right style="thin">
        <color theme="0" tint="-0.24994659260841701"/>
      </right>
      <top style="thin">
        <color indexed="64"/>
      </top>
      <bottom style="thin">
        <color theme="0" tint="-0.24994659260841701"/>
      </bottom>
      <diagonal/>
    </border>
    <border>
      <left/>
      <right style="thin">
        <color theme="0" tint="-0.24994659260841701"/>
      </right>
      <top/>
      <bottom/>
      <diagonal/>
    </border>
    <border>
      <left style="thin">
        <color theme="0" tint="-0.24994659260841701"/>
      </left>
      <right/>
      <top/>
      <bottom/>
      <diagonal/>
    </border>
    <border>
      <left style="thin">
        <color theme="0" tint="-0.24994659260841701"/>
      </left>
      <right style="thin">
        <color theme="0" tint="-0.24994659260841701"/>
      </right>
      <top/>
      <bottom/>
      <diagonal/>
    </border>
    <border>
      <left style="medium">
        <color indexed="64"/>
      </left>
      <right style="thin">
        <color theme="0" tint="-0.24994659260841701"/>
      </right>
      <top style="medium">
        <color indexed="64"/>
      </top>
      <bottom style="medium">
        <color indexed="64"/>
      </bottom>
      <diagonal/>
    </border>
    <border>
      <left style="thin">
        <color theme="0" tint="-0.24994659260841701"/>
      </left>
      <right style="thin">
        <color theme="0" tint="-0.24994659260841701"/>
      </right>
      <top style="medium">
        <color indexed="64"/>
      </top>
      <bottom style="medium">
        <color indexed="64"/>
      </bottom>
      <diagonal/>
    </border>
    <border>
      <left style="thin">
        <color theme="0" tint="-0.24994659260841701"/>
      </left>
      <right style="medium">
        <color indexed="64"/>
      </right>
      <top style="medium">
        <color indexed="64"/>
      </top>
      <bottom style="medium">
        <color indexed="64"/>
      </bottom>
      <diagonal/>
    </border>
    <border>
      <left style="medium">
        <color rgb="FFC0C0C0"/>
      </left>
      <right/>
      <top/>
      <bottom/>
      <diagonal/>
    </border>
    <border>
      <left style="medium">
        <color rgb="FFC0C0C0"/>
      </left>
      <right/>
      <top/>
      <bottom style="thin">
        <color theme="0" tint="-0.24994659260841701"/>
      </bottom>
      <diagonal/>
    </border>
    <border>
      <left style="medium">
        <color rgb="FFE2E2E2"/>
      </left>
      <right style="medium">
        <color rgb="FFE2E2E2"/>
      </right>
      <top/>
      <bottom/>
      <diagonal/>
    </border>
    <border>
      <left style="thin">
        <color theme="4" tint="0.39997558519241921"/>
      </left>
      <right/>
      <top style="thin">
        <color theme="4" tint="0.39997558519241921"/>
      </top>
      <bottom style="thin">
        <color theme="4" tint="0.39997558519241921"/>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thin">
        <color rgb="FF44B3E1"/>
      </bottom>
      <diagonal/>
    </border>
    <border>
      <left/>
      <right/>
      <top style="thin">
        <color rgb="FF44B3E1"/>
      </top>
      <bottom/>
      <diagonal/>
    </border>
  </borders>
  <cellStyleXfs count="6">
    <xf numFmtId="0" fontId="0" fillId="0" borderId="0"/>
    <xf numFmtId="43" fontId="1" fillId="0" borderId="0" applyFont="0" applyFill="0" applyBorder="0" applyAlignment="0" applyProtection="0"/>
    <xf numFmtId="43" fontId="8" fillId="0" borderId="0" applyFont="0" applyFill="0" applyBorder="0" applyAlignment="0" applyProtection="0"/>
    <xf numFmtId="9" fontId="1" fillId="0" borderId="0" applyFont="0" applyFill="0" applyBorder="0" applyAlignment="0" applyProtection="0"/>
    <xf numFmtId="0" fontId="33" fillId="0" borderId="0" applyNumberFormat="0" applyFill="0" applyBorder="0" applyAlignment="0" applyProtection="0"/>
    <xf numFmtId="0" fontId="1" fillId="0" borderId="0"/>
  </cellStyleXfs>
  <cellXfs count="461">
    <xf numFmtId="0" fontId="0" fillId="0" borderId="0" xfId="0"/>
    <xf numFmtId="0" fontId="0" fillId="0" borderId="0" xfId="0" applyAlignment="1">
      <alignment horizontal="left"/>
    </xf>
    <xf numFmtId="0" fontId="2" fillId="0" borderId="1" xfId="0" applyFont="1" applyBorder="1" applyAlignment="1">
      <alignment horizontal="center" vertical="center" wrapText="1"/>
    </xf>
    <xf numFmtId="0" fontId="0" fillId="0" borderId="1" xfId="0" applyBorder="1"/>
    <xf numFmtId="0" fontId="2" fillId="0" borderId="0" xfId="0" applyFont="1"/>
    <xf numFmtId="0" fontId="0" fillId="0" borderId="3" xfId="0" applyBorder="1"/>
    <xf numFmtId="0" fontId="0" fillId="0" borderId="4" xfId="0" applyBorder="1"/>
    <xf numFmtId="0" fontId="0" fillId="0" borderId="5" xfId="0" applyBorder="1"/>
    <xf numFmtId="0" fontId="0" fillId="0" borderId="6" xfId="0" applyBorder="1" applyAlignment="1">
      <alignment horizontal="left"/>
    </xf>
    <xf numFmtId="0" fontId="0" fillId="0" borderId="7" xfId="0" applyBorder="1"/>
    <xf numFmtId="0" fontId="0" fillId="0" borderId="6" xfId="0" applyBorder="1"/>
    <xf numFmtId="0" fontId="2" fillId="0" borderId="8" xfId="0" applyFont="1" applyBorder="1" applyAlignment="1">
      <alignment horizontal="center"/>
    </xf>
    <xf numFmtId="0" fontId="0" fillId="0" borderId="9" xfId="0" applyBorder="1" applyAlignment="1">
      <alignment horizontal="center"/>
    </xf>
    <xf numFmtId="0" fontId="2" fillId="0" borderId="8" xfId="0" applyFont="1" applyBorder="1"/>
    <xf numFmtId="0" fontId="2" fillId="0" borderId="10" xfId="0" applyFont="1" applyBorder="1" applyAlignment="1">
      <alignment horizontal="center"/>
    </xf>
    <xf numFmtId="0" fontId="3" fillId="0" borderId="6" xfId="0" applyFont="1" applyBorder="1"/>
    <xf numFmtId="0" fontId="0" fillId="0" borderId="6" xfId="0" applyBorder="1" applyAlignment="1">
      <alignment horizontal="right"/>
    </xf>
    <xf numFmtId="0" fontId="0" fillId="0" borderId="10" xfId="0" applyBorder="1"/>
    <xf numFmtId="0" fontId="0" fillId="0" borderId="6" xfId="0" applyBorder="1" applyAlignment="1">
      <alignment horizontal="center"/>
    </xf>
    <xf numFmtId="0" fontId="0" fillId="0" borderId="8" xfId="0" applyBorder="1"/>
    <xf numFmtId="0" fontId="0" fillId="0" borderId="0" xfId="0" applyAlignment="1">
      <alignment horizontal="left" indent="1"/>
    </xf>
    <xf numFmtId="0" fontId="0" fillId="0" borderId="0" xfId="0" pivotButton="1"/>
    <xf numFmtId="0" fontId="2" fillId="2" borderId="12" xfId="0" applyFont="1" applyFill="1" applyBorder="1"/>
    <xf numFmtId="0" fontId="2" fillId="2" borderId="13" xfId="0" applyFont="1" applyFill="1" applyBorder="1"/>
    <xf numFmtId="0" fontId="0" fillId="0" borderId="14" xfId="0" applyBorder="1"/>
    <xf numFmtId="0" fontId="2" fillId="2" borderId="13" xfId="0" applyFont="1" applyFill="1" applyBorder="1" applyAlignment="1">
      <alignment horizontal="left"/>
    </xf>
    <xf numFmtId="43" fontId="0" fillId="0" borderId="0" xfId="1" applyFont="1" applyBorder="1"/>
    <xf numFmtId="43" fontId="0" fillId="0" borderId="7" xfId="1" applyFont="1" applyBorder="1"/>
    <xf numFmtId="43" fontId="0" fillId="0" borderId="0" xfId="1" applyFont="1"/>
    <xf numFmtId="43" fontId="0" fillId="0" borderId="14" xfId="1" applyFont="1" applyBorder="1"/>
    <xf numFmtId="43" fontId="2" fillId="2" borderId="13" xfId="1" applyFont="1" applyFill="1" applyBorder="1" applyAlignment="1">
      <alignment horizontal="right"/>
    </xf>
    <xf numFmtId="0" fontId="2" fillId="2" borderId="0" xfId="0" applyFont="1" applyFill="1"/>
    <xf numFmtId="43" fontId="0" fillId="0" borderId="2" xfId="0" applyNumberFormat="1" applyBorder="1"/>
    <xf numFmtId="0" fontId="2" fillId="0" borderId="6" xfId="0" applyFont="1" applyBorder="1" applyAlignment="1">
      <alignment horizontal="right"/>
    </xf>
    <xf numFmtId="43" fontId="4" fillId="0" borderId="0" xfId="1" applyFont="1" applyBorder="1"/>
    <xf numFmtId="43" fontId="0" fillId="0" borderId="7" xfId="0" applyNumberFormat="1" applyBorder="1"/>
    <xf numFmtId="43" fontId="0" fillId="0" borderId="1" xfId="0" applyNumberFormat="1" applyBorder="1"/>
    <xf numFmtId="43" fontId="2" fillId="0" borderId="0" xfId="1" applyFont="1" applyBorder="1"/>
    <xf numFmtId="43" fontId="2" fillId="0" borderId="7" xfId="0" applyNumberFormat="1" applyFont="1" applyBorder="1"/>
    <xf numFmtId="43" fontId="0" fillId="0" borderId="11" xfId="0" applyNumberFormat="1" applyBorder="1"/>
    <xf numFmtId="43" fontId="0" fillId="0" borderId="10" xfId="0" applyNumberFormat="1" applyBorder="1"/>
    <xf numFmtId="0" fontId="6" fillId="3" borderId="15" xfId="0" applyFont="1" applyFill="1" applyBorder="1" applyAlignment="1">
      <alignment horizontal="center" vertical="top"/>
    </xf>
    <xf numFmtId="0" fontId="6" fillId="4" borderId="15" xfId="0" applyFont="1" applyFill="1" applyBorder="1" applyAlignment="1">
      <alignment horizontal="center" vertical="top"/>
    </xf>
    <xf numFmtId="0" fontId="6" fillId="3" borderId="16" xfId="0" applyFont="1" applyFill="1" applyBorder="1" applyAlignment="1">
      <alignment horizontal="center" vertical="top"/>
    </xf>
    <xf numFmtId="0" fontId="7" fillId="0" borderId="17" xfId="0" applyFont="1" applyBorder="1" applyAlignment="1">
      <alignment horizontal="left" vertical="top"/>
    </xf>
    <xf numFmtId="0" fontId="7" fillId="0" borderId="17" xfId="0" applyFont="1" applyBorder="1" applyAlignment="1">
      <alignment horizontal="center" vertical="top"/>
    </xf>
    <xf numFmtId="164" fontId="7" fillId="0" borderId="17" xfId="0" applyNumberFormat="1" applyFont="1" applyBorder="1" applyAlignment="1">
      <alignment horizontal="right" vertical="top"/>
    </xf>
    <xf numFmtId="0" fontId="0" fillId="0" borderId="17" xfId="0" applyBorder="1"/>
    <xf numFmtId="0" fontId="7" fillId="0" borderId="18" xfId="0" applyFont="1" applyBorder="1" applyAlignment="1">
      <alignment horizontal="left" vertical="top"/>
    </xf>
    <xf numFmtId="0" fontId="7" fillId="0" borderId="18" xfId="0" applyFont="1" applyBorder="1" applyAlignment="1">
      <alignment horizontal="center" vertical="top"/>
    </xf>
    <xf numFmtId="3" fontId="7" fillId="0" borderId="18" xfId="0" applyNumberFormat="1" applyFont="1" applyBorder="1" applyAlignment="1">
      <alignment horizontal="right" vertical="top"/>
    </xf>
    <xf numFmtId="0" fontId="0" fillId="0" borderId="18" xfId="0" applyBorder="1"/>
    <xf numFmtId="0" fontId="7" fillId="0" borderId="0" xfId="0" applyFont="1" applyAlignment="1">
      <alignment horizontal="left" vertical="top"/>
    </xf>
    <xf numFmtId="164" fontId="7" fillId="0" borderId="18" xfId="0" applyNumberFormat="1" applyFont="1" applyBorder="1" applyAlignment="1">
      <alignment horizontal="right" vertical="top"/>
    </xf>
    <xf numFmtId="0" fontId="0" fillId="0" borderId="0" xfId="0" applyAlignment="1">
      <alignment vertical="center"/>
    </xf>
    <xf numFmtId="0" fontId="0" fillId="0" borderId="0" xfId="0" applyAlignment="1">
      <alignment horizontal="center"/>
    </xf>
    <xf numFmtId="43" fontId="2" fillId="2" borderId="12" xfId="1" applyFont="1" applyFill="1" applyBorder="1" applyAlignment="1">
      <alignment vertical="center"/>
    </xf>
    <xf numFmtId="43" fontId="0" fillId="0" borderId="0" xfId="1" applyFont="1" applyAlignment="1">
      <alignment horizontal="center"/>
    </xf>
    <xf numFmtId="43" fontId="2" fillId="2" borderId="13" xfId="1" applyFont="1" applyFill="1" applyBorder="1"/>
    <xf numFmtId="0" fontId="2" fillId="0" borderId="20" xfId="0" applyFont="1" applyBorder="1"/>
    <xf numFmtId="165" fontId="9" fillId="0" borderId="21" xfId="2" applyNumberFormat="1" applyFont="1" applyBorder="1" applyAlignment="1">
      <alignment horizontal="center"/>
    </xf>
    <xf numFmtId="0" fontId="0" fillId="0" borderId="23" xfId="0" applyBorder="1"/>
    <xf numFmtId="165" fontId="9" fillId="0" borderId="24" xfId="2" applyNumberFormat="1" applyFont="1" applyBorder="1" applyAlignment="1">
      <alignment horizontal="center"/>
    </xf>
    <xf numFmtId="0" fontId="0" fillId="0" borderId="25" xfId="0" applyBorder="1"/>
    <xf numFmtId="0" fontId="10" fillId="0" borderId="0" xfId="0" applyFont="1" applyAlignment="1">
      <alignment vertical="center"/>
    </xf>
    <xf numFmtId="0" fontId="0" fillId="0" borderId="0" xfId="0" applyAlignment="1">
      <alignment horizontal="left" vertical="center" indent="1"/>
    </xf>
    <xf numFmtId="0" fontId="11" fillId="0" borderId="0" xfId="0" applyFont="1"/>
    <xf numFmtId="43" fontId="0" fillId="0" borderId="0" xfId="0" applyNumberFormat="1"/>
    <xf numFmtId="43" fontId="0" fillId="5" borderId="0" xfId="1" applyFont="1" applyFill="1"/>
    <xf numFmtId="0" fontId="2" fillId="0" borderId="6" xfId="0" applyFont="1" applyBorder="1"/>
    <xf numFmtId="0" fontId="14" fillId="6" borderId="19" xfId="0" applyFont="1" applyFill="1" applyBorder="1" applyAlignment="1">
      <alignment horizontal="center" vertical="top"/>
    </xf>
    <xf numFmtId="43" fontId="14" fillId="6" borderId="19" xfId="1" applyFont="1" applyFill="1" applyBorder="1" applyAlignment="1">
      <alignment horizontal="center" vertical="top"/>
    </xf>
    <xf numFmtId="43" fontId="5" fillId="0" borderId="0" xfId="1" applyFont="1"/>
    <xf numFmtId="0" fontId="2" fillId="6" borderId="0" xfId="0" applyFont="1" applyFill="1"/>
    <xf numFmtId="43" fontId="2" fillId="6" borderId="0" xfId="1" applyFont="1" applyFill="1"/>
    <xf numFmtId="0" fontId="5" fillId="0" borderId="0" xfId="0" applyFont="1"/>
    <xf numFmtId="0" fontId="15" fillId="0" borderId="0" xfId="0" applyFont="1"/>
    <xf numFmtId="43" fontId="15" fillId="0" borderId="0" xfId="1" applyFont="1"/>
    <xf numFmtId="43" fontId="15" fillId="0" borderId="0" xfId="0" applyNumberFormat="1" applyFont="1"/>
    <xf numFmtId="0" fontId="16" fillId="0" borderId="0" xfId="0" applyFont="1"/>
    <xf numFmtId="165" fontId="16" fillId="0" borderId="0" xfId="2" applyNumberFormat="1" applyFont="1" applyAlignment="1">
      <alignment horizontal="center"/>
    </xf>
    <xf numFmtId="0" fontId="17" fillId="0" borderId="0" xfId="0" applyFont="1"/>
    <xf numFmtId="14" fontId="18" fillId="0" borderId="0" xfId="2" applyNumberFormat="1" applyFont="1"/>
    <xf numFmtId="0" fontId="19" fillId="0" borderId="1" xfId="0" applyFont="1" applyBorder="1" applyAlignment="1">
      <alignment horizontal="center"/>
    </xf>
    <xf numFmtId="165" fontId="19" fillId="0" borderId="1" xfId="2" applyNumberFormat="1" applyFont="1" applyBorder="1" applyAlignment="1">
      <alignment horizontal="center" wrapText="1"/>
    </xf>
    <xf numFmtId="0" fontId="22" fillId="0" borderId="0" xfId="0" applyFont="1" applyAlignment="1">
      <alignment wrapText="1"/>
    </xf>
    <xf numFmtId="43" fontId="19" fillId="0" borderId="0" xfId="2" applyFont="1" applyFill="1"/>
    <xf numFmtId="165" fontId="23" fillId="0" borderId="0" xfId="2" applyNumberFormat="1" applyFont="1" applyFill="1" applyAlignment="1">
      <alignment horizontal="center"/>
    </xf>
    <xf numFmtId="165" fontId="23" fillId="0" borderId="0" xfId="2" applyNumberFormat="1" applyFont="1" applyFill="1"/>
    <xf numFmtId="43" fontId="23" fillId="7" borderId="0" xfId="2" applyFont="1" applyFill="1"/>
    <xf numFmtId="43" fontId="16" fillId="0" borderId="0" xfId="1" applyFont="1"/>
    <xf numFmtId="43" fontId="16" fillId="0" borderId="0" xfId="0" applyNumberFormat="1" applyFont="1"/>
    <xf numFmtId="0" fontId="19" fillId="0" borderId="0" xfId="0" applyFont="1"/>
    <xf numFmtId="165" fontId="23" fillId="0" borderId="0" xfId="2" applyNumberFormat="1" applyFont="1" applyAlignment="1">
      <alignment horizontal="center"/>
    </xf>
    <xf numFmtId="165" fontId="23" fillId="0" borderId="0" xfId="2" applyNumberFormat="1" applyFont="1"/>
    <xf numFmtId="0" fontId="23" fillId="0" borderId="0" xfId="0" applyFont="1"/>
    <xf numFmtId="165" fontId="16" fillId="0" borderId="0" xfId="0" applyNumberFormat="1" applyFont="1"/>
    <xf numFmtId="43" fontId="19" fillId="0" borderId="0" xfId="2" applyFont="1"/>
    <xf numFmtId="38" fontId="16" fillId="8" borderId="0" xfId="0" applyNumberFormat="1" applyFont="1" applyFill="1"/>
    <xf numFmtId="0" fontId="19" fillId="0" borderId="0" xfId="0" applyFont="1" applyAlignment="1">
      <alignment horizontal="center"/>
    </xf>
    <xf numFmtId="165" fontId="19" fillId="0" borderId="2" xfId="2" applyNumberFormat="1" applyFont="1" applyBorder="1" applyAlignment="1">
      <alignment horizontal="center"/>
    </xf>
    <xf numFmtId="165" fontId="19" fillId="0" borderId="0" xfId="0" applyNumberFormat="1" applyFont="1"/>
    <xf numFmtId="0" fontId="24" fillId="0" borderId="0" xfId="0" applyFont="1"/>
    <xf numFmtId="43" fontId="16" fillId="0" borderId="26" xfId="1" applyFont="1" applyBorder="1"/>
    <xf numFmtId="0" fontId="16" fillId="0" borderId="26" xfId="0" applyFont="1" applyBorder="1"/>
    <xf numFmtId="43" fontId="24" fillId="0" borderId="0" xfId="0" applyNumberFormat="1" applyFont="1"/>
    <xf numFmtId="40" fontId="16" fillId="0" borderId="0" xfId="0" applyNumberFormat="1" applyFont="1"/>
    <xf numFmtId="43" fontId="19" fillId="0" borderId="1" xfId="2" applyFont="1" applyBorder="1" applyAlignment="1">
      <alignment horizontal="left"/>
    </xf>
    <xf numFmtId="0" fontId="19" fillId="0" borderId="0" xfId="0" applyFont="1" applyAlignment="1">
      <alignment horizontal="left"/>
    </xf>
    <xf numFmtId="165" fontId="19" fillId="0" borderId="0" xfId="2" applyNumberFormat="1" applyFont="1" applyBorder="1" applyAlignment="1">
      <alignment horizontal="center"/>
    </xf>
    <xf numFmtId="165" fontId="23" fillId="0" borderId="0" xfId="2" applyNumberFormat="1" applyFont="1" applyFill="1" applyBorder="1" applyAlignment="1">
      <alignment horizontal="center"/>
    </xf>
    <xf numFmtId="0" fontId="23" fillId="9" borderId="0" xfId="0" applyFont="1" applyFill="1"/>
    <xf numFmtId="165" fontId="23" fillId="0" borderId="0" xfId="0" applyNumberFormat="1" applyFont="1"/>
    <xf numFmtId="165" fontId="23" fillId="0" borderId="0" xfId="1" applyNumberFormat="1" applyFont="1" applyFill="1" applyAlignment="1">
      <alignment horizontal="center"/>
    </xf>
    <xf numFmtId="165" fontId="23" fillId="0" borderId="0" xfId="1" applyNumberFormat="1" applyFont="1" applyFill="1"/>
    <xf numFmtId="0" fontId="23" fillId="0" borderId="0" xfId="0" applyFont="1" applyAlignment="1">
      <alignment horizontal="left" wrapText="1" indent="1"/>
    </xf>
    <xf numFmtId="165" fontId="19" fillId="0" borderId="0" xfId="2" applyNumberFormat="1" applyFont="1" applyFill="1" applyBorder="1" applyAlignment="1">
      <alignment horizontal="center"/>
    </xf>
    <xf numFmtId="165" fontId="0" fillId="0" borderId="0" xfId="0" applyNumberFormat="1"/>
    <xf numFmtId="0" fontId="23" fillId="10" borderId="0" xfId="0" applyFont="1" applyFill="1"/>
    <xf numFmtId="0" fontId="23" fillId="11" borderId="0" xfId="0" applyFont="1" applyFill="1"/>
    <xf numFmtId="0" fontId="8" fillId="0" borderId="0" xfId="0" applyFont="1" applyAlignment="1">
      <alignment horizontal="left" indent="1"/>
    </xf>
    <xf numFmtId="0" fontId="23" fillId="12" borderId="0" xfId="0" applyFont="1" applyFill="1"/>
    <xf numFmtId="0" fontId="23" fillId="0" borderId="0" xfId="0" applyFont="1" applyAlignment="1">
      <alignment horizontal="left" indent="1"/>
    </xf>
    <xf numFmtId="0" fontId="23" fillId="13" borderId="0" xfId="0" applyFont="1" applyFill="1"/>
    <xf numFmtId="43" fontId="18" fillId="0" borderId="0" xfId="2" applyFont="1" applyFill="1" applyBorder="1" applyAlignment="1">
      <alignment horizontal="left"/>
    </xf>
    <xf numFmtId="0" fontId="25" fillId="0" borderId="0" xfId="0" applyFont="1" applyAlignment="1">
      <alignment horizontal="center"/>
    </xf>
    <xf numFmtId="165" fontId="25" fillId="0" borderId="0" xfId="0" applyNumberFormat="1" applyFont="1"/>
    <xf numFmtId="165" fontId="26" fillId="0" borderId="0" xfId="2" applyNumberFormat="1" applyFont="1" applyFill="1" applyAlignment="1">
      <alignment horizontal="center"/>
    </xf>
    <xf numFmtId="0" fontId="16" fillId="14" borderId="0" xfId="0" applyFont="1" applyFill="1"/>
    <xf numFmtId="0" fontId="27" fillId="0" borderId="0" xfId="0" applyFont="1" applyAlignment="1">
      <alignment horizontal="right"/>
    </xf>
    <xf numFmtId="165" fontId="28" fillId="0" borderId="0" xfId="2" applyNumberFormat="1" applyFont="1" applyFill="1" applyAlignment="1">
      <alignment horizontal="center"/>
    </xf>
    <xf numFmtId="165" fontId="28" fillId="0" borderId="0" xfId="2" applyNumberFormat="1" applyFont="1" applyFill="1"/>
    <xf numFmtId="165" fontId="29" fillId="0" borderId="0" xfId="0" applyNumberFormat="1" applyFont="1"/>
    <xf numFmtId="43" fontId="30" fillId="0" borderId="0" xfId="1" applyFont="1"/>
    <xf numFmtId="43" fontId="31" fillId="0" borderId="0" xfId="1" applyFont="1"/>
    <xf numFmtId="0" fontId="29" fillId="0" borderId="0" xfId="0" applyFont="1"/>
    <xf numFmtId="43" fontId="29" fillId="0" borderId="0" xfId="0" applyNumberFormat="1" applyFont="1"/>
    <xf numFmtId="165" fontId="23" fillId="8" borderId="0" xfId="2" applyNumberFormat="1" applyFont="1" applyFill="1"/>
    <xf numFmtId="165" fontId="19" fillId="0" borderId="21" xfId="2" applyNumberFormat="1" applyFont="1" applyFill="1" applyBorder="1" applyAlignment="1">
      <alignment horizontal="center"/>
    </xf>
    <xf numFmtId="165" fontId="24" fillId="0" borderId="0" xfId="0" applyNumberFormat="1" applyFont="1"/>
    <xf numFmtId="0" fontId="18" fillId="0" borderId="0" xfId="0" applyFont="1" applyAlignment="1">
      <alignment horizontal="center"/>
    </xf>
    <xf numFmtId="165" fontId="16" fillId="0" borderId="0" xfId="2" applyNumberFormat="1" applyFont="1" applyFill="1"/>
    <xf numFmtId="0" fontId="18" fillId="0" borderId="0" xfId="0" applyFont="1" applyAlignment="1">
      <alignment horizontal="right"/>
    </xf>
    <xf numFmtId="0" fontId="19" fillId="0" borderId="0" xfId="0" applyFont="1" applyAlignment="1">
      <alignment horizontal="right"/>
    </xf>
    <xf numFmtId="37" fontId="25" fillId="0" borderId="0" xfId="0" applyNumberFormat="1" applyFont="1"/>
    <xf numFmtId="39" fontId="16" fillId="0" borderId="0" xfId="0" applyNumberFormat="1" applyFont="1"/>
    <xf numFmtId="3" fontId="16" fillId="0" borderId="0" xfId="0" applyNumberFormat="1" applyFont="1"/>
    <xf numFmtId="43" fontId="19" fillId="0" borderId="0" xfId="2" applyFont="1" applyAlignment="1">
      <alignment horizontal="center"/>
    </xf>
    <xf numFmtId="165" fontId="19" fillId="0" borderId="1" xfId="2" applyNumberFormat="1" applyFont="1" applyBorder="1" applyAlignment="1">
      <alignment horizontal="center"/>
    </xf>
    <xf numFmtId="165" fontId="32" fillId="0" borderId="0" xfId="0" applyNumberFormat="1" applyFont="1"/>
    <xf numFmtId="0" fontId="25" fillId="0" borderId="0" xfId="0" applyFont="1"/>
    <xf numFmtId="165" fontId="19" fillId="0" borderId="0" xfId="2" applyNumberFormat="1" applyFont="1" applyAlignment="1">
      <alignment horizontal="center"/>
    </xf>
    <xf numFmtId="165" fontId="19" fillId="0" borderId="27" xfId="2" applyNumberFormat="1" applyFont="1" applyBorder="1" applyAlignment="1">
      <alignment horizontal="center"/>
    </xf>
    <xf numFmtId="10" fontId="25" fillId="0" borderId="0" xfId="3" applyNumberFormat="1" applyFont="1" applyFill="1"/>
    <xf numFmtId="43" fontId="16" fillId="0" borderId="0" xfId="2" applyFont="1"/>
    <xf numFmtId="165" fontId="16" fillId="0" borderId="0" xfId="2" applyNumberFormat="1" applyFont="1"/>
    <xf numFmtId="166" fontId="16" fillId="0" borderId="0" xfId="3" applyNumberFormat="1" applyFont="1"/>
    <xf numFmtId="43" fontId="0" fillId="0" borderId="0" xfId="1" applyFont="1" applyFill="1" applyBorder="1"/>
    <xf numFmtId="0" fontId="34" fillId="0" borderId="0" xfId="0" applyFont="1"/>
    <xf numFmtId="43" fontId="35" fillId="0" borderId="20" xfId="1" applyFont="1" applyBorder="1"/>
    <xf numFmtId="0" fontId="35" fillId="0" borderId="22" xfId="0" applyFont="1" applyBorder="1"/>
    <xf numFmtId="39" fontId="11" fillId="0" borderId="0" xfId="0" applyNumberFormat="1" applyFont="1"/>
    <xf numFmtId="43" fontId="35" fillId="4" borderId="20" xfId="0" applyNumberFormat="1" applyFont="1" applyFill="1" applyBorder="1" applyAlignment="1">
      <alignment wrapText="1"/>
    </xf>
    <xf numFmtId="43" fontId="35" fillId="4" borderId="21" xfId="1" applyFont="1" applyFill="1" applyBorder="1"/>
    <xf numFmtId="0" fontId="35" fillId="4" borderId="22" xfId="0" applyFont="1" applyFill="1" applyBorder="1"/>
    <xf numFmtId="0" fontId="0" fillId="0" borderId="0" xfId="0" applyAlignment="1">
      <alignment horizontal="left" wrapText="1"/>
    </xf>
    <xf numFmtId="39" fontId="11" fillId="0" borderId="28" xfId="0" applyNumberFormat="1" applyFont="1" applyBorder="1"/>
    <xf numFmtId="0" fontId="11" fillId="0" borderId="28" xfId="0" applyFont="1" applyBorder="1"/>
    <xf numFmtId="0" fontId="0" fillId="0" borderId="0" xfId="0" applyAlignment="1">
      <alignment wrapText="1"/>
    </xf>
    <xf numFmtId="0" fontId="36" fillId="0" borderId="0" xfId="0" applyFont="1"/>
    <xf numFmtId="0" fontId="11" fillId="0" borderId="0" xfId="0" applyFont="1" applyAlignment="1">
      <alignment horizontal="left"/>
    </xf>
    <xf numFmtId="0" fontId="33" fillId="0" borderId="0" xfId="4" applyAlignment="1" applyProtection="1">
      <alignment horizontal="left"/>
      <protection locked="0"/>
    </xf>
    <xf numFmtId="0" fontId="37" fillId="0" borderId="0" xfId="0" applyFont="1"/>
    <xf numFmtId="0" fontId="38" fillId="3" borderId="29" xfId="0" applyFont="1" applyFill="1" applyBorder="1" applyAlignment="1">
      <alignment horizontal="center" vertical="top"/>
    </xf>
    <xf numFmtId="0" fontId="38" fillId="3" borderId="30" xfId="0" applyFont="1" applyFill="1" applyBorder="1" applyAlignment="1">
      <alignment horizontal="center" vertical="top"/>
    </xf>
    <xf numFmtId="0" fontId="38" fillId="3" borderId="31" xfId="0" applyFont="1" applyFill="1" applyBorder="1" applyAlignment="1">
      <alignment horizontal="center" vertical="top"/>
    </xf>
    <xf numFmtId="0" fontId="38" fillId="3" borderId="32" xfId="0" applyFont="1" applyFill="1" applyBorder="1" applyAlignment="1">
      <alignment horizontal="center" vertical="top"/>
    </xf>
    <xf numFmtId="0" fontId="38" fillId="3" borderId="33" xfId="0" applyFont="1" applyFill="1" applyBorder="1" applyAlignment="1">
      <alignment horizontal="center" vertical="top"/>
    </xf>
    <xf numFmtId="0" fontId="38" fillId="3" borderId="34" xfId="0" applyFont="1" applyFill="1" applyBorder="1" applyAlignment="1">
      <alignment horizontal="center" vertical="top" wrapText="1"/>
    </xf>
    <xf numFmtId="43" fontId="37" fillId="0" borderId="0" xfId="1" applyFont="1"/>
    <xf numFmtId="0" fontId="39" fillId="3" borderId="15" xfId="0" applyFont="1" applyFill="1" applyBorder="1" applyAlignment="1">
      <alignment horizontal="center" vertical="top"/>
    </xf>
    <xf numFmtId="0" fontId="39" fillId="3" borderId="15" xfId="0" applyFont="1" applyFill="1" applyBorder="1" applyAlignment="1">
      <alignment horizontal="left" vertical="top"/>
    </xf>
    <xf numFmtId="0" fontId="39" fillId="3" borderId="35" xfId="0" applyFont="1" applyFill="1" applyBorder="1" applyAlignment="1">
      <alignment horizontal="center" vertical="top"/>
    </xf>
    <xf numFmtId="0" fontId="39" fillId="3" borderId="36" xfId="0" applyFont="1" applyFill="1" applyBorder="1" applyAlignment="1">
      <alignment horizontal="center" vertical="top"/>
    </xf>
    <xf numFmtId="0" fontId="40" fillId="3" borderId="37" xfId="0" applyFont="1" applyFill="1" applyBorder="1" applyAlignment="1">
      <alignment horizontal="center" vertical="top"/>
    </xf>
    <xf numFmtId="0" fontId="39" fillId="3" borderId="38" xfId="0" applyFont="1" applyFill="1" applyBorder="1" applyAlignment="1">
      <alignment horizontal="center" vertical="top"/>
    </xf>
    <xf numFmtId="0" fontId="40" fillId="3" borderId="39" xfId="0" applyFont="1" applyFill="1" applyBorder="1" applyAlignment="1">
      <alignment horizontal="center" vertical="top"/>
    </xf>
    <xf numFmtId="0" fontId="40" fillId="3" borderId="38" xfId="0" applyFont="1" applyFill="1" applyBorder="1" applyAlignment="1">
      <alignment horizontal="center" vertical="top"/>
    </xf>
    <xf numFmtId="0" fontId="40" fillId="3" borderId="16" xfId="0" applyFont="1" applyFill="1" applyBorder="1" applyAlignment="1">
      <alignment horizontal="center" vertical="top" wrapText="1"/>
    </xf>
    <xf numFmtId="43" fontId="41" fillId="0" borderId="0" xfId="1" applyFont="1" applyAlignment="1">
      <alignment horizontal="center"/>
    </xf>
    <xf numFmtId="0" fontId="41" fillId="0" borderId="0" xfId="0" applyFont="1" applyAlignment="1">
      <alignment horizontal="center"/>
    </xf>
    <xf numFmtId="0" fontId="42" fillId="15" borderId="40" xfId="0" applyFont="1" applyFill="1" applyBorder="1" applyAlignment="1">
      <alignment horizontal="center" vertical="top"/>
    </xf>
    <xf numFmtId="0" fontId="42" fillId="3" borderId="40" xfId="0" applyFont="1" applyFill="1" applyBorder="1" applyAlignment="1">
      <alignment horizontal="center" vertical="top"/>
    </xf>
    <xf numFmtId="0" fontId="42" fillId="3" borderId="40" xfId="0" applyFont="1" applyFill="1" applyBorder="1" applyAlignment="1">
      <alignment horizontal="left" vertical="top"/>
    </xf>
    <xf numFmtId="0" fontId="42" fillId="3" borderId="40" xfId="0" applyFont="1" applyFill="1" applyBorder="1" applyAlignment="1">
      <alignment horizontal="center"/>
    </xf>
    <xf numFmtId="0" fontId="42" fillId="3" borderId="41" xfId="0" applyFont="1" applyFill="1" applyBorder="1" applyAlignment="1">
      <alignment horizontal="center"/>
    </xf>
    <xf numFmtId="39" fontId="42" fillId="0" borderId="42" xfId="1" applyNumberFormat="1" applyFont="1" applyBorder="1"/>
    <xf numFmtId="39" fontId="42" fillId="0" borderId="43" xfId="1" applyNumberFormat="1" applyFont="1" applyBorder="1"/>
    <xf numFmtId="39" fontId="42" fillId="0" borderId="44" xfId="1" applyNumberFormat="1" applyFont="1" applyBorder="1"/>
    <xf numFmtId="39" fontId="42" fillId="0" borderId="44" xfId="1" applyNumberFormat="1" applyFont="1" applyBorder="1" applyAlignment="1">
      <alignment horizontal="right" vertical="top"/>
    </xf>
    <xf numFmtId="39" fontId="42" fillId="0" borderId="43" xfId="1" applyNumberFormat="1" applyFont="1" applyBorder="1" applyAlignment="1">
      <alignment horizontal="right" vertical="top"/>
    </xf>
    <xf numFmtId="39" fontId="42" fillId="0" borderId="45" xfId="1" applyNumberFormat="1" applyFont="1" applyBorder="1" applyAlignment="1">
      <alignment horizontal="right" vertical="top"/>
    </xf>
    <xf numFmtId="39" fontId="42" fillId="16" borderId="46" xfId="1" applyNumberFormat="1" applyFont="1" applyFill="1" applyBorder="1" applyProtection="1">
      <protection locked="0"/>
    </xf>
    <xf numFmtId="0" fontId="42" fillId="16" borderId="40" xfId="0" applyFont="1" applyFill="1" applyBorder="1" applyAlignment="1" applyProtection="1">
      <alignment wrapText="1"/>
      <protection locked="0"/>
    </xf>
    <xf numFmtId="43" fontId="42" fillId="0" borderId="0" xfId="1" applyFont="1"/>
    <xf numFmtId="0" fontId="42" fillId="0" borderId="0" xfId="0" applyFont="1"/>
    <xf numFmtId="0" fontId="42" fillId="3" borderId="40" xfId="0" applyFont="1" applyFill="1" applyBorder="1" applyAlignment="1" applyProtection="1">
      <alignment horizontal="center" vertical="top"/>
      <protection locked="0"/>
    </xf>
    <xf numFmtId="0" fontId="42" fillId="3" borderId="40" xfId="0" applyFont="1" applyFill="1" applyBorder="1" applyAlignment="1" applyProtection="1">
      <alignment horizontal="center"/>
      <protection locked="0"/>
    </xf>
    <xf numFmtId="0" fontId="42" fillId="3" borderId="41" xfId="0" applyFont="1" applyFill="1" applyBorder="1" applyAlignment="1" applyProtection="1">
      <alignment horizontal="center"/>
      <protection locked="0"/>
    </xf>
    <xf numFmtId="39" fontId="42" fillId="0" borderId="47" xfId="1" applyNumberFormat="1" applyFont="1" applyBorder="1"/>
    <xf numFmtId="39" fontId="42" fillId="0" borderId="48" xfId="1" applyNumberFormat="1" applyFont="1" applyBorder="1"/>
    <xf numFmtId="39" fontId="42" fillId="0" borderId="49" xfId="1" applyNumberFormat="1" applyFont="1" applyBorder="1"/>
    <xf numFmtId="39" fontId="42" fillId="0" borderId="49" xfId="1" applyNumberFormat="1" applyFont="1" applyBorder="1" applyAlignment="1">
      <alignment horizontal="right" vertical="top"/>
    </xf>
    <xf numFmtId="39" fontId="42" fillId="0" borderId="48" xfId="1" applyNumberFormat="1" applyFont="1" applyBorder="1" applyAlignment="1">
      <alignment horizontal="right" vertical="top"/>
    </xf>
    <xf numFmtId="39" fontId="42" fillId="16" borderId="50" xfId="1" applyNumberFormat="1" applyFont="1" applyFill="1" applyBorder="1" applyProtection="1">
      <protection locked="0"/>
    </xf>
    <xf numFmtId="39" fontId="42" fillId="0" borderId="51" xfId="1" applyNumberFormat="1" applyFont="1" applyBorder="1" applyAlignment="1">
      <alignment horizontal="right" vertical="top"/>
    </xf>
    <xf numFmtId="39" fontId="42" fillId="0" borderId="52" xfId="1" applyNumberFormat="1" applyFont="1" applyBorder="1"/>
    <xf numFmtId="39" fontId="42" fillId="0" borderId="53" xfId="1" applyNumberFormat="1" applyFont="1" applyBorder="1"/>
    <xf numFmtId="39" fontId="42" fillId="0" borderId="54" xfId="1" applyNumberFormat="1" applyFont="1" applyBorder="1"/>
    <xf numFmtId="39" fontId="42" fillId="0" borderId="54" xfId="1" applyNumberFormat="1" applyFont="1" applyBorder="1" applyAlignment="1">
      <alignment horizontal="right" vertical="top"/>
    </xf>
    <xf numFmtId="39" fontId="42" fillId="0" borderId="53" xfId="1" applyNumberFormat="1" applyFont="1" applyBorder="1" applyAlignment="1">
      <alignment horizontal="right" vertical="top"/>
    </xf>
    <xf numFmtId="39" fontId="42" fillId="0" borderId="55" xfId="1" applyNumberFormat="1" applyFont="1" applyBorder="1" applyAlignment="1">
      <alignment horizontal="right" vertical="top"/>
    </xf>
    <xf numFmtId="39" fontId="42" fillId="16" borderId="56" xfId="1" applyNumberFormat="1" applyFont="1" applyFill="1" applyBorder="1" applyProtection="1">
      <protection locked="0"/>
    </xf>
    <xf numFmtId="0" fontId="42" fillId="0" borderId="40" xfId="0" applyFont="1" applyBorder="1" applyAlignment="1">
      <alignment horizontal="center" vertical="top"/>
    </xf>
    <xf numFmtId="0" fontId="42" fillId="0" borderId="40" xfId="0" applyFont="1" applyBorder="1" applyAlignment="1">
      <alignment horizontal="left" vertical="top"/>
    </xf>
    <xf numFmtId="0" fontId="42" fillId="0" borderId="40" xfId="0" applyFont="1" applyBorder="1" applyAlignment="1">
      <alignment horizontal="center"/>
    </xf>
    <xf numFmtId="0" fontId="42" fillId="0" borderId="41" xfId="0" applyFont="1" applyBorder="1" applyAlignment="1">
      <alignment horizontal="center"/>
    </xf>
    <xf numFmtId="39" fontId="43" fillId="0" borderId="57" xfId="1" applyNumberFormat="1" applyFont="1" applyFill="1" applyBorder="1"/>
    <xf numFmtId="39" fontId="43" fillId="0" borderId="58" xfId="1" applyNumberFormat="1" applyFont="1" applyFill="1" applyBorder="1"/>
    <xf numFmtId="39" fontId="43" fillId="0" borderId="59" xfId="1" applyNumberFormat="1" applyFont="1" applyFill="1" applyBorder="1"/>
    <xf numFmtId="0" fontId="42" fillId="0" borderId="40" xfId="0" applyFont="1" applyBorder="1" applyAlignment="1">
      <alignment wrapText="1"/>
    </xf>
    <xf numFmtId="0" fontId="42" fillId="0" borderId="0" xfId="0" quotePrefix="1" applyFont="1"/>
    <xf numFmtId="39" fontId="42" fillId="0" borderId="0" xfId="0" applyNumberFormat="1" applyFont="1"/>
    <xf numFmtId="0" fontId="42" fillId="0" borderId="0" xfId="0" applyFont="1" applyAlignment="1">
      <alignment wrapText="1"/>
    </xf>
    <xf numFmtId="0" fontId="42" fillId="3" borderId="40" xfId="5" applyFont="1" applyFill="1" applyBorder="1" applyAlignment="1">
      <alignment horizontal="center" vertical="top"/>
    </xf>
    <xf numFmtId="39" fontId="43" fillId="0" borderId="60" xfId="1" applyNumberFormat="1" applyFont="1" applyFill="1" applyBorder="1"/>
    <xf numFmtId="0" fontId="45" fillId="0" borderId="0" xfId="0" applyFont="1"/>
    <xf numFmtId="0" fontId="38" fillId="3" borderId="31" xfId="0" applyFont="1" applyFill="1" applyBorder="1" applyAlignment="1">
      <alignment horizontal="center" vertical="top" wrapText="1"/>
    </xf>
    <xf numFmtId="0" fontId="42" fillId="16" borderId="40" xfId="0" applyFont="1" applyFill="1" applyBorder="1" applyAlignment="1" applyProtection="1">
      <alignment horizontal="center" vertical="top"/>
      <protection locked="0"/>
    </xf>
    <xf numFmtId="0" fontId="42" fillId="3" borderId="41" xfId="0" applyFont="1" applyFill="1" applyBorder="1" applyAlignment="1">
      <alignment horizontal="center" vertical="top"/>
    </xf>
    <xf numFmtId="39" fontId="42" fillId="16" borderId="50" xfId="1" applyNumberFormat="1" applyFont="1" applyFill="1" applyBorder="1" applyAlignment="1" applyProtection="1">
      <alignment vertical="top"/>
      <protection locked="0"/>
    </xf>
    <xf numFmtId="0" fontId="42" fillId="0" borderId="0" xfId="0" applyFont="1" applyAlignment="1">
      <alignment vertical="top"/>
    </xf>
    <xf numFmtId="43" fontId="42" fillId="0" borderId="0" xfId="1" applyFont="1" applyAlignment="1">
      <alignment vertical="top"/>
    </xf>
    <xf numFmtId="0" fontId="42" fillId="3" borderId="41" xfId="0" applyFont="1" applyFill="1" applyBorder="1" applyAlignment="1" applyProtection="1">
      <alignment horizontal="center" vertical="top"/>
      <protection locked="0"/>
    </xf>
    <xf numFmtId="39" fontId="42" fillId="16" borderId="56" xfId="1" applyNumberFormat="1" applyFont="1" applyFill="1" applyBorder="1" applyAlignment="1" applyProtection="1">
      <alignment vertical="top"/>
      <protection locked="0"/>
    </xf>
    <xf numFmtId="0" fontId="33" fillId="0" borderId="0" xfId="4"/>
    <xf numFmtId="0" fontId="40" fillId="3" borderId="38" xfId="0" applyFont="1" applyFill="1" applyBorder="1" applyAlignment="1">
      <alignment horizontal="center" vertical="top" wrapText="1"/>
    </xf>
    <xf numFmtId="0" fontId="42" fillId="17" borderId="70" xfId="0" applyFont="1" applyFill="1" applyBorder="1"/>
    <xf numFmtId="0" fontId="40" fillId="3" borderId="16" xfId="0" applyFont="1" applyFill="1" applyBorder="1" applyAlignment="1">
      <alignment horizontal="center" vertical="center" wrapText="1"/>
    </xf>
    <xf numFmtId="0" fontId="42" fillId="18" borderId="19" xfId="0" applyFont="1" applyFill="1" applyBorder="1"/>
    <xf numFmtId="4" fontId="42" fillId="17" borderId="70" xfId="0" applyNumberFormat="1" applyFont="1" applyFill="1" applyBorder="1"/>
    <xf numFmtId="0" fontId="42" fillId="18" borderId="19" xfId="0" applyFont="1" applyFill="1" applyBorder="1" applyAlignment="1">
      <alignment horizontal="left" wrapText="1"/>
    </xf>
    <xf numFmtId="0" fontId="42" fillId="18" borderId="19" xfId="0" applyFont="1" applyFill="1" applyBorder="1" applyAlignment="1">
      <alignment vertical="top"/>
    </xf>
    <xf numFmtId="0" fontId="42" fillId="17" borderId="71" xfId="0" applyFont="1" applyFill="1" applyBorder="1"/>
    <xf numFmtId="39" fontId="43" fillId="0" borderId="72" xfId="1" applyNumberFormat="1" applyFont="1" applyFill="1" applyBorder="1"/>
    <xf numFmtId="39" fontId="43" fillId="0" borderId="73" xfId="1" applyNumberFormat="1" applyFont="1" applyFill="1" applyBorder="1"/>
    <xf numFmtId="0" fontId="43" fillId="15" borderId="74" xfId="0" applyFont="1" applyFill="1" applyBorder="1" applyAlignment="1">
      <alignment horizontal="left"/>
    </xf>
    <xf numFmtId="0" fontId="43" fillId="15" borderId="74" xfId="0" applyFont="1" applyFill="1" applyBorder="1" applyAlignment="1">
      <alignment horizontal="left" vertical="top"/>
    </xf>
    <xf numFmtId="0" fontId="42" fillId="15" borderId="75" xfId="0" applyFont="1" applyFill="1" applyBorder="1" applyAlignment="1">
      <alignment horizontal="center" vertical="top"/>
    </xf>
    <xf numFmtId="0" fontId="42" fillId="3" borderId="75" xfId="0" applyFont="1" applyFill="1" applyBorder="1" applyAlignment="1">
      <alignment horizontal="center" vertical="top"/>
    </xf>
    <xf numFmtId="0" fontId="42" fillId="3" borderId="75" xfId="0" applyFont="1" applyFill="1" applyBorder="1" applyAlignment="1">
      <alignment horizontal="left" vertical="top"/>
    </xf>
    <xf numFmtId="0" fontId="42" fillId="3" borderId="75" xfId="0" applyFont="1" applyFill="1" applyBorder="1" applyAlignment="1">
      <alignment horizontal="center"/>
    </xf>
    <xf numFmtId="0" fontId="42" fillId="3" borderId="76" xfId="0" applyFont="1" applyFill="1" applyBorder="1" applyAlignment="1">
      <alignment horizontal="center"/>
    </xf>
    <xf numFmtId="0" fontId="42" fillId="16" borderId="75" xfId="0" applyFont="1" applyFill="1" applyBorder="1" applyAlignment="1" applyProtection="1">
      <alignment wrapText="1"/>
      <protection locked="0"/>
    </xf>
    <xf numFmtId="0" fontId="42" fillId="18" borderId="77" xfId="0" applyFont="1" applyFill="1" applyBorder="1"/>
    <xf numFmtId="0" fontId="0" fillId="0" borderId="78" xfId="0" applyBorder="1"/>
    <xf numFmtId="0" fontId="46" fillId="3" borderId="40" xfId="0" applyFont="1" applyFill="1" applyBorder="1" applyAlignment="1">
      <alignment horizontal="center" vertical="top"/>
    </xf>
    <xf numFmtId="39" fontId="42" fillId="6" borderId="46" xfId="1" applyNumberFormat="1" applyFont="1" applyFill="1" applyBorder="1" applyProtection="1">
      <protection locked="0"/>
    </xf>
    <xf numFmtId="39" fontId="42" fillId="6" borderId="50" xfId="1" applyNumberFormat="1" applyFont="1" applyFill="1" applyBorder="1" applyProtection="1">
      <protection locked="0"/>
    </xf>
    <xf numFmtId="39" fontId="43" fillId="0" borderId="79" xfId="1" applyNumberFormat="1" applyFont="1" applyFill="1" applyBorder="1"/>
    <xf numFmtId="0" fontId="46" fillId="3" borderId="40" xfId="0" applyFont="1" applyFill="1" applyBorder="1" applyAlignment="1" applyProtection="1">
      <alignment horizontal="center" vertical="top"/>
      <protection locked="0"/>
    </xf>
    <xf numFmtId="39" fontId="42" fillId="0" borderId="44" xfId="1" applyNumberFormat="1" applyFont="1" applyBorder="1" applyAlignment="1">
      <alignment horizontal="right"/>
    </xf>
    <xf numFmtId="39" fontId="42" fillId="0" borderId="43" xfId="1" applyNumberFormat="1" applyFont="1" applyBorder="1" applyAlignment="1">
      <alignment horizontal="right"/>
    </xf>
    <xf numFmtId="39" fontId="42" fillId="0" borderId="45" xfId="1" applyNumberFormat="1" applyFont="1" applyBorder="1" applyAlignment="1">
      <alignment horizontal="right"/>
    </xf>
    <xf numFmtId="43" fontId="42" fillId="17" borderId="70" xfId="1" applyFont="1" applyFill="1" applyBorder="1"/>
    <xf numFmtId="39" fontId="42" fillId="16" borderId="46" xfId="1" applyNumberFormat="1" applyFont="1" applyFill="1" applyBorder="1" applyAlignment="1" applyProtection="1">
      <alignment horizontal="left" vertical="center" wrapText="1"/>
      <protection locked="0"/>
    </xf>
    <xf numFmtId="39" fontId="42" fillId="16" borderId="46" xfId="1" applyNumberFormat="1" applyFont="1" applyFill="1" applyBorder="1" applyAlignment="1" applyProtection="1">
      <alignment wrapText="1"/>
      <protection locked="0"/>
    </xf>
    <xf numFmtId="0" fontId="37" fillId="15" borderId="40" xfId="0" applyFont="1" applyFill="1" applyBorder="1" applyAlignment="1">
      <alignment horizontal="center" vertical="top"/>
    </xf>
    <xf numFmtId="0" fontId="37" fillId="3" borderId="40" xfId="0" applyFont="1" applyFill="1" applyBorder="1" applyAlignment="1">
      <alignment horizontal="center" vertical="top"/>
    </xf>
    <xf numFmtId="0" fontId="37" fillId="3" borderId="40" xfId="0" applyFont="1" applyFill="1" applyBorder="1" applyAlignment="1">
      <alignment horizontal="left" vertical="top"/>
    </xf>
    <xf numFmtId="0" fontId="37" fillId="3" borderId="40" xfId="0" applyFont="1" applyFill="1" applyBorder="1" applyAlignment="1">
      <alignment horizontal="center"/>
    </xf>
    <xf numFmtId="0" fontId="37" fillId="3" borderId="41" xfId="0" applyFont="1" applyFill="1" applyBorder="1" applyAlignment="1">
      <alignment horizontal="center"/>
    </xf>
    <xf numFmtId="39" fontId="37" fillId="0" borderId="42" xfId="1" applyNumberFormat="1" applyFont="1" applyBorder="1"/>
    <xf numFmtId="39" fontId="37" fillId="0" borderId="43" xfId="1" applyNumberFormat="1" applyFont="1" applyBorder="1"/>
    <xf numFmtId="39" fontId="37" fillId="0" borderId="44" xfId="1" applyNumberFormat="1" applyFont="1" applyBorder="1"/>
    <xf numFmtId="39" fontId="37" fillId="0" borderId="44" xfId="1" applyNumberFormat="1" applyFont="1" applyBorder="1" applyAlignment="1">
      <alignment horizontal="right"/>
    </xf>
    <xf numFmtId="39" fontId="37" fillId="0" borderId="43" xfId="1" applyNumberFormat="1" applyFont="1" applyBorder="1" applyAlignment="1">
      <alignment horizontal="right"/>
    </xf>
    <xf numFmtId="39" fontId="37" fillId="0" borderId="45" xfId="1" applyNumberFormat="1" applyFont="1" applyBorder="1" applyAlignment="1">
      <alignment horizontal="right"/>
    </xf>
    <xf numFmtId="39" fontId="37" fillId="16" borderId="46" xfId="1" applyNumberFormat="1" applyFont="1" applyFill="1" applyBorder="1" applyProtection="1">
      <protection locked="0"/>
    </xf>
    <xf numFmtId="43" fontId="37" fillId="17" borderId="70" xfId="1" applyFont="1" applyFill="1" applyBorder="1"/>
    <xf numFmtId="39" fontId="37" fillId="16" borderId="46" xfId="1" applyNumberFormat="1" applyFont="1" applyFill="1" applyBorder="1" applyAlignment="1" applyProtection="1">
      <alignment wrapText="1"/>
      <protection locked="0"/>
    </xf>
    <xf numFmtId="0" fontId="37" fillId="18" borderId="19" xfId="0" applyFont="1" applyFill="1" applyBorder="1" applyAlignment="1">
      <alignment horizontal="left" wrapText="1"/>
    </xf>
    <xf numFmtId="43" fontId="42" fillId="17" borderId="71" xfId="1" applyFont="1" applyFill="1" applyBorder="1"/>
    <xf numFmtId="43" fontId="37" fillId="17" borderId="71" xfId="1" applyFont="1" applyFill="1" applyBorder="1"/>
    <xf numFmtId="39" fontId="42" fillId="0" borderId="48" xfId="1" applyNumberFormat="1" applyFont="1" applyBorder="1" applyAlignment="1">
      <alignment horizontal="right"/>
    </xf>
    <xf numFmtId="39" fontId="42" fillId="0" borderId="51" xfId="1" applyNumberFormat="1" applyFont="1" applyBorder="1" applyAlignment="1">
      <alignment horizontal="right"/>
    </xf>
    <xf numFmtId="39" fontId="42" fillId="0" borderId="53" xfId="1" applyNumberFormat="1" applyFont="1" applyBorder="1" applyAlignment="1">
      <alignment horizontal="right"/>
    </xf>
    <xf numFmtId="39" fontId="42" fillId="0" borderId="55" xfId="1" applyNumberFormat="1" applyFont="1" applyBorder="1" applyAlignment="1">
      <alignment horizontal="right"/>
    </xf>
    <xf numFmtId="0" fontId="47" fillId="3" borderId="32" xfId="0" applyFont="1" applyFill="1" applyBorder="1" applyAlignment="1">
      <alignment horizontal="center" vertical="top"/>
    </xf>
    <xf numFmtId="0" fontId="47" fillId="3" borderId="33" xfId="0" applyFont="1" applyFill="1" applyBorder="1" applyAlignment="1">
      <alignment horizontal="center" vertical="top"/>
    </xf>
    <xf numFmtId="39" fontId="37" fillId="0" borderId="45" xfId="1" applyNumberFormat="1" applyFont="1" applyBorder="1" applyAlignment="1">
      <alignment horizontal="right" vertical="top"/>
    </xf>
    <xf numFmtId="0" fontId="37" fillId="16" borderId="40" xfId="0" applyFont="1" applyFill="1" applyBorder="1" applyAlignment="1" applyProtection="1">
      <alignment wrapText="1"/>
      <protection locked="0"/>
    </xf>
    <xf numFmtId="0" fontId="37" fillId="18" borderId="19" xfId="0" applyFont="1" applyFill="1" applyBorder="1" applyAlignment="1">
      <alignment wrapText="1"/>
    </xf>
    <xf numFmtId="43" fontId="42" fillId="16" borderId="46" xfId="1" applyFont="1" applyFill="1" applyBorder="1" applyProtection="1">
      <protection locked="0"/>
    </xf>
    <xf numFmtId="39" fontId="42" fillId="16" borderId="46" xfId="1" applyNumberFormat="1" applyFont="1" applyFill="1" applyBorder="1" applyAlignment="1" applyProtection="1">
      <protection locked="0"/>
    </xf>
    <xf numFmtId="39" fontId="42" fillId="4" borderId="46" xfId="1" applyNumberFormat="1" applyFont="1" applyFill="1" applyBorder="1" applyAlignment="1" applyProtection="1">
      <protection locked="0"/>
    </xf>
    <xf numFmtId="39" fontId="42" fillId="16" borderId="50" xfId="1" applyNumberFormat="1" applyFont="1" applyFill="1" applyBorder="1" applyAlignment="1" applyProtection="1">
      <protection locked="0"/>
    </xf>
    <xf numFmtId="39" fontId="43" fillId="0" borderId="83" xfId="1" applyNumberFormat="1" applyFont="1" applyFill="1" applyBorder="1"/>
    <xf numFmtId="0" fontId="42" fillId="0" borderId="40" xfId="0" applyFont="1" applyBorder="1" applyAlignment="1" applyProtection="1">
      <alignment horizontal="center" vertical="top"/>
      <protection locked="0"/>
    </xf>
    <xf numFmtId="0" fontId="42" fillId="0" borderId="41" xfId="0" applyFont="1" applyBorder="1" applyAlignment="1" applyProtection="1">
      <alignment horizontal="center" vertical="top"/>
      <protection locked="0"/>
    </xf>
    <xf numFmtId="39" fontId="42" fillId="0" borderId="49" xfId="1" applyNumberFormat="1" applyFont="1" applyBorder="1" applyAlignment="1">
      <alignment horizontal="right"/>
    </xf>
    <xf numFmtId="39" fontId="42" fillId="6" borderId="56" xfId="1" applyNumberFormat="1" applyFont="1" applyFill="1" applyBorder="1" applyProtection="1">
      <protection locked="0"/>
    </xf>
    <xf numFmtId="39" fontId="43" fillId="0" borderId="84" xfId="1" applyNumberFormat="1" applyFont="1" applyFill="1" applyBorder="1"/>
    <xf numFmtId="0" fontId="42" fillId="16" borderId="40" xfId="0" applyFont="1" applyFill="1" applyBorder="1" applyAlignment="1">
      <alignment horizontal="center" vertical="top"/>
    </xf>
    <xf numFmtId="0" fontId="38" fillId="3" borderId="34" xfId="0" applyFont="1" applyFill="1" applyBorder="1" applyAlignment="1">
      <alignment horizontal="left" vertical="top" wrapText="1"/>
    </xf>
    <xf numFmtId="0" fontId="39" fillId="3" borderId="15" xfId="0" applyFont="1" applyFill="1" applyBorder="1" applyAlignment="1">
      <alignment horizontal="center" vertical="center"/>
    </xf>
    <xf numFmtId="0" fontId="39" fillId="3" borderId="15" xfId="0" applyFont="1" applyFill="1" applyBorder="1" applyAlignment="1">
      <alignment horizontal="center" vertical="center" wrapText="1"/>
    </xf>
    <xf numFmtId="0" fontId="39" fillId="3" borderId="35" xfId="0" applyFont="1" applyFill="1" applyBorder="1" applyAlignment="1">
      <alignment horizontal="center" vertical="center"/>
    </xf>
    <xf numFmtId="0" fontId="39" fillId="3" borderId="36" xfId="0" applyFont="1" applyFill="1" applyBorder="1" applyAlignment="1">
      <alignment horizontal="center" vertical="center"/>
    </xf>
    <xf numFmtId="0" fontId="40" fillId="3" borderId="37" xfId="0" applyFont="1" applyFill="1" applyBorder="1" applyAlignment="1">
      <alignment horizontal="center" vertical="center"/>
    </xf>
    <xf numFmtId="0" fontId="39" fillId="3" borderId="38" xfId="0" applyFont="1" applyFill="1" applyBorder="1" applyAlignment="1">
      <alignment horizontal="center" vertical="center"/>
    </xf>
    <xf numFmtId="0" fontId="40" fillId="3" borderId="39" xfId="0" applyFont="1" applyFill="1" applyBorder="1" applyAlignment="1">
      <alignment horizontal="center" vertical="center"/>
    </xf>
    <xf numFmtId="0" fontId="40" fillId="3" borderId="38" xfId="0" applyFont="1" applyFill="1" applyBorder="1" applyAlignment="1">
      <alignment horizontal="center" vertical="center"/>
    </xf>
    <xf numFmtId="0" fontId="40" fillId="3" borderId="38" xfId="0" applyFont="1" applyFill="1" applyBorder="1" applyAlignment="1">
      <alignment horizontal="center" vertical="center" wrapText="1"/>
    </xf>
    <xf numFmtId="0" fontId="41" fillId="0" borderId="0" xfId="0" applyFont="1" applyAlignment="1">
      <alignment horizontal="center" vertical="center"/>
    </xf>
    <xf numFmtId="0" fontId="42" fillId="19" borderId="70" xfId="0" applyFont="1" applyFill="1" applyBorder="1"/>
    <xf numFmtId="39" fontId="42" fillId="0" borderId="44" xfId="1" applyNumberFormat="1" applyFont="1" applyBorder="1" applyAlignment="1"/>
    <xf numFmtId="0" fontId="42" fillId="19" borderId="85" xfId="0" applyFont="1" applyFill="1" applyBorder="1" applyAlignment="1">
      <alignment horizontal="left" wrapText="1"/>
    </xf>
    <xf numFmtId="4" fontId="42" fillId="19" borderId="70" xfId="0" applyNumberFormat="1" applyFont="1" applyFill="1" applyBorder="1"/>
    <xf numFmtId="0" fontId="42" fillId="18" borderId="19" xfId="0" applyFont="1" applyFill="1" applyBorder="1" applyAlignment="1">
      <alignment wrapText="1"/>
    </xf>
    <xf numFmtId="0" fontId="42" fillId="18" borderId="19" xfId="0" applyFont="1" applyFill="1" applyBorder="1" applyAlignment="1">
      <alignment vertical="top" wrapText="1"/>
    </xf>
    <xf numFmtId="39" fontId="42" fillId="4" borderId="45" xfId="1" applyNumberFormat="1" applyFont="1" applyFill="1" applyBorder="1" applyAlignment="1">
      <alignment horizontal="right"/>
    </xf>
    <xf numFmtId="0" fontId="42" fillId="4" borderId="19" xfId="0" applyFont="1" applyFill="1" applyBorder="1" applyAlignment="1">
      <alignment wrapText="1"/>
    </xf>
    <xf numFmtId="0" fontId="49" fillId="19" borderId="85" xfId="0" applyFont="1" applyFill="1" applyBorder="1" applyAlignment="1">
      <alignment horizontal="left" wrapText="1"/>
    </xf>
    <xf numFmtId="0" fontId="42" fillId="18" borderId="19" xfId="0" applyFont="1" applyFill="1" applyBorder="1" applyAlignment="1">
      <alignment horizontal="left" vertical="top" wrapText="1"/>
    </xf>
    <xf numFmtId="0" fontId="42" fillId="19" borderId="85" xfId="0" applyFont="1" applyFill="1" applyBorder="1" applyAlignment="1">
      <alignment horizontal="left" vertical="top" wrapText="1"/>
    </xf>
    <xf numFmtId="0" fontId="42" fillId="19" borderId="71" xfId="0" applyFont="1" applyFill="1" applyBorder="1"/>
    <xf numFmtId="39" fontId="42" fillId="10" borderId="50" xfId="1" applyNumberFormat="1" applyFont="1" applyFill="1" applyBorder="1" applyAlignment="1" applyProtection="1">
      <protection locked="0"/>
    </xf>
    <xf numFmtId="39" fontId="42" fillId="0" borderId="54" xfId="1" applyNumberFormat="1" applyFont="1" applyBorder="1" applyAlignment="1">
      <alignment horizontal="right"/>
    </xf>
    <xf numFmtId="39" fontId="42" fillId="16" borderId="56" xfId="1" applyNumberFormat="1" applyFont="1" applyFill="1" applyBorder="1" applyAlignment="1" applyProtection="1">
      <protection locked="0"/>
    </xf>
    <xf numFmtId="39" fontId="42" fillId="10" borderId="56" xfId="1" applyNumberFormat="1" applyFont="1" applyFill="1" applyBorder="1" applyAlignment="1" applyProtection="1">
      <protection locked="0"/>
    </xf>
    <xf numFmtId="39" fontId="42" fillId="0" borderId="49" xfId="1" applyNumberFormat="1" applyFont="1" applyBorder="1" applyAlignment="1"/>
    <xf numFmtId="0" fontId="42" fillId="0" borderId="40" xfId="0" applyFont="1" applyBorder="1" applyAlignment="1">
      <alignment horizontal="left" wrapText="1"/>
    </xf>
    <xf numFmtId="0" fontId="42" fillId="0" borderId="0" xfId="0" applyFont="1" applyAlignment="1">
      <alignment horizontal="left" wrapText="1"/>
    </xf>
    <xf numFmtId="0" fontId="37" fillId="0" borderId="0" xfId="0" applyFont="1" applyAlignment="1">
      <alignment horizontal="left"/>
    </xf>
    <xf numFmtId="0" fontId="41" fillId="0" borderId="0" xfId="0" applyFont="1" applyAlignment="1">
      <alignment horizontal="left"/>
    </xf>
    <xf numFmtId="0" fontId="42" fillId="0" borderId="0" xfId="0" applyFont="1" applyAlignment="1">
      <alignment horizontal="left" vertical="top"/>
    </xf>
    <xf numFmtId="0" fontId="42" fillId="0" borderId="0" xfId="0" applyFont="1" applyAlignment="1">
      <alignment horizontal="left"/>
    </xf>
    <xf numFmtId="0" fontId="40" fillId="3" borderId="37" xfId="0" applyFont="1" applyFill="1" applyBorder="1" applyAlignment="1">
      <alignment horizontal="center" vertical="top" wrapText="1"/>
    </xf>
    <xf numFmtId="39" fontId="42" fillId="5" borderId="67" xfId="1" applyNumberFormat="1" applyFont="1" applyFill="1" applyBorder="1" applyProtection="1">
      <protection locked="0"/>
    </xf>
    <xf numFmtId="39" fontId="42" fillId="5" borderId="69" xfId="1" applyNumberFormat="1" applyFont="1" applyFill="1" applyBorder="1" applyProtection="1">
      <protection locked="0"/>
    </xf>
    <xf numFmtId="0" fontId="42" fillId="0" borderId="86" xfId="0" applyFont="1" applyBorder="1" applyAlignment="1">
      <alignment wrapText="1"/>
    </xf>
    <xf numFmtId="0" fontId="42" fillId="0" borderId="0" xfId="0" applyFont="1" applyAlignment="1">
      <alignment horizontal="center" vertical="top"/>
    </xf>
    <xf numFmtId="0" fontId="42" fillId="0" borderId="0" xfId="0" applyFont="1" applyAlignment="1">
      <alignment horizontal="center"/>
    </xf>
    <xf numFmtId="39" fontId="43" fillId="0" borderId="87" xfId="1" applyNumberFormat="1" applyFont="1" applyFill="1" applyBorder="1"/>
    <xf numFmtId="39" fontId="43" fillId="0" borderId="0" xfId="1" applyNumberFormat="1" applyFont="1" applyFill="1" applyBorder="1"/>
    <xf numFmtId="39" fontId="43" fillId="0" borderId="88" xfId="1" applyNumberFormat="1" applyFont="1" applyFill="1" applyBorder="1"/>
    <xf numFmtId="0" fontId="42" fillId="0" borderId="75" xfId="0" applyFont="1" applyBorder="1" applyAlignment="1">
      <alignment horizontal="center" vertical="top"/>
    </xf>
    <xf numFmtId="0" fontId="42" fillId="0" borderId="75" xfId="0" applyFont="1" applyBorder="1" applyAlignment="1">
      <alignment horizontal="left" vertical="top"/>
    </xf>
    <xf numFmtId="0" fontId="42" fillId="0" borderId="75" xfId="0" applyFont="1" applyBorder="1" applyAlignment="1">
      <alignment horizontal="center"/>
    </xf>
    <xf numFmtId="0" fontId="42" fillId="0" borderId="76" xfId="0" applyFont="1" applyBorder="1" applyAlignment="1">
      <alignment horizontal="center"/>
    </xf>
    <xf numFmtId="39" fontId="43" fillId="0" borderId="89" xfId="1" applyNumberFormat="1" applyFont="1" applyFill="1" applyBorder="1"/>
    <xf numFmtId="39" fontId="43" fillId="0" borderId="90" xfId="1" applyNumberFormat="1" applyFont="1" applyFill="1" applyBorder="1"/>
    <xf numFmtId="0" fontId="42" fillId="0" borderId="91" xfId="0" applyFont="1" applyBorder="1" applyAlignment="1">
      <alignment wrapText="1"/>
    </xf>
    <xf numFmtId="0" fontId="42" fillId="3" borderId="92" xfId="0" applyFont="1" applyFill="1" applyBorder="1" applyAlignment="1">
      <alignment horizontal="left" vertical="top"/>
    </xf>
    <xf numFmtId="0" fontId="42" fillId="3" borderId="93" xfId="0" applyFont="1" applyFill="1" applyBorder="1" applyAlignment="1">
      <alignment horizontal="left" vertical="top"/>
    </xf>
    <xf numFmtId="0" fontId="51" fillId="3" borderId="93" xfId="0" applyFont="1" applyFill="1" applyBorder="1" applyAlignment="1">
      <alignment horizontal="center" vertical="top"/>
    </xf>
    <xf numFmtId="39" fontId="43" fillId="3" borderId="93" xfId="0" applyNumberFormat="1" applyFont="1" applyFill="1" applyBorder="1" applyAlignment="1">
      <alignment horizontal="right" vertical="top"/>
    </xf>
    <xf numFmtId="0" fontId="42" fillId="3" borderId="94" xfId="0" applyFont="1" applyFill="1" applyBorder="1" applyAlignment="1">
      <alignment horizontal="left" vertical="top"/>
    </xf>
    <xf numFmtId="39" fontId="42" fillId="0" borderId="50" xfId="1" applyNumberFormat="1" applyFont="1" applyFill="1" applyBorder="1" applyAlignment="1" applyProtection="1">
      <alignment vertical="top"/>
      <protection locked="0"/>
    </xf>
    <xf numFmtId="0" fontId="42" fillId="0" borderId="66" xfId="0" applyFont="1" applyBorder="1" applyAlignment="1" applyProtection="1">
      <alignment horizontal="left" vertical="top" wrapText="1"/>
      <protection locked="0"/>
    </xf>
    <xf numFmtId="0" fontId="42" fillId="0" borderId="67" xfId="0" applyFont="1" applyBorder="1" applyAlignment="1" applyProtection="1">
      <alignment horizontal="left" vertical="top" wrapText="1"/>
      <protection locked="0"/>
    </xf>
    <xf numFmtId="0" fontId="42" fillId="0" borderId="44" xfId="0" applyFont="1" applyBorder="1" applyAlignment="1" applyProtection="1">
      <alignment horizontal="left" vertical="top" wrapText="1"/>
      <protection locked="0"/>
    </xf>
    <xf numFmtId="0" fontId="33" fillId="0" borderId="0" xfId="4" applyAlignment="1">
      <alignment horizontal="left"/>
    </xf>
    <xf numFmtId="43" fontId="42" fillId="0" borderId="0" xfId="1" applyFont="1" applyAlignment="1"/>
    <xf numFmtId="39" fontId="42" fillId="0" borderId="42" xfId="1" applyNumberFormat="1" applyFont="1" applyBorder="1" applyAlignment="1">
      <alignment vertical="top"/>
    </xf>
    <xf numFmtId="39" fontId="42" fillId="0" borderId="43" xfId="1" applyNumberFormat="1" applyFont="1" applyBorder="1" applyAlignment="1"/>
    <xf numFmtId="39" fontId="42" fillId="16" borderId="46" xfId="1" applyNumberFormat="1" applyFont="1" applyFill="1" applyBorder="1" applyAlignment="1" applyProtection="1">
      <alignment horizontal="right"/>
      <protection locked="0"/>
    </xf>
    <xf numFmtId="0" fontId="42" fillId="16" borderId="40" xfId="0" applyFont="1" applyFill="1" applyBorder="1" applyAlignment="1" applyProtection="1">
      <alignment vertical="top" wrapText="1"/>
      <protection locked="0"/>
    </xf>
    <xf numFmtId="3" fontId="42" fillId="0" borderId="0" xfId="0" applyNumberFormat="1" applyFont="1" applyAlignment="1">
      <alignment vertical="top"/>
    </xf>
    <xf numFmtId="39" fontId="42" fillId="0" borderId="44" xfId="1" applyNumberFormat="1" applyFont="1" applyBorder="1" applyAlignment="1">
      <alignment vertical="top"/>
    </xf>
    <xf numFmtId="0" fontId="42" fillId="0" borderId="40" xfId="0" applyFont="1" applyBorder="1" applyAlignment="1" applyProtection="1">
      <alignment wrapText="1"/>
      <protection locked="0"/>
    </xf>
    <xf numFmtId="0" fontId="7" fillId="0" borderId="18" xfId="0" applyFont="1" applyBorder="1" applyAlignment="1">
      <alignment horizontal="right" vertical="top"/>
    </xf>
    <xf numFmtId="0" fontId="52" fillId="0" borderId="18" xfId="0" applyFont="1" applyBorder="1" applyAlignment="1">
      <alignment horizontal="left" vertical="top"/>
    </xf>
    <xf numFmtId="0" fontId="52" fillId="0" borderId="18" xfId="0" applyFont="1" applyBorder="1" applyAlignment="1">
      <alignment horizontal="center" vertical="top"/>
    </xf>
    <xf numFmtId="164" fontId="7" fillId="0" borderId="18" xfId="0" applyNumberFormat="1" applyFont="1" applyBorder="1" applyAlignment="1">
      <alignment horizontal="center" vertical="top"/>
    </xf>
    <xf numFmtId="0" fontId="6" fillId="3" borderId="15" xfId="0" applyFont="1" applyFill="1" applyBorder="1" applyAlignment="1">
      <alignment horizontal="left" vertical="top"/>
    </xf>
    <xf numFmtId="164" fontId="2" fillId="0" borderId="0" xfId="0" applyNumberFormat="1" applyFont="1" applyAlignment="1">
      <alignment horizontal="center"/>
    </xf>
    <xf numFmtId="0" fontId="7" fillId="0" borderId="97" xfId="0" applyFont="1" applyBorder="1" applyAlignment="1">
      <alignment horizontal="right" vertical="top"/>
    </xf>
    <xf numFmtId="167" fontId="0" fillId="0" borderId="0" xfId="0" applyNumberFormat="1" applyAlignment="1">
      <alignment horizontal="center"/>
    </xf>
    <xf numFmtId="168" fontId="0" fillId="0" borderId="0" xfId="0" applyNumberFormat="1" applyAlignment="1">
      <alignment horizontal="center"/>
    </xf>
    <xf numFmtId="0" fontId="0" fillId="4" borderId="0" xfId="0" applyFill="1" applyAlignment="1">
      <alignment horizontal="left"/>
    </xf>
    <xf numFmtId="0" fontId="0" fillId="4" borderId="0" xfId="0" applyFill="1"/>
    <xf numFmtId="4" fontId="0" fillId="0" borderId="0" xfId="0" applyNumberFormat="1" applyAlignment="1">
      <alignment horizontal="center"/>
    </xf>
    <xf numFmtId="0" fontId="2" fillId="0" borderId="19" xfId="0" applyFont="1" applyBorder="1"/>
    <xf numFmtId="0" fontId="0" fillId="0" borderId="19" xfId="0" applyBorder="1"/>
    <xf numFmtId="43" fontId="0" fillId="0" borderId="19" xfId="1" applyFont="1" applyFill="1" applyBorder="1"/>
    <xf numFmtId="0" fontId="2" fillId="0" borderId="19" xfId="0" applyFont="1" applyBorder="1" applyAlignment="1">
      <alignment horizontal="center"/>
    </xf>
    <xf numFmtId="43" fontId="2" fillId="0" borderId="19" xfId="1" applyFont="1" applyFill="1" applyBorder="1" applyAlignment="1">
      <alignment horizontal="center"/>
    </xf>
    <xf numFmtId="0" fontId="0" fillId="2" borderId="98" xfId="0" applyFill="1" applyBorder="1"/>
    <xf numFmtId="0" fontId="0" fillId="0" borderId="98" xfId="0" applyBorder="1"/>
    <xf numFmtId="0" fontId="2" fillId="0" borderId="99" xfId="0" applyFont="1" applyBorder="1" applyAlignment="1">
      <alignment horizontal="center"/>
    </xf>
    <xf numFmtId="0" fontId="2" fillId="0" borderId="100" xfId="0" applyFont="1" applyBorder="1" applyAlignment="1">
      <alignment horizontal="center"/>
    </xf>
    <xf numFmtId="0" fontId="2" fillId="0" borderId="101" xfId="0" applyFont="1" applyBorder="1" applyAlignment="1">
      <alignment horizontal="center"/>
    </xf>
    <xf numFmtId="0" fontId="0" fillId="0" borderId="102" xfId="0" applyBorder="1"/>
    <xf numFmtId="43" fontId="0" fillId="0" borderId="103" xfId="1" applyFont="1" applyFill="1" applyBorder="1"/>
    <xf numFmtId="0" fontId="2" fillId="0" borderId="104" xfId="0" applyFont="1" applyBorder="1"/>
    <xf numFmtId="0" fontId="2" fillId="0" borderId="105" xfId="0" applyFont="1" applyBorder="1" applyAlignment="1">
      <alignment horizontal="center"/>
    </xf>
    <xf numFmtId="43" fontId="2" fillId="0" borderId="105" xfId="1" applyFont="1" applyFill="1" applyBorder="1" applyAlignment="1">
      <alignment horizontal="center"/>
    </xf>
    <xf numFmtId="43" fontId="2" fillId="0" borderId="106" xfId="1" applyFont="1" applyFill="1" applyBorder="1" applyAlignment="1">
      <alignment horizontal="center"/>
    </xf>
    <xf numFmtId="0" fontId="2" fillId="20" borderId="4" xfId="0" applyFont="1" applyFill="1" applyBorder="1" applyAlignment="1">
      <alignment horizontal="center"/>
    </xf>
    <xf numFmtId="0" fontId="2" fillId="20" borderId="4" xfId="0" applyFont="1" applyFill="1" applyBorder="1"/>
    <xf numFmtId="0" fontId="2" fillId="20" borderId="104" xfId="0" applyFont="1" applyFill="1" applyBorder="1"/>
    <xf numFmtId="0" fontId="2" fillId="20" borderId="105" xfId="0" applyFont="1" applyFill="1" applyBorder="1" applyAlignment="1">
      <alignment horizontal="center"/>
    </xf>
    <xf numFmtId="43" fontId="2" fillId="20" borderId="105" xfId="1" applyFont="1" applyFill="1" applyBorder="1" applyAlignment="1">
      <alignment horizontal="center"/>
    </xf>
    <xf numFmtId="43" fontId="2" fillId="20" borderId="106" xfId="1" applyFont="1" applyFill="1" applyBorder="1" applyAlignment="1">
      <alignment horizontal="center"/>
    </xf>
    <xf numFmtId="43" fontId="0" fillId="0" borderId="7" xfId="1" applyFont="1" applyFill="1" applyBorder="1"/>
    <xf numFmtId="39" fontId="0" fillId="0" borderId="0" xfId="0" applyNumberFormat="1"/>
    <xf numFmtId="0" fontId="54" fillId="0" borderId="0" xfId="0" applyFont="1"/>
    <xf numFmtId="0" fontId="54" fillId="0" borderId="0" xfId="0" applyFont="1" applyAlignment="1">
      <alignment horizontal="center"/>
    </xf>
    <xf numFmtId="0" fontId="55" fillId="21" borderId="0" xfId="0" applyFont="1" applyFill="1"/>
    <xf numFmtId="0" fontId="55" fillId="21" borderId="107" xfId="0" applyFont="1" applyFill="1" applyBorder="1" applyAlignment="1">
      <alignment vertical="center"/>
    </xf>
    <xf numFmtId="0" fontId="54" fillId="0" borderId="0" xfId="0" applyFont="1" applyAlignment="1">
      <alignment horizontal="left"/>
    </xf>
    <xf numFmtId="4" fontId="54" fillId="0" borderId="0" xfId="0" applyNumberFormat="1" applyFont="1"/>
    <xf numFmtId="4" fontId="54" fillId="0" borderId="0" xfId="0" applyNumberFormat="1" applyFont="1" applyAlignment="1">
      <alignment horizontal="center"/>
    </xf>
    <xf numFmtId="0" fontId="55" fillId="21" borderId="0" xfId="0" applyFont="1" applyFill="1" applyAlignment="1">
      <alignment horizontal="left"/>
    </xf>
    <xf numFmtId="4" fontId="55" fillId="21" borderId="0" xfId="0" applyNumberFormat="1" applyFont="1" applyFill="1"/>
    <xf numFmtId="4" fontId="55" fillId="21" borderId="108" xfId="0" applyNumberFormat="1" applyFont="1" applyFill="1" applyBorder="1"/>
    <xf numFmtId="43" fontId="2" fillId="0" borderId="22" xfId="0" applyNumberFormat="1" applyFont="1" applyBorder="1"/>
    <xf numFmtId="0" fontId="2" fillId="20" borderId="3" xfId="0" applyFont="1" applyFill="1" applyBorder="1" applyAlignment="1">
      <alignment horizontal="center"/>
    </xf>
    <xf numFmtId="0" fontId="2" fillId="20" borderId="4" xfId="0" applyFont="1" applyFill="1" applyBorder="1" applyAlignment="1">
      <alignment horizontal="center"/>
    </xf>
    <xf numFmtId="4" fontId="2" fillId="0" borderId="0" xfId="0" applyNumberFormat="1" applyFont="1" applyAlignment="1">
      <alignment horizontal="center"/>
    </xf>
    <xf numFmtId="0" fontId="2" fillId="0" borderId="0" xfId="0" applyFont="1" applyAlignment="1">
      <alignment horizontal="center"/>
    </xf>
    <xf numFmtId="0" fontId="2" fillId="20" borderId="5" xfId="0" applyFont="1" applyFill="1" applyBorder="1" applyAlignment="1">
      <alignment horizontal="center"/>
    </xf>
    <xf numFmtId="0" fontId="42" fillId="0" borderId="68" xfId="0" applyFont="1" applyBorder="1" applyAlignment="1">
      <alignment horizontal="center" wrapText="1"/>
    </xf>
    <xf numFmtId="0" fontId="42" fillId="0" borderId="69" xfId="0" applyFont="1" applyBorder="1" applyAlignment="1">
      <alignment horizontal="center" wrapText="1"/>
    </xf>
    <xf numFmtId="0" fontId="42" fillId="3" borderId="41" xfId="0" applyFont="1" applyFill="1" applyBorder="1" applyAlignment="1" applyProtection="1">
      <alignment horizontal="center" vertical="top"/>
      <protection locked="0"/>
    </xf>
    <xf numFmtId="0" fontId="42" fillId="3" borderId="67" xfId="0" applyFont="1" applyFill="1" applyBorder="1" applyAlignment="1" applyProtection="1">
      <alignment horizontal="center" vertical="top"/>
      <protection locked="0"/>
    </xf>
    <xf numFmtId="0" fontId="42" fillId="3" borderId="44" xfId="0" applyFont="1" applyFill="1" applyBorder="1" applyAlignment="1" applyProtection="1">
      <alignment horizontal="center" vertical="top"/>
      <protection locked="0"/>
    </xf>
    <xf numFmtId="0" fontId="42" fillId="16" borderId="66" xfId="0" applyFont="1" applyFill="1" applyBorder="1" applyAlignment="1" applyProtection="1">
      <alignment horizontal="left" vertical="top" wrapText="1"/>
      <protection locked="0"/>
    </xf>
    <xf numFmtId="0" fontId="42" fillId="16" borderId="67" xfId="0" applyFont="1" applyFill="1" applyBorder="1" applyAlignment="1" applyProtection="1">
      <alignment horizontal="left" vertical="top" wrapText="1"/>
      <protection locked="0"/>
    </xf>
    <xf numFmtId="0" fontId="42" fillId="16" borderId="44" xfId="0" applyFont="1" applyFill="1" applyBorder="1" applyAlignment="1" applyProtection="1">
      <alignment horizontal="left" vertical="top" wrapText="1"/>
      <protection locked="0"/>
    </xf>
    <xf numFmtId="0" fontId="40" fillId="3" borderId="63" xfId="0" applyFont="1" applyFill="1" applyBorder="1" applyAlignment="1">
      <alignment horizontal="center" vertical="top" wrapText="1"/>
    </xf>
    <xf numFmtId="0" fontId="40" fillId="3" borderId="64" xfId="0" applyFont="1" applyFill="1" applyBorder="1" applyAlignment="1">
      <alignment horizontal="center" vertical="top" wrapText="1"/>
    </xf>
    <xf numFmtId="0" fontId="40" fillId="3" borderId="65" xfId="0" applyFont="1" applyFill="1" applyBorder="1" applyAlignment="1">
      <alignment horizontal="center" vertical="top" wrapText="1"/>
    </xf>
    <xf numFmtId="0" fontId="38" fillId="3" borderId="61" xfId="0" applyFont="1" applyFill="1" applyBorder="1" applyAlignment="1">
      <alignment horizontal="center" vertical="top" wrapText="1"/>
    </xf>
    <xf numFmtId="0" fontId="38" fillId="3" borderId="62" xfId="0" applyFont="1" applyFill="1" applyBorder="1" applyAlignment="1">
      <alignment horizontal="center" vertical="top" wrapText="1"/>
    </xf>
    <xf numFmtId="0" fontId="38" fillId="3" borderId="31" xfId="0" applyFont="1" applyFill="1" applyBorder="1" applyAlignment="1">
      <alignment horizontal="center" vertical="top" wrapText="1"/>
    </xf>
    <xf numFmtId="0" fontId="0" fillId="0" borderId="0" xfId="0" applyAlignment="1">
      <alignment horizontal="left" wrapText="1"/>
    </xf>
    <xf numFmtId="0" fontId="0" fillId="0" borderId="0" xfId="0" applyAlignment="1">
      <alignment horizontal="left"/>
    </xf>
    <xf numFmtId="0" fontId="42" fillId="18" borderId="80" xfId="0" applyFont="1" applyFill="1" applyBorder="1" applyAlignment="1">
      <alignment horizontal="left" vertical="center" wrapText="1"/>
    </xf>
    <xf numFmtId="0" fontId="42" fillId="18" borderId="81" xfId="0" applyFont="1" applyFill="1" applyBorder="1" applyAlignment="1">
      <alignment horizontal="left" vertical="center" wrapText="1"/>
    </xf>
    <xf numFmtId="0" fontId="42" fillId="18" borderId="82" xfId="0" applyFont="1" applyFill="1" applyBorder="1" applyAlignment="1">
      <alignment horizontal="left" vertical="center" wrapText="1"/>
    </xf>
    <xf numFmtId="0" fontId="42" fillId="0" borderId="41" xfId="0" applyFont="1" applyBorder="1" applyAlignment="1" applyProtection="1">
      <alignment horizontal="center" vertical="top"/>
      <protection locked="0"/>
    </xf>
    <xf numFmtId="0" fontId="42" fillId="0" borderId="67" xfId="0" applyFont="1" applyBorder="1" applyAlignment="1" applyProtection="1">
      <alignment horizontal="center" vertical="top"/>
      <protection locked="0"/>
    </xf>
    <xf numFmtId="0" fontId="42" fillId="0" borderId="44" xfId="0" applyFont="1" applyBorder="1" applyAlignment="1" applyProtection="1">
      <alignment horizontal="center" vertical="top"/>
      <protection locked="0"/>
    </xf>
    <xf numFmtId="0" fontId="42" fillId="16" borderId="66" xfId="0" applyFont="1" applyFill="1" applyBorder="1" applyAlignment="1">
      <alignment horizontal="left" vertical="top" wrapText="1"/>
    </xf>
    <xf numFmtId="0" fontId="42" fillId="16" borderId="67" xfId="0" applyFont="1" applyFill="1" applyBorder="1" applyAlignment="1">
      <alignment horizontal="left" vertical="top" wrapText="1"/>
    </xf>
    <xf numFmtId="0" fontId="42" fillId="16" borderId="44" xfId="0" applyFont="1" applyFill="1" applyBorder="1" applyAlignment="1">
      <alignment horizontal="left" vertical="top" wrapText="1"/>
    </xf>
    <xf numFmtId="0" fontId="40" fillId="3" borderId="95" xfId="0" applyFont="1" applyFill="1" applyBorder="1" applyAlignment="1">
      <alignment horizontal="center" vertical="center" wrapText="1"/>
    </xf>
    <xf numFmtId="0" fontId="40" fillId="3" borderId="96" xfId="0" applyFont="1" applyFill="1" applyBorder="1" applyAlignment="1">
      <alignment horizontal="center" vertical="center" wrapText="1"/>
    </xf>
  </cellXfs>
  <cellStyles count="6">
    <cellStyle name="Comma" xfId="1" builtinId="3"/>
    <cellStyle name="Comma 2" xfId="2" xr:uid="{5DA37EDB-F354-40F1-891E-F81F638E3856}"/>
    <cellStyle name="Hyperlink" xfId="4" builtinId="8"/>
    <cellStyle name="Normal" xfId="0" builtinId="0"/>
    <cellStyle name="Normal 10" xfId="5" xr:uid="{2264D9A4-55D2-4177-BEBD-3EA4DFA1A79F}"/>
    <cellStyle name="Percent" xfId="3" builtinId="5"/>
  </cellStyles>
  <dxfs count="8">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1.xml"/><Relationship Id="rId39" Type="http://schemas.openxmlformats.org/officeDocument/2006/relationships/externalLink" Target="externalLinks/externalLink14.xml"/><Relationship Id="rId21" Type="http://schemas.openxmlformats.org/officeDocument/2006/relationships/worksheet" Target="worksheets/sheet21.xml"/><Relationship Id="rId34" Type="http://schemas.openxmlformats.org/officeDocument/2006/relationships/externalLink" Target="externalLinks/externalLink9.xml"/><Relationship Id="rId42" Type="http://schemas.openxmlformats.org/officeDocument/2006/relationships/pivotCacheDefinition" Target="pivotCache/pivotCacheDefinition3.xml"/><Relationship Id="rId47" Type="http://schemas.openxmlformats.org/officeDocument/2006/relationships/sharedStrings" Target="sharedStrings.xml"/><Relationship Id="rId50"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4.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7.xml"/><Relationship Id="rId37" Type="http://schemas.openxmlformats.org/officeDocument/2006/relationships/externalLink" Target="externalLinks/externalLink12.xml"/><Relationship Id="rId40" Type="http://schemas.openxmlformats.org/officeDocument/2006/relationships/pivotCacheDefinition" Target="pivotCache/pivotCacheDefinition1.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3.xml"/><Relationship Id="rId36" Type="http://schemas.openxmlformats.org/officeDocument/2006/relationships/externalLink" Target="externalLinks/externalLink11.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6.xml"/><Relationship Id="rId44" Type="http://schemas.openxmlformats.org/officeDocument/2006/relationships/pivotCacheDefinition" Target="pivotCache/pivotCacheDefinition5.xml"/><Relationship Id="rId52"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2.xml"/><Relationship Id="rId30" Type="http://schemas.openxmlformats.org/officeDocument/2006/relationships/externalLink" Target="externalLinks/externalLink5.xml"/><Relationship Id="rId35" Type="http://schemas.openxmlformats.org/officeDocument/2006/relationships/externalLink" Target="externalLinks/externalLink10.xml"/><Relationship Id="rId43" Type="http://schemas.openxmlformats.org/officeDocument/2006/relationships/pivotCacheDefinition" Target="pivotCache/pivotCacheDefinition4.xml"/><Relationship Id="rId48" Type="http://schemas.openxmlformats.org/officeDocument/2006/relationships/sheetMetadata" Target="metadata.xml"/><Relationship Id="rId8" Type="http://schemas.openxmlformats.org/officeDocument/2006/relationships/worksheet" Target="worksheets/sheet8.xml"/><Relationship Id="rId51" Type="http://schemas.openxmlformats.org/officeDocument/2006/relationships/customXml" Target="../customXml/item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8.xml"/><Relationship Id="rId38" Type="http://schemas.openxmlformats.org/officeDocument/2006/relationships/externalLink" Target="externalLinks/externalLink13.xml"/><Relationship Id="rId46"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pivotCacheDefinition" Target="pivotCache/pivotCacheDefinition2.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25</xdr:col>
      <xdr:colOff>0</xdr:colOff>
      <xdr:row>7</xdr:row>
      <xdr:rowOff>160532</xdr:rowOff>
    </xdr:from>
    <xdr:to>
      <xdr:col>42</xdr:col>
      <xdr:colOff>574861</xdr:colOff>
      <xdr:row>36</xdr:row>
      <xdr:rowOff>139128</xdr:rowOff>
    </xdr:to>
    <xdr:pic>
      <xdr:nvPicPr>
        <xdr:cNvPr id="2" name="Picture 1">
          <a:extLst>
            <a:ext uri="{FF2B5EF4-FFF2-40B4-BE49-F238E27FC236}">
              <a16:creationId xmlns:a16="http://schemas.microsoft.com/office/drawing/2014/main" id="{CA079419-811A-E3E8-F2C7-9DE21AD9356B}"/>
            </a:ext>
          </a:extLst>
        </xdr:cNvPr>
        <xdr:cNvPicPr>
          <a:picLocks noChangeAspect="1"/>
        </xdr:cNvPicPr>
      </xdr:nvPicPr>
      <xdr:blipFill>
        <a:blip xmlns:r="http://schemas.openxmlformats.org/officeDocument/2006/relationships" r:embed="rId1"/>
        <a:stretch>
          <a:fillRect/>
        </a:stretch>
      </xdr:blipFill>
      <xdr:spPr>
        <a:xfrm>
          <a:off x="18129607" y="1487611"/>
          <a:ext cx="11287810" cy="530831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3" Type="http://schemas.openxmlformats.org/officeDocument/2006/relationships/externalLinkPath" Target="../../../2025-26_Budget/25-26%20DO%20Budget/Development/2025-26%20KCCD%20DO%20Adopted%20Budget%20v5.xlsx" TargetMode="External"/><Relationship Id="rId2" Type="http://schemas.openxmlformats.org/officeDocument/2006/relationships/externalLinkPath" Target="file:///W:\2024.04_MelissaT\2025-26_Budget\25-26%20DO%20Budget\Development\2025-26%20KCCD%20DO%20Adopted%20Budget%20v5.xlsx" TargetMode="External"/><Relationship Id="rId1" Type="http://schemas.openxmlformats.org/officeDocument/2006/relationships/externalLinkPath" Target="/2024.04_MelissaT/2025-26_Budget/25-26%20DO%20Budget/Development/2025-26%20KCCD%20DO%20Adopted%20Budget%20v5.xlsx" TargetMode="External"/></Relationships>
</file>

<file path=xl/externalLinks/_rels/externalLink10.xml.rels><?xml version="1.0" encoding="UTF-8" standalone="yes"?>
<Relationships xmlns="http://schemas.openxmlformats.org/package/2006/relationships"><Relationship Id="rId3" Type="http://schemas.openxmlformats.org/officeDocument/2006/relationships/externalLinkPath" Target="../../FY27%20Budget%20Request%20-%20Non%20Labor/IT/CIO/FY27%20Budget%20Request%20-%20Returned%20&amp;%20Final.xlsx" TargetMode="External"/><Relationship Id="rId2" Type="http://schemas.openxmlformats.org/officeDocument/2006/relationships/externalLinkPath" Target="file:///W:\2024.04_MelissaT\Tani\FY27%20Budget%20Request%20-%20Non%20Labor\IT\CIO\FY27%20Budget%20Request%20-%20Returned%20&amp;%20Final.xlsx" TargetMode="External"/><Relationship Id="rId1" Type="http://schemas.openxmlformats.org/officeDocument/2006/relationships/externalLinkPath" Target="/2024.04_MelissaT/Tani/FY27%20Budget%20Request%20-%20Non%20Labor/IT/CIO/FY27%20Budget%20Request%20-%20Returned%20&amp;%20Final.xlsx" TargetMode="External"/></Relationships>
</file>

<file path=xl/externalLinks/_rels/externalLink11.xml.rels><?xml version="1.0" encoding="UTF-8" standalone="yes"?>
<Relationships xmlns="http://schemas.openxmlformats.org/package/2006/relationships"><Relationship Id="rId3" Type="http://schemas.openxmlformats.org/officeDocument/2006/relationships/externalLinkPath" Target="../../FY27%20Budget%20Request%20-%20Non%20Labor/IT/IT%20Enterprise/FY27%20Budget%20Request%20-%20IT%20Enterprise%20Returned%20&amp;%20Final.xlsx" TargetMode="External"/><Relationship Id="rId2" Type="http://schemas.openxmlformats.org/officeDocument/2006/relationships/externalLinkPath" Target="file:///W:\2024.04_MelissaT\Tani\FY27%20Budget%20Request%20-%20Non%20Labor\IT\IT%20Enterprise\FY27%20Budget%20Request%20-%20IT%20Enterprise%20Returned%20&amp;%20Final.xlsx" TargetMode="External"/><Relationship Id="rId1" Type="http://schemas.openxmlformats.org/officeDocument/2006/relationships/externalLinkPath" Target="/2024.04_MelissaT/Tani/FY27%20Budget%20Request%20-%20Non%20Labor/IT/IT%20Enterprise/FY27%20Budget%20Request%20-%20IT%20Enterprise%20Returned%20&amp;%20Final.xlsx" TargetMode="External"/></Relationships>
</file>

<file path=xl/externalLinks/_rels/externalLink12.xml.rels><?xml version="1.0" encoding="UTF-8" standalone="yes"?>
<Relationships xmlns="http://schemas.openxmlformats.org/package/2006/relationships"><Relationship Id="rId3" Type="http://schemas.openxmlformats.org/officeDocument/2006/relationships/externalLinkPath" Target="../../FY27%20Budget%20Request%20-%20Non%20Labor/IT/IT%20Infrastructure/FY27%20Budget%20Request%20Returned%20&amp;%20Final-%20IT%20Infrastructure.xlsx" TargetMode="External"/><Relationship Id="rId2" Type="http://schemas.openxmlformats.org/officeDocument/2006/relationships/externalLinkPath" Target="file:///W:\2024.04_MelissaT\Tani\FY27%20Budget%20Request%20-%20Non%20Labor\IT\IT%20Infrastructure\FY27%20Budget%20Request%20Returned%20&amp;%20Final-%20IT%20Infrastructure.xlsx" TargetMode="External"/><Relationship Id="rId1" Type="http://schemas.openxmlformats.org/officeDocument/2006/relationships/externalLinkPath" Target="/2024.04_MelissaT/Tani/FY27%20Budget%20Request%20-%20Non%20Labor/IT/IT%20Infrastructure/FY27%20Budget%20Request%20Returned%20&amp;%20Final-%20IT%20Infrastructure.xlsx" TargetMode="External"/></Relationships>
</file>

<file path=xl/externalLinks/_rels/externalLink13.xml.rels><?xml version="1.0" encoding="UTF-8" standalone="yes"?>
<Relationships xmlns="http://schemas.openxmlformats.org/package/2006/relationships"><Relationship Id="rId2" Type="http://schemas.openxmlformats.org/officeDocument/2006/relationships/externalLinkPath" Target="file:///C:\Users\00890888\Downloads\FY27%20Budget%20Request%20-%20IT%20Security%20(1).xlsx" TargetMode="External"/><Relationship Id="rId1" Type="http://schemas.openxmlformats.org/officeDocument/2006/relationships/externalLinkPath" Target="file:///C:\Users\00890888\Downloads\FY27%20Budget%20Request%20-%20IT%20Security%20(1).xlsx" TargetMode="External"/></Relationships>
</file>

<file path=xl/externalLinks/_rels/externalLink14.xml.rels><?xml version="1.0" encoding="UTF-8" standalone="yes"?>
<Relationships xmlns="http://schemas.openxmlformats.org/package/2006/relationships"><Relationship Id="rId2" Type="http://schemas.openxmlformats.org/officeDocument/2006/relationships/externalLinkPath" Target="file:///W:\2024.04_MelissaT\Tani\FY27%20Budget%20Request%20-%20Non%20Labor\Chancellor's%20Office\Chancellor's%20office\2026-27%20Budget%20Tentative%20V2%20Pivot.xlsx" TargetMode="External"/><Relationship Id="rId1" Type="http://schemas.openxmlformats.org/officeDocument/2006/relationships/externalLinkPath" Target="https://kccd-my.sharepoint.com/2024.04_MelissaT/Tani/FY27%20Budget%20Request%20-%20Non%20Labor/Chancellor's%20Office/Chancellor's%20office/2026-27%20Budget%20Tentative%20V2%20Pivot.xlsx" TargetMode="External"/></Relationships>
</file>

<file path=xl/externalLinks/_rels/externalLink2.xml.rels><?xml version="1.0" encoding="UTF-8" standalone="yes"?>
<Relationships xmlns="http://schemas.openxmlformats.org/package/2006/relationships"><Relationship Id="rId3" Type="http://schemas.openxmlformats.org/officeDocument/2006/relationships/externalLinkPath" Target="../../FY27%20Budget%20Request%20-%20Non%20Labor/Bus%20Svs/Bus%20Svs/FY27%20Budget%20Request%20-%20Bus%20Svs%20Returned.xlsx" TargetMode="External"/><Relationship Id="rId2" Type="http://schemas.openxmlformats.org/officeDocument/2006/relationships/externalLinkPath" Target="file:///W:\2024.04_MelissaT\Tani\FY27%20Budget%20Request%20-%20Non%20Labor\Bus%20Svs\Bus%20Svs\FY27%20Budget%20Request%20-%20Bus%20Svs%20Returned.xlsx" TargetMode="External"/><Relationship Id="rId1" Type="http://schemas.openxmlformats.org/officeDocument/2006/relationships/externalLinkPath" Target="/2024.04_MelissaT/Tani/FY27%20Budget%20Request%20-%20Non%20Labor/Bus%20Svs/Bus%20Svs/FY27%20Budget%20Request%20-%20Bus%20Svs%20Returned.xlsx" TargetMode="External"/></Relationships>
</file>

<file path=xl/externalLinks/_rels/externalLink3.xml.rels><?xml version="1.0" encoding="UTF-8" standalone="yes"?>
<Relationships xmlns="http://schemas.openxmlformats.org/package/2006/relationships"><Relationship Id="rId3" Type="http://schemas.openxmlformats.org/officeDocument/2006/relationships/externalLinkPath" Target="../../FY27%20Budget%20Request%20-%20Non%20Labor/Bus%20Svs/Facilities/FY27%20Budget%20Request%20-%20Facilities-%20Updated%20111725.xlsx" TargetMode="External"/><Relationship Id="rId2" Type="http://schemas.openxmlformats.org/officeDocument/2006/relationships/externalLinkPath" Target="file:///W:\2024.04_MelissaT\Tani\FY27%20Budget%20Request%20-%20Non%20Labor\Bus%20Svs\Facilities\FY27%20Budget%20Request%20-%20Facilities-%20Updated%20111725.xlsx" TargetMode="External"/><Relationship Id="rId1" Type="http://schemas.openxmlformats.org/officeDocument/2006/relationships/externalLinkPath" Target="/2024.04_MelissaT/Tani/FY27%20Budget%20Request%20-%20Non%20Labor/Bus%20Svs/Facilities/FY27%20Budget%20Request%20-%20Facilities-%20Updated%20111725.xlsx" TargetMode="External"/></Relationships>
</file>

<file path=xl/externalLinks/_rels/externalLink4.xml.rels><?xml version="1.0" encoding="UTF-8" standalone="yes"?>
<Relationships xmlns="http://schemas.openxmlformats.org/package/2006/relationships"><Relationship Id="rId3" Type="http://schemas.openxmlformats.org/officeDocument/2006/relationships/externalLinkPath" Target="../../FY27%20Budget%20Request%20-%20Non%20Labor/Bus%20Svs/Risk%20Mgmt%20&amp;%20Safety/FY27%20Budget%20Request%20-%20Risk%20Mgmt%20&amp;%20Safety.xlsx" TargetMode="External"/><Relationship Id="rId2" Type="http://schemas.openxmlformats.org/officeDocument/2006/relationships/externalLinkPath" Target="file:///W:\2024.04_MelissaT\Tani\FY27%20Budget%20Request%20-%20Non%20Labor\Bus%20Svs\Risk%20Mgmt%20&amp;%20Safety\FY27%20Budget%20Request%20-%20Risk%20Mgmt%20&amp;%20Safety.xlsx" TargetMode="External"/><Relationship Id="rId1" Type="http://schemas.openxmlformats.org/officeDocument/2006/relationships/externalLinkPath" Target="/2024.04_MelissaT/Tani/FY27%20Budget%20Request%20-%20Non%20Labor/Bus%20Svs/Risk%20Mgmt%20&amp;%20Safety/FY27%20Budget%20Request%20-%20Risk%20Mgmt%20&amp;%20Safety.xlsx" TargetMode="External"/></Relationships>
</file>

<file path=xl/externalLinks/_rels/externalLink5.xml.rels><?xml version="1.0" encoding="UTF-8" standalone="yes"?>
<Relationships xmlns="http://schemas.openxmlformats.org/package/2006/relationships"><Relationship Id="rId3" Type="http://schemas.openxmlformats.org/officeDocument/2006/relationships/externalLinkPath" Target="../../FY27%20Budget%20Request%20-%20Non%20Labor/Chancellor's%20Office/Chancellor's%20office/FY27%20Budget%20Request%20-%20Chancellor's%20Office.xlsx" TargetMode="External"/><Relationship Id="rId2" Type="http://schemas.openxmlformats.org/officeDocument/2006/relationships/externalLinkPath" Target="file:///W:\2024.04_MelissaT\Tani\FY27%20Budget%20Request%20-%20Non%20Labor\Chancellor's%20Office\Chancellor's%20office\FY27%20Budget%20Request%20-%20Chancellor's%20Office.xlsx" TargetMode="External"/><Relationship Id="rId1" Type="http://schemas.openxmlformats.org/officeDocument/2006/relationships/externalLinkPath" Target="/2024.04_MelissaT/Tani/FY27%20Budget%20Request%20-%20Non%20Labor/Chancellor's%20Office/Chancellor's%20office/FY27%20Budget%20Request%20-%20Chancellor's%20Office.xlsx" TargetMode="External"/></Relationships>
</file>

<file path=xl/externalLinks/_rels/externalLink6.xml.rels><?xml version="1.0" encoding="UTF-8" standalone="yes"?>
<Relationships xmlns="http://schemas.openxmlformats.org/package/2006/relationships"><Relationship Id="rId3" Type="http://schemas.openxmlformats.org/officeDocument/2006/relationships/externalLinkPath" Target="../../FY27%20Budget%20Request%20-%20Non%20Labor/Chancellor's%20Office/Public%20Affairs%20&amp;%20Development/FY27%20Budget%20Request%20-%20Public%20Affairs%20&amp;%20Development-%20Returned.xlsx" TargetMode="External"/><Relationship Id="rId2" Type="http://schemas.openxmlformats.org/officeDocument/2006/relationships/externalLinkPath" Target="file:///W:\2024.04_MelissaT\Tani\FY27%20Budget%20Request%20-%20Non%20Labor\Chancellor's%20Office\Public%20Affairs%20&amp;%20Development\FY27%20Budget%20Request%20-%20Public%20Affairs%20&amp;%20Development-%20Returned.xlsx" TargetMode="External"/><Relationship Id="rId1" Type="http://schemas.openxmlformats.org/officeDocument/2006/relationships/externalLinkPath" Target="/2024.04_MelissaT/Tani/FY27%20Budget%20Request%20-%20Non%20Labor/Chancellor's%20Office/Public%20Affairs%20&amp;%20Development/FY27%20Budget%20Request%20-%20Public%20Affairs%20&amp;%20Development-%20Returned.xlsx" TargetMode="External"/></Relationships>
</file>

<file path=xl/externalLinks/_rels/externalLink7.xml.rels><?xml version="1.0" encoding="UTF-8" standalone="yes"?>
<Relationships xmlns="http://schemas.openxmlformats.org/package/2006/relationships"><Relationship Id="rId3" Type="http://schemas.openxmlformats.org/officeDocument/2006/relationships/externalLinkPath" Target="../../FY27%20Budget%20Request%20-%20Non%20Labor/HR/FY27%20Budget%20Request%20-%20HR%20Final%20-%20Rian.xlsx" TargetMode="External"/><Relationship Id="rId2" Type="http://schemas.openxmlformats.org/officeDocument/2006/relationships/externalLinkPath" Target="file:///W:\2024.04_MelissaT\Tani\FY27%20Budget%20Request%20-%20Non%20Labor\HR\FY27%20Budget%20Request%20-%20HR%20Final%20-%20Rian.xlsx" TargetMode="External"/><Relationship Id="rId1" Type="http://schemas.openxmlformats.org/officeDocument/2006/relationships/externalLinkPath" Target="/2024.04_MelissaT/Tani/FY27%20Budget%20Request%20-%20Non%20Labor/HR/FY27%20Budget%20Request%20-%20HR%20Final%20-%20Rian.xlsx" TargetMode="External"/></Relationships>
</file>

<file path=xl/externalLinks/_rels/externalLink8.xml.rels><?xml version="1.0" encoding="UTF-8" standalone="yes"?>
<Relationships xmlns="http://schemas.openxmlformats.org/package/2006/relationships"><Relationship Id="rId3" Type="http://schemas.openxmlformats.org/officeDocument/2006/relationships/externalLinkPath" Target="../../FY27%20Budget%20Request%20-%20Non%20Labor/Ed%20SVC/FY27%20Budget%20-IR/FY27%20Budget%20Request%20-%20IR%2003192025.xlsx" TargetMode="External"/><Relationship Id="rId2" Type="http://schemas.openxmlformats.org/officeDocument/2006/relationships/externalLinkPath" Target="file:///W:\2024.04_MelissaT\Tani\FY27%20Budget%20Request%20-%20Non%20Labor\Ed%20SVC\FY27%20Budget%20-IR\FY27%20Budget%20Request%20-%20IR%2003192025.xlsx" TargetMode="External"/><Relationship Id="rId1" Type="http://schemas.openxmlformats.org/officeDocument/2006/relationships/externalLinkPath" Target="/2024.04_MelissaT/Tani/FY27%20Budget%20Request%20-%20Non%20Labor/Ed%20SVC/FY27%20Budget%20-IR/FY27%20Budget%20Request%20-%20IR%2003192025.xlsx" TargetMode="External"/></Relationships>
</file>

<file path=xl/externalLinks/_rels/externalLink9.xml.rels><?xml version="1.0" encoding="UTF-8" standalone="yes"?>
<Relationships xmlns="http://schemas.openxmlformats.org/package/2006/relationships"><Relationship Id="rId3" Type="http://schemas.openxmlformats.org/officeDocument/2006/relationships/externalLinkPath" Target="../../FY27%20Budget%20Request%20-%20Non%20Labor/Ed%20SVC/FY27%20Budget%20Request%20-%20CWS%20%20LA.xlsx" TargetMode="External"/><Relationship Id="rId2" Type="http://schemas.openxmlformats.org/officeDocument/2006/relationships/externalLinkPath" Target="file:///W:\2024.04_MelissaT\Tani\FY27%20Budget%20Request%20-%20Non%20Labor\Ed%20SVC\FY27%20Budget%20Request%20-%20CWS%20%20LA.xlsx" TargetMode="External"/><Relationship Id="rId1" Type="http://schemas.openxmlformats.org/officeDocument/2006/relationships/externalLinkPath" Target="/2024.04_MelissaT/Tani/FY27%20Budget%20Request%20-%20Non%20Labor/Ed%20SVC/FY27%20Budget%20Request%20-%20CWS%20%20L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relativeUrl r:id="rId3"/>
    </xxl21:alternateUrls>
    <sheetNames>
      <sheetName val="District Office Summary"/>
      <sheetName val="Notes"/>
      <sheetName val="Confirmation of PY Adopted Budg"/>
      <sheetName val="Changes from Previous Version"/>
      <sheetName val="Position Changes"/>
      <sheetName val="PY DO Adopt Pivot"/>
      <sheetName val="PY DO Adopt Budget"/>
      <sheetName val="Accounts"/>
      <sheetName val="Org Responsibilities"/>
      <sheetName val="PY Labor Pivot"/>
      <sheetName val="PY Labor Budget"/>
      <sheetName val="Labor Budget Pivot"/>
      <sheetName val="FTE Count - Adopted"/>
      <sheetName val="FTE"/>
      <sheetName val="Significant Changes from PY"/>
      <sheetName val="FY25-26 Tent Labor Budget"/>
      <sheetName val="Position Changes (Adopt)"/>
      <sheetName val="FY25-26 Adopt Labor Budget"/>
      <sheetName val="Sheet1"/>
      <sheetName val="Temp Benefit Rates"/>
      <sheetName val="CO - CO"/>
      <sheetName val="xCO - Public Affairs &amp; Dev"/>
      <sheetName val="xEd Svs - Ed Svs"/>
      <sheetName val="xEd Svs - Tech &amp; Plan"/>
      <sheetName val="xEd Svs - IR"/>
      <sheetName val="xEd Svs - Econ &amp; WF"/>
      <sheetName val="HR"/>
      <sheetName val="xIT - CIO"/>
      <sheetName val="xIT - Enterprise"/>
      <sheetName val="xIT - Infrastruture &amp; Network"/>
      <sheetName val="xIT - Security"/>
      <sheetName val="xBus Svs - Bus Svs"/>
      <sheetName val="xBus Svs - Operations"/>
      <sheetName val="Bus Svs - Risk"/>
    </sheetNames>
    <sheetDataSet>
      <sheetData sheetId="0"/>
      <sheetData sheetId="1"/>
      <sheetData sheetId="2"/>
      <sheetData sheetId="3"/>
      <sheetData sheetId="4">
        <row r="33">
          <cell r="K33">
            <v>-111014.62</v>
          </cell>
        </row>
        <row r="66">
          <cell r="K66">
            <v>-115481.7</v>
          </cell>
        </row>
        <row r="90">
          <cell r="K90">
            <v>-175544.55</v>
          </cell>
        </row>
        <row r="98">
          <cell r="K98">
            <v>-333598.40999999997</v>
          </cell>
        </row>
        <row r="149">
          <cell r="K149">
            <v>-239599.46</v>
          </cell>
        </row>
        <row r="150">
          <cell r="K150">
            <v>-274120.03999999998</v>
          </cell>
        </row>
      </sheetData>
      <sheetData sheetId="5">
        <row r="109">
          <cell r="L109">
            <v>22926849.719999999</v>
          </cell>
        </row>
        <row r="187">
          <cell r="L187">
            <v>22293143.68</v>
          </cell>
        </row>
      </sheetData>
      <sheetData sheetId="6"/>
      <sheetData sheetId="7"/>
      <sheetData sheetId="8"/>
      <sheetData sheetId="9"/>
      <sheetData sheetId="10"/>
      <sheetData sheetId="11">
        <row r="3">
          <cell r="A3" t="str">
            <v>Row Labels</v>
          </cell>
        </row>
        <row r="17">
          <cell r="B17">
            <v>23846710.239999998</v>
          </cell>
        </row>
      </sheetData>
      <sheetData sheetId="12"/>
      <sheetData sheetId="13"/>
      <sheetData sheetId="14"/>
      <sheetData sheetId="15"/>
      <sheetData sheetId="16">
        <row r="4">
          <cell r="K4">
            <v>106393.39</v>
          </cell>
        </row>
        <row r="8">
          <cell r="K8">
            <v>15755.91</v>
          </cell>
        </row>
        <row r="65">
          <cell r="K65">
            <v>170982.64</v>
          </cell>
        </row>
        <row r="71">
          <cell r="K71">
            <v>-22927.1</v>
          </cell>
        </row>
        <row r="73">
          <cell r="K73">
            <v>135934.66</v>
          </cell>
        </row>
        <row r="75">
          <cell r="K75">
            <v>135934.66</v>
          </cell>
        </row>
        <row r="80">
          <cell r="K80">
            <v>18571.8</v>
          </cell>
        </row>
        <row r="85">
          <cell r="S85">
            <v>140710.15</v>
          </cell>
        </row>
        <row r="117">
          <cell r="S117">
            <v>249711.45</v>
          </cell>
        </row>
        <row r="121">
          <cell r="K121">
            <v>135983.49</v>
          </cell>
        </row>
        <row r="124">
          <cell r="S124">
            <v>261123.6</v>
          </cell>
        </row>
      </sheetData>
      <sheetData sheetId="17">
        <row r="136">
          <cell r="AA136">
            <v>133195.51</v>
          </cell>
        </row>
        <row r="137">
          <cell r="AA137">
            <v>122891.19</v>
          </cell>
        </row>
        <row r="138">
          <cell r="AA138">
            <v>147593.09</v>
          </cell>
        </row>
        <row r="251">
          <cell r="AA251">
            <v>218554.04</v>
          </cell>
        </row>
        <row r="255">
          <cell r="AA255">
            <v>149587.49</v>
          </cell>
        </row>
        <row r="262">
          <cell r="AA262">
            <v>35279.69</v>
          </cell>
        </row>
        <row r="263">
          <cell r="AA263">
            <v>317517.25</v>
          </cell>
        </row>
      </sheetData>
      <sheetData sheetId="18"/>
      <sheetData sheetId="19"/>
      <sheetData sheetId="20">
        <row r="108">
          <cell r="Q108">
            <v>0</v>
          </cell>
          <cell r="R108">
            <v>513746.5</v>
          </cell>
        </row>
        <row r="133">
          <cell r="I133">
            <v>0</v>
          </cell>
        </row>
        <row r="135">
          <cell r="J135">
            <v>339298.43</v>
          </cell>
        </row>
      </sheetData>
      <sheetData sheetId="21">
        <row r="43">
          <cell r="Q43">
            <v>305205.31</v>
          </cell>
          <cell r="R43">
            <v>235380.6</v>
          </cell>
        </row>
        <row r="54">
          <cell r="I54">
            <v>100000</v>
          </cell>
          <cell r="J54">
            <v>100000</v>
          </cell>
        </row>
      </sheetData>
      <sheetData sheetId="22">
        <row r="47">
          <cell r="Q47">
            <v>161000</v>
          </cell>
          <cell r="R47">
            <v>104580</v>
          </cell>
        </row>
        <row r="64">
          <cell r="J64">
            <v>0</v>
          </cell>
        </row>
      </sheetData>
      <sheetData sheetId="23">
        <row r="72">
          <cell r="R72">
            <v>284493.21000000002</v>
          </cell>
        </row>
      </sheetData>
      <sheetData sheetId="24">
        <row r="36">
          <cell r="Q36">
            <v>222800</v>
          </cell>
          <cell r="R36">
            <v>225422.91</v>
          </cell>
        </row>
        <row r="47">
          <cell r="I47">
            <v>108000</v>
          </cell>
          <cell r="J47">
            <v>108000</v>
          </cell>
        </row>
      </sheetData>
      <sheetData sheetId="25">
        <row r="41">
          <cell r="Q41">
            <v>18450</v>
          </cell>
          <cell r="R41">
            <v>14750</v>
          </cell>
        </row>
        <row r="52">
          <cell r="J52">
            <v>0</v>
          </cell>
        </row>
      </sheetData>
      <sheetData sheetId="26">
        <row r="124">
          <cell r="Q124">
            <v>1673000</v>
          </cell>
          <cell r="R124">
            <v>913647.2</v>
          </cell>
        </row>
        <row r="176">
          <cell r="I176">
            <v>800000</v>
          </cell>
        </row>
        <row r="178">
          <cell r="J178">
            <v>1768099.63</v>
          </cell>
        </row>
      </sheetData>
      <sheetData sheetId="27">
        <row r="35">
          <cell r="Q35">
            <v>289200</v>
          </cell>
          <cell r="R35">
            <v>257000</v>
          </cell>
        </row>
        <row r="46">
          <cell r="J46">
            <v>125000</v>
          </cell>
        </row>
      </sheetData>
      <sheetData sheetId="28">
        <row r="39">
          <cell r="Q39">
            <v>3113547</v>
          </cell>
          <cell r="R39">
            <v>2783487.54</v>
          </cell>
        </row>
        <row r="50">
          <cell r="J50">
            <v>561380</v>
          </cell>
        </row>
      </sheetData>
      <sheetData sheetId="29">
        <row r="70">
          <cell r="Q70">
            <v>3773607</v>
          </cell>
          <cell r="R70">
            <v>3509002.8</v>
          </cell>
        </row>
        <row r="88">
          <cell r="J88">
            <v>0</v>
          </cell>
        </row>
      </sheetData>
      <sheetData sheetId="30">
        <row r="35">
          <cell r="Q35">
            <v>1149690</v>
          </cell>
          <cell r="R35">
            <v>1120012</v>
          </cell>
        </row>
        <row r="46">
          <cell r="J46">
            <v>0</v>
          </cell>
        </row>
      </sheetData>
      <sheetData sheetId="31">
        <row r="216">
          <cell r="Q216">
            <v>8663600</v>
          </cell>
          <cell r="R216">
            <v>8640237.8000000007</v>
          </cell>
        </row>
        <row r="277">
          <cell r="I277">
            <v>0</v>
          </cell>
          <cell r="J277">
            <v>5645819.9800000004</v>
          </cell>
        </row>
      </sheetData>
      <sheetData sheetId="32">
        <row r="53">
          <cell r="Q53">
            <v>555250</v>
          </cell>
          <cell r="R53">
            <v>549695.19999999995</v>
          </cell>
        </row>
      </sheetData>
      <sheetData sheetId="33">
        <row r="68">
          <cell r="R68">
            <v>1717400</v>
          </cell>
        </row>
      </sheetData>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relativeUrl r:id="rId3"/>
    </xxl21:alternateUrls>
    <sheetNames>
      <sheetName val="Forecast"/>
      <sheetName val="CIO- Budget Req"/>
      <sheetName val="3 YR PIVOT"/>
      <sheetName val="Prior Year Budget"/>
      <sheetName val="Budget Actuals"/>
      <sheetName val="Accounts"/>
      <sheetName val="FY27 Budget Request - Returned "/>
    </sheetNames>
    <sheetDataSet>
      <sheetData sheetId="0" refreshError="1"/>
      <sheetData sheetId="1" refreshError="1"/>
      <sheetData sheetId="2" refreshError="1"/>
      <sheetData sheetId="3">
        <row r="10">
          <cell r="D10" t="str">
            <v>2393</v>
          </cell>
          <cell r="E10" t="str">
            <v>Class Non-Instr Overtime</v>
          </cell>
          <cell r="F10" t="str">
            <v>678000</v>
          </cell>
          <cell r="I10">
            <v>0</v>
          </cell>
          <cell r="J10">
            <v>7760.47</v>
          </cell>
          <cell r="S10">
            <v>0</v>
          </cell>
        </row>
        <row r="11">
          <cell r="D11" t="str">
            <v>4313</v>
          </cell>
          <cell r="E11" t="str">
            <v>Non-Inst Supplies &amp; Materials</v>
          </cell>
          <cell r="F11" t="str">
            <v>678000</v>
          </cell>
          <cell r="I11">
            <v>5000</v>
          </cell>
          <cell r="J11">
            <v>126.48</v>
          </cell>
          <cell r="K11">
            <v>5000</v>
          </cell>
          <cell r="L11">
            <v>358.2</v>
          </cell>
          <cell r="M11">
            <v>7500</v>
          </cell>
          <cell r="N11">
            <v>389.71</v>
          </cell>
          <cell r="O11">
            <v>7500</v>
          </cell>
          <cell r="P11">
            <v>80.09</v>
          </cell>
          <cell r="Q11">
            <v>7500</v>
          </cell>
          <cell r="R11">
            <v>1500</v>
          </cell>
          <cell r="S11">
            <v>0</v>
          </cell>
        </row>
        <row r="12">
          <cell r="D12" t="str">
            <v>5119</v>
          </cell>
          <cell r="E12" t="str">
            <v>Oth Non-Inst Consulting Services</v>
          </cell>
          <cell r="F12" t="str">
            <v>678000</v>
          </cell>
          <cell r="I12">
            <v>212700</v>
          </cell>
          <cell r="J12">
            <v>53331.25</v>
          </cell>
          <cell r="K12">
            <v>212500</v>
          </cell>
          <cell r="L12">
            <v>24000</v>
          </cell>
          <cell r="M12">
            <v>210000</v>
          </cell>
          <cell r="N12">
            <v>17823.75</v>
          </cell>
          <cell r="O12">
            <v>210000</v>
          </cell>
          <cell r="P12">
            <v>46547.98</v>
          </cell>
          <cell r="Q12">
            <v>210000</v>
          </cell>
          <cell r="R12">
            <v>200000</v>
          </cell>
          <cell r="S12">
            <v>0</v>
          </cell>
        </row>
        <row r="13">
          <cell r="D13" t="str">
            <v>5220</v>
          </cell>
          <cell r="E13" t="str">
            <v>Employee Travel</v>
          </cell>
          <cell r="F13" t="str">
            <v>678000</v>
          </cell>
          <cell r="I13">
            <v>35000</v>
          </cell>
          <cell r="J13">
            <v>11355.56</v>
          </cell>
          <cell r="K13">
            <v>35000</v>
          </cell>
          <cell r="L13">
            <v>9921.24</v>
          </cell>
          <cell r="M13">
            <v>35000</v>
          </cell>
          <cell r="N13">
            <v>23361</v>
          </cell>
          <cell r="O13">
            <v>35000</v>
          </cell>
          <cell r="P13">
            <v>4743.74</v>
          </cell>
          <cell r="Q13">
            <v>47500</v>
          </cell>
          <cell r="R13">
            <v>35000</v>
          </cell>
          <cell r="S13">
            <v>12500</v>
          </cell>
        </row>
        <row r="14">
          <cell r="D14" t="str">
            <v>5230</v>
          </cell>
          <cell r="E14" t="str">
            <v>Food/Meetings</v>
          </cell>
          <cell r="F14" t="str">
            <v>678000</v>
          </cell>
          <cell r="I14">
            <v>5000</v>
          </cell>
          <cell r="J14">
            <v>0</v>
          </cell>
          <cell r="K14">
            <v>5000</v>
          </cell>
          <cell r="L14">
            <v>1260.04</v>
          </cell>
          <cell r="M14">
            <v>5000</v>
          </cell>
          <cell r="N14">
            <v>579.35</v>
          </cell>
          <cell r="O14">
            <v>5000</v>
          </cell>
          <cell r="P14">
            <v>0</v>
          </cell>
          <cell r="Q14">
            <v>5000</v>
          </cell>
          <cell r="R14">
            <v>1500</v>
          </cell>
          <cell r="S14">
            <v>0</v>
          </cell>
        </row>
        <row r="15">
          <cell r="D15" t="str">
            <v>5300</v>
          </cell>
          <cell r="E15" t="str">
            <v>Institutional Dues/Memberships</v>
          </cell>
          <cell r="F15" t="str">
            <v>678000</v>
          </cell>
          <cell r="I15">
            <v>3730</v>
          </cell>
          <cell r="J15">
            <v>2429</v>
          </cell>
          <cell r="K15">
            <v>3730</v>
          </cell>
          <cell r="L15">
            <v>2439</v>
          </cell>
          <cell r="M15">
            <v>3730</v>
          </cell>
          <cell r="N15">
            <v>2599</v>
          </cell>
          <cell r="O15">
            <v>3730</v>
          </cell>
          <cell r="P15">
            <v>2526</v>
          </cell>
          <cell r="Q15">
            <v>3000</v>
          </cell>
          <cell r="R15">
            <v>3000</v>
          </cell>
          <cell r="S15">
            <v>-730</v>
          </cell>
        </row>
        <row r="16">
          <cell r="D16" t="str">
            <v>5603</v>
          </cell>
          <cell r="E16" t="str">
            <v>Rental of Facilities</v>
          </cell>
          <cell r="F16" t="str">
            <v>678000</v>
          </cell>
          <cell r="M16">
            <v>0</v>
          </cell>
          <cell r="N16">
            <v>233.82</v>
          </cell>
          <cell r="S16">
            <v>0</v>
          </cell>
        </row>
        <row r="17">
          <cell r="D17" t="str">
            <v>5650</v>
          </cell>
          <cell r="E17" t="str">
            <v>Software Licensing/Maintenance Svcs</v>
          </cell>
          <cell r="F17" t="str">
            <v>678000</v>
          </cell>
          <cell r="M17">
            <v>0</v>
          </cell>
          <cell r="N17">
            <v>8998.14</v>
          </cell>
          <cell r="O17">
            <v>0</v>
          </cell>
          <cell r="P17">
            <v>14931.28</v>
          </cell>
          <cell r="Q17">
            <v>16000</v>
          </cell>
          <cell r="R17">
            <v>16000</v>
          </cell>
          <cell r="S17">
            <v>16000</v>
          </cell>
        </row>
        <row r="18">
          <cell r="D18" t="str">
            <v>5652</v>
          </cell>
          <cell r="E18" t="str">
            <v>IT Cloud Services</v>
          </cell>
          <cell r="F18" t="str">
            <v>678000</v>
          </cell>
          <cell r="M18">
            <v>0</v>
          </cell>
          <cell r="N18">
            <v>4063.91</v>
          </cell>
          <cell r="O18">
            <v>0</v>
          </cell>
          <cell r="P18">
            <v>46936.81</v>
          </cell>
          <cell r="S18">
            <v>0</v>
          </cell>
        </row>
        <row r="19">
          <cell r="D19" t="str">
            <v>5820</v>
          </cell>
          <cell r="E19" t="str">
            <v>Postage/Express Overnight Svcs</v>
          </cell>
          <cell r="F19" t="str">
            <v>678000</v>
          </cell>
          <cell r="K19">
            <v>200</v>
          </cell>
          <cell r="L19">
            <v>0</v>
          </cell>
          <cell r="M19">
            <v>200</v>
          </cell>
          <cell r="N19">
            <v>15.03</v>
          </cell>
          <cell r="O19">
            <v>200</v>
          </cell>
          <cell r="P19">
            <v>0</v>
          </cell>
          <cell r="Q19">
            <v>200</v>
          </cell>
          <cell r="R19">
            <v>0</v>
          </cell>
          <cell r="S19">
            <v>0</v>
          </cell>
        </row>
        <row r="20">
          <cell r="D20" t="str">
            <v>5860</v>
          </cell>
          <cell r="E20" t="str">
            <v>General Advertising Services</v>
          </cell>
          <cell r="F20" t="str">
            <v>678000</v>
          </cell>
          <cell r="M20">
            <v>0</v>
          </cell>
          <cell r="N20">
            <v>3800</v>
          </cell>
          <cell r="S20">
            <v>0</v>
          </cell>
        </row>
        <row r="21">
          <cell r="D21" t="str">
            <v>6412</v>
          </cell>
          <cell r="E21" t="str">
            <v>Computer/Technology Equipment</v>
          </cell>
          <cell r="F21" t="str">
            <v>678000</v>
          </cell>
          <cell r="M21">
            <v>0</v>
          </cell>
          <cell r="N21">
            <v>3937.68</v>
          </cell>
          <cell r="S21">
            <v>0</v>
          </cell>
        </row>
        <row r="22">
          <cell r="E22" t="str">
            <v/>
          </cell>
          <cell r="S22">
            <v>0</v>
          </cell>
        </row>
        <row r="23">
          <cell r="E23" t="str">
            <v/>
          </cell>
          <cell r="S23">
            <v>0</v>
          </cell>
        </row>
        <row r="24">
          <cell r="E24" t="str">
            <v/>
          </cell>
          <cell r="S24">
            <v>0</v>
          </cell>
        </row>
        <row r="25">
          <cell r="E25" t="str">
            <v/>
          </cell>
          <cell r="S25">
            <v>0</v>
          </cell>
        </row>
        <row r="26">
          <cell r="E26" t="str">
            <v/>
          </cell>
          <cell r="S26">
            <v>0</v>
          </cell>
        </row>
        <row r="27">
          <cell r="E27" t="str">
            <v/>
          </cell>
          <cell r="S27">
            <v>0</v>
          </cell>
        </row>
        <row r="28">
          <cell r="E28" t="str">
            <v/>
          </cell>
          <cell r="S28">
            <v>0</v>
          </cell>
        </row>
        <row r="29">
          <cell r="E29" t="str">
            <v/>
          </cell>
          <cell r="S29">
            <v>0</v>
          </cell>
        </row>
        <row r="30">
          <cell r="E30" t="str">
            <v/>
          </cell>
          <cell r="S30">
            <v>0</v>
          </cell>
        </row>
        <row r="31">
          <cell r="E31" t="str">
            <v/>
          </cell>
          <cell r="S31">
            <v>0</v>
          </cell>
        </row>
        <row r="32">
          <cell r="I32">
            <v>261430</v>
          </cell>
          <cell r="J32">
            <v>75002.759999999995</v>
          </cell>
          <cell r="K32">
            <v>261430</v>
          </cell>
          <cell r="L32">
            <v>37978.480000000003</v>
          </cell>
          <cell r="M32">
            <v>261430</v>
          </cell>
          <cell r="N32">
            <v>65801.389999999985</v>
          </cell>
          <cell r="O32">
            <v>261430</v>
          </cell>
          <cell r="P32">
            <v>115765.9</v>
          </cell>
          <cell r="Q32">
            <v>289200</v>
          </cell>
          <cell r="R32">
            <v>257000</v>
          </cell>
          <cell r="S32">
            <v>27770</v>
          </cell>
        </row>
      </sheetData>
      <sheetData sheetId="4">
        <row r="14">
          <cell r="E14" t="str">
            <v>2110</v>
          </cell>
          <cell r="F14" t="str">
            <v>Clss Mgt(NonEd)</v>
          </cell>
          <cell r="G14" t="str">
            <v>678000</v>
          </cell>
          <cell r="H14" t="str">
            <v>Management Information Systems</v>
          </cell>
          <cell r="K14">
            <v>771884.63</v>
          </cell>
          <cell r="L14">
            <v>274183.15999999997</v>
          </cell>
        </row>
        <row r="15">
          <cell r="E15" t="str">
            <v>2191</v>
          </cell>
          <cell r="F15" t="str">
            <v>Clss Non-Instr Emp Reg Salary Sched</v>
          </cell>
          <cell r="G15" t="str">
            <v>678000</v>
          </cell>
          <cell r="H15" t="str">
            <v>Management Information Systems</v>
          </cell>
          <cell r="K15">
            <v>266138.19</v>
          </cell>
          <cell r="L15">
            <v>88712.68</v>
          </cell>
        </row>
        <row r="16">
          <cell r="E16" t="str">
            <v>2199</v>
          </cell>
          <cell r="F16" t="str">
            <v>Classified Salary Abatement</v>
          </cell>
          <cell r="G16" t="str">
            <v>678000</v>
          </cell>
          <cell r="H16" t="str">
            <v>Management Information Systems</v>
          </cell>
          <cell r="K16">
            <v>-116666</v>
          </cell>
          <cell r="L16">
            <v>-29166.51</v>
          </cell>
        </row>
        <row r="17">
          <cell r="E17" t="str">
            <v>2999</v>
          </cell>
          <cell r="F17" t="str">
            <v>Salary Budget Control</v>
          </cell>
          <cell r="G17" t="str">
            <v>678000</v>
          </cell>
          <cell r="H17" t="str">
            <v>Management Information Systems</v>
          </cell>
          <cell r="K17">
            <v>0</v>
          </cell>
          <cell r="L17">
            <v>0</v>
          </cell>
        </row>
        <row r="18">
          <cell r="E18" t="str">
            <v>3220</v>
          </cell>
          <cell r="F18" t="str">
            <v>PERS - Clss Mgt Non-Educational Adm</v>
          </cell>
          <cell r="G18" t="str">
            <v>678000</v>
          </cell>
          <cell r="H18" t="str">
            <v>Management Information Systems</v>
          </cell>
          <cell r="K18">
            <v>206942.28</v>
          </cell>
          <cell r="L18">
            <v>73508.5</v>
          </cell>
        </row>
        <row r="19">
          <cell r="E19" t="str">
            <v>3221</v>
          </cell>
          <cell r="F19" t="str">
            <v>PERS - Clss Emp</v>
          </cell>
          <cell r="G19" t="str">
            <v>678000</v>
          </cell>
          <cell r="H19" t="str">
            <v>Management Information Systems</v>
          </cell>
          <cell r="K19">
            <v>71351.66</v>
          </cell>
          <cell r="L19">
            <v>23783.86</v>
          </cell>
        </row>
        <row r="20">
          <cell r="E20" t="str">
            <v>3320</v>
          </cell>
          <cell r="F20" t="str">
            <v>OASDHI - Clss Mgt Non-Ed Admin</v>
          </cell>
          <cell r="G20" t="str">
            <v>678000</v>
          </cell>
          <cell r="H20" t="str">
            <v>Management Information Systems</v>
          </cell>
          <cell r="K20">
            <v>50361.97</v>
          </cell>
          <cell r="L20">
            <v>15006.65</v>
          </cell>
        </row>
        <row r="21">
          <cell r="E21" t="str">
            <v>3321</v>
          </cell>
          <cell r="F21" t="str">
            <v>OASDHI - Clss Emp</v>
          </cell>
          <cell r="G21" t="str">
            <v>678000</v>
          </cell>
          <cell r="H21" t="str">
            <v>Management Information Systems</v>
          </cell>
          <cell r="K21">
            <v>20359.560000000001</v>
          </cell>
          <cell r="L21">
            <v>6697.14</v>
          </cell>
        </row>
        <row r="22">
          <cell r="E22" t="str">
            <v>3420</v>
          </cell>
          <cell r="F22" t="str">
            <v>H&amp;W - Clss Mgt(Non-Educ Admin)</v>
          </cell>
          <cell r="G22" t="str">
            <v>678000</v>
          </cell>
          <cell r="H22" t="str">
            <v>Management Information Systems</v>
          </cell>
          <cell r="K22">
            <v>94530.72</v>
          </cell>
          <cell r="L22">
            <v>29685.19</v>
          </cell>
        </row>
        <row r="23">
          <cell r="E23" t="str">
            <v>3420RC</v>
          </cell>
          <cell r="F23" t="str">
            <v>OPEB ARC-Clss Mgt(Non-EducAdmin)</v>
          </cell>
          <cell r="G23" t="str">
            <v>678000</v>
          </cell>
          <cell r="H23" t="str">
            <v>Management Information Systems</v>
          </cell>
          <cell r="K23">
            <v>15128.94</v>
          </cell>
          <cell r="L23">
            <v>5374</v>
          </cell>
        </row>
        <row r="24">
          <cell r="E24" t="str">
            <v>3421</v>
          </cell>
          <cell r="F24" t="str">
            <v>H&amp;W - Clss Emp</v>
          </cell>
          <cell r="G24" t="str">
            <v>678000</v>
          </cell>
          <cell r="H24" t="str">
            <v>Management Information Systems</v>
          </cell>
          <cell r="K24">
            <v>70898.039999999994</v>
          </cell>
          <cell r="L24">
            <v>22024.86</v>
          </cell>
        </row>
        <row r="25">
          <cell r="E25" t="str">
            <v>3421RC</v>
          </cell>
          <cell r="F25" t="str">
            <v>OPEB ARC-Clss Emp</v>
          </cell>
          <cell r="G25" t="str">
            <v>678000</v>
          </cell>
          <cell r="H25" t="str">
            <v>Management Information Systems</v>
          </cell>
          <cell r="K25">
            <v>5216.3100000000004</v>
          </cell>
          <cell r="L25">
            <v>1738.8</v>
          </cell>
        </row>
        <row r="26">
          <cell r="E26" t="str">
            <v>3520</v>
          </cell>
          <cell r="F26" t="str">
            <v>SUI-Clss Mgt Non-Educational Admin</v>
          </cell>
          <cell r="G26" t="str">
            <v>678000</v>
          </cell>
          <cell r="H26" t="str">
            <v>Management Information Systems</v>
          </cell>
          <cell r="K26">
            <v>385.95</v>
          </cell>
          <cell r="L26">
            <v>137.12</v>
          </cell>
        </row>
        <row r="27">
          <cell r="E27" t="str">
            <v>3521</v>
          </cell>
          <cell r="F27" t="str">
            <v>SUI - Clss Emp</v>
          </cell>
          <cell r="G27" t="str">
            <v>678000</v>
          </cell>
          <cell r="H27" t="str">
            <v>Management Information Systems</v>
          </cell>
          <cell r="K27">
            <v>133.07</v>
          </cell>
          <cell r="L27">
            <v>44.36</v>
          </cell>
        </row>
        <row r="28">
          <cell r="E28" t="str">
            <v>3620</v>
          </cell>
          <cell r="F28" t="str">
            <v>WC - Clss Mgt Non-Educational Admin</v>
          </cell>
          <cell r="G28" t="str">
            <v>678000</v>
          </cell>
          <cell r="H28" t="str">
            <v>Management Information Systems</v>
          </cell>
          <cell r="K28">
            <v>8154.95</v>
          </cell>
          <cell r="L28">
            <v>2896.8</v>
          </cell>
        </row>
        <row r="29">
          <cell r="E29" t="str">
            <v>3621</v>
          </cell>
          <cell r="F29" t="str">
            <v>WC - Clss Emp</v>
          </cell>
          <cell r="G29" t="str">
            <v>678000</v>
          </cell>
          <cell r="H29" t="str">
            <v>Management Information Systems</v>
          </cell>
          <cell r="K29">
            <v>2811.75</v>
          </cell>
          <cell r="L29">
            <v>937.24</v>
          </cell>
        </row>
        <row r="30">
          <cell r="E30" t="str">
            <v>3920</v>
          </cell>
          <cell r="F30" t="str">
            <v>OTHBEN-Clss Mgt(Non-Educ Admin)</v>
          </cell>
          <cell r="G30" t="str">
            <v>678000</v>
          </cell>
          <cell r="H30" t="str">
            <v>Management Information Systems</v>
          </cell>
          <cell r="K30">
            <v>2613.6</v>
          </cell>
          <cell r="L30">
            <v>653.4</v>
          </cell>
        </row>
        <row r="31">
          <cell r="E31" t="str">
            <v>3921</v>
          </cell>
          <cell r="F31" t="str">
            <v>OTHBEN - Clss Emp</v>
          </cell>
          <cell r="G31" t="str">
            <v>678000</v>
          </cell>
          <cell r="H31" t="str">
            <v>Management Information Systems</v>
          </cell>
          <cell r="K31">
            <v>2634.76</v>
          </cell>
          <cell r="L31">
            <v>611.44000000000005</v>
          </cell>
        </row>
        <row r="32">
          <cell r="E32" t="str">
            <v>4313</v>
          </cell>
          <cell r="F32" t="str">
            <v>Non-Inst Supplies &amp; Materials</v>
          </cell>
          <cell r="G32" t="str">
            <v>678000</v>
          </cell>
          <cell r="H32" t="str">
            <v>Management Information Systems</v>
          </cell>
          <cell r="K32">
            <v>1500</v>
          </cell>
          <cell r="L32">
            <v>634.55999999999995</v>
          </cell>
        </row>
        <row r="33">
          <cell r="E33" t="str">
            <v>5119</v>
          </cell>
          <cell r="F33" t="str">
            <v>Oth Non-Inst Consulting Services</v>
          </cell>
          <cell r="G33" t="str">
            <v>678000</v>
          </cell>
          <cell r="H33" t="str">
            <v>Management Information Systems</v>
          </cell>
          <cell r="K33">
            <v>200000</v>
          </cell>
          <cell r="L33">
            <v>0</v>
          </cell>
        </row>
        <row r="34">
          <cell r="E34" t="str">
            <v>5220</v>
          </cell>
          <cell r="F34" t="str">
            <v>Employee Travel</v>
          </cell>
          <cell r="G34" t="str">
            <v>678000</v>
          </cell>
          <cell r="H34" t="str">
            <v>Management Information Systems</v>
          </cell>
          <cell r="K34">
            <v>35000</v>
          </cell>
          <cell r="L34">
            <v>6472.08</v>
          </cell>
        </row>
        <row r="35">
          <cell r="E35" t="str">
            <v>5230</v>
          </cell>
          <cell r="F35" t="str">
            <v>Food/Meetings</v>
          </cell>
          <cell r="G35" t="str">
            <v>678000</v>
          </cell>
          <cell r="H35" t="str">
            <v>Management Information Systems</v>
          </cell>
          <cell r="K35">
            <v>1500</v>
          </cell>
          <cell r="L35">
            <v>584.33000000000004</v>
          </cell>
        </row>
        <row r="36">
          <cell r="E36" t="str">
            <v>5300</v>
          </cell>
          <cell r="F36" t="str">
            <v>Institutional Dues/Memberships</v>
          </cell>
          <cell r="G36" t="str">
            <v>678000</v>
          </cell>
          <cell r="H36" t="str">
            <v>Management Information Systems</v>
          </cell>
          <cell r="K36">
            <v>3000</v>
          </cell>
          <cell r="L36">
            <v>2591</v>
          </cell>
        </row>
        <row r="37">
          <cell r="E37" t="str">
            <v>5650</v>
          </cell>
          <cell r="F37" t="str">
            <v>Software Licensing/Maintenance Svcs</v>
          </cell>
          <cell r="G37" t="str">
            <v>678000</v>
          </cell>
          <cell r="H37" t="str">
            <v>Management Information Systems</v>
          </cell>
          <cell r="K37">
            <v>16000</v>
          </cell>
          <cell r="L37">
            <v>13915.14</v>
          </cell>
        </row>
        <row r="38">
          <cell r="E38" t="str">
            <v>5650</v>
          </cell>
          <cell r="F38" t="str">
            <v>Software Licensing/Maintenance Svcs</v>
          </cell>
          <cell r="G38" t="str">
            <v>679000</v>
          </cell>
          <cell r="H38" t="str">
            <v>Other Gen Institutional Support Srv</v>
          </cell>
          <cell r="K38">
            <v>0</v>
          </cell>
          <cell r="L38">
            <v>46750</v>
          </cell>
        </row>
        <row r="39">
          <cell r="E39" t="str">
            <v>5652</v>
          </cell>
          <cell r="F39" t="str">
            <v>IT Cloud Services</v>
          </cell>
          <cell r="G39" t="str">
            <v>678000</v>
          </cell>
          <cell r="H39" t="str">
            <v>Management Information Systems</v>
          </cell>
          <cell r="I39" t="str">
            <v>DORESV</v>
          </cell>
          <cell r="K39">
            <v>125000</v>
          </cell>
          <cell r="L39">
            <v>3220.23</v>
          </cell>
        </row>
        <row r="40">
          <cell r="E40" t="str">
            <v>5652</v>
          </cell>
          <cell r="F40" t="str">
            <v>IT Cloud Services</v>
          </cell>
          <cell r="G40" t="str">
            <v>678000</v>
          </cell>
          <cell r="H40" t="str">
            <v>Management Information Systems</v>
          </cell>
          <cell r="K40">
            <v>0</v>
          </cell>
          <cell r="L40">
            <v>1085.79</v>
          </cell>
        </row>
        <row r="41">
          <cell r="K41">
            <v>1854880.38</v>
          </cell>
          <cell r="L41">
            <v>592081.81999999995</v>
          </cell>
        </row>
        <row r="42">
          <cell r="F42">
            <v>1</v>
          </cell>
          <cell r="K42">
            <v>0.6483449</v>
          </cell>
        </row>
      </sheetData>
      <sheetData sheetId="5"/>
      <sheetData sheetId="6"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relativeUrl r:id="rId3"/>
    </xxl21:alternateUrls>
    <sheetNames>
      <sheetName val="Forecast"/>
      <sheetName val="IT - Enterprise- Budget Req"/>
      <sheetName val="Prior Year Budget"/>
      <sheetName val="Budget Actuals"/>
      <sheetName val="Accounts"/>
      <sheetName val="FY27 Budget Request - IT Enterp"/>
    </sheetNames>
    <sheetDataSet>
      <sheetData sheetId="0" refreshError="1"/>
      <sheetData sheetId="1" refreshError="1"/>
      <sheetData sheetId="2">
        <row r="9">
          <cell r="D9" t="str">
            <v>2311</v>
          </cell>
          <cell r="E9" t="str">
            <v>Admin Non-Instr Prof Expt</v>
          </cell>
          <cell r="F9" t="str">
            <v>678000</v>
          </cell>
          <cell r="M9">
            <v>0</v>
          </cell>
          <cell r="N9">
            <v>4560</v>
          </cell>
          <cell r="O9">
            <v>0</v>
          </cell>
          <cell r="P9">
            <v>750</v>
          </cell>
          <cell r="Q9">
            <v>5040</v>
          </cell>
          <cell r="R9">
            <v>5040</v>
          </cell>
        </row>
        <row r="10">
          <cell r="D10" t="str">
            <v>2393</v>
          </cell>
          <cell r="E10" t="str">
            <v>Class Non-Instr Overtime</v>
          </cell>
          <cell r="F10" t="str">
            <v>678000</v>
          </cell>
          <cell r="M10">
            <v>0</v>
          </cell>
          <cell r="N10">
            <v>1815.41</v>
          </cell>
        </row>
        <row r="11">
          <cell r="D11" t="str">
            <v>4211</v>
          </cell>
          <cell r="E11" t="str">
            <v>Non-Library/Magazines/Bks/Prdcls</v>
          </cell>
          <cell r="F11" t="str">
            <v>678000</v>
          </cell>
          <cell r="I11">
            <v>750</v>
          </cell>
          <cell r="J11">
            <v>0</v>
          </cell>
          <cell r="K11">
            <v>1000</v>
          </cell>
          <cell r="L11">
            <v>0</v>
          </cell>
          <cell r="M11">
            <v>1000</v>
          </cell>
          <cell r="N11">
            <v>0</v>
          </cell>
          <cell r="O11">
            <v>750</v>
          </cell>
          <cell r="P11">
            <v>0</v>
          </cell>
          <cell r="Q11">
            <v>0</v>
          </cell>
        </row>
        <row r="12">
          <cell r="D12" t="str">
            <v>4312</v>
          </cell>
          <cell r="E12" t="str">
            <v>All Computer Software</v>
          </cell>
          <cell r="F12" t="str">
            <v>678000</v>
          </cell>
          <cell r="I12">
            <v>750</v>
          </cell>
          <cell r="J12">
            <v>0</v>
          </cell>
          <cell r="K12">
            <v>1250</v>
          </cell>
          <cell r="L12">
            <v>0</v>
          </cell>
          <cell r="M12">
            <v>1250</v>
          </cell>
          <cell r="N12">
            <v>0</v>
          </cell>
          <cell r="O12">
            <v>750</v>
          </cell>
          <cell r="P12">
            <v>0</v>
          </cell>
          <cell r="Q12">
            <v>0</v>
          </cell>
        </row>
        <row r="13">
          <cell r="D13" t="str">
            <v>4313</v>
          </cell>
          <cell r="E13" t="str">
            <v>Non-Inst Supplies &amp; Materials</v>
          </cell>
          <cell r="F13" t="str">
            <v>678000</v>
          </cell>
          <cell r="I13">
            <v>3000</v>
          </cell>
          <cell r="J13">
            <v>0</v>
          </cell>
          <cell r="K13">
            <v>3250</v>
          </cell>
          <cell r="L13">
            <v>722.42</v>
          </cell>
          <cell r="M13">
            <v>3250</v>
          </cell>
          <cell r="N13">
            <v>1231.1600000000001</v>
          </cell>
          <cell r="O13">
            <v>3000</v>
          </cell>
          <cell r="P13">
            <v>976.21</v>
          </cell>
          <cell r="Q13">
            <v>3000</v>
          </cell>
          <cell r="R13">
            <v>1000</v>
          </cell>
        </row>
        <row r="14">
          <cell r="D14" t="str">
            <v>5119</v>
          </cell>
          <cell r="E14" t="str">
            <v>Oth Non-Inst Consulting Services</v>
          </cell>
          <cell r="F14" t="str">
            <v>678000</v>
          </cell>
          <cell r="I14">
            <v>494000</v>
          </cell>
          <cell r="J14">
            <v>369932.45</v>
          </cell>
          <cell r="K14">
            <v>129500</v>
          </cell>
          <cell r="L14">
            <v>156992.42000000001</v>
          </cell>
          <cell r="M14">
            <v>261250</v>
          </cell>
          <cell r="N14">
            <v>331168.75</v>
          </cell>
          <cell r="O14">
            <v>299750</v>
          </cell>
          <cell r="P14">
            <v>136090</v>
          </cell>
          <cell r="Q14">
            <v>490380</v>
          </cell>
          <cell r="R14">
            <v>179000</v>
          </cell>
        </row>
        <row r="15">
          <cell r="D15" t="str">
            <v>5220</v>
          </cell>
          <cell r="E15" t="str">
            <v>Employee Travel</v>
          </cell>
          <cell r="F15" t="str">
            <v>678000</v>
          </cell>
          <cell r="I15">
            <v>100200</v>
          </cell>
          <cell r="J15">
            <v>63700.99</v>
          </cell>
          <cell r="K15">
            <v>147000</v>
          </cell>
          <cell r="L15">
            <v>49012.87</v>
          </cell>
          <cell r="M15">
            <v>147000</v>
          </cell>
          <cell r="N15">
            <v>50782.34</v>
          </cell>
          <cell r="O15">
            <v>142000</v>
          </cell>
          <cell r="P15">
            <v>0</v>
          </cell>
          <cell r="Q15">
            <v>142000</v>
          </cell>
          <cell r="R15">
            <v>80000</v>
          </cell>
        </row>
        <row r="16">
          <cell r="D16" t="str">
            <v>5221</v>
          </cell>
          <cell r="E16" t="str">
            <v>(Local) Online Training/Webinar</v>
          </cell>
          <cell r="F16" t="str">
            <v>678000</v>
          </cell>
          <cell r="I16">
            <v>0</v>
          </cell>
          <cell r="J16">
            <v>710.2</v>
          </cell>
          <cell r="K16">
            <v>5000</v>
          </cell>
          <cell r="L16">
            <v>1005</v>
          </cell>
          <cell r="M16">
            <v>5000</v>
          </cell>
          <cell r="N16">
            <v>4663.46</v>
          </cell>
          <cell r="O16">
            <v>0</v>
          </cell>
          <cell r="P16">
            <v>2336.54</v>
          </cell>
          <cell r="Q16">
            <v>3675</v>
          </cell>
          <cell r="R16">
            <v>3675</v>
          </cell>
        </row>
        <row r="17">
          <cell r="D17" t="str">
            <v>5300</v>
          </cell>
          <cell r="E17" t="str">
            <v>Institutional Dues/Memberships</v>
          </cell>
          <cell r="F17" t="str">
            <v>678000</v>
          </cell>
          <cell r="K17">
            <v>1500</v>
          </cell>
          <cell r="L17">
            <v>0</v>
          </cell>
          <cell r="M17">
            <v>1500</v>
          </cell>
          <cell r="N17">
            <v>0</v>
          </cell>
        </row>
        <row r="18">
          <cell r="D18" t="str">
            <v>5650</v>
          </cell>
          <cell r="E18" t="str">
            <v>Software Licensing/Maintenance Svcs</v>
          </cell>
          <cell r="F18" t="str">
            <v>678000</v>
          </cell>
          <cell r="I18">
            <v>549751</v>
          </cell>
          <cell r="J18">
            <v>497411.25</v>
          </cell>
          <cell r="K18">
            <v>572098</v>
          </cell>
          <cell r="L18">
            <v>484976.85</v>
          </cell>
          <cell r="M18">
            <v>108965</v>
          </cell>
          <cell r="N18">
            <v>54970.29</v>
          </cell>
          <cell r="O18">
            <v>65054</v>
          </cell>
          <cell r="P18">
            <v>104492.79</v>
          </cell>
          <cell r="Q18">
            <v>64554</v>
          </cell>
          <cell r="R18">
            <v>64554</v>
          </cell>
        </row>
        <row r="19">
          <cell r="D19" t="str">
            <v>5652</v>
          </cell>
          <cell r="E19" t="str">
            <v>IT Cloud Services</v>
          </cell>
          <cell r="F19" t="str">
            <v>678000</v>
          </cell>
          <cell r="I19">
            <v>1491532</v>
          </cell>
          <cell r="J19">
            <v>1530114.59</v>
          </cell>
          <cell r="K19">
            <v>1710373</v>
          </cell>
          <cell r="L19">
            <v>1653427.1</v>
          </cell>
          <cell r="M19">
            <v>2620037</v>
          </cell>
          <cell r="N19">
            <v>1577186.31</v>
          </cell>
          <cell r="O19">
            <v>2643698</v>
          </cell>
          <cell r="P19">
            <v>1329589.58</v>
          </cell>
          <cell r="Q19">
            <v>2389898</v>
          </cell>
          <cell r="R19">
            <v>2434898</v>
          </cell>
        </row>
        <row r="20">
          <cell r="D20" t="str">
            <v>5686</v>
          </cell>
          <cell r="E20" t="str">
            <v>Oth Equipment Maint Agreements</v>
          </cell>
          <cell r="F20" t="str">
            <v>678000</v>
          </cell>
          <cell r="I20">
            <v>0</v>
          </cell>
          <cell r="J20">
            <v>14289</v>
          </cell>
          <cell r="K20">
            <v>7150</v>
          </cell>
          <cell r="L20">
            <v>10716.75</v>
          </cell>
          <cell r="M20">
            <v>7150</v>
          </cell>
          <cell r="N20">
            <v>0</v>
          </cell>
        </row>
        <row r="21">
          <cell r="D21" t="str">
            <v>5820</v>
          </cell>
          <cell r="E21" t="str">
            <v>Postage/Express Overnight Svcs</v>
          </cell>
          <cell r="F21" t="str">
            <v>678000</v>
          </cell>
          <cell r="I21">
            <v>0</v>
          </cell>
          <cell r="J21">
            <v>416.64</v>
          </cell>
        </row>
        <row r="22">
          <cell r="D22" t="str">
            <v>5861</v>
          </cell>
          <cell r="E22" t="str">
            <v>Printing/Duplicating Service</v>
          </cell>
          <cell r="F22" t="str">
            <v>678000</v>
          </cell>
          <cell r="K22">
            <v>300</v>
          </cell>
          <cell r="L22">
            <v>0</v>
          </cell>
          <cell r="M22">
            <v>300</v>
          </cell>
          <cell r="N22">
            <v>0</v>
          </cell>
        </row>
        <row r="23">
          <cell r="D23" t="str">
            <v>6412</v>
          </cell>
          <cell r="E23" t="str">
            <v>Computer/Technology Equipment</v>
          </cell>
          <cell r="F23" t="str">
            <v>678000</v>
          </cell>
          <cell r="I23">
            <v>37000</v>
          </cell>
          <cell r="J23">
            <v>0</v>
          </cell>
          <cell r="K23">
            <v>0</v>
          </cell>
          <cell r="L23">
            <v>41553.730000000003</v>
          </cell>
          <cell r="M23">
            <v>0</v>
          </cell>
          <cell r="N23">
            <v>4606.97</v>
          </cell>
          <cell r="O23">
            <v>0</v>
          </cell>
          <cell r="P23">
            <v>3897.07</v>
          </cell>
          <cell r="Q23">
            <v>15000</v>
          </cell>
          <cell r="R23">
            <v>15000</v>
          </cell>
        </row>
        <row r="24">
          <cell r="D24" t="str">
            <v>6412FA</v>
          </cell>
          <cell r="E24" t="str">
            <v>Computer/Tech Equipment</v>
          </cell>
          <cell r="F24" t="str">
            <v>678000</v>
          </cell>
          <cell r="K24">
            <v>55000</v>
          </cell>
          <cell r="L24">
            <v>0</v>
          </cell>
          <cell r="M24">
            <v>16000</v>
          </cell>
          <cell r="N24">
            <v>0</v>
          </cell>
          <cell r="O24">
            <v>15000</v>
          </cell>
          <cell r="P24">
            <v>0</v>
          </cell>
        </row>
        <row r="35">
          <cell r="I35">
            <v>2676983</v>
          </cell>
          <cell r="J35">
            <v>2476575.12</v>
          </cell>
          <cell r="K35">
            <v>2633421</v>
          </cell>
          <cell r="L35">
            <v>2398407.14</v>
          </cell>
          <cell r="M35">
            <v>3172702</v>
          </cell>
          <cell r="N35">
            <v>2030984.6900000002</v>
          </cell>
          <cell r="O35">
            <v>3170002</v>
          </cell>
          <cell r="P35">
            <v>1578132.1900000002</v>
          </cell>
          <cell r="Q35">
            <v>3113547</v>
          </cell>
          <cell r="R35">
            <v>2783167</v>
          </cell>
        </row>
        <row r="37">
          <cell r="R37">
            <v>320.54400000000004</v>
          </cell>
        </row>
        <row r="38">
          <cell r="Q38">
            <v>3113547</v>
          </cell>
          <cell r="R38">
            <v>2783487.5440000002</v>
          </cell>
        </row>
        <row r="42">
          <cell r="I42">
            <v>2026</v>
          </cell>
          <cell r="J42">
            <v>2026</v>
          </cell>
        </row>
        <row r="43">
          <cell r="D43" t="str">
            <v xml:space="preserve"> Account</v>
          </cell>
          <cell r="E43" t="str">
            <v xml:space="preserve"> Account Description</v>
          </cell>
          <cell r="F43" t="str">
            <v xml:space="preserve"> Program</v>
          </cell>
          <cell r="G43" t="str">
            <v xml:space="preserve"> Activity</v>
          </cell>
          <cell r="H43" t="str">
            <v xml:space="preserve"> Location</v>
          </cell>
          <cell r="I43" t="str">
            <v>Budget Request</v>
          </cell>
          <cell r="J43" t="str">
            <v>Supported Budget</v>
          </cell>
          <cell r="K43" t="str">
            <v>Explanation for one-time request</v>
          </cell>
        </row>
        <row r="44">
          <cell r="D44">
            <v>5119</v>
          </cell>
          <cell r="F44">
            <v>678000</v>
          </cell>
          <cell r="J44">
            <v>311380</v>
          </cell>
          <cell r="K44" t="str">
            <v>Report Conversion Contract (was included in request above but better as one-time expense)</v>
          </cell>
        </row>
      </sheetData>
      <sheetData sheetId="3">
        <row r="14">
          <cell r="E14" t="str">
            <v>2110</v>
          </cell>
          <cell r="F14" t="str">
            <v>Clss Mgt(NonEd)</v>
          </cell>
          <cell r="G14" t="str">
            <v>678000</v>
          </cell>
          <cell r="H14" t="str">
            <v>Management Information Systems</v>
          </cell>
          <cell r="K14">
            <v>460997.62</v>
          </cell>
          <cell r="L14">
            <v>141921.01999999999</v>
          </cell>
        </row>
        <row r="15">
          <cell r="E15" t="str">
            <v>2191</v>
          </cell>
          <cell r="F15" t="str">
            <v>Clss Non-Instr Emp Reg Salary Sched</v>
          </cell>
          <cell r="G15" t="str">
            <v>678000</v>
          </cell>
          <cell r="H15" t="str">
            <v>Management Information Systems</v>
          </cell>
          <cell r="K15">
            <v>1556323</v>
          </cell>
          <cell r="L15">
            <v>441859.21</v>
          </cell>
        </row>
        <row r="16">
          <cell r="E16" t="str">
            <v>2311</v>
          </cell>
          <cell r="F16" t="str">
            <v>Admin Non-Instr Prof Expt</v>
          </cell>
          <cell r="G16" t="str">
            <v>678000</v>
          </cell>
          <cell r="H16" t="str">
            <v>Management Information Systems</v>
          </cell>
          <cell r="K16">
            <v>5040</v>
          </cell>
          <cell r="L16">
            <v>0</v>
          </cell>
        </row>
        <row r="17">
          <cell r="E17" t="str">
            <v>2999</v>
          </cell>
          <cell r="F17" t="str">
            <v>Salary Budget Control</v>
          </cell>
          <cell r="G17" t="str">
            <v>678000</v>
          </cell>
          <cell r="H17" t="str">
            <v>Management Information Systems</v>
          </cell>
          <cell r="K17">
            <v>0</v>
          </cell>
          <cell r="L17">
            <v>0</v>
          </cell>
        </row>
        <row r="18">
          <cell r="E18" t="str">
            <v>3220</v>
          </cell>
          <cell r="F18" t="str">
            <v>PERS - Clss Mgt Non-Educational Adm</v>
          </cell>
          <cell r="G18" t="str">
            <v>678000</v>
          </cell>
          <cell r="H18" t="str">
            <v>Management Information Systems</v>
          </cell>
          <cell r="K18">
            <v>123593.46</v>
          </cell>
          <cell r="L18">
            <v>38049.03</v>
          </cell>
        </row>
        <row r="19">
          <cell r="E19" t="str">
            <v>3221</v>
          </cell>
          <cell r="F19" t="str">
            <v>PERS - Clss Emp</v>
          </cell>
          <cell r="G19" t="str">
            <v>678000</v>
          </cell>
          <cell r="H19" t="str">
            <v>Management Information Systems</v>
          </cell>
          <cell r="K19">
            <v>417250.19</v>
          </cell>
          <cell r="L19">
            <v>117913.99</v>
          </cell>
        </row>
        <row r="20">
          <cell r="E20" t="str">
            <v>3320</v>
          </cell>
          <cell r="F20" t="str">
            <v>OASDHI - Clss Mgt Non-Ed Admin</v>
          </cell>
          <cell r="G20" t="str">
            <v>678000</v>
          </cell>
          <cell r="H20" t="str">
            <v>Management Information Systems</v>
          </cell>
          <cell r="K20">
            <v>34706.68</v>
          </cell>
          <cell r="L20">
            <v>10844.14</v>
          </cell>
        </row>
        <row r="21">
          <cell r="E21" t="str">
            <v>3321</v>
          </cell>
          <cell r="F21" t="str">
            <v>OASDHI - Clss Emp</v>
          </cell>
          <cell r="G21" t="str">
            <v>678000</v>
          </cell>
          <cell r="H21" t="str">
            <v>Management Information Systems</v>
          </cell>
          <cell r="K21">
            <v>119058.72</v>
          </cell>
          <cell r="L21">
            <v>33654.089999999997</v>
          </cell>
        </row>
        <row r="22">
          <cell r="E22" t="str">
            <v>3321T</v>
          </cell>
          <cell r="F22" t="str">
            <v>OASDHI - Clss Emp Temp</v>
          </cell>
          <cell r="G22" t="str">
            <v>678000</v>
          </cell>
          <cell r="H22" t="str">
            <v>Management Information Systems</v>
          </cell>
          <cell r="K22">
            <v>73.08</v>
          </cell>
          <cell r="L22">
            <v>0</v>
          </cell>
        </row>
        <row r="23">
          <cell r="E23" t="str">
            <v>3420</v>
          </cell>
          <cell r="F23" t="str">
            <v>H&amp;W - Clss Mgt(Non-Educ Admin)</v>
          </cell>
          <cell r="G23" t="str">
            <v>678000</v>
          </cell>
          <cell r="H23" t="str">
            <v>Management Information Systems</v>
          </cell>
          <cell r="K23">
            <v>70898.039999999994</v>
          </cell>
          <cell r="L23">
            <v>20104.080000000002</v>
          </cell>
        </row>
        <row r="24">
          <cell r="E24" t="str">
            <v>3420RC</v>
          </cell>
          <cell r="F24" t="str">
            <v>OPEB ARC-Clss Mgt(Non-EducAdmin)</v>
          </cell>
          <cell r="G24" t="str">
            <v>678000</v>
          </cell>
          <cell r="H24" t="str">
            <v>Management Information Systems</v>
          </cell>
          <cell r="K24">
            <v>9035.56</v>
          </cell>
          <cell r="L24">
            <v>2781.67</v>
          </cell>
        </row>
        <row r="25">
          <cell r="E25" t="str">
            <v>3421</v>
          </cell>
          <cell r="F25" t="str">
            <v>H&amp;W - Clss Emp</v>
          </cell>
          <cell r="G25" t="str">
            <v>678000</v>
          </cell>
          <cell r="H25" t="str">
            <v>Management Information Systems</v>
          </cell>
          <cell r="K25">
            <v>354490.2</v>
          </cell>
          <cell r="L25">
            <v>91599.22</v>
          </cell>
        </row>
        <row r="26">
          <cell r="E26" t="str">
            <v>3421RC</v>
          </cell>
          <cell r="F26" t="str">
            <v>OPEB ARC-Clss Emp</v>
          </cell>
          <cell r="G26" t="str">
            <v>678000</v>
          </cell>
          <cell r="H26" t="str">
            <v>Management Information Systems</v>
          </cell>
          <cell r="K26">
            <v>30503.94</v>
          </cell>
          <cell r="L26">
            <v>8620.2999999999993</v>
          </cell>
        </row>
        <row r="27">
          <cell r="E27" t="str">
            <v>3520</v>
          </cell>
          <cell r="F27" t="str">
            <v>SUI-Clss Mgt Non-Educational Admin</v>
          </cell>
          <cell r="G27" t="str">
            <v>678000</v>
          </cell>
          <cell r="H27" t="str">
            <v>Management Information Systems</v>
          </cell>
          <cell r="K27">
            <v>230.5</v>
          </cell>
          <cell r="L27">
            <v>70.959999999999994</v>
          </cell>
        </row>
        <row r="28">
          <cell r="E28" t="str">
            <v>3521</v>
          </cell>
          <cell r="F28" t="str">
            <v>SUI - Clss Emp</v>
          </cell>
          <cell r="G28" t="str">
            <v>678000</v>
          </cell>
          <cell r="H28" t="str">
            <v>Management Information Systems</v>
          </cell>
          <cell r="K28">
            <v>778.18</v>
          </cell>
          <cell r="L28">
            <v>220.93</v>
          </cell>
        </row>
        <row r="29">
          <cell r="E29" t="str">
            <v>3521T</v>
          </cell>
          <cell r="F29" t="str">
            <v>SUI - Clss Emp Temp</v>
          </cell>
          <cell r="G29" t="str">
            <v>678000</v>
          </cell>
          <cell r="H29" t="str">
            <v>Management Information Systems</v>
          </cell>
          <cell r="K29">
            <v>2.52</v>
          </cell>
          <cell r="L29">
            <v>0</v>
          </cell>
        </row>
        <row r="30">
          <cell r="E30" t="str">
            <v>3620</v>
          </cell>
          <cell r="F30" t="str">
            <v>WC - Clss Mgt Non-Educational Admin</v>
          </cell>
          <cell r="G30" t="str">
            <v>678000</v>
          </cell>
          <cell r="H30" t="str">
            <v>Management Information Systems</v>
          </cell>
          <cell r="K30">
            <v>4870.43</v>
          </cell>
          <cell r="L30">
            <v>1499.41</v>
          </cell>
        </row>
        <row r="31">
          <cell r="E31" t="str">
            <v>3621</v>
          </cell>
          <cell r="F31" t="str">
            <v>WC - Clss Emp</v>
          </cell>
          <cell r="G31" t="str">
            <v>678000</v>
          </cell>
          <cell r="H31" t="str">
            <v>Management Information Systems</v>
          </cell>
          <cell r="K31">
            <v>16442.57</v>
          </cell>
          <cell r="L31">
            <v>4668.2700000000004</v>
          </cell>
        </row>
        <row r="32">
          <cell r="E32" t="str">
            <v>3621T</v>
          </cell>
          <cell r="F32" t="str">
            <v>WC - Clss Emp Temp</v>
          </cell>
          <cell r="G32" t="str">
            <v>678000</v>
          </cell>
          <cell r="H32" t="str">
            <v>Management Information Systems</v>
          </cell>
          <cell r="K32">
            <v>53.42</v>
          </cell>
          <cell r="L32">
            <v>0</v>
          </cell>
        </row>
        <row r="33">
          <cell r="E33" t="str">
            <v>3721T</v>
          </cell>
          <cell r="F33" t="str">
            <v>DefBen - Clss Emp Temp</v>
          </cell>
          <cell r="G33" t="str">
            <v>678000</v>
          </cell>
          <cell r="H33" t="str">
            <v>Management Information Systems</v>
          </cell>
          <cell r="K33">
            <v>191.52</v>
          </cell>
          <cell r="L33">
            <v>0</v>
          </cell>
        </row>
        <row r="34">
          <cell r="E34" t="str">
            <v>3920</v>
          </cell>
          <cell r="F34" t="str">
            <v>OTHBEN-Clss Mgt(Non-Educ Admin)</v>
          </cell>
          <cell r="G34" t="str">
            <v>678000</v>
          </cell>
          <cell r="H34" t="str">
            <v>Management Information Systems</v>
          </cell>
          <cell r="K34">
            <v>1960.2</v>
          </cell>
          <cell r="L34">
            <v>596.98</v>
          </cell>
        </row>
        <row r="35">
          <cell r="E35" t="str">
            <v>3921</v>
          </cell>
          <cell r="F35" t="str">
            <v>OTHBEN - Clss Emp</v>
          </cell>
          <cell r="G35" t="str">
            <v>678000</v>
          </cell>
          <cell r="H35" t="str">
            <v>Management Information Systems</v>
          </cell>
          <cell r="K35">
            <v>15407.59</v>
          </cell>
          <cell r="L35">
            <v>1798.82</v>
          </cell>
        </row>
        <row r="36">
          <cell r="E36" t="str">
            <v>4313</v>
          </cell>
          <cell r="F36" t="str">
            <v>Non-Inst Supplies &amp; Materials</v>
          </cell>
          <cell r="G36" t="str">
            <v>678000</v>
          </cell>
          <cell r="H36" t="str">
            <v>Management Information Systems</v>
          </cell>
          <cell r="K36">
            <v>1000</v>
          </cell>
          <cell r="L36">
            <v>335.54</v>
          </cell>
        </row>
        <row r="37">
          <cell r="E37" t="str">
            <v>5119</v>
          </cell>
          <cell r="F37" t="str">
            <v>Oth Non-Inst Consulting Services</v>
          </cell>
          <cell r="G37" t="str">
            <v>678000</v>
          </cell>
          <cell r="H37" t="str">
            <v>Management Information Systems</v>
          </cell>
          <cell r="I37" t="str">
            <v>DORESV</v>
          </cell>
          <cell r="K37">
            <v>561380</v>
          </cell>
          <cell r="L37">
            <v>81198.75</v>
          </cell>
        </row>
        <row r="38">
          <cell r="E38" t="str">
            <v>5119</v>
          </cell>
          <cell r="F38" t="str">
            <v>Oth Non-Inst Consulting Services</v>
          </cell>
          <cell r="G38" t="str">
            <v>678000</v>
          </cell>
          <cell r="H38" t="str">
            <v>Management Information Systems</v>
          </cell>
          <cell r="K38">
            <v>179000</v>
          </cell>
          <cell r="L38">
            <v>0</v>
          </cell>
        </row>
        <row r="39">
          <cell r="E39" t="str">
            <v>5220</v>
          </cell>
          <cell r="F39" t="str">
            <v>Employee Travel</v>
          </cell>
          <cell r="G39" t="str">
            <v>678000</v>
          </cell>
          <cell r="H39" t="str">
            <v>Management Information Systems</v>
          </cell>
          <cell r="K39">
            <v>80000</v>
          </cell>
          <cell r="L39">
            <v>2500</v>
          </cell>
        </row>
        <row r="40">
          <cell r="E40" t="str">
            <v>5221</v>
          </cell>
          <cell r="F40" t="str">
            <v>(Local) Online Training/Webinar</v>
          </cell>
          <cell r="G40" t="str">
            <v>678000</v>
          </cell>
          <cell r="H40" t="str">
            <v>Management Information Systems</v>
          </cell>
          <cell r="K40">
            <v>3675</v>
          </cell>
          <cell r="L40">
            <v>3675</v>
          </cell>
        </row>
        <row r="41">
          <cell r="E41" t="str">
            <v>5650</v>
          </cell>
          <cell r="F41" t="str">
            <v>Software Licensing/Maintenance Svcs</v>
          </cell>
          <cell r="G41" t="str">
            <v>678000</v>
          </cell>
          <cell r="H41" t="str">
            <v>Management Information Systems</v>
          </cell>
          <cell r="K41">
            <v>64554</v>
          </cell>
          <cell r="L41">
            <v>132814.46</v>
          </cell>
        </row>
        <row r="42">
          <cell r="E42" t="str">
            <v>5652</v>
          </cell>
          <cell r="F42" t="str">
            <v>IT Cloud Services</v>
          </cell>
          <cell r="G42" t="str">
            <v>678000</v>
          </cell>
          <cell r="H42" t="str">
            <v>Management Information Systems</v>
          </cell>
          <cell r="K42">
            <v>2434898</v>
          </cell>
          <cell r="L42">
            <v>2094220.8</v>
          </cell>
        </row>
        <row r="43">
          <cell r="E43" t="str">
            <v>6412</v>
          </cell>
          <cell r="F43" t="str">
            <v>Computer/Technology Equipment</v>
          </cell>
          <cell r="G43" t="str">
            <v>678000</v>
          </cell>
          <cell r="H43" t="str">
            <v>Management Information Systems</v>
          </cell>
          <cell r="K43">
            <v>15000</v>
          </cell>
          <cell r="L43">
            <v>0</v>
          </cell>
        </row>
        <row r="44">
          <cell r="K44">
            <v>6561414.4199999999</v>
          </cell>
          <cell r="L44">
            <v>3230946.67</v>
          </cell>
        </row>
        <row r="45">
          <cell r="F45">
            <v>1</v>
          </cell>
          <cell r="K45">
            <v>0.69565971999999998</v>
          </cell>
        </row>
      </sheetData>
      <sheetData sheetId="4"/>
      <sheetData sheetId="5"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relativeUrl r:id="rId3"/>
    </xxl21:alternateUrls>
    <sheetNames>
      <sheetName val="Forecast"/>
      <sheetName val="IT - Infrast. &amp; Net Budget Req"/>
      <sheetName val="PIVOT 133II0"/>
      <sheetName val="PIVOT 133IM0"/>
      <sheetName val="Budget Actuals"/>
      <sheetName val="Prior Year Budget"/>
      <sheetName val="Accounts"/>
      <sheetName val="FY27 Budget Request Returned &amp; "/>
    </sheetNames>
    <sheetDataSet>
      <sheetData sheetId="0" refreshError="1"/>
      <sheetData sheetId="1" refreshError="1"/>
      <sheetData sheetId="2" refreshError="1"/>
      <sheetData sheetId="3" refreshError="1"/>
      <sheetData sheetId="4">
        <row r="14">
          <cell r="E14" t="str">
            <v>2110</v>
          </cell>
          <cell r="F14" t="str">
            <v>Clss Mgt(NonEd)</v>
          </cell>
          <cell r="G14" t="str">
            <v>678000</v>
          </cell>
          <cell r="H14" t="str">
            <v>Management Information Systems</v>
          </cell>
          <cell r="K14">
            <v>434801.36</v>
          </cell>
          <cell r="L14">
            <v>100089.79</v>
          </cell>
          <cell r="M14">
            <v>0</v>
          </cell>
        </row>
        <row r="15">
          <cell r="E15" t="str">
            <v>2110</v>
          </cell>
          <cell r="F15" t="str">
            <v>Clss Mgt(NonEd)</v>
          </cell>
          <cell r="G15" t="str">
            <v>711001</v>
          </cell>
          <cell r="H15" t="str">
            <v>General Planning &amp; Development</v>
          </cell>
          <cell r="K15">
            <v>19449.490000000002</v>
          </cell>
          <cell r="L15">
            <v>6483.17</v>
          </cell>
          <cell r="M15">
            <v>0</v>
          </cell>
        </row>
        <row r="16">
          <cell r="E16" t="str">
            <v>2191</v>
          </cell>
          <cell r="F16" t="str">
            <v>Clss Non-Instr Emp Reg Salary Sched</v>
          </cell>
          <cell r="G16" t="str">
            <v>678000</v>
          </cell>
          <cell r="H16" t="str">
            <v>Management Information Systems</v>
          </cell>
          <cell r="K16">
            <v>1269754.98</v>
          </cell>
          <cell r="L16">
            <v>405527.72</v>
          </cell>
          <cell r="M16">
            <v>0</v>
          </cell>
        </row>
        <row r="17">
          <cell r="E17" t="str">
            <v>2392</v>
          </cell>
          <cell r="F17" t="str">
            <v>Non-Inst Students</v>
          </cell>
          <cell r="G17" t="str">
            <v>678000</v>
          </cell>
          <cell r="H17" t="str">
            <v>Management Information Systems</v>
          </cell>
          <cell r="K17">
            <v>21048.92</v>
          </cell>
          <cell r="L17">
            <v>3498</v>
          </cell>
          <cell r="M17">
            <v>0</v>
          </cell>
        </row>
        <row r="18">
          <cell r="E18" t="str">
            <v>2393</v>
          </cell>
          <cell r="F18" t="str">
            <v>Class Non-Instr Overtime</v>
          </cell>
          <cell r="G18" t="str">
            <v>678000</v>
          </cell>
          <cell r="H18" t="str">
            <v>Management Information Systems</v>
          </cell>
          <cell r="K18">
            <v>7000</v>
          </cell>
          <cell r="L18">
            <v>3044.4</v>
          </cell>
          <cell r="M18">
            <v>0</v>
          </cell>
        </row>
        <row r="19">
          <cell r="E19" t="str">
            <v>2394</v>
          </cell>
          <cell r="F19" t="str">
            <v>Non-Admin Non-Instr Prof Expt</v>
          </cell>
          <cell r="G19" t="str">
            <v>678000</v>
          </cell>
          <cell r="H19" t="str">
            <v>Management Information Systems</v>
          </cell>
          <cell r="K19">
            <v>0</v>
          </cell>
          <cell r="L19">
            <v>0</v>
          </cell>
          <cell r="M19">
            <v>0</v>
          </cell>
        </row>
        <row r="20">
          <cell r="E20" t="str">
            <v>2999</v>
          </cell>
          <cell r="F20" t="str">
            <v>Salary Budget Control</v>
          </cell>
          <cell r="G20" t="str">
            <v>678000</v>
          </cell>
          <cell r="H20" t="str">
            <v>Management Information Systems</v>
          </cell>
          <cell r="K20">
            <v>270484.21999999997</v>
          </cell>
          <cell r="L20">
            <v>0</v>
          </cell>
          <cell r="M20">
            <v>0</v>
          </cell>
        </row>
        <row r="21">
          <cell r="E21" t="str">
            <v>2999</v>
          </cell>
          <cell r="F21" t="str">
            <v>Salary Budget Control</v>
          </cell>
          <cell r="G21" t="str">
            <v>711001</v>
          </cell>
          <cell r="H21" t="str">
            <v>General Planning &amp; Development</v>
          </cell>
          <cell r="K21">
            <v>0</v>
          </cell>
          <cell r="L21">
            <v>0</v>
          </cell>
          <cell r="M21">
            <v>0</v>
          </cell>
        </row>
        <row r="22">
          <cell r="E22" t="str">
            <v>3220</v>
          </cell>
          <cell r="F22" t="str">
            <v>PERS - Clss Mgt Non-Educational Adm</v>
          </cell>
          <cell r="G22" t="str">
            <v>678000</v>
          </cell>
          <cell r="H22" t="str">
            <v>Management Information Systems</v>
          </cell>
          <cell r="K22">
            <v>116613.69</v>
          </cell>
          <cell r="L22">
            <v>26834.09</v>
          </cell>
          <cell r="M22">
            <v>0</v>
          </cell>
        </row>
        <row r="23">
          <cell r="E23" t="str">
            <v>3220</v>
          </cell>
          <cell r="F23" t="str">
            <v>PERS - Clss Mgt Non-Educational Adm</v>
          </cell>
          <cell r="G23" t="str">
            <v>711001</v>
          </cell>
          <cell r="H23" t="str">
            <v>General Planning &amp; Development</v>
          </cell>
          <cell r="K23">
            <v>5219.2299999999996</v>
          </cell>
          <cell r="L23">
            <v>1738.12</v>
          </cell>
          <cell r="M23">
            <v>0</v>
          </cell>
        </row>
        <row r="24">
          <cell r="E24" t="str">
            <v>3221</v>
          </cell>
          <cell r="F24" t="str">
            <v>PERS - Clss Emp</v>
          </cell>
          <cell r="G24" t="str">
            <v>678000</v>
          </cell>
          <cell r="H24" t="str">
            <v>Management Information Systems</v>
          </cell>
          <cell r="K24">
            <v>340566.09</v>
          </cell>
          <cell r="L24">
            <v>108400.22</v>
          </cell>
          <cell r="M24">
            <v>0</v>
          </cell>
        </row>
        <row r="25">
          <cell r="E25" t="str">
            <v>3221T</v>
          </cell>
          <cell r="F25" t="str">
            <v>PERS - Clss Emp Temp</v>
          </cell>
          <cell r="G25" t="str">
            <v>678000</v>
          </cell>
          <cell r="H25" t="str">
            <v>Management Information Systems</v>
          </cell>
          <cell r="K25">
            <v>1867.6</v>
          </cell>
          <cell r="L25">
            <v>0</v>
          </cell>
          <cell r="M25">
            <v>0</v>
          </cell>
        </row>
        <row r="26">
          <cell r="E26" t="str">
            <v>3320</v>
          </cell>
          <cell r="F26" t="str">
            <v>OASDHI - Clss Mgt Non-Ed Admin</v>
          </cell>
          <cell r="G26" t="str">
            <v>678000</v>
          </cell>
          <cell r="H26" t="str">
            <v>Management Information Systems</v>
          </cell>
          <cell r="K26">
            <v>32238.04</v>
          </cell>
          <cell r="L26">
            <v>7654.97</v>
          </cell>
          <cell r="M26">
            <v>0</v>
          </cell>
        </row>
        <row r="27">
          <cell r="E27" t="str">
            <v>3320</v>
          </cell>
          <cell r="F27" t="str">
            <v>OASDHI - Clss Mgt Non-Ed Admin</v>
          </cell>
          <cell r="G27" t="str">
            <v>711001</v>
          </cell>
          <cell r="H27" t="str">
            <v>General Planning &amp; Development</v>
          </cell>
          <cell r="K27">
            <v>1374.08</v>
          </cell>
          <cell r="L27">
            <v>496.09</v>
          </cell>
          <cell r="M27">
            <v>0</v>
          </cell>
        </row>
        <row r="28">
          <cell r="E28" t="str">
            <v>3321</v>
          </cell>
          <cell r="F28" t="str">
            <v>OASDHI - Clss Emp</v>
          </cell>
          <cell r="G28" t="str">
            <v>678000</v>
          </cell>
          <cell r="H28" t="str">
            <v>Management Information Systems</v>
          </cell>
          <cell r="K28">
            <v>97177.58</v>
          </cell>
          <cell r="L28">
            <v>31010.77</v>
          </cell>
          <cell r="M28">
            <v>0</v>
          </cell>
        </row>
        <row r="29">
          <cell r="E29" t="str">
            <v>3321T</v>
          </cell>
          <cell r="F29" t="str">
            <v>OASDHI - Clss Emp Temp</v>
          </cell>
          <cell r="G29" t="str">
            <v>678000</v>
          </cell>
          <cell r="H29" t="str">
            <v>Management Information Systems</v>
          </cell>
          <cell r="K29">
            <v>535.5</v>
          </cell>
          <cell r="L29">
            <v>0</v>
          </cell>
          <cell r="M29">
            <v>0</v>
          </cell>
        </row>
        <row r="30">
          <cell r="E30" t="str">
            <v>3420</v>
          </cell>
          <cell r="F30" t="str">
            <v>H&amp;W - Clss Mgt(Non-Educ Admin)</v>
          </cell>
          <cell r="G30" t="str">
            <v>678000</v>
          </cell>
          <cell r="H30" t="str">
            <v>Management Information Systems</v>
          </cell>
          <cell r="K30">
            <v>68534.78</v>
          </cell>
          <cell r="L30">
            <v>14664.06</v>
          </cell>
          <cell r="M30">
            <v>0</v>
          </cell>
        </row>
        <row r="31">
          <cell r="E31" t="str">
            <v>3420</v>
          </cell>
          <cell r="F31" t="str">
            <v>H&amp;W - Clss Mgt(Non-Educ Admin)</v>
          </cell>
          <cell r="G31" t="str">
            <v>711001</v>
          </cell>
          <cell r="H31" t="str">
            <v>General Planning &amp; Development</v>
          </cell>
          <cell r="K31">
            <v>2363.2600000000002</v>
          </cell>
          <cell r="L31">
            <v>771.8</v>
          </cell>
          <cell r="M31">
            <v>0</v>
          </cell>
        </row>
        <row r="32">
          <cell r="E32" t="str">
            <v>3420RC</v>
          </cell>
          <cell r="F32" t="str">
            <v>OPEB ARC-Clss Mgt(Non-EducAdmin)</v>
          </cell>
          <cell r="G32" t="str">
            <v>678000</v>
          </cell>
          <cell r="H32" t="str">
            <v>Management Information Systems</v>
          </cell>
          <cell r="K32">
            <v>8525.2900000000009</v>
          </cell>
          <cell r="L32">
            <v>1961.76</v>
          </cell>
          <cell r="M32">
            <v>0</v>
          </cell>
        </row>
        <row r="33">
          <cell r="E33" t="str">
            <v>3420RC</v>
          </cell>
          <cell r="F33" t="str">
            <v>OPEB ARC-Clss Mgt(Non-EducAdmin)</v>
          </cell>
          <cell r="G33" t="str">
            <v>711001</v>
          </cell>
          <cell r="H33" t="str">
            <v>General Planning &amp; Development</v>
          </cell>
          <cell r="K33">
            <v>381.56</v>
          </cell>
          <cell r="L33">
            <v>127.08</v>
          </cell>
          <cell r="M33">
            <v>0</v>
          </cell>
        </row>
        <row r="34">
          <cell r="E34" t="str">
            <v>3421</v>
          </cell>
          <cell r="F34" t="str">
            <v>H&amp;W - Clss Emp</v>
          </cell>
          <cell r="G34" t="str">
            <v>678000</v>
          </cell>
          <cell r="H34" t="str">
            <v>Management Information Systems</v>
          </cell>
          <cell r="K34">
            <v>259959.48</v>
          </cell>
          <cell r="L34">
            <v>77547.94</v>
          </cell>
          <cell r="M34">
            <v>0</v>
          </cell>
        </row>
        <row r="35">
          <cell r="E35" t="str">
            <v>3421RC</v>
          </cell>
          <cell r="F35" t="str">
            <v>OPEB ARC-Clss Emp</v>
          </cell>
          <cell r="G35" t="str">
            <v>678000</v>
          </cell>
          <cell r="H35" t="str">
            <v>Management Information Systems</v>
          </cell>
          <cell r="K35">
            <v>24897.78</v>
          </cell>
          <cell r="L35">
            <v>7924.82</v>
          </cell>
          <cell r="M35">
            <v>0</v>
          </cell>
        </row>
        <row r="36">
          <cell r="E36" t="str">
            <v>3520</v>
          </cell>
          <cell r="F36" t="str">
            <v>SUI-Clss Mgt Non-Educational Admin</v>
          </cell>
          <cell r="G36" t="str">
            <v>678000</v>
          </cell>
          <cell r="H36" t="str">
            <v>Management Information Systems</v>
          </cell>
          <cell r="K36">
            <v>217.49</v>
          </cell>
          <cell r="L36">
            <v>50.09</v>
          </cell>
          <cell r="M36">
            <v>0</v>
          </cell>
        </row>
        <row r="37">
          <cell r="E37" t="str">
            <v>3520</v>
          </cell>
          <cell r="F37" t="str">
            <v>SUI-Clss Mgt Non-Educational Admin</v>
          </cell>
          <cell r="G37" t="str">
            <v>711001</v>
          </cell>
          <cell r="H37" t="str">
            <v>General Planning &amp; Development</v>
          </cell>
          <cell r="K37">
            <v>9.73</v>
          </cell>
          <cell r="L37">
            <v>3.23</v>
          </cell>
          <cell r="M37">
            <v>0</v>
          </cell>
        </row>
        <row r="38">
          <cell r="E38" t="str">
            <v>3521</v>
          </cell>
          <cell r="F38" t="str">
            <v>SUI - Clss Emp</v>
          </cell>
          <cell r="G38" t="str">
            <v>678000</v>
          </cell>
          <cell r="H38" t="str">
            <v>Management Information Systems</v>
          </cell>
          <cell r="K38">
            <v>635.15</v>
          </cell>
          <cell r="L38">
            <v>204.43</v>
          </cell>
          <cell r="M38">
            <v>0</v>
          </cell>
        </row>
        <row r="39">
          <cell r="E39" t="str">
            <v>3521T</v>
          </cell>
          <cell r="F39" t="str">
            <v>SUI - Clss Emp Temp</v>
          </cell>
          <cell r="G39" t="str">
            <v>678000</v>
          </cell>
          <cell r="H39" t="str">
            <v>Management Information Systems</v>
          </cell>
          <cell r="K39">
            <v>3.5</v>
          </cell>
          <cell r="L39">
            <v>0</v>
          </cell>
          <cell r="M39">
            <v>0</v>
          </cell>
        </row>
        <row r="40">
          <cell r="E40" t="str">
            <v>3620</v>
          </cell>
          <cell r="F40" t="str">
            <v>WC - Clss Mgt Non-Educational Admin</v>
          </cell>
          <cell r="G40" t="str">
            <v>678000</v>
          </cell>
          <cell r="H40" t="str">
            <v>Management Information Systems</v>
          </cell>
          <cell r="K40">
            <v>4595.3900000000003</v>
          </cell>
          <cell r="L40">
            <v>1058.03</v>
          </cell>
          <cell r="M40">
            <v>0</v>
          </cell>
        </row>
        <row r="41">
          <cell r="E41" t="str">
            <v>3620</v>
          </cell>
          <cell r="F41" t="str">
            <v>WC - Clss Mgt Non-Educational Admin</v>
          </cell>
          <cell r="G41" t="str">
            <v>711001</v>
          </cell>
          <cell r="H41" t="str">
            <v>General Planning &amp; Development</v>
          </cell>
          <cell r="K41">
            <v>205.67</v>
          </cell>
          <cell r="L41">
            <v>68.569999999999993</v>
          </cell>
          <cell r="M41">
            <v>0</v>
          </cell>
        </row>
        <row r="42">
          <cell r="E42" t="str">
            <v>3621</v>
          </cell>
          <cell r="F42" t="str">
            <v>WC - Clss Emp</v>
          </cell>
          <cell r="G42" t="str">
            <v>678000</v>
          </cell>
          <cell r="H42" t="str">
            <v>Management Information Systems</v>
          </cell>
          <cell r="K42">
            <v>13420.67</v>
          </cell>
          <cell r="L42">
            <v>4318.55</v>
          </cell>
          <cell r="M42">
            <v>0</v>
          </cell>
        </row>
        <row r="43">
          <cell r="E43" t="str">
            <v>3621T</v>
          </cell>
          <cell r="F43" t="str">
            <v>WC - Clss Emp Temp</v>
          </cell>
          <cell r="G43" t="str">
            <v>678000</v>
          </cell>
          <cell r="H43" t="str">
            <v>Management Information Systems</v>
          </cell>
          <cell r="K43">
            <v>297.27999999999997</v>
          </cell>
          <cell r="L43">
            <v>36.96</v>
          </cell>
          <cell r="M43">
            <v>0</v>
          </cell>
        </row>
        <row r="44">
          <cell r="E44" t="str">
            <v>3721T</v>
          </cell>
          <cell r="F44" t="str">
            <v>DefBen - Clss Emp Temp</v>
          </cell>
          <cell r="G44" t="str">
            <v>678000</v>
          </cell>
          <cell r="H44" t="str">
            <v>Management Information Systems</v>
          </cell>
          <cell r="K44">
            <v>0</v>
          </cell>
          <cell r="L44">
            <v>0</v>
          </cell>
          <cell r="M44">
            <v>0</v>
          </cell>
        </row>
        <row r="45">
          <cell r="E45" t="str">
            <v>3920</v>
          </cell>
          <cell r="F45" t="str">
            <v>OTHBEN-Clss Mgt(Non-Educ Admin)</v>
          </cell>
          <cell r="G45" t="str">
            <v>678000</v>
          </cell>
          <cell r="H45" t="str">
            <v>Management Information Systems</v>
          </cell>
          <cell r="K45">
            <v>2056.86</v>
          </cell>
          <cell r="L45">
            <v>467.82</v>
          </cell>
          <cell r="M45">
            <v>0</v>
          </cell>
        </row>
        <row r="46">
          <cell r="E46" t="str">
            <v>3920</v>
          </cell>
          <cell r="F46" t="str">
            <v>OTHBEN-Clss Mgt(Non-Educ Admin)</v>
          </cell>
          <cell r="G46" t="str">
            <v>711001</v>
          </cell>
          <cell r="H46" t="str">
            <v>General Planning &amp; Development</v>
          </cell>
          <cell r="K46">
            <v>83.34</v>
          </cell>
          <cell r="L46">
            <v>27.78</v>
          </cell>
          <cell r="M46">
            <v>0</v>
          </cell>
        </row>
        <row r="47">
          <cell r="E47" t="str">
            <v>3921</v>
          </cell>
          <cell r="F47" t="str">
            <v>OTHBEN - Clss Emp</v>
          </cell>
          <cell r="G47" t="str">
            <v>678000</v>
          </cell>
          <cell r="H47" t="str">
            <v>Management Information Systems</v>
          </cell>
          <cell r="K47">
            <v>13115.91</v>
          </cell>
          <cell r="L47">
            <v>1704.6</v>
          </cell>
          <cell r="M47">
            <v>0</v>
          </cell>
        </row>
        <row r="48">
          <cell r="E48" t="str">
            <v>4211</v>
          </cell>
          <cell r="F48" t="str">
            <v>Non-Library/Magazines/Bks/Prdcls</v>
          </cell>
          <cell r="G48" t="str">
            <v>678000</v>
          </cell>
          <cell r="H48" t="str">
            <v>Management Information Systems</v>
          </cell>
          <cell r="K48">
            <v>150</v>
          </cell>
          <cell r="L48">
            <v>30.2</v>
          </cell>
          <cell r="M48">
            <v>0</v>
          </cell>
        </row>
        <row r="49">
          <cell r="E49" t="str">
            <v>5119</v>
          </cell>
          <cell r="F49" t="str">
            <v>Oth Non-Inst Consulting Services</v>
          </cell>
          <cell r="G49" t="str">
            <v>678000</v>
          </cell>
          <cell r="H49" t="str">
            <v>Management Information Systems</v>
          </cell>
          <cell r="K49">
            <v>500000</v>
          </cell>
          <cell r="L49">
            <v>270050.78999999998</v>
          </cell>
          <cell r="M49">
            <v>159526.25</v>
          </cell>
        </row>
        <row r="50">
          <cell r="E50" t="str">
            <v>5220</v>
          </cell>
          <cell r="F50" t="str">
            <v>Employee Travel</v>
          </cell>
          <cell r="G50" t="str">
            <v>678000</v>
          </cell>
          <cell r="H50" t="str">
            <v>Management Information Systems</v>
          </cell>
          <cell r="K50">
            <v>29600</v>
          </cell>
          <cell r="L50">
            <v>11485.81</v>
          </cell>
          <cell r="M50">
            <v>780</v>
          </cell>
        </row>
        <row r="51">
          <cell r="E51" t="str">
            <v>5300</v>
          </cell>
          <cell r="F51" t="str">
            <v>Institutional Dues/Memberships</v>
          </cell>
          <cell r="G51" t="str">
            <v>678000</v>
          </cell>
          <cell r="H51" t="str">
            <v>Management Information Systems</v>
          </cell>
          <cell r="K51">
            <v>50200</v>
          </cell>
          <cell r="L51">
            <v>50198</v>
          </cell>
          <cell r="M51">
            <v>0</v>
          </cell>
        </row>
        <row r="52">
          <cell r="E52" t="str">
            <v>5650</v>
          </cell>
          <cell r="F52" t="str">
            <v>Software Licensing/Maintenance Svcs</v>
          </cell>
          <cell r="G52" t="str">
            <v>678000</v>
          </cell>
          <cell r="H52" t="str">
            <v>Management Information Systems</v>
          </cell>
          <cell r="K52">
            <v>493000</v>
          </cell>
          <cell r="L52">
            <v>295912.83</v>
          </cell>
          <cell r="M52">
            <v>3010</v>
          </cell>
        </row>
        <row r="53">
          <cell r="E53" t="str">
            <v>5652</v>
          </cell>
          <cell r="F53" t="str">
            <v>IT Cloud Services</v>
          </cell>
          <cell r="G53" t="str">
            <v>678000</v>
          </cell>
          <cell r="H53" t="str">
            <v>Management Information Systems</v>
          </cell>
          <cell r="K53">
            <v>325000</v>
          </cell>
          <cell r="L53">
            <v>97686.37</v>
          </cell>
          <cell r="M53">
            <v>227313.63</v>
          </cell>
        </row>
        <row r="54">
          <cell r="E54" t="str">
            <v>5686</v>
          </cell>
          <cell r="F54" t="str">
            <v>Oth Equipment Maint Agreements</v>
          </cell>
          <cell r="G54" t="str">
            <v>678000</v>
          </cell>
          <cell r="H54" t="str">
            <v>Management Information Systems</v>
          </cell>
          <cell r="K54">
            <v>27600</v>
          </cell>
          <cell r="L54">
            <v>17312</v>
          </cell>
          <cell r="M54">
            <v>7453</v>
          </cell>
        </row>
        <row r="55">
          <cell r="E55" t="str">
            <v>5691</v>
          </cell>
          <cell r="F55" t="str">
            <v>Other Maintenance Contracts</v>
          </cell>
          <cell r="G55" t="str">
            <v>678000</v>
          </cell>
          <cell r="H55" t="str">
            <v>Management Information Systems</v>
          </cell>
          <cell r="K55">
            <v>9600</v>
          </cell>
          <cell r="L55">
            <v>3200</v>
          </cell>
          <cell r="M55">
            <v>6400</v>
          </cell>
        </row>
        <row r="56">
          <cell r="E56" t="str">
            <v>5860</v>
          </cell>
          <cell r="F56" t="str">
            <v>General Advertising Services</v>
          </cell>
          <cell r="G56" t="str">
            <v>678000</v>
          </cell>
          <cell r="H56" t="str">
            <v>Management Information Systems</v>
          </cell>
          <cell r="K56">
            <v>7500</v>
          </cell>
          <cell r="L56">
            <v>5220</v>
          </cell>
          <cell r="M56">
            <v>0</v>
          </cell>
        </row>
        <row r="57">
          <cell r="E57" t="str">
            <v>5880</v>
          </cell>
          <cell r="F57" t="str">
            <v>Taxes - Licenses &amp; Permits</v>
          </cell>
          <cell r="G57" t="str">
            <v>678000</v>
          </cell>
          <cell r="H57" t="str">
            <v>Management Information Systems</v>
          </cell>
          <cell r="K57">
            <v>500</v>
          </cell>
          <cell r="L57">
            <v>0</v>
          </cell>
          <cell r="M57">
            <v>0</v>
          </cell>
        </row>
        <row r="58">
          <cell r="E58" t="str">
            <v>5890</v>
          </cell>
          <cell r="F58" t="str">
            <v>Other Services &amp; Expenses</v>
          </cell>
          <cell r="G58" t="str">
            <v>678000</v>
          </cell>
          <cell r="H58" t="str">
            <v>Management Information Systems</v>
          </cell>
          <cell r="K58">
            <v>2500</v>
          </cell>
          <cell r="L58">
            <v>0</v>
          </cell>
          <cell r="M58">
            <v>0</v>
          </cell>
        </row>
        <row r="59">
          <cell r="K59">
            <v>4463083.92</v>
          </cell>
          <cell r="L59">
            <v>1556810.86</v>
          </cell>
          <cell r="M59">
            <v>404482.88</v>
          </cell>
        </row>
        <row r="60">
          <cell r="F60">
            <v>1</v>
          </cell>
          <cell r="K60">
            <v>0.42862267999999998</v>
          </cell>
        </row>
      </sheetData>
      <sheetData sheetId="5">
        <row r="8">
          <cell r="D8" t="str">
            <v xml:space="preserve"> Account</v>
          </cell>
          <cell r="E8" t="str">
            <v xml:space="preserve"> Account Description</v>
          </cell>
          <cell r="F8" t="str">
            <v xml:space="preserve"> Program</v>
          </cell>
          <cell r="G8" t="str">
            <v xml:space="preserve"> Activity</v>
          </cell>
          <cell r="H8" t="str">
            <v xml:space="preserve"> Location</v>
          </cell>
          <cell r="I8" t="str">
            <v>Adopted Budget</v>
          </cell>
          <cell r="J8" t="str">
            <v>Actual Expenses</v>
          </cell>
          <cell r="K8" t="str">
            <v>Adopted Budget</v>
          </cell>
          <cell r="L8" t="str">
            <v>Actual Expenses</v>
          </cell>
          <cell r="M8" t="str">
            <v>Adopted Budget</v>
          </cell>
          <cell r="N8" t="str">
            <v>Actual Expenses</v>
          </cell>
          <cell r="O8" t="str">
            <v>Adopted Budget *</v>
          </cell>
          <cell r="P8" t="str">
            <v>Actual Expenses</v>
          </cell>
          <cell r="Q8" t="str">
            <v>Budget Request</v>
          </cell>
          <cell r="R8" t="str">
            <v>Supported Budget</v>
          </cell>
        </row>
        <row r="9">
          <cell r="D9" t="str">
            <v>2392</v>
          </cell>
          <cell r="E9" t="str">
            <v>Non-Inst Students</v>
          </cell>
          <cell r="F9" t="str">
            <v>678000</v>
          </cell>
          <cell r="G9" t="str">
            <v>BTL001</v>
          </cell>
          <cell r="I9">
            <v>0</v>
          </cell>
          <cell r="J9">
            <v>1106</v>
          </cell>
        </row>
        <row r="10">
          <cell r="D10" t="str">
            <v>2393</v>
          </cell>
          <cell r="E10" t="str">
            <v>Class Non-Instr Overtime</v>
          </cell>
          <cell r="F10" t="str">
            <v>678000</v>
          </cell>
          <cell r="I10">
            <v>0</v>
          </cell>
          <cell r="J10">
            <v>246.17</v>
          </cell>
          <cell r="K10">
            <v>4000</v>
          </cell>
          <cell r="L10">
            <v>4060.31</v>
          </cell>
          <cell r="M10">
            <v>4000</v>
          </cell>
          <cell r="N10">
            <v>5388.81</v>
          </cell>
          <cell r="O10">
            <v>5000</v>
          </cell>
          <cell r="P10">
            <v>2650.19</v>
          </cell>
          <cell r="Q10">
            <v>6000</v>
          </cell>
          <cell r="R10">
            <v>7000</v>
          </cell>
        </row>
        <row r="11">
          <cell r="D11" t="str">
            <v>2394</v>
          </cell>
          <cell r="E11" t="str">
            <v>Non-Admin Non-Instr Prof Expt</v>
          </cell>
          <cell r="F11" t="str">
            <v>678000</v>
          </cell>
          <cell r="O11">
            <v>40000</v>
          </cell>
          <cell r="P11">
            <v>0</v>
          </cell>
          <cell r="Q11">
            <v>46000</v>
          </cell>
          <cell r="R11">
            <v>20000</v>
          </cell>
        </row>
        <row r="12">
          <cell r="D12" t="str">
            <v>2399</v>
          </cell>
          <cell r="E12" t="str">
            <v>Cls Oth - Temp</v>
          </cell>
          <cell r="F12" t="str">
            <v>678000</v>
          </cell>
          <cell r="M12">
            <v>0</v>
          </cell>
          <cell r="N12">
            <v>14640</v>
          </cell>
          <cell r="O12">
            <v>0</v>
          </cell>
          <cell r="P12">
            <v>5425</v>
          </cell>
        </row>
        <row r="13">
          <cell r="D13" t="str">
            <v>4211</v>
          </cell>
          <cell r="E13" t="str">
            <v>Non-Library/Magazines/Bks/Prdcls</v>
          </cell>
          <cell r="F13" t="str">
            <v>678000</v>
          </cell>
          <cell r="I13">
            <v>150</v>
          </cell>
          <cell r="J13">
            <v>69</v>
          </cell>
          <cell r="K13">
            <v>150</v>
          </cell>
          <cell r="L13">
            <v>69</v>
          </cell>
          <cell r="M13">
            <v>150</v>
          </cell>
          <cell r="N13">
            <v>118.91</v>
          </cell>
          <cell r="O13">
            <v>150</v>
          </cell>
          <cell r="P13">
            <v>0</v>
          </cell>
          <cell r="Q13">
            <v>150</v>
          </cell>
          <cell r="R13">
            <v>150</v>
          </cell>
        </row>
        <row r="14">
          <cell r="D14" t="str">
            <v>4313</v>
          </cell>
          <cell r="E14" t="str">
            <v>Non-Inst Supplies &amp; Materials</v>
          </cell>
          <cell r="F14" t="str">
            <v>678000</v>
          </cell>
          <cell r="K14">
            <v>0</v>
          </cell>
          <cell r="L14">
            <v>892.17</v>
          </cell>
        </row>
        <row r="15">
          <cell r="D15" t="str">
            <v>5119</v>
          </cell>
          <cell r="E15" t="str">
            <v>Oth Non-Inst Consulting Services</v>
          </cell>
          <cell r="F15" t="str">
            <v>678000</v>
          </cell>
          <cell r="I15">
            <v>363000</v>
          </cell>
          <cell r="J15">
            <v>479596.02</v>
          </cell>
          <cell r="K15">
            <v>418000</v>
          </cell>
          <cell r="L15">
            <v>450095.89</v>
          </cell>
          <cell r="M15">
            <v>570000</v>
          </cell>
          <cell r="N15">
            <v>388798.05</v>
          </cell>
          <cell r="O15">
            <v>590000</v>
          </cell>
          <cell r="P15">
            <v>250777.78</v>
          </cell>
          <cell r="Q15">
            <v>590000</v>
          </cell>
          <cell r="R15">
            <v>500000</v>
          </cell>
        </row>
        <row r="16">
          <cell r="D16" t="str">
            <v>5220</v>
          </cell>
          <cell r="E16" t="str">
            <v>Employee Travel</v>
          </cell>
          <cell r="F16" t="str">
            <v>678000</v>
          </cell>
          <cell r="I16">
            <v>20600</v>
          </cell>
          <cell r="J16">
            <v>598</v>
          </cell>
          <cell r="K16">
            <v>20600</v>
          </cell>
          <cell r="L16">
            <v>27218.080000000002</v>
          </cell>
          <cell r="M16">
            <v>20600</v>
          </cell>
          <cell r="N16">
            <v>27900.77</v>
          </cell>
          <cell r="O16">
            <v>20600</v>
          </cell>
          <cell r="P16">
            <v>873.73</v>
          </cell>
          <cell r="Q16">
            <v>29600</v>
          </cell>
          <cell r="R16">
            <v>29600</v>
          </cell>
        </row>
        <row r="17">
          <cell r="D17" t="str">
            <v>5221</v>
          </cell>
          <cell r="E17" t="str">
            <v>(Local) Online Training/Webinar</v>
          </cell>
          <cell r="F17" t="str">
            <v>678000</v>
          </cell>
          <cell r="K17">
            <v>0</v>
          </cell>
          <cell r="L17">
            <v>598</v>
          </cell>
          <cell r="M17">
            <v>0</v>
          </cell>
          <cell r="N17">
            <v>1080</v>
          </cell>
        </row>
        <row r="18">
          <cell r="D18" t="str">
            <v>5300</v>
          </cell>
          <cell r="E18" t="str">
            <v>Institutional Dues/Memberships</v>
          </cell>
          <cell r="F18" t="str">
            <v>678000</v>
          </cell>
          <cell r="I18">
            <v>40000</v>
          </cell>
          <cell r="J18">
            <v>39520</v>
          </cell>
          <cell r="K18">
            <v>44000</v>
          </cell>
          <cell r="L18">
            <v>43363</v>
          </cell>
          <cell r="M18">
            <v>46000</v>
          </cell>
          <cell r="N18">
            <v>45531</v>
          </cell>
          <cell r="O18">
            <v>47808</v>
          </cell>
          <cell r="P18">
            <v>47808</v>
          </cell>
          <cell r="Q18">
            <v>50200</v>
          </cell>
          <cell r="R18">
            <v>50200</v>
          </cell>
        </row>
        <row r="19">
          <cell r="D19" t="str">
            <v>5650</v>
          </cell>
          <cell r="E19" t="str">
            <v>Software Licensing/Maintenance Svcs</v>
          </cell>
          <cell r="F19" t="str">
            <v>678000</v>
          </cell>
          <cell r="I19">
            <v>205377</v>
          </cell>
          <cell r="J19">
            <v>202304.49</v>
          </cell>
          <cell r="K19">
            <v>329599</v>
          </cell>
          <cell r="L19">
            <v>310040.34999999998</v>
          </cell>
          <cell r="M19">
            <v>352000</v>
          </cell>
          <cell r="N19">
            <v>370839.83</v>
          </cell>
          <cell r="O19">
            <v>386100</v>
          </cell>
          <cell r="P19">
            <v>395484.29</v>
          </cell>
          <cell r="Q19">
            <v>408000</v>
          </cell>
          <cell r="R19">
            <v>493000</v>
          </cell>
        </row>
        <row r="20">
          <cell r="D20" t="str">
            <v>5652</v>
          </cell>
          <cell r="E20" t="str">
            <v>IT Cloud Services</v>
          </cell>
          <cell r="F20" t="str">
            <v>678000</v>
          </cell>
          <cell r="I20">
            <v>220000</v>
          </cell>
          <cell r="J20">
            <v>156325.99</v>
          </cell>
          <cell r="K20">
            <v>225400</v>
          </cell>
          <cell r="L20">
            <v>213775.84</v>
          </cell>
          <cell r="M20">
            <v>225400</v>
          </cell>
          <cell r="N20">
            <v>227476.23</v>
          </cell>
          <cell r="O20">
            <v>235400</v>
          </cell>
          <cell r="P20">
            <v>76375.199999999997</v>
          </cell>
          <cell r="Q20">
            <v>270000</v>
          </cell>
          <cell r="R20">
            <v>325000</v>
          </cell>
        </row>
        <row r="21">
          <cell r="D21" t="str">
            <v>5686</v>
          </cell>
          <cell r="E21" t="str">
            <v>Oth Equipment Maint Agreements</v>
          </cell>
          <cell r="F21" t="str">
            <v>678000</v>
          </cell>
          <cell r="I21">
            <v>17000</v>
          </cell>
          <cell r="J21">
            <v>20766.23</v>
          </cell>
          <cell r="K21">
            <v>17700</v>
          </cell>
          <cell r="L21">
            <v>21696.71</v>
          </cell>
          <cell r="M21">
            <v>25000</v>
          </cell>
          <cell r="N21">
            <v>45479.95</v>
          </cell>
          <cell r="O21">
            <v>26800</v>
          </cell>
          <cell r="P21">
            <v>17312</v>
          </cell>
          <cell r="Q21">
            <v>27600</v>
          </cell>
          <cell r="R21">
            <v>27600</v>
          </cell>
        </row>
        <row r="22">
          <cell r="D22" t="str">
            <v>5691</v>
          </cell>
          <cell r="E22" t="str">
            <v>Other Maintenance Contracts</v>
          </cell>
          <cell r="F22" t="str">
            <v>678000</v>
          </cell>
          <cell r="I22">
            <v>9600</v>
          </cell>
          <cell r="J22">
            <v>9600</v>
          </cell>
          <cell r="K22">
            <v>9600</v>
          </cell>
          <cell r="L22">
            <v>9600</v>
          </cell>
          <cell r="M22">
            <v>9600</v>
          </cell>
          <cell r="N22">
            <v>9600</v>
          </cell>
          <cell r="O22">
            <v>12000</v>
          </cell>
          <cell r="P22">
            <v>2400</v>
          </cell>
          <cell r="Q22">
            <v>12000</v>
          </cell>
          <cell r="R22">
            <v>9600</v>
          </cell>
        </row>
        <row r="23">
          <cell r="D23" t="str">
            <v>5731</v>
          </cell>
          <cell r="E23" t="str">
            <v>Attorney Fees - Oth</v>
          </cell>
          <cell r="F23" t="str">
            <v>678000</v>
          </cell>
          <cell r="I23">
            <v>500</v>
          </cell>
          <cell r="J23">
            <v>0</v>
          </cell>
          <cell r="K23">
            <v>500</v>
          </cell>
          <cell r="L23">
            <v>0</v>
          </cell>
          <cell r="M23">
            <v>500</v>
          </cell>
          <cell r="N23">
            <v>0</v>
          </cell>
          <cell r="O23">
            <v>500</v>
          </cell>
          <cell r="P23">
            <v>0</v>
          </cell>
          <cell r="Q23">
            <v>500</v>
          </cell>
          <cell r="R23">
            <v>0</v>
          </cell>
        </row>
        <row r="24">
          <cell r="D24" t="str">
            <v>5860</v>
          </cell>
          <cell r="E24" t="str">
            <v>General Advertising Services</v>
          </cell>
          <cell r="F24" t="str">
            <v>678000</v>
          </cell>
          <cell r="I24">
            <v>5000</v>
          </cell>
          <cell r="J24">
            <v>7200</v>
          </cell>
          <cell r="K24">
            <v>5000</v>
          </cell>
          <cell r="L24">
            <v>14350</v>
          </cell>
          <cell r="M24">
            <v>7500</v>
          </cell>
          <cell r="N24">
            <v>12600</v>
          </cell>
          <cell r="O24">
            <v>7500</v>
          </cell>
          <cell r="P24">
            <v>0</v>
          </cell>
          <cell r="Q24">
            <v>7500</v>
          </cell>
          <cell r="R24">
            <v>7500</v>
          </cell>
        </row>
        <row r="25">
          <cell r="D25" t="str">
            <v>5880</v>
          </cell>
          <cell r="E25" t="str">
            <v>Taxes - Licenses &amp; Permits</v>
          </cell>
          <cell r="F25" t="str">
            <v>678000</v>
          </cell>
          <cell r="I25">
            <v>500</v>
          </cell>
          <cell r="J25">
            <v>475</v>
          </cell>
          <cell r="K25">
            <v>500</v>
          </cell>
          <cell r="L25">
            <v>319</v>
          </cell>
          <cell r="M25">
            <v>500</v>
          </cell>
          <cell r="N25">
            <v>261</v>
          </cell>
          <cell r="O25">
            <v>500</v>
          </cell>
          <cell r="P25">
            <v>0</v>
          </cell>
          <cell r="Q25">
            <v>500</v>
          </cell>
          <cell r="R25">
            <v>500</v>
          </cell>
        </row>
        <row r="26">
          <cell r="D26" t="str">
            <v>5890</v>
          </cell>
          <cell r="E26" t="str">
            <v>Other Services &amp; Expenses</v>
          </cell>
          <cell r="F26" t="str">
            <v>678000</v>
          </cell>
          <cell r="K26">
            <v>0</v>
          </cell>
          <cell r="L26">
            <v>1242.96</v>
          </cell>
          <cell r="M26">
            <v>2500</v>
          </cell>
          <cell r="N26">
            <v>2435.2800000000002</v>
          </cell>
          <cell r="O26">
            <v>2500</v>
          </cell>
          <cell r="P26">
            <v>1239.56</v>
          </cell>
          <cell r="Q26">
            <v>2500</v>
          </cell>
          <cell r="R26">
            <v>2500</v>
          </cell>
        </row>
        <row r="27">
          <cell r="D27" t="str">
            <v>6414</v>
          </cell>
          <cell r="E27" t="str">
            <v>Furniture</v>
          </cell>
          <cell r="F27" t="str">
            <v>678000</v>
          </cell>
          <cell r="K27">
            <v>0</v>
          </cell>
          <cell r="L27">
            <v>10136.92</v>
          </cell>
        </row>
        <row r="37">
          <cell r="I37">
            <v>881727</v>
          </cell>
          <cell r="J37">
            <v>917806.89999999991</v>
          </cell>
          <cell r="K37">
            <v>1075049</v>
          </cell>
          <cell r="L37">
            <v>1107458.2299999997</v>
          </cell>
          <cell r="M37">
            <v>1263750</v>
          </cell>
          <cell r="N37">
            <v>1152149.83</v>
          </cell>
          <cell r="O37">
            <v>1374858</v>
          </cell>
          <cell r="P37">
            <v>800345.75</v>
          </cell>
          <cell r="Q37">
            <v>1450550</v>
          </cell>
          <cell r="R37">
            <v>1472650</v>
          </cell>
        </row>
        <row r="41">
          <cell r="I41" t="str">
            <v>2022</v>
          </cell>
          <cell r="J41" t="str">
            <v>2022</v>
          </cell>
          <cell r="K41" t="str">
            <v>2023</v>
          </cell>
          <cell r="L41" t="str">
            <v>2023</v>
          </cell>
          <cell r="M41" t="str">
            <v>2024</v>
          </cell>
          <cell r="N41" t="str">
            <v>2024</v>
          </cell>
          <cell r="O41">
            <v>2025</v>
          </cell>
          <cell r="P41">
            <v>2025</v>
          </cell>
          <cell r="Q41">
            <v>2026</v>
          </cell>
          <cell r="R41">
            <v>2026</v>
          </cell>
        </row>
        <row r="42">
          <cell r="D42" t="str">
            <v xml:space="preserve"> Account</v>
          </cell>
          <cell r="E42" t="str">
            <v xml:space="preserve"> Account Description</v>
          </cell>
          <cell r="F42" t="str">
            <v xml:space="preserve"> Program</v>
          </cell>
          <cell r="G42" t="str">
            <v xml:space="preserve"> Activity</v>
          </cell>
          <cell r="H42" t="str">
            <v xml:space="preserve"> Location</v>
          </cell>
          <cell r="I42" t="str">
            <v>Adopted Budget</v>
          </cell>
          <cell r="J42" t="str">
            <v>Actual Expenses</v>
          </cell>
          <cell r="K42" t="str">
            <v>Adopted Budget</v>
          </cell>
          <cell r="L42" t="str">
            <v>Actual Expenses</v>
          </cell>
          <cell r="M42" t="str">
            <v>Adopted Budget</v>
          </cell>
          <cell r="N42" t="str">
            <v>Actual Expenses</v>
          </cell>
          <cell r="O42" t="str">
            <v>Adopted Budget *</v>
          </cell>
          <cell r="P42" t="str">
            <v>Actual Expenses</v>
          </cell>
          <cell r="Q42" t="str">
            <v>Budget Request</v>
          </cell>
          <cell r="R42" t="str">
            <v>Supported Budget</v>
          </cell>
        </row>
        <row r="43">
          <cell r="D43" t="str">
            <v>4211</v>
          </cell>
          <cell r="E43" t="str">
            <v>Non-Library/Magazines/Bks/Prdcls</v>
          </cell>
          <cell r="F43" t="str">
            <v>678000</v>
          </cell>
          <cell r="I43">
            <v>150</v>
          </cell>
          <cell r="J43">
            <v>28.18</v>
          </cell>
          <cell r="K43">
            <v>150</v>
          </cell>
          <cell r="L43">
            <v>40.01</v>
          </cell>
          <cell r="M43">
            <v>150</v>
          </cell>
          <cell r="N43">
            <v>0</v>
          </cell>
          <cell r="O43">
            <v>150</v>
          </cell>
          <cell r="P43">
            <v>0</v>
          </cell>
          <cell r="Q43">
            <v>150</v>
          </cell>
          <cell r="R43">
            <v>0</v>
          </cell>
        </row>
        <row r="44">
          <cell r="D44" t="str">
            <v>4313</v>
          </cell>
          <cell r="E44" t="str">
            <v>Non-Inst Supplies &amp; Materials</v>
          </cell>
          <cell r="F44" t="str">
            <v>678000</v>
          </cell>
          <cell r="I44">
            <v>14000</v>
          </cell>
          <cell r="J44">
            <v>14539.79</v>
          </cell>
          <cell r="K44">
            <v>15000</v>
          </cell>
          <cell r="L44">
            <v>15645.6</v>
          </cell>
          <cell r="M44">
            <v>17500</v>
          </cell>
          <cell r="N44">
            <v>10659.97</v>
          </cell>
          <cell r="O44">
            <v>19000</v>
          </cell>
          <cell r="P44">
            <v>5144.08</v>
          </cell>
          <cell r="Q44">
            <v>25000</v>
          </cell>
          <cell r="R44">
            <v>20000</v>
          </cell>
        </row>
        <row r="45">
          <cell r="D45" t="str">
            <v>5119</v>
          </cell>
          <cell r="E45" t="str">
            <v>Oth Non-Inst Consulting Services</v>
          </cell>
          <cell r="F45" t="str">
            <v>678000</v>
          </cell>
          <cell r="I45">
            <v>120000</v>
          </cell>
          <cell r="J45">
            <v>0</v>
          </cell>
          <cell r="K45">
            <v>110000</v>
          </cell>
          <cell r="L45">
            <v>304010.03999999998</v>
          </cell>
          <cell r="M45">
            <v>220000</v>
          </cell>
          <cell r="N45">
            <v>216473.19</v>
          </cell>
          <cell r="O45">
            <v>174000</v>
          </cell>
          <cell r="P45">
            <v>14218.4</v>
          </cell>
          <cell r="Q45">
            <v>304000</v>
          </cell>
          <cell r="R45">
            <v>304000</v>
          </cell>
        </row>
      </sheetData>
      <sheetData sheetId="6"/>
      <sheetData sheetId="7"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Forecast"/>
      <sheetName val="IT - Security Budget Request"/>
      <sheetName val="Prior Year Budget"/>
      <sheetName val="Budget Actuals"/>
      <sheetName val="Accounts"/>
      <sheetName val="FY27 Budget Request - IT Securi"/>
    </sheetNames>
    <sheetDataSet>
      <sheetData sheetId="0"/>
      <sheetData sheetId="1"/>
      <sheetData sheetId="2">
        <row r="10">
          <cell r="D10" t="str">
            <v>2393</v>
          </cell>
          <cell r="E10" t="str">
            <v>Class Non-Instr Overtime</v>
          </cell>
          <cell r="F10" t="str">
            <v>678000</v>
          </cell>
          <cell r="K10">
            <v>0</v>
          </cell>
          <cell r="L10">
            <v>336.28</v>
          </cell>
          <cell r="M10">
            <v>0</v>
          </cell>
          <cell r="N10">
            <v>4283.3500000000004</v>
          </cell>
          <cell r="O10">
            <v>5000</v>
          </cell>
          <cell r="P10">
            <v>954.53</v>
          </cell>
          <cell r="Q10">
            <v>5000</v>
          </cell>
          <cell r="R10">
            <v>5000</v>
          </cell>
        </row>
        <row r="11">
          <cell r="D11" t="str">
            <v>4211</v>
          </cell>
          <cell r="E11" t="str">
            <v>Non-Library/Magazines/Bks/Prdcls</v>
          </cell>
          <cell r="F11" t="str">
            <v>678000</v>
          </cell>
          <cell r="I11">
            <v>0</v>
          </cell>
          <cell r="J11">
            <v>94.47</v>
          </cell>
        </row>
        <row r="12">
          <cell r="D12" t="str">
            <v>5119</v>
          </cell>
          <cell r="E12" t="str">
            <v>Oth Non-Inst Consulting Services</v>
          </cell>
          <cell r="F12" t="str">
            <v>678000</v>
          </cell>
          <cell r="I12">
            <v>166540</v>
          </cell>
          <cell r="J12">
            <v>0</v>
          </cell>
          <cell r="K12">
            <v>66540</v>
          </cell>
          <cell r="L12">
            <v>0</v>
          </cell>
          <cell r="M12">
            <v>173503</v>
          </cell>
          <cell r="N12">
            <v>0</v>
          </cell>
          <cell r="O12">
            <v>173503</v>
          </cell>
          <cell r="P12">
            <v>0</v>
          </cell>
          <cell r="Q12">
            <v>145000</v>
          </cell>
          <cell r="R12">
            <v>0</v>
          </cell>
        </row>
        <row r="13">
          <cell r="D13" t="str">
            <v>5220</v>
          </cell>
          <cell r="E13" t="str">
            <v>Employee Travel</v>
          </cell>
          <cell r="F13" t="str">
            <v>678000</v>
          </cell>
          <cell r="I13">
            <v>51450</v>
          </cell>
          <cell r="J13">
            <v>10749</v>
          </cell>
          <cell r="K13">
            <v>51450</v>
          </cell>
          <cell r="L13">
            <v>4706.6899999999996</v>
          </cell>
          <cell r="M13">
            <v>51450</v>
          </cell>
          <cell r="N13">
            <v>11217.27</v>
          </cell>
          <cell r="O13">
            <v>51450</v>
          </cell>
          <cell r="P13">
            <v>265.66000000000003</v>
          </cell>
          <cell r="Q13">
            <v>51450</v>
          </cell>
          <cell r="R13">
            <v>20000</v>
          </cell>
        </row>
        <row r="14">
          <cell r="D14" t="str">
            <v>5221</v>
          </cell>
          <cell r="E14" t="str">
            <v>(Local) Online Training/Webinar</v>
          </cell>
          <cell r="F14" t="str">
            <v>678000</v>
          </cell>
          <cell r="I14">
            <v>41000</v>
          </cell>
          <cell r="J14">
            <v>249</v>
          </cell>
          <cell r="M14">
            <v>0</v>
          </cell>
          <cell r="N14">
            <v>11625</v>
          </cell>
        </row>
        <row r="15">
          <cell r="D15" t="str">
            <v>5300</v>
          </cell>
          <cell r="E15" t="str">
            <v>Institutional Dues/Memberships</v>
          </cell>
          <cell r="F15" t="str">
            <v>678000</v>
          </cell>
          <cell r="K15">
            <v>0</v>
          </cell>
          <cell r="L15">
            <v>249</v>
          </cell>
        </row>
        <row r="16">
          <cell r="D16" t="str">
            <v>5650</v>
          </cell>
          <cell r="E16" t="str">
            <v>Software Licensing/Maintenance Svcs</v>
          </cell>
          <cell r="F16" t="str">
            <v>678000</v>
          </cell>
          <cell r="I16">
            <v>439600</v>
          </cell>
          <cell r="J16">
            <v>419083.5</v>
          </cell>
          <cell r="K16">
            <v>502000</v>
          </cell>
          <cell r="L16">
            <v>486697.48</v>
          </cell>
          <cell r="M16">
            <v>734100</v>
          </cell>
          <cell r="N16">
            <v>343091.20000000001</v>
          </cell>
          <cell r="O16">
            <v>816876</v>
          </cell>
          <cell r="P16">
            <v>748175.74</v>
          </cell>
          <cell r="Q16">
            <v>878240</v>
          </cell>
          <cell r="R16">
            <v>878240</v>
          </cell>
        </row>
        <row r="17">
          <cell r="D17" t="str">
            <v>5652</v>
          </cell>
          <cell r="E17" t="str">
            <v>IT Cloud Services</v>
          </cell>
          <cell r="F17" t="str">
            <v>678000</v>
          </cell>
          <cell r="K17">
            <v>0</v>
          </cell>
          <cell r="L17">
            <v>0</v>
          </cell>
          <cell r="M17">
            <v>0</v>
          </cell>
          <cell r="N17">
            <v>223167.43</v>
          </cell>
          <cell r="O17">
            <v>70000</v>
          </cell>
          <cell r="P17">
            <v>41101.42</v>
          </cell>
          <cell r="Q17">
            <v>70000</v>
          </cell>
          <cell r="R17">
            <v>70000</v>
          </cell>
        </row>
        <row r="18">
          <cell r="D18" t="str">
            <v>5685</v>
          </cell>
          <cell r="E18" t="str">
            <v>Computer Hardware Maint Agreements</v>
          </cell>
          <cell r="F18" t="str">
            <v>678000</v>
          </cell>
          <cell r="I18">
            <v>8500</v>
          </cell>
          <cell r="J18">
            <v>64260.01</v>
          </cell>
          <cell r="K18">
            <v>0</v>
          </cell>
          <cell r="L18">
            <v>69601.960000000006</v>
          </cell>
          <cell r="M18">
            <v>64260</v>
          </cell>
          <cell r="N18">
            <v>0</v>
          </cell>
        </row>
        <row r="19">
          <cell r="D19" t="str">
            <v>5860</v>
          </cell>
          <cell r="E19" t="str">
            <v>General Advertising Services</v>
          </cell>
          <cell r="F19" t="str">
            <v>678000</v>
          </cell>
          <cell r="I19">
            <v>0</v>
          </cell>
          <cell r="J19">
            <v>1794</v>
          </cell>
        </row>
        <row r="20">
          <cell r="D20" t="str">
            <v>5890</v>
          </cell>
          <cell r="E20" t="str">
            <v>Other Services &amp; Expenses</v>
          </cell>
          <cell r="F20" t="str">
            <v>678000</v>
          </cell>
          <cell r="I20">
            <v>41000</v>
          </cell>
          <cell r="J20">
            <v>0</v>
          </cell>
          <cell r="K20">
            <v>43000</v>
          </cell>
          <cell r="L20">
            <v>0</v>
          </cell>
          <cell r="M20">
            <v>43000</v>
          </cell>
          <cell r="N20">
            <v>0</v>
          </cell>
        </row>
        <row r="21">
          <cell r="D21" t="str">
            <v>6412</v>
          </cell>
          <cell r="E21" t="str">
            <v>Computer/Technology Equipment</v>
          </cell>
          <cell r="F21" t="str">
            <v>678000</v>
          </cell>
          <cell r="M21">
            <v>0</v>
          </cell>
          <cell r="N21">
            <v>2978.44</v>
          </cell>
        </row>
        <row r="22">
          <cell r="E22" t="str">
            <v/>
          </cell>
        </row>
        <row r="23">
          <cell r="E23" t="str">
            <v/>
          </cell>
        </row>
        <row r="24">
          <cell r="E24" t="str">
            <v/>
          </cell>
        </row>
        <row r="25">
          <cell r="E25" t="str">
            <v/>
          </cell>
        </row>
        <row r="26">
          <cell r="E26" t="str">
            <v/>
          </cell>
        </row>
        <row r="27">
          <cell r="E27" t="str">
            <v/>
          </cell>
        </row>
        <row r="28">
          <cell r="E28" t="str">
            <v/>
          </cell>
        </row>
        <row r="29">
          <cell r="E29" t="str">
            <v/>
          </cell>
        </row>
        <row r="30">
          <cell r="E30" t="str">
            <v/>
          </cell>
        </row>
        <row r="31">
          <cell r="E31" t="str">
            <v/>
          </cell>
        </row>
        <row r="32">
          <cell r="I32">
            <v>748090</v>
          </cell>
          <cell r="J32">
            <v>496229.98</v>
          </cell>
          <cell r="K32">
            <v>662990</v>
          </cell>
          <cell r="L32">
            <v>561591.40999999992</v>
          </cell>
          <cell r="M32">
            <v>1066313</v>
          </cell>
          <cell r="N32">
            <v>596362.68999999994</v>
          </cell>
          <cell r="O32">
            <v>1116829</v>
          </cell>
          <cell r="P32">
            <v>790497.35</v>
          </cell>
          <cell r="Q32">
            <v>1149690</v>
          </cell>
          <cell r="R32">
            <v>973240</v>
          </cell>
        </row>
        <row r="39">
          <cell r="I39">
            <v>2026</v>
          </cell>
        </row>
        <row r="40">
          <cell r="D40" t="str">
            <v xml:space="preserve"> Account</v>
          </cell>
          <cell r="E40" t="str">
            <v xml:space="preserve"> Account Description</v>
          </cell>
          <cell r="F40" t="str">
            <v xml:space="preserve"> Program</v>
          </cell>
          <cell r="G40" t="str">
            <v xml:space="preserve"> Activity</v>
          </cell>
          <cell r="H40" t="str">
            <v xml:space="preserve"> Location</v>
          </cell>
          <cell r="I40" t="str">
            <v>Budget Request</v>
          </cell>
          <cell r="J40" t="str">
            <v>Explanation for one-time request</v>
          </cell>
        </row>
        <row r="41">
          <cell r="E41" t="str">
            <v/>
          </cell>
        </row>
        <row r="42">
          <cell r="E42" t="str">
            <v/>
          </cell>
        </row>
      </sheetData>
      <sheetData sheetId="3">
        <row r="14">
          <cell r="E14" t="str">
            <v>2110</v>
          </cell>
          <cell r="F14" t="str">
            <v>Clss Mgt(NonEd)</v>
          </cell>
          <cell r="G14" t="str">
            <v>678000</v>
          </cell>
          <cell r="H14" t="str">
            <v>Management Information Systems</v>
          </cell>
          <cell r="K14">
            <v>159631</v>
          </cell>
          <cell r="L14">
            <v>53210.32</v>
          </cell>
        </row>
        <row r="15">
          <cell r="E15" t="str">
            <v>2191</v>
          </cell>
          <cell r="F15" t="str">
            <v>Clss Non-Instr Emp Reg Salary Sched</v>
          </cell>
          <cell r="G15" t="str">
            <v>678000</v>
          </cell>
          <cell r="H15" t="str">
            <v>Management Information Systems</v>
          </cell>
          <cell r="K15">
            <v>272426.61</v>
          </cell>
          <cell r="L15">
            <v>91000.5</v>
          </cell>
        </row>
        <row r="16">
          <cell r="E16" t="str">
            <v>2393</v>
          </cell>
          <cell r="F16" t="str">
            <v>Class Non-Instr Overtime</v>
          </cell>
          <cell r="G16" t="str">
            <v>678000</v>
          </cell>
          <cell r="H16" t="str">
            <v>Management Information Systems</v>
          </cell>
          <cell r="K16">
            <v>5000</v>
          </cell>
          <cell r="L16">
            <v>1149.7</v>
          </cell>
        </row>
        <row r="17">
          <cell r="E17" t="str">
            <v>2999</v>
          </cell>
          <cell r="F17" t="str">
            <v>Salary Budget Control</v>
          </cell>
          <cell r="G17" t="str">
            <v>678000</v>
          </cell>
          <cell r="H17" t="str">
            <v>Management Information Systems</v>
          </cell>
          <cell r="K17">
            <v>0</v>
          </cell>
          <cell r="L17">
            <v>0</v>
          </cell>
        </row>
        <row r="18">
          <cell r="E18" t="str">
            <v>3220</v>
          </cell>
          <cell r="F18" t="str">
            <v>PERS - Clss Mgt Non-Educational Adm</v>
          </cell>
          <cell r="G18" t="str">
            <v>678000</v>
          </cell>
          <cell r="H18" t="str">
            <v>Management Information Systems</v>
          </cell>
          <cell r="K18">
            <v>42797.07</v>
          </cell>
          <cell r="L18">
            <v>14265.69</v>
          </cell>
        </row>
        <row r="19">
          <cell r="E19" t="str">
            <v>3221</v>
          </cell>
          <cell r="F19" t="str">
            <v>PERS - Clss Emp</v>
          </cell>
          <cell r="G19" t="str">
            <v>678000</v>
          </cell>
          <cell r="H19" t="str">
            <v>Management Information Systems</v>
          </cell>
          <cell r="K19">
            <v>73037.570000000007</v>
          </cell>
          <cell r="L19">
            <v>24345.87</v>
          </cell>
        </row>
        <row r="20">
          <cell r="E20" t="str">
            <v>3221T</v>
          </cell>
          <cell r="F20" t="str">
            <v>PERS - Clss Emp Temp</v>
          </cell>
          <cell r="G20" t="str">
            <v>678000</v>
          </cell>
          <cell r="H20" t="str">
            <v>Management Information Systems</v>
          </cell>
          <cell r="K20">
            <v>1334</v>
          </cell>
          <cell r="L20">
            <v>0</v>
          </cell>
        </row>
        <row r="21">
          <cell r="E21" t="str">
            <v>3320</v>
          </cell>
          <cell r="F21" t="str">
            <v>OASDHI - Clss Mgt Non-Ed Admin</v>
          </cell>
          <cell r="G21" t="str">
            <v>678000</v>
          </cell>
          <cell r="H21" t="str">
            <v>Management Information Systems</v>
          </cell>
          <cell r="K21">
            <v>12211.77</v>
          </cell>
          <cell r="L21">
            <v>4067.41</v>
          </cell>
        </row>
        <row r="22">
          <cell r="E22" t="str">
            <v>3321</v>
          </cell>
          <cell r="F22" t="str">
            <v>OASDHI - Clss Emp</v>
          </cell>
          <cell r="G22" t="str">
            <v>678000</v>
          </cell>
          <cell r="H22" t="str">
            <v>Management Information Systems</v>
          </cell>
          <cell r="K22">
            <v>20840.63</v>
          </cell>
          <cell r="L22">
            <v>6949.13</v>
          </cell>
        </row>
        <row r="23">
          <cell r="E23" t="str">
            <v>3321T</v>
          </cell>
          <cell r="F23" t="str">
            <v>OASDHI - Clss Emp Temp</v>
          </cell>
          <cell r="G23" t="str">
            <v>678000</v>
          </cell>
          <cell r="H23" t="str">
            <v>Management Information Systems</v>
          </cell>
          <cell r="K23">
            <v>382.5</v>
          </cell>
          <cell r="L23">
            <v>0</v>
          </cell>
        </row>
        <row r="24">
          <cell r="E24" t="str">
            <v>3420</v>
          </cell>
          <cell r="F24" t="str">
            <v>H&amp;W - Clss Mgt(Non-Educ Admin)</v>
          </cell>
          <cell r="G24" t="str">
            <v>678000</v>
          </cell>
          <cell r="H24" t="str">
            <v>Management Information Systems</v>
          </cell>
          <cell r="K24">
            <v>23632.68</v>
          </cell>
          <cell r="L24">
            <v>7717.93</v>
          </cell>
        </row>
        <row r="25">
          <cell r="E25" t="str">
            <v>3420RC</v>
          </cell>
          <cell r="F25" t="str">
            <v>OPEB ARC-Clss Mgt(Non-EducAdmin)</v>
          </cell>
          <cell r="G25" t="str">
            <v>678000</v>
          </cell>
          <cell r="H25" t="str">
            <v>Management Information Systems</v>
          </cell>
          <cell r="K25">
            <v>3128.77</v>
          </cell>
          <cell r="L25">
            <v>1042.92</v>
          </cell>
        </row>
        <row r="26">
          <cell r="E26" t="str">
            <v>3421</v>
          </cell>
          <cell r="F26" t="str">
            <v>H&amp;W - Clss Emp</v>
          </cell>
          <cell r="G26" t="str">
            <v>678000</v>
          </cell>
          <cell r="H26" t="str">
            <v>Management Information Systems</v>
          </cell>
          <cell r="K26">
            <v>47265.36</v>
          </cell>
          <cell r="L26">
            <v>15435.86</v>
          </cell>
        </row>
        <row r="27">
          <cell r="E27" t="str">
            <v>3421RC</v>
          </cell>
          <cell r="F27" t="str">
            <v>OPEB ARC-Clss Emp</v>
          </cell>
          <cell r="G27" t="str">
            <v>678000</v>
          </cell>
          <cell r="H27" t="str">
            <v>Management Information Systems</v>
          </cell>
          <cell r="K27">
            <v>5339.56</v>
          </cell>
          <cell r="L27">
            <v>1779.84</v>
          </cell>
        </row>
        <row r="28">
          <cell r="E28" t="str">
            <v>3520</v>
          </cell>
          <cell r="F28" t="str">
            <v>SUI-Clss Mgt Non-Educational Admin</v>
          </cell>
          <cell r="G28" t="str">
            <v>678000</v>
          </cell>
          <cell r="H28" t="str">
            <v>Management Information Systems</v>
          </cell>
          <cell r="K28">
            <v>79.819999999999993</v>
          </cell>
          <cell r="L28">
            <v>26.6</v>
          </cell>
        </row>
        <row r="29">
          <cell r="E29" t="str">
            <v>3521</v>
          </cell>
          <cell r="F29" t="str">
            <v>SUI - Clss Emp</v>
          </cell>
          <cell r="G29" t="str">
            <v>678000</v>
          </cell>
          <cell r="H29" t="str">
            <v>Management Information Systems</v>
          </cell>
          <cell r="K29">
            <v>136.22</v>
          </cell>
          <cell r="L29">
            <v>46.09</v>
          </cell>
        </row>
        <row r="30">
          <cell r="E30" t="str">
            <v>3521T</v>
          </cell>
          <cell r="F30" t="str">
            <v>SUI - Clss Emp Temp</v>
          </cell>
          <cell r="G30" t="str">
            <v>678000</v>
          </cell>
          <cell r="H30" t="str">
            <v>Management Information Systems</v>
          </cell>
          <cell r="K30">
            <v>2.5</v>
          </cell>
          <cell r="L30">
            <v>0</v>
          </cell>
        </row>
        <row r="31">
          <cell r="E31" t="str">
            <v>3620</v>
          </cell>
          <cell r="F31" t="str">
            <v>WC - Clss Mgt Non-Educational Admin</v>
          </cell>
          <cell r="G31" t="str">
            <v>678000</v>
          </cell>
          <cell r="H31" t="str">
            <v>Management Information Systems</v>
          </cell>
          <cell r="K31">
            <v>1686.5</v>
          </cell>
          <cell r="L31">
            <v>562.16</v>
          </cell>
        </row>
        <row r="32">
          <cell r="E32" t="str">
            <v>3621</v>
          </cell>
          <cell r="F32" t="str">
            <v>WC - Clss Emp</v>
          </cell>
          <cell r="G32" t="str">
            <v>678000</v>
          </cell>
          <cell r="H32" t="str">
            <v>Management Information Systems</v>
          </cell>
          <cell r="K32">
            <v>2878.19</v>
          </cell>
          <cell r="L32">
            <v>973.59</v>
          </cell>
        </row>
        <row r="33">
          <cell r="E33" t="str">
            <v>3621T</v>
          </cell>
          <cell r="F33" t="str">
            <v>WC - Clss Emp Temp</v>
          </cell>
          <cell r="G33" t="str">
            <v>678000</v>
          </cell>
          <cell r="H33" t="str">
            <v>Management Information Systems</v>
          </cell>
          <cell r="K33">
            <v>53</v>
          </cell>
          <cell r="L33">
            <v>0</v>
          </cell>
        </row>
        <row r="34">
          <cell r="E34" t="str">
            <v>3920</v>
          </cell>
          <cell r="F34" t="str">
            <v>OTHBEN-Clss Mgt(Non-Educ Admin)</v>
          </cell>
          <cell r="G34" t="str">
            <v>678000</v>
          </cell>
          <cell r="H34" t="str">
            <v>Management Information Systems</v>
          </cell>
          <cell r="K34">
            <v>653.4</v>
          </cell>
          <cell r="L34">
            <v>217.8</v>
          </cell>
        </row>
        <row r="35">
          <cell r="E35" t="str">
            <v>3921</v>
          </cell>
          <cell r="F35" t="str">
            <v>OTHBEN - Clss Emp</v>
          </cell>
          <cell r="G35" t="str">
            <v>678000</v>
          </cell>
          <cell r="H35" t="str">
            <v>Management Information Systems</v>
          </cell>
          <cell r="K35">
            <v>2697.02</v>
          </cell>
          <cell r="L35">
            <v>435.6</v>
          </cell>
        </row>
        <row r="36">
          <cell r="E36" t="str">
            <v>4313</v>
          </cell>
          <cell r="F36" t="str">
            <v>Non-Inst Supplies &amp; Materials</v>
          </cell>
          <cell r="G36" t="str">
            <v>678000</v>
          </cell>
          <cell r="H36" t="str">
            <v>Management Information Systems</v>
          </cell>
          <cell r="K36">
            <v>70</v>
          </cell>
          <cell r="L36">
            <v>69.819999999999993</v>
          </cell>
        </row>
        <row r="37">
          <cell r="E37" t="str">
            <v>5119</v>
          </cell>
          <cell r="F37" t="str">
            <v>Oth Non-Inst Consulting Services</v>
          </cell>
          <cell r="G37" t="str">
            <v>678000</v>
          </cell>
          <cell r="H37" t="str">
            <v>Management Information Systems</v>
          </cell>
          <cell r="K37">
            <v>144930</v>
          </cell>
          <cell r="L37">
            <v>18760</v>
          </cell>
        </row>
        <row r="38">
          <cell r="E38" t="str">
            <v>5220</v>
          </cell>
          <cell r="F38" t="str">
            <v>Employee Travel</v>
          </cell>
          <cell r="G38" t="str">
            <v>678000</v>
          </cell>
          <cell r="H38" t="str">
            <v>Management Information Systems</v>
          </cell>
          <cell r="K38">
            <v>20000</v>
          </cell>
          <cell r="L38">
            <v>8125.66</v>
          </cell>
        </row>
        <row r="39">
          <cell r="E39" t="str">
            <v>5650</v>
          </cell>
          <cell r="F39" t="str">
            <v>Software Licensing/Maintenance Svcs</v>
          </cell>
          <cell r="G39" t="str">
            <v>678000</v>
          </cell>
          <cell r="H39" t="str">
            <v>Management Information Systems</v>
          </cell>
          <cell r="K39">
            <v>878240</v>
          </cell>
          <cell r="L39">
            <v>671275.34</v>
          </cell>
        </row>
        <row r="40">
          <cell r="E40" t="str">
            <v>5652</v>
          </cell>
          <cell r="F40" t="str">
            <v>IT Cloud Services</v>
          </cell>
          <cell r="G40" t="str">
            <v>678000</v>
          </cell>
          <cell r="H40" t="str">
            <v>Management Information Systems</v>
          </cell>
          <cell r="K40">
            <v>70000</v>
          </cell>
          <cell r="L40">
            <v>50047.66</v>
          </cell>
        </row>
        <row r="41">
          <cell r="K41">
            <v>1788454.17</v>
          </cell>
          <cell r="L41">
            <v>971505.49</v>
          </cell>
        </row>
        <row r="42">
          <cell r="F42">
            <v>1</v>
          </cell>
          <cell r="K42">
            <v>0.46574073999999999</v>
          </cell>
        </row>
      </sheetData>
      <sheetData sheetId="4"/>
      <sheetData sheetId="5"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D01CO2"/>
      <sheetName val="R00CO1"/>
      <sheetName val="R01BT1"/>
      <sheetName val="Sheet1"/>
    </sheetNames>
    <sheetDataSet>
      <sheetData sheetId="0"/>
      <sheetData sheetId="1"/>
      <sheetData sheetId="2"/>
      <sheetData sheetId="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relativeUrl r:id="rId3"/>
    </xxl21:alternateUrls>
    <sheetNames>
      <sheetName val="Forecast"/>
      <sheetName val="Bus Svs- Budget Request"/>
      <sheetName val="Prior Year Budget CFO"/>
      <sheetName val="Prior Year Budget AVC"/>
      <sheetName val="LABOR 120BS0"/>
      <sheetName val="Budget Actuals ORG 120BS0"/>
      <sheetName val="LABOR 120BS1"/>
      <sheetName val="Budget Actuals 120BS1"/>
      <sheetName val="Budget Actuals R20BS1"/>
      <sheetName val="Budget Actuals 120BS8"/>
      <sheetName val="Budget Actuals 122BS2"/>
      <sheetName val="Budget Actuals 122BS3"/>
      <sheetName val="Budget Actauls 122BS4"/>
      <sheetName val="Budget Actuals 122BS5"/>
      <sheetName val="Budget Actuals 122BS6"/>
      <sheetName val="Budget Actuals 122BS7"/>
      <sheetName val="Accounts"/>
      <sheetName val="FY27 Budget Request - Bus Svs R"/>
    </sheetNames>
    <sheetDataSet>
      <sheetData sheetId="0" refreshError="1"/>
      <sheetData sheetId="1">
        <row r="75">
          <cell r="D75" t="str">
            <v>5119</v>
          </cell>
        </row>
        <row r="76">
          <cell r="D76" t="str">
            <v>5220</v>
          </cell>
        </row>
        <row r="77">
          <cell r="D77" t="str">
            <v>5221</v>
          </cell>
        </row>
        <row r="78">
          <cell r="D78" t="str">
            <v>5230</v>
          </cell>
        </row>
        <row r="79">
          <cell r="D79" t="str">
            <v>5300</v>
          </cell>
        </row>
        <row r="80">
          <cell r="D80" t="str">
            <v>5650</v>
          </cell>
        </row>
        <row r="81">
          <cell r="D81" t="str">
            <v>5820</v>
          </cell>
        </row>
        <row r="82">
          <cell r="D82" t="str">
            <v>5860</v>
          </cell>
        </row>
      </sheetData>
      <sheetData sheetId="2">
        <row r="9">
          <cell r="D9" t="str">
            <v>4211</v>
          </cell>
          <cell r="E9" t="str">
            <v>Non-Library/Magazines/Bks/Prdcls</v>
          </cell>
          <cell r="F9" t="str">
            <v>672000</v>
          </cell>
          <cell r="I9">
            <v>150</v>
          </cell>
          <cell r="J9">
            <v>0</v>
          </cell>
          <cell r="R9">
            <v>0</v>
          </cell>
        </row>
        <row r="10">
          <cell r="D10" t="str">
            <v>4313</v>
          </cell>
          <cell r="E10" t="str">
            <v>Non-Inst Supplies &amp; Materials</v>
          </cell>
          <cell r="F10" t="str">
            <v>672000</v>
          </cell>
          <cell r="I10">
            <v>20000</v>
          </cell>
          <cell r="J10">
            <v>10754.95</v>
          </cell>
          <cell r="K10">
            <v>20000</v>
          </cell>
          <cell r="L10">
            <v>5939.65</v>
          </cell>
          <cell r="M10">
            <v>15000</v>
          </cell>
          <cell r="N10">
            <v>6004.79</v>
          </cell>
          <cell r="O10">
            <v>15000</v>
          </cell>
          <cell r="P10">
            <v>6923.46</v>
          </cell>
          <cell r="Q10">
            <v>15000</v>
          </cell>
          <cell r="R10">
            <v>10000</v>
          </cell>
        </row>
        <row r="11">
          <cell r="D11" t="str">
            <v>5119</v>
          </cell>
          <cell r="E11" t="str">
            <v>Oth Non-Inst Consulting Services</v>
          </cell>
          <cell r="F11" t="str">
            <v>672000</v>
          </cell>
          <cell r="I11">
            <v>155000</v>
          </cell>
          <cell r="J11">
            <v>164713.56</v>
          </cell>
          <cell r="K11">
            <v>155000</v>
          </cell>
          <cell r="L11">
            <v>543555.79</v>
          </cell>
          <cell r="M11">
            <v>155000</v>
          </cell>
          <cell r="N11">
            <v>209725.22</v>
          </cell>
          <cell r="O11">
            <v>215000</v>
          </cell>
          <cell r="P11">
            <v>31652.639999999999</v>
          </cell>
          <cell r="Q11">
            <v>218000</v>
          </cell>
          <cell r="R11">
            <v>218000</v>
          </cell>
        </row>
        <row r="12">
          <cell r="D12" t="str">
            <v>5220</v>
          </cell>
          <cell r="E12" t="str">
            <v>Employee Travel</v>
          </cell>
          <cell r="F12" t="str">
            <v>672000</v>
          </cell>
          <cell r="I12">
            <v>10000</v>
          </cell>
          <cell r="J12">
            <v>3303</v>
          </cell>
          <cell r="K12">
            <v>15000</v>
          </cell>
          <cell r="L12">
            <v>8013.55</v>
          </cell>
          <cell r="M12">
            <v>15000</v>
          </cell>
          <cell r="N12">
            <v>6675.45</v>
          </cell>
          <cell r="O12">
            <v>15000</v>
          </cell>
          <cell r="P12">
            <v>823.2</v>
          </cell>
          <cell r="Q12">
            <v>15000</v>
          </cell>
          <cell r="R12">
            <v>7500</v>
          </cell>
        </row>
        <row r="13">
          <cell r="D13" t="str">
            <v>5221</v>
          </cell>
          <cell r="E13" t="str">
            <v>(Local) Online Training/Webinar</v>
          </cell>
          <cell r="F13" t="str">
            <v>672000</v>
          </cell>
          <cell r="I13">
            <v>10000</v>
          </cell>
          <cell r="J13">
            <v>3274</v>
          </cell>
          <cell r="K13">
            <v>5000</v>
          </cell>
          <cell r="L13">
            <v>28649</v>
          </cell>
          <cell r="M13">
            <v>5000</v>
          </cell>
          <cell r="N13">
            <v>9622</v>
          </cell>
          <cell r="O13">
            <v>10000</v>
          </cell>
          <cell r="P13">
            <v>340</v>
          </cell>
          <cell r="Q13">
            <v>9000</v>
          </cell>
          <cell r="R13">
            <v>9000</v>
          </cell>
        </row>
        <row r="14">
          <cell r="D14" t="str">
            <v>5230</v>
          </cell>
          <cell r="E14" t="str">
            <v>Food/Meetings</v>
          </cell>
          <cell r="F14" t="str">
            <v>672000</v>
          </cell>
          <cell r="I14">
            <v>1500</v>
          </cell>
          <cell r="J14">
            <v>0</v>
          </cell>
          <cell r="K14">
            <v>1500</v>
          </cell>
          <cell r="L14">
            <v>1401.84</v>
          </cell>
          <cell r="M14">
            <v>1750</v>
          </cell>
          <cell r="N14">
            <v>240</v>
          </cell>
          <cell r="O14">
            <v>1500</v>
          </cell>
          <cell r="P14">
            <v>0</v>
          </cell>
          <cell r="Q14">
            <v>1700</v>
          </cell>
          <cell r="R14">
            <v>1000</v>
          </cell>
        </row>
        <row r="15">
          <cell r="D15" t="str">
            <v>5300</v>
          </cell>
          <cell r="E15" t="str">
            <v>Institutional Dues/Memberships</v>
          </cell>
          <cell r="F15" t="str">
            <v>672000</v>
          </cell>
          <cell r="I15">
            <v>1800</v>
          </cell>
          <cell r="J15">
            <v>12.91</v>
          </cell>
          <cell r="K15">
            <v>1800</v>
          </cell>
          <cell r="L15">
            <v>77.489999999999995</v>
          </cell>
          <cell r="M15">
            <v>1000</v>
          </cell>
          <cell r="N15">
            <v>279.11</v>
          </cell>
          <cell r="O15">
            <v>500</v>
          </cell>
          <cell r="P15">
            <v>0</v>
          </cell>
          <cell r="Q15">
            <v>500</v>
          </cell>
          <cell r="R15">
            <v>500</v>
          </cell>
        </row>
        <row r="16">
          <cell r="D16" t="str">
            <v>5650</v>
          </cell>
          <cell r="E16" t="str">
            <v>Software Licensing/Maintenance Svcs</v>
          </cell>
          <cell r="F16" t="str">
            <v>672000</v>
          </cell>
          <cell r="I16">
            <v>105825</v>
          </cell>
          <cell r="J16">
            <v>7785.02</v>
          </cell>
          <cell r="K16">
            <v>46000</v>
          </cell>
          <cell r="L16">
            <v>10198.86</v>
          </cell>
          <cell r="M16">
            <v>46000</v>
          </cell>
          <cell r="N16">
            <v>43781.8</v>
          </cell>
          <cell r="O16">
            <v>46000</v>
          </cell>
          <cell r="P16">
            <v>9480</v>
          </cell>
          <cell r="Q16">
            <v>46000</v>
          </cell>
          <cell r="R16">
            <v>46000</v>
          </cell>
        </row>
        <row r="17">
          <cell r="D17" t="str">
            <v>5671</v>
          </cell>
          <cell r="E17" t="str">
            <v>Equip Maint Agreements</v>
          </cell>
          <cell r="F17" t="str">
            <v>672000</v>
          </cell>
          <cell r="M17">
            <v>0</v>
          </cell>
          <cell r="N17">
            <v>7500</v>
          </cell>
          <cell r="O17">
            <v>7500</v>
          </cell>
          <cell r="P17">
            <v>0</v>
          </cell>
          <cell r="Q17">
            <v>7500</v>
          </cell>
          <cell r="R17">
            <v>7500</v>
          </cell>
        </row>
        <row r="18">
          <cell r="D18" t="str">
            <v>5681</v>
          </cell>
          <cell r="E18" t="str">
            <v>Grounds Maintenance</v>
          </cell>
          <cell r="F18" t="str">
            <v>672000</v>
          </cell>
          <cell r="K18">
            <v>0</v>
          </cell>
          <cell r="L18">
            <v>140862.51999999999</v>
          </cell>
          <cell r="M18">
            <v>0</v>
          </cell>
          <cell r="N18">
            <v>33753</v>
          </cell>
          <cell r="Q18">
            <v>10000</v>
          </cell>
          <cell r="R18">
            <v>10000</v>
          </cell>
        </row>
        <row r="19">
          <cell r="D19" t="str">
            <v>5685</v>
          </cell>
          <cell r="E19" t="str">
            <v>Computer Hardware Maint Agreements</v>
          </cell>
          <cell r="F19" t="str">
            <v>672000</v>
          </cell>
          <cell r="K19">
            <v>0</v>
          </cell>
          <cell r="L19">
            <v>2867</v>
          </cell>
          <cell r="M19">
            <v>3000</v>
          </cell>
          <cell r="N19">
            <v>2787</v>
          </cell>
          <cell r="O19">
            <v>3000</v>
          </cell>
          <cell r="P19">
            <v>2797</v>
          </cell>
          <cell r="Q19">
            <v>3000</v>
          </cell>
          <cell r="R19">
            <v>3000</v>
          </cell>
        </row>
        <row r="20">
          <cell r="D20" t="str">
            <v>5686</v>
          </cell>
          <cell r="E20" t="str">
            <v>Oth Equipment Maint Agreements</v>
          </cell>
          <cell r="F20" t="str">
            <v>672000</v>
          </cell>
          <cell r="I20">
            <v>0</v>
          </cell>
          <cell r="J20">
            <v>2722</v>
          </cell>
          <cell r="K20">
            <v>2800</v>
          </cell>
          <cell r="L20">
            <v>0</v>
          </cell>
          <cell r="Q20">
            <v>0</v>
          </cell>
        </row>
        <row r="21">
          <cell r="D21" t="str">
            <v>5820</v>
          </cell>
          <cell r="E21" t="str">
            <v>Postage/Express Overnight Svcs</v>
          </cell>
          <cell r="F21" t="str">
            <v>672000</v>
          </cell>
          <cell r="K21">
            <v>0</v>
          </cell>
          <cell r="L21">
            <v>45.05</v>
          </cell>
          <cell r="M21">
            <v>0</v>
          </cell>
          <cell r="N21">
            <v>53.54</v>
          </cell>
          <cell r="O21">
            <v>0</v>
          </cell>
          <cell r="P21">
            <v>0</v>
          </cell>
          <cell r="Q21">
            <v>200</v>
          </cell>
          <cell r="R21">
            <v>200</v>
          </cell>
        </row>
        <row r="22">
          <cell r="D22" t="str">
            <v>5830</v>
          </cell>
          <cell r="E22" t="str">
            <v>Bank Charges</v>
          </cell>
          <cell r="F22" t="str">
            <v>672000</v>
          </cell>
          <cell r="I22">
            <v>185000</v>
          </cell>
          <cell r="J22">
            <v>191616.67</v>
          </cell>
          <cell r="K22">
            <v>185000</v>
          </cell>
          <cell r="L22">
            <v>116764.45</v>
          </cell>
          <cell r="M22">
            <v>150000</v>
          </cell>
          <cell r="N22">
            <v>113500.4</v>
          </cell>
          <cell r="O22">
            <v>150000</v>
          </cell>
          <cell r="P22">
            <v>31801.84</v>
          </cell>
          <cell r="Q22">
            <v>150000</v>
          </cell>
          <cell r="R22">
            <v>150000</v>
          </cell>
        </row>
        <row r="23">
          <cell r="D23" t="str">
            <v>5830</v>
          </cell>
          <cell r="E23" t="str">
            <v>Bank Charges</v>
          </cell>
          <cell r="F23" t="str">
            <v>673000</v>
          </cell>
          <cell r="K23">
            <v>0</v>
          </cell>
          <cell r="L23">
            <v>21.12</v>
          </cell>
          <cell r="Q23">
            <v>0</v>
          </cell>
        </row>
        <row r="24">
          <cell r="D24" t="str">
            <v>5831</v>
          </cell>
          <cell r="E24" t="str">
            <v>Credit Card Expense</v>
          </cell>
          <cell r="F24" t="str">
            <v>672000</v>
          </cell>
          <cell r="I24">
            <v>21900</v>
          </cell>
          <cell r="J24">
            <v>3677.42</v>
          </cell>
          <cell r="K24">
            <v>2000</v>
          </cell>
          <cell r="L24">
            <v>3380.98</v>
          </cell>
          <cell r="M24">
            <v>4000</v>
          </cell>
          <cell r="N24">
            <v>567.61</v>
          </cell>
          <cell r="O24">
            <v>3500</v>
          </cell>
          <cell r="P24">
            <v>123.95</v>
          </cell>
          <cell r="Q24">
            <v>3900</v>
          </cell>
          <cell r="R24">
            <v>3000</v>
          </cell>
        </row>
        <row r="25">
          <cell r="D25" t="str">
            <v>5835</v>
          </cell>
          <cell r="E25" t="str">
            <v>Bad Debt Expense</v>
          </cell>
          <cell r="F25" t="str">
            <v>672000</v>
          </cell>
          <cell r="I25">
            <v>0</v>
          </cell>
          <cell r="J25">
            <v>22105.22</v>
          </cell>
          <cell r="K25">
            <v>0</v>
          </cell>
          <cell r="L25">
            <v>7447.01</v>
          </cell>
          <cell r="M25">
            <v>0</v>
          </cell>
          <cell r="N25">
            <v>12607.19</v>
          </cell>
          <cell r="Q25">
            <v>0</v>
          </cell>
        </row>
        <row r="26">
          <cell r="D26" t="str">
            <v>5860</v>
          </cell>
          <cell r="E26" t="str">
            <v>General Advertising Services</v>
          </cell>
          <cell r="F26" t="str">
            <v>672000</v>
          </cell>
          <cell r="I26">
            <v>1000</v>
          </cell>
          <cell r="J26">
            <v>0</v>
          </cell>
          <cell r="K26">
            <v>1000</v>
          </cell>
          <cell r="L26">
            <v>0</v>
          </cell>
          <cell r="O26">
            <v>0</v>
          </cell>
          <cell r="P26">
            <v>0</v>
          </cell>
          <cell r="Q26">
            <v>250</v>
          </cell>
          <cell r="R26">
            <v>250</v>
          </cell>
        </row>
        <row r="27">
          <cell r="D27" t="str">
            <v>5880</v>
          </cell>
          <cell r="E27" t="str">
            <v>Taxes - Licenses &amp; Permits</v>
          </cell>
          <cell r="F27" t="str">
            <v>672000</v>
          </cell>
          <cell r="I27">
            <v>38000</v>
          </cell>
          <cell r="J27">
            <v>38290.04</v>
          </cell>
          <cell r="K27">
            <v>40000</v>
          </cell>
          <cell r="L27">
            <v>38159.1</v>
          </cell>
          <cell r="M27">
            <v>40000</v>
          </cell>
          <cell r="N27">
            <v>20633.73</v>
          </cell>
          <cell r="O27">
            <v>40000</v>
          </cell>
          <cell r="P27">
            <v>3063.3</v>
          </cell>
          <cell r="Q27">
            <v>40000</v>
          </cell>
          <cell r="R27">
            <v>35000</v>
          </cell>
        </row>
        <row r="28">
          <cell r="D28" t="str">
            <v>5890</v>
          </cell>
          <cell r="E28" t="str">
            <v>Other Services &amp; Expenses</v>
          </cell>
          <cell r="F28" t="str">
            <v>672000</v>
          </cell>
          <cell r="I28">
            <v>15000</v>
          </cell>
          <cell r="J28">
            <v>3222.96</v>
          </cell>
          <cell r="K28">
            <v>4000</v>
          </cell>
          <cell r="L28">
            <v>3416.34</v>
          </cell>
          <cell r="M28">
            <v>7500</v>
          </cell>
          <cell r="N28">
            <v>1195.72</v>
          </cell>
          <cell r="O28">
            <v>4500</v>
          </cell>
          <cell r="P28">
            <v>5691.44</v>
          </cell>
          <cell r="Q28">
            <v>7000</v>
          </cell>
          <cell r="R28">
            <v>7000</v>
          </cell>
        </row>
        <row r="29">
          <cell r="D29" t="str">
            <v>5895</v>
          </cell>
          <cell r="E29" t="str">
            <v>Prior Periods Adjustments</v>
          </cell>
          <cell r="F29" t="str">
            <v>672000</v>
          </cell>
          <cell r="M29">
            <v>0</v>
          </cell>
          <cell r="N29">
            <v>-264812.55</v>
          </cell>
          <cell r="Q29">
            <v>0</v>
          </cell>
        </row>
        <row r="30">
          <cell r="D30" t="str">
            <v>6412</v>
          </cell>
          <cell r="E30" t="str">
            <v>Computer/Technology Equipment</v>
          </cell>
          <cell r="F30" t="str">
            <v>672000</v>
          </cell>
          <cell r="I30">
            <v>5600</v>
          </cell>
          <cell r="J30">
            <v>5283.21</v>
          </cell>
          <cell r="K30">
            <v>10600</v>
          </cell>
          <cell r="L30">
            <v>28633.95</v>
          </cell>
          <cell r="M30">
            <v>15000</v>
          </cell>
          <cell r="N30">
            <v>25112.52</v>
          </cell>
          <cell r="O30">
            <v>20000</v>
          </cell>
          <cell r="P30">
            <v>0</v>
          </cell>
          <cell r="Q30">
            <v>20000</v>
          </cell>
          <cell r="R30">
            <v>20000</v>
          </cell>
        </row>
        <row r="31">
          <cell r="D31" t="str">
            <v>6419FA</v>
          </cell>
          <cell r="E31" t="str">
            <v>Other Equipment</v>
          </cell>
          <cell r="F31" t="str">
            <v>672000</v>
          </cell>
          <cell r="I31">
            <v>5000</v>
          </cell>
          <cell r="J31">
            <v>0</v>
          </cell>
          <cell r="Q31">
            <v>3000</v>
          </cell>
          <cell r="R31">
            <v>1000</v>
          </cell>
        </row>
        <row r="32">
          <cell r="D32" t="str">
            <v>7312</v>
          </cell>
          <cell r="E32" t="str">
            <v>Interfund Transfers - Out</v>
          </cell>
          <cell r="F32" t="str">
            <v>731001</v>
          </cell>
          <cell r="K32">
            <v>0</v>
          </cell>
          <cell r="L32">
            <v>139984.07</v>
          </cell>
          <cell r="M32">
            <v>0</v>
          </cell>
          <cell r="N32">
            <v>15531.81</v>
          </cell>
          <cell r="Q32">
            <v>0</v>
          </cell>
        </row>
        <row r="49">
          <cell r="D49" t="str">
            <v>5119</v>
          </cell>
          <cell r="E49" t="str">
            <v>Oth Non-Inst Consulting Services</v>
          </cell>
          <cell r="F49" t="str">
            <v>672000</v>
          </cell>
          <cell r="I49">
            <v>15000</v>
          </cell>
          <cell r="J49">
            <v>23376</v>
          </cell>
          <cell r="K49">
            <v>24000</v>
          </cell>
          <cell r="L49">
            <v>0</v>
          </cell>
          <cell r="M49">
            <v>24000</v>
          </cell>
          <cell r="N49">
            <v>0</v>
          </cell>
          <cell r="Q49">
            <v>10000</v>
          </cell>
          <cell r="R49">
            <v>5000</v>
          </cell>
        </row>
        <row r="50">
          <cell r="D50" t="str">
            <v>5400</v>
          </cell>
          <cell r="E50" t="str">
            <v>Comprehensive/Liab/Prpty/Auto Ins)</v>
          </cell>
          <cell r="F50" t="str">
            <v>672000</v>
          </cell>
          <cell r="I50">
            <v>900000</v>
          </cell>
          <cell r="J50">
            <v>995158.59</v>
          </cell>
          <cell r="K50">
            <v>1010000</v>
          </cell>
          <cell r="L50">
            <v>1165593</v>
          </cell>
          <cell r="M50">
            <v>1200000</v>
          </cell>
          <cell r="N50">
            <v>1230106.08</v>
          </cell>
          <cell r="O50">
            <v>1300000</v>
          </cell>
          <cell r="P50">
            <v>1533085</v>
          </cell>
          <cell r="Q50">
            <v>1500000</v>
          </cell>
          <cell r="R50">
            <v>1500000</v>
          </cell>
        </row>
        <row r="51">
          <cell r="D51" t="str">
            <v>5406</v>
          </cell>
          <cell r="E51" t="str">
            <v>Student Insurance</v>
          </cell>
          <cell r="F51" t="str">
            <v>696000</v>
          </cell>
          <cell r="K51">
            <v>50000</v>
          </cell>
          <cell r="L51">
            <v>0</v>
          </cell>
          <cell r="M51">
            <v>50000</v>
          </cell>
          <cell r="N51">
            <v>0</v>
          </cell>
          <cell r="Q51">
            <v>0</v>
          </cell>
        </row>
        <row r="52">
          <cell r="D52" t="str">
            <v>5406</v>
          </cell>
          <cell r="E52" t="str">
            <v>Student Insurance</v>
          </cell>
          <cell r="F52" t="str">
            <v>672000</v>
          </cell>
          <cell r="I52">
            <v>190000</v>
          </cell>
          <cell r="J52">
            <v>163679</v>
          </cell>
          <cell r="K52">
            <v>140000</v>
          </cell>
          <cell r="L52">
            <v>141492.42000000001</v>
          </cell>
          <cell r="M52">
            <v>150000</v>
          </cell>
          <cell r="N52">
            <v>144659.57999999999</v>
          </cell>
          <cell r="O52">
            <v>150000</v>
          </cell>
          <cell r="P52">
            <v>87670</v>
          </cell>
          <cell r="Q52">
            <v>150000</v>
          </cell>
          <cell r="R52">
            <v>200000</v>
          </cell>
        </row>
        <row r="53">
          <cell r="D53" t="str">
            <v>5407</v>
          </cell>
          <cell r="E53" t="str">
            <v>Insurance Deductibles</v>
          </cell>
          <cell r="F53" t="str">
            <v>672000</v>
          </cell>
          <cell r="I53">
            <v>7500</v>
          </cell>
          <cell r="J53">
            <v>0</v>
          </cell>
          <cell r="Q53">
            <v>0</v>
          </cell>
        </row>
        <row r="54">
          <cell r="D54" t="str">
            <v>5700</v>
          </cell>
          <cell r="E54" t="str">
            <v>Annual Fiscal Audit</v>
          </cell>
          <cell r="F54" t="str">
            <v>672000</v>
          </cell>
          <cell r="I54">
            <v>128550</v>
          </cell>
          <cell r="J54">
            <v>96950</v>
          </cell>
          <cell r="K54">
            <v>132000</v>
          </cell>
          <cell r="L54">
            <v>90400</v>
          </cell>
          <cell r="M54">
            <v>135000</v>
          </cell>
          <cell r="N54">
            <v>114400</v>
          </cell>
          <cell r="O54">
            <v>125000</v>
          </cell>
          <cell r="P54">
            <v>350</v>
          </cell>
          <cell r="Q54">
            <v>127000</v>
          </cell>
          <cell r="R54">
            <v>127000</v>
          </cell>
        </row>
        <row r="55">
          <cell r="D55" t="str">
            <v>7110</v>
          </cell>
          <cell r="E55" t="str">
            <v>Debt Reduction</v>
          </cell>
          <cell r="F55" t="str">
            <v>720000</v>
          </cell>
          <cell r="I55">
            <v>1255000</v>
          </cell>
          <cell r="J55">
            <v>1255000</v>
          </cell>
          <cell r="K55">
            <v>1255000</v>
          </cell>
          <cell r="L55">
            <v>1330000</v>
          </cell>
          <cell r="M55">
            <v>1410000</v>
          </cell>
          <cell r="N55">
            <v>1410000</v>
          </cell>
          <cell r="O55">
            <v>1495000</v>
          </cell>
          <cell r="P55">
            <v>0</v>
          </cell>
          <cell r="Q55">
            <v>1495000</v>
          </cell>
          <cell r="R55">
            <v>1495000</v>
          </cell>
        </row>
        <row r="56">
          <cell r="D56" t="str">
            <v>7111</v>
          </cell>
          <cell r="E56" t="str">
            <v>Debt Interest &amp; Other Charges</v>
          </cell>
          <cell r="F56" t="str">
            <v>720000</v>
          </cell>
          <cell r="I56">
            <v>4474745.5</v>
          </cell>
          <cell r="J56">
            <v>4474745.5</v>
          </cell>
          <cell r="K56">
            <v>4474746</v>
          </cell>
          <cell r="L56">
            <v>4399320</v>
          </cell>
          <cell r="M56">
            <v>4319387</v>
          </cell>
          <cell r="N56">
            <v>4319387</v>
          </cell>
          <cell r="O56">
            <v>4234646</v>
          </cell>
          <cell r="P56">
            <v>0</v>
          </cell>
          <cell r="Q56">
            <v>4250000</v>
          </cell>
          <cell r="R56">
            <v>4250000</v>
          </cell>
        </row>
        <row r="57">
          <cell r="D57" t="str">
            <v>7312</v>
          </cell>
          <cell r="E57" t="str">
            <v>Interfund Transfers - Out</v>
          </cell>
          <cell r="F57" t="str">
            <v>731001</v>
          </cell>
          <cell r="I57">
            <v>12459362.699999999</v>
          </cell>
          <cell r="J57">
            <v>255000</v>
          </cell>
          <cell r="K57">
            <v>13663724</v>
          </cell>
          <cell r="L57">
            <v>255000</v>
          </cell>
          <cell r="M57">
            <v>255000</v>
          </cell>
          <cell r="N57">
            <v>0</v>
          </cell>
          <cell r="Q57">
            <v>250000</v>
          </cell>
          <cell r="R57">
            <v>0</v>
          </cell>
        </row>
        <row r="74">
          <cell r="D74" t="str">
            <v>5119</v>
          </cell>
          <cell r="E74" t="str">
            <v>Oth Non-Inst Consulting Services</v>
          </cell>
          <cell r="F74" t="str">
            <v>672000</v>
          </cell>
          <cell r="K74">
            <v>0</v>
          </cell>
          <cell r="L74">
            <v>96998.47</v>
          </cell>
          <cell r="M74">
            <v>0</v>
          </cell>
          <cell r="N74">
            <v>0</v>
          </cell>
          <cell r="O74">
            <v>0</v>
          </cell>
          <cell r="P74">
            <v>0</v>
          </cell>
          <cell r="Q74">
            <v>0</v>
          </cell>
        </row>
        <row r="75">
          <cell r="D75" t="str">
            <v>5220</v>
          </cell>
          <cell r="E75" t="str">
            <v>Employee Travel</v>
          </cell>
          <cell r="F75" t="str">
            <v>672000</v>
          </cell>
          <cell r="I75">
            <v>4947</v>
          </cell>
          <cell r="J75">
            <v>90</v>
          </cell>
          <cell r="K75">
            <v>3000</v>
          </cell>
          <cell r="L75">
            <v>889.96</v>
          </cell>
          <cell r="M75">
            <v>3000</v>
          </cell>
          <cell r="N75">
            <v>240</v>
          </cell>
          <cell r="O75">
            <v>2000</v>
          </cell>
          <cell r="P75">
            <v>0</v>
          </cell>
          <cell r="Q75">
            <v>3500</v>
          </cell>
          <cell r="R75">
            <v>2000</v>
          </cell>
        </row>
        <row r="76">
          <cell r="D76" t="str">
            <v>5221</v>
          </cell>
          <cell r="E76" t="str">
            <v>(Local) Online Training/Webinar</v>
          </cell>
          <cell r="F76" t="str">
            <v>672000</v>
          </cell>
          <cell r="K76">
            <v>1000</v>
          </cell>
          <cell r="L76">
            <v>0</v>
          </cell>
          <cell r="M76">
            <v>1000</v>
          </cell>
          <cell r="N76">
            <v>0</v>
          </cell>
          <cell r="O76">
            <v>1000</v>
          </cell>
          <cell r="P76">
            <v>0</v>
          </cell>
          <cell r="Q76">
            <v>1000</v>
          </cell>
          <cell r="R76">
            <v>0</v>
          </cell>
        </row>
        <row r="77">
          <cell r="D77" t="str">
            <v>5230</v>
          </cell>
          <cell r="E77" t="str">
            <v>Food/Meetings</v>
          </cell>
          <cell r="F77" t="str">
            <v>672000</v>
          </cell>
          <cell r="I77">
            <v>194</v>
          </cell>
          <cell r="J77">
            <v>0</v>
          </cell>
          <cell r="K77">
            <v>150</v>
          </cell>
          <cell r="L77">
            <v>0</v>
          </cell>
          <cell r="M77">
            <v>150</v>
          </cell>
          <cell r="N77">
            <v>0</v>
          </cell>
          <cell r="O77">
            <v>150</v>
          </cell>
          <cell r="P77">
            <v>0</v>
          </cell>
          <cell r="Q77">
            <v>200</v>
          </cell>
          <cell r="R77">
            <v>150</v>
          </cell>
        </row>
        <row r="78">
          <cell r="D78" t="str">
            <v>5300</v>
          </cell>
          <cell r="E78" t="str">
            <v>Institutional Dues/Memberships</v>
          </cell>
          <cell r="F78" t="str">
            <v>672000</v>
          </cell>
          <cell r="I78">
            <v>517</v>
          </cell>
          <cell r="J78">
            <v>410</v>
          </cell>
          <cell r="K78">
            <v>500</v>
          </cell>
          <cell r="L78">
            <v>909</v>
          </cell>
          <cell r="M78">
            <v>500</v>
          </cell>
          <cell r="N78">
            <v>1284.51</v>
          </cell>
          <cell r="O78">
            <v>1000</v>
          </cell>
          <cell r="P78">
            <v>480</v>
          </cell>
          <cell r="Q78">
            <v>1000</v>
          </cell>
          <cell r="R78">
            <v>1000</v>
          </cell>
        </row>
        <row r="79">
          <cell r="D79" t="str">
            <v>5650</v>
          </cell>
          <cell r="E79" t="str">
            <v>Software Licensing/Maintenance Svcs</v>
          </cell>
          <cell r="F79" t="str">
            <v>672000</v>
          </cell>
          <cell r="I79">
            <v>38800</v>
          </cell>
          <cell r="J79">
            <v>19200</v>
          </cell>
          <cell r="K79">
            <v>38000</v>
          </cell>
          <cell r="L79">
            <v>4013.89</v>
          </cell>
          <cell r="M79">
            <v>35000</v>
          </cell>
          <cell r="N79">
            <v>0</v>
          </cell>
          <cell r="O79">
            <v>20000</v>
          </cell>
          <cell r="P79">
            <v>0</v>
          </cell>
          <cell r="Q79">
            <v>20000</v>
          </cell>
          <cell r="R79">
            <v>10000</v>
          </cell>
        </row>
        <row r="80">
          <cell r="D80" t="str">
            <v>5820</v>
          </cell>
          <cell r="E80" t="str">
            <v>Postage/Express Overnight Svcs</v>
          </cell>
          <cell r="F80" t="str">
            <v>672000</v>
          </cell>
          <cell r="K80">
            <v>0</v>
          </cell>
          <cell r="L80">
            <v>94.5</v>
          </cell>
          <cell r="Q80">
            <v>150</v>
          </cell>
          <cell r="R80">
            <v>150</v>
          </cell>
        </row>
        <row r="81">
          <cell r="D81" t="str">
            <v>5860</v>
          </cell>
          <cell r="E81" t="str">
            <v>General Advertising Services</v>
          </cell>
          <cell r="F81" t="str">
            <v>672000</v>
          </cell>
          <cell r="I81">
            <v>970</v>
          </cell>
          <cell r="J81">
            <v>0</v>
          </cell>
          <cell r="K81">
            <v>1000</v>
          </cell>
          <cell r="L81">
            <v>748.16</v>
          </cell>
          <cell r="M81">
            <v>1000</v>
          </cell>
          <cell r="N81">
            <v>0</v>
          </cell>
          <cell r="O81">
            <v>1000</v>
          </cell>
          <cell r="P81">
            <v>645.6</v>
          </cell>
          <cell r="Q81">
            <v>1000</v>
          </cell>
          <cell r="R81">
            <v>1000</v>
          </cell>
        </row>
        <row r="98">
          <cell r="D98">
            <v>5407</v>
          </cell>
          <cell r="E98" t="str">
            <v>Insurance Deductibles</v>
          </cell>
          <cell r="F98" t="str">
            <v>672000</v>
          </cell>
          <cell r="I98">
            <v>5000</v>
          </cell>
          <cell r="J98">
            <v>1311.54</v>
          </cell>
          <cell r="K98">
            <v>5000</v>
          </cell>
          <cell r="L98">
            <v>7560.71</v>
          </cell>
          <cell r="M98">
            <v>44939.05</v>
          </cell>
          <cell r="N98">
            <v>12235.17</v>
          </cell>
          <cell r="O98">
            <v>200000</v>
          </cell>
          <cell r="P98">
            <v>1670.25</v>
          </cell>
          <cell r="Q98">
            <v>200000</v>
          </cell>
          <cell r="R98">
            <v>20000</v>
          </cell>
        </row>
      </sheetData>
      <sheetData sheetId="3">
        <row r="9">
          <cell r="D9" t="str">
            <v>2393</v>
          </cell>
          <cell r="E9" t="str">
            <v>Class Non-Instr Overtime</v>
          </cell>
          <cell r="F9" t="str">
            <v>672000</v>
          </cell>
          <cell r="I9">
            <v>4500</v>
          </cell>
          <cell r="J9">
            <v>5134.88</v>
          </cell>
          <cell r="K9">
            <v>4500</v>
          </cell>
          <cell r="L9">
            <v>4111.29</v>
          </cell>
          <cell r="M9">
            <v>5000</v>
          </cell>
          <cell r="N9">
            <v>23646.52</v>
          </cell>
          <cell r="O9">
            <v>10000</v>
          </cell>
          <cell r="P9">
            <v>0</v>
          </cell>
          <cell r="Q9">
            <v>12000</v>
          </cell>
          <cell r="R9">
            <v>12000</v>
          </cell>
        </row>
        <row r="10">
          <cell r="D10" t="str">
            <v>2394</v>
          </cell>
          <cell r="E10" t="str">
            <v>Non-Admin Non-Instr Prof Expt</v>
          </cell>
          <cell r="F10" t="str">
            <v>672000</v>
          </cell>
          <cell r="I10">
            <v>0</v>
          </cell>
          <cell r="J10">
            <v>12486.4</v>
          </cell>
          <cell r="K10">
            <v>0</v>
          </cell>
          <cell r="L10">
            <v>20674.36</v>
          </cell>
          <cell r="M10">
            <v>20000</v>
          </cell>
          <cell r="N10">
            <v>0</v>
          </cell>
          <cell r="O10">
            <v>15000</v>
          </cell>
          <cell r="P10">
            <v>0</v>
          </cell>
          <cell r="Q10">
            <v>15000</v>
          </cell>
          <cell r="R10">
            <v>12000</v>
          </cell>
        </row>
        <row r="11">
          <cell r="D11" t="str">
            <v>2399</v>
          </cell>
          <cell r="E11" t="str">
            <v>Cls Oth - Temp</v>
          </cell>
          <cell r="F11" t="str">
            <v>672000</v>
          </cell>
          <cell r="I11">
            <v>14000</v>
          </cell>
          <cell r="J11">
            <v>64423.770000000004</v>
          </cell>
          <cell r="K11">
            <v>14000</v>
          </cell>
          <cell r="L11">
            <v>29657.97</v>
          </cell>
          <cell r="M11">
            <v>15000</v>
          </cell>
          <cell r="N11">
            <v>0</v>
          </cell>
          <cell r="Q11">
            <v>0</v>
          </cell>
          <cell r="R11">
            <v>0</v>
          </cell>
        </row>
        <row r="12">
          <cell r="D12" t="str">
            <v>5119</v>
          </cell>
          <cell r="E12" t="str">
            <v>Oth Non-Inst Consulting Services</v>
          </cell>
          <cell r="F12" t="str">
            <v>672000</v>
          </cell>
          <cell r="I12">
            <v>0</v>
          </cell>
          <cell r="J12">
            <v>32540.66</v>
          </cell>
          <cell r="K12">
            <v>0</v>
          </cell>
          <cell r="L12">
            <v>33281.040000000001</v>
          </cell>
          <cell r="M12">
            <v>30000</v>
          </cell>
          <cell r="N12">
            <v>11998.87</v>
          </cell>
          <cell r="O12">
            <v>20000</v>
          </cell>
          <cell r="P12">
            <v>3739.15</v>
          </cell>
          <cell r="Q12">
            <v>20000</v>
          </cell>
          <cell r="R12">
            <v>20000</v>
          </cell>
        </row>
        <row r="25">
          <cell r="D25" t="str">
            <v>2392</v>
          </cell>
          <cell r="E25" t="str">
            <v>Non-Inst Students</v>
          </cell>
          <cell r="F25" t="str">
            <v>672000</v>
          </cell>
          <cell r="I25">
            <v>3000</v>
          </cell>
          <cell r="J25">
            <v>0</v>
          </cell>
          <cell r="K25">
            <v>3000</v>
          </cell>
          <cell r="L25">
            <v>0</v>
          </cell>
          <cell r="Q25">
            <v>0</v>
          </cell>
        </row>
        <row r="26">
          <cell r="D26" t="str">
            <v>2393</v>
          </cell>
          <cell r="E26" t="str">
            <v>Class Non-Instr Overtime</v>
          </cell>
          <cell r="F26" t="str">
            <v>672000</v>
          </cell>
          <cell r="I26">
            <v>0</v>
          </cell>
          <cell r="J26">
            <v>407.96</v>
          </cell>
          <cell r="K26">
            <v>500</v>
          </cell>
          <cell r="L26">
            <v>6544.17</v>
          </cell>
          <cell r="M26">
            <v>1000</v>
          </cell>
          <cell r="N26">
            <v>3320.7</v>
          </cell>
          <cell r="O26">
            <v>4000</v>
          </cell>
          <cell r="P26">
            <v>268.42</v>
          </cell>
          <cell r="Q26">
            <v>4000</v>
          </cell>
          <cell r="R26">
            <v>4000</v>
          </cell>
        </row>
        <row r="27">
          <cell r="D27" t="str">
            <v>2399</v>
          </cell>
          <cell r="E27" t="str">
            <v>Cls Oth - Temp</v>
          </cell>
          <cell r="F27" t="str">
            <v>672000</v>
          </cell>
          <cell r="K27">
            <v>0</v>
          </cell>
          <cell r="L27">
            <v>7440.59</v>
          </cell>
          <cell r="Q27">
            <v>1000</v>
          </cell>
          <cell r="R27">
            <v>0</v>
          </cell>
        </row>
        <row r="28">
          <cell r="D28" t="str">
            <v>4313</v>
          </cell>
          <cell r="E28" t="str">
            <v>Non-Inst Supplies &amp; Materials</v>
          </cell>
          <cell r="F28" t="str">
            <v>672000</v>
          </cell>
          <cell r="I28">
            <v>1000</v>
          </cell>
          <cell r="J28">
            <v>0</v>
          </cell>
          <cell r="K28">
            <v>1000</v>
          </cell>
          <cell r="L28">
            <v>453.77</v>
          </cell>
          <cell r="M28">
            <v>1000</v>
          </cell>
          <cell r="N28">
            <v>149.04</v>
          </cell>
          <cell r="O28">
            <v>500</v>
          </cell>
          <cell r="P28">
            <v>0</v>
          </cell>
          <cell r="Q28">
            <v>500</v>
          </cell>
          <cell r="R28">
            <v>500</v>
          </cell>
        </row>
        <row r="29">
          <cell r="D29" t="str">
            <v>5221</v>
          </cell>
          <cell r="E29" t="str">
            <v>(Local) Online Training/Webinar</v>
          </cell>
          <cell r="F29" t="str">
            <v>672000</v>
          </cell>
          <cell r="K29">
            <v>150</v>
          </cell>
          <cell r="L29">
            <v>0</v>
          </cell>
          <cell r="Q29">
            <v>0</v>
          </cell>
        </row>
        <row r="30">
          <cell r="D30" t="str">
            <v>5691</v>
          </cell>
          <cell r="E30" t="str">
            <v>Other Maintenance Contracts</v>
          </cell>
          <cell r="F30" t="str">
            <v>672000</v>
          </cell>
          <cell r="K30">
            <v>0</v>
          </cell>
          <cell r="L30">
            <v>27.6</v>
          </cell>
          <cell r="M30">
            <v>0</v>
          </cell>
          <cell r="N30">
            <v>104.04</v>
          </cell>
          <cell r="O30">
            <v>27.6</v>
          </cell>
          <cell r="P30">
            <v>21.24</v>
          </cell>
          <cell r="Q30">
            <v>100</v>
          </cell>
          <cell r="R30">
            <v>50</v>
          </cell>
        </row>
        <row r="31">
          <cell r="D31" t="str">
            <v>5870</v>
          </cell>
          <cell r="E31" t="str">
            <v>Cash Over - Short</v>
          </cell>
          <cell r="F31" t="str">
            <v>672000</v>
          </cell>
          <cell r="M31">
            <v>0</v>
          </cell>
          <cell r="N31">
            <v>100</v>
          </cell>
          <cell r="Q31">
            <v>0</v>
          </cell>
          <cell r="R31">
            <v>50</v>
          </cell>
        </row>
        <row r="32">
          <cell r="D32" t="str">
            <v>5890</v>
          </cell>
          <cell r="E32" t="str">
            <v>Other Services &amp; Expenses</v>
          </cell>
          <cell r="F32" t="str">
            <v>672000</v>
          </cell>
          <cell r="I32">
            <v>10000</v>
          </cell>
          <cell r="J32">
            <v>0</v>
          </cell>
          <cell r="K32">
            <v>9200</v>
          </cell>
          <cell r="L32">
            <v>0</v>
          </cell>
          <cell r="Q32">
            <v>0</v>
          </cell>
        </row>
        <row r="33">
          <cell r="D33" t="str">
            <v>6419</v>
          </cell>
          <cell r="E33" t="str">
            <v>Other Equipment</v>
          </cell>
          <cell r="F33" t="str">
            <v>672000</v>
          </cell>
          <cell r="K33">
            <v>0</v>
          </cell>
          <cell r="L33">
            <v>601.55999999999995</v>
          </cell>
          <cell r="M33">
            <v>1000</v>
          </cell>
          <cell r="N33">
            <v>0</v>
          </cell>
          <cell r="Q33">
            <v>1000</v>
          </cell>
          <cell r="R33">
            <v>500</v>
          </cell>
        </row>
        <row r="46">
          <cell r="D46" t="str">
            <v>2393</v>
          </cell>
          <cell r="E46" t="str">
            <v>Class Non-Instr Overtime</v>
          </cell>
          <cell r="F46" t="str">
            <v>672000</v>
          </cell>
          <cell r="I46">
            <v>0</v>
          </cell>
          <cell r="J46">
            <v>3447.19</v>
          </cell>
          <cell r="K46">
            <v>250</v>
          </cell>
          <cell r="L46">
            <v>4536.7299999999996</v>
          </cell>
          <cell r="M46">
            <v>2000</v>
          </cell>
          <cell r="N46">
            <v>712.52</v>
          </cell>
          <cell r="O46">
            <v>2000</v>
          </cell>
          <cell r="P46">
            <v>0</v>
          </cell>
          <cell r="Q46">
            <v>2000</v>
          </cell>
          <cell r="R46">
            <v>2000</v>
          </cell>
        </row>
        <row r="47">
          <cell r="D47" t="str">
            <v>4313</v>
          </cell>
          <cell r="E47" t="str">
            <v>Non-Inst Supplies &amp; Materials</v>
          </cell>
          <cell r="F47" t="str">
            <v>672000</v>
          </cell>
          <cell r="I47">
            <v>1500</v>
          </cell>
          <cell r="J47">
            <v>0</v>
          </cell>
          <cell r="K47">
            <v>1500</v>
          </cell>
          <cell r="L47">
            <v>481.71</v>
          </cell>
          <cell r="M47">
            <v>1000</v>
          </cell>
          <cell r="N47">
            <v>468.15</v>
          </cell>
          <cell r="O47">
            <v>1000</v>
          </cell>
          <cell r="P47">
            <v>210.69</v>
          </cell>
          <cell r="Q47">
            <v>900</v>
          </cell>
          <cell r="R47">
            <v>500</v>
          </cell>
        </row>
        <row r="48">
          <cell r="D48" t="str">
            <v>5890</v>
          </cell>
          <cell r="E48" t="str">
            <v>Other Services &amp; Expenses</v>
          </cell>
          <cell r="F48" t="str">
            <v>672000</v>
          </cell>
          <cell r="I48">
            <v>3900</v>
          </cell>
          <cell r="J48">
            <v>1797.91</v>
          </cell>
          <cell r="K48">
            <v>5000</v>
          </cell>
          <cell r="L48">
            <v>5151.8999999999996</v>
          </cell>
          <cell r="M48">
            <v>5000</v>
          </cell>
          <cell r="N48">
            <v>5279.11</v>
          </cell>
          <cell r="O48">
            <v>5000</v>
          </cell>
          <cell r="P48">
            <v>1980.1</v>
          </cell>
          <cell r="Q48">
            <v>5100</v>
          </cell>
          <cell r="R48">
            <v>5000</v>
          </cell>
        </row>
        <row r="61">
          <cell r="D61" t="str">
            <v>2393</v>
          </cell>
          <cell r="E61" t="str">
            <v>Class Non-Instr Overtime</v>
          </cell>
          <cell r="F61" t="str">
            <v>672000</v>
          </cell>
          <cell r="I61">
            <v>0</v>
          </cell>
          <cell r="J61">
            <v>507.14</v>
          </cell>
          <cell r="K61">
            <v>600</v>
          </cell>
          <cell r="L61">
            <v>0</v>
          </cell>
          <cell r="Q61">
            <v>500</v>
          </cell>
          <cell r="R61">
            <v>500</v>
          </cell>
        </row>
        <row r="62">
          <cell r="D62" t="str">
            <v>2399</v>
          </cell>
          <cell r="E62" t="str">
            <v>Cls Oth - Temp</v>
          </cell>
          <cell r="F62" t="str">
            <v>672000</v>
          </cell>
          <cell r="I62">
            <v>0</v>
          </cell>
          <cell r="J62">
            <v>11603.13</v>
          </cell>
          <cell r="Q62">
            <v>500</v>
          </cell>
          <cell r="R62">
            <v>0</v>
          </cell>
        </row>
        <row r="63">
          <cell r="D63" t="str">
            <v>4313</v>
          </cell>
          <cell r="E63" t="str">
            <v>Non-Inst Supplies &amp; Materials</v>
          </cell>
          <cell r="F63" t="str">
            <v>672000</v>
          </cell>
          <cell r="I63">
            <v>1000</v>
          </cell>
          <cell r="J63">
            <v>307.36</v>
          </cell>
          <cell r="K63">
            <v>1000</v>
          </cell>
          <cell r="L63">
            <v>113.1</v>
          </cell>
          <cell r="M63">
            <v>500</v>
          </cell>
          <cell r="N63">
            <v>0</v>
          </cell>
          <cell r="O63">
            <v>500</v>
          </cell>
          <cell r="P63">
            <v>0</v>
          </cell>
          <cell r="Q63">
            <v>500</v>
          </cell>
          <cell r="R63">
            <v>500</v>
          </cell>
        </row>
        <row r="64">
          <cell r="D64" t="str">
            <v>5220</v>
          </cell>
          <cell r="E64" t="str">
            <v>Employee Travel</v>
          </cell>
          <cell r="F64" t="str">
            <v>672000</v>
          </cell>
          <cell r="I64">
            <v>1000</v>
          </cell>
          <cell r="J64">
            <v>0</v>
          </cell>
          <cell r="K64">
            <v>500</v>
          </cell>
          <cell r="L64">
            <v>0</v>
          </cell>
          <cell r="M64">
            <v>500</v>
          </cell>
          <cell r="N64">
            <v>0</v>
          </cell>
          <cell r="O64">
            <v>500</v>
          </cell>
          <cell r="P64">
            <v>0</v>
          </cell>
          <cell r="Q64">
            <v>1500</v>
          </cell>
          <cell r="R64">
            <v>1500</v>
          </cell>
        </row>
        <row r="65">
          <cell r="D65" t="str">
            <v>5221</v>
          </cell>
          <cell r="E65" t="str">
            <v>(Local) Online Training/Webinar</v>
          </cell>
          <cell r="F65" t="str">
            <v>672000</v>
          </cell>
          <cell r="K65">
            <v>500</v>
          </cell>
          <cell r="L65">
            <v>0</v>
          </cell>
          <cell r="Q65">
            <v>200</v>
          </cell>
          <cell r="R65">
            <v>0</v>
          </cell>
        </row>
        <row r="66">
          <cell r="D66" t="str">
            <v>5890</v>
          </cell>
          <cell r="E66" t="str">
            <v>Other Services &amp; Expenses</v>
          </cell>
          <cell r="F66" t="str">
            <v>672000</v>
          </cell>
          <cell r="I66">
            <v>1000</v>
          </cell>
          <cell r="J66">
            <v>0</v>
          </cell>
          <cell r="K66">
            <v>1000</v>
          </cell>
          <cell r="L66">
            <v>0.12</v>
          </cell>
          <cell r="Q66">
            <v>250</v>
          </cell>
          <cell r="R66">
            <v>0</v>
          </cell>
        </row>
        <row r="79">
          <cell r="D79" t="str">
            <v>2393</v>
          </cell>
          <cell r="E79" t="str">
            <v>Class Non-Instr Overtime</v>
          </cell>
          <cell r="F79" t="str">
            <v>672000</v>
          </cell>
          <cell r="I79">
            <v>0</v>
          </cell>
          <cell r="J79">
            <v>2093.5</v>
          </cell>
          <cell r="K79">
            <v>1500</v>
          </cell>
          <cell r="L79">
            <v>0</v>
          </cell>
          <cell r="M79">
            <v>1000</v>
          </cell>
          <cell r="N79">
            <v>0</v>
          </cell>
          <cell r="Q79">
            <v>500</v>
          </cell>
          <cell r="R79">
            <v>500</v>
          </cell>
        </row>
        <row r="80">
          <cell r="D80" t="str">
            <v>5220</v>
          </cell>
          <cell r="E80" t="str">
            <v>Employee Travel</v>
          </cell>
          <cell r="F80" t="str">
            <v>672000</v>
          </cell>
          <cell r="I80">
            <v>3500</v>
          </cell>
          <cell r="J80">
            <v>0</v>
          </cell>
          <cell r="Q80">
            <v>1500</v>
          </cell>
          <cell r="R80">
            <v>1500</v>
          </cell>
        </row>
        <row r="81">
          <cell r="D81" t="str">
            <v>5221</v>
          </cell>
          <cell r="E81" t="str">
            <v>(Local) Online Training/Webinar</v>
          </cell>
          <cell r="F81" t="str">
            <v>672000</v>
          </cell>
          <cell r="K81">
            <v>2000</v>
          </cell>
          <cell r="L81">
            <v>0</v>
          </cell>
          <cell r="M81">
            <v>1000</v>
          </cell>
          <cell r="N81">
            <v>0</v>
          </cell>
          <cell r="Q81">
            <v>150</v>
          </cell>
          <cell r="R81">
            <v>150</v>
          </cell>
        </row>
        <row r="94">
          <cell r="D94" t="str">
            <v>2392</v>
          </cell>
          <cell r="E94" t="str">
            <v>Non-Inst Students</v>
          </cell>
          <cell r="F94" t="str">
            <v>672000</v>
          </cell>
          <cell r="I94">
            <v>10000</v>
          </cell>
          <cell r="J94">
            <v>0</v>
          </cell>
          <cell r="K94">
            <v>10000</v>
          </cell>
          <cell r="L94">
            <v>0</v>
          </cell>
          <cell r="M94">
            <v>8000</v>
          </cell>
          <cell r="N94">
            <v>0</v>
          </cell>
          <cell r="Q94">
            <v>0</v>
          </cell>
          <cell r="R94">
            <v>0</v>
          </cell>
        </row>
        <row r="95">
          <cell r="D95" t="str">
            <v>2393</v>
          </cell>
          <cell r="E95" t="str">
            <v>Class Non-Instr Overtime</v>
          </cell>
          <cell r="F95" t="str">
            <v>672000</v>
          </cell>
          <cell r="I95">
            <v>0</v>
          </cell>
          <cell r="J95">
            <v>10556.62</v>
          </cell>
          <cell r="K95">
            <v>5000</v>
          </cell>
          <cell r="L95">
            <v>8375.6200000000008</v>
          </cell>
          <cell r="M95">
            <v>15000</v>
          </cell>
          <cell r="N95">
            <v>1822.39</v>
          </cell>
          <cell r="O95">
            <v>15000</v>
          </cell>
          <cell r="P95">
            <v>747.11</v>
          </cell>
          <cell r="Q95">
            <v>15000</v>
          </cell>
          <cell r="R95">
            <v>10000</v>
          </cell>
        </row>
        <row r="96">
          <cell r="D96" t="str">
            <v>2399</v>
          </cell>
          <cell r="E96" t="str">
            <v>Cls Oth - Temp</v>
          </cell>
          <cell r="F96" t="str">
            <v>672000</v>
          </cell>
          <cell r="I96">
            <v>14000</v>
          </cell>
          <cell r="J96">
            <v>0</v>
          </cell>
          <cell r="M96">
            <v>500</v>
          </cell>
          <cell r="N96">
            <v>0</v>
          </cell>
          <cell r="Q96">
            <v>500</v>
          </cell>
          <cell r="R96">
            <v>0</v>
          </cell>
        </row>
        <row r="97">
          <cell r="D97" t="str">
            <v>5119</v>
          </cell>
          <cell r="E97" t="str">
            <v>Oth Non-Inst Consulting Services</v>
          </cell>
          <cell r="F97" t="str">
            <v>672000</v>
          </cell>
          <cell r="I97">
            <v>0</v>
          </cell>
          <cell r="J97">
            <v>14829.1</v>
          </cell>
          <cell r="K97">
            <v>0</v>
          </cell>
          <cell r="L97">
            <v>14268.1</v>
          </cell>
          <cell r="M97">
            <v>75500</v>
          </cell>
          <cell r="N97">
            <v>54920.25</v>
          </cell>
          <cell r="O97">
            <v>55000</v>
          </cell>
          <cell r="P97">
            <v>14678.13</v>
          </cell>
          <cell r="Q97">
            <v>20000</v>
          </cell>
          <cell r="R97">
            <v>20000</v>
          </cell>
        </row>
        <row r="98">
          <cell r="D98" t="str">
            <v>5220</v>
          </cell>
          <cell r="E98" t="str">
            <v>Employee Travel</v>
          </cell>
          <cell r="F98" t="str">
            <v>672000</v>
          </cell>
          <cell r="I98">
            <v>500</v>
          </cell>
          <cell r="J98">
            <v>0</v>
          </cell>
          <cell r="K98">
            <v>500</v>
          </cell>
          <cell r="L98">
            <v>0</v>
          </cell>
          <cell r="Q98">
            <v>1500</v>
          </cell>
          <cell r="R98">
            <v>1500</v>
          </cell>
        </row>
        <row r="99">
          <cell r="D99" t="str">
            <v>5300</v>
          </cell>
          <cell r="E99" t="str">
            <v>Institutional Dues/Memberships</v>
          </cell>
          <cell r="F99" t="str">
            <v>672000</v>
          </cell>
          <cell r="I99">
            <v>550</v>
          </cell>
          <cell r="J99">
            <v>0</v>
          </cell>
          <cell r="K99">
            <v>500</v>
          </cell>
          <cell r="L99">
            <v>0</v>
          </cell>
          <cell r="O99">
            <v>500</v>
          </cell>
          <cell r="P99">
            <v>0</v>
          </cell>
          <cell r="Q99">
            <v>500</v>
          </cell>
          <cell r="R99">
            <v>0</v>
          </cell>
        </row>
      </sheetData>
      <sheetData sheetId="4" refreshError="1"/>
      <sheetData sheetId="5">
        <row r="14">
          <cell r="E14" t="str">
            <v>2110</v>
          </cell>
          <cell r="F14" t="str">
            <v>Clss Mgt(NonEd)</v>
          </cell>
          <cell r="G14" t="str">
            <v>672000</v>
          </cell>
          <cell r="H14" t="str">
            <v>Fiscal Operations</v>
          </cell>
          <cell r="K14">
            <v>352505.16</v>
          </cell>
          <cell r="L14">
            <v>67162.259999999995</v>
          </cell>
        </row>
        <row r="15">
          <cell r="E15" t="str">
            <v>2190</v>
          </cell>
          <cell r="F15" t="str">
            <v>Conf Employee - Non Mgt</v>
          </cell>
          <cell r="G15" t="str">
            <v>672000</v>
          </cell>
          <cell r="H15" t="str">
            <v>Fiscal Operations</v>
          </cell>
          <cell r="K15">
            <v>84655.73</v>
          </cell>
          <cell r="L15">
            <v>21163.919999999998</v>
          </cell>
        </row>
        <row r="16">
          <cell r="E16" t="str">
            <v>2999</v>
          </cell>
          <cell r="F16" t="str">
            <v>Salary Budget Control</v>
          </cell>
          <cell r="G16" t="str">
            <v>599999</v>
          </cell>
          <cell r="H16" t="str">
            <v>Income</v>
          </cell>
          <cell r="K16">
            <v>67637.91</v>
          </cell>
          <cell r="L16">
            <v>0</v>
          </cell>
        </row>
        <row r="17">
          <cell r="E17" t="str">
            <v>2999</v>
          </cell>
          <cell r="F17" t="str">
            <v>Salary Budget Control</v>
          </cell>
          <cell r="G17" t="str">
            <v>672000</v>
          </cell>
          <cell r="H17" t="str">
            <v>Fiscal Operations</v>
          </cell>
          <cell r="K17">
            <v>218554.02</v>
          </cell>
          <cell r="L17">
            <v>0</v>
          </cell>
        </row>
        <row r="18">
          <cell r="E18" t="str">
            <v>3220</v>
          </cell>
          <cell r="F18" t="str">
            <v>PERS - Clss Mgt Non-Educational Adm</v>
          </cell>
          <cell r="G18" t="str">
            <v>672000</v>
          </cell>
          <cell r="H18" t="str">
            <v>Fiscal Operations</v>
          </cell>
          <cell r="K18">
            <v>94506.63</v>
          </cell>
          <cell r="L18">
            <v>18006.2</v>
          </cell>
        </row>
        <row r="19">
          <cell r="E19" t="str">
            <v>3222</v>
          </cell>
          <cell r="F19" t="str">
            <v>PERS - Conf Emp Non-Mgt</v>
          </cell>
          <cell r="G19" t="str">
            <v>672000</v>
          </cell>
          <cell r="H19" t="str">
            <v>Fiscal Operations</v>
          </cell>
          <cell r="K19">
            <v>22696.2</v>
          </cell>
          <cell r="L19">
            <v>5674.05</v>
          </cell>
        </row>
        <row r="20">
          <cell r="E20" t="str">
            <v>3320</v>
          </cell>
          <cell r="F20" t="str">
            <v>OASDHI - Clss Mgt Non-Ed Admin</v>
          </cell>
          <cell r="G20" t="str">
            <v>672000</v>
          </cell>
          <cell r="H20" t="str">
            <v>Fiscal Operations</v>
          </cell>
          <cell r="K20">
            <v>26427.49</v>
          </cell>
          <cell r="L20">
            <v>5115.7299999999996</v>
          </cell>
        </row>
        <row r="21">
          <cell r="E21" t="str">
            <v>3322</v>
          </cell>
          <cell r="F21" t="str">
            <v>OASDHI - Conf Emp - Non Mgt</v>
          </cell>
          <cell r="G21" t="str">
            <v>672000</v>
          </cell>
          <cell r="H21" t="str">
            <v>Fiscal Operations</v>
          </cell>
          <cell r="K21">
            <v>6476.17</v>
          </cell>
          <cell r="L21">
            <v>1567.33</v>
          </cell>
        </row>
        <row r="22">
          <cell r="E22" t="str">
            <v>3420</v>
          </cell>
          <cell r="F22" t="str">
            <v>H&amp;W - Clss Mgt(Non-Educ Admin)</v>
          </cell>
          <cell r="G22" t="str">
            <v>672000</v>
          </cell>
          <cell r="H22" t="str">
            <v>Fiscal Operations</v>
          </cell>
          <cell r="K22">
            <v>47265.36</v>
          </cell>
          <cell r="L22">
            <v>7513.58</v>
          </cell>
        </row>
        <row r="23">
          <cell r="E23" t="str">
            <v>3420RC</v>
          </cell>
          <cell r="F23" t="str">
            <v>OPEB ARC-Clss Mgt(Non-EducAdmin)</v>
          </cell>
          <cell r="G23" t="str">
            <v>672000</v>
          </cell>
          <cell r="H23" t="str">
            <v>Fiscal Operations</v>
          </cell>
          <cell r="K23">
            <v>6909.1</v>
          </cell>
          <cell r="L23">
            <v>1316.38</v>
          </cell>
        </row>
        <row r="24">
          <cell r="E24" t="str">
            <v>3422</v>
          </cell>
          <cell r="F24" t="str">
            <v>H&amp;W - Conf Emp - Non Mgt</v>
          </cell>
          <cell r="G24" t="str">
            <v>672000</v>
          </cell>
          <cell r="H24" t="str">
            <v>Fiscal Operations</v>
          </cell>
          <cell r="K24">
            <v>23632.68</v>
          </cell>
          <cell r="L24">
            <v>4671.45</v>
          </cell>
        </row>
        <row r="25">
          <cell r="E25" t="str">
            <v>3422RC</v>
          </cell>
          <cell r="F25" t="str">
            <v>OPEB ARC-Conf Emp Non Mgt</v>
          </cell>
          <cell r="G25" t="str">
            <v>672000</v>
          </cell>
          <cell r="H25" t="str">
            <v>Fiscal Operations</v>
          </cell>
          <cell r="K25">
            <v>1659.25</v>
          </cell>
          <cell r="L25">
            <v>414.81</v>
          </cell>
        </row>
        <row r="26">
          <cell r="E26" t="str">
            <v>3520</v>
          </cell>
          <cell r="F26" t="str">
            <v>SUI-Clss Mgt Non-Educational Admin</v>
          </cell>
          <cell r="G26" t="str">
            <v>672000</v>
          </cell>
          <cell r="H26" t="str">
            <v>Fiscal Operations</v>
          </cell>
          <cell r="K26">
            <v>176.26</v>
          </cell>
          <cell r="L26">
            <v>33.57</v>
          </cell>
        </row>
        <row r="27">
          <cell r="E27" t="str">
            <v>3522</v>
          </cell>
          <cell r="F27" t="str">
            <v>SUI - Conf Emp - Non Mgt</v>
          </cell>
          <cell r="G27" t="str">
            <v>672000</v>
          </cell>
          <cell r="H27" t="str">
            <v>Fiscal Operations</v>
          </cell>
          <cell r="K27">
            <v>42.33</v>
          </cell>
          <cell r="L27">
            <v>10.59</v>
          </cell>
        </row>
        <row r="28">
          <cell r="E28" t="str">
            <v>3620</v>
          </cell>
          <cell r="F28" t="str">
            <v>WC - Clss Mgt Non-Educational Admin</v>
          </cell>
          <cell r="G28" t="str">
            <v>672000</v>
          </cell>
          <cell r="H28" t="str">
            <v>Fiscal Operations</v>
          </cell>
          <cell r="K28">
            <v>3724.22</v>
          </cell>
          <cell r="L28">
            <v>709.56</v>
          </cell>
        </row>
        <row r="29">
          <cell r="E29" t="str">
            <v>3622</v>
          </cell>
          <cell r="F29" t="str">
            <v>WC - Conf Emp - Non Mgt</v>
          </cell>
          <cell r="G29" t="str">
            <v>672000</v>
          </cell>
          <cell r="H29" t="str">
            <v>Fiscal Operations</v>
          </cell>
          <cell r="K29">
            <v>894.39</v>
          </cell>
          <cell r="L29">
            <v>223.59</v>
          </cell>
        </row>
        <row r="30">
          <cell r="E30" t="str">
            <v>3920</v>
          </cell>
          <cell r="F30" t="str">
            <v>OTHBEN-Clss Mgt(Non-Educ Admin)</v>
          </cell>
          <cell r="G30" t="str">
            <v>672000</v>
          </cell>
          <cell r="H30" t="str">
            <v>Fiscal Operations</v>
          </cell>
          <cell r="K30">
            <v>1306.8</v>
          </cell>
          <cell r="L30">
            <v>245.04</v>
          </cell>
        </row>
        <row r="31">
          <cell r="E31" t="str">
            <v>3922</v>
          </cell>
          <cell r="F31" t="str">
            <v>OTHBEN - Conf Emp - Non Mgt</v>
          </cell>
          <cell r="G31" t="str">
            <v>672000</v>
          </cell>
          <cell r="H31" t="str">
            <v>Fiscal Operations</v>
          </cell>
          <cell r="K31">
            <v>653.4</v>
          </cell>
          <cell r="L31">
            <v>163.35</v>
          </cell>
        </row>
        <row r="32">
          <cell r="E32" t="str">
            <v>4313</v>
          </cell>
          <cell r="F32" t="str">
            <v>Non-Inst Supplies &amp; Materials</v>
          </cell>
          <cell r="G32" t="str">
            <v>672000</v>
          </cell>
          <cell r="H32" t="str">
            <v>Fiscal Operations</v>
          </cell>
          <cell r="K32">
            <v>10000</v>
          </cell>
          <cell r="L32">
            <v>144.06</v>
          </cell>
        </row>
        <row r="33">
          <cell r="E33" t="str">
            <v>5119</v>
          </cell>
          <cell r="F33" t="str">
            <v>Oth Non-Inst Consulting Services</v>
          </cell>
          <cell r="G33" t="str">
            <v>672000</v>
          </cell>
          <cell r="H33" t="str">
            <v>Fiscal Operations</v>
          </cell>
          <cell r="K33">
            <v>216000</v>
          </cell>
          <cell r="L33">
            <v>43984.75</v>
          </cell>
        </row>
        <row r="34">
          <cell r="E34" t="str">
            <v>5220</v>
          </cell>
          <cell r="F34" t="str">
            <v>Employee Travel</v>
          </cell>
          <cell r="G34" t="str">
            <v>672000</v>
          </cell>
          <cell r="H34" t="str">
            <v>Fiscal Operations</v>
          </cell>
          <cell r="K34">
            <v>7500</v>
          </cell>
          <cell r="L34">
            <v>17707.560000000001</v>
          </cell>
        </row>
        <row r="35">
          <cell r="E35" t="str">
            <v>5221</v>
          </cell>
          <cell r="F35" t="str">
            <v>(Local) Online Training/Webinar</v>
          </cell>
          <cell r="G35" t="str">
            <v>672000</v>
          </cell>
          <cell r="H35" t="str">
            <v>Fiscal Operations</v>
          </cell>
          <cell r="K35">
            <v>9000</v>
          </cell>
          <cell r="L35">
            <v>0</v>
          </cell>
        </row>
        <row r="36">
          <cell r="E36" t="str">
            <v>5230</v>
          </cell>
          <cell r="F36" t="str">
            <v>Food/Meetings</v>
          </cell>
          <cell r="G36" t="str">
            <v>672000</v>
          </cell>
          <cell r="H36" t="str">
            <v>Fiscal Operations</v>
          </cell>
          <cell r="K36">
            <v>1000</v>
          </cell>
          <cell r="L36">
            <v>84</v>
          </cell>
        </row>
        <row r="37">
          <cell r="E37" t="str">
            <v>5300</v>
          </cell>
          <cell r="F37" t="str">
            <v>Institutional Dues/Memberships</v>
          </cell>
          <cell r="G37" t="str">
            <v>672000</v>
          </cell>
          <cell r="H37" t="str">
            <v>Fiscal Operations</v>
          </cell>
          <cell r="K37">
            <v>2500</v>
          </cell>
          <cell r="L37">
            <v>1205</v>
          </cell>
        </row>
        <row r="38">
          <cell r="E38" t="str">
            <v>5400</v>
          </cell>
          <cell r="F38" t="str">
            <v>Comprehensive/Liab/Prpty/Auto Ins)</v>
          </cell>
          <cell r="G38" t="str">
            <v>672000</v>
          </cell>
          <cell r="H38" t="str">
            <v>Fiscal Operations</v>
          </cell>
          <cell r="K38">
            <v>0</v>
          </cell>
          <cell r="L38">
            <v>96950</v>
          </cell>
        </row>
        <row r="39">
          <cell r="E39" t="str">
            <v>5406</v>
          </cell>
          <cell r="F39" t="str">
            <v>Student Insurance</v>
          </cell>
          <cell r="G39" t="str">
            <v>672000</v>
          </cell>
          <cell r="H39" t="str">
            <v>Fiscal Operations</v>
          </cell>
          <cell r="K39">
            <v>0</v>
          </cell>
          <cell r="L39">
            <v>-900</v>
          </cell>
        </row>
        <row r="40">
          <cell r="E40" t="str">
            <v>5581</v>
          </cell>
          <cell r="F40" t="str">
            <v>Telephone Services</v>
          </cell>
          <cell r="G40" t="str">
            <v>672000</v>
          </cell>
          <cell r="H40" t="str">
            <v>Fiscal Operations</v>
          </cell>
          <cell r="K40">
            <v>0</v>
          </cell>
          <cell r="L40">
            <v>-44.78</v>
          </cell>
        </row>
        <row r="41">
          <cell r="E41" t="str">
            <v>5650</v>
          </cell>
          <cell r="F41" t="str">
            <v>Software Licensing/Maintenance Svcs</v>
          </cell>
          <cell r="G41" t="str">
            <v>672000</v>
          </cell>
          <cell r="H41" t="str">
            <v>Fiscal Operations</v>
          </cell>
          <cell r="K41">
            <v>46000</v>
          </cell>
          <cell r="L41">
            <v>20531.580000000002</v>
          </cell>
        </row>
        <row r="42">
          <cell r="E42" t="str">
            <v>5671</v>
          </cell>
          <cell r="F42" t="str">
            <v>Equip Maint Agreements</v>
          </cell>
          <cell r="G42" t="str">
            <v>672000</v>
          </cell>
          <cell r="H42" t="str">
            <v>Fiscal Operations</v>
          </cell>
          <cell r="K42">
            <v>7500</v>
          </cell>
          <cell r="L42">
            <v>0</v>
          </cell>
        </row>
        <row r="43">
          <cell r="E43" t="str">
            <v>5681</v>
          </cell>
          <cell r="F43" t="str">
            <v>Grounds Maintenance</v>
          </cell>
          <cell r="G43" t="str">
            <v>672000</v>
          </cell>
          <cell r="H43" t="str">
            <v>Fiscal Operations</v>
          </cell>
          <cell r="K43">
            <v>10000</v>
          </cell>
          <cell r="L43">
            <v>0</v>
          </cell>
        </row>
        <row r="44">
          <cell r="E44" t="str">
            <v>5685</v>
          </cell>
          <cell r="F44" t="str">
            <v>Computer Hardware Maint Agreements</v>
          </cell>
          <cell r="G44" t="str">
            <v>672000</v>
          </cell>
          <cell r="H44" t="str">
            <v>Fiscal Operations</v>
          </cell>
          <cell r="K44">
            <v>3000</v>
          </cell>
          <cell r="L44">
            <v>0</v>
          </cell>
        </row>
        <row r="45">
          <cell r="E45" t="str">
            <v>5686</v>
          </cell>
          <cell r="F45" t="str">
            <v>Oth Equipment Maint Agreements</v>
          </cell>
          <cell r="G45" t="str">
            <v>672000</v>
          </cell>
          <cell r="H45" t="str">
            <v>Fiscal Operations</v>
          </cell>
          <cell r="K45">
            <v>0</v>
          </cell>
          <cell r="L45">
            <v>2808</v>
          </cell>
        </row>
        <row r="46">
          <cell r="E46" t="str">
            <v>5820</v>
          </cell>
          <cell r="F46" t="str">
            <v>Postage/Express Overnight Svcs</v>
          </cell>
          <cell r="G46" t="str">
            <v>672000</v>
          </cell>
          <cell r="H46" t="str">
            <v>Fiscal Operations</v>
          </cell>
          <cell r="K46">
            <v>200</v>
          </cell>
          <cell r="L46">
            <v>0</v>
          </cell>
        </row>
        <row r="47">
          <cell r="E47" t="str">
            <v>5830</v>
          </cell>
          <cell r="F47" t="str">
            <v>Bank Charges</v>
          </cell>
          <cell r="G47" t="str">
            <v>672000</v>
          </cell>
          <cell r="H47" t="str">
            <v>Fiscal Operations</v>
          </cell>
          <cell r="K47">
            <v>150000</v>
          </cell>
          <cell r="L47">
            <v>29968.85</v>
          </cell>
        </row>
        <row r="48">
          <cell r="E48" t="str">
            <v>5831</v>
          </cell>
          <cell r="F48" t="str">
            <v>Credit Card Expense</v>
          </cell>
          <cell r="G48" t="str">
            <v>672000</v>
          </cell>
          <cell r="H48" t="str">
            <v>Fiscal Operations</v>
          </cell>
          <cell r="K48">
            <v>3000</v>
          </cell>
          <cell r="L48">
            <v>124.84</v>
          </cell>
        </row>
        <row r="49">
          <cell r="E49" t="str">
            <v>5860</v>
          </cell>
          <cell r="F49" t="str">
            <v>General Advertising Services</v>
          </cell>
          <cell r="G49" t="str">
            <v>672000</v>
          </cell>
          <cell r="H49" t="str">
            <v>Fiscal Operations</v>
          </cell>
          <cell r="K49">
            <v>250</v>
          </cell>
          <cell r="L49">
            <v>0</v>
          </cell>
        </row>
        <row r="50">
          <cell r="E50" t="str">
            <v>5880</v>
          </cell>
          <cell r="F50" t="str">
            <v>Taxes - Licenses &amp; Permits</v>
          </cell>
          <cell r="G50" t="str">
            <v>672000</v>
          </cell>
          <cell r="H50" t="str">
            <v>Fiscal Operations</v>
          </cell>
          <cell r="K50">
            <v>35000</v>
          </cell>
          <cell r="L50">
            <v>0</v>
          </cell>
        </row>
        <row r="51">
          <cell r="E51" t="str">
            <v>5890</v>
          </cell>
          <cell r="F51" t="str">
            <v>Other Services &amp; Expenses</v>
          </cell>
          <cell r="G51" t="str">
            <v>672000</v>
          </cell>
          <cell r="H51" t="str">
            <v>Fiscal Operations</v>
          </cell>
          <cell r="K51">
            <v>7000</v>
          </cell>
          <cell r="L51">
            <v>0</v>
          </cell>
        </row>
        <row r="52">
          <cell r="E52" t="str">
            <v>6412</v>
          </cell>
          <cell r="F52" t="str">
            <v>Computer/Technology Equipment</v>
          </cell>
          <cell r="G52" t="str">
            <v>672000</v>
          </cell>
          <cell r="H52" t="str">
            <v>Fiscal Operations</v>
          </cell>
          <cell r="K52">
            <v>20000</v>
          </cell>
          <cell r="L52">
            <v>9367.2900000000009</v>
          </cell>
        </row>
        <row r="53">
          <cell r="E53" t="str">
            <v>6419FA</v>
          </cell>
          <cell r="F53" t="str">
            <v>Other Equipment</v>
          </cell>
          <cell r="G53" t="str">
            <v>672000</v>
          </cell>
          <cell r="H53" t="str">
            <v>Fiscal Operations</v>
          </cell>
          <cell r="K53">
            <v>1000</v>
          </cell>
          <cell r="L53">
            <v>0</v>
          </cell>
        </row>
        <row r="54">
          <cell r="E54" t="str">
            <v>7201</v>
          </cell>
          <cell r="F54" t="str">
            <v>Intrafund Transfers Out</v>
          </cell>
          <cell r="G54" t="str">
            <v>731001</v>
          </cell>
          <cell r="H54" t="str">
            <v>Intra/Interfund Transfers - OUT</v>
          </cell>
          <cell r="I54" t="str">
            <v>DORESV</v>
          </cell>
          <cell r="K54">
            <v>726819.98</v>
          </cell>
          <cell r="L54">
            <v>0</v>
          </cell>
        </row>
        <row r="55">
          <cell r="E55" t="str">
            <v>7312</v>
          </cell>
          <cell r="F55" t="str">
            <v>Interfund Transfers - Out</v>
          </cell>
          <cell r="G55" t="str">
            <v>731001</v>
          </cell>
          <cell r="H55" t="str">
            <v>Intra/Interfund Transfers - OUT</v>
          </cell>
          <cell r="I55" t="str">
            <v>DORESV</v>
          </cell>
          <cell r="K55">
            <v>4919000</v>
          </cell>
          <cell r="L55">
            <v>0</v>
          </cell>
        </row>
        <row r="56">
          <cell r="E56" t="str">
            <v>7910</v>
          </cell>
          <cell r="F56" t="str">
            <v>Unrestricted</v>
          </cell>
          <cell r="G56" t="str">
            <v>672000</v>
          </cell>
          <cell r="H56" t="str">
            <v>Fiscal Operations</v>
          </cell>
          <cell r="K56">
            <v>56747052.450000003</v>
          </cell>
          <cell r="L56">
            <v>0</v>
          </cell>
        </row>
      </sheetData>
      <sheetData sheetId="6" refreshError="1"/>
      <sheetData sheetId="7">
        <row r="14">
          <cell r="E14" t="str">
            <v>2110</v>
          </cell>
          <cell r="F14" t="str">
            <v>Clss Mgt(NonEd)</v>
          </cell>
          <cell r="G14" t="str">
            <v>672000</v>
          </cell>
          <cell r="H14" t="str">
            <v>Fiscal Operations</v>
          </cell>
          <cell r="K14">
            <v>128201.95</v>
          </cell>
          <cell r="L14">
            <v>32050.47</v>
          </cell>
        </row>
        <row r="15">
          <cell r="E15" t="str">
            <v>2191</v>
          </cell>
          <cell r="F15" t="str">
            <v>Clss Non-Instr Emp Reg Salary Sched</v>
          </cell>
          <cell r="G15" t="str">
            <v>672000</v>
          </cell>
          <cell r="H15" t="str">
            <v>Fiscal Operations</v>
          </cell>
          <cell r="K15">
            <v>323694.08000000002</v>
          </cell>
          <cell r="L15">
            <v>58065.42</v>
          </cell>
        </row>
        <row r="16">
          <cell r="E16" t="str">
            <v>2393</v>
          </cell>
          <cell r="F16" t="str">
            <v>Class Non-Instr Overtime</v>
          </cell>
          <cell r="G16" t="str">
            <v>672000</v>
          </cell>
          <cell r="H16" t="str">
            <v>Fiscal Operations</v>
          </cell>
          <cell r="K16">
            <v>0</v>
          </cell>
          <cell r="L16">
            <v>6325.26</v>
          </cell>
        </row>
        <row r="17">
          <cell r="E17" t="str">
            <v>2999</v>
          </cell>
          <cell r="F17" t="str">
            <v>Salary Budget Control</v>
          </cell>
          <cell r="G17" t="str">
            <v>672000</v>
          </cell>
          <cell r="H17" t="str">
            <v>Fiscal Operations</v>
          </cell>
          <cell r="K17">
            <v>0</v>
          </cell>
          <cell r="L17">
            <v>0</v>
          </cell>
        </row>
        <row r="18">
          <cell r="E18" t="str">
            <v>3220</v>
          </cell>
          <cell r="F18" t="str">
            <v>PERS - Clss Mgt Non-Educational Adm</v>
          </cell>
          <cell r="G18" t="str">
            <v>672000</v>
          </cell>
          <cell r="H18" t="str">
            <v>Fiscal Operations</v>
          </cell>
          <cell r="K18">
            <v>34370.94</v>
          </cell>
          <cell r="L18">
            <v>8592.7199999999993</v>
          </cell>
        </row>
        <row r="19">
          <cell r="E19" t="str">
            <v>3221</v>
          </cell>
          <cell r="F19" t="str">
            <v>PERS - Clss Emp</v>
          </cell>
          <cell r="G19" t="str">
            <v>672000</v>
          </cell>
          <cell r="H19" t="str">
            <v>Fiscal Operations</v>
          </cell>
          <cell r="K19">
            <v>86782.39</v>
          </cell>
          <cell r="L19">
            <v>15567.32</v>
          </cell>
        </row>
        <row r="20">
          <cell r="E20" t="str">
            <v>3320</v>
          </cell>
          <cell r="F20" t="str">
            <v>OASDHI - Clss Mgt Non-Ed Admin</v>
          </cell>
          <cell r="G20" t="str">
            <v>672000</v>
          </cell>
          <cell r="H20" t="str">
            <v>Fiscal Operations</v>
          </cell>
          <cell r="K20">
            <v>9807.4500000000007</v>
          </cell>
          <cell r="L20">
            <v>2440.37</v>
          </cell>
        </row>
        <row r="21">
          <cell r="E21" t="str">
            <v>3321</v>
          </cell>
          <cell r="F21" t="str">
            <v>OASDHI - Clss Emp</v>
          </cell>
          <cell r="G21" t="str">
            <v>672000</v>
          </cell>
          <cell r="H21" t="str">
            <v>Fiscal Operations</v>
          </cell>
          <cell r="K21">
            <v>24762.61</v>
          </cell>
          <cell r="L21">
            <v>4897.3999999999996</v>
          </cell>
        </row>
        <row r="22">
          <cell r="E22" t="str">
            <v>3420</v>
          </cell>
          <cell r="F22" t="str">
            <v>H&amp;W - Clss Mgt(Non-Educ Admin)</v>
          </cell>
          <cell r="G22" t="str">
            <v>672000</v>
          </cell>
          <cell r="H22" t="str">
            <v>Fiscal Operations</v>
          </cell>
          <cell r="K22">
            <v>23632.68</v>
          </cell>
          <cell r="L22">
            <v>5684.25</v>
          </cell>
        </row>
        <row r="23">
          <cell r="E23" t="str">
            <v>3420RC</v>
          </cell>
          <cell r="F23" t="str">
            <v>OPEB ARC-Clss Mgt(Non-EducAdmin)</v>
          </cell>
          <cell r="G23" t="str">
            <v>672000</v>
          </cell>
          <cell r="H23" t="str">
            <v>Fiscal Operations</v>
          </cell>
          <cell r="K23">
            <v>2512.7600000000002</v>
          </cell>
          <cell r="L23">
            <v>628.20000000000005</v>
          </cell>
        </row>
        <row r="24">
          <cell r="E24" t="str">
            <v>3421</v>
          </cell>
          <cell r="F24" t="str">
            <v>H&amp;W - Clss Emp</v>
          </cell>
          <cell r="G24" t="str">
            <v>672000</v>
          </cell>
          <cell r="H24" t="str">
            <v>Fiscal Operations</v>
          </cell>
          <cell r="K24">
            <v>90591.94</v>
          </cell>
          <cell r="L24">
            <v>14001.16</v>
          </cell>
        </row>
        <row r="25">
          <cell r="E25" t="str">
            <v>3421RC</v>
          </cell>
          <cell r="F25" t="str">
            <v>OPEB ARC-Clss Emp</v>
          </cell>
          <cell r="G25" t="str">
            <v>672000</v>
          </cell>
          <cell r="H25" t="str">
            <v>Fiscal Operations</v>
          </cell>
          <cell r="K25">
            <v>6344.4</v>
          </cell>
          <cell r="L25">
            <v>1038.26</v>
          </cell>
        </row>
        <row r="26">
          <cell r="E26" t="str">
            <v>3520</v>
          </cell>
          <cell r="F26" t="str">
            <v>SUI-Clss Mgt Non-Educational Admin</v>
          </cell>
          <cell r="G26" t="str">
            <v>672000</v>
          </cell>
          <cell r="H26" t="str">
            <v>Fiscal Operations</v>
          </cell>
          <cell r="K26">
            <v>64.099999999999994</v>
          </cell>
          <cell r="L26">
            <v>16.02</v>
          </cell>
        </row>
        <row r="27">
          <cell r="E27" t="str">
            <v>3521</v>
          </cell>
          <cell r="F27" t="str">
            <v>SUI - Clss Emp</v>
          </cell>
          <cell r="G27" t="str">
            <v>672000</v>
          </cell>
          <cell r="H27" t="str">
            <v>Fiscal Operations</v>
          </cell>
          <cell r="K27">
            <v>161.84</v>
          </cell>
          <cell r="L27">
            <v>32.21</v>
          </cell>
        </row>
        <row r="28">
          <cell r="E28" t="str">
            <v>3620</v>
          </cell>
          <cell r="F28" t="str">
            <v>WC - Clss Mgt Non-Educational Admin</v>
          </cell>
          <cell r="G28" t="str">
            <v>672000</v>
          </cell>
          <cell r="H28" t="str">
            <v>Fiscal Operations</v>
          </cell>
          <cell r="K28">
            <v>1354.45</v>
          </cell>
          <cell r="L28">
            <v>338.61</v>
          </cell>
        </row>
        <row r="29">
          <cell r="E29" t="str">
            <v>3621</v>
          </cell>
          <cell r="F29" t="str">
            <v>WC - Clss Emp</v>
          </cell>
          <cell r="G29" t="str">
            <v>672000</v>
          </cell>
          <cell r="H29" t="str">
            <v>Fiscal Operations</v>
          </cell>
          <cell r="K29">
            <v>3419.83</v>
          </cell>
          <cell r="L29">
            <v>680.29</v>
          </cell>
        </row>
        <row r="30">
          <cell r="E30" t="str">
            <v>3920</v>
          </cell>
          <cell r="F30" t="str">
            <v>OTHBEN-Clss Mgt(Non-Educ Admin)</v>
          </cell>
          <cell r="G30" t="str">
            <v>672000</v>
          </cell>
          <cell r="H30" t="str">
            <v>Fiscal Operations</v>
          </cell>
          <cell r="K30">
            <v>653.4</v>
          </cell>
          <cell r="L30">
            <v>163.35</v>
          </cell>
        </row>
        <row r="31">
          <cell r="E31" t="str">
            <v>3921</v>
          </cell>
          <cell r="F31" t="str">
            <v>OTHBEN - Clss Emp</v>
          </cell>
          <cell r="G31" t="str">
            <v>672000</v>
          </cell>
          <cell r="H31" t="str">
            <v>Fiscal Operations</v>
          </cell>
          <cell r="K31">
            <v>3204.57</v>
          </cell>
          <cell r="L31">
            <v>163.35</v>
          </cell>
        </row>
        <row r="32">
          <cell r="E32" t="str">
            <v>5119</v>
          </cell>
          <cell r="F32" t="str">
            <v>Oth Non-Inst Consulting Services</v>
          </cell>
          <cell r="G32" t="str">
            <v>672000</v>
          </cell>
          <cell r="H32" t="str">
            <v>Fiscal Operations</v>
          </cell>
          <cell r="K32">
            <v>0</v>
          </cell>
          <cell r="L32">
            <v>20454.12</v>
          </cell>
        </row>
        <row r="33">
          <cell r="E33" t="str">
            <v>5220</v>
          </cell>
          <cell r="F33" t="str">
            <v>Employee Travel</v>
          </cell>
          <cell r="G33" t="str">
            <v>672000</v>
          </cell>
          <cell r="H33" t="str">
            <v>Fiscal Operations</v>
          </cell>
          <cell r="K33">
            <v>2000</v>
          </cell>
          <cell r="L33">
            <v>0</v>
          </cell>
        </row>
        <row r="34">
          <cell r="E34" t="str">
            <v>5230</v>
          </cell>
          <cell r="F34" t="str">
            <v>Food/Meetings</v>
          </cell>
          <cell r="G34" t="str">
            <v>672000</v>
          </cell>
          <cell r="H34" t="str">
            <v>Fiscal Operations</v>
          </cell>
          <cell r="K34">
            <v>150</v>
          </cell>
          <cell r="L34">
            <v>0</v>
          </cell>
        </row>
        <row r="35">
          <cell r="E35" t="str">
            <v>5300</v>
          </cell>
          <cell r="F35" t="str">
            <v>Institutional Dues/Memberships</v>
          </cell>
          <cell r="G35" t="str">
            <v>672000</v>
          </cell>
          <cell r="H35" t="str">
            <v>Fiscal Operations</v>
          </cell>
          <cell r="K35">
            <v>1000</v>
          </cell>
          <cell r="L35">
            <v>495</v>
          </cell>
        </row>
        <row r="36">
          <cell r="E36" t="str">
            <v>5650</v>
          </cell>
          <cell r="F36" t="str">
            <v>Software Licensing/Maintenance Svcs</v>
          </cell>
          <cell r="G36" t="str">
            <v>672000</v>
          </cell>
          <cell r="H36" t="str">
            <v>Fiscal Operations</v>
          </cell>
          <cell r="K36">
            <v>10000</v>
          </cell>
          <cell r="L36">
            <v>0</v>
          </cell>
        </row>
        <row r="37">
          <cell r="E37" t="str">
            <v>5820</v>
          </cell>
          <cell r="F37" t="str">
            <v>Postage/Express Overnight Svcs</v>
          </cell>
          <cell r="G37" t="str">
            <v>672000</v>
          </cell>
          <cell r="H37" t="str">
            <v>Fiscal Operations</v>
          </cell>
          <cell r="K37">
            <v>150</v>
          </cell>
          <cell r="L37">
            <v>0</v>
          </cell>
        </row>
        <row r="38">
          <cell r="E38" t="str">
            <v>5860</v>
          </cell>
          <cell r="F38" t="str">
            <v>General Advertising Services</v>
          </cell>
          <cell r="G38" t="str">
            <v>672000</v>
          </cell>
          <cell r="H38" t="str">
            <v>Fiscal Operations</v>
          </cell>
          <cell r="K38">
            <v>1000</v>
          </cell>
          <cell r="L38">
            <v>0</v>
          </cell>
        </row>
      </sheetData>
      <sheetData sheetId="8">
        <row r="14">
          <cell r="E14" t="str">
            <v>2110</v>
          </cell>
          <cell r="F14" t="str">
            <v>Clss Mgt(NonEd)</v>
          </cell>
          <cell r="G14" t="str">
            <v>672000</v>
          </cell>
          <cell r="H14" t="str">
            <v>Fiscal Operations</v>
          </cell>
          <cell r="K14">
            <v>210870.17</v>
          </cell>
          <cell r="L14">
            <v>52717.54</v>
          </cell>
        </row>
        <row r="15">
          <cell r="E15" t="str">
            <v>2110</v>
          </cell>
          <cell r="F15" t="str">
            <v>Clss Mgt(NonEd)</v>
          </cell>
          <cell r="G15" t="str">
            <v>711001</v>
          </cell>
          <cell r="H15" t="str">
            <v>General Planning &amp; Development</v>
          </cell>
          <cell r="K15">
            <v>37212.379999999997</v>
          </cell>
          <cell r="L15">
            <v>9303.11</v>
          </cell>
        </row>
        <row r="16">
          <cell r="E16" t="str">
            <v>2999</v>
          </cell>
          <cell r="F16" t="str">
            <v>Salary Budget Control</v>
          </cell>
          <cell r="G16" t="str">
            <v>672000</v>
          </cell>
          <cell r="H16" t="str">
            <v>Fiscal Operations</v>
          </cell>
          <cell r="K16">
            <v>0</v>
          </cell>
          <cell r="L16">
            <v>0</v>
          </cell>
        </row>
        <row r="17">
          <cell r="E17" t="str">
            <v>2999</v>
          </cell>
          <cell r="F17" t="str">
            <v>Salary Budget Control</v>
          </cell>
          <cell r="G17" t="str">
            <v>711001</v>
          </cell>
          <cell r="H17" t="str">
            <v>General Planning &amp; Development</v>
          </cell>
          <cell r="K17">
            <v>0</v>
          </cell>
          <cell r="L17">
            <v>0</v>
          </cell>
        </row>
        <row r="18">
          <cell r="E18" t="str">
            <v>3220</v>
          </cell>
          <cell r="F18" t="str">
            <v>PERS - Clss Mgt Non-Educational Adm</v>
          </cell>
          <cell r="G18" t="str">
            <v>672000</v>
          </cell>
          <cell r="H18" t="str">
            <v>Fiscal Operations</v>
          </cell>
          <cell r="K18">
            <v>56534.29</v>
          </cell>
          <cell r="L18">
            <v>10294.620000000001</v>
          </cell>
        </row>
        <row r="19">
          <cell r="E19" t="str">
            <v>3220</v>
          </cell>
          <cell r="F19" t="str">
            <v>PERS - Clss Mgt Non-Educational Adm</v>
          </cell>
          <cell r="G19" t="str">
            <v>711001</v>
          </cell>
          <cell r="H19" t="str">
            <v>General Planning &amp; Development</v>
          </cell>
          <cell r="K19">
            <v>9976.64</v>
          </cell>
          <cell r="L19">
            <v>1816.7</v>
          </cell>
        </row>
        <row r="20">
          <cell r="E20" t="str">
            <v>3320</v>
          </cell>
          <cell r="F20" t="str">
            <v>OASDHI - Clss Mgt Non-Ed Admin</v>
          </cell>
          <cell r="G20" t="str">
            <v>672000</v>
          </cell>
          <cell r="H20" t="str">
            <v>Fiscal Operations</v>
          </cell>
          <cell r="K20">
            <v>12337.92</v>
          </cell>
          <cell r="L20">
            <v>3880.53</v>
          </cell>
        </row>
        <row r="21">
          <cell r="E21" t="str">
            <v>3320</v>
          </cell>
          <cell r="F21" t="str">
            <v>OASDHI - Clss Mgt Non-Ed Admin</v>
          </cell>
          <cell r="G21" t="str">
            <v>711001</v>
          </cell>
          <cell r="H21" t="str">
            <v>General Planning &amp; Development</v>
          </cell>
          <cell r="K21">
            <v>2177.2800000000002</v>
          </cell>
          <cell r="L21">
            <v>684.8</v>
          </cell>
        </row>
        <row r="22">
          <cell r="E22" t="str">
            <v>3420</v>
          </cell>
          <cell r="F22" t="str">
            <v>H&amp;W - Clss Mgt(Non-Educ Admin)</v>
          </cell>
          <cell r="G22" t="str">
            <v>672000</v>
          </cell>
          <cell r="H22" t="str">
            <v>Fiscal Operations</v>
          </cell>
          <cell r="K22">
            <v>20087.77</v>
          </cell>
          <cell r="L22">
            <v>4868.33</v>
          </cell>
        </row>
        <row r="23">
          <cell r="E23" t="str">
            <v>3420</v>
          </cell>
          <cell r="F23" t="str">
            <v>H&amp;W - Clss Mgt(Non-Educ Admin)</v>
          </cell>
          <cell r="G23" t="str">
            <v>711001</v>
          </cell>
          <cell r="H23" t="str">
            <v>General Planning &amp; Development</v>
          </cell>
          <cell r="K23">
            <v>3544.91</v>
          </cell>
          <cell r="L23">
            <v>859.12</v>
          </cell>
        </row>
        <row r="24">
          <cell r="E24" t="str">
            <v>3420RC</v>
          </cell>
          <cell r="F24" t="str">
            <v>OPEB ARC-Clss Mgt(Non-EducAdmin)</v>
          </cell>
          <cell r="G24" t="str">
            <v>672000</v>
          </cell>
          <cell r="H24" t="str">
            <v>Fiscal Operations</v>
          </cell>
          <cell r="K24">
            <v>4133.05</v>
          </cell>
          <cell r="L24">
            <v>1033.26</v>
          </cell>
        </row>
        <row r="25">
          <cell r="E25" t="str">
            <v>3420RC</v>
          </cell>
          <cell r="F25" t="str">
            <v>OPEB ARC-Clss Mgt(Non-EducAdmin)</v>
          </cell>
          <cell r="G25" t="str">
            <v>711001</v>
          </cell>
          <cell r="H25" t="str">
            <v>General Planning &amp; Development</v>
          </cell>
          <cell r="K25">
            <v>729.37</v>
          </cell>
          <cell r="L25">
            <v>182.34</v>
          </cell>
        </row>
        <row r="26">
          <cell r="E26" t="str">
            <v>3520</v>
          </cell>
          <cell r="F26" t="str">
            <v>SUI-Clss Mgt Non-Educational Admin</v>
          </cell>
          <cell r="G26" t="str">
            <v>672000</v>
          </cell>
          <cell r="H26" t="str">
            <v>Fiscal Operations</v>
          </cell>
          <cell r="K26">
            <v>105.44</v>
          </cell>
          <cell r="L26">
            <v>26.37</v>
          </cell>
        </row>
        <row r="27">
          <cell r="E27" t="str">
            <v>3520</v>
          </cell>
          <cell r="F27" t="str">
            <v>SUI-Clss Mgt Non-Educational Admin</v>
          </cell>
          <cell r="G27" t="str">
            <v>711001</v>
          </cell>
          <cell r="H27" t="str">
            <v>General Planning &amp; Development</v>
          </cell>
          <cell r="K27">
            <v>18.600000000000001</v>
          </cell>
          <cell r="L27">
            <v>4.6500000000000004</v>
          </cell>
        </row>
        <row r="28">
          <cell r="E28" t="str">
            <v>3620</v>
          </cell>
          <cell r="F28" t="str">
            <v>WC - Clss Mgt Non-Educational Admin</v>
          </cell>
          <cell r="G28" t="str">
            <v>672000</v>
          </cell>
          <cell r="H28" t="str">
            <v>Fiscal Operations</v>
          </cell>
          <cell r="K28">
            <v>2227.84</v>
          </cell>
          <cell r="L28">
            <v>556.98</v>
          </cell>
        </row>
        <row r="29">
          <cell r="E29" t="str">
            <v>3620</v>
          </cell>
          <cell r="F29" t="str">
            <v>WC - Clss Mgt Non-Educational Admin</v>
          </cell>
          <cell r="G29" t="str">
            <v>711001</v>
          </cell>
          <cell r="H29" t="str">
            <v>General Planning &amp; Development</v>
          </cell>
          <cell r="K29">
            <v>393.15</v>
          </cell>
          <cell r="L29">
            <v>98.28</v>
          </cell>
        </row>
        <row r="30">
          <cell r="E30" t="str">
            <v>3920</v>
          </cell>
          <cell r="F30" t="str">
            <v>OTHBEN-Clss Mgt(Non-Educ Admin)</v>
          </cell>
          <cell r="G30" t="str">
            <v>672000</v>
          </cell>
          <cell r="H30" t="str">
            <v>Fiscal Operations</v>
          </cell>
          <cell r="K30">
            <v>555.39</v>
          </cell>
          <cell r="L30">
            <v>0</v>
          </cell>
        </row>
        <row r="31">
          <cell r="E31" t="str">
            <v>3920</v>
          </cell>
          <cell r="F31" t="str">
            <v>OTHBEN-Clss Mgt(Non-Educ Admin)</v>
          </cell>
          <cell r="G31" t="str">
            <v>711001</v>
          </cell>
          <cell r="H31" t="str">
            <v>General Planning &amp; Development</v>
          </cell>
          <cell r="K31">
            <v>98.01</v>
          </cell>
          <cell r="L31">
            <v>0</v>
          </cell>
        </row>
        <row r="32">
          <cell r="E32" t="str">
            <v>5119</v>
          </cell>
          <cell r="F32" t="str">
            <v>Oth Non-Inst Consulting Services</v>
          </cell>
          <cell r="G32" t="str">
            <v>672000</v>
          </cell>
          <cell r="H32" t="str">
            <v>Fiscal Operations</v>
          </cell>
          <cell r="K32">
            <v>5000</v>
          </cell>
          <cell r="L32">
            <v>0</v>
          </cell>
        </row>
        <row r="33">
          <cell r="E33" t="str">
            <v>5400</v>
          </cell>
          <cell r="F33" t="str">
            <v>Comprehensive/Liab/Prpty/Auto Ins)</v>
          </cell>
          <cell r="G33" t="str">
            <v>672000</v>
          </cell>
          <cell r="H33" t="str">
            <v>Fiscal Operations</v>
          </cell>
          <cell r="K33">
            <v>1896197</v>
          </cell>
          <cell r="L33">
            <v>0</v>
          </cell>
        </row>
        <row r="34">
          <cell r="E34" t="str">
            <v>5406</v>
          </cell>
          <cell r="F34" t="str">
            <v>Student Insurance</v>
          </cell>
          <cell r="G34" t="str">
            <v>672000</v>
          </cell>
          <cell r="H34" t="str">
            <v>Fiscal Operations</v>
          </cell>
          <cell r="K34">
            <v>200000</v>
          </cell>
          <cell r="L34">
            <v>12923</v>
          </cell>
        </row>
        <row r="35">
          <cell r="E35" t="str">
            <v>5700</v>
          </cell>
          <cell r="F35" t="str">
            <v>Annual Fiscal Audit</v>
          </cell>
          <cell r="G35" t="str">
            <v>672000</v>
          </cell>
          <cell r="H35" t="str">
            <v>Fiscal Operations</v>
          </cell>
          <cell r="K35">
            <v>127000</v>
          </cell>
          <cell r="L35">
            <v>350</v>
          </cell>
        </row>
        <row r="36">
          <cell r="E36" t="str">
            <v>7110</v>
          </cell>
          <cell r="F36" t="str">
            <v>Debt Reduction</v>
          </cell>
          <cell r="G36" t="str">
            <v>720000</v>
          </cell>
          <cell r="H36" t="str">
            <v>Debt Service</v>
          </cell>
          <cell r="K36">
            <v>1495000</v>
          </cell>
          <cell r="L36">
            <v>0</v>
          </cell>
        </row>
        <row r="37">
          <cell r="E37" t="str">
            <v>7111</v>
          </cell>
          <cell r="F37" t="str">
            <v>Debt Interest &amp; Other Charges</v>
          </cell>
          <cell r="G37" t="str">
            <v>720000</v>
          </cell>
          <cell r="H37" t="str">
            <v>Debt Service</v>
          </cell>
          <cell r="K37">
            <v>4250000</v>
          </cell>
          <cell r="L37">
            <v>0</v>
          </cell>
        </row>
      </sheetData>
      <sheetData sheetId="9">
        <row r="14">
          <cell r="E14" t="str">
            <v>4313</v>
          </cell>
          <cell r="F14" t="str">
            <v>Non-Inst Supplies &amp; Materials</v>
          </cell>
          <cell r="G14" t="str">
            <v>672000</v>
          </cell>
          <cell r="H14" t="str">
            <v>Fiscal Operations</v>
          </cell>
          <cell r="I14" t="str">
            <v>CIC031</v>
          </cell>
          <cell r="J14" t="str">
            <v>CI</v>
          </cell>
          <cell r="K14">
            <v>0</v>
          </cell>
          <cell r="L14">
            <v>0</v>
          </cell>
        </row>
        <row r="15">
          <cell r="E15" t="str">
            <v>5407</v>
          </cell>
          <cell r="F15" t="str">
            <v>Insurance Deductibles</v>
          </cell>
          <cell r="G15" t="str">
            <v>672000</v>
          </cell>
          <cell r="H15" t="str">
            <v>Fiscal Operations</v>
          </cell>
          <cell r="I15" t="str">
            <v>BIC031</v>
          </cell>
          <cell r="K15">
            <v>0</v>
          </cell>
          <cell r="L15">
            <v>0</v>
          </cell>
        </row>
        <row r="16">
          <cell r="E16">
            <v>5407</v>
          </cell>
          <cell r="F16" t="str">
            <v>Insurance Deductibles</v>
          </cell>
          <cell r="G16" t="str">
            <v>672000</v>
          </cell>
          <cell r="H16" t="str">
            <v>Fiscal Operations</v>
          </cell>
          <cell r="K16">
            <v>20000</v>
          </cell>
          <cell r="L16">
            <v>1684.1</v>
          </cell>
        </row>
        <row r="17">
          <cell r="E17" t="str">
            <v>5860</v>
          </cell>
          <cell r="F17" t="str">
            <v>General Advertising Services</v>
          </cell>
          <cell r="G17" t="str">
            <v>672000</v>
          </cell>
          <cell r="H17" t="str">
            <v>Fiscal Operations</v>
          </cell>
          <cell r="I17" t="str">
            <v>CIC031</v>
          </cell>
          <cell r="J17" t="str">
            <v>CI</v>
          </cell>
          <cell r="K17">
            <v>0</v>
          </cell>
          <cell r="L17">
            <v>0</v>
          </cell>
        </row>
        <row r="18">
          <cell r="E18" t="str">
            <v>6211</v>
          </cell>
          <cell r="F18" t="str">
            <v>Buildings Architect</v>
          </cell>
          <cell r="G18" t="str">
            <v>672000</v>
          </cell>
          <cell r="H18" t="str">
            <v>Fiscal Operations</v>
          </cell>
          <cell r="I18" t="str">
            <v>CIC031</v>
          </cell>
          <cell r="J18" t="str">
            <v>CI</v>
          </cell>
          <cell r="K18">
            <v>0</v>
          </cell>
          <cell r="L18">
            <v>3017</v>
          </cell>
        </row>
        <row r="19">
          <cell r="E19" t="str">
            <v>6214</v>
          </cell>
          <cell r="F19" t="str">
            <v>Buildings - Testing &amp; Inspection</v>
          </cell>
          <cell r="G19" t="str">
            <v>672000</v>
          </cell>
          <cell r="H19" t="str">
            <v>Fiscal Operations</v>
          </cell>
          <cell r="I19" t="str">
            <v>CIC031</v>
          </cell>
          <cell r="J19" t="str">
            <v>CI</v>
          </cell>
          <cell r="K19">
            <v>0</v>
          </cell>
          <cell r="L19">
            <v>0</v>
          </cell>
        </row>
        <row r="20">
          <cell r="E20" t="str">
            <v>6419FA</v>
          </cell>
          <cell r="F20" t="str">
            <v>Other Equipment</v>
          </cell>
          <cell r="G20" t="str">
            <v>672000</v>
          </cell>
          <cell r="H20" t="str">
            <v>Fiscal Operations</v>
          </cell>
          <cell r="I20" t="str">
            <v>CIC031</v>
          </cell>
          <cell r="J20" t="str">
            <v>CI</v>
          </cell>
          <cell r="K20">
            <v>0</v>
          </cell>
          <cell r="L20">
            <v>0</v>
          </cell>
        </row>
      </sheetData>
      <sheetData sheetId="10">
        <row r="14">
          <cell r="E14" t="str">
            <v>2110</v>
          </cell>
          <cell r="F14" t="str">
            <v>Clss Mgt(NonEd)</v>
          </cell>
          <cell r="G14" t="str">
            <v>672000</v>
          </cell>
          <cell r="H14" t="str">
            <v>Fiscal Operations</v>
          </cell>
          <cell r="K14">
            <v>248138.94</v>
          </cell>
          <cell r="L14">
            <v>62034.75</v>
          </cell>
        </row>
        <row r="15">
          <cell r="E15" t="str">
            <v>2191</v>
          </cell>
          <cell r="F15" t="str">
            <v>Clss Non-Instr Emp Reg Salary Sched</v>
          </cell>
          <cell r="G15" t="str">
            <v>672000</v>
          </cell>
          <cell r="H15" t="str">
            <v>Fiscal Operations</v>
          </cell>
          <cell r="K15">
            <v>352357.78</v>
          </cell>
          <cell r="L15">
            <v>78731.95</v>
          </cell>
        </row>
        <row r="16">
          <cell r="E16" t="str">
            <v>2393</v>
          </cell>
          <cell r="F16" t="str">
            <v>Class Non-Instr Overtime</v>
          </cell>
          <cell r="G16" t="str">
            <v>672000</v>
          </cell>
          <cell r="H16" t="str">
            <v>Fiscal Operations</v>
          </cell>
          <cell r="K16">
            <v>12000</v>
          </cell>
          <cell r="L16">
            <v>2535.2600000000002</v>
          </cell>
        </row>
        <row r="17">
          <cell r="E17" t="str">
            <v>2394</v>
          </cell>
          <cell r="F17" t="str">
            <v>Non-Admin Non-Instr Prof Expt</v>
          </cell>
          <cell r="G17" t="str">
            <v>672000</v>
          </cell>
          <cell r="H17" t="str">
            <v>Fiscal Operations</v>
          </cell>
          <cell r="K17">
            <v>12000</v>
          </cell>
          <cell r="L17">
            <v>0</v>
          </cell>
        </row>
        <row r="18">
          <cell r="E18" t="str">
            <v>2999</v>
          </cell>
          <cell r="F18" t="str">
            <v>Salary Budget Control</v>
          </cell>
          <cell r="G18" t="str">
            <v>672000</v>
          </cell>
          <cell r="H18" t="str">
            <v>Fiscal Operations</v>
          </cell>
          <cell r="K18">
            <v>0</v>
          </cell>
          <cell r="L18">
            <v>0</v>
          </cell>
        </row>
        <row r="19">
          <cell r="E19" t="str">
            <v>3220</v>
          </cell>
          <cell r="F19" t="str">
            <v>PERS - Clss Mgt Non-Educational Adm</v>
          </cell>
          <cell r="G19" t="str">
            <v>672000</v>
          </cell>
          <cell r="H19" t="str">
            <v>Fiscal Operations</v>
          </cell>
          <cell r="K19">
            <v>66526.05</v>
          </cell>
          <cell r="L19">
            <v>16631.509999999998</v>
          </cell>
        </row>
        <row r="20">
          <cell r="E20" t="str">
            <v>3221</v>
          </cell>
          <cell r="F20" t="str">
            <v>PERS - Clss Emp</v>
          </cell>
          <cell r="G20" t="str">
            <v>672000</v>
          </cell>
          <cell r="H20" t="str">
            <v>Fiscal Operations</v>
          </cell>
          <cell r="K20">
            <v>94467.12</v>
          </cell>
          <cell r="L20">
            <v>19937.849999999999</v>
          </cell>
        </row>
        <row r="21">
          <cell r="E21" t="str">
            <v>3221T</v>
          </cell>
          <cell r="F21" t="str">
            <v>PERS - Clss Emp Temp</v>
          </cell>
          <cell r="G21" t="str">
            <v>672000</v>
          </cell>
          <cell r="H21" t="str">
            <v>Fiscal Operations</v>
          </cell>
          <cell r="K21">
            <v>3201.6</v>
          </cell>
          <cell r="L21">
            <v>0</v>
          </cell>
        </row>
        <row r="22">
          <cell r="E22" t="str">
            <v>3320</v>
          </cell>
          <cell r="F22" t="str">
            <v>OASDHI - Clss Mgt Non-Ed Admin</v>
          </cell>
          <cell r="G22" t="str">
            <v>672000</v>
          </cell>
          <cell r="H22" t="str">
            <v>Fiscal Operations</v>
          </cell>
          <cell r="K22">
            <v>18982.63</v>
          </cell>
          <cell r="L22">
            <v>4732.43</v>
          </cell>
        </row>
        <row r="23">
          <cell r="E23" t="str">
            <v>3321</v>
          </cell>
          <cell r="F23" t="str">
            <v>OASDHI - Clss Emp</v>
          </cell>
          <cell r="G23" t="str">
            <v>672000</v>
          </cell>
          <cell r="H23" t="str">
            <v>Fiscal Operations</v>
          </cell>
          <cell r="K23">
            <v>26955.35</v>
          </cell>
          <cell r="L23">
            <v>6173.73</v>
          </cell>
        </row>
        <row r="24">
          <cell r="E24" t="str">
            <v>3321T</v>
          </cell>
          <cell r="F24" t="str">
            <v>OASDHI - Clss Emp Temp</v>
          </cell>
          <cell r="G24" t="str">
            <v>672000</v>
          </cell>
          <cell r="H24" t="str">
            <v>Fiscal Operations</v>
          </cell>
          <cell r="K24">
            <v>1092</v>
          </cell>
          <cell r="L24">
            <v>0</v>
          </cell>
        </row>
        <row r="25">
          <cell r="E25" t="str">
            <v>3420</v>
          </cell>
          <cell r="F25" t="str">
            <v>H&amp;W - Clss Mgt(Non-Educ Admin)</v>
          </cell>
          <cell r="G25" t="str">
            <v>672000</v>
          </cell>
          <cell r="H25" t="str">
            <v>Fiscal Operations</v>
          </cell>
          <cell r="K25">
            <v>47265.36</v>
          </cell>
          <cell r="L25">
            <v>10772.7</v>
          </cell>
        </row>
        <row r="26">
          <cell r="E26" t="str">
            <v>3420RC</v>
          </cell>
          <cell r="F26" t="str">
            <v>OPEB ARC-Clss Mgt(Non-EducAdmin)</v>
          </cell>
          <cell r="G26" t="str">
            <v>672000</v>
          </cell>
          <cell r="H26" t="str">
            <v>Fiscal Operations</v>
          </cell>
          <cell r="K26">
            <v>4863.53</v>
          </cell>
          <cell r="L26">
            <v>1215.9000000000001</v>
          </cell>
        </row>
        <row r="27">
          <cell r="E27" t="str">
            <v>3421</v>
          </cell>
          <cell r="F27" t="str">
            <v>H&amp;W - Clss Emp</v>
          </cell>
          <cell r="G27" t="str">
            <v>672000</v>
          </cell>
          <cell r="H27" t="str">
            <v>Fiscal Operations</v>
          </cell>
          <cell r="K27">
            <v>118163.4</v>
          </cell>
          <cell r="L27">
            <v>23177.87</v>
          </cell>
        </row>
        <row r="28">
          <cell r="E28" t="str">
            <v>3421RC</v>
          </cell>
          <cell r="F28" t="str">
            <v>OPEB ARC-Clss Emp</v>
          </cell>
          <cell r="G28" t="str">
            <v>672000</v>
          </cell>
          <cell r="H28" t="str">
            <v>Fiscal Operations</v>
          </cell>
          <cell r="K28">
            <v>6906.23</v>
          </cell>
          <cell r="L28">
            <v>1457.6</v>
          </cell>
        </row>
        <row r="29">
          <cell r="E29" t="str">
            <v>3520</v>
          </cell>
          <cell r="F29" t="str">
            <v>SUI-Clss Mgt Non-Educational Admin</v>
          </cell>
          <cell r="G29" t="str">
            <v>672000</v>
          </cell>
          <cell r="H29" t="str">
            <v>Fiscal Operations</v>
          </cell>
          <cell r="K29">
            <v>124.07</v>
          </cell>
          <cell r="L29">
            <v>31.02</v>
          </cell>
        </row>
        <row r="30">
          <cell r="E30" t="str">
            <v>3521</v>
          </cell>
          <cell r="F30" t="str">
            <v>SUI - Clss Emp</v>
          </cell>
          <cell r="G30" t="str">
            <v>672000</v>
          </cell>
          <cell r="H30" t="str">
            <v>Fiscal Operations</v>
          </cell>
          <cell r="K30">
            <v>176.18</v>
          </cell>
          <cell r="L30">
            <v>40.659999999999997</v>
          </cell>
        </row>
        <row r="31">
          <cell r="E31" t="str">
            <v>3521T</v>
          </cell>
          <cell r="F31" t="str">
            <v>SUI - Clss Emp Temp</v>
          </cell>
          <cell r="G31" t="str">
            <v>672000</v>
          </cell>
          <cell r="H31" t="str">
            <v>Fiscal Operations</v>
          </cell>
          <cell r="K31">
            <v>12</v>
          </cell>
          <cell r="L31">
            <v>0</v>
          </cell>
        </row>
        <row r="32">
          <cell r="E32" t="str">
            <v>3620</v>
          </cell>
          <cell r="F32" t="str">
            <v>WC - Clss Mgt Non-Educational Admin</v>
          </cell>
          <cell r="G32" t="str">
            <v>672000</v>
          </cell>
          <cell r="H32" t="str">
            <v>Fiscal Operations</v>
          </cell>
          <cell r="K32">
            <v>2621.59</v>
          </cell>
          <cell r="L32">
            <v>655.41</v>
          </cell>
        </row>
        <row r="33">
          <cell r="E33" t="str">
            <v>3621</v>
          </cell>
          <cell r="F33" t="str">
            <v>WC - Clss Emp</v>
          </cell>
          <cell r="G33" t="str">
            <v>672000</v>
          </cell>
          <cell r="H33" t="str">
            <v>Fiscal Operations</v>
          </cell>
          <cell r="K33">
            <v>3722.66</v>
          </cell>
          <cell r="L33">
            <v>858.59</v>
          </cell>
        </row>
        <row r="34">
          <cell r="E34" t="str">
            <v>3621T</v>
          </cell>
          <cell r="F34" t="str">
            <v>WC - Clss Emp Temp</v>
          </cell>
          <cell r="G34" t="str">
            <v>672000</v>
          </cell>
          <cell r="H34" t="str">
            <v>Fiscal Operations</v>
          </cell>
          <cell r="K34">
            <v>254.4</v>
          </cell>
          <cell r="L34">
            <v>0</v>
          </cell>
        </row>
        <row r="35">
          <cell r="E35" t="str">
            <v>3721T</v>
          </cell>
          <cell r="F35" t="str">
            <v>DefBen - Clss Emp Temp</v>
          </cell>
          <cell r="G35" t="str">
            <v>672000</v>
          </cell>
          <cell r="H35" t="str">
            <v>Fiscal Operations</v>
          </cell>
          <cell r="K35">
            <v>456</v>
          </cell>
          <cell r="L35">
            <v>0</v>
          </cell>
        </row>
        <row r="36">
          <cell r="E36" t="str">
            <v>3920</v>
          </cell>
          <cell r="F36" t="str">
            <v>OTHBEN-Clss Mgt(Non-Educ Admin)</v>
          </cell>
          <cell r="G36" t="str">
            <v>672000</v>
          </cell>
          <cell r="H36" t="str">
            <v>Fiscal Operations</v>
          </cell>
          <cell r="K36">
            <v>1306.8</v>
          </cell>
          <cell r="L36">
            <v>326.7</v>
          </cell>
        </row>
        <row r="37">
          <cell r="E37" t="str">
            <v>3921</v>
          </cell>
          <cell r="F37" t="str">
            <v>OTHBEN - Clss Emp</v>
          </cell>
          <cell r="G37" t="str">
            <v>672000</v>
          </cell>
          <cell r="H37" t="str">
            <v>Fiscal Operations</v>
          </cell>
          <cell r="K37">
            <v>3488.33</v>
          </cell>
          <cell r="L37">
            <v>163.35</v>
          </cell>
        </row>
        <row r="38">
          <cell r="E38" t="str">
            <v>5119</v>
          </cell>
          <cell r="F38" t="str">
            <v>Oth Non-Inst Consulting Services</v>
          </cell>
          <cell r="G38" t="str">
            <v>672000</v>
          </cell>
          <cell r="H38" t="str">
            <v>Fiscal Operations</v>
          </cell>
          <cell r="K38">
            <v>20000</v>
          </cell>
          <cell r="L38">
            <v>0</v>
          </cell>
        </row>
      </sheetData>
      <sheetData sheetId="11">
        <row r="14">
          <cell r="E14" t="str">
            <v>2110</v>
          </cell>
          <cell r="F14" t="str">
            <v>Clss Mgt(NonEd)</v>
          </cell>
          <cell r="G14" t="str">
            <v>672000</v>
          </cell>
          <cell r="H14" t="str">
            <v>Fiscal Operations</v>
          </cell>
          <cell r="K14">
            <v>168212.06</v>
          </cell>
          <cell r="L14">
            <v>31268.76</v>
          </cell>
        </row>
        <row r="15">
          <cell r="E15" t="str">
            <v>2191</v>
          </cell>
          <cell r="F15" t="str">
            <v>Clss Non-Instr Emp Reg Salary Sched</v>
          </cell>
          <cell r="G15" t="str">
            <v>672000</v>
          </cell>
          <cell r="H15" t="str">
            <v>Fiscal Operations</v>
          </cell>
          <cell r="K15">
            <v>182920.26</v>
          </cell>
          <cell r="L15">
            <v>45730.07</v>
          </cell>
        </row>
        <row r="16">
          <cell r="E16" t="str">
            <v>2393</v>
          </cell>
          <cell r="F16" t="str">
            <v>Class Non-Instr Overtime</v>
          </cell>
          <cell r="G16" t="str">
            <v>672000</v>
          </cell>
          <cell r="H16" t="str">
            <v>Fiscal Operations</v>
          </cell>
          <cell r="K16">
            <v>4000</v>
          </cell>
          <cell r="L16">
            <v>1732.24</v>
          </cell>
        </row>
        <row r="17">
          <cell r="E17" t="str">
            <v>2999</v>
          </cell>
          <cell r="F17" t="str">
            <v>Salary Budget Control</v>
          </cell>
          <cell r="G17" t="str">
            <v>672000</v>
          </cell>
          <cell r="H17" t="str">
            <v>Fiscal Operations</v>
          </cell>
          <cell r="K17">
            <v>0</v>
          </cell>
          <cell r="L17">
            <v>0</v>
          </cell>
        </row>
        <row r="18">
          <cell r="E18" t="str">
            <v>3220</v>
          </cell>
          <cell r="F18" t="str">
            <v>PERS - Clss Mgt Non-Educational Adm</v>
          </cell>
          <cell r="G18" t="str">
            <v>672000</v>
          </cell>
          <cell r="H18" t="str">
            <v>Fiscal Operations</v>
          </cell>
          <cell r="K18">
            <v>45097.65</v>
          </cell>
          <cell r="L18">
            <v>8383.14</v>
          </cell>
        </row>
        <row r="19">
          <cell r="E19" t="str">
            <v>3221</v>
          </cell>
          <cell r="F19" t="str">
            <v>PERS - Clss Emp</v>
          </cell>
          <cell r="G19" t="str">
            <v>672000</v>
          </cell>
          <cell r="H19" t="str">
            <v>Fiscal Operations</v>
          </cell>
          <cell r="K19">
            <v>49040.92</v>
          </cell>
          <cell r="L19">
            <v>12260.21</v>
          </cell>
        </row>
        <row r="20">
          <cell r="E20" t="str">
            <v>3221T</v>
          </cell>
          <cell r="F20" t="str">
            <v>PERS - Clss Emp Temp</v>
          </cell>
          <cell r="G20" t="str">
            <v>672000</v>
          </cell>
          <cell r="H20" t="str">
            <v>Fiscal Operations</v>
          </cell>
          <cell r="K20">
            <v>1067.2</v>
          </cell>
          <cell r="L20">
            <v>0</v>
          </cell>
        </row>
        <row r="21">
          <cell r="E21" t="str">
            <v>3320</v>
          </cell>
          <cell r="F21" t="str">
            <v>OASDHI - Clss Mgt Non-Ed Admin</v>
          </cell>
          <cell r="G21" t="str">
            <v>672000</v>
          </cell>
          <cell r="H21" t="str">
            <v>Fiscal Operations</v>
          </cell>
          <cell r="K21">
            <v>12868.22</v>
          </cell>
          <cell r="L21">
            <v>2363.37</v>
          </cell>
        </row>
        <row r="22">
          <cell r="E22" t="str">
            <v>3321</v>
          </cell>
          <cell r="F22" t="str">
            <v>OASDHI - Clss Emp</v>
          </cell>
          <cell r="G22" t="str">
            <v>672000</v>
          </cell>
          <cell r="H22" t="str">
            <v>Fiscal Operations</v>
          </cell>
          <cell r="K22">
            <v>13993.4</v>
          </cell>
          <cell r="L22">
            <v>3584.44</v>
          </cell>
        </row>
        <row r="23">
          <cell r="E23" t="str">
            <v>3321T</v>
          </cell>
          <cell r="F23" t="str">
            <v>OASDHI - Clss Emp Temp</v>
          </cell>
          <cell r="G23" t="str">
            <v>672000</v>
          </cell>
          <cell r="H23" t="str">
            <v>Fiscal Operations</v>
          </cell>
          <cell r="K23">
            <v>306</v>
          </cell>
          <cell r="L23">
            <v>0</v>
          </cell>
        </row>
        <row r="24">
          <cell r="E24" t="str">
            <v>3420</v>
          </cell>
          <cell r="F24" t="str">
            <v>H&amp;W - Clss Mgt(Non-Educ Admin)</v>
          </cell>
          <cell r="G24" t="str">
            <v>672000</v>
          </cell>
          <cell r="H24" t="str">
            <v>Fiscal Operations</v>
          </cell>
          <cell r="K24">
            <v>23632.68</v>
          </cell>
          <cell r="L24">
            <v>5684.25</v>
          </cell>
        </row>
        <row r="25">
          <cell r="E25" t="str">
            <v>3420RC</v>
          </cell>
          <cell r="F25" t="str">
            <v>OPEB ARC-Clss Mgt(Non-EducAdmin)</v>
          </cell>
          <cell r="G25" t="str">
            <v>672000</v>
          </cell>
          <cell r="H25" t="str">
            <v>Fiscal Operations</v>
          </cell>
          <cell r="K25">
            <v>3296.96</v>
          </cell>
          <cell r="L25">
            <v>612.87</v>
          </cell>
        </row>
        <row r="26">
          <cell r="E26" t="str">
            <v>3421</v>
          </cell>
          <cell r="F26" t="str">
            <v>H&amp;W - Clss Emp</v>
          </cell>
          <cell r="G26" t="str">
            <v>672000</v>
          </cell>
          <cell r="H26" t="str">
            <v>Fiscal Operations</v>
          </cell>
          <cell r="K26">
            <v>64989.87</v>
          </cell>
          <cell r="L26">
            <v>14873.29</v>
          </cell>
        </row>
        <row r="27">
          <cell r="E27" t="str">
            <v>3421RC</v>
          </cell>
          <cell r="F27" t="str">
            <v>OPEB ARC-Clss Emp</v>
          </cell>
          <cell r="G27" t="str">
            <v>672000</v>
          </cell>
          <cell r="H27" t="str">
            <v>Fiscal Operations</v>
          </cell>
          <cell r="K27">
            <v>3585.24</v>
          </cell>
          <cell r="L27">
            <v>896.28</v>
          </cell>
        </row>
        <row r="28">
          <cell r="E28" t="str">
            <v>3520</v>
          </cell>
          <cell r="F28" t="str">
            <v>SUI-Clss Mgt Non-Educational Admin</v>
          </cell>
          <cell r="G28" t="str">
            <v>672000</v>
          </cell>
          <cell r="H28" t="str">
            <v>Fiscal Operations</v>
          </cell>
          <cell r="K28">
            <v>84.11</v>
          </cell>
          <cell r="L28">
            <v>15.63</v>
          </cell>
        </row>
        <row r="29">
          <cell r="E29" t="str">
            <v>3521</v>
          </cell>
          <cell r="F29" t="str">
            <v>SUI - Clss Emp</v>
          </cell>
          <cell r="G29" t="str">
            <v>672000</v>
          </cell>
          <cell r="H29" t="str">
            <v>Fiscal Operations</v>
          </cell>
          <cell r="K29">
            <v>91.46</v>
          </cell>
          <cell r="L29">
            <v>23.73</v>
          </cell>
        </row>
        <row r="30">
          <cell r="E30" t="str">
            <v>3521T</v>
          </cell>
          <cell r="F30" t="str">
            <v>SUI - Clss Emp Temp</v>
          </cell>
          <cell r="G30" t="str">
            <v>672000</v>
          </cell>
          <cell r="H30" t="str">
            <v>Fiscal Operations</v>
          </cell>
          <cell r="K30">
            <v>2</v>
          </cell>
          <cell r="L30">
            <v>0</v>
          </cell>
        </row>
        <row r="31">
          <cell r="E31" t="str">
            <v>3620</v>
          </cell>
          <cell r="F31" t="str">
            <v>WC - Clss Mgt Non-Educational Admin</v>
          </cell>
          <cell r="G31" t="str">
            <v>672000</v>
          </cell>
          <cell r="H31" t="str">
            <v>Fiscal Operations</v>
          </cell>
          <cell r="K31">
            <v>1777.16</v>
          </cell>
          <cell r="L31">
            <v>330.36</v>
          </cell>
        </row>
        <row r="32">
          <cell r="E32" t="str">
            <v>3621</v>
          </cell>
          <cell r="F32" t="str">
            <v>WC - Clss Emp</v>
          </cell>
          <cell r="G32" t="str">
            <v>672000</v>
          </cell>
          <cell r="H32" t="str">
            <v>Fiscal Operations</v>
          </cell>
          <cell r="K32">
            <v>1932.56</v>
          </cell>
          <cell r="L32">
            <v>501.45</v>
          </cell>
        </row>
        <row r="33">
          <cell r="E33" t="str">
            <v>3621T</v>
          </cell>
          <cell r="F33" t="str">
            <v>WC - Clss Emp Temp</v>
          </cell>
          <cell r="G33" t="str">
            <v>672000</v>
          </cell>
          <cell r="H33" t="str">
            <v>Fiscal Operations</v>
          </cell>
          <cell r="K33">
            <v>42.4</v>
          </cell>
          <cell r="L33">
            <v>0</v>
          </cell>
        </row>
        <row r="34">
          <cell r="E34" t="str">
            <v>3920</v>
          </cell>
          <cell r="F34" t="str">
            <v>OTHBEN-Clss Mgt(Non-Educ Admin)</v>
          </cell>
          <cell r="G34" t="str">
            <v>672000</v>
          </cell>
          <cell r="H34" t="str">
            <v>Fiscal Operations</v>
          </cell>
          <cell r="K34">
            <v>653.4</v>
          </cell>
          <cell r="L34">
            <v>163.35</v>
          </cell>
        </row>
        <row r="35">
          <cell r="E35" t="str">
            <v>3921</v>
          </cell>
          <cell r="F35" t="str">
            <v>OTHBEN - Clss Emp</v>
          </cell>
          <cell r="G35" t="str">
            <v>672000</v>
          </cell>
          <cell r="H35" t="str">
            <v>Fiscal Operations</v>
          </cell>
          <cell r="K35">
            <v>1810.92</v>
          </cell>
          <cell r="L35">
            <v>438.74</v>
          </cell>
        </row>
        <row r="36">
          <cell r="E36" t="str">
            <v>4313</v>
          </cell>
          <cell r="F36" t="str">
            <v>Non-Inst Supplies &amp; Materials</v>
          </cell>
          <cell r="G36" t="str">
            <v>672000</v>
          </cell>
          <cell r="H36" t="str">
            <v>Fiscal Operations</v>
          </cell>
          <cell r="K36">
            <v>450</v>
          </cell>
          <cell r="L36">
            <v>0</v>
          </cell>
        </row>
        <row r="37">
          <cell r="E37" t="str">
            <v>5690</v>
          </cell>
          <cell r="F37" t="str">
            <v>Other Maintenance/Repairs</v>
          </cell>
          <cell r="G37" t="str">
            <v>672000</v>
          </cell>
          <cell r="H37" t="str">
            <v>Fiscal Operations</v>
          </cell>
          <cell r="K37">
            <v>0</v>
          </cell>
          <cell r="L37">
            <v>0</v>
          </cell>
        </row>
        <row r="38">
          <cell r="E38" t="str">
            <v>5691</v>
          </cell>
          <cell r="F38" t="str">
            <v>Other Maintenance Contracts</v>
          </cell>
          <cell r="G38" t="str">
            <v>672000</v>
          </cell>
          <cell r="H38" t="str">
            <v>Fiscal Operations</v>
          </cell>
          <cell r="K38">
            <v>100</v>
          </cell>
          <cell r="L38">
            <v>0</v>
          </cell>
        </row>
        <row r="39">
          <cell r="E39" t="str">
            <v>5870</v>
          </cell>
          <cell r="F39" t="str">
            <v>Cash Over - Short</v>
          </cell>
          <cell r="G39" t="str">
            <v>672000</v>
          </cell>
          <cell r="H39" t="str">
            <v>Fiscal Operations</v>
          </cell>
          <cell r="K39">
            <v>50</v>
          </cell>
          <cell r="L39">
            <v>0</v>
          </cell>
        </row>
        <row r="40">
          <cell r="E40" t="str">
            <v>6419</v>
          </cell>
          <cell r="F40" t="str">
            <v>Other Equipment</v>
          </cell>
          <cell r="G40" t="str">
            <v>672000</v>
          </cell>
          <cell r="H40" t="str">
            <v>Fiscal Operations</v>
          </cell>
          <cell r="K40">
            <v>500</v>
          </cell>
          <cell r="L40">
            <v>0</v>
          </cell>
        </row>
      </sheetData>
      <sheetData sheetId="12">
        <row r="14">
          <cell r="E14" t="str">
            <v>2110</v>
          </cell>
          <cell r="F14" t="str">
            <v>Clss Mgt(NonEd)</v>
          </cell>
          <cell r="G14" t="str">
            <v>672000</v>
          </cell>
          <cell r="H14" t="str">
            <v>Fiscal Operations</v>
          </cell>
          <cell r="K14">
            <v>128201.95</v>
          </cell>
          <cell r="L14">
            <v>32050.47</v>
          </cell>
        </row>
        <row r="15">
          <cell r="E15" t="str">
            <v>2191</v>
          </cell>
          <cell r="F15" t="str">
            <v>Clss Non-Instr Emp Reg Salary Sched</v>
          </cell>
          <cell r="G15" t="str">
            <v>672000</v>
          </cell>
          <cell r="H15" t="str">
            <v>Fiscal Operations</v>
          </cell>
          <cell r="K15">
            <v>111992.84</v>
          </cell>
          <cell r="L15">
            <v>27998.22</v>
          </cell>
        </row>
        <row r="16">
          <cell r="E16" t="str">
            <v>2393</v>
          </cell>
          <cell r="F16" t="str">
            <v>Class Non-Instr Overtime</v>
          </cell>
          <cell r="G16" t="str">
            <v>672000</v>
          </cell>
          <cell r="H16" t="str">
            <v>Fiscal Operations</v>
          </cell>
          <cell r="K16">
            <v>2000</v>
          </cell>
          <cell r="L16">
            <v>0</v>
          </cell>
        </row>
        <row r="17">
          <cell r="E17" t="str">
            <v>2999</v>
          </cell>
          <cell r="F17" t="str">
            <v>Salary Budget Control</v>
          </cell>
          <cell r="G17" t="str">
            <v>672000</v>
          </cell>
          <cell r="H17" t="str">
            <v>Fiscal Operations</v>
          </cell>
          <cell r="K17">
            <v>0</v>
          </cell>
          <cell r="L17">
            <v>0</v>
          </cell>
        </row>
        <row r="18">
          <cell r="E18" t="str">
            <v>3220</v>
          </cell>
          <cell r="F18" t="str">
            <v>PERS - Clss Mgt Non-Educational Adm</v>
          </cell>
          <cell r="G18" t="str">
            <v>672000</v>
          </cell>
          <cell r="H18" t="str">
            <v>Fiscal Operations</v>
          </cell>
          <cell r="K18">
            <v>34370.94</v>
          </cell>
          <cell r="L18">
            <v>8592.73</v>
          </cell>
        </row>
        <row r="19">
          <cell r="E19" t="str">
            <v>3221</v>
          </cell>
          <cell r="F19" t="str">
            <v>PERS - Clss Emp</v>
          </cell>
          <cell r="G19" t="str">
            <v>672000</v>
          </cell>
          <cell r="H19" t="str">
            <v>Fiscal Operations</v>
          </cell>
          <cell r="K19">
            <v>30025.279999999999</v>
          </cell>
          <cell r="L19">
            <v>7506.33</v>
          </cell>
        </row>
        <row r="20">
          <cell r="E20" t="str">
            <v>3221T</v>
          </cell>
          <cell r="F20" t="str">
            <v>PERS - Clss Emp Temp</v>
          </cell>
          <cell r="G20" t="str">
            <v>672000</v>
          </cell>
          <cell r="H20" t="str">
            <v>Fiscal Operations</v>
          </cell>
          <cell r="K20">
            <v>533.6</v>
          </cell>
          <cell r="L20">
            <v>0</v>
          </cell>
        </row>
        <row r="21">
          <cell r="E21" t="str">
            <v>3320</v>
          </cell>
          <cell r="F21" t="str">
            <v>OASDHI - Clss Mgt Non-Ed Admin</v>
          </cell>
          <cell r="G21" t="str">
            <v>672000</v>
          </cell>
          <cell r="H21" t="str">
            <v>Fiscal Operations</v>
          </cell>
          <cell r="K21">
            <v>9807.4500000000007</v>
          </cell>
          <cell r="L21">
            <v>2440.38</v>
          </cell>
        </row>
        <row r="22">
          <cell r="E22" t="str">
            <v>3321</v>
          </cell>
          <cell r="F22" t="str">
            <v>OASDHI - Clss Emp</v>
          </cell>
          <cell r="G22" t="str">
            <v>672000</v>
          </cell>
          <cell r="H22" t="str">
            <v>Fiscal Operations</v>
          </cell>
          <cell r="K22">
            <v>8567.4500000000007</v>
          </cell>
          <cell r="L22">
            <v>2132.71</v>
          </cell>
        </row>
        <row r="23">
          <cell r="E23" t="str">
            <v>3321T</v>
          </cell>
          <cell r="F23" t="str">
            <v>OASDHI - Clss Emp Temp</v>
          </cell>
          <cell r="G23" t="str">
            <v>672000</v>
          </cell>
          <cell r="H23" t="str">
            <v>Fiscal Operations</v>
          </cell>
          <cell r="K23">
            <v>153</v>
          </cell>
          <cell r="L23">
            <v>0</v>
          </cell>
        </row>
        <row r="24">
          <cell r="E24" t="str">
            <v>3420</v>
          </cell>
          <cell r="F24" t="str">
            <v>H&amp;W - Clss Mgt(Non-Educ Admin)</v>
          </cell>
          <cell r="G24" t="str">
            <v>672000</v>
          </cell>
          <cell r="H24" t="str">
            <v>Fiscal Operations</v>
          </cell>
          <cell r="K24">
            <v>23632.68</v>
          </cell>
          <cell r="L24">
            <v>4850.25</v>
          </cell>
        </row>
        <row r="25">
          <cell r="E25" t="str">
            <v>3420RC</v>
          </cell>
          <cell r="F25" t="str">
            <v>OPEB ARC-Clss Mgt(Non-EducAdmin)</v>
          </cell>
          <cell r="G25" t="str">
            <v>672000</v>
          </cell>
          <cell r="H25" t="str">
            <v>Fiscal Operations</v>
          </cell>
          <cell r="K25">
            <v>2512.7600000000002</v>
          </cell>
          <cell r="L25">
            <v>628.20000000000005</v>
          </cell>
        </row>
        <row r="26">
          <cell r="E26" t="str">
            <v>3421</v>
          </cell>
          <cell r="F26" t="str">
            <v>H&amp;W - Clss Emp</v>
          </cell>
          <cell r="G26" t="str">
            <v>672000</v>
          </cell>
          <cell r="H26" t="str">
            <v>Fiscal Operations</v>
          </cell>
          <cell r="K26">
            <v>47265.36</v>
          </cell>
          <cell r="L26">
            <v>11454.9</v>
          </cell>
        </row>
        <row r="27">
          <cell r="E27" t="str">
            <v>3421RC</v>
          </cell>
          <cell r="F27" t="str">
            <v>OPEB ARC-Clss Emp</v>
          </cell>
          <cell r="G27" t="str">
            <v>672000</v>
          </cell>
          <cell r="H27" t="str">
            <v>Fiscal Operations</v>
          </cell>
          <cell r="K27">
            <v>2195.06</v>
          </cell>
          <cell r="L27">
            <v>548.76</v>
          </cell>
        </row>
        <row r="28">
          <cell r="E28" t="str">
            <v>3520</v>
          </cell>
          <cell r="F28" t="str">
            <v>SUI-Clss Mgt Non-Educational Admin</v>
          </cell>
          <cell r="G28" t="str">
            <v>672000</v>
          </cell>
          <cell r="H28" t="str">
            <v>Fiscal Operations</v>
          </cell>
          <cell r="K28">
            <v>64.099999999999994</v>
          </cell>
          <cell r="L28">
            <v>16.02</v>
          </cell>
        </row>
        <row r="29">
          <cell r="E29" t="str">
            <v>3521</v>
          </cell>
          <cell r="F29" t="str">
            <v>SUI - Clss Emp</v>
          </cell>
          <cell r="G29" t="str">
            <v>672000</v>
          </cell>
          <cell r="H29" t="str">
            <v>Fiscal Operations</v>
          </cell>
          <cell r="K29">
            <v>56</v>
          </cell>
          <cell r="L29">
            <v>14.01</v>
          </cell>
        </row>
        <row r="30">
          <cell r="E30" t="str">
            <v>3521T</v>
          </cell>
          <cell r="F30" t="str">
            <v>SUI - Clss Emp Temp</v>
          </cell>
          <cell r="G30" t="str">
            <v>672000</v>
          </cell>
          <cell r="H30" t="str">
            <v>Fiscal Operations</v>
          </cell>
          <cell r="K30">
            <v>1</v>
          </cell>
          <cell r="L30">
            <v>0</v>
          </cell>
        </row>
        <row r="31">
          <cell r="E31" t="str">
            <v>3620</v>
          </cell>
          <cell r="F31" t="str">
            <v>WC - Clss Mgt Non-Educational Admin</v>
          </cell>
          <cell r="G31" t="str">
            <v>672000</v>
          </cell>
          <cell r="H31" t="str">
            <v>Fiscal Operations</v>
          </cell>
          <cell r="K31">
            <v>1354.45</v>
          </cell>
          <cell r="L31">
            <v>338.61</v>
          </cell>
        </row>
        <row r="32">
          <cell r="E32" t="str">
            <v>3621</v>
          </cell>
          <cell r="F32" t="str">
            <v>WC - Clss Emp</v>
          </cell>
          <cell r="G32" t="str">
            <v>672000</v>
          </cell>
          <cell r="H32" t="str">
            <v>Fiscal Operations</v>
          </cell>
          <cell r="K32">
            <v>1183.21</v>
          </cell>
          <cell r="L32">
            <v>295.8</v>
          </cell>
        </row>
        <row r="33">
          <cell r="E33" t="str">
            <v>3621T</v>
          </cell>
          <cell r="F33" t="str">
            <v>WC - Clss Emp Temp</v>
          </cell>
          <cell r="G33" t="str">
            <v>672000</v>
          </cell>
          <cell r="H33" t="str">
            <v>Fiscal Operations</v>
          </cell>
          <cell r="K33">
            <v>21.2</v>
          </cell>
          <cell r="L33">
            <v>0</v>
          </cell>
        </row>
        <row r="34">
          <cell r="E34" t="str">
            <v>3920</v>
          </cell>
          <cell r="F34" t="str">
            <v>OTHBEN-Clss Mgt(Non-Educ Admin)</v>
          </cell>
          <cell r="G34" t="str">
            <v>672000</v>
          </cell>
          <cell r="H34" t="str">
            <v>Fiscal Operations</v>
          </cell>
          <cell r="K34">
            <v>653.4</v>
          </cell>
          <cell r="L34">
            <v>163.35</v>
          </cell>
        </row>
        <row r="35">
          <cell r="E35" t="str">
            <v>3921</v>
          </cell>
          <cell r="F35" t="str">
            <v>OTHBEN - Clss Emp</v>
          </cell>
          <cell r="G35" t="str">
            <v>672000</v>
          </cell>
          <cell r="H35" t="str">
            <v>Fiscal Operations</v>
          </cell>
          <cell r="K35">
            <v>1108.73</v>
          </cell>
          <cell r="L35">
            <v>0</v>
          </cell>
        </row>
        <row r="36">
          <cell r="E36" t="str">
            <v>4313</v>
          </cell>
          <cell r="F36" t="str">
            <v>Non-Inst Supplies &amp; Materials</v>
          </cell>
          <cell r="G36" t="str">
            <v>672000</v>
          </cell>
          <cell r="H36" t="str">
            <v>Fiscal Operations</v>
          </cell>
          <cell r="K36">
            <v>500</v>
          </cell>
          <cell r="L36">
            <v>0</v>
          </cell>
        </row>
        <row r="37">
          <cell r="E37" t="str">
            <v>5890</v>
          </cell>
          <cell r="F37" t="str">
            <v>Other Services &amp; Expenses</v>
          </cell>
          <cell r="G37" t="str">
            <v>672000</v>
          </cell>
          <cell r="H37" t="str">
            <v>Fiscal Operations</v>
          </cell>
          <cell r="K37">
            <v>5000</v>
          </cell>
          <cell r="L37">
            <v>1533.23</v>
          </cell>
        </row>
      </sheetData>
      <sheetData sheetId="13">
        <row r="14">
          <cell r="E14" t="str">
            <v>2110</v>
          </cell>
          <cell r="F14" t="str">
            <v>Clss Mgt(NonEd)</v>
          </cell>
          <cell r="G14" t="str">
            <v>672000</v>
          </cell>
          <cell r="H14" t="str">
            <v>Fiscal Operations</v>
          </cell>
          <cell r="K14">
            <v>134692.17000000001</v>
          </cell>
          <cell r="L14">
            <v>33673.050000000003</v>
          </cell>
        </row>
        <row r="15">
          <cell r="E15" t="str">
            <v>2191</v>
          </cell>
          <cell r="F15" t="str">
            <v>Clss Non-Instr Emp Reg Salary Sched</v>
          </cell>
          <cell r="G15" t="str">
            <v>672000</v>
          </cell>
          <cell r="H15" t="str">
            <v>Fiscal Operations</v>
          </cell>
          <cell r="K15">
            <v>60283.64</v>
          </cell>
          <cell r="L15">
            <v>15070.92</v>
          </cell>
        </row>
        <row r="16">
          <cell r="E16" t="str">
            <v>2393</v>
          </cell>
          <cell r="F16" t="str">
            <v>Class Non-Instr Overtime</v>
          </cell>
          <cell r="G16" t="str">
            <v>672000</v>
          </cell>
          <cell r="H16" t="str">
            <v>Fiscal Operations</v>
          </cell>
          <cell r="K16">
            <v>500</v>
          </cell>
          <cell r="L16">
            <v>0</v>
          </cell>
        </row>
        <row r="17">
          <cell r="E17" t="str">
            <v>2999</v>
          </cell>
          <cell r="F17" t="str">
            <v>Salary Budget Control</v>
          </cell>
          <cell r="G17" t="str">
            <v>672000</v>
          </cell>
          <cell r="H17" t="str">
            <v>Fiscal Operations</v>
          </cell>
          <cell r="K17">
            <v>0</v>
          </cell>
          <cell r="L17">
            <v>0</v>
          </cell>
        </row>
        <row r="18">
          <cell r="E18" t="str">
            <v>3220</v>
          </cell>
          <cell r="F18" t="str">
            <v>PERS - Clss Mgt Non-Educational Adm</v>
          </cell>
          <cell r="G18" t="str">
            <v>672000</v>
          </cell>
          <cell r="H18" t="str">
            <v>Fiscal Operations</v>
          </cell>
          <cell r="K18">
            <v>36110.97</v>
          </cell>
          <cell r="L18">
            <v>9027.75</v>
          </cell>
        </row>
        <row r="19">
          <cell r="E19" t="str">
            <v>3221</v>
          </cell>
          <cell r="F19" t="str">
            <v>PERS - Clss Emp</v>
          </cell>
          <cell r="G19" t="str">
            <v>672000</v>
          </cell>
          <cell r="H19" t="str">
            <v>Fiscal Operations</v>
          </cell>
          <cell r="K19">
            <v>16162.04</v>
          </cell>
          <cell r="L19">
            <v>4040.5</v>
          </cell>
        </row>
        <row r="20">
          <cell r="E20" t="str">
            <v>3221T</v>
          </cell>
          <cell r="F20" t="str">
            <v>PERS - Clss Emp Temp</v>
          </cell>
          <cell r="G20" t="str">
            <v>672000</v>
          </cell>
          <cell r="H20" t="str">
            <v>Fiscal Operations</v>
          </cell>
          <cell r="K20">
            <v>133.4</v>
          </cell>
          <cell r="L20">
            <v>0</v>
          </cell>
        </row>
        <row r="21">
          <cell r="E21" t="str">
            <v>3320</v>
          </cell>
          <cell r="F21" t="str">
            <v>OASDHI - Clss Mgt Non-Ed Admin</v>
          </cell>
          <cell r="G21" t="str">
            <v>672000</v>
          </cell>
          <cell r="H21" t="str">
            <v>Fiscal Operations</v>
          </cell>
          <cell r="K21">
            <v>10303.950000000001</v>
          </cell>
          <cell r="L21">
            <v>2559.36</v>
          </cell>
        </row>
        <row r="22">
          <cell r="E22" t="str">
            <v>3321</v>
          </cell>
          <cell r="F22" t="str">
            <v>OASDHI - Clss Emp</v>
          </cell>
          <cell r="G22" t="str">
            <v>672000</v>
          </cell>
          <cell r="H22" t="str">
            <v>Fiscal Operations</v>
          </cell>
          <cell r="K22">
            <v>4611.7</v>
          </cell>
          <cell r="L22">
            <v>1152.92</v>
          </cell>
        </row>
        <row r="23">
          <cell r="E23" t="str">
            <v>3321T</v>
          </cell>
          <cell r="F23" t="str">
            <v>OASDHI - Clss Emp Temp</v>
          </cell>
          <cell r="G23" t="str">
            <v>672000</v>
          </cell>
          <cell r="H23" t="str">
            <v>Fiscal Operations</v>
          </cell>
          <cell r="K23">
            <v>38.25</v>
          </cell>
          <cell r="L23">
            <v>0</v>
          </cell>
        </row>
        <row r="24">
          <cell r="E24" t="str">
            <v>3420</v>
          </cell>
          <cell r="F24" t="str">
            <v>H&amp;W - Clss Mgt(Non-Educ Admin)</v>
          </cell>
          <cell r="G24" t="str">
            <v>672000</v>
          </cell>
          <cell r="H24" t="str">
            <v>Fiscal Operations</v>
          </cell>
          <cell r="K24">
            <v>23632.68</v>
          </cell>
          <cell r="L24">
            <v>5684.25</v>
          </cell>
        </row>
        <row r="25">
          <cell r="E25" t="str">
            <v>3420RC</v>
          </cell>
          <cell r="F25" t="str">
            <v>OPEB ARC-Clss Mgt(Non-EducAdmin)</v>
          </cell>
          <cell r="G25" t="str">
            <v>672000</v>
          </cell>
          <cell r="H25" t="str">
            <v>Fiscal Operations</v>
          </cell>
          <cell r="K25">
            <v>2639.97</v>
          </cell>
          <cell r="L25">
            <v>660</v>
          </cell>
        </row>
        <row r="26">
          <cell r="E26" t="str">
            <v>3421</v>
          </cell>
          <cell r="F26" t="str">
            <v>H&amp;W - Clss Emp</v>
          </cell>
          <cell r="G26" t="str">
            <v>672000</v>
          </cell>
          <cell r="H26" t="str">
            <v>Fiscal Operations</v>
          </cell>
          <cell r="K26">
            <v>23632.68</v>
          </cell>
          <cell r="L26">
            <v>5727.45</v>
          </cell>
        </row>
        <row r="27">
          <cell r="E27" t="str">
            <v>3421RC</v>
          </cell>
          <cell r="F27" t="str">
            <v>OPEB ARC-Clss Emp</v>
          </cell>
          <cell r="G27" t="str">
            <v>672000</v>
          </cell>
          <cell r="H27" t="str">
            <v>Fiscal Operations</v>
          </cell>
          <cell r="K27">
            <v>1181.56</v>
          </cell>
          <cell r="L27">
            <v>295.38</v>
          </cell>
        </row>
        <row r="28">
          <cell r="E28" t="str">
            <v>3520</v>
          </cell>
          <cell r="F28" t="str">
            <v>SUI-Clss Mgt Non-Educational Admin</v>
          </cell>
          <cell r="G28" t="str">
            <v>672000</v>
          </cell>
          <cell r="H28" t="str">
            <v>Fiscal Operations</v>
          </cell>
          <cell r="K28">
            <v>67.349999999999994</v>
          </cell>
          <cell r="L28">
            <v>16.829999999999998</v>
          </cell>
        </row>
        <row r="29">
          <cell r="E29" t="str">
            <v>3521</v>
          </cell>
          <cell r="F29" t="str">
            <v>SUI - Clss Emp</v>
          </cell>
          <cell r="G29" t="str">
            <v>672000</v>
          </cell>
          <cell r="H29" t="str">
            <v>Fiscal Operations</v>
          </cell>
          <cell r="K29">
            <v>30.14</v>
          </cell>
          <cell r="L29">
            <v>7.53</v>
          </cell>
        </row>
        <row r="30">
          <cell r="E30" t="str">
            <v>3521T</v>
          </cell>
          <cell r="F30" t="str">
            <v>SUI - Clss Emp Temp</v>
          </cell>
          <cell r="G30" t="str">
            <v>672000</v>
          </cell>
          <cell r="H30" t="str">
            <v>Fiscal Operations</v>
          </cell>
          <cell r="K30">
            <v>0.25</v>
          </cell>
          <cell r="L30">
            <v>0</v>
          </cell>
        </row>
        <row r="31">
          <cell r="E31" t="str">
            <v>3620</v>
          </cell>
          <cell r="F31" t="str">
            <v>WC - Clss Mgt Non-Educational Admin</v>
          </cell>
          <cell r="G31" t="str">
            <v>672000</v>
          </cell>
          <cell r="H31" t="str">
            <v>Fiscal Operations</v>
          </cell>
          <cell r="K31">
            <v>1423.02</v>
          </cell>
          <cell r="L31">
            <v>355.77</v>
          </cell>
        </row>
        <row r="32">
          <cell r="E32" t="str">
            <v>3621</v>
          </cell>
          <cell r="F32" t="str">
            <v>WC - Clss Emp</v>
          </cell>
          <cell r="G32" t="str">
            <v>672000</v>
          </cell>
          <cell r="H32" t="str">
            <v>Fiscal Operations</v>
          </cell>
          <cell r="K32">
            <v>636.9</v>
          </cell>
          <cell r="L32">
            <v>159.21</v>
          </cell>
        </row>
        <row r="33">
          <cell r="E33" t="str">
            <v>3621T</v>
          </cell>
          <cell r="F33" t="str">
            <v>WC - Clss Emp Temp</v>
          </cell>
          <cell r="G33" t="str">
            <v>672000</v>
          </cell>
          <cell r="H33" t="str">
            <v>Fiscal Operations</v>
          </cell>
          <cell r="K33">
            <v>5.3</v>
          </cell>
          <cell r="L33">
            <v>0</v>
          </cell>
        </row>
        <row r="34">
          <cell r="E34" t="str">
            <v>3920</v>
          </cell>
          <cell r="F34" t="str">
            <v>OTHBEN-Clss Mgt(Non-Educ Admin)</v>
          </cell>
          <cell r="G34" t="str">
            <v>672000</v>
          </cell>
          <cell r="H34" t="str">
            <v>Fiscal Operations</v>
          </cell>
          <cell r="K34">
            <v>653.4</v>
          </cell>
          <cell r="L34">
            <v>163.35</v>
          </cell>
        </row>
        <row r="35">
          <cell r="E35" t="str">
            <v>3921</v>
          </cell>
          <cell r="F35" t="str">
            <v>OTHBEN - Clss Emp</v>
          </cell>
          <cell r="G35" t="str">
            <v>672000</v>
          </cell>
          <cell r="H35" t="str">
            <v>Fiscal Operations</v>
          </cell>
          <cell r="K35">
            <v>596.80999999999995</v>
          </cell>
          <cell r="L35">
            <v>149.19</v>
          </cell>
        </row>
        <row r="36">
          <cell r="E36" t="str">
            <v>4313</v>
          </cell>
          <cell r="F36" t="str">
            <v>Non-Inst Supplies &amp; Materials</v>
          </cell>
          <cell r="G36" t="str">
            <v>672000</v>
          </cell>
          <cell r="H36" t="str">
            <v>Fiscal Operations</v>
          </cell>
          <cell r="K36">
            <v>500</v>
          </cell>
          <cell r="L36">
            <v>0</v>
          </cell>
        </row>
        <row r="37">
          <cell r="E37" t="str">
            <v>5220</v>
          </cell>
          <cell r="F37" t="str">
            <v>Employee Travel</v>
          </cell>
          <cell r="G37" t="str">
            <v>672000</v>
          </cell>
          <cell r="H37" t="str">
            <v>Fiscal Operations</v>
          </cell>
          <cell r="K37">
            <v>1500</v>
          </cell>
          <cell r="L37">
            <v>0</v>
          </cell>
        </row>
      </sheetData>
      <sheetData sheetId="14">
        <row r="14">
          <cell r="E14" t="str">
            <v>2393</v>
          </cell>
          <cell r="F14" t="str">
            <v>Class Non-Instr Overtime</v>
          </cell>
          <cell r="G14" t="str">
            <v>672000</v>
          </cell>
          <cell r="H14" t="str">
            <v>Fiscal Operations</v>
          </cell>
          <cell r="K14">
            <v>500</v>
          </cell>
          <cell r="L14">
            <v>0</v>
          </cell>
        </row>
        <row r="15">
          <cell r="E15" t="str">
            <v>3221T</v>
          </cell>
          <cell r="F15" t="str">
            <v>PERS - Clss Emp Temp</v>
          </cell>
          <cell r="G15" t="str">
            <v>672000</v>
          </cell>
          <cell r="H15" t="str">
            <v>Fiscal Operations</v>
          </cell>
          <cell r="K15">
            <v>133.4</v>
          </cell>
          <cell r="L15">
            <v>0</v>
          </cell>
        </row>
        <row r="16">
          <cell r="E16" t="str">
            <v>3321T</v>
          </cell>
          <cell r="F16" t="str">
            <v>OASDHI - Clss Emp Temp</v>
          </cell>
          <cell r="G16" t="str">
            <v>672000</v>
          </cell>
          <cell r="H16" t="str">
            <v>Fiscal Operations</v>
          </cell>
          <cell r="K16">
            <v>38.25</v>
          </cell>
          <cell r="L16">
            <v>0</v>
          </cell>
        </row>
        <row r="17">
          <cell r="E17" t="str">
            <v>3521T</v>
          </cell>
          <cell r="F17" t="str">
            <v>SUI - Clss Emp Temp</v>
          </cell>
          <cell r="G17" t="str">
            <v>672000</v>
          </cell>
          <cell r="H17" t="str">
            <v>Fiscal Operations</v>
          </cell>
          <cell r="K17">
            <v>0.25</v>
          </cell>
          <cell r="L17">
            <v>0</v>
          </cell>
        </row>
        <row r="18">
          <cell r="E18" t="str">
            <v>3621T</v>
          </cell>
          <cell r="F18" t="str">
            <v>WC - Clss Emp Temp</v>
          </cell>
          <cell r="G18" t="str">
            <v>672000</v>
          </cell>
          <cell r="H18" t="str">
            <v>Fiscal Operations</v>
          </cell>
          <cell r="K18">
            <v>5.3</v>
          </cell>
          <cell r="L18">
            <v>0</v>
          </cell>
        </row>
        <row r="19">
          <cell r="E19" t="str">
            <v>5220</v>
          </cell>
          <cell r="F19" t="str">
            <v>Employee Travel</v>
          </cell>
          <cell r="G19" t="str">
            <v>672000</v>
          </cell>
          <cell r="H19" t="str">
            <v>Fiscal Operations</v>
          </cell>
          <cell r="K19">
            <v>1500</v>
          </cell>
          <cell r="L19">
            <v>0</v>
          </cell>
        </row>
        <row r="20">
          <cell r="E20" t="str">
            <v>5221</v>
          </cell>
          <cell r="F20" t="str">
            <v>(Local) Online Training/Webinar</v>
          </cell>
          <cell r="G20" t="str">
            <v>672000</v>
          </cell>
          <cell r="H20" t="str">
            <v>Fiscal Operations</v>
          </cell>
          <cell r="K20">
            <v>150</v>
          </cell>
          <cell r="L20">
            <v>0</v>
          </cell>
        </row>
      </sheetData>
      <sheetData sheetId="15">
        <row r="14">
          <cell r="E14" t="str">
            <v>2110</v>
          </cell>
          <cell r="F14" t="str">
            <v>Clss Mgt(NonEd)</v>
          </cell>
          <cell r="G14" t="str">
            <v>672000</v>
          </cell>
          <cell r="H14" t="str">
            <v>Fiscal Operations</v>
          </cell>
          <cell r="K14">
            <v>141510.96</v>
          </cell>
          <cell r="L14">
            <v>66646.5</v>
          </cell>
        </row>
        <row r="15">
          <cell r="E15" t="str">
            <v>2191</v>
          </cell>
          <cell r="F15" t="str">
            <v>Clss Non-Instr Emp Reg Salary Sched</v>
          </cell>
          <cell r="G15" t="str">
            <v>672000</v>
          </cell>
          <cell r="H15" t="str">
            <v>Fiscal Operations</v>
          </cell>
          <cell r="K15">
            <v>241586.33</v>
          </cell>
          <cell r="L15">
            <v>49222.39</v>
          </cell>
        </row>
        <row r="16">
          <cell r="E16" t="str">
            <v>2393</v>
          </cell>
          <cell r="F16" t="str">
            <v>Class Non-Instr Overtime</v>
          </cell>
          <cell r="G16" t="str">
            <v>672000</v>
          </cell>
          <cell r="H16" t="str">
            <v>Fiscal Operations</v>
          </cell>
          <cell r="K16">
            <v>10000</v>
          </cell>
          <cell r="L16">
            <v>4797.09</v>
          </cell>
        </row>
        <row r="17">
          <cell r="E17" t="str">
            <v>2399</v>
          </cell>
          <cell r="F17" t="str">
            <v>Cls Oth - Temp</v>
          </cell>
          <cell r="G17" t="str">
            <v>672000</v>
          </cell>
          <cell r="H17" t="str">
            <v>Fiscal Operations</v>
          </cell>
          <cell r="K17">
            <v>0</v>
          </cell>
          <cell r="L17">
            <v>6735.51</v>
          </cell>
        </row>
        <row r="18">
          <cell r="E18" t="str">
            <v>2999</v>
          </cell>
          <cell r="F18" t="str">
            <v>Salary Budget Control</v>
          </cell>
          <cell r="G18" t="str">
            <v>672000</v>
          </cell>
          <cell r="H18" t="str">
            <v>Fiscal Operations</v>
          </cell>
          <cell r="K18">
            <v>0</v>
          </cell>
          <cell r="L18">
            <v>0</v>
          </cell>
        </row>
        <row r="19">
          <cell r="E19" t="str">
            <v>3220</v>
          </cell>
          <cell r="F19" t="str">
            <v>PERS - Clss Mgt Non-Educational Adm</v>
          </cell>
          <cell r="G19" t="str">
            <v>672000</v>
          </cell>
          <cell r="H19" t="str">
            <v>Fiscal Operations</v>
          </cell>
          <cell r="K19">
            <v>37939.089999999997</v>
          </cell>
          <cell r="L19">
            <v>17867.91</v>
          </cell>
        </row>
        <row r="20">
          <cell r="E20" t="str">
            <v>3221</v>
          </cell>
          <cell r="F20" t="str">
            <v>PERS - Clss Emp</v>
          </cell>
          <cell r="G20" t="str">
            <v>672000</v>
          </cell>
          <cell r="H20" t="str">
            <v>Fiscal Operations</v>
          </cell>
          <cell r="K20">
            <v>64769.3</v>
          </cell>
          <cell r="L20">
            <v>12551.52</v>
          </cell>
        </row>
        <row r="21">
          <cell r="E21" t="str">
            <v>3221T</v>
          </cell>
          <cell r="F21" t="str">
            <v>PERS - Clss Emp Temp</v>
          </cell>
          <cell r="G21" t="str">
            <v>672000</v>
          </cell>
          <cell r="H21" t="str">
            <v>Fiscal Operations</v>
          </cell>
          <cell r="K21">
            <v>2668</v>
          </cell>
          <cell r="L21">
            <v>0</v>
          </cell>
        </row>
        <row r="22">
          <cell r="E22" t="str">
            <v>3320</v>
          </cell>
          <cell r="F22" t="str">
            <v>OASDHI - Clss Mgt Non-Ed Admin</v>
          </cell>
          <cell r="G22" t="str">
            <v>672000</v>
          </cell>
          <cell r="H22" t="str">
            <v>Fiscal Operations</v>
          </cell>
          <cell r="K22">
            <v>10825.59</v>
          </cell>
          <cell r="L22">
            <v>4967.13</v>
          </cell>
        </row>
        <row r="23">
          <cell r="E23" t="str">
            <v>3321</v>
          </cell>
          <cell r="F23" t="str">
            <v>OASDHI - Clss Emp</v>
          </cell>
          <cell r="G23" t="str">
            <v>672000</v>
          </cell>
          <cell r="H23" t="str">
            <v>Fiscal Operations</v>
          </cell>
          <cell r="K23">
            <v>18481.330000000002</v>
          </cell>
          <cell r="L23">
            <v>4129.22</v>
          </cell>
        </row>
        <row r="24">
          <cell r="E24" t="str">
            <v>3321T</v>
          </cell>
          <cell r="F24" t="str">
            <v>OASDHI - Clss Emp Temp</v>
          </cell>
          <cell r="G24" t="str">
            <v>672000</v>
          </cell>
          <cell r="H24" t="str">
            <v>Fiscal Operations</v>
          </cell>
          <cell r="K24">
            <v>765</v>
          </cell>
          <cell r="L24">
            <v>97.66</v>
          </cell>
        </row>
        <row r="25">
          <cell r="E25" t="str">
            <v>3420</v>
          </cell>
          <cell r="F25" t="str">
            <v>H&amp;W - Clss Mgt(Non-Educ Admin)</v>
          </cell>
          <cell r="G25" t="str">
            <v>672000</v>
          </cell>
          <cell r="H25" t="str">
            <v>Fiscal Operations</v>
          </cell>
          <cell r="K25">
            <v>23632.68</v>
          </cell>
          <cell r="L25">
            <v>9564.9</v>
          </cell>
        </row>
        <row r="26">
          <cell r="E26" t="str">
            <v>3420RC</v>
          </cell>
          <cell r="F26" t="str">
            <v>OPEB ARC-Clss Mgt(Non-EducAdmin)</v>
          </cell>
          <cell r="G26" t="str">
            <v>672000</v>
          </cell>
          <cell r="H26" t="str">
            <v>Fiscal Operations</v>
          </cell>
          <cell r="K26">
            <v>2773.61</v>
          </cell>
          <cell r="L26">
            <v>1306.26</v>
          </cell>
        </row>
        <row r="27">
          <cell r="E27" t="str">
            <v>3421</v>
          </cell>
          <cell r="F27" t="str">
            <v>H&amp;W - Clss Emp</v>
          </cell>
          <cell r="G27" t="str">
            <v>672000</v>
          </cell>
          <cell r="H27" t="str">
            <v>Fiscal Operations</v>
          </cell>
          <cell r="K27">
            <v>92561.33</v>
          </cell>
          <cell r="L27">
            <v>16729.43</v>
          </cell>
        </row>
        <row r="28">
          <cell r="E28" t="str">
            <v>3421RC</v>
          </cell>
          <cell r="F28" t="str">
            <v>OPEB ARC-Clss Emp</v>
          </cell>
          <cell r="G28" t="str">
            <v>672000</v>
          </cell>
          <cell r="H28" t="str">
            <v>Fiscal Operations</v>
          </cell>
          <cell r="K28">
            <v>4735.1000000000004</v>
          </cell>
          <cell r="L28">
            <v>882.68</v>
          </cell>
        </row>
        <row r="29">
          <cell r="E29" t="str">
            <v>3520</v>
          </cell>
          <cell r="F29" t="str">
            <v>SUI-Clss Mgt Non-Educational Admin</v>
          </cell>
          <cell r="G29" t="str">
            <v>672000</v>
          </cell>
          <cell r="H29" t="str">
            <v>Fiscal Operations</v>
          </cell>
          <cell r="K29">
            <v>70.760000000000005</v>
          </cell>
          <cell r="L29">
            <v>33.33</v>
          </cell>
        </row>
        <row r="30">
          <cell r="E30" t="str">
            <v>3521</v>
          </cell>
          <cell r="F30" t="str">
            <v>SUI - Clss Emp</v>
          </cell>
          <cell r="G30" t="str">
            <v>672000</v>
          </cell>
          <cell r="H30" t="str">
            <v>Fiscal Operations</v>
          </cell>
          <cell r="K30">
            <v>120.8</v>
          </cell>
          <cell r="L30">
            <v>26.99</v>
          </cell>
        </row>
        <row r="31">
          <cell r="E31" t="str">
            <v>3521T</v>
          </cell>
          <cell r="F31" t="str">
            <v>SUI - Clss Emp Temp</v>
          </cell>
          <cell r="G31" t="str">
            <v>672000</v>
          </cell>
          <cell r="H31" t="str">
            <v>Fiscal Operations</v>
          </cell>
          <cell r="K31">
            <v>5</v>
          </cell>
          <cell r="L31">
            <v>3.36</v>
          </cell>
        </row>
        <row r="32">
          <cell r="E32" t="str">
            <v>3620</v>
          </cell>
          <cell r="F32" t="str">
            <v>WC - Clss Mgt Non-Educational Admin</v>
          </cell>
          <cell r="G32" t="str">
            <v>672000</v>
          </cell>
          <cell r="H32" t="str">
            <v>Fiscal Operations</v>
          </cell>
          <cell r="K32">
            <v>1495.06</v>
          </cell>
          <cell r="L32">
            <v>704.13</v>
          </cell>
        </row>
        <row r="33">
          <cell r="E33" t="str">
            <v>3621</v>
          </cell>
          <cell r="F33" t="str">
            <v>WC - Clss Emp</v>
          </cell>
          <cell r="G33" t="str">
            <v>672000</v>
          </cell>
          <cell r="H33" t="str">
            <v>Fiscal Operations</v>
          </cell>
          <cell r="K33">
            <v>2552.36</v>
          </cell>
          <cell r="L33">
            <v>570.72</v>
          </cell>
        </row>
        <row r="34">
          <cell r="E34" t="str">
            <v>3621T</v>
          </cell>
          <cell r="F34" t="str">
            <v>WC - Clss Emp Temp</v>
          </cell>
          <cell r="G34" t="str">
            <v>672000</v>
          </cell>
          <cell r="H34" t="str">
            <v>Fiscal Operations</v>
          </cell>
          <cell r="K34">
            <v>106</v>
          </cell>
          <cell r="L34">
            <v>71.16</v>
          </cell>
        </row>
        <row r="35">
          <cell r="E35" t="str">
            <v>3920</v>
          </cell>
          <cell r="F35" t="str">
            <v>OTHBEN-Clss Mgt(Non-Educ Admin)</v>
          </cell>
          <cell r="G35" t="str">
            <v>672000</v>
          </cell>
          <cell r="H35" t="str">
            <v>Fiscal Operations</v>
          </cell>
          <cell r="K35">
            <v>653.4</v>
          </cell>
          <cell r="L35">
            <v>163.35</v>
          </cell>
        </row>
        <row r="36">
          <cell r="E36" t="str">
            <v>3921</v>
          </cell>
          <cell r="F36" t="str">
            <v>OTHBEN - Clss Emp</v>
          </cell>
          <cell r="G36" t="str">
            <v>672000</v>
          </cell>
          <cell r="H36" t="str">
            <v>Fiscal Operations</v>
          </cell>
          <cell r="K36">
            <v>2391.71</v>
          </cell>
          <cell r="L36">
            <v>160.68</v>
          </cell>
        </row>
        <row r="37">
          <cell r="E37" t="str">
            <v>5119</v>
          </cell>
          <cell r="F37" t="str">
            <v>Oth Non-Inst Consulting Services</v>
          </cell>
          <cell r="G37" t="str">
            <v>672000</v>
          </cell>
          <cell r="H37" t="str">
            <v>Fiscal Operations</v>
          </cell>
          <cell r="K37">
            <v>20000</v>
          </cell>
          <cell r="L37">
            <v>6254.43</v>
          </cell>
        </row>
        <row r="38">
          <cell r="E38" t="str">
            <v>5220</v>
          </cell>
          <cell r="F38" t="str">
            <v>Employee Travel</v>
          </cell>
          <cell r="G38" t="str">
            <v>672000</v>
          </cell>
          <cell r="H38" t="str">
            <v>Fiscal Operations</v>
          </cell>
          <cell r="K38">
            <v>1500</v>
          </cell>
          <cell r="L38">
            <v>0</v>
          </cell>
        </row>
      </sheetData>
      <sheetData sheetId="16"/>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relativeUrl r:id="rId3"/>
    </xxl21:alternateUrls>
    <sheetNames>
      <sheetName val="Forecast"/>
      <sheetName val="Facilities- Budget Request"/>
      <sheetName val="MJ100Facilities Budget Reques"/>
      <sheetName val="Last 3 Year Pivot GU001"/>
      <sheetName val="Last 3 Year Pivot MJ100"/>
      <sheetName val="Prior Year Budget "/>
      <sheetName val="Prior Year Budger Location DC"/>
      <sheetName val="Budget Actuals GU001"/>
      <sheetName val="Budget Actuals MJ100"/>
      <sheetName val="Budget Actuals Location DC"/>
      <sheetName val="Labor GU001 DO Operations"/>
      <sheetName val="Labor MJ100 Facilities"/>
      <sheetName val="Accounts"/>
      <sheetName val="FY27 Budget Request - Facilitie"/>
    </sheetNames>
    <sheetDataSet>
      <sheetData sheetId="0" refreshError="1"/>
      <sheetData sheetId="1" refreshError="1"/>
      <sheetData sheetId="2">
        <row r="2">
          <cell r="A2" t="str">
            <v>MJ100</v>
          </cell>
          <cell r="B2">
            <v>4313</v>
          </cell>
          <cell r="C2" t="str">
            <v>Non-Inst Supplies &amp; Materials</v>
          </cell>
          <cell r="E2">
            <v>711001</v>
          </cell>
          <cell r="F2" t="str">
            <v>18F000</v>
          </cell>
          <cell r="I2">
            <v>2000</v>
          </cell>
        </row>
        <row r="3">
          <cell r="A3" t="str">
            <v>MJ100</v>
          </cell>
          <cell r="B3">
            <v>5119</v>
          </cell>
          <cell r="C3" t="str">
            <v>Oth Non-Inst Consulting Services</v>
          </cell>
          <cell r="E3">
            <v>711001</v>
          </cell>
          <cell r="F3" t="str">
            <v>18F000</v>
          </cell>
          <cell r="I3">
            <v>130000</v>
          </cell>
        </row>
        <row r="4">
          <cell r="A4" t="str">
            <v>MJ100</v>
          </cell>
          <cell r="B4">
            <v>5220</v>
          </cell>
          <cell r="C4" t="str">
            <v>Employee Travel</v>
          </cell>
          <cell r="E4">
            <v>711001</v>
          </cell>
          <cell r="F4" t="str">
            <v>18F000</v>
          </cell>
          <cell r="I4">
            <v>41190</v>
          </cell>
        </row>
        <row r="5">
          <cell r="A5" t="str">
            <v>MJ100</v>
          </cell>
          <cell r="B5">
            <v>5230</v>
          </cell>
          <cell r="C5" t="str">
            <v>Food/Meetings</v>
          </cell>
          <cell r="E5">
            <v>711001</v>
          </cell>
          <cell r="F5" t="str">
            <v>18F000</v>
          </cell>
          <cell r="I5">
            <v>2000</v>
          </cell>
        </row>
        <row r="6">
          <cell r="A6" t="str">
            <v>MJ100</v>
          </cell>
          <cell r="B6">
            <v>5300</v>
          </cell>
          <cell r="C6" t="str">
            <v>Institutional Dues/Memberships</v>
          </cell>
          <cell r="E6">
            <v>711001</v>
          </cell>
          <cell r="F6" t="str">
            <v>18F000</v>
          </cell>
          <cell r="I6">
            <v>3000</v>
          </cell>
        </row>
        <row r="7">
          <cell r="A7" t="str">
            <v>MJ100</v>
          </cell>
          <cell r="B7">
            <v>5650</v>
          </cell>
          <cell r="C7" t="str">
            <v>Software Licensing/Maintenance Svcs</v>
          </cell>
          <cell r="E7">
            <v>711001</v>
          </cell>
          <cell r="F7" t="str">
            <v>18F000</v>
          </cell>
          <cell r="I7">
            <v>40000</v>
          </cell>
        </row>
        <row r="8">
          <cell r="A8" t="str">
            <v>MJ100</v>
          </cell>
          <cell r="B8">
            <v>5651</v>
          </cell>
          <cell r="C8" t="str">
            <v>Internet Access</v>
          </cell>
          <cell r="E8">
            <v>711001</v>
          </cell>
          <cell r="F8" t="str">
            <v>18F000</v>
          </cell>
          <cell r="I8">
            <v>5000</v>
          </cell>
        </row>
        <row r="9">
          <cell r="A9" t="str">
            <v>MJ100</v>
          </cell>
          <cell r="B9">
            <v>5686</v>
          </cell>
          <cell r="C9" t="str">
            <v>Oth Equipment Maint Agreements</v>
          </cell>
          <cell r="E9">
            <v>711001</v>
          </cell>
          <cell r="F9" t="str">
            <v>18F000</v>
          </cell>
          <cell r="I9">
            <v>3000</v>
          </cell>
        </row>
        <row r="10">
          <cell r="A10" t="str">
            <v>MJ100</v>
          </cell>
          <cell r="B10">
            <v>5860</v>
          </cell>
          <cell r="C10" t="str">
            <v>General Advertising Services</v>
          </cell>
          <cell r="E10">
            <v>711001</v>
          </cell>
          <cell r="F10" t="str">
            <v>18F000</v>
          </cell>
          <cell r="I10">
            <v>4000</v>
          </cell>
        </row>
        <row r="11">
          <cell r="A11" t="str">
            <v>MJ100</v>
          </cell>
          <cell r="B11">
            <v>5861</v>
          </cell>
          <cell r="C11" t="str">
            <v>Printing/Duplicating Service</v>
          </cell>
          <cell r="E11">
            <v>711001</v>
          </cell>
          <cell r="F11" t="str">
            <v>18F000</v>
          </cell>
          <cell r="I11">
            <v>1500</v>
          </cell>
        </row>
        <row r="12">
          <cell r="A12" t="str">
            <v>MJ100</v>
          </cell>
          <cell r="B12">
            <v>5890</v>
          </cell>
          <cell r="C12" t="str">
            <v>Other Services &amp; Expenses</v>
          </cell>
          <cell r="E12">
            <v>711001</v>
          </cell>
          <cell r="F12" t="str">
            <v>18F000</v>
          </cell>
          <cell r="I12">
            <v>5000</v>
          </cell>
        </row>
        <row r="13">
          <cell r="A13" t="str">
            <v>MJ100</v>
          </cell>
          <cell r="B13" t="str">
            <v>6210C</v>
          </cell>
          <cell r="C13" t="str">
            <v>Buildings Construction - C</v>
          </cell>
          <cell r="E13">
            <v>711001</v>
          </cell>
          <cell r="F13" t="str">
            <v>18F000</v>
          </cell>
          <cell r="I13">
            <v>2000</v>
          </cell>
        </row>
        <row r="14">
          <cell r="A14" t="str">
            <v>MJ100</v>
          </cell>
          <cell r="B14">
            <v>6414</v>
          </cell>
          <cell r="C14" t="str">
            <v>Furniture</v>
          </cell>
          <cell r="E14">
            <v>711001</v>
          </cell>
          <cell r="F14" t="str">
            <v>18F000</v>
          </cell>
          <cell r="I14">
            <v>25000</v>
          </cell>
        </row>
        <row r="15">
          <cell r="A15" t="str">
            <v>MJ100</v>
          </cell>
          <cell r="B15">
            <v>6419</v>
          </cell>
          <cell r="C15" t="str">
            <v>Other Equipment</v>
          </cell>
          <cell r="E15">
            <v>711001</v>
          </cell>
          <cell r="F15" t="str">
            <v>18F000</v>
          </cell>
          <cell r="I15">
            <v>20000</v>
          </cell>
        </row>
        <row r="16">
          <cell r="I16">
            <v>283690</v>
          </cell>
        </row>
      </sheetData>
      <sheetData sheetId="3" refreshError="1"/>
      <sheetData sheetId="4" refreshError="1"/>
      <sheetData sheetId="5">
        <row r="9">
          <cell r="D9" t="str">
            <v>2392</v>
          </cell>
          <cell r="E9" t="str">
            <v>Non-Inst Students</v>
          </cell>
          <cell r="F9" t="str">
            <v>615000</v>
          </cell>
          <cell r="O9">
            <v>0</v>
          </cell>
          <cell r="P9">
            <v>3504</v>
          </cell>
          <cell r="Q9">
            <v>4000</v>
          </cell>
          <cell r="R9">
            <v>4000</v>
          </cell>
        </row>
        <row r="10">
          <cell r="D10" t="str">
            <v>2393</v>
          </cell>
          <cell r="E10" t="str">
            <v>Class Non-Instr Overtime</v>
          </cell>
          <cell r="F10" t="str">
            <v>653000</v>
          </cell>
          <cell r="I10">
            <v>0</v>
          </cell>
          <cell r="J10">
            <v>4243.17</v>
          </cell>
          <cell r="K10">
            <v>0</v>
          </cell>
          <cell r="L10">
            <v>10629.31</v>
          </cell>
          <cell r="M10">
            <v>9900</v>
          </cell>
          <cell r="N10">
            <v>15163.84</v>
          </cell>
          <cell r="O10">
            <v>9900</v>
          </cell>
          <cell r="P10">
            <v>2386.6</v>
          </cell>
          <cell r="Q10">
            <v>12000</v>
          </cell>
          <cell r="R10">
            <v>12000</v>
          </cell>
        </row>
        <row r="11">
          <cell r="D11" t="str">
            <v>2399</v>
          </cell>
          <cell r="E11" t="str">
            <v>Cls Oth - Temp</v>
          </cell>
          <cell r="F11" t="str">
            <v>651000</v>
          </cell>
          <cell r="M11">
            <v>0</v>
          </cell>
          <cell r="N11">
            <v>7624</v>
          </cell>
          <cell r="Q11">
            <v>7000</v>
          </cell>
          <cell r="R11">
            <v>0</v>
          </cell>
        </row>
        <row r="12">
          <cell r="D12" t="str">
            <v>4313</v>
          </cell>
          <cell r="E12" t="str">
            <v>Non-Inst Supplies &amp; Materials</v>
          </cell>
          <cell r="F12" t="str">
            <v>651000</v>
          </cell>
          <cell r="I12">
            <v>0</v>
          </cell>
          <cell r="J12">
            <v>8852.66</v>
          </cell>
          <cell r="K12">
            <v>14000</v>
          </cell>
          <cell r="L12">
            <v>10679.99</v>
          </cell>
          <cell r="M12">
            <v>14000</v>
          </cell>
          <cell r="N12">
            <v>17916.060000000001</v>
          </cell>
          <cell r="O12">
            <v>14000</v>
          </cell>
          <cell r="P12">
            <v>0</v>
          </cell>
          <cell r="Q12">
            <v>14000</v>
          </cell>
          <cell r="R12">
            <v>12000</v>
          </cell>
        </row>
        <row r="13">
          <cell r="D13" t="str">
            <v>4315</v>
          </cell>
          <cell r="E13" t="str">
            <v>Maint &amp; Repairs Supplies</v>
          </cell>
          <cell r="F13" t="str">
            <v>651000</v>
          </cell>
          <cell r="K13">
            <v>0</v>
          </cell>
          <cell r="L13">
            <v>3803.72</v>
          </cell>
          <cell r="M13">
            <v>0</v>
          </cell>
          <cell r="N13">
            <v>2129.35</v>
          </cell>
          <cell r="O13">
            <v>1500</v>
          </cell>
          <cell r="P13">
            <v>107.09</v>
          </cell>
          <cell r="Q13">
            <v>2500</v>
          </cell>
          <cell r="R13">
            <v>2500</v>
          </cell>
        </row>
        <row r="14">
          <cell r="D14" t="str">
            <v>4321</v>
          </cell>
          <cell r="E14" t="str">
            <v>Fuel - Lubricants</v>
          </cell>
          <cell r="F14" t="str">
            <v>651000</v>
          </cell>
          <cell r="I14">
            <v>0</v>
          </cell>
          <cell r="J14">
            <v>5119.33</v>
          </cell>
          <cell r="K14">
            <v>5500</v>
          </cell>
          <cell r="L14">
            <v>5736.32</v>
          </cell>
          <cell r="M14">
            <v>5500</v>
          </cell>
          <cell r="N14">
            <v>6155.91</v>
          </cell>
          <cell r="O14">
            <v>5500</v>
          </cell>
          <cell r="P14">
            <v>1246.9100000000001</v>
          </cell>
          <cell r="Q14">
            <v>6000</v>
          </cell>
          <cell r="R14">
            <v>6000</v>
          </cell>
        </row>
        <row r="15">
          <cell r="D15" t="str">
            <v>5108</v>
          </cell>
          <cell r="E15" t="str">
            <v>Temp Employment Agency Services</v>
          </cell>
          <cell r="F15" t="str">
            <v>651000</v>
          </cell>
          <cell r="K15">
            <v>0</v>
          </cell>
          <cell r="L15">
            <v>18000.16</v>
          </cell>
          <cell r="Q15">
            <v>0</v>
          </cell>
        </row>
        <row r="16">
          <cell r="D16" t="str">
            <v>5108</v>
          </cell>
          <cell r="E16" t="str">
            <v>Temp Employment Agency Services</v>
          </cell>
          <cell r="F16" t="str">
            <v>653000</v>
          </cell>
          <cell r="I16">
            <v>0</v>
          </cell>
          <cell r="J16">
            <v>5159.24</v>
          </cell>
          <cell r="K16">
            <v>0</v>
          </cell>
          <cell r="L16">
            <v>7290.9</v>
          </cell>
          <cell r="M16">
            <v>15000</v>
          </cell>
          <cell r="N16">
            <v>0</v>
          </cell>
          <cell r="O16">
            <v>10000</v>
          </cell>
          <cell r="P16">
            <v>0</v>
          </cell>
          <cell r="Q16">
            <v>10000</v>
          </cell>
          <cell r="R16">
            <v>5000</v>
          </cell>
        </row>
        <row r="17">
          <cell r="D17" t="str">
            <v>5119</v>
          </cell>
          <cell r="E17" t="str">
            <v>Oth Non-Inst Consulting Services</v>
          </cell>
          <cell r="F17" t="str">
            <v>651000</v>
          </cell>
          <cell r="K17">
            <v>15000</v>
          </cell>
          <cell r="L17">
            <v>14117.45</v>
          </cell>
          <cell r="M17">
            <v>15000</v>
          </cell>
          <cell r="N17">
            <v>0</v>
          </cell>
          <cell r="O17">
            <v>10000</v>
          </cell>
          <cell r="P17">
            <v>0</v>
          </cell>
          <cell r="Q17">
            <v>10000</v>
          </cell>
          <cell r="R17">
            <v>0</v>
          </cell>
        </row>
        <row r="18">
          <cell r="D18" t="str">
            <v>5220</v>
          </cell>
          <cell r="E18" t="str">
            <v>Employee Travel</v>
          </cell>
          <cell r="F18" t="str">
            <v>651000</v>
          </cell>
          <cell r="I18">
            <v>0</v>
          </cell>
          <cell r="J18">
            <v>30</v>
          </cell>
          <cell r="K18">
            <v>3500</v>
          </cell>
          <cell r="L18">
            <v>0</v>
          </cell>
          <cell r="M18">
            <v>3500</v>
          </cell>
          <cell r="N18">
            <v>0</v>
          </cell>
          <cell r="O18">
            <v>3500</v>
          </cell>
          <cell r="P18">
            <v>0</v>
          </cell>
          <cell r="Q18">
            <v>3500</v>
          </cell>
          <cell r="R18">
            <v>3500</v>
          </cell>
        </row>
        <row r="19">
          <cell r="D19" t="str">
            <v>5530</v>
          </cell>
          <cell r="E19" t="str">
            <v>Light - Electricity</v>
          </cell>
          <cell r="F19" t="str">
            <v>651000</v>
          </cell>
          <cell r="I19">
            <v>0</v>
          </cell>
          <cell r="J19">
            <v>189093.46</v>
          </cell>
          <cell r="K19">
            <v>134838</v>
          </cell>
          <cell r="L19">
            <v>205304.58</v>
          </cell>
          <cell r="M19">
            <v>135000</v>
          </cell>
          <cell r="N19">
            <v>192938.71</v>
          </cell>
          <cell r="O19">
            <v>200000</v>
          </cell>
          <cell r="P19">
            <v>52827.28</v>
          </cell>
          <cell r="Q19">
            <v>200000</v>
          </cell>
          <cell r="R19">
            <v>250000</v>
          </cell>
        </row>
        <row r="20">
          <cell r="D20" t="str">
            <v>5540</v>
          </cell>
          <cell r="E20" t="str">
            <v>Water - Sanitation</v>
          </cell>
          <cell r="F20" t="str">
            <v>651000</v>
          </cell>
          <cell r="I20">
            <v>0</v>
          </cell>
          <cell r="J20">
            <v>8905.39</v>
          </cell>
          <cell r="K20">
            <v>9000</v>
          </cell>
          <cell r="L20">
            <v>7950.72</v>
          </cell>
          <cell r="M20">
            <v>9000</v>
          </cell>
          <cell r="N20">
            <v>8353.64</v>
          </cell>
          <cell r="O20">
            <v>10000</v>
          </cell>
          <cell r="P20">
            <v>3449.25</v>
          </cell>
          <cell r="Q20">
            <v>10000</v>
          </cell>
          <cell r="R20">
            <v>10000</v>
          </cell>
        </row>
        <row r="21">
          <cell r="D21" t="str">
            <v>5550</v>
          </cell>
          <cell r="E21" t="str">
            <v>Disposal Services</v>
          </cell>
          <cell r="F21" t="str">
            <v>651000</v>
          </cell>
          <cell r="K21">
            <v>4000</v>
          </cell>
          <cell r="L21">
            <v>0</v>
          </cell>
          <cell r="M21">
            <v>4000</v>
          </cell>
          <cell r="N21">
            <v>0</v>
          </cell>
          <cell r="O21">
            <v>2500</v>
          </cell>
          <cell r="P21">
            <v>0</v>
          </cell>
          <cell r="Q21">
            <v>2500</v>
          </cell>
          <cell r="R21">
            <v>0</v>
          </cell>
        </row>
        <row r="22">
          <cell r="D22" t="str">
            <v>5570</v>
          </cell>
          <cell r="E22" t="str">
            <v>Pest Control</v>
          </cell>
          <cell r="F22" t="str">
            <v>651000</v>
          </cell>
          <cell r="I22">
            <v>0</v>
          </cell>
          <cell r="J22">
            <v>844</v>
          </cell>
          <cell r="K22">
            <v>2500</v>
          </cell>
          <cell r="L22">
            <v>902</v>
          </cell>
          <cell r="M22">
            <v>2500</v>
          </cell>
          <cell r="N22">
            <v>972</v>
          </cell>
          <cell r="O22">
            <v>1500</v>
          </cell>
          <cell r="P22">
            <v>252</v>
          </cell>
          <cell r="Q22">
            <v>2000</v>
          </cell>
          <cell r="R22">
            <v>1200</v>
          </cell>
        </row>
        <row r="23">
          <cell r="D23" t="str">
            <v>5590</v>
          </cell>
          <cell r="E23" t="str">
            <v>Other Utilities</v>
          </cell>
          <cell r="F23" t="str">
            <v>651000</v>
          </cell>
          <cell r="I23">
            <v>0</v>
          </cell>
          <cell r="J23">
            <v>7268.31</v>
          </cell>
          <cell r="K23">
            <v>11700</v>
          </cell>
          <cell r="L23">
            <v>7058.93</v>
          </cell>
          <cell r="M23">
            <v>10000</v>
          </cell>
          <cell r="N23">
            <v>7176.56</v>
          </cell>
          <cell r="O23">
            <v>9000</v>
          </cell>
          <cell r="P23">
            <v>1870.3</v>
          </cell>
          <cell r="Q23">
            <v>9000</v>
          </cell>
          <cell r="R23">
            <v>8500</v>
          </cell>
        </row>
        <row r="24">
          <cell r="D24" t="str">
            <v>5671</v>
          </cell>
          <cell r="E24" t="str">
            <v>Equip Maint Agreements</v>
          </cell>
          <cell r="F24" t="str">
            <v>651000</v>
          </cell>
          <cell r="I24">
            <v>0</v>
          </cell>
          <cell r="J24">
            <v>460.36</v>
          </cell>
          <cell r="K24">
            <v>4500</v>
          </cell>
          <cell r="L24">
            <v>5740</v>
          </cell>
          <cell r="M24">
            <v>5000</v>
          </cell>
          <cell r="N24">
            <v>8004.86</v>
          </cell>
          <cell r="O24">
            <v>13000</v>
          </cell>
          <cell r="P24">
            <v>305.58999999999997</v>
          </cell>
          <cell r="Q24">
            <v>13000</v>
          </cell>
          <cell r="R24">
            <v>10000</v>
          </cell>
        </row>
        <row r="25">
          <cell r="D25" t="str">
            <v>5681</v>
          </cell>
          <cell r="E25" t="str">
            <v>Grounds Maintenance</v>
          </cell>
          <cell r="F25" t="str">
            <v>651000</v>
          </cell>
          <cell r="I25">
            <v>0</v>
          </cell>
          <cell r="J25">
            <v>8525</v>
          </cell>
          <cell r="K25">
            <v>10000</v>
          </cell>
          <cell r="L25">
            <v>6062</v>
          </cell>
          <cell r="M25">
            <v>10000</v>
          </cell>
          <cell r="N25">
            <v>8305</v>
          </cell>
          <cell r="O25">
            <v>10000</v>
          </cell>
          <cell r="P25">
            <v>0</v>
          </cell>
          <cell r="Q25">
            <v>10000</v>
          </cell>
          <cell r="R25">
            <v>7500</v>
          </cell>
        </row>
        <row r="26">
          <cell r="D26" t="str">
            <v>5683</v>
          </cell>
          <cell r="E26" t="str">
            <v>Building Maintenance</v>
          </cell>
          <cell r="F26" t="str">
            <v>651000</v>
          </cell>
          <cell r="I26">
            <v>0</v>
          </cell>
          <cell r="J26">
            <v>55417.33</v>
          </cell>
          <cell r="K26">
            <v>60000</v>
          </cell>
          <cell r="L26">
            <v>38635.19</v>
          </cell>
          <cell r="M26">
            <v>60000</v>
          </cell>
          <cell r="N26">
            <v>55234.97</v>
          </cell>
          <cell r="O26">
            <v>60000</v>
          </cell>
          <cell r="P26">
            <v>4917.4799999999996</v>
          </cell>
          <cell r="Q26">
            <v>60000</v>
          </cell>
          <cell r="R26">
            <v>60000</v>
          </cell>
        </row>
        <row r="27">
          <cell r="D27" t="str">
            <v>5684</v>
          </cell>
          <cell r="E27" t="str">
            <v>Vehicle Repairs &amp; Maintenance</v>
          </cell>
          <cell r="F27" t="str">
            <v>651000</v>
          </cell>
          <cell r="I27">
            <v>0</v>
          </cell>
          <cell r="J27">
            <v>1601.52</v>
          </cell>
          <cell r="K27">
            <v>8000</v>
          </cell>
          <cell r="L27">
            <v>5000.03</v>
          </cell>
          <cell r="M27">
            <v>8000</v>
          </cell>
          <cell r="N27">
            <v>1908.6</v>
          </cell>
          <cell r="O27">
            <v>8000</v>
          </cell>
          <cell r="P27">
            <v>472.73</v>
          </cell>
          <cell r="Q27">
            <v>8000</v>
          </cell>
          <cell r="R27">
            <v>3000</v>
          </cell>
        </row>
        <row r="28">
          <cell r="D28" t="str">
            <v>5686</v>
          </cell>
          <cell r="E28" t="str">
            <v>Oth Equipment Maint Agreements</v>
          </cell>
          <cell r="F28" t="str">
            <v>651000</v>
          </cell>
          <cell r="I28">
            <v>0</v>
          </cell>
          <cell r="J28">
            <v>19682.3</v>
          </cell>
          <cell r="K28">
            <v>25000</v>
          </cell>
          <cell r="L28">
            <v>20924.400000000001</v>
          </cell>
          <cell r="M28">
            <v>20000</v>
          </cell>
          <cell r="N28">
            <v>17425.48</v>
          </cell>
          <cell r="O28">
            <v>20000</v>
          </cell>
          <cell r="P28">
            <v>4774.63</v>
          </cell>
          <cell r="Q28">
            <v>20000</v>
          </cell>
          <cell r="R28">
            <v>20000</v>
          </cell>
        </row>
        <row r="29">
          <cell r="D29" t="str">
            <v>5863</v>
          </cell>
          <cell r="E29" t="str">
            <v>Radio/Newspaper Ad Placement</v>
          </cell>
          <cell r="F29" t="str">
            <v>651000</v>
          </cell>
          <cell r="I29">
            <v>0</v>
          </cell>
          <cell r="J29">
            <v>2560.3000000000002</v>
          </cell>
          <cell r="Q29">
            <v>500</v>
          </cell>
          <cell r="R29">
            <v>200</v>
          </cell>
        </row>
        <row r="30">
          <cell r="D30" t="str">
            <v>5880</v>
          </cell>
          <cell r="E30" t="str">
            <v>Taxes - Licenses &amp; Permits</v>
          </cell>
          <cell r="F30" t="str">
            <v>651000</v>
          </cell>
          <cell r="I30">
            <v>0</v>
          </cell>
          <cell r="J30">
            <v>15</v>
          </cell>
          <cell r="K30">
            <v>250</v>
          </cell>
          <cell r="L30">
            <v>15</v>
          </cell>
          <cell r="M30">
            <v>250</v>
          </cell>
          <cell r="N30">
            <v>0</v>
          </cell>
          <cell r="O30">
            <v>250</v>
          </cell>
          <cell r="P30">
            <v>0</v>
          </cell>
          <cell r="Q30">
            <v>250</v>
          </cell>
          <cell r="R30">
            <v>0</v>
          </cell>
        </row>
        <row r="31">
          <cell r="D31" t="str">
            <v>5890</v>
          </cell>
          <cell r="E31" t="str">
            <v>Other Services &amp; Expenses</v>
          </cell>
          <cell r="F31" t="str">
            <v>651000</v>
          </cell>
          <cell r="I31">
            <v>0</v>
          </cell>
          <cell r="J31">
            <v>1053.3399999999999</v>
          </cell>
          <cell r="K31">
            <v>0</v>
          </cell>
          <cell r="L31">
            <v>0</v>
          </cell>
          <cell r="Q31">
            <v>0</v>
          </cell>
          <cell r="R31">
            <v>0</v>
          </cell>
        </row>
        <row r="32">
          <cell r="D32" t="str">
            <v>6120</v>
          </cell>
          <cell r="E32" t="str">
            <v>Site Improvement</v>
          </cell>
          <cell r="F32" t="str">
            <v>651000</v>
          </cell>
          <cell r="I32">
            <v>0</v>
          </cell>
          <cell r="J32">
            <v>11350.05</v>
          </cell>
          <cell r="K32">
            <v>30000</v>
          </cell>
          <cell r="L32">
            <v>0</v>
          </cell>
          <cell r="M32">
            <v>15000</v>
          </cell>
          <cell r="N32">
            <v>8445.16</v>
          </cell>
          <cell r="O32">
            <v>15000</v>
          </cell>
          <cell r="P32">
            <v>0</v>
          </cell>
          <cell r="Q32">
            <v>15000</v>
          </cell>
          <cell r="R32">
            <v>10000</v>
          </cell>
        </row>
        <row r="33">
          <cell r="D33" t="str">
            <v>6414</v>
          </cell>
          <cell r="E33" t="str">
            <v>Furniture</v>
          </cell>
          <cell r="F33" t="str">
            <v>651000</v>
          </cell>
          <cell r="I33">
            <v>0</v>
          </cell>
          <cell r="J33">
            <v>5581.88</v>
          </cell>
          <cell r="K33">
            <v>9800</v>
          </cell>
          <cell r="L33">
            <v>0</v>
          </cell>
          <cell r="M33">
            <v>6000</v>
          </cell>
          <cell r="N33">
            <v>0</v>
          </cell>
          <cell r="O33">
            <v>6000</v>
          </cell>
          <cell r="P33">
            <v>0</v>
          </cell>
          <cell r="Q33">
            <v>6000</v>
          </cell>
          <cell r="R33">
            <v>2500</v>
          </cell>
        </row>
        <row r="34">
          <cell r="D34" t="str">
            <v>6419</v>
          </cell>
          <cell r="E34" t="str">
            <v>Other Equipment</v>
          </cell>
          <cell r="F34" t="str">
            <v>651000</v>
          </cell>
          <cell r="I34">
            <v>0</v>
          </cell>
          <cell r="J34">
            <v>20998.89</v>
          </cell>
          <cell r="K34">
            <v>10000</v>
          </cell>
          <cell r="L34">
            <v>827.77</v>
          </cell>
          <cell r="M34">
            <v>10000</v>
          </cell>
          <cell r="N34">
            <v>0</v>
          </cell>
          <cell r="O34">
            <v>10000</v>
          </cell>
          <cell r="P34">
            <v>501.19</v>
          </cell>
          <cell r="Q34">
            <v>10000</v>
          </cell>
          <cell r="R34">
            <v>7500</v>
          </cell>
        </row>
        <row r="35">
          <cell r="D35" t="str">
            <v>6419FA</v>
          </cell>
          <cell r="E35" t="str">
            <v>Other Equipment</v>
          </cell>
          <cell r="F35" t="str">
            <v>651000</v>
          </cell>
          <cell r="M35">
            <v>0</v>
          </cell>
          <cell r="N35">
            <v>8053.85</v>
          </cell>
          <cell r="Q35">
            <v>10000</v>
          </cell>
          <cell r="R35">
            <v>10000</v>
          </cell>
        </row>
        <row r="36">
          <cell r="D36" t="str">
            <v>5880</v>
          </cell>
          <cell r="E36" t="str">
            <v>Taxes - Licenses &amp; Permits</v>
          </cell>
          <cell r="F36">
            <v>651000</v>
          </cell>
          <cell r="H36" t="str">
            <v>DC</v>
          </cell>
          <cell r="Q36">
            <v>4000</v>
          </cell>
          <cell r="R36">
            <v>4000</v>
          </cell>
        </row>
        <row r="37">
          <cell r="D37" t="str">
            <v>5530</v>
          </cell>
          <cell r="E37" t="str">
            <v>Light - Electricity</v>
          </cell>
          <cell r="F37">
            <v>651000</v>
          </cell>
          <cell r="H37" t="str">
            <v>DC</v>
          </cell>
          <cell r="Q37">
            <v>30000</v>
          </cell>
          <cell r="R37">
            <v>30000</v>
          </cell>
        </row>
        <row r="38">
          <cell r="D38" t="str">
            <v>5540</v>
          </cell>
          <cell r="E38" t="str">
            <v>Water - Sanitation</v>
          </cell>
          <cell r="F38">
            <v>651000</v>
          </cell>
          <cell r="H38" t="str">
            <v>DC</v>
          </cell>
          <cell r="Q38">
            <v>5000</v>
          </cell>
          <cell r="R38">
            <v>5000</v>
          </cell>
        </row>
        <row r="39">
          <cell r="D39" t="str">
            <v>5550</v>
          </cell>
          <cell r="E39" t="str">
            <v>Disposal Services</v>
          </cell>
          <cell r="F39">
            <v>651000</v>
          </cell>
          <cell r="H39" t="str">
            <v>DC</v>
          </cell>
          <cell r="Q39">
            <v>4500</v>
          </cell>
          <cell r="R39">
            <v>4500</v>
          </cell>
        </row>
        <row r="40">
          <cell r="D40" t="str">
            <v>5570</v>
          </cell>
          <cell r="E40" t="str">
            <v>Pest Control</v>
          </cell>
          <cell r="F40">
            <v>651000</v>
          </cell>
          <cell r="H40" t="str">
            <v>DC</v>
          </cell>
          <cell r="Q40">
            <v>3500</v>
          </cell>
          <cell r="R40">
            <v>3500</v>
          </cell>
        </row>
        <row r="41">
          <cell r="D41" t="str">
            <v>5590</v>
          </cell>
          <cell r="E41" t="str">
            <v>Other Utilities</v>
          </cell>
          <cell r="F41">
            <v>651000</v>
          </cell>
          <cell r="H41" t="str">
            <v>DC</v>
          </cell>
          <cell r="Q41">
            <v>2500</v>
          </cell>
          <cell r="R41">
            <v>2500</v>
          </cell>
        </row>
        <row r="42">
          <cell r="D42" t="str">
            <v>5671</v>
          </cell>
          <cell r="E42" t="str">
            <v>Equip Maint Agreements</v>
          </cell>
          <cell r="F42">
            <v>651000</v>
          </cell>
          <cell r="H42" t="str">
            <v>DC</v>
          </cell>
          <cell r="Q42">
            <v>10000</v>
          </cell>
          <cell r="R42">
            <v>10000</v>
          </cell>
        </row>
        <row r="43">
          <cell r="D43" t="str">
            <v>5681</v>
          </cell>
          <cell r="E43" t="str">
            <v>Grounds Maintenance</v>
          </cell>
          <cell r="F43">
            <v>651000</v>
          </cell>
          <cell r="H43" t="str">
            <v>DC</v>
          </cell>
          <cell r="Q43">
            <v>5000</v>
          </cell>
          <cell r="R43">
            <v>5000</v>
          </cell>
        </row>
        <row r="44">
          <cell r="D44" t="str">
            <v>5683</v>
          </cell>
          <cell r="E44" t="str">
            <v>Building Maintenance</v>
          </cell>
          <cell r="F44">
            <v>651000</v>
          </cell>
          <cell r="H44" t="str">
            <v>DC</v>
          </cell>
          <cell r="Q44">
            <v>35500</v>
          </cell>
          <cell r="R44">
            <v>35500</v>
          </cell>
        </row>
        <row r="49">
          <cell r="I49">
            <v>0</v>
          </cell>
          <cell r="J49">
            <v>356761.53</v>
          </cell>
          <cell r="K49">
            <v>357588</v>
          </cell>
          <cell r="L49">
            <v>368678.47000000003</v>
          </cell>
          <cell r="M49">
            <v>357650</v>
          </cell>
          <cell r="N49">
            <v>365807.98999999993</v>
          </cell>
          <cell r="O49">
            <v>419650</v>
          </cell>
          <cell r="P49">
            <v>76615.049999999988</v>
          </cell>
          <cell r="Q49">
            <v>545250</v>
          </cell>
          <cell r="R49">
            <v>545400</v>
          </cell>
        </row>
        <row r="51">
          <cell r="R51">
            <v>4295.2</v>
          </cell>
        </row>
        <row r="52">
          <cell r="Q52">
            <v>555250</v>
          </cell>
          <cell r="R52">
            <v>549695.19999999995</v>
          </cell>
        </row>
        <row r="56">
          <cell r="I56">
            <v>2026</v>
          </cell>
        </row>
        <row r="57">
          <cell r="D57" t="str">
            <v xml:space="preserve"> Account</v>
          </cell>
          <cell r="E57" t="str">
            <v xml:space="preserve"> Account Description</v>
          </cell>
          <cell r="F57" t="str">
            <v xml:space="preserve"> Program</v>
          </cell>
          <cell r="G57" t="str">
            <v xml:space="preserve"> Activity</v>
          </cell>
          <cell r="H57" t="str">
            <v xml:space="preserve"> Location</v>
          </cell>
          <cell r="I57" t="str">
            <v>Budget Request</v>
          </cell>
          <cell r="J57" t="str">
            <v>Explanation for one-time request</v>
          </cell>
        </row>
      </sheetData>
      <sheetData sheetId="6" refreshError="1"/>
      <sheetData sheetId="7">
        <row r="9">
          <cell r="G9" t="str">
            <v>2392</v>
          </cell>
          <cell r="H9" t="str">
            <v>Non-Inst Students</v>
          </cell>
          <cell r="I9" t="str">
            <v>615000</v>
          </cell>
          <cell r="J9" t="str">
            <v>Academic Info Sys &amp; Tech</v>
          </cell>
          <cell r="K9">
            <v>13410</v>
          </cell>
        </row>
        <row r="10">
          <cell r="G10" t="str">
            <v>2393</v>
          </cell>
          <cell r="H10" t="str">
            <v>Class Non-Instr Overtime</v>
          </cell>
          <cell r="I10" t="str">
            <v>653000</v>
          </cell>
          <cell r="J10" t="str">
            <v>Custodial Services</v>
          </cell>
          <cell r="K10">
            <v>11305.51</v>
          </cell>
        </row>
        <row r="11">
          <cell r="G11" t="str">
            <v>2999</v>
          </cell>
          <cell r="H11" t="str">
            <v>Salary Budget Control</v>
          </cell>
          <cell r="I11" t="str">
            <v>651000</v>
          </cell>
          <cell r="J11" t="str">
            <v>Building Maintenance &amp; Repairs</v>
          </cell>
          <cell r="K11">
            <v>0</v>
          </cell>
        </row>
        <row r="12">
          <cell r="G12" t="str">
            <v>2999</v>
          </cell>
          <cell r="H12" t="str">
            <v>Salary Budget Control</v>
          </cell>
          <cell r="I12" t="str">
            <v>653000</v>
          </cell>
          <cell r="J12" t="str">
            <v>Custodial Services</v>
          </cell>
          <cell r="K12">
            <v>0</v>
          </cell>
        </row>
        <row r="13">
          <cell r="G13">
            <v>4313</v>
          </cell>
          <cell r="H13" t="str">
            <v>Non-Inst Supplies &amp; Materials</v>
          </cell>
          <cell r="I13" t="str">
            <v>651000</v>
          </cell>
          <cell r="J13" t="str">
            <v>Building Maintenance &amp; Repairs</v>
          </cell>
          <cell r="K13">
            <v>12482.34</v>
          </cell>
        </row>
        <row r="14">
          <cell r="G14">
            <v>4315</v>
          </cell>
          <cell r="H14" t="str">
            <v>Maint &amp; Repairs Supplies</v>
          </cell>
          <cell r="I14" t="str">
            <v>651000</v>
          </cell>
          <cell r="J14" t="str">
            <v>Building Maintenance &amp; Repairs</v>
          </cell>
          <cell r="K14">
            <v>10.44</v>
          </cell>
        </row>
        <row r="15">
          <cell r="G15">
            <v>4321</v>
          </cell>
          <cell r="H15" t="str">
            <v>Fuel - Lubricants</v>
          </cell>
          <cell r="I15" t="str">
            <v>651000</v>
          </cell>
          <cell r="J15" t="str">
            <v>Building Maintenance &amp; Repairs</v>
          </cell>
          <cell r="K15">
            <v>12079.42</v>
          </cell>
        </row>
        <row r="16">
          <cell r="G16">
            <v>5108</v>
          </cell>
          <cell r="H16" t="str">
            <v>Temp Employment Agency Services</v>
          </cell>
          <cell r="I16" t="str">
            <v>651000</v>
          </cell>
          <cell r="J16" t="str">
            <v>Building Maintenance &amp; Repairs</v>
          </cell>
          <cell r="K16">
            <v>0</v>
          </cell>
        </row>
        <row r="17">
          <cell r="G17">
            <v>5108</v>
          </cell>
          <cell r="H17" t="str">
            <v>Temp Employment Agency Services</v>
          </cell>
          <cell r="I17" t="str">
            <v>653000</v>
          </cell>
          <cell r="J17" t="str">
            <v>Custodial Services</v>
          </cell>
          <cell r="K17">
            <v>0</v>
          </cell>
        </row>
        <row r="18">
          <cell r="G18">
            <v>5119</v>
          </cell>
          <cell r="H18" t="str">
            <v>Oth Non-Inst Consulting Services</v>
          </cell>
          <cell r="I18" t="str">
            <v>651000</v>
          </cell>
          <cell r="J18" t="str">
            <v>Building Maintenance &amp; Repairs</v>
          </cell>
          <cell r="K18">
            <v>0</v>
          </cell>
        </row>
        <row r="19">
          <cell r="G19">
            <v>5220</v>
          </cell>
          <cell r="H19" t="str">
            <v>Employee Travel</v>
          </cell>
          <cell r="I19" t="str">
            <v>651000</v>
          </cell>
          <cell r="J19" t="str">
            <v>Building Maintenance &amp; Repairs</v>
          </cell>
          <cell r="K19">
            <v>0</v>
          </cell>
        </row>
        <row r="20">
          <cell r="G20">
            <v>5530</v>
          </cell>
          <cell r="H20" t="str">
            <v>Light - Electricity</v>
          </cell>
          <cell r="I20" t="str">
            <v>651000</v>
          </cell>
          <cell r="J20" t="str">
            <v>Building Maintenance &amp; Repairs</v>
          </cell>
          <cell r="K20">
            <v>242683.48</v>
          </cell>
        </row>
        <row r="21">
          <cell r="G21">
            <v>5540</v>
          </cell>
          <cell r="H21" t="str">
            <v>Water - Sanitation</v>
          </cell>
          <cell r="I21" t="str">
            <v>651000</v>
          </cell>
          <cell r="J21" t="str">
            <v>Building Maintenance &amp; Repairs</v>
          </cell>
          <cell r="K21">
            <v>13394.62</v>
          </cell>
        </row>
        <row r="22">
          <cell r="G22">
            <v>5550</v>
          </cell>
          <cell r="H22" t="str">
            <v>Disposal Services</v>
          </cell>
          <cell r="I22" t="str">
            <v>651000</v>
          </cell>
          <cell r="J22" t="str">
            <v>Building Maintenance &amp; Repairs</v>
          </cell>
          <cell r="K22">
            <v>0</v>
          </cell>
        </row>
        <row r="23">
          <cell r="G23">
            <v>5570</v>
          </cell>
          <cell r="H23" t="str">
            <v>Pest Control</v>
          </cell>
          <cell r="I23" t="str">
            <v>651000</v>
          </cell>
          <cell r="J23" t="str">
            <v>Building Maintenance &amp; Repairs</v>
          </cell>
          <cell r="K23">
            <v>1024</v>
          </cell>
        </row>
        <row r="24">
          <cell r="G24">
            <v>5590</v>
          </cell>
          <cell r="H24" t="str">
            <v>Other Utilities</v>
          </cell>
          <cell r="I24" t="str">
            <v>651000</v>
          </cell>
          <cell r="J24" t="str">
            <v>Building Maintenance &amp; Repairs</v>
          </cell>
          <cell r="K24">
            <v>6226.99</v>
          </cell>
        </row>
        <row r="25">
          <cell r="G25">
            <v>5671</v>
          </cell>
          <cell r="H25" t="str">
            <v>Equip Maint Agreements</v>
          </cell>
          <cell r="I25" t="str">
            <v>651000</v>
          </cell>
          <cell r="J25" t="str">
            <v>Building Maintenance &amp; Repairs</v>
          </cell>
          <cell r="K25">
            <v>5514.63</v>
          </cell>
        </row>
        <row r="26">
          <cell r="G26">
            <v>5681</v>
          </cell>
          <cell r="H26" t="str">
            <v>Grounds Maintenance</v>
          </cell>
          <cell r="I26" t="str">
            <v>651000</v>
          </cell>
          <cell r="J26" t="str">
            <v>Building Maintenance &amp; Repairs</v>
          </cell>
          <cell r="K26">
            <v>7963.22</v>
          </cell>
        </row>
        <row r="27">
          <cell r="G27">
            <v>5683</v>
          </cell>
          <cell r="H27" t="str">
            <v>Building Maintenance</v>
          </cell>
          <cell r="I27" t="str">
            <v>651000</v>
          </cell>
          <cell r="J27" t="str">
            <v>Building Maintenance &amp; Repairs</v>
          </cell>
          <cell r="K27">
            <v>65078.66</v>
          </cell>
        </row>
        <row r="28">
          <cell r="G28">
            <v>5684</v>
          </cell>
          <cell r="H28" t="str">
            <v>Vehicle Repairs &amp; Maintenance</v>
          </cell>
          <cell r="I28" t="str">
            <v>651000</v>
          </cell>
          <cell r="J28" t="str">
            <v>Building Maintenance &amp; Repairs</v>
          </cell>
          <cell r="K28">
            <v>1854.44</v>
          </cell>
        </row>
        <row r="29">
          <cell r="G29">
            <v>5686</v>
          </cell>
          <cell r="H29" t="str">
            <v>Oth Equipment Maint Agreements</v>
          </cell>
          <cell r="I29" t="str">
            <v>651000</v>
          </cell>
          <cell r="J29" t="str">
            <v>Building Maintenance &amp; Repairs</v>
          </cell>
          <cell r="K29">
            <v>11912.45</v>
          </cell>
        </row>
        <row r="30">
          <cell r="G30">
            <v>5880</v>
          </cell>
          <cell r="H30" t="str">
            <v>Taxes - Licenses &amp; Permits</v>
          </cell>
          <cell r="I30" t="str">
            <v>651000</v>
          </cell>
          <cell r="J30" t="str">
            <v>Building Maintenance &amp; Repairs</v>
          </cell>
          <cell r="K30">
            <v>0</v>
          </cell>
        </row>
        <row r="31">
          <cell r="G31">
            <v>6120</v>
          </cell>
          <cell r="H31" t="str">
            <v>Site Improvement</v>
          </cell>
          <cell r="I31" t="str">
            <v>651000</v>
          </cell>
          <cell r="J31" t="str">
            <v>Building Maintenance &amp; Repairs</v>
          </cell>
          <cell r="K31">
            <v>14485.46</v>
          </cell>
        </row>
        <row r="32">
          <cell r="G32">
            <v>6210</v>
          </cell>
          <cell r="H32" t="str">
            <v>Buildings Construction</v>
          </cell>
          <cell r="I32" t="str">
            <v>651000</v>
          </cell>
          <cell r="J32" t="str">
            <v>Building Maintenance &amp; Repairs</v>
          </cell>
          <cell r="K32">
            <v>0</v>
          </cell>
        </row>
        <row r="33">
          <cell r="G33">
            <v>6412</v>
          </cell>
          <cell r="H33" t="str">
            <v>Computer/Technology Equipment</v>
          </cell>
          <cell r="I33" t="str">
            <v>651000</v>
          </cell>
          <cell r="J33" t="str">
            <v>Building Maintenance &amp; Repairs</v>
          </cell>
          <cell r="K33">
            <v>4753.6899999999996</v>
          </cell>
        </row>
        <row r="34">
          <cell r="G34">
            <v>6414</v>
          </cell>
          <cell r="H34" t="str">
            <v>Furniture</v>
          </cell>
          <cell r="I34" t="str">
            <v>651000</v>
          </cell>
          <cell r="J34" t="str">
            <v>Building Maintenance &amp; Repairs</v>
          </cell>
          <cell r="K34">
            <v>15418.06</v>
          </cell>
        </row>
        <row r="35">
          <cell r="G35">
            <v>6419</v>
          </cell>
          <cell r="H35" t="str">
            <v>Other Equipment</v>
          </cell>
          <cell r="I35" t="str">
            <v>651000</v>
          </cell>
          <cell r="J35" t="str">
            <v>Building Maintenance &amp; Repairs</v>
          </cell>
          <cell r="K35">
            <v>5868.51</v>
          </cell>
        </row>
        <row r="36">
          <cell r="G36">
            <v>7110</v>
          </cell>
          <cell r="H36" t="str">
            <v>Debt Reduction</v>
          </cell>
          <cell r="I36" t="str">
            <v>720000</v>
          </cell>
          <cell r="J36" t="str">
            <v>Debt Service</v>
          </cell>
          <cell r="K36">
            <v>0</v>
          </cell>
        </row>
      </sheetData>
      <sheetData sheetId="8">
        <row r="14">
          <cell r="E14" t="str">
            <v>2110</v>
          </cell>
          <cell r="F14" t="str">
            <v>Clss Mgt(NonEd)</v>
          </cell>
          <cell r="G14" t="str">
            <v>711001</v>
          </cell>
          <cell r="H14" t="str">
            <v>General Planning &amp; Development</v>
          </cell>
          <cell r="K14">
            <v>731965.83</v>
          </cell>
          <cell r="L14">
            <v>217988.37</v>
          </cell>
        </row>
        <row r="15">
          <cell r="E15" t="str">
            <v>2191</v>
          </cell>
          <cell r="F15" t="str">
            <v>Clss Non-Instr Emp Reg Salary Sched</v>
          </cell>
          <cell r="G15" t="str">
            <v>711001</v>
          </cell>
          <cell r="H15" t="str">
            <v>General Planning &amp; Development</v>
          </cell>
          <cell r="K15">
            <v>164777.41</v>
          </cell>
          <cell r="L15">
            <v>54925.8</v>
          </cell>
        </row>
        <row r="16">
          <cell r="E16" t="str">
            <v>2393</v>
          </cell>
          <cell r="F16" t="str">
            <v>Class Non-Instr Overtime</v>
          </cell>
          <cell r="G16" t="str">
            <v>711001</v>
          </cell>
          <cell r="H16" t="str">
            <v>General Planning &amp; Development</v>
          </cell>
          <cell r="K16">
            <v>0</v>
          </cell>
          <cell r="L16">
            <v>129.08000000000001</v>
          </cell>
        </row>
        <row r="17">
          <cell r="E17" t="str">
            <v>2999</v>
          </cell>
          <cell r="F17" t="str">
            <v>Salary Budget Control</v>
          </cell>
          <cell r="G17" t="str">
            <v>711001</v>
          </cell>
          <cell r="H17" t="str">
            <v>General Planning &amp; Development</v>
          </cell>
          <cell r="K17">
            <v>0</v>
          </cell>
          <cell r="L17">
            <v>0</v>
          </cell>
        </row>
        <row r="18">
          <cell r="E18" t="str">
            <v>3220</v>
          </cell>
          <cell r="F18" t="str">
            <v>PERS - Clss Mgt Non-Educational Adm</v>
          </cell>
          <cell r="G18" t="str">
            <v>711001</v>
          </cell>
          <cell r="H18" t="str">
            <v>General Planning &amp; Development</v>
          </cell>
          <cell r="K18">
            <v>196481.33</v>
          </cell>
          <cell r="L18">
            <v>58442.63</v>
          </cell>
        </row>
        <row r="19">
          <cell r="E19" t="str">
            <v>3221</v>
          </cell>
          <cell r="F19" t="str">
            <v>PERS - Clss Emp</v>
          </cell>
          <cell r="G19" t="str">
            <v>711001</v>
          </cell>
          <cell r="H19" t="str">
            <v>General Planning &amp; Development</v>
          </cell>
          <cell r="K19">
            <v>44176.83</v>
          </cell>
          <cell r="L19">
            <v>14725.62</v>
          </cell>
        </row>
        <row r="20">
          <cell r="E20" t="str">
            <v>3320</v>
          </cell>
          <cell r="F20" t="str">
            <v>OASDHI - Clss Mgt Non-Ed Admin</v>
          </cell>
          <cell r="G20" t="str">
            <v>711001</v>
          </cell>
          <cell r="H20" t="str">
            <v>General Planning &amp; Development</v>
          </cell>
          <cell r="K20">
            <v>55934.37</v>
          </cell>
          <cell r="L20">
            <v>16563.509999999998</v>
          </cell>
        </row>
        <row r="21">
          <cell r="E21" t="str">
            <v>3321</v>
          </cell>
          <cell r="F21" t="str">
            <v>OASDHI - Clss Emp</v>
          </cell>
          <cell r="G21" t="str">
            <v>711001</v>
          </cell>
          <cell r="H21" t="str">
            <v>General Planning &amp; Development</v>
          </cell>
          <cell r="K21">
            <v>12605.46</v>
          </cell>
          <cell r="L21">
            <v>4188.74</v>
          </cell>
        </row>
        <row r="22">
          <cell r="E22" t="str">
            <v>3420</v>
          </cell>
          <cell r="F22" t="str">
            <v>H&amp;W - Clss Mgt(Non-Educ Admin)</v>
          </cell>
          <cell r="G22" t="str">
            <v>711001</v>
          </cell>
          <cell r="H22" t="str">
            <v>General Planning &amp; Development</v>
          </cell>
          <cell r="K22">
            <v>129979.74</v>
          </cell>
          <cell r="L22">
            <v>34296.94</v>
          </cell>
        </row>
        <row r="23">
          <cell r="E23" t="str">
            <v>3420RC</v>
          </cell>
          <cell r="F23" t="str">
            <v>OPEB ARC-Clss Mgt(Non-EducAdmin)</v>
          </cell>
          <cell r="G23" t="str">
            <v>711001</v>
          </cell>
          <cell r="H23" t="str">
            <v>General Planning &amp; Development</v>
          </cell>
          <cell r="K23">
            <v>14364.17</v>
          </cell>
          <cell r="L23">
            <v>4073.3</v>
          </cell>
        </row>
        <row r="24">
          <cell r="E24" t="str">
            <v>3421</v>
          </cell>
          <cell r="F24" t="str">
            <v>H&amp;W - Clss Emp</v>
          </cell>
          <cell r="G24" t="str">
            <v>711001</v>
          </cell>
          <cell r="H24" t="str">
            <v>General Planning &amp; Development</v>
          </cell>
          <cell r="K24">
            <v>47265.36</v>
          </cell>
          <cell r="L24">
            <v>13374.2</v>
          </cell>
        </row>
        <row r="25">
          <cell r="E25" t="str">
            <v>3421RC</v>
          </cell>
          <cell r="F25" t="str">
            <v>OPEB ARC-Clss Emp</v>
          </cell>
          <cell r="G25" t="str">
            <v>711001</v>
          </cell>
          <cell r="H25" t="str">
            <v>General Planning &amp; Development</v>
          </cell>
          <cell r="K25">
            <v>3229.64</v>
          </cell>
          <cell r="L25">
            <v>1076.56</v>
          </cell>
        </row>
        <row r="26">
          <cell r="E26" t="str">
            <v>3520</v>
          </cell>
          <cell r="F26" t="str">
            <v>SUI-Clss Mgt Non-Educational Admin</v>
          </cell>
          <cell r="G26" t="str">
            <v>711001</v>
          </cell>
          <cell r="H26" t="str">
            <v>General Planning &amp; Development</v>
          </cell>
          <cell r="K26">
            <v>366.43</v>
          </cell>
          <cell r="L26">
            <v>109.1</v>
          </cell>
        </row>
        <row r="27">
          <cell r="E27" t="str">
            <v>3521</v>
          </cell>
          <cell r="F27" t="str">
            <v>SUI - Clss Emp</v>
          </cell>
          <cell r="G27" t="str">
            <v>711001</v>
          </cell>
          <cell r="H27" t="str">
            <v>General Planning &amp; Development</v>
          </cell>
          <cell r="K27">
            <v>82.39</v>
          </cell>
          <cell r="L27">
            <v>27.54</v>
          </cell>
        </row>
        <row r="28">
          <cell r="E28" t="str">
            <v>3620</v>
          </cell>
          <cell r="F28" t="str">
            <v>WC - Clss Mgt Non-Educational Admin</v>
          </cell>
          <cell r="G28" t="str">
            <v>711001</v>
          </cell>
          <cell r="H28" t="str">
            <v>General Planning &amp; Development</v>
          </cell>
          <cell r="K28">
            <v>7742.74</v>
          </cell>
          <cell r="L28">
            <v>2305.4299999999998</v>
          </cell>
        </row>
        <row r="29">
          <cell r="E29" t="str">
            <v>3621</v>
          </cell>
          <cell r="F29" t="str">
            <v>WC - Clss Emp</v>
          </cell>
          <cell r="G29" t="str">
            <v>711001</v>
          </cell>
          <cell r="H29" t="str">
            <v>General Planning &amp; Development</v>
          </cell>
          <cell r="K29">
            <v>1740.88</v>
          </cell>
          <cell r="L29">
            <v>581.64</v>
          </cell>
        </row>
        <row r="30">
          <cell r="E30" t="str">
            <v>3920</v>
          </cell>
          <cell r="F30" t="str">
            <v>OTHBEN-Clss Mgt(Non-Educ Admin)</v>
          </cell>
          <cell r="G30" t="str">
            <v>711001</v>
          </cell>
          <cell r="H30" t="str">
            <v>General Planning &amp; Development</v>
          </cell>
          <cell r="K30">
            <v>4493.7</v>
          </cell>
          <cell r="L30">
            <v>633.38</v>
          </cell>
        </row>
        <row r="31">
          <cell r="E31" t="str">
            <v>3921</v>
          </cell>
          <cell r="F31" t="str">
            <v>OTHBEN - Clss Emp</v>
          </cell>
          <cell r="G31" t="str">
            <v>711001</v>
          </cell>
          <cell r="H31" t="str">
            <v>General Planning &amp; Development</v>
          </cell>
          <cell r="K31">
            <v>1631.29</v>
          </cell>
          <cell r="L31">
            <v>435.6</v>
          </cell>
        </row>
        <row r="32">
          <cell r="E32">
            <v>4313</v>
          </cell>
          <cell r="F32" t="str">
            <v>Non-Inst Supplies &amp; Materials</v>
          </cell>
          <cell r="G32" t="str">
            <v>711001</v>
          </cell>
          <cell r="H32" t="str">
            <v>General Planning &amp; Development</v>
          </cell>
          <cell r="K32">
            <v>2000</v>
          </cell>
          <cell r="L32">
            <v>789.15</v>
          </cell>
        </row>
        <row r="33">
          <cell r="E33">
            <v>5119</v>
          </cell>
          <cell r="F33" t="str">
            <v>Oth Non-Inst Consulting Services</v>
          </cell>
          <cell r="G33" t="str">
            <v>711001</v>
          </cell>
          <cell r="H33" t="str">
            <v>General Planning &amp; Development</v>
          </cell>
          <cell r="K33">
            <v>130000</v>
          </cell>
          <cell r="L33">
            <v>41685</v>
          </cell>
        </row>
        <row r="34">
          <cell r="E34">
            <v>5220</v>
          </cell>
          <cell r="F34" t="str">
            <v>Employee Travel</v>
          </cell>
          <cell r="G34" t="str">
            <v>711001</v>
          </cell>
          <cell r="H34" t="str">
            <v>General Planning &amp; Development</v>
          </cell>
          <cell r="K34">
            <v>39946.949999999997</v>
          </cell>
          <cell r="L34">
            <v>2063.6</v>
          </cell>
        </row>
        <row r="35">
          <cell r="E35">
            <v>5230</v>
          </cell>
          <cell r="F35" t="str">
            <v>Food/Meetings</v>
          </cell>
          <cell r="G35" t="str">
            <v>711001</v>
          </cell>
          <cell r="H35" t="str">
            <v>General Planning &amp; Development</v>
          </cell>
          <cell r="K35">
            <v>2000</v>
          </cell>
          <cell r="L35">
            <v>0</v>
          </cell>
        </row>
        <row r="36">
          <cell r="E36">
            <v>5300</v>
          </cell>
          <cell r="F36" t="str">
            <v>Institutional Dues/Memberships</v>
          </cell>
          <cell r="G36" t="str">
            <v>711001</v>
          </cell>
          <cell r="H36" t="str">
            <v>General Planning &amp; Development</v>
          </cell>
          <cell r="K36">
            <v>3000</v>
          </cell>
          <cell r="L36">
            <v>0</v>
          </cell>
        </row>
        <row r="37">
          <cell r="E37">
            <v>5650</v>
          </cell>
          <cell r="F37" t="str">
            <v>Software Licensing/Maintenance Svcs</v>
          </cell>
          <cell r="G37" t="str">
            <v>711001</v>
          </cell>
          <cell r="H37" t="str">
            <v>General Planning &amp; Development</v>
          </cell>
          <cell r="K37">
            <v>40000</v>
          </cell>
          <cell r="L37">
            <v>0</v>
          </cell>
        </row>
        <row r="38">
          <cell r="E38">
            <v>5651</v>
          </cell>
          <cell r="F38" t="str">
            <v>Internet Access</v>
          </cell>
          <cell r="G38" t="str">
            <v>711001</v>
          </cell>
          <cell r="H38" t="str">
            <v>General Planning &amp; Development</v>
          </cell>
          <cell r="K38">
            <v>5000</v>
          </cell>
          <cell r="L38">
            <v>943.45</v>
          </cell>
        </row>
        <row r="39">
          <cell r="E39">
            <v>5686</v>
          </cell>
          <cell r="F39" t="str">
            <v>Oth Equipment Maint Agreements</v>
          </cell>
          <cell r="G39" t="str">
            <v>711001</v>
          </cell>
          <cell r="H39" t="str">
            <v>General Planning &amp; Development</v>
          </cell>
          <cell r="K39">
            <v>3000</v>
          </cell>
          <cell r="L39">
            <v>894.9</v>
          </cell>
        </row>
        <row r="40">
          <cell r="E40">
            <v>5860</v>
          </cell>
          <cell r="F40" t="str">
            <v>General Advertising Services</v>
          </cell>
          <cell r="G40" t="str">
            <v>711001</v>
          </cell>
          <cell r="H40" t="str">
            <v>General Planning &amp; Development</v>
          </cell>
          <cell r="K40">
            <v>4000</v>
          </cell>
          <cell r="L40">
            <v>0</v>
          </cell>
        </row>
        <row r="41">
          <cell r="E41">
            <v>5861</v>
          </cell>
          <cell r="F41" t="str">
            <v>Printing/Duplicating Service</v>
          </cell>
          <cell r="G41" t="str">
            <v>711001</v>
          </cell>
          <cell r="H41" t="str">
            <v>General Planning &amp; Development</v>
          </cell>
          <cell r="K41">
            <v>1500</v>
          </cell>
          <cell r="L41">
            <v>0</v>
          </cell>
        </row>
        <row r="42">
          <cell r="E42">
            <v>5890</v>
          </cell>
          <cell r="F42" t="str">
            <v>Other Services &amp; Expenses</v>
          </cell>
          <cell r="G42" t="str">
            <v>711001</v>
          </cell>
          <cell r="H42" t="str">
            <v>General Planning &amp; Development</v>
          </cell>
          <cell r="K42">
            <v>5000</v>
          </cell>
          <cell r="L42">
            <v>0</v>
          </cell>
        </row>
        <row r="43">
          <cell r="E43" t="str">
            <v>6210C</v>
          </cell>
          <cell r="F43" t="str">
            <v>Buildings Construction - C</v>
          </cell>
          <cell r="G43" t="str">
            <v>711001</v>
          </cell>
          <cell r="H43" t="str">
            <v>General Planning &amp; Development</v>
          </cell>
          <cell r="K43">
            <v>2000</v>
          </cell>
          <cell r="L43">
            <v>0</v>
          </cell>
        </row>
        <row r="44">
          <cell r="E44">
            <v>6412</v>
          </cell>
          <cell r="F44" t="str">
            <v>Computer/Technology Equipment</v>
          </cell>
          <cell r="G44" t="str">
            <v>711001</v>
          </cell>
          <cell r="H44" t="str">
            <v>General Planning &amp; Development</v>
          </cell>
          <cell r="K44">
            <v>5000</v>
          </cell>
          <cell r="L44">
            <v>2088.9899999999998</v>
          </cell>
        </row>
        <row r="45">
          <cell r="E45">
            <v>6414</v>
          </cell>
          <cell r="F45" t="str">
            <v>Furniture</v>
          </cell>
          <cell r="G45" t="str">
            <v>711001</v>
          </cell>
          <cell r="H45" t="str">
            <v>General Planning &amp; Development</v>
          </cell>
          <cell r="K45">
            <v>20000</v>
          </cell>
          <cell r="L45">
            <v>0</v>
          </cell>
        </row>
        <row r="46">
          <cell r="E46">
            <v>6419</v>
          </cell>
          <cell r="F46" t="str">
            <v>Other Equipment</v>
          </cell>
          <cell r="G46" t="str">
            <v>711001</v>
          </cell>
          <cell r="H46" t="str">
            <v>General Planning &amp; Development</v>
          </cell>
          <cell r="K46">
            <v>20000</v>
          </cell>
          <cell r="L46">
            <v>0</v>
          </cell>
        </row>
        <row r="47">
          <cell r="K47">
            <v>1699284.52</v>
          </cell>
          <cell r="L47">
            <v>472342.53</v>
          </cell>
        </row>
        <row r="48">
          <cell r="F48">
            <v>1</v>
          </cell>
          <cell r="K48">
            <v>0.53634258999999995</v>
          </cell>
        </row>
      </sheetData>
      <sheetData sheetId="9">
        <row r="14">
          <cell r="E14" t="str">
            <v>5530</v>
          </cell>
          <cell r="F14" t="str">
            <v>Light - Electricity</v>
          </cell>
          <cell r="G14" t="str">
            <v>651000</v>
          </cell>
          <cell r="H14" t="str">
            <v>Building Maintenance &amp; Repairs</v>
          </cell>
          <cell r="J14" t="str">
            <v>DC</v>
          </cell>
          <cell r="K14">
            <v>30000</v>
          </cell>
          <cell r="L14">
            <v>6095.67</v>
          </cell>
        </row>
        <row r="15">
          <cell r="E15" t="str">
            <v>5540</v>
          </cell>
          <cell r="F15" t="str">
            <v>Water - Sanitation</v>
          </cell>
          <cell r="G15" t="str">
            <v>651000</v>
          </cell>
          <cell r="H15" t="str">
            <v>Building Maintenance &amp; Repairs</v>
          </cell>
          <cell r="J15" t="str">
            <v>DC</v>
          </cell>
          <cell r="K15">
            <v>5000</v>
          </cell>
          <cell r="L15">
            <v>0</v>
          </cell>
        </row>
        <row r="16">
          <cell r="E16" t="str">
            <v>5550</v>
          </cell>
          <cell r="F16" t="str">
            <v>Disposal Services</v>
          </cell>
          <cell r="G16" t="str">
            <v>651000</v>
          </cell>
          <cell r="H16" t="str">
            <v>Building Maintenance &amp; Repairs</v>
          </cell>
          <cell r="J16" t="str">
            <v>DC</v>
          </cell>
          <cell r="K16">
            <v>4500</v>
          </cell>
          <cell r="L16">
            <v>0</v>
          </cell>
        </row>
        <row r="17">
          <cell r="E17" t="str">
            <v>5570</v>
          </cell>
          <cell r="F17" t="str">
            <v>Pest Control</v>
          </cell>
          <cell r="G17" t="str">
            <v>651000</v>
          </cell>
          <cell r="H17" t="str">
            <v>Building Maintenance &amp; Repairs</v>
          </cell>
          <cell r="J17" t="str">
            <v>DC</v>
          </cell>
          <cell r="K17">
            <v>3500</v>
          </cell>
          <cell r="L17">
            <v>0</v>
          </cell>
        </row>
        <row r="18">
          <cell r="E18" t="str">
            <v>5590</v>
          </cell>
          <cell r="F18" t="str">
            <v>Other Utilities</v>
          </cell>
          <cell r="G18" t="str">
            <v>651000</v>
          </cell>
          <cell r="H18" t="str">
            <v>Building Maintenance &amp; Repairs</v>
          </cell>
          <cell r="J18" t="str">
            <v>DC</v>
          </cell>
          <cell r="K18">
            <v>2500</v>
          </cell>
          <cell r="L18">
            <v>0</v>
          </cell>
        </row>
        <row r="19">
          <cell r="E19" t="str">
            <v>5671</v>
          </cell>
          <cell r="F19" t="str">
            <v>Equip Maint Agreements</v>
          </cell>
          <cell r="G19" t="str">
            <v>651000</v>
          </cell>
          <cell r="H19" t="str">
            <v>Building Maintenance &amp; Repairs</v>
          </cell>
          <cell r="J19" t="str">
            <v>DC</v>
          </cell>
          <cell r="K19">
            <v>10000</v>
          </cell>
          <cell r="L19">
            <v>0</v>
          </cell>
        </row>
        <row r="20">
          <cell r="E20" t="str">
            <v>5681</v>
          </cell>
          <cell r="F20" t="str">
            <v>Grounds Maintenance</v>
          </cell>
          <cell r="G20" t="str">
            <v>651000</v>
          </cell>
          <cell r="H20" t="str">
            <v>Building Maintenance &amp; Repairs</v>
          </cell>
          <cell r="J20" t="str">
            <v>DC</v>
          </cell>
          <cell r="K20">
            <v>5000</v>
          </cell>
          <cell r="L20">
            <v>0</v>
          </cell>
        </row>
        <row r="21">
          <cell r="E21" t="str">
            <v>5683</v>
          </cell>
          <cell r="F21" t="str">
            <v>Building Maintenance</v>
          </cell>
          <cell r="G21" t="str">
            <v>651000</v>
          </cell>
          <cell r="H21" t="str">
            <v>Building Maintenance &amp; Repairs</v>
          </cell>
          <cell r="J21" t="str">
            <v>DC</v>
          </cell>
          <cell r="K21">
            <v>35500</v>
          </cell>
          <cell r="L21">
            <v>0</v>
          </cell>
        </row>
        <row r="22">
          <cell r="E22" t="str">
            <v>5880</v>
          </cell>
          <cell r="F22" t="str">
            <v>Taxes - Licenses &amp; Permits</v>
          </cell>
          <cell r="G22" t="str">
            <v>651000</v>
          </cell>
          <cell r="H22" t="str">
            <v>Building Maintenance &amp; Repairs</v>
          </cell>
          <cell r="J22" t="str">
            <v>DC</v>
          </cell>
          <cell r="K22">
            <v>4000</v>
          </cell>
          <cell r="L22">
            <v>0</v>
          </cell>
        </row>
        <row r="23">
          <cell r="E23" t="str">
            <v>6210C</v>
          </cell>
          <cell r="F23" t="str">
            <v>Buildings Construction - C</v>
          </cell>
          <cell r="G23" t="str">
            <v>651000</v>
          </cell>
          <cell r="H23" t="str">
            <v>Building Maintenance &amp; Repairs</v>
          </cell>
          <cell r="J23" t="str">
            <v>DC</v>
          </cell>
          <cell r="K23">
            <v>0</v>
          </cell>
          <cell r="L23">
            <v>0</v>
          </cell>
        </row>
      </sheetData>
      <sheetData sheetId="10" refreshError="1"/>
      <sheetData sheetId="11" refreshError="1"/>
      <sheetData sheetId="12"/>
      <sheetData sheetId="1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relativeUrl r:id="rId3"/>
    </xxl21:alternateUrls>
    <sheetNames>
      <sheetName val="Forecast"/>
      <sheetName val="Risk Mgmt- Budget Request"/>
      <sheetName val="Prior Year Budget"/>
      <sheetName val="Breakdown "/>
      <sheetName val="LABOR 140HR6"/>
      <sheetName val="3 YR PIVOT 140HR6"/>
      <sheetName val="LABOR 140LE0"/>
      <sheetName val="3 YR PIVOT 140LE0"/>
      <sheetName val="Budget Actuals 140HR6"/>
      <sheetName val="Budget Actulas 140LE0"/>
      <sheetName val="Accounts"/>
      <sheetName val="FY27 Budget Request - Risk Mgmt"/>
    </sheetNames>
    <sheetDataSet>
      <sheetData sheetId="0" refreshError="1"/>
      <sheetData sheetId="1">
        <row r="11">
          <cell r="D11" t="str">
            <v>2392</v>
          </cell>
        </row>
        <row r="12">
          <cell r="D12" t="str">
            <v>2393</v>
          </cell>
        </row>
        <row r="13">
          <cell r="D13" t="str">
            <v>2393</v>
          </cell>
        </row>
        <row r="14">
          <cell r="D14" t="str">
            <v>2399</v>
          </cell>
        </row>
        <row r="15">
          <cell r="D15" t="str">
            <v>4313</v>
          </cell>
        </row>
        <row r="16">
          <cell r="D16" t="str">
            <v>5119</v>
          </cell>
        </row>
        <row r="17">
          <cell r="D17" t="str">
            <v>5119</v>
          </cell>
        </row>
        <row r="18">
          <cell r="D18" t="str">
            <v>5220</v>
          </cell>
        </row>
        <row r="19">
          <cell r="D19" t="str">
            <v>5221</v>
          </cell>
        </row>
        <row r="20">
          <cell r="D20" t="str">
            <v>5230</v>
          </cell>
        </row>
        <row r="21">
          <cell r="D21" t="str">
            <v>5300</v>
          </cell>
        </row>
        <row r="22">
          <cell r="D22" t="str">
            <v>5560</v>
          </cell>
        </row>
        <row r="23">
          <cell r="D23" t="str">
            <v>5581</v>
          </cell>
        </row>
        <row r="24">
          <cell r="D24" t="str">
            <v>5650</v>
          </cell>
        </row>
        <row r="25">
          <cell r="D25" t="str">
            <v>5813</v>
          </cell>
        </row>
        <row r="26">
          <cell r="D26" t="str">
            <v>5820</v>
          </cell>
        </row>
        <row r="27">
          <cell r="D27" t="str">
            <v>5820</v>
          </cell>
        </row>
        <row r="28">
          <cell r="D28" t="str">
            <v>5890</v>
          </cell>
        </row>
        <row r="29">
          <cell r="D29" t="str">
            <v>6412</v>
          </cell>
        </row>
        <row r="30">
          <cell r="D30" t="str">
            <v>6412FA</v>
          </cell>
        </row>
        <row r="31">
          <cell r="D31" t="str">
            <v>6414</v>
          </cell>
        </row>
        <row r="32">
          <cell r="D32" t="str">
            <v>6419</v>
          </cell>
        </row>
        <row r="48">
          <cell r="D48" t="str">
            <v>4211</v>
          </cell>
        </row>
        <row r="49">
          <cell r="D49" t="str">
            <v>5119</v>
          </cell>
        </row>
        <row r="50">
          <cell r="D50" t="str">
            <v>5220</v>
          </cell>
        </row>
        <row r="51">
          <cell r="D51" t="str">
            <v>5300</v>
          </cell>
        </row>
        <row r="52">
          <cell r="D52" t="str">
            <v>5650</v>
          </cell>
        </row>
        <row r="55">
          <cell r="D55" t="str">
            <v>5790</v>
          </cell>
        </row>
        <row r="56">
          <cell r="D56" t="str">
            <v>5860</v>
          </cell>
        </row>
      </sheetData>
      <sheetData sheetId="2">
        <row r="10">
          <cell r="D10" t="str">
            <v>2392</v>
          </cell>
          <cell r="E10" t="str">
            <v>Non-Inst Students</v>
          </cell>
          <cell r="F10" t="str">
            <v>673000</v>
          </cell>
          <cell r="K10">
            <v>0</v>
          </cell>
          <cell r="L10">
            <v>1871.63</v>
          </cell>
          <cell r="M10">
            <v>0</v>
          </cell>
          <cell r="N10">
            <v>4018.38</v>
          </cell>
        </row>
        <row r="11">
          <cell r="D11" t="str">
            <v>2393</v>
          </cell>
          <cell r="E11" t="str">
            <v>Class Non-Instr Overtime</v>
          </cell>
          <cell r="F11" t="str">
            <v>673000</v>
          </cell>
          <cell r="K11">
            <v>0</v>
          </cell>
          <cell r="L11">
            <v>1753.29</v>
          </cell>
        </row>
        <row r="12">
          <cell r="D12" t="str">
            <v>2393</v>
          </cell>
          <cell r="E12" t="str">
            <v>Class Non-Instr Overtime</v>
          </cell>
          <cell r="F12" t="str">
            <v>677050</v>
          </cell>
          <cell r="I12">
            <v>0</v>
          </cell>
          <cell r="J12">
            <v>395.48</v>
          </cell>
          <cell r="K12">
            <v>0</v>
          </cell>
          <cell r="L12">
            <v>759.5</v>
          </cell>
          <cell r="M12">
            <v>0</v>
          </cell>
          <cell r="N12">
            <v>5713.45</v>
          </cell>
        </row>
        <row r="13">
          <cell r="D13" t="str">
            <v>2399</v>
          </cell>
          <cell r="E13" t="str">
            <v>Cls Oth - Temp</v>
          </cell>
          <cell r="F13" t="str">
            <v>677050</v>
          </cell>
          <cell r="I13">
            <v>0</v>
          </cell>
          <cell r="J13">
            <v>416.8</v>
          </cell>
          <cell r="K13">
            <v>0</v>
          </cell>
          <cell r="L13">
            <v>4146.37</v>
          </cell>
          <cell r="M13">
            <v>0</v>
          </cell>
          <cell r="N13">
            <v>19609.89</v>
          </cell>
          <cell r="O13">
            <v>0</v>
          </cell>
          <cell r="P13">
            <v>3192.7</v>
          </cell>
        </row>
        <row r="14">
          <cell r="D14" t="str">
            <v>4313</v>
          </cell>
          <cell r="E14" t="str">
            <v>Non-Inst Supplies &amp; Materials</v>
          </cell>
          <cell r="F14" t="str">
            <v>677050</v>
          </cell>
          <cell r="I14">
            <v>8200</v>
          </cell>
          <cell r="J14">
            <v>3246.56</v>
          </cell>
          <cell r="K14">
            <v>8500</v>
          </cell>
          <cell r="L14">
            <v>20175.82</v>
          </cell>
          <cell r="M14">
            <v>8500</v>
          </cell>
          <cell r="N14">
            <v>5621.22</v>
          </cell>
          <cell r="O14">
            <v>8500</v>
          </cell>
          <cell r="P14">
            <v>648.75</v>
          </cell>
          <cell r="Q14">
            <v>8500</v>
          </cell>
        </row>
        <row r="15">
          <cell r="D15" t="str">
            <v>5119</v>
          </cell>
          <cell r="E15" t="str">
            <v>Oth Non-Inst Consulting Services</v>
          </cell>
          <cell r="F15" t="str">
            <v>673000</v>
          </cell>
          <cell r="M15">
            <v>0</v>
          </cell>
          <cell r="N15">
            <v>1172</v>
          </cell>
        </row>
        <row r="16">
          <cell r="D16" t="str">
            <v>5119</v>
          </cell>
          <cell r="E16" t="str">
            <v>Oth Non-Inst Consulting Services</v>
          </cell>
          <cell r="F16" t="str">
            <v>677050</v>
          </cell>
          <cell r="I16">
            <v>20000</v>
          </cell>
          <cell r="J16">
            <v>13140.5</v>
          </cell>
          <cell r="K16">
            <v>25000</v>
          </cell>
          <cell r="L16">
            <v>29901</v>
          </cell>
          <cell r="M16">
            <v>50000</v>
          </cell>
          <cell r="N16">
            <v>40717</v>
          </cell>
          <cell r="O16">
            <v>50000</v>
          </cell>
          <cell r="P16">
            <v>0</v>
          </cell>
          <cell r="Q16">
            <v>50000</v>
          </cell>
        </row>
        <row r="17">
          <cell r="D17" t="str">
            <v>5220</v>
          </cell>
          <cell r="E17" t="str">
            <v>Employee Travel</v>
          </cell>
          <cell r="F17" t="str">
            <v>677050</v>
          </cell>
          <cell r="I17">
            <v>13750</v>
          </cell>
          <cell r="J17">
            <v>3480.01</v>
          </cell>
          <cell r="K17">
            <v>10000</v>
          </cell>
          <cell r="L17">
            <v>1568.22</v>
          </cell>
          <cell r="M17">
            <v>10000</v>
          </cell>
          <cell r="N17">
            <v>4012.59</v>
          </cell>
          <cell r="O17">
            <v>10000</v>
          </cell>
          <cell r="P17">
            <v>279.70999999999998</v>
          </cell>
          <cell r="Q17">
            <v>10000</v>
          </cell>
        </row>
        <row r="18">
          <cell r="D18" t="str">
            <v>5221</v>
          </cell>
          <cell r="E18" t="str">
            <v>(Local) Online Training/Webinar</v>
          </cell>
          <cell r="F18" t="str">
            <v>677050</v>
          </cell>
          <cell r="I18">
            <v>0</v>
          </cell>
          <cell r="J18">
            <v>180</v>
          </cell>
          <cell r="K18">
            <v>0</v>
          </cell>
          <cell r="L18">
            <v>270</v>
          </cell>
          <cell r="M18">
            <v>1000</v>
          </cell>
          <cell r="N18">
            <v>90</v>
          </cell>
          <cell r="O18">
            <v>1000</v>
          </cell>
          <cell r="P18">
            <v>0</v>
          </cell>
          <cell r="Q18">
            <v>1000</v>
          </cell>
        </row>
        <row r="19">
          <cell r="D19" t="str">
            <v>5230</v>
          </cell>
          <cell r="E19" t="str">
            <v>Food/Meetings</v>
          </cell>
          <cell r="F19" t="str">
            <v>677050</v>
          </cell>
          <cell r="I19">
            <v>1000</v>
          </cell>
          <cell r="J19">
            <v>0</v>
          </cell>
          <cell r="K19">
            <v>1000</v>
          </cell>
          <cell r="L19">
            <v>0</v>
          </cell>
          <cell r="M19">
            <v>1000</v>
          </cell>
          <cell r="N19">
            <v>0</v>
          </cell>
          <cell r="O19">
            <v>1000</v>
          </cell>
          <cell r="P19">
            <v>0</v>
          </cell>
          <cell r="Q19">
            <v>1000</v>
          </cell>
        </row>
        <row r="20">
          <cell r="D20" t="str">
            <v>5300</v>
          </cell>
          <cell r="E20" t="str">
            <v>Institutional Dues/Memberships</v>
          </cell>
          <cell r="F20" t="str">
            <v>677050</v>
          </cell>
          <cell r="I20">
            <v>5260</v>
          </cell>
          <cell r="J20">
            <v>1100</v>
          </cell>
          <cell r="K20">
            <v>2500</v>
          </cell>
          <cell r="L20">
            <v>0</v>
          </cell>
          <cell r="M20">
            <v>2500</v>
          </cell>
          <cell r="N20">
            <v>300</v>
          </cell>
          <cell r="O20">
            <v>2500</v>
          </cell>
          <cell r="P20">
            <v>0</v>
          </cell>
          <cell r="Q20">
            <v>2500</v>
          </cell>
        </row>
        <row r="21">
          <cell r="D21" t="str">
            <v>5560</v>
          </cell>
          <cell r="E21" t="str">
            <v>Hazardous Waste Disposal</v>
          </cell>
          <cell r="F21" t="str">
            <v>677050</v>
          </cell>
          <cell r="I21">
            <v>4250</v>
          </cell>
          <cell r="J21">
            <v>52.5</v>
          </cell>
          <cell r="K21">
            <v>5000</v>
          </cell>
          <cell r="L21">
            <v>0</v>
          </cell>
          <cell r="M21">
            <v>5000</v>
          </cell>
          <cell r="N21">
            <v>0</v>
          </cell>
          <cell r="O21">
            <v>5000</v>
          </cell>
          <cell r="P21">
            <v>0</v>
          </cell>
          <cell r="Q21">
            <v>5000</v>
          </cell>
        </row>
        <row r="22">
          <cell r="D22" t="str">
            <v>5581</v>
          </cell>
          <cell r="E22" t="str">
            <v>Telephone Services</v>
          </cell>
          <cell r="F22" t="str">
            <v>677050</v>
          </cell>
          <cell r="K22">
            <v>0</v>
          </cell>
          <cell r="L22">
            <v>145.85</v>
          </cell>
          <cell r="M22">
            <v>0</v>
          </cell>
          <cell r="N22">
            <v>623.99</v>
          </cell>
          <cell r="O22">
            <v>0</v>
          </cell>
          <cell r="P22">
            <v>52.02</v>
          </cell>
        </row>
        <row r="23">
          <cell r="D23" t="str">
            <v>5650</v>
          </cell>
          <cell r="E23" t="str">
            <v>Software Licensing/Maintenance Svcs</v>
          </cell>
          <cell r="F23" t="str">
            <v>677050</v>
          </cell>
          <cell r="I23">
            <v>13500</v>
          </cell>
          <cell r="J23">
            <v>68145.440000000002</v>
          </cell>
          <cell r="K23">
            <v>75000</v>
          </cell>
          <cell r="L23">
            <v>69520.23</v>
          </cell>
          <cell r="M23">
            <v>100000</v>
          </cell>
          <cell r="N23">
            <v>54923</v>
          </cell>
          <cell r="O23">
            <v>100000</v>
          </cell>
          <cell r="P23">
            <v>59317</v>
          </cell>
          <cell r="Q23">
            <v>100000</v>
          </cell>
        </row>
        <row r="24">
          <cell r="D24" t="str">
            <v>5813</v>
          </cell>
          <cell r="E24" t="str">
            <v>Physical Examinations/Tests</v>
          </cell>
          <cell r="F24" t="str">
            <v>677050</v>
          </cell>
          <cell r="I24">
            <v>0</v>
          </cell>
          <cell r="J24">
            <v>314.91000000000003</v>
          </cell>
          <cell r="K24">
            <v>25000</v>
          </cell>
          <cell r="L24">
            <v>7359.39</v>
          </cell>
          <cell r="M24">
            <v>25000</v>
          </cell>
          <cell r="N24">
            <v>22805.72</v>
          </cell>
          <cell r="O24">
            <v>25000</v>
          </cell>
          <cell r="P24">
            <v>1134.18</v>
          </cell>
          <cell r="Q24">
            <v>25000</v>
          </cell>
        </row>
        <row r="25">
          <cell r="D25" t="str">
            <v>5820</v>
          </cell>
          <cell r="E25" t="str">
            <v>Postage/Express Overnight Svcs</v>
          </cell>
          <cell r="F25" t="str">
            <v>673000</v>
          </cell>
          <cell r="K25">
            <v>0</v>
          </cell>
          <cell r="L25">
            <v>9.82</v>
          </cell>
        </row>
        <row r="26">
          <cell r="D26" t="str">
            <v>5820</v>
          </cell>
          <cell r="E26" t="str">
            <v>Postage/Express Overnight Svcs</v>
          </cell>
          <cell r="F26" t="str">
            <v>677050</v>
          </cell>
          <cell r="K26">
            <v>250</v>
          </cell>
          <cell r="L26">
            <v>0</v>
          </cell>
          <cell r="M26">
            <v>250</v>
          </cell>
          <cell r="N26">
            <v>0</v>
          </cell>
          <cell r="O26">
            <v>250</v>
          </cell>
          <cell r="P26">
            <v>0</v>
          </cell>
          <cell r="Q26">
            <v>250</v>
          </cell>
        </row>
        <row r="27">
          <cell r="D27" t="str">
            <v>5890</v>
          </cell>
          <cell r="E27" t="str">
            <v>Other Services &amp; Expenses</v>
          </cell>
          <cell r="F27" t="str">
            <v>677050</v>
          </cell>
          <cell r="I27">
            <v>48376</v>
          </cell>
          <cell r="J27">
            <v>9463.75</v>
          </cell>
          <cell r="K27">
            <v>46000</v>
          </cell>
          <cell r="L27">
            <v>8157.71</v>
          </cell>
          <cell r="M27">
            <v>46000</v>
          </cell>
          <cell r="N27">
            <v>47323.97</v>
          </cell>
          <cell r="O27">
            <v>66000</v>
          </cell>
          <cell r="P27">
            <v>10735.28</v>
          </cell>
          <cell r="Q27">
            <v>66000</v>
          </cell>
        </row>
        <row r="28">
          <cell r="D28" t="str">
            <v>6412</v>
          </cell>
          <cell r="E28" t="str">
            <v>Computer/Technology Equipment</v>
          </cell>
          <cell r="F28" t="str">
            <v>677050</v>
          </cell>
          <cell r="I28">
            <v>0</v>
          </cell>
          <cell r="J28">
            <v>627.75</v>
          </cell>
          <cell r="K28">
            <v>4000</v>
          </cell>
          <cell r="L28">
            <v>1735.89</v>
          </cell>
          <cell r="M28">
            <v>4000</v>
          </cell>
          <cell r="N28">
            <v>0</v>
          </cell>
          <cell r="O28">
            <v>4000</v>
          </cell>
          <cell r="P28">
            <v>0</v>
          </cell>
          <cell r="Q28">
            <v>4000</v>
          </cell>
        </row>
        <row r="29">
          <cell r="D29" t="str">
            <v>6412FA</v>
          </cell>
          <cell r="E29" t="str">
            <v>Computer/Tech Equipment</v>
          </cell>
          <cell r="F29" t="str">
            <v>677050</v>
          </cell>
          <cell r="I29">
            <v>2000</v>
          </cell>
          <cell r="J29">
            <v>331.28</v>
          </cell>
        </row>
        <row r="30">
          <cell r="D30" t="str">
            <v>6414</v>
          </cell>
          <cell r="E30" t="str">
            <v>Furniture</v>
          </cell>
          <cell r="F30" t="str">
            <v>677050</v>
          </cell>
          <cell r="I30">
            <v>0</v>
          </cell>
          <cell r="J30">
            <v>4780.8500000000004</v>
          </cell>
          <cell r="K30">
            <v>4000</v>
          </cell>
          <cell r="L30">
            <v>11762.45</v>
          </cell>
          <cell r="M30">
            <v>4000</v>
          </cell>
          <cell r="N30">
            <v>1296.8</v>
          </cell>
          <cell r="O30">
            <v>4000</v>
          </cell>
          <cell r="P30">
            <v>0</v>
          </cell>
          <cell r="Q30">
            <v>4000</v>
          </cell>
        </row>
        <row r="31">
          <cell r="D31" t="str">
            <v>6419</v>
          </cell>
          <cell r="E31" t="str">
            <v>Other Equipment</v>
          </cell>
          <cell r="F31" t="str">
            <v>677050</v>
          </cell>
          <cell r="I31">
            <v>0</v>
          </cell>
          <cell r="J31">
            <v>193.77</v>
          </cell>
          <cell r="M31">
            <v>4</v>
          </cell>
          <cell r="N31">
            <v>3325.48</v>
          </cell>
          <cell r="O31">
            <v>4000</v>
          </cell>
          <cell r="P31">
            <v>0</v>
          </cell>
          <cell r="Q31">
            <v>4000</v>
          </cell>
        </row>
        <row r="32">
          <cell r="E32" t="str">
            <v/>
          </cell>
        </row>
        <row r="33">
          <cell r="E33" t="str">
            <v/>
          </cell>
        </row>
        <row r="34">
          <cell r="E34" t="str">
            <v/>
          </cell>
        </row>
        <row r="35">
          <cell r="E35" t="str">
            <v/>
          </cell>
        </row>
        <row r="36">
          <cell r="E36" t="str">
            <v/>
          </cell>
        </row>
        <row r="37">
          <cell r="E37" t="str">
            <v/>
          </cell>
        </row>
        <row r="38">
          <cell r="E38" t="str">
            <v/>
          </cell>
        </row>
        <row r="39">
          <cell r="E39" t="str">
            <v/>
          </cell>
        </row>
        <row r="40">
          <cell r="E40" t="str">
            <v/>
          </cell>
        </row>
        <row r="41">
          <cell r="E41" t="str">
            <v/>
          </cell>
        </row>
        <row r="42">
          <cell r="I42">
            <v>116336</v>
          </cell>
          <cell r="J42">
            <v>105869.60000000002</v>
          </cell>
          <cell r="K42">
            <v>206250</v>
          </cell>
          <cell r="L42">
            <v>159137.17000000004</v>
          </cell>
          <cell r="M42">
            <v>257254</v>
          </cell>
          <cell r="N42">
            <v>211553.49000000002</v>
          </cell>
          <cell r="O42">
            <v>281250</v>
          </cell>
          <cell r="P42">
            <v>75359.64</v>
          </cell>
          <cell r="Q42">
            <v>281250</v>
          </cell>
        </row>
        <row r="46">
          <cell r="I46" t="str">
            <v>2022</v>
          </cell>
          <cell r="J46" t="str">
            <v>2022</v>
          </cell>
          <cell r="K46" t="str">
            <v>2023</v>
          </cell>
          <cell r="L46" t="str">
            <v>2023</v>
          </cell>
          <cell r="M46" t="str">
            <v>2024</v>
          </cell>
          <cell r="N46" t="str">
            <v>2024</v>
          </cell>
          <cell r="O46">
            <v>2025</v>
          </cell>
          <cell r="P46">
            <v>2025</v>
          </cell>
          <cell r="Q46">
            <v>2026</v>
          </cell>
        </row>
        <row r="47">
          <cell r="D47" t="str">
            <v xml:space="preserve"> Account</v>
          </cell>
          <cell r="E47" t="str">
            <v xml:space="preserve"> Account Description</v>
          </cell>
          <cell r="F47" t="str">
            <v xml:space="preserve"> Program</v>
          </cell>
          <cell r="G47" t="str">
            <v xml:space="preserve"> Activity</v>
          </cell>
          <cell r="H47" t="str">
            <v xml:space="preserve"> Location</v>
          </cell>
          <cell r="I47" t="str">
            <v>Adopted Budget</v>
          </cell>
          <cell r="J47" t="str">
            <v>Actual Expenses</v>
          </cell>
          <cell r="K47" t="str">
            <v>Adopted Budget</v>
          </cell>
          <cell r="L47" t="str">
            <v>Actual Expenses</v>
          </cell>
          <cell r="M47" t="str">
            <v>Adopted Budget</v>
          </cell>
          <cell r="N47" t="str">
            <v>Actual Expenses</v>
          </cell>
          <cell r="O47" t="str">
            <v>Adopted Budget *</v>
          </cell>
          <cell r="P47" t="str">
            <v>Actual Expenses</v>
          </cell>
          <cell r="Q47" t="str">
            <v>Budget Request</v>
          </cell>
        </row>
        <row r="48">
          <cell r="D48" t="str">
            <v>4211</v>
          </cell>
          <cell r="E48" t="str">
            <v>Non-Library/Magazines/Bks/Prdcls</v>
          </cell>
          <cell r="F48" t="str">
            <v>660030</v>
          </cell>
          <cell r="O48">
            <v>10000</v>
          </cell>
          <cell r="P48">
            <v>0</v>
          </cell>
          <cell r="Q48">
            <v>10000</v>
          </cell>
        </row>
        <row r="49">
          <cell r="D49" t="str">
            <v>5119</v>
          </cell>
          <cell r="E49" t="str">
            <v>Oth Non-Inst Consulting Services</v>
          </cell>
          <cell r="F49" t="str">
            <v>660030</v>
          </cell>
          <cell r="O49">
            <v>500000</v>
          </cell>
          <cell r="P49">
            <v>0</v>
          </cell>
          <cell r="Q49">
            <v>500000</v>
          </cell>
        </row>
        <row r="50">
          <cell r="D50" t="str">
            <v>5220</v>
          </cell>
          <cell r="E50" t="str">
            <v>Employee Travel</v>
          </cell>
          <cell r="F50" t="str">
            <v>660030</v>
          </cell>
          <cell r="O50">
            <v>30000</v>
          </cell>
          <cell r="P50">
            <v>0</v>
          </cell>
          <cell r="Q50">
            <v>30000</v>
          </cell>
        </row>
        <row r="51">
          <cell r="D51" t="str">
            <v>5300</v>
          </cell>
          <cell r="E51" t="str">
            <v>Institutional Dues/Memberships</v>
          </cell>
          <cell r="F51" t="str">
            <v>660030</v>
          </cell>
          <cell r="O51">
            <v>7000</v>
          </cell>
          <cell r="P51">
            <v>0</v>
          </cell>
          <cell r="Q51">
            <v>7000</v>
          </cell>
        </row>
        <row r="52">
          <cell r="D52" t="str">
            <v>5650</v>
          </cell>
          <cell r="E52" t="str">
            <v>Software Licensing/Maintenance Svcs</v>
          </cell>
          <cell r="F52" t="str">
            <v>660030</v>
          </cell>
          <cell r="O52">
            <v>3000</v>
          </cell>
          <cell r="P52">
            <v>0</v>
          </cell>
          <cell r="Q52">
            <v>3000</v>
          </cell>
        </row>
        <row r="53">
          <cell r="D53" t="str">
            <v>5731</v>
          </cell>
          <cell r="E53" t="str">
            <v>Attorney Fees - Oth</v>
          </cell>
          <cell r="F53" t="str">
            <v>679000</v>
          </cell>
          <cell r="O53">
            <v>500000</v>
          </cell>
          <cell r="P53">
            <v>68442.19</v>
          </cell>
          <cell r="Q53">
            <v>500000</v>
          </cell>
        </row>
        <row r="54">
          <cell r="D54" t="str">
            <v>5731</v>
          </cell>
          <cell r="E54" t="str">
            <v>Attorney Fees - Oth</v>
          </cell>
          <cell r="F54" t="str">
            <v>660030</v>
          </cell>
          <cell r="M54">
            <v>0</v>
          </cell>
          <cell r="N54">
            <v>25669</v>
          </cell>
          <cell r="O54">
            <v>500000</v>
          </cell>
          <cell r="P54">
            <v>413859.58</v>
          </cell>
          <cell r="Q54">
            <v>500000</v>
          </cell>
        </row>
        <row r="55">
          <cell r="D55" t="str">
            <v>5790</v>
          </cell>
          <cell r="E55" t="str">
            <v>Other Professional Fees</v>
          </cell>
          <cell r="F55" t="str">
            <v>660030</v>
          </cell>
          <cell r="O55">
            <v>50000</v>
          </cell>
          <cell r="P55">
            <v>0</v>
          </cell>
          <cell r="Q55">
            <v>50000</v>
          </cell>
        </row>
        <row r="56">
          <cell r="D56" t="str">
            <v>5860</v>
          </cell>
          <cell r="E56" t="str">
            <v>General Advertising Services</v>
          </cell>
          <cell r="F56" t="str">
            <v>660030</v>
          </cell>
          <cell r="O56">
            <v>200</v>
          </cell>
          <cell r="P56">
            <v>0</v>
          </cell>
          <cell r="Q56">
            <v>200</v>
          </cell>
        </row>
        <row r="57">
          <cell r="E57" t="str">
            <v/>
          </cell>
        </row>
        <row r="58">
          <cell r="E58" t="str">
            <v/>
          </cell>
        </row>
        <row r="59">
          <cell r="E59" t="str">
            <v/>
          </cell>
        </row>
        <row r="60">
          <cell r="E60" t="str">
            <v/>
          </cell>
        </row>
        <row r="61">
          <cell r="E61" t="str">
            <v/>
          </cell>
        </row>
        <row r="62">
          <cell r="E62" t="str">
            <v/>
          </cell>
        </row>
        <row r="63">
          <cell r="I63">
            <v>0</v>
          </cell>
          <cell r="J63">
            <v>0</v>
          </cell>
          <cell r="K63">
            <v>0</v>
          </cell>
          <cell r="L63">
            <v>0</v>
          </cell>
          <cell r="M63">
            <v>0</v>
          </cell>
          <cell r="N63">
            <v>25669</v>
          </cell>
          <cell r="O63">
            <v>1600200</v>
          </cell>
          <cell r="P63">
            <v>482301.77</v>
          </cell>
          <cell r="Q63">
            <v>1600200</v>
          </cell>
        </row>
      </sheetData>
      <sheetData sheetId="3" refreshError="1"/>
      <sheetData sheetId="4" refreshError="1"/>
      <sheetData sheetId="5" refreshError="1"/>
      <sheetData sheetId="6" refreshError="1"/>
      <sheetData sheetId="7" refreshError="1"/>
      <sheetData sheetId="8">
        <row r="2">
          <cell r="E2" t="str">
            <v>2110</v>
          </cell>
          <cell r="L2">
            <v>20000</v>
          </cell>
        </row>
        <row r="3">
          <cell r="E3" t="str">
            <v>2191</v>
          </cell>
          <cell r="L3">
            <v>7497.04</v>
          </cell>
        </row>
        <row r="4">
          <cell r="E4" t="str">
            <v>2393</v>
          </cell>
          <cell r="L4">
            <v>1363.46</v>
          </cell>
        </row>
        <row r="5">
          <cell r="E5" t="str">
            <v>2999</v>
          </cell>
          <cell r="L5">
            <v>0</v>
          </cell>
        </row>
        <row r="6">
          <cell r="E6" t="str">
            <v>3220</v>
          </cell>
          <cell r="L6">
            <v>0</v>
          </cell>
        </row>
        <row r="7">
          <cell r="E7" t="str">
            <v>3221</v>
          </cell>
          <cell r="L7">
            <v>1725.19</v>
          </cell>
        </row>
        <row r="8">
          <cell r="E8" t="str">
            <v>3320</v>
          </cell>
          <cell r="L8">
            <v>0</v>
          </cell>
        </row>
        <row r="9">
          <cell r="E9" t="str">
            <v>3321</v>
          </cell>
          <cell r="L9">
            <v>675.19</v>
          </cell>
        </row>
        <row r="10">
          <cell r="E10" t="str">
            <v>3420</v>
          </cell>
          <cell r="L10">
            <v>0</v>
          </cell>
        </row>
        <row r="11">
          <cell r="E11" t="str">
            <v>3420RC</v>
          </cell>
          <cell r="L11">
            <v>0</v>
          </cell>
        </row>
        <row r="12">
          <cell r="E12" t="str">
            <v>3421</v>
          </cell>
          <cell r="L12">
            <v>1909.15</v>
          </cell>
        </row>
        <row r="13">
          <cell r="E13" t="str">
            <v>3421RC</v>
          </cell>
          <cell r="L13">
            <v>126.12</v>
          </cell>
        </row>
        <row r="14">
          <cell r="E14" t="str">
            <v>3520</v>
          </cell>
          <cell r="L14">
            <v>0</v>
          </cell>
        </row>
        <row r="15">
          <cell r="E15" t="str">
            <v>3521</v>
          </cell>
          <cell r="L15">
            <v>4.4400000000000004</v>
          </cell>
        </row>
        <row r="16">
          <cell r="E16" t="str">
            <v>3620</v>
          </cell>
          <cell r="L16">
            <v>0</v>
          </cell>
        </row>
        <row r="17">
          <cell r="E17" t="str">
            <v>3621</v>
          </cell>
          <cell r="L17">
            <v>93.62</v>
          </cell>
        </row>
        <row r="18">
          <cell r="E18" t="str">
            <v>3920</v>
          </cell>
          <cell r="L18">
            <v>0</v>
          </cell>
        </row>
        <row r="19">
          <cell r="E19" t="str">
            <v>3921</v>
          </cell>
          <cell r="L19">
            <v>55.12</v>
          </cell>
        </row>
        <row r="20">
          <cell r="E20" t="str">
            <v>4313</v>
          </cell>
          <cell r="L20">
            <v>796.45</v>
          </cell>
        </row>
        <row r="21">
          <cell r="E21" t="str">
            <v>5119</v>
          </cell>
          <cell r="L21">
            <v>0</v>
          </cell>
        </row>
        <row r="22">
          <cell r="E22" t="str">
            <v>5220</v>
          </cell>
          <cell r="L22">
            <v>0</v>
          </cell>
        </row>
        <row r="23">
          <cell r="E23" t="str">
            <v>5221</v>
          </cell>
          <cell r="L23">
            <v>0</v>
          </cell>
        </row>
        <row r="24">
          <cell r="E24" t="str">
            <v>5300</v>
          </cell>
          <cell r="L24">
            <v>0</v>
          </cell>
        </row>
        <row r="25">
          <cell r="E25" t="str">
            <v>5581</v>
          </cell>
          <cell r="L25">
            <v>-44.78</v>
          </cell>
        </row>
        <row r="26">
          <cell r="E26" t="str">
            <v>5650</v>
          </cell>
          <cell r="L26">
            <v>62876</v>
          </cell>
        </row>
        <row r="27">
          <cell r="E27" t="str">
            <v>5813</v>
          </cell>
          <cell r="L27">
            <v>0</v>
          </cell>
        </row>
        <row r="28">
          <cell r="E28" t="str">
            <v>5890</v>
          </cell>
          <cell r="L28">
            <v>0</v>
          </cell>
        </row>
        <row r="29">
          <cell r="E29" t="str">
            <v>6412</v>
          </cell>
          <cell r="L29">
            <v>0</v>
          </cell>
        </row>
        <row r="30">
          <cell r="E30" t="str">
            <v>6414</v>
          </cell>
          <cell r="L30">
            <v>0</v>
          </cell>
        </row>
        <row r="31">
          <cell r="E31" t="str">
            <v>6419</v>
          </cell>
          <cell r="L31">
            <v>0</v>
          </cell>
        </row>
      </sheetData>
      <sheetData sheetId="9">
        <row r="2">
          <cell r="E2" t="str">
            <v>5300</v>
          </cell>
          <cell r="L2">
            <v>0</v>
          </cell>
        </row>
        <row r="3">
          <cell r="E3" t="str">
            <v>5731</v>
          </cell>
          <cell r="L3">
            <v>14367.09</v>
          </cell>
        </row>
        <row r="4">
          <cell r="E4" t="str">
            <v>5731</v>
          </cell>
          <cell r="L4">
            <v>58977.32</v>
          </cell>
        </row>
        <row r="5">
          <cell r="E5" t="str">
            <v>5790</v>
          </cell>
          <cell r="L5">
            <v>0</v>
          </cell>
        </row>
      </sheetData>
      <sheetData sheetId="10"/>
      <sheetData sheetId="1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relativeUrl r:id="rId3"/>
    </xxl21:alternateUrls>
    <sheetNames>
      <sheetName val="Forecast"/>
      <sheetName val="Chancellor's Office- Budget Req"/>
      <sheetName val="Prior Year Budget"/>
      <sheetName val="Financial D01CO2"/>
      <sheetName val="Labor D01CO2"/>
      <sheetName val="Labor R00CO1"/>
      <sheetName val="Labor R01BT1"/>
      <sheetName val="D01CO2 2026"/>
      <sheetName val="Budget Actuals ORG D01CO2"/>
      <sheetName val="Financial R00C01"/>
      <sheetName val="PIVOT D01CO2"/>
      <sheetName val="Budget Actuals R00CO1"/>
      <sheetName val="Detail1"/>
      <sheetName val="PIVOT R00CO1"/>
      <sheetName val="Financial R01BT1"/>
      <sheetName val="Budget Actuals R01BT1"/>
      <sheetName val="PIVOT R01BT1"/>
      <sheetName val="Accounts"/>
      <sheetName val="FY27 Budget Request - Chancello"/>
    </sheetNames>
    <sheetDataSet>
      <sheetData sheetId="0" refreshError="1"/>
      <sheetData sheetId="1">
        <row r="10">
          <cell r="D10" t="str">
            <v>2392</v>
          </cell>
        </row>
        <row r="11">
          <cell r="D11" t="str">
            <v>2392</v>
          </cell>
        </row>
        <row r="12">
          <cell r="D12" t="str">
            <v>2399</v>
          </cell>
        </row>
        <row r="13">
          <cell r="D13" t="str">
            <v>4211</v>
          </cell>
        </row>
        <row r="14">
          <cell r="D14" t="str">
            <v>4313</v>
          </cell>
        </row>
        <row r="15">
          <cell r="D15" t="str">
            <v>5119</v>
          </cell>
        </row>
        <row r="16">
          <cell r="D16" t="str">
            <v>5220</v>
          </cell>
        </row>
        <row r="17">
          <cell r="D17" t="str">
            <v>5221</v>
          </cell>
        </row>
        <row r="18">
          <cell r="D18" t="str">
            <v>5230</v>
          </cell>
        </row>
        <row r="19">
          <cell r="D19" t="str">
            <v>5231</v>
          </cell>
        </row>
        <row r="21">
          <cell r="D21" t="str">
            <v>5550</v>
          </cell>
        </row>
        <row r="22">
          <cell r="D22" t="str">
            <v>5602</v>
          </cell>
        </row>
        <row r="24">
          <cell r="D24" t="str">
            <v>5608</v>
          </cell>
        </row>
        <row r="25">
          <cell r="D25" t="str">
            <v>5650</v>
          </cell>
        </row>
        <row r="26">
          <cell r="D26" t="str">
            <v>5686</v>
          </cell>
        </row>
        <row r="27">
          <cell r="D27" t="str">
            <v>5690</v>
          </cell>
        </row>
        <row r="28">
          <cell r="D28" t="str">
            <v>5820</v>
          </cell>
        </row>
        <row r="29">
          <cell r="D29" t="str">
            <v>5860</v>
          </cell>
        </row>
        <row r="30">
          <cell r="D30" t="str">
            <v>5861</v>
          </cell>
        </row>
        <row r="31">
          <cell r="D31" t="str">
            <v>5862</v>
          </cell>
        </row>
        <row r="32">
          <cell r="D32" t="str">
            <v>5890</v>
          </cell>
        </row>
        <row r="33">
          <cell r="D33" t="str">
            <v>6412</v>
          </cell>
        </row>
        <row r="34">
          <cell r="D34" t="str">
            <v>6412FA</v>
          </cell>
        </row>
        <row r="51">
          <cell r="D51" t="str">
            <v>4211</v>
          </cell>
        </row>
        <row r="52">
          <cell r="D52" t="str">
            <v>4313</v>
          </cell>
        </row>
        <row r="53">
          <cell r="D53" t="str">
            <v>5119</v>
          </cell>
        </row>
        <row r="54">
          <cell r="D54" t="str">
            <v>5220</v>
          </cell>
        </row>
        <row r="55">
          <cell r="D55" t="str">
            <v>5221</v>
          </cell>
        </row>
        <row r="56">
          <cell r="D56" t="str">
            <v>5230</v>
          </cell>
        </row>
        <row r="58">
          <cell r="D58" t="str">
            <v>5300</v>
          </cell>
        </row>
        <row r="59">
          <cell r="D59" t="str">
            <v>5602</v>
          </cell>
        </row>
        <row r="60">
          <cell r="D60" t="str">
            <v>5651</v>
          </cell>
        </row>
        <row r="61">
          <cell r="D61" t="str">
            <v>5860</v>
          </cell>
        </row>
        <row r="62">
          <cell r="D62" t="str">
            <v>5861</v>
          </cell>
        </row>
        <row r="63">
          <cell r="D63" t="str">
            <v>5862</v>
          </cell>
        </row>
        <row r="64">
          <cell r="D64" t="str">
            <v>5862</v>
          </cell>
        </row>
        <row r="65">
          <cell r="D65" t="str">
            <v>5603</v>
          </cell>
        </row>
        <row r="80">
          <cell r="D80" t="str">
            <v>2394</v>
          </cell>
        </row>
        <row r="86">
          <cell r="D86" t="str">
            <v>4313</v>
          </cell>
        </row>
        <row r="87">
          <cell r="D87" t="str">
            <v>5118</v>
          </cell>
        </row>
        <row r="88">
          <cell r="D88" t="str">
            <v>5119</v>
          </cell>
        </row>
        <row r="89">
          <cell r="D89" t="str">
            <v>5212</v>
          </cell>
        </row>
        <row r="91">
          <cell r="D91" t="str">
            <v>5220</v>
          </cell>
        </row>
        <row r="92">
          <cell r="D92" t="str">
            <v>5221</v>
          </cell>
        </row>
        <row r="93">
          <cell r="D93" t="str">
            <v>5230</v>
          </cell>
        </row>
        <row r="94">
          <cell r="D94" t="str">
            <v>5300</v>
          </cell>
        </row>
        <row r="96">
          <cell r="D96" t="str">
            <v>5602</v>
          </cell>
        </row>
        <row r="97">
          <cell r="D97" t="str">
            <v>5650</v>
          </cell>
        </row>
        <row r="98">
          <cell r="D98" t="str">
            <v>5720</v>
          </cell>
        </row>
        <row r="99">
          <cell r="D99" t="str">
            <v>5861</v>
          </cell>
        </row>
        <row r="100">
          <cell r="D100" t="str">
            <v>5862</v>
          </cell>
        </row>
        <row r="101">
          <cell r="D101" t="str">
            <v>5862</v>
          </cell>
        </row>
        <row r="102">
          <cell r="D102">
            <v>3520</v>
          </cell>
        </row>
        <row r="103">
          <cell r="D103" t="str">
            <v>3621T</v>
          </cell>
        </row>
        <row r="104">
          <cell r="D104">
            <v>3620</v>
          </cell>
        </row>
      </sheetData>
      <sheetData sheetId="2">
        <row r="10">
          <cell r="D10" t="str">
            <v>2392</v>
          </cell>
          <cell r="E10" t="str">
            <v>Non-Inst Students</v>
          </cell>
          <cell r="F10" t="str">
            <v>660010</v>
          </cell>
          <cell r="O10">
            <v>0</v>
          </cell>
          <cell r="P10">
            <v>1088</v>
          </cell>
          <cell r="S10">
            <v>0</v>
          </cell>
        </row>
        <row r="11">
          <cell r="D11" t="str">
            <v>2392</v>
          </cell>
          <cell r="E11" t="str">
            <v>Non-Inst Students</v>
          </cell>
          <cell r="F11" t="str">
            <v>601000</v>
          </cell>
          <cell r="O11">
            <v>0</v>
          </cell>
          <cell r="P11">
            <v>2156</v>
          </cell>
          <cell r="S11">
            <v>0</v>
          </cell>
        </row>
        <row r="12">
          <cell r="D12" t="str">
            <v>2399</v>
          </cell>
          <cell r="E12" t="str">
            <v>Cls Oth - Temp</v>
          </cell>
          <cell r="F12" t="str">
            <v>660010</v>
          </cell>
          <cell r="O12">
            <v>0</v>
          </cell>
          <cell r="P12">
            <v>209.93</v>
          </cell>
          <cell r="S12">
            <v>0</v>
          </cell>
        </row>
        <row r="13">
          <cell r="D13" t="str">
            <v>4211</v>
          </cell>
          <cell r="E13" t="str">
            <v>Non-Library/Magazines/Bks/Prdcls</v>
          </cell>
          <cell r="F13" t="str">
            <v>660010</v>
          </cell>
          <cell r="I13">
            <v>3000</v>
          </cell>
          <cell r="J13">
            <v>2441.94</v>
          </cell>
          <cell r="K13">
            <v>0</v>
          </cell>
          <cell r="L13">
            <v>2529.9</v>
          </cell>
          <cell r="M13">
            <v>306</v>
          </cell>
          <cell r="N13">
            <v>2573.88</v>
          </cell>
          <cell r="O13">
            <v>312</v>
          </cell>
          <cell r="P13">
            <v>2782.88</v>
          </cell>
          <cell r="S13">
            <v>-312</v>
          </cell>
        </row>
        <row r="14">
          <cell r="D14" t="str">
            <v>4313</v>
          </cell>
          <cell r="E14" t="str">
            <v>Non-Inst Supplies &amp; Materials</v>
          </cell>
          <cell r="F14" t="str">
            <v>660010</v>
          </cell>
          <cell r="I14">
            <v>35000</v>
          </cell>
          <cell r="J14">
            <v>3968.91</v>
          </cell>
          <cell r="K14">
            <v>1500</v>
          </cell>
          <cell r="L14">
            <v>4036.94</v>
          </cell>
          <cell r="M14">
            <v>4080</v>
          </cell>
          <cell r="N14">
            <v>4278.8</v>
          </cell>
          <cell r="O14">
            <v>4160</v>
          </cell>
          <cell r="P14">
            <v>1476.47</v>
          </cell>
          <cell r="S14">
            <v>-4160</v>
          </cell>
        </row>
        <row r="15">
          <cell r="D15" t="str">
            <v>5119</v>
          </cell>
          <cell r="E15" t="str">
            <v>Oth Non-Inst Consulting Services</v>
          </cell>
          <cell r="F15" t="str">
            <v>660010</v>
          </cell>
          <cell r="K15">
            <v>8000</v>
          </cell>
          <cell r="L15">
            <v>0</v>
          </cell>
          <cell r="M15">
            <v>8160</v>
          </cell>
          <cell r="N15">
            <v>0</v>
          </cell>
          <cell r="S15">
            <v>0</v>
          </cell>
        </row>
        <row r="16">
          <cell r="D16" t="str">
            <v>5220</v>
          </cell>
          <cell r="E16" t="str">
            <v>Employee Travel</v>
          </cell>
          <cell r="F16" t="str">
            <v>660010</v>
          </cell>
          <cell r="M16">
            <v>0</v>
          </cell>
          <cell r="N16">
            <v>197.39</v>
          </cell>
          <cell r="S16">
            <v>0</v>
          </cell>
        </row>
        <row r="17">
          <cell r="D17" t="str">
            <v>5221</v>
          </cell>
          <cell r="E17" t="str">
            <v>(Local) Online Training/Webinar</v>
          </cell>
          <cell r="F17" t="str">
            <v>660010</v>
          </cell>
          <cell r="I17">
            <v>50000</v>
          </cell>
          <cell r="J17">
            <v>30050</v>
          </cell>
          <cell r="K17">
            <v>51000</v>
          </cell>
          <cell r="L17">
            <v>0</v>
          </cell>
          <cell r="M17">
            <v>51000</v>
          </cell>
          <cell r="N17">
            <v>0</v>
          </cell>
          <cell r="S17">
            <v>0</v>
          </cell>
        </row>
        <row r="18">
          <cell r="D18" t="str">
            <v>5230</v>
          </cell>
          <cell r="E18" t="str">
            <v>Food/Meetings</v>
          </cell>
          <cell r="F18" t="str">
            <v>660010</v>
          </cell>
          <cell r="I18">
            <v>8000</v>
          </cell>
          <cell r="J18">
            <v>10070.25</v>
          </cell>
          <cell r="K18">
            <v>8200</v>
          </cell>
          <cell r="L18">
            <v>34127.980000000003</v>
          </cell>
          <cell r="M18">
            <v>8364</v>
          </cell>
          <cell r="N18">
            <v>9233.68</v>
          </cell>
          <cell r="O18">
            <v>8530</v>
          </cell>
          <cell r="P18">
            <v>1853.85</v>
          </cell>
          <cell r="S18">
            <v>-8530</v>
          </cell>
        </row>
        <row r="19">
          <cell r="D19" t="str">
            <v>5231</v>
          </cell>
          <cell r="E19" t="str">
            <v>Refreshments/Meetings</v>
          </cell>
          <cell r="F19" t="str">
            <v>660010</v>
          </cell>
          <cell r="O19">
            <v>0</v>
          </cell>
          <cell r="P19">
            <v>48.16</v>
          </cell>
          <cell r="S19">
            <v>0</v>
          </cell>
        </row>
        <row r="20">
          <cell r="D20" t="str">
            <v>5550</v>
          </cell>
          <cell r="E20" t="str">
            <v>Disposal Services</v>
          </cell>
          <cell r="F20" t="str">
            <v>660010</v>
          </cell>
          <cell r="I20">
            <v>4000</v>
          </cell>
          <cell r="J20">
            <v>472</v>
          </cell>
          <cell r="K20">
            <v>0</v>
          </cell>
          <cell r="L20">
            <v>1138</v>
          </cell>
          <cell r="M20">
            <v>1319.88</v>
          </cell>
          <cell r="N20">
            <v>865.99</v>
          </cell>
          <cell r="O20">
            <v>1346</v>
          </cell>
          <cell r="P20">
            <v>267.98</v>
          </cell>
          <cell r="S20">
            <v>-1346</v>
          </cell>
        </row>
        <row r="21">
          <cell r="D21" t="str">
            <v>5602</v>
          </cell>
          <cell r="E21" t="str">
            <v>Short Term Rental-Veh &amp; Equip</v>
          </cell>
          <cell r="F21" t="str">
            <v>660010</v>
          </cell>
          <cell r="M21">
            <v>0</v>
          </cell>
          <cell r="N21">
            <v>57.75</v>
          </cell>
          <cell r="S21">
            <v>0</v>
          </cell>
        </row>
        <row r="22">
          <cell r="D22" t="str">
            <v>5608</v>
          </cell>
          <cell r="E22" t="str">
            <v>Oper/Lease Cntrcts-ie Cars-Copiers</v>
          </cell>
          <cell r="F22" t="str">
            <v>660010</v>
          </cell>
          <cell r="G22" t="str">
            <v>DLMS02</v>
          </cell>
          <cell r="I22">
            <v>10000</v>
          </cell>
          <cell r="J22">
            <v>6030.66</v>
          </cell>
          <cell r="K22">
            <v>0</v>
          </cell>
          <cell r="L22">
            <v>5093.88</v>
          </cell>
          <cell r="M22">
            <v>4852.33</v>
          </cell>
          <cell r="N22">
            <v>0</v>
          </cell>
          <cell r="S22">
            <v>0</v>
          </cell>
        </row>
        <row r="23">
          <cell r="D23" t="str">
            <v>5608</v>
          </cell>
          <cell r="E23" t="str">
            <v>Oper/Lease Cntrcts-ie Cars-Copiers</v>
          </cell>
          <cell r="F23" t="str">
            <v>660010</v>
          </cell>
          <cell r="I23">
            <v>0</v>
          </cell>
          <cell r="J23">
            <v>0</v>
          </cell>
          <cell r="K23">
            <v>0</v>
          </cell>
          <cell r="L23">
            <v>0</v>
          </cell>
          <cell r="M23">
            <v>0</v>
          </cell>
          <cell r="N23">
            <v>3820.41</v>
          </cell>
          <cell r="O23">
            <v>6585</v>
          </cell>
          <cell r="P23">
            <v>0</v>
          </cell>
          <cell r="S23">
            <v>-6585</v>
          </cell>
        </row>
        <row r="24">
          <cell r="D24" t="str">
            <v>5650</v>
          </cell>
          <cell r="E24" t="str">
            <v>Software Licensing/Maintenance Svcs</v>
          </cell>
          <cell r="F24" t="str">
            <v>660010</v>
          </cell>
          <cell r="I24">
            <v>8000</v>
          </cell>
          <cell r="J24">
            <v>0</v>
          </cell>
          <cell r="K24">
            <v>8000</v>
          </cell>
          <cell r="L24">
            <v>0</v>
          </cell>
          <cell r="M24">
            <v>8160</v>
          </cell>
          <cell r="N24">
            <v>0</v>
          </cell>
          <cell r="S24">
            <v>0</v>
          </cell>
        </row>
        <row r="25">
          <cell r="D25" t="str">
            <v>5686</v>
          </cell>
          <cell r="E25" t="str">
            <v>Oth Equipment Maint Agreements</v>
          </cell>
          <cell r="F25" t="str">
            <v>660010</v>
          </cell>
          <cell r="I25">
            <v>23500</v>
          </cell>
          <cell r="J25">
            <v>503.41</v>
          </cell>
          <cell r="K25">
            <v>24000</v>
          </cell>
          <cell r="L25">
            <v>1741.01</v>
          </cell>
          <cell r="M25">
            <v>24480</v>
          </cell>
          <cell r="N25">
            <v>4981.6899999999996</v>
          </cell>
          <cell r="O25">
            <v>0</v>
          </cell>
          <cell r="P25">
            <v>4514.9399999999996</v>
          </cell>
          <cell r="S25">
            <v>0</v>
          </cell>
        </row>
        <row r="26">
          <cell r="D26" t="str">
            <v>5690</v>
          </cell>
          <cell r="E26" t="str">
            <v>Other Maintenance/Repairs</v>
          </cell>
          <cell r="F26" t="str">
            <v>660010</v>
          </cell>
          <cell r="O26">
            <v>0</v>
          </cell>
          <cell r="P26">
            <v>352.5</v>
          </cell>
          <cell r="S26">
            <v>0</v>
          </cell>
        </row>
        <row r="27">
          <cell r="D27" t="str">
            <v>5820</v>
          </cell>
          <cell r="E27" t="str">
            <v>Postage/Express Overnight Svcs</v>
          </cell>
          <cell r="F27" t="str">
            <v>660010</v>
          </cell>
          <cell r="I27">
            <v>50000</v>
          </cell>
          <cell r="J27">
            <v>26894.98</v>
          </cell>
          <cell r="K27">
            <v>51000</v>
          </cell>
          <cell r="L27">
            <v>4692.57</v>
          </cell>
          <cell r="M27">
            <v>52020</v>
          </cell>
          <cell r="N27">
            <v>20119.7</v>
          </cell>
          <cell r="O27">
            <v>53060</v>
          </cell>
          <cell r="P27">
            <v>16357.82</v>
          </cell>
          <cell r="S27">
            <v>-53060</v>
          </cell>
        </row>
        <row r="28">
          <cell r="D28" t="str">
            <v>5860</v>
          </cell>
          <cell r="E28" t="str">
            <v>General Advertising Services</v>
          </cell>
          <cell r="F28" t="str">
            <v>660010</v>
          </cell>
          <cell r="K28">
            <v>0</v>
          </cell>
          <cell r="L28">
            <v>1633.5</v>
          </cell>
          <cell r="M28">
            <v>2856</v>
          </cell>
          <cell r="N28">
            <v>1128.5999999999999</v>
          </cell>
          <cell r="O28">
            <v>2913</v>
          </cell>
          <cell r="P28">
            <v>0</v>
          </cell>
          <cell r="S28">
            <v>-2913</v>
          </cell>
        </row>
        <row r="29">
          <cell r="D29" t="str">
            <v>5861</v>
          </cell>
          <cell r="E29" t="str">
            <v>Printing/Duplicating Service</v>
          </cell>
          <cell r="F29" t="str">
            <v>660010</v>
          </cell>
          <cell r="I29">
            <v>5000</v>
          </cell>
          <cell r="J29">
            <v>0</v>
          </cell>
          <cell r="K29">
            <v>3500</v>
          </cell>
          <cell r="L29">
            <v>19.489999999999998</v>
          </cell>
          <cell r="M29">
            <v>3570</v>
          </cell>
          <cell r="N29">
            <v>1630.25</v>
          </cell>
          <cell r="O29">
            <v>3641</v>
          </cell>
          <cell r="P29">
            <v>0</v>
          </cell>
          <cell r="S29">
            <v>-3641</v>
          </cell>
        </row>
        <row r="30">
          <cell r="D30" t="str">
            <v>5862</v>
          </cell>
          <cell r="E30" t="str">
            <v>Sponsorships</v>
          </cell>
          <cell r="F30" t="str">
            <v>660010</v>
          </cell>
          <cell r="K30">
            <v>0</v>
          </cell>
          <cell r="L30">
            <v>1000</v>
          </cell>
          <cell r="M30">
            <v>0</v>
          </cell>
          <cell r="N30">
            <v>1500</v>
          </cell>
          <cell r="S30">
            <v>0</v>
          </cell>
        </row>
        <row r="31">
          <cell r="D31" t="str">
            <v>5890</v>
          </cell>
          <cell r="E31" t="str">
            <v>Other Services &amp; Expenses</v>
          </cell>
          <cell r="F31" t="str">
            <v>660010</v>
          </cell>
          <cell r="I31">
            <v>7500</v>
          </cell>
          <cell r="J31">
            <v>85</v>
          </cell>
          <cell r="K31">
            <v>7600</v>
          </cell>
          <cell r="L31">
            <v>0</v>
          </cell>
          <cell r="M31">
            <v>7752</v>
          </cell>
          <cell r="N31">
            <v>0</v>
          </cell>
          <cell r="O31">
            <v>7900</v>
          </cell>
          <cell r="P31">
            <v>0</v>
          </cell>
          <cell r="S31">
            <v>-7900</v>
          </cell>
        </row>
        <row r="32">
          <cell r="D32" t="str">
            <v>6412</v>
          </cell>
          <cell r="E32" t="str">
            <v>Computer/Technology Equipment</v>
          </cell>
          <cell r="F32" t="str">
            <v>660010</v>
          </cell>
          <cell r="I32">
            <v>4000</v>
          </cell>
          <cell r="J32">
            <v>96.12</v>
          </cell>
          <cell r="K32">
            <v>4100</v>
          </cell>
          <cell r="L32">
            <v>984.09</v>
          </cell>
          <cell r="M32">
            <v>4182</v>
          </cell>
          <cell r="N32">
            <v>4170.6499999999996</v>
          </cell>
          <cell r="O32">
            <v>4265</v>
          </cell>
          <cell r="P32">
            <v>0</v>
          </cell>
          <cell r="S32">
            <v>-4265</v>
          </cell>
        </row>
        <row r="33">
          <cell r="D33" t="str">
            <v>6412FA</v>
          </cell>
          <cell r="E33" t="str">
            <v>Computer/Tech Equipment</v>
          </cell>
          <cell r="F33" t="str">
            <v>660010</v>
          </cell>
          <cell r="I33">
            <v>15000</v>
          </cell>
          <cell r="J33">
            <v>0</v>
          </cell>
          <cell r="K33">
            <v>15000</v>
          </cell>
          <cell r="L33">
            <v>0</v>
          </cell>
          <cell r="M33">
            <v>15300</v>
          </cell>
          <cell r="N33">
            <v>0</v>
          </cell>
          <cell r="O33">
            <v>15600</v>
          </cell>
          <cell r="P33">
            <v>0</v>
          </cell>
          <cell r="S33">
            <v>-15600</v>
          </cell>
        </row>
        <row r="50">
          <cell r="D50" t="str">
            <v>4211</v>
          </cell>
          <cell r="E50" t="str">
            <v>Non-Library/Magazines/Bks/Prdcls</v>
          </cell>
          <cell r="F50" t="str">
            <v>660010</v>
          </cell>
          <cell r="K50">
            <v>0</v>
          </cell>
          <cell r="L50">
            <v>123.01</v>
          </cell>
          <cell r="M50">
            <v>0</v>
          </cell>
          <cell r="N50">
            <v>123.01</v>
          </cell>
          <cell r="O50">
            <v>125</v>
          </cell>
          <cell r="P50">
            <v>0</v>
          </cell>
          <cell r="R50">
            <v>125</v>
          </cell>
          <cell r="S50">
            <v>-125</v>
          </cell>
        </row>
        <row r="51">
          <cell r="D51" t="str">
            <v>4313</v>
          </cell>
          <cell r="E51" t="str">
            <v>Non-Inst Supplies &amp; Materials</v>
          </cell>
          <cell r="F51" t="str">
            <v>660010</v>
          </cell>
          <cell r="K51">
            <v>0</v>
          </cell>
          <cell r="L51">
            <v>511.51</v>
          </cell>
          <cell r="M51">
            <v>0</v>
          </cell>
          <cell r="N51">
            <v>58.29</v>
          </cell>
          <cell r="O51">
            <v>0</v>
          </cell>
          <cell r="P51">
            <v>63.86</v>
          </cell>
          <cell r="R51">
            <v>200</v>
          </cell>
          <cell r="S51">
            <v>0</v>
          </cell>
        </row>
        <row r="52">
          <cell r="D52" t="str">
            <v>5119</v>
          </cell>
          <cell r="E52" t="str">
            <v>Oth Non-Inst Consulting Services</v>
          </cell>
          <cell r="F52" t="str">
            <v>660010</v>
          </cell>
          <cell r="I52">
            <v>30000</v>
          </cell>
          <cell r="J52">
            <v>0</v>
          </cell>
          <cell r="K52">
            <v>40000</v>
          </cell>
          <cell r="L52">
            <v>1200</v>
          </cell>
          <cell r="M52">
            <v>41820</v>
          </cell>
          <cell r="N52">
            <v>117888.92</v>
          </cell>
          <cell r="O52">
            <v>130000</v>
          </cell>
          <cell r="P52">
            <v>29467.5</v>
          </cell>
          <cell r="R52">
            <v>45000</v>
          </cell>
          <cell r="S52">
            <v>-130000</v>
          </cell>
        </row>
        <row r="53">
          <cell r="D53" t="str">
            <v>5220</v>
          </cell>
          <cell r="E53" t="str">
            <v>Employee Travel</v>
          </cell>
          <cell r="F53" t="str">
            <v>660010</v>
          </cell>
          <cell r="I53">
            <v>25000</v>
          </cell>
          <cell r="J53">
            <v>38121.410000000003</v>
          </cell>
          <cell r="K53">
            <v>40000</v>
          </cell>
          <cell r="L53">
            <v>30408.62</v>
          </cell>
          <cell r="M53">
            <v>41820</v>
          </cell>
          <cell r="N53">
            <v>25421.599999999999</v>
          </cell>
          <cell r="O53">
            <v>42156.4</v>
          </cell>
          <cell r="P53">
            <v>6111.1</v>
          </cell>
          <cell r="R53">
            <v>30000</v>
          </cell>
          <cell r="S53">
            <v>-42156.4</v>
          </cell>
        </row>
        <row r="54">
          <cell r="D54" t="str">
            <v>5221</v>
          </cell>
          <cell r="E54" t="str">
            <v>(Local) Online Training/Webinar</v>
          </cell>
          <cell r="F54" t="str">
            <v>660010</v>
          </cell>
          <cell r="K54">
            <v>0</v>
          </cell>
          <cell r="L54">
            <v>75</v>
          </cell>
          <cell r="M54">
            <v>75</v>
          </cell>
          <cell r="N54">
            <v>125</v>
          </cell>
          <cell r="R54">
            <v>100</v>
          </cell>
          <cell r="S54">
            <v>0</v>
          </cell>
        </row>
        <row r="55">
          <cell r="D55" t="str">
            <v>5230</v>
          </cell>
          <cell r="E55" t="str">
            <v>Food/Meetings</v>
          </cell>
          <cell r="F55" t="str">
            <v>660010</v>
          </cell>
          <cell r="K55">
            <v>0</v>
          </cell>
          <cell r="L55">
            <v>2114.6999999999998</v>
          </cell>
          <cell r="M55">
            <v>0</v>
          </cell>
          <cell r="N55">
            <v>687.93</v>
          </cell>
          <cell r="O55">
            <v>0</v>
          </cell>
          <cell r="P55">
            <v>41.69</v>
          </cell>
          <cell r="R55">
            <v>0</v>
          </cell>
          <cell r="S55">
            <v>0</v>
          </cell>
        </row>
        <row r="56">
          <cell r="D56" t="str">
            <v>5230</v>
          </cell>
          <cell r="E56" t="str">
            <v>Food/Meetings</v>
          </cell>
          <cell r="F56" t="str">
            <v>660010</v>
          </cell>
          <cell r="H56" t="str">
            <v>CM</v>
          </cell>
          <cell r="O56">
            <v>0</v>
          </cell>
          <cell r="P56">
            <v>296.27</v>
          </cell>
          <cell r="R56">
            <v>0</v>
          </cell>
          <cell r="S56">
            <v>0</v>
          </cell>
        </row>
        <row r="57">
          <cell r="D57" t="str">
            <v>5300</v>
          </cell>
          <cell r="E57" t="str">
            <v>Institutional Dues/Memberships</v>
          </cell>
          <cell r="F57" t="str">
            <v>660010</v>
          </cell>
          <cell r="K57">
            <v>0</v>
          </cell>
          <cell r="L57">
            <v>49</v>
          </cell>
          <cell r="M57">
            <v>0</v>
          </cell>
          <cell r="N57">
            <v>8649</v>
          </cell>
          <cell r="O57">
            <v>8825</v>
          </cell>
          <cell r="P57">
            <v>13912</v>
          </cell>
          <cell r="R57">
            <v>8825</v>
          </cell>
          <cell r="S57">
            <v>-8825</v>
          </cell>
        </row>
        <row r="58">
          <cell r="D58" t="str">
            <v>5602</v>
          </cell>
          <cell r="E58" t="str">
            <v>Short Term Rental-Veh &amp; Equip</v>
          </cell>
          <cell r="F58" t="str">
            <v>660010</v>
          </cell>
          <cell r="K58">
            <v>0</v>
          </cell>
          <cell r="L58">
            <v>420.08</v>
          </cell>
          <cell r="M58">
            <v>0</v>
          </cell>
          <cell r="N58">
            <v>125.79</v>
          </cell>
          <cell r="O58">
            <v>500</v>
          </cell>
          <cell r="P58">
            <v>630.52</v>
          </cell>
          <cell r="R58">
            <v>0</v>
          </cell>
          <cell r="S58">
            <v>-500</v>
          </cell>
        </row>
        <row r="59">
          <cell r="D59" t="str">
            <v>5651</v>
          </cell>
          <cell r="E59" t="str">
            <v>Internet Access</v>
          </cell>
          <cell r="F59" t="str">
            <v>660010</v>
          </cell>
          <cell r="M59">
            <v>0</v>
          </cell>
          <cell r="N59">
            <v>1320.36</v>
          </cell>
          <cell r="O59">
            <v>0</v>
          </cell>
          <cell r="P59">
            <v>52.02</v>
          </cell>
          <cell r="R59">
            <v>1500</v>
          </cell>
          <cell r="S59">
            <v>0</v>
          </cell>
        </row>
        <row r="60">
          <cell r="D60" t="str">
            <v>5860</v>
          </cell>
          <cell r="E60" t="str">
            <v>General Advertising Services</v>
          </cell>
          <cell r="F60" t="str">
            <v>660010</v>
          </cell>
          <cell r="M60">
            <v>0</v>
          </cell>
          <cell r="N60">
            <v>300</v>
          </cell>
          <cell r="R60">
            <v>0</v>
          </cell>
          <cell r="S60">
            <v>0</v>
          </cell>
        </row>
        <row r="61">
          <cell r="D61" t="str">
            <v>5861</v>
          </cell>
          <cell r="E61" t="str">
            <v>Printing/Duplicating Service</v>
          </cell>
          <cell r="F61" t="str">
            <v>660010</v>
          </cell>
          <cell r="K61">
            <v>0</v>
          </cell>
          <cell r="L61">
            <v>111.39</v>
          </cell>
          <cell r="R61">
            <v>0</v>
          </cell>
          <cell r="S61">
            <v>0</v>
          </cell>
        </row>
        <row r="62">
          <cell r="D62" t="str">
            <v>5862</v>
          </cell>
          <cell r="E62" t="str">
            <v>Sponsorships</v>
          </cell>
          <cell r="F62" t="str">
            <v>660010</v>
          </cell>
          <cell r="M62">
            <v>0</v>
          </cell>
          <cell r="N62">
            <v>125</v>
          </cell>
          <cell r="R62">
            <v>0</v>
          </cell>
          <cell r="S62">
            <v>0</v>
          </cell>
        </row>
        <row r="63">
          <cell r="E63" t="str">
            <v/>
          </cell>
          <cell r="S63">
            <v>0</v>
          </cell>
        </row>
        <row r="64">
          <cell r="E64" t="str">
            <v/>
          </cell>
          <cell r="S64">
            <v>0</v>
          </cell>
        </row>
        <row r="79">
          <cell r="D79" t="str">
            <v>2394</v>
          </cell>
          <cell r="E79" t="str">
            <v>Non-Admin Non-Instr Prof Expt</v>
          </cell>
          <cell r="F79" t="str">
            <v>660020</v>
          </cell>
          <cell r="K79">
            <v>0</v>
          </cell>
          <cell r="L79">
            <v>3300</v>
          </cell>
          <cell r="M79">
            <v>20505.55</v>
          </cell>
          <cell r="N79">
            <v>3600</v>
          </cell>
          <cell r="O79">
            <v>24840.84</v>
          </cell>
          <cell r="P79">
            <v>600</v>
          </cell>
          <cell r="R79">
            <v>0</v>
          </cell>
          <cell r="S79">
            <v>-24840.84</v>
          </cell>
        </row>
        <row r="80">
          <cell r="D80" t="str">
            <v>4313</v>
          </cell>
          <cell r="E80" t="str">
            <v>Non-Inst Supplies &amp; Materials</v>
          </cell>
          <cell r="F80" t="str">
            <v>660020</v>
          </cell>
          <cell r="M80">
            <v>0</v>
          </cell>
          <cell r="N80">
            <v>229.13</v>
          </cell>
          <cell r="O80">
            <v>0</v>
          </cell>
          <cell r="P80">
            <v>143.58000000000001</v>
          </cell>
          <cell r="R80">
            <v>250</v>
          </cell>
          <cell r="S80">
            <v>0</v>
          </cell>
        </row>
        <row r="81">
          <cell r="D81" t="str">
            <v>5118</v>
          </cell>
          <cell r="E81" t="str">
            <v>Cont Security Services</v>
          </cell>
          <cell r="F81" t="str">
            <v>660020</v>
          </cell>
          <cell r="I81">
            <v>3500</v>
          </cell>
          <cell r="J81">
            <v>0</v>
          </cell>
          <cell r="K81">
            <v>3500</v>
          </cell>
          <cell r="L81">
            <v>597.95000000000005</v>
          </cell>
          <cell r="M81">
            <v>3570</v>
          </cell>
          <cell r="N81">
            <v>307.61</v>
          </cell>
          <cell r="O81">
            <v>3600</v>
          </cell>
          <cell r="P81">
            <v>1171.67</v>
          </cell>
          <cell r="R81">
            <v>3000</v>
          </cell>
          <cell r="S81">
            <v>-3600</v>
          </cell>
        </row>
        <row r="82">
          <cell r="D82" t="str">
            <v>5119</v>
          </cell>
          <cell r="E82" t="str">
            <v>Oth Non-Inst Consulting Services</v>
          </cell>
          <cell r="F82" t="str">
            <v>660020</v>
          </cell>
          <cell r="I82">
            <v>100000</v>
          </cell>
          <cell r="J82">
            <v>151456.5</v>
          </cell>
          <cell r="K82">
            <v>125000</v>
          </cell>
          <cell r="L82">
            <v>62462.7</v>
          </cell>
          <cell r="M82">
            <v>127500</v>
          </cell>
          <cell r="N82">
            <v>61920.3</v>
          </cell>
          <cell r="O82">
            <v>127500</v>
          </cell>
          <cell r="P82">
            <v>17190</v>
          </cell>
          <cell r="R82">
            <v>100000</v>
          </cell>
          <cell r="S82">
            <v>-127500</v>
          </cell>
        </row>
        <row r="83">
          <cell r="D83" t="str">
            <v>5212</v>
          </cell>
          <cell r="E83" t="str">
            <v>Student Travel</v>
          </cell>
          <cell r="F83" t="str">
            <v>660020</v>
          </cell>
          <cell r="O83">
            <v>0</v>
          </cell>
          <cell r="P83">
            <v>689</v>
          </cell>
          <cell r="R83">
            <v>1000</v>
          </cell>
          <cell r="S83">
            <v>0</v>
          </cell>
        </row>
        <row r="84">
          <cell r="D84" t="str">
            <v>5220</v>
          </cell>
          <cell r="E84" t="str">
            <v>Employee Travel</v>
          </cell>
          <cell r="F84" t="str">
            <v>660010</v>
          </cell>
          <cell r="I84">
            <v>0</v>
          </cell>
          <cell r="J84">
            <v>645</v>
          </cell>
          <cell r="K84">
            <v>0</v>
          </cell>
          <cell r="L84">
            <v>148.03</v>
          </cell>
          <cell r="S84">
            <v>0</v>
          </cell>
        </row>
        <row r="85">
          <cell r="D85" t="str">
            <v>5220</v>
          </cell>
          <cell r="E85" t="str">
            <v>Employee Travel</v>
          </cell>
          <cell r="F85" t="str">
            <v>660020</v>
          </cell>
          <cell r="I85">
            <v>25000</v>
          </cell>
          <cell r="J85">
            <v>28825.18</v>
          </cell>
          <cell r="K85">
            <v>30000</v>
          </cell>
          <cell r="L85">
            <v>55798.74</v>
          </cell>
          <cell r="M85">
            <v>47940</v>
          </cell>
          <cell r="N85">
            <v>68143.59</v>
          </cell>
          <cell r="O85">
            <v>48900</v>
          </cell>
          <cell r="P85">
            <v>4371.43</v>
          </cell>
          <cell r="R85">
            <v>50000</v>
          </cell>
          <cell r="S85">
            <v>-48900</v>
          </cell>
        </row>
        <row r="86">
          <cell r="D86" t="str">
            <v>5221</v>
          </cell>
          <cell r="E86" t="str">
            <v>(Local) Online Training/Webinar</v>
          </cell>
          <cell r="F86" t="str">
            <v>660020</v>
          </cell>
          <cell r="M86">
            <v>0</v>
          </cell>
          <cell r="N86">
            <v>60</v>
          </cell>
          <cell r="S86">
            <v>0</v>
          </cell>
        </row>
        <row r="87">
          <cell r="D87" t="str">
            <v>5230</v>
          </cell>
          <cell r="E87" t="str">
            <v>Food/Meetings</v>
          </cell>
          <cell r="F87" t="str">
            <v>660020</v>
          </cell>
          <cell r="K87">
            <v>0</v>
          </cell>
          <cell r="L87">
            <v>3668.83</v>
          </cell>
          <cell r="M87">
            <v>4614.99</v>
          </cell>
          <cell r="N87">
            <v>435.38</v>
          </cell>
          <cell r="O87">
            <v>0</v>
          </cell>
          <cell r="P87">
            <v>0</v>
          </cell>
          <cell r="S87">
            <v>0</v>
          </cell>
        </row>
        <row r="88">
          <cell r="D88" t="str">
            <v>5300</v>
          </cell>
          <cell r="E88" t="str">
            <v>Institutional Dues/Memberships</v>
          </cell>
          <cell r="F88" t="str">
            <v>660020</v>
          </cell>
          <cell r="I88">
            <v>160000</v>
          </cell>
          <cell r="J88">
            <v>147497.5</v>
          </cell>
          <cell r="K88">
            <v>148200</v>
          </cell>
          <cell r="L88">
            <v>189817</v>
          </cell>
          <cell r="M88">
            <v>193613.34</v>
          </cell>
          <cell r="N88">
            <v>186610</v>
          </cell>
          <cell r="O88">
            <v>172000</v>
          </cell>
          <cell r="P88">
            <v>188034.5</v>
          </cell>
          <cell r="R88">
            <v>189000</v>
          </cell>
          <cell r="S88">
            <v>-172000</v>
          </cell>
        </row>
        <row r="89">
          <cell r="D89" t="str">
            <v>5300</v>
          </cell>
          <cell r="E89" t="str">
            <v>Institutional Dues/Memberships</v>
          </cell>
          <cell r="F89" t="str">
            <v>660010</v>
          </cell>
          <cell r="I89">
            <v>0</v>
          </cell>
          <cell r="J89">
            <v>2667</v>
          </cell>
          <cell r="K89">
            <v>0</v>
          </cell>
          <cell r="L89">
            <v>5392</v>
          </cell>
          <cell r="M89">
            <v>5499.84</v>
          </cell>
          <cell r="N89">
            <v>0</v>
          </cell>
          <cell r="S89">
            <v>0</v>
          </cell>
        </row>
        <row r="90">
          <cell r="D90" t="str">
            <v>5602</v>
          </cell>
          <cell r="E90" t="str">
            <v>Short Term Rental-Veh &amp; Equip</v>
          </cell>
          <cell r="F90" t="str">
            <v>660020</v>
          </cell>
          <cell r="K90">
            <v>0</v>
          </cell>
          <cell r="L90">
            <v>225</v>
          </cell>
          <cell r="O90">
            <v>0</v>
          </cell>
          <cell r="P90">
            <v>0</v>
          </cell>
          <cell r="S90">
            <v>0</v>
          </cell>
        </row>
        <row r="91">
          <cell r="D91" t="str">
            <v>5650</v>
          </cell>
          <cell r="E91" t="str">
            <v>Software Licensing/Maintenance Svcs</v>
          </cell>
          <cell r="F91" t="str">
            <v>660020</v>
          </cell>
          <cell r="I91">
            <v>35000</v>
          </cell>
          <cell r="J91">
            <v>17500</v>
          </cell>
          <cell r="K91">
            <v>25000</v>
          </cell>
          <cell r="L91">
            <v>17500</v>
          </cell>
          <cell r="M91">
            <v>25500</v>
          </cell>
          <cell r="N91">
            <v>0</v>
          </cell>
          <cell r="O91">
            <v>17500</v>
          </cell>
          <cell r="P91">
            <v>0</v>
          </cell>
          <cell r="R91">
            <v>17500</v>
          </cell>
          <cell r="S91">
            <v>-17500</v>
          </cell>
        </row>
        <row r="92">
          <cell r="D92" t="str">
            <v>5720</v>
          </cell>
          <cell r="E92" t="str">
            <v>Trustee Election</v>
          </cell>
          <cell r="F92" t="str">
            <v>660020</v>
          </cell>
          <cell r="I92">
            <v>175000</v>
          </cell>
          <cell r="J92">
            <v>0</v>
          </cell>
          <cell r="K92">
            <v>150000</v>
          </cell>
          <cell r="L92">
            <v>80128.86</v>
          </cell>
          <cell r="M92">
            <v>150000</v>
          </cell>
          <cell r="N92">
            <v>0</v>
          </cell>
          <cell r="O92">
            <v>150000</v>
          </cell>
          <cell r="P92">
            <v>0</v>
          </cell>
          <cell r="R92">
            <v>0</v>
          </cell>
          <cell r="S92">
            <v>-150000</v>
          </cell>
        </row>
        <row r="93">
          <cell r="D93" t="str">
            <v>5861</v>
          </cell>
          <cell r="E93" t="str">
            <v>Printing/Duplicating Service</v>
          </cell>
          <cell r="F93" t="str">
            <v>660020</v>
          </cell>
          <cell r="M93">
            <v>0</v>
          </cell>
          <cell r="N93">
            <v>21.65</v>
          </cell>
          <cell r="S93">
            <v>0</v>
          </cell>
        </row>
        <row r="94">
          <cell r="D94" t="str">
            <v>5862</v>
          </cell>
          <cell r="E94" t="str">
            <v>Sponsorships</v>
          </cell>
          <cell r="F94" t="str">
            <v>660020</v>
          </cell>
          <cell r="M94">
            <v>0</v>
          </cell>
          <cell r="N94">
            <v>1400</v>
          </cell>
          <cell r="S94">
            <v>0</v>
          </cell>
        </row>
        <row r="95">
          <cell r="E95" t="str">
            <v/>
          </cell>
          <cell r="S95">
            <v>0</v>
          </cell>
        </row>
      </sheetData>
      <sheetData sheetId="3" refreshError="1"/>
      <sheetData sheetId="4" refreshError="1"/>
      <sheetData sheetId="5" refreshError="1"/>
      <sheetData sheetId="6" refreshError="1"/>
      <sheetData sheetId="7" refreshError="1"/>
      <sheetData sheetId="8">
        <row r="14">
          <cell r="E14" t="str">
            <v>1214</v>
          </cell>
          <cell r="L14">
            <v>73379.47</v>
          </cell>
        </row>
        <row r="15">
          <cell r="E15" t="str">
            <v>1214</v>
          </cell>
          <cell r="L15">
            <v>8153.27</v>
          </cell>
        </row>
        <row r="16">
          <cell r="E16" t="str">
            <v>2110</v>
          </cell>
          <cell r="L16">
            <v>32126.880000000001</v>
          </cell>
        </row>
        <row r="17">
          <cell r="E17" t="str">
            <v>2191</v>
          </cell>
          <cell r="L17">
            <v>36388.14</v>
          </cell>
        </row>
        <row r="18">
          <cell r="E18" t="str">
            <v>2191</v>
          </cell>
          <cell r="L18">
            <v>17914.560000000001</v>
          </cell>
        </row>
        <row r="19">
          <cell r="E19" t="str">
            <v>2392</v>
          </cell>
          <cell r="L19">
            <v>0</v>
          </cell>
        </row>
        <row r="20">
          <cell r="E20" t="str">
            <v>2393</v>
          </cell>
          <cell r="L20">
            <v>1026.1500000000001</v>
          </cell>
        </row>
        <row r="21">
          <cell r="E21" t="str">
            <v>2999</v>
          </cell>
          <cell r="L21">
            <v>0</v>
          </cell>
        </row>
        <row r="22">
          <cell r="E22" t="str">
            <v>2999</v>
          </cell>
          <cell r="L22">
            <v>0</v>
          </cell>
        </row>
        <row r="23">
          <cell r="E23" t="str">
            <v>2999</v>
          </cell>
          <cell r="L23">
            <v>0</v>
          </cell>
        </row>
        <row r="24">
          <cell r="E24" t="str">
            <v>2999</v>
          </cell>
          <cell r="L24">
            <v>0</v>
          </cell>
        </row>
        <row r="25">
          <cell r="E25" t="str">
            <v>2999</v>
          </cell>
          <cell r="L25">
            <v>0</v>
          </cell>
        </row>
        <row r="26">
          <cell r="E26" t="str">
            <v>3130</v>
          </cell>
          <cell r="L26">
            <v>14015.48</v>
          </cell>
        </row>
        <row r="27">
          <cell r="E27" t="str">
            <v>3130</v>
          </cell>
          <cell r="L27">
            <v>1557.28</v>
          </cell>
        </row>
        <row r="28">
          <cell r="E28" t="str">
            <v>3220</v>
          </cell>
          <cell r="L28">
            <v>8613.2099999999991</v>
          </cell>
        </row>
        <row r="29">
          <cell r="E29" t="str">
            <v>3221</v>
          </cell>
          <cell r="L29">
            <v>9755.66</v>
          </cell>
        </row>
        <row r="30">
          <cell r="E30" t="str">
            <v>3221</v>
          </cell>
          <cell r="L30">
            <v>4802.8900000000003</v>
          </cell>
        </row>
        <row r="31">
          <cell r="E31" t="str">
            <v>3320</v>
          </cell>
          <cell r="L31">
            <v>2422.0700000000002</v>
          </cell>
        </row>
        <row r="32">
          <cell r="E32" t="str">
            <v>3321</v>
          </cell>
          <cell r="L32">
            <v>2854.68</v>
          </cell>
        </row>
        <row r="33">
          <cell r="E33" t="str">
            <v>3321</v>
          </cell>
          <cell r="L33">
            <v>1364.83</v>
          </cell>
        </row>
        <row r="34">
          <cell r="E34" t="str">
            <v>3340</v>
          </cell>
          <cell r="L34">
            <v>1060.96</v>
          </cell>
        </row>
        <row r="35">
          <cell r="E35" t="str">
            <v>3340</v>
          </cell>
          <cell r="L35">
            <v>117.88</v>
          </cell>
        </row>
        <row r="36">
          <cell r="E36" t="str">
            <v>3420</v>
          </cell>
          <cell r="L36">
            <v>5727.45</v>
          </cell>
        </row>
        <row r="37">
          <cell r="E37" t="str">
            <v>3420RC</v>
          </cell>
          <cell r="L37">
            <v>629.70000000000005</v>
          </cell>
        </row>
        <row r="38">
          <cell r="E38" t="str">
            <v>3421</v>
          </cell>
          <cell r="L38">
            <v>9564.9</v>
          </cell>
        </row>
        <row r="39">
          <cell r="E39" t="str">
            <v>3421</v>
          </cell>
          <cell r="L39">
            <v>4893.45</v>
          </cell>
        </row>
        <row r="40">
          <cell r="E40" t="str">
            <v>3421RC</v>
          </cell>
          <cell r="L40">
            <v>713.22</v>
          </cell>
        </row>
        <row r="41">
          <cell r="E41" t="str">
            <v>3421RC</v>
          </cell>
          <cell r="L41">
            <v>340.32</v>
          </cell>
        </row>
        <row r="42">
          <cell r="E42" t="str">
            <v>3440</v>
          </cell>
          <cell r="L42">
            <v>5154.71</v>
          </cell>
        </row>
        <row r="43">
          <cell r="E43" t="str">
            <v>3440</v>
          </cell>
          <cell r="L43">
            <v>572.74</v>
          </cell>
        </row>
        <row r="44">
          <cell r="E44" t="str">
            <v>3440RC</v>
          </cell>
          <cell r="L44">
            <v>1438.24</v>
          </cell>
        </row>
        <row r="45">
          <cell r="E45" t="str">
            <v>3440RC</v>
          </cell>
          <cell r="L45">
            <v>159.81</v>
          </cell>
        </row>
        <row r="46">
          <cell r="E46" t="str">
            <v>3520</v>
          </cell>
          <cell r="L46">
            <v>16.05</v>
          </cell>
        </row>
        <row r="47">
          <cell r="E47" t="str">
            <v>3521</v>
          </cell>
          <cell r="L47">
            <v>18.7</v>
          </cell>
        </row>
        <row r="48">
          <cell r="E48" t="str">
            <v>3521</v>
          </cell>
          <cell r="L48">
            <v>8.9700000000000006</v>
          </cell>
        </row>
        <row r="49">
          <cell r="E49" t="str">
            <v>3540</v>
          </cell>
          <cell r="L49">
            <v>36.68</v>
          </cell>
        </row>
        <row r="50">
          <cell r="E50" t="str">
            <v>3540</v>
          </cell>
          <cell r="L50">
            <v>4.08</v>
          </cell>
        </row>
        <row r="51">
          <cell r="E51" t="str">
            <v>3620</v>
          </cell>
          <cell r="L51">
            <v>339.42</v>
          </cell>
        </row>
        <row r="52">
          <cell r="E52" t="str">
            <v>3621</v>
          </cell>
          <cell r="L52">
            <v>395.28</v>
          </cell>
        </row>
        <row r="53">
          <cell r="E53" t="str">
            <v>3621</v>
          </cell>
          <cell r="L53">
            <v>189.27</v>
          </cell>
        </row>
        <row r="54">
          <cell r="E54" t="str">
            <v>3621T</v>
          </cell>
          <cell r="L54">
            <v>0</v>
          </cell>
        </row>
        <row r="55">
          <cell r="E55" t="str">
            <v>3640</v>
          </cell>
          <cell r="L55">
            <v>775.25</v>
          </cell>
        </row>
        <row r="56">
          <cell r="E56" t="str">
            <v>3640</v>
          </cell>
          <cell r="L56">
            <v>86.14</v>
          </cell>
        </row>
        <row r="57">
          <cell r="E57" t="str">
            <v>3920</v>
          </cell>
          <cell r="L57">
            <v>163.35</v>
          </cell>
        </row>
        <row r="58">
          <cell r="E58" t="str">
            <v>3921</v>
          </cell>
          <cell r="L58">
            <v>326.7</v>
          </cell>
        </row>
        <row r="59">
          <cell r="E59" t="str">
            <v>3921</v>
          </cell>
          <cell r="L59">
            <v>163.35</v>
          </cell>
        </row>
        <row r="60">
          <cell r="E60" t="str">
            <v>3940</v>
          </cell>
          <cell r="L60">
            <v>147.02000000000001</v>
          </cell>
        </row>
        <row r="61">
          <cell r="E61" t="str">
            <v>3940</v>
          </cell>
          <cell r="L61">
            <v>16.329999999999998</v>
          </cell>
        </row>
        <row r="62">
          <cell r="E62" t="str">
            <v>4211</v>
          </cell>
          <cell r="L62">
            <v>2573.88</v>
          </cell>
        </row>
        <row r="63">
          <cell r="E63" t="str">
            <v>4313</v>
          </cell>
          <cell r="L63">
            <v>634.30999999999995</v>
          </cell>
        </row>
        <row r="64">
          <cell r="E64" t="str">
            <v>5230</v>
          </cell>
          <cell r="L64">
            <v>404.98</v>
          </cell>
        </row>
        <row r="65">
          <cell r="E65" t="str">
            <v>5231</v>
          </cell>
          <cell r="L65">
            <v>0</v>
          </cell>
        </row>
        <row r="66">
          <cell r="E66" t="str">
            <v>5550</v>
          </cell>
          <cell r="L66">
            <v>330.37</v>
          </cell>
        </row>
        <row r="67">
          <cell r="E67" t="str">
            <v>5608</v>
          </cell>
          <cell r="L67">
            <v>968.49</v>
          </cell>
        </row>
        <row r="68">
          <cell r="E68" t="str">
            <v>5686</v>
          </cell>
          <cell r="L68">
            <v>0</v>
          </cell>
        </row>
        <row r="69">
          <cell r="E69" t="str">
            <v>5820</v>
          </cell>
          <cell r="L69">
            <v>10521.86</v>
          </cell>
        </row>
        <row r="70">
          <cell r="E70" t="str">
            <v>6412</v>
          </cell>
          <cell r="L70">
            <v>0</v>
          </cell>
        </row>
        <row r="71">
          <cell r="L71">
            <v>262868.43</v>
          </cell>
        </row>
      </sheetData>
      <sheetData sheetId="9" refreshError="1"/>
      <sheetData sheetId="10" refreshError="1"/>
      <sheetData sheetId="11">
        <row r="14">
          <cell r="E14" t="str">
            <v>1214</v>
          </cell>
          <cell r="L14">
            <v>62427.75</v>
          </cell>
        </row>
        <row r="15">
          <cell r="E15" t="str">
            <v>1214</v>
          </cell>
          <cell r="L15">
            <v>13377.36</v>
          </cell>
        </row>
        <row r="16">
          <cell r="E16" t="str">
            <v>1214</v>
          </cell>
          <cell r="L16">
            <v>13377.39</v>
          </cell>
        </row>
        <row r="17">
          <cell r="E17" t="str">
            <v>2311</v>
          </cell>
          <cell r="L17">
            <v>28500</v>
          </cell>
        </row>
        <row r="18">
          <cell r="E18" t="str">
            <v>2311</v>
          </cell>
          <cell r="L18">
            <v>15000</v>
          </cell>
        </row>
        <row r="19">
          <cell r="E19" t="str">
            <v>2999</v>
          </cell>
          <cell r="L19">
            <v>0</v>
          </cell>
        </row>
        <row r="20">
          <cell r="E20" t="str">
            <v>2999</v>
          </cell>
          <cell r="L20">
            <v>0</v>
          </cell>
        </row>
        <row r="21">
          <cell r="E21" t="str">
            <v>2999</v>
          </cell>
          <cell r="L21">
            <v>0</v>
          </cell>
        </row>
        <row r="22">
          <cell r="E22" t="str">
            <v>3130</v>
          </cell>
          <cell r="L22">
            <v>11923.69</v>
          </cell>
        </row>
        <row r="23">
          <cell r="E23" t="str">
            <v>3130</v>
          </cell>
          <cell r="L23">
            <v>2555.09</v>
          </cell>
        </row>
        <row r="24">
          <cell r="E24" t="str">
            <v>3130</v>
          </cell>
          <cell r="L24">
            <v>2555.0700000000002</v>
          </cell>
        </row>
        <row r="25">
          <cell r="E25" t="str">
            <v>3321T</v>
          </cell>
          <cell r="L25">
            <v>413.25</v>
          </cell>
        </row>
        <row r="26">
          <cell r="E26" t="str">
            <v>3321T</v>
          </cell>
          <cell r="L26">
            <v>217.5</v>
          </cell>
        </row>
        <row r="27">
          <cell r="E27" t="str">
            <v>3340</v>
          </cell>
          <cell r="L27">
            <v>905.21</v>
          </cell>
        </row>
        <row r="28">
          <cell r="E28" t="str">
            <v>3340</v>
          </cell>
          <cell r="L28">
            <v>193.98</v>
          </cell>
        </row>
        <row r="29">
          <cell r="E29" t="str">
            <v>3340</v>
          </cell>
          <cell r="L29">
            <v>193.96</v>
          </cell>
        </row>
        <row r="30">
          <cell r="E30" t="str">
            <v>3440</v>
          </cell>
          <cell r="L30">
            <v>3425.41</v>
          </cell>
        </row>
        <row r="31">
          <cell r="E31" t="str">
            <v>3440</v>
          </cell>
          <cell r="L31">
            <v>734.02</v>
          </cell>
        </row>
        <row r="32">
          <cell r="E32" t="str">
            <v>3440</v>
          </cell>
          <cell r="L32">
            <v>734.02</v>
          </cell>
        </row>
        <row r="33">
          <cell r="E33" t="str">
            <v>3440RC</v>
          </cell>
          <cell r="L33">
            <v>1223.58</v>
          </cell>
        </row>
        <row r="34">
          <cell r="E34" t="str">
            <v>3440RC</v>
          </cell>
          <cell r="L34">
            <v>262.2</v>
          </cell>
        </row>
        <row r="35">
          <cell r="E35" t="str">
            <v>3440RC</v>
          </cell>
          <cell r="L35">
            <v>262.2</v>
          </cell>
        </row>
        <row r="36">
          <cell r="E36" t="str">
            <v>3521T</v>
          </cell>
          <cell r="L36">
            <v>14.25</v>
          </cell>
        </row>
        <row r="37">
          <cell r="E37" t="str">
            <v>3521T</v>
          </cell>
          <cell r="L37">
            <v>7.5</v>
          </cell>
        </row>
        <row r="38">
          <cell r="E38" t="str">
            <v>3540</v>
          </cell>
          <cell r="L38">
            <v>31.21</v>
          </cell>
        </row>
        <row r="39">
          <cell r="E39" t="str">
            <v>3540</v>
          </cell>
          <cell r="L39">
            <v>6.68</v>
          </cell>
        </row>
        <row r="40">
          <cell r="E40" t="str">
            <v>3540</v>
          </cell>
          <cell r="L40">
            <v>6.7</v>
          </cell>
        </row>
        <row r="41">
          <cell r="E41" t="str">
            <v>3621T</v>
          </cell>
          <cell r="L41">
            <v>301.11</v>
          </cell>
        </row>
        <row r="42">
          <cell r="E42" t="str">
            <v>3621T</v>
          </cell>
          <cell r="L42">
            <v>158.47999999999999</v>
          </cell>
        </row>
        <row r="43">
          <cell r="E43" t="str">
            <v>3640</v>
          </cell>
          <cell r="L43">
            <v>659.55</v>
          </cell>
        </row>
        <row r="44">
          <cell r="E44" t="str">
            <v>3640</v>
          </cell>
          <cell r="L44">
            <v>141.33000000000001</v>
          </cell>
        </row>
        <row r="45">
          <cell r="E45" t="str">
            <v>3640</v>
          </cell>
          <cell r="L45">
            <v>141.33000000000001</v>
          </cell>
        </row>
        <row r="46">
          <cell r="E46" t="str">
            <v>3721T</v>
          </cell>
          <cell r="L46">
            <v>1005</v>
          </cell>
        </row>
        <row r="47">
          <cell r="E47" t="str">
            <v>3721T</v>
          </cell>
          <cell r="L47">
            <v>570</v>
          </cell>
        </row>
        <row r="48">
          <cell r="E48" t="str">
            <v>3940</v>
          </cell>
          <cell r="L48">
            <v>114.36</v>
          </cell>
        </row>
        <row r="49">
          <cell r="E49" t="str">
            <v>3940</v>
          </cell>
          <cell r="L49">
            <v>24.48</v>
          </cell>
        </row>
        <row r="50">
          <cell r="E50" t="str">
            <v>3940</v>
          </cell>
          <cell r="L50">
            <v>24.51</v>
          </cell>
        </row>
        <row r="51">
          <cell r="E51" t="str">
            <v>3950</v>
          </cell>
          <cell r="L51">
            <v>0</v>
          </cell>
        </row>
        <row r="52">
          <cell r="E52" t="str">
            <v>4211</v>
          </cell>
          <cell r="L52">
            <v>0</v>
          </cell>
        </row>
        <row r="53">
          <cell r="E53" t="str">
            <v>4313</v>
          </cell>
          <cell r="L53">
            <v>103.64</v>
          </cell>
        </row>
        <row r="54">
          <cell r="E54" t="str">
            <v>5119</v>
          </cell>
          <cell r="L54">
            <v>20000</v>
          </cell>
        </row>
        <row r="55">
          <cell r="E55" t="str">
            <v>5220</v>
          </cell>
          <cell r="L55">
            <v>10006.81</v>
          </cell>
        </row>
        <row r="56">
          <cell r="E56" t="str">
            <v>5221</v>
          </cell>
          <cell r="L56">
            <v>0</v>
          </cell>
        </row>
        <row r="57">
          <cell r="E57" t="str">
            <v>5230</v>
          </cell>
          <cell r="L57">
            <v>482.8</v>
          </cell>
        </row>
        <row r="58">
          <cell r="E58" t="str">
            <v>5300</v>
          </cell>
          <cell r="L58">
            <v>0</v>
          </cell>
        </row>
        <row r="59">
          <cell r="E59" t="str">
            <v>5602</v>
          </cell>
          <cell r="L59">
            <v>1350</v>
          </cell>
        </row>
        <row r="60">
          <cell r="E60" t="str">
            <v>5651</v>
          </cell>
          <cell r="L60">
            <v>-44.78</v>
          </cell>
        </row>
        <row r="61">
          <cell r="E61" t="str">
            <v>5652</v>
          </cell>
          <cell r="L61">
            <v>50000</v>
          </cell>
        </row>
        <row r="62">
          <cell r="E62" t="str">
            <v>5731</v>
          </cell>
          <cell r="L62">
            <v>1235</v>
          </cell>
        </row>
        <row r="63">
          <cell r="E63" t="str">
            <v>5890</v>
          </cell>
          <cell r="L63">
            <v>0</v>
          </cell>
        </row>
        <row r="64">
          <cell r="E64" t="str">
            <v>6412</v>
          </cell>
          <cell r="L64">
            <v>2870.68</v>
          </cell>
        </row>
        <row r="65">
          <cell r="L65">
            <v>247492.32</v>
          </cell>
        </row>
      </sheetData>
      <sheetData sheetId="12" refreshError="1"/>
      <sheetData sheetId="13" refreshError="1"/>
      <sheetData sheetId="14" refreshError="1"/>
      <sheetData sheetId="15">
        <row r="14">
          <cell r="E14" t="str">
            <v>2110</v>
          </cell>
          <cell r="L14">
            <v>8400</v>
          </cell>
        </row>
        <row r="15">
          <cell r="E15" t="str">
            <v>2394</v>
          </cell>
          <cell r="L15">
            <v>600</v>
          </cell>
        </row>
        <row r="16">
          <cell r="E16" t="str">
            <v>2999</v>
          </cell>
          <cell r="L16">
            <v>0</v>
          </cell>
        </row>
        <row r="17">
          <cell r="E17" t="str">
            <v>3320</v>
          </cell>
          <cell r="L17">
            <v>191.22</v>
          </cell>
        </row>
        <row r="18">
          <cell r="E18" t="str">
            <v>3321T</v>
          </cell>
          <cell r="L18">
            <v>0</v>
          </cell>
        </row>
        <row r="19">
          <cell r="E19" t="str">
            <v>3420</v>
          </cell>
          <cell r="L19">
            <v>43732.72</v>
          </cell>
        </row>
        <row r="20">
          <cell r="E20" t="str">
            <v>3420RC</v>
          </cell>
          <cell r="L20">
            <v>141.12</v>
          </cell>
        </row>
        <row r="21">
          <cell r="E21" t="str">
            <v>3520</v>
          </cell>
          <cell r="L21">
            <v>4.2</v>
          </cell>
        </row>
        <row r="22">
          <cell r="E22" t="str">
            <v>3521T</v>
          </cell>
          <cell r="L22">
            <v>0</v>
          </cell>
        </row>
        <row r="23">
          <cell r="E23" t="str">
            <v>3620</v>
          </cell>
          <cell r="L23">
            <v>88.76</v>
          </cell>
        </row>
        <row r="24">
          <cell r="E24" t="str">
            <v>3621T</v>
          </cell>
          <cell r="L24">
            <v>6.34</v>
          </cell>
        </row>
        <row r="25">
          <cell r="E25" t="str">
            <v>3720</v>
          </cell>
          <cell r="L25">
            <v>181.2</v>
          </cell>
        </row>
        <row r="26">
          <cell r="E26" t="str">
            <v>3721T</v>
          </cell>
          <cell r="L26">
            <v>0</v>
          </cell>
        </row>
        <row r="27">
          <cell r="E27" t="str">
            <v>3999</v>
          </cell>
          <cell r="L27">
            <v>0</v>
          </cell>
        </row>
        <row r="28">
          <cell r="E28" t="str">
            <v>4313</v>
          </cell>
          <cell r="L28">
            <v>50.88</v>
          </cell>
        </row>
        <row r="29">
          <cell r="E29" t="str">
            <v>5118</v>
          </cell>
          <cell r="L29">
            <v>0</v>
          </cell>
        </row>
        <row r="30">
          <cell r="E30" t="str">
            <v>5119</v>
          </cell>
          <cell r="L30">
            <v>0</v>
          </cell>
        </row>
        <row r="31">
          <cell r="E31" t="str">
            <v>5212</v>
          </cell>
          <cell r="L31">
            <v>0</v>
          </cell>
        </row>
        <row r="32">
          <cell r="E32" t="str">
            <v>5220</v>
          </cell>
          <cell r="L32">
            <v>7728.43</v>
          </cell>
        </row>
        <row r="33">
          <cell r="E33" t="str">
            <v>5230</v>
          </cell>
          <cell r="L33">
            <v>346.4</v>
          </cell>
        </row>
        <row r="34">
          <cell r="E34" t="str">
            <v>5300</v>
          </cell>
          <cell r="L34">
            <v>110946</v>
          </cell>
        </row>
        <row r="35">
          <cell r="E35" t="str">
            <v>5602</v>
          </cell>
          <cell r="L35">
            <v>3000</v>
          </cell>
        </row>
        <row r="36">
          <cell r="E36" t="str">
            <v>5650</v>
          </cell>
          <cell r="L36">
            <v>0</v>
          </cell>
        </row>
      </sheetData>
      <sheetData sheetId="16" refreshError="1"/>
      <sheetData sheetId="17"/>
      <sheetData sheetId="18"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relativeUrl r:id="rId3"/>
    </xxl21:alternateUrls>
    <sheetNames>
      <sheetName val="Forecast"/>
      <sheetName val="Public Affairs&amp;Dev. Budget Req"/>
      <sheetName val="Pivot"/>
      <sheetName val="Prior Year Budget"/>
      <sheetName val="Budget Actuals"/>
      <sheetName val="Labor"/>
      <sheetName val="Accounts"/>
      <sheetName val="FY27 Budget Request - Public Af"/>
    </sheetNames>
    <sheetDataSet>
      <sheetData sheetId="0" refreshError="1"/>
      <sheetData sheetId="1">
        <row r="10">
          <cell r="D10" t="str">
            <v>2393</v>
          </cell>
        </row>
        <row r="11">
          <cell r="D11" t="str">
            <v>2394</v>
          </cell>
        </row>
        <row r="13">
          <cell r="D13" t="str">
            <v>4313</v>
          </cell>
        </row>
        <row r="14">
          <cell r="D14" t="str">
            <v>4314</v>
          </cell>
        </row>
        <row r="15">
          <cell r="D15" t="str">
            <v>5119</v>
          </cell>
        </row>
        <row r="18">
          <cell r="D18" t="str">
            <v>5230</v>
          </cell>
        </row>
        <row r="19">
          <cell r="D19" t="str">
            <v>5300</v>
          </cell>
        </row>
        <row r="20">
          <cell r="D20" t="str">
            <v>5300</v>
          </cell>
        </row>
        <row r="22">
          <cell r="D22" t="str">
            <v>5650</v>
          </cell>
        </row>
        <row r="23">
          <cell r="D23" t="str">
            <v>5860</v>
          </cell>
        </row>
        <row r="24">
          <cell r="D24" t="str">
            <v>5861</v>
          </cell>
        </row>
        <row r="25">
          <cell r="D25" t="str">
            <v>5862</v>
          </cell>
        </row>
        <row r="26">
          <cell r="D26" t="str">
            <v>5890</v>
          </cell>
        </row>
        <row r="27">
          <cell r="D27" t="str">
            <v>6412</v>
          </cell>
        </row>
        <row r="28">
          <cell r="D28" t="str">
            <v>6412</v>
          </cell>
        </row>
        <row r="29">
          <cell r="D29" t="str">
            <v>6419</v>
          </cell>
        </row>
      </sheetData>
      <sheetData sheetId="2" refreshError="1"/>
      <sheetData sheetId="3">
        <row r="9">
          <cell r="D9" t="str">
            <v>2393</v>
          </cell>
          <cell r="E9" t="str">
            <v>Class Non-Instr Overtime</v>
          </cell>
          <cell r="F9" t="str">
            <v>671000</v>
          </cell>
          <cell r="O9">
            <v>5000</v>
          </cell>
          <cell r="P9">
            <v>0</v>
          </cell>
          <cell r="Q9">
            <v>5000</v>
          </cell>
          <cell r="R9">
            <v>2500</v>
          </cell>
        </row>
        <row r="10">
          <cell r="D10" t="str">
            <v>2394</v>
          </cell>
          <cell r="E10" t="str">
            <v>Non-Admin Non-Instr Prof Expt</v>
          </cell>
          <cell r="F10" t="str">
            <v>671000</v>
          </cell>
          <cell r="O10">
            <v>23500</v>
          </cell>
          <cell r="P10">
            <v>8425.7099999999991</v>
          </cell>
          <cell r="Q10">
            <v>23500</v>
          </cell>
          <cell r="R10">
            <v>23500</v>
          </cell>
        </row>
        <row r="11">
          <cell r="D11" t="str">
            <v>2394</v>
          </cell>
          <cell r="E11" t="str">
            <v>Non-Admin Non-Instr Prof Expt</v>
          </cell>
          <cell r="F11" t="str">
            <v>679000</v>
          </cell>
          <cell r="O11">
            <v>28202.799999999999</v>
          </cell>
          <cell r="P11">
            <v>0</v>
          </cell>
          <cell r="Q11">
            <v>28202.799999999999</v>
          </cell>
          <cell r="R11">
            <v>0</v>
          </cell>
        </row>
        <row r="12">
          <cell r="D12" t="str">
            <v>4313</v>
          </cell>
          <cell r="E12" t="str">
            <v>Non-Inst Supplies &amp; Materials</v>
          </cell>
          <cell r="F12" t="str">
            <v>671000</v>
          </cell>
          <cell r="O12">
            <v>3000</v>
          </cell>
          <cell r="P12">
            <v>950.62</v>
          </cell>
          <cell r="Q12">
            <v>3000</v>
          </cell>
          <cell r="R12">
            <v>3000</v>
          </cell>
        </row>
        <row r="13">
          <cell r="D13" t="str">
            <v>4314</v>
          </cell>
          <cell r="E13" t="str">
            <v>Paper</v>
          </cell>
          <cell r="F13" t="str">
            <v>671000</v>
          </cell>
          <cell r="O13">
            <v>1000</v>
          </cell>
          <cell r="P13">
            <v>0</v>
          </cell>
          <cell r="Q13">
            <v>1000</v>
          </cell>
          <cell r="R13">
            <v>0</v>
          </cell>
        </row>
        <row r="14">
          <cell r="D14" t="str">
            <v>5119</v>
          </cell>
          <cell r="E14" t="str">
            <v>Oth Non-Inst Consulting Services</v>
          </cell>
          <cell r="F14" t="str">
            <v>671000</v>
          </cell>
          <cell r="O14">
            <v>75002.509999999995</v>
          </cell>
          <cell r="P14">
            <v>0</v>
          </cell>
          <cell r="Q14">
            <v>75002.509999999995</v>
          </cell>
          <cell r="R14">
            <v>75000</v>
          </cell>
        </row>
        <row r="15">
          <cell r="D15" t="str">
            <v>5220</v>
          </cell>
          <cell r="E15" t="str">
            <v>Employee Travel</v>
          </cell>
          <cell r="F15" t="str">
            <v>679000</v>
          </cell>
          <cell r="O15">
            <v>19000</v>
          </cell>
          <cell r="P15">
            <v>0</v>
          </cell>
          <cell r="Q15">
            <v>19000</v>
          </cell>
          <cell r="R15">
            <v>19000</v>
          </cell>
        </row>
        <row r="16">
          <cell r="D16" t="str">
            <v>5220</v>
          </cell>
          <cell r="E16" t="str">
            <v>Employee Travel</v>
          </cell>
          <cell r="F16" t="str">
            <v>671000</v>
          </cell>
          <cell r="O16">
            <v>10000</v>
          </cell>
          <cell r="P16">
            <v>0</v>
          </cell>
          <cell r="Q16">
            <v>10000</v>
          </cell>
          <cell r="R16">
            <v>10000</v>
          </cell>
        </row>
        <row r="17">
          <cell r="D17" t="str">
            <v>5230</v>
          </cell>
          <cell r="E17" t="str">
            <v>Food/Meetings</v>
          </cell>
          <cell r="F17" t="str">
            <v>671000</v>
          </cell>
          <cell r="O17">
            <v>2000</v>
          </cell>
          <cell r="P17">
            <v>0</v>
          </cell>
          <cell r="Q17">
            <v>2000</v>
          </cell>
          <cell r="R17">
            <v>2000</v>
          </cell>
        </row>
        <row r="18">
          <cell r="D18" t="str">
            <v>5300</v>
          </cell>
          <cell r="E18" t="str">
            <v>Institutional Dues/Memberships</v>
          </cell>
          <cell r="F18" t="str">
            <v>671000</v>
          </cell>
          <cell r="O18">
            <v>5000</v>
          </cell>
          <cell r="P18">
            <v>0</v>
          </cell>
          <cell r="Q18">
            <v>5000</v>
          </cell>
          <cell r="R18">
            <v>2500</v>
          </cell>
        </row>
        <row r="19">
          <cell r="D19" t="str">
            <v>5300</v>
          </cell>
          <cell r="E19" t="str">
            <v>Institutional Dues/Memberships</v>
          </cell>
          <cell r="F19" t="str">
            <v>679000</v>
          </cell>
          <cell r="O19">
            <v>5000</v>
          </cell>
          <cell r="P19">
            <v>0</v>
          </cell>
          <cell r="Q19">
            <v>5000</v>
          </cell>
          <cell r="R19">
            <v>0</v>
          </cell>
        </row>
        <row r="20">
          <cell r="D20" t="str">
            <v>5650</v>
          </cell>
          <cell r="E20" t="str">
            <v>Software Licensing/Maintenance Svcs</v>
          </cell>
          <cell r="F20" t="str">
            <v>679000</v>
          </cell>
          <cell r="O20">
            <v>15000</v>
          </cell>
          <cell r="P20">
            <v>0</v>
          </cell>
          <cell r="Q20">
            <v>15000</v>
          </cell>
          <cell r="R20">
            <v>0</v>
          </cell>
        </row>
        <row r="21">
          <cell r="D21" t="str">
            <v>5650</v>
          </cell>
          <cell r="E21" t="str">
            <v>Software Licensing/Maintenance Svcs</v>
          </cell>
          <cell r="F21" t="str">
            <v>671000</v>
          </cell>
          <cell r="O21">
            <v>7000</v>
          </cell>
          <cell r="P21">
            <v>0</v>
          </cell>
          <cell r="Q21">
            <v>7000</v>
          </cell>
          <cell r="R21">
            <v>3000</v>
          </cell>
        </row>
        <row r="22">
          <cell r="D22" t="str">
            <v>5860</v>
          </cell>
          <cell r="E22" t="str">
            <v>General Advertising Services</v>
          </cell>
          <cell r="F22" t="str">
            <v>671000</v>
          </cell>
          <cell r="O22">
            <v>65000</v>
          </cell>
          <cell r="P22">
            <v>3000</v>
          </cell>
          <cell r="Q22">
            <v>65000</v>
          </cell>
          <cell r="R22">
            <v>65000</v>
          </cell>
        </row>
        <row r="23">
          <cell r="D23" t="str">
            <v>5861</v>
          </cell>
          <cell r="E23" t="str">
            <v>Printing/Duplicating Service</v>
          </cell>
          <cell r="F23" t="str">
            <v>671000</v>
          </cell>
          <cell r="O23">
            <v>1000</v>
          </cell>
          <cell r="P23">
            <v>0</v>
          </cell>
          <cell r="Q23">
            <v>1000</v>
          </cell>
          <cell r="R23">
            <v>1000</v>
          </cell>
        </row>
        <row r="24">
          <cell r="D24" t="str">
            <v>5862</v>
          </cell>
          <cell r="E24" t="str">
            <v>Sponsorships</v>
          </cell>
          <cell r="F24" t="str">
            <v>671000</v>
          </cell>
          <cell r="O24">
            <v>20000</v>
          </cell>
          <cell r="P24">
            <v>4500</v>
          </cell>
          <cell r="Q24">
            <v>20000</v>
          </cell>
          <cell r="R24">
            <v>20000</v>
          </cell>
        </row>
        <row r="25">
          <cell r="D25" t="str">
            <v>5890</v>
          </cell>
          <cell r="E25" t="str">
            <v>Other Services &amp; Expenses</v>
          </cell>
          <cell r="F25" t="str">
            <v>671000</v>
          </cell>
          <cell r="O25">
            <v>4500</v>
          </cell>
          <cell r="P25">
            <v>775.38</v>
          </cell>
          <cell r="Q25">
            <v>4500</v>
          </cell>
          <cell r="R25">
            <v>4500</v>
          </cell>
        </row>
        <row r="26">
          <cell r="D26" t="str">
            <v>6412</v>
          </cell>
          <cell r="E26" t="str">
            <v>Computer/Technology Equipment</v>
          </cell>
          <cell r="F26" t="str">
            <v>671000</v>
          </cell>
          <cell r="O26">
            <v>8000</v>
          </cell>
          <cell r="P26">
            <v>0</v>
          </cell>
          <cell r="Q26">
            <v>8000</v>
          </cell>
          <cell r="R26">
            <v>0</v>
          </cell>
        </row>
        <row r="27">
          <cell r="D27" t="str">
            <v>6412</v>
          </cell>
          <cell r="E27" t="str">
            <v>Computer/Technology Equipment</v>
          </cell>
          <cell r="F27" t="str">
            <v>679000</v>
          </cell>
          <cell r="O27">
            <v>3000</v>
          </cell>
          <cell r="P27">
            <v>0</v>
          </cell>
          <cell r="Q27">
            <v>3000</v>
          </cell>
          <cell r="R27">
            <v>0</v>
          </cell>
        </row>
        <row r="28">
          <cell r="D28" t="str">
            <v>6419</v>
          </cell>
          <cell r="E28" t="str">
            <v>Other Equipment</v>
          </cell>
          <cell r="F28" t="str">
            <v>671000</v>
          </cell>
          <cell r="O28">
            <v>5000</v>
          </cell>
          <cell r="P28">
            <v>0</v>
          </cell>
          <cell r="Q28">
            <v>5000</v>
          </cell>
          <cell r="R28">
            <v>2000</v>
          </cell>
        </row>
        <row r="39">
          <cell r="I39">
            <v>0</v>
          </cell>
          <cell r="J39">
            <v>0</v>
          </cell>
          <cell r="K39">
            <v>0</v>
          </cell>
          <cell r="L39">
            <v>0</v>
          </cell>
          <cell r="M39">
            <v>0</v>
          </cell>
          <cell r="N39">
            <v>0</v>
          </cell>
          <cell r="O39">
            <v>305205.31</v>
          </cell>
          <cell r="P39">
            <v>17651.710000000003</v>
          </cell>
          <cell r="Q39">
            <v>305205.31</v>
          </cell>
          <cell r="R39">
            <v>233000</v>
          </cell>
        </row>
        <row r="41">
          <cell r="R41">
            <v>2380.6000000000004</v>
          </cell>
        </row>
        <row r="42">
          <cell r="Q42">
            <v>305205.31</v>
          </cell>
          <cell r="R42">
            <v>235380.6</v>
          </cell>
        </row>
        <row r="46">
          <cell r="I46">
            <v>2026</v>
          </cell>
          <cell r="J46">
            <v>2026</v>
          </cell>
        </row>
        <row r="47">
          <cell r="D47" t="str">
            <v xml:space="preserve"> Account</v>
          </cell>
          <cell r="E47" t="str">
            <v xml:space="preserve"> Account Description</v>
          </cell>
          <cell r="F47" t="str">
            <v xml:space="preserve"> Program</v>
          </cell>
          <cell r="G47" t="str">
            <v xml:space="preserve"> Activity</v>
          </cell>
          <cell r="H47" t="str">
            <v xml:space="preserve"> Location</v>
          </cell>
          <cell r="I47" t="str">
            <v>Budget Request</v>
          </cell>
          <cell r="J47" t="str">
            <v>Supported Request</v>
          </cell>
          <cell r="K47" t="str">
            <v>Explanation for one-time request</v>
          </cell>
        </row>
        <row r="48">
          <cell r="D48" t="str">
            <v>6414FA</v>
          </cell>
          <cell r="E48" t="str">
            <v>Furniture</v>
          </cell>
          <cell r="F48">
            <v>671000</v>
          </cell>
          <cell r="I48">
            <v>100000</v>
          </cell>
          <cell r="J48">
            <v>100000</v>
          </cell>
          <cell r="K48" t="str">
            <v>Furniture for new Public Affairs space</v>
          </cell>
        </row>
        <row r="53">
          <cell r="I53">
            <v>100000</v>
          </cell>
          <cell r="J53">
            <v>100000</v>
          </cell>
        </row>
      </sheetData>
      <sheetData sheetId="4">
        <row r="14">
          <cell r="E14" t="str">
            <v>2110</v>
          </cell>
          <cell r="L14">
            <v>193444.44</v>
          </cell>
        </row>
        <row r="15">
          <cell r="E15" t="str">
            <v>2393</v>
          </cell>
          <cell r="L15">
            <v>0</v>
          </cell>
        </row>
        <row r="16">
          <cell r="E16" t="str">
            <v>2394</v>
          </cell>
          <cell r="L16">
            <v>7747.44</v>
          </cell>
        </row>
        <row r="17">
          <cell r="E17" t="str">
            <v>2999</v>
          </cell>
          <cell r="L17">
            <v>0</v>
          </cell>
        </row>
        <row r="18">
          <cell r="E18" t="str">
            <v>3220</v>
          </cell>
          <cell r="L18">
            <v>51862.46</v>
          </cell>
        </row>
        <row r="19">
          <cell r="E19" t="str">
            <v>3221T</v>
          </cell>
          <cell r="L19">
            <v>1540.89</v>
          </cell>
        </row>
        <row r="20">
          <cell r="E20" t="str">
            <v>3320</v>
          </cell>
          <cell r="L20">
            <v>14678.17</v>
          </cell>
        </row>
        <row r="21">
          <cell r="E21" t="str">
            <v>3321T</v>
          </cell>
          <cell r="L21">
            <v>468.67</v>
          </cell>
        </row>
        <row r="22">
          <cell r="E22" t="str">
            <v>3420</v>
          </cell>
          <cell r="L22">
            <v>28505.8</v>
          </cell>
        </row>
        <row r="23">
          <cell r="E23" t="str">
            <v>3420RC</v>
          </cell>
          <cell r="L23">
            <v>3791.5</v>
          </cell>
        </row>
        <row r="24">
          <cell r="E24" t="str">
            <v>3520</v>
          </cell>
          <cell r="L24">
            <v>96.74</v>
          </cell>
        </row>
        <row r="25">
          <cell r="E25" t="str">
            <v>3521T</v>
          </cell>
          <cell r="L25">
            <v>3.87</v>
          </cell>
        </row>
        <row r="26">
          <cell r="E26" t="str">
            <v>3620</v>
          </cell>
          <cell r="L26">
            <v>2043.73</v>
          </cell>
        </row>
        <row r="27">
          <cell r="E27" t="str">
            <v>3621T</v>
          </cell>
          <cell r="L27">
            <v>81.86</v>
          </cell>
        </row>
        <row r="28">
          <cell r="E28" t="str">
            <v>3721T</v>
          </cell>
          <cell r="L28">
            <v>50</v>
          </cell>
        </row>
        <row r="29">
          <cell r="E29" t="str">
            <v>3920</v>
          </cell>
          <cell r="L29">
            <v>827.65</v>
          </cell>
        </row>
        <row r="30">
          <cell r="E30" t="str">
            <v>4313</v>
          </cell>
          <cell r="L30">
            <v>668.48</v>
          </cell>
        </row>
        <row r="31">
          <cell r="E31" t="str">
            <v>5119</v>
          </cell>
          <cell r="L31">
            <v>12497</v>
          </cell>
        </row>
        <row r="32">
          <cell r="E32" t="str">
            <v>5220</v>
          </cell>
          <cell r="L32">
            <v>2567.1999999999998</v>
          </cell>
        </row>
        <row r="33">
          <cell r="E33" t="str">
            <v>5220</v>
          </cell>
          <cell r="L33">
            <v>1138.2</v>
          </cell>
        </row>
        <row r="34">
          <cell r="E34" t="str">
            <v>5230</v>
          </cell>
          <cell r="L34">
            <v>222</v>
          </cell>
        </row>
        <row r="35">
          <cell r="E35" t="str">
            <v>5231</v>
          </cell>
          <cell r="L35">
            <v>20.38</v>
          </cell>
        </row>
        <row r="36">
          <cell r="E36" t="str">
            <v>5300</v>
          </cell>
          <cell r="L36">
            <v>0</v>
          </cell>
        </row>
        <row r="37">
          <cell r="E37" t="str">
            <v>5581</v>
          </cell>
          <cell r="L37">
            <v>-577.52</v>
          </cell>
        </row>
        <row r="38">
          <cell r="E38" t="str">
            <v>5650</v>
          </cell>
          <cell r="L38">
            <v>320</v>
          </cell>
        </row>
        <row r="39">
          <cell r="E39" t="str">
            <v>5860</v>
          </cell>
          <cell r="L39">
            <v>1993.77</v>
          </cell>
        </row>
        <row r="40">
          <cell r="E40" t="str">
            <v>5861</v>
          </cell>
          <cell r="L40">
            <v>0</v>
          </cell>
        </row>
        <row r="41">
          <cell r="E41" t="str">
            <v>5862</v>
          </cell>
          <cell r="L41">
            <v>6200</v>
          </cell>
        </row>
        <row r="42">
          <cell r="E42" t="str">
            <v>5890</v>
          </cell>
          <cell r="L42">
            <v>775.38</v>
          </cell>
        </row>
        <row r="43">
          <cell r="E43" t="str">
            <v>6414FA</v>
          </cell>
          <cell r="L43">
            <v>0</v>
          </cell>
        </row>
        <row r="44">
          <cell r="E44" t="str">
            <v>6419</v>
          </cell>
          <cell r="L44">
            <v>0</v>
          </cell>
        </row>
        <row r="45">
          <cell r="L45">
            <v>330968.11</v>
          </cell>
        </row>
      </sheetData>
      <sheetData sheetId="5" refreshError="1"/>
      <sheetData sheetId="6"/>
      <sheetData sheetId="7"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relativeUrl r:id="rId3"/>
    </xxl21:alternateUrls>
    <sheetNames>
      <sheetName val="Forecast"/>
      <sheetName val="HR- Budget Request"/>
      <sheetName val="Prior Year Budget"/>
      <sheetName val="LABOR 140HR0"/>
      <sheetName val="3 YR PIVOT 140HR0"/>
      <sheetName val="LABOR 140HR8"/>
      <sheetName val="3 YR PIVOT 140HR8"/>
      <sheetName val="LABOR 145HR4"/>
      <sheetName val="3 YR PIVOT 145HR4"/>
      <sheetName val="LABOR 145HR3"/>
      <sheetName val="3 YR PIVOT 145HR3"/>
      <sheetName val="LABOR 145HR5"/>
      <sheetName val="3 YR PIVOT 145HR5"/>
      <sheetName val="Budget Actuals"/>
      <sheetName val="Accounts"/>
      <sheetName val="FY27 Budget Request - HR Final "/>
    </sheetNames>
    <sheetDataSet>
      <sheetData sheetId="0"/>
      <sheetData sheetId="1">
        <row r="10">
          <cell r="D10" t="str">
            <v>1419</v>
          </cell>
        </row>
        <row r="11">
          <cell r="D11" t="str">
            <v>2311</v>
          </cell>
        </row>
        <row r="12">
          <cell r="D12" t="str">
            <v>2392</v>
          </cell>
        </row>
        <row r="13">
          <cell r="D13" t="str">
            <v>2392</v>
          </cell>
        </row>
        <row r="14">
          <cell r="D14" t="str">
            <v>2393</v>
          </cell>
        </row>
        <row r="15">
          <cell r="D15" t="str">
            <v>2394</v>
          </cell>
        </row>
        <row r="16">
          <cell r="D16" t="str">
            <v>2399</v>
          </cell>
        </row>
        <row r="17">
          <cell r="D17" t="str">
            <v>4313</v>
          </cell>
        </row>
        <row r="18">
          <cell r="D18" t="str">
            <v>4313</v>
          </cell>
        </row>
        <row r="19">
          <cell r="D19" t="str">
            <v>5119</v>
          </cell>
        </row>
        <row r="20">
          <cell r="D20" t="str">
            <v>5209</v>
          </cell>
        </row>
        <row r="21">
          <cell r="D21" t="str">
            <v>5220</v>
          </cell>
        </row>
        <row r="22">
          <cell r="D22" t="str">
            <v>5220DT</v>
          </cell>
        </row>
        <row r="23">
          <cell r="D23" t="str">
            <v>5221</v>
          </cell>
        </row>
        <row r="24">
          <cell r="D24" t="str">
            <v>5230</v>
          </cell>
        </row>
        <row r="25">
          <cell r="D25" t="str">
            <v>5230</v>
          </cell>
        </row>
        <row r="26">
          <cell r="D26" t="str">
            <v>5300</v>
          </cell>
        </row>
        <row r="27">
          <cell r="D27" t="str">
            <v>5310</v>
          </cell>
        </row>
        <row r="28">
          <cell r="D28" t="str">
            <v>5550</v>
          </cell>
        </row>
        <row r="29">
          <cell r="D29" t="str">
            <v>5602</v>
          </cell>
        </row>
        <row r="30">
          <cell r="D30" t="str">
            <v>5650</v>
          </cell>
        </row>
        <row r="31">
          <cell r="D31" t="str">
            <v>5651</v>
          </cell>
        </row>
        <row r="32">
          <cell r="D32" t="str">
            <v>5690</v>
          </cell>
        </row>
        <row r="33">
          <cell r="D33" t="str">
            <v>5740</v>
          </cell>
        </row>
        <row r="34">
          <cell r="D34" t="str">
            <v>5810</v>
          </cell>
        </row>
        <row r="35">
          <cell r="D35" t="str">
            <v>5813</v>
          </cell>
        </row>
        <row r="36">
          <cell r="D36" t="str">
            <v>5820</v>
          </cell>
        </row>
        <row r="37">
          <cell r="D37" t="str">
            <v>5835</v>
          </cell>
        </row>
        <row r="38">
          <cell r="D38" t="str">
            <v>5840</v>
          </cell>
        </row>
        <row r="39">
          <cell r="D39" t="str">
            <v>5860</v>
          </cell>
        </row>
        <row r="40">
          <cell r="D40" t="str">
            <v>5861</v>
          </cell>
        </row>
        <row r="41">
          <cell r="D41" t="str">
            <v>5890</v>
          </cell>
        </row>
        <row r="42">
          <cell r="D42" t="str">
            <v>6412</v>
          </cell>
        </row>
        <row r="43">
          <cell r="D43" t="str">
            <v>6414</v>
          </cell>
        </row>
        <row r="44">
          <cell r="D44" t="str">
            <v>6419</v>
          </cell>
        </row>
        <row r="45">
          <cell r="D45" t="str">
            <v>7312</v>
          </cell>
        </row>
      </sheetData>
      <sheetData sheetId="2">
        <row r="9">
          <cell r="D9" t="str">
            <v xml:space="preserve"> Account</v>
          </cell>
          <cell r="E9" t="str">
            <v xml:space="preserve"> Account Description</v>
          </cell>
          <cell r="F9" t="str">
            <v xml:space="preserve"> Program</v>
          </cell>
          <cell r="G9" t="str">
            <v xml:space="preserve"> Activity</v>
          </cell>
          <cell r="H9" t="str">
            <v xml:space="preserve"> Location</v>
          </cell>
          <cell r="I9" t="str">
            <v>Adopted Budget</v>
          </cell>
          <cell r="J9" t="str">
            <v>Actual Expenses</v>
          </cell>
          <cell r="K9" t="str">
            <v>Adopted Budget</v>
          </cell>
          <cell r="L9" t="str">
            <v>Actual Expenses</v>
          </cell>
          <cell r="M9" t="str">
            <v>Adopted Budget</v>
          </cell>
          <cell r="N9" t="str">
            <v>Actual Expenses</v>
          </cell>
          <cell r="O9" t="str">
            <v>Adopted Budget *</v>
          </cell>
          <cell r="P9" t="str">
            <v>Actual Expenses</v>
          </cell>
          <cell r="Q9" t="str">
            <v>Budget Request</v>
          </cell>
          <cell r="R9" t="str">
            <v>Supported Budget</v>
          </cell>
        </row>
        <row r="10">
          <cell r="D10" t="str">
            <v>1419</v>
          </cell>
          <cell r="E10" t="str">
            <v>Acad Emp - Non-Inst Non Cont</v>
          </cell>
          <cell r="F10" t="str">
            <v>673000</v>
          </cell>
          <cell r="I10">
            <v>9000</v>
          </cell>
          <cell r="J10">
            <v>0</v>
          </cell>
          <cell r="M10">
            <v>0</v>
          </cell>
          <cell r="N10">
            <v>12505.060000000001</v>
          </cell>
          <cell r="O10">
            <v>42000</v>
          </cell>
          <cell r="P10">
            <v>2646</v>
          </cell>
          <cell r="Q10">
            <v>42000</v>
          </cell>
          <cell r="R10">
            <v>42000</v>
          </cell>
        </row>
        <row r="11">
          <cell r="D11" t="str">
            <v>2311</v>
          </cell>
          <cell r="E11" t="str">
            <v>Admin Non-Instr Prof Expt</v>
          </cell>
          <cell r="F11" t="str">
            <v>673000</v>
          </cell>
          <cell r="K11">
            <v>60000</v>
          </cell>
          <cell r="L11">
            <v>0</v>
          </cell>
          <cell r="M11">
            <v>60000</v>
          </cell>
          <cell r="N11">
            <v>0</v>
          </cell>
        </row>
        <row r="12">
          <cell r="D12" t="str">
            <v>2392</v>
          </cell>
          <cell r="E12" t="str">
            <v>Non-Inst Students</v>
          </cell>
          <cell r="F12" t="str">
            <v>673000</v>
          </cell>
          <cell r="I12">
            <v>10000</v>
          </cell>
          <cell r="J12">
            <v>360</v>
          </cell>
          <cell r="K12">
            <v>10000</v>
          </cell>
          <cell r="L12">
            <v>10316.89</v>
          </cell>
          <cell r="M12">
            <v>15000</v>
          </cell>
          <cell r="N12">
            <v>744</v>
          </cell>
          <cell r="O12">
            <v>0</v>
          </cell>
          <cell r="P12">
            <v>3328</v>
          </cell>
        </row>
        <row r="13">
          <cell r="D13" t="str">
            <v>2392</v>
          </cell>
          <cell r="E13" t="str">
            <v>Non-Inst Students</v>
          </cell>
          <cell r="F13" t="str">
            <v>649060</v>
          </cell>
          <cell r="I13">
            <v>0</v>
          </cell>
          <cell r="J13">
            <v>896.25</v>
          </cell>
        </row>
        <row r="14">
          <cell r="D14" t="str">
            <v>2393</v>
          </cell>
          <cell r="E14" t="str">
            <v>Class Non-Instr Overtime</v>
          </cell>
          <cell r="F14" t="str">
            <v>673000</v>
          </cell>
          <cell r="K14">
            <v>0</v>
          </cell>
          <cell r="L14">
            <v>3306.91</v>
          </cell>
          <cell r="M14">
            <v>10000</v>
          </cell>
          <cell r="N14">
            <v>172.11</v>
          </cell>
        </row>
        <row r="15">
          <cell r="D15" t="str">
            <v>2394</v>
          </cell>
          <cell r="E15" t="str">
            <v>Non-Admin Non-Instr Prof Expt</v>
          </cell>
          <cell r="F15" t="str">
            <v>673000</v>
          </cell>
          <cell r="K15">
            <v>0</v>
          </cell>
          <cell r="L15">
            <v>2023.43</v>
          </cell>
          <cell r="M15">
            <v>0</v>
          </cell>
          <cell r="N15">
            <v>14708.46</v>
          </cell>
        </row>
        <row r="16">
          <cell r="D16" t="str">
            <v>2399</v>
          </cell>
          <cell r="E16" t="str">
            <v>Cls Oth - Temp</v>
          </cell>
          <cell r="F16" t="str">
            <v>673000</v>
          </cell>
          <cell r="I16">
            <v>24000</v>
          </cell>
          <cell r="J16">
            <v>32571.33</v>
          </cell>
          <cell r="K16">
            <v>24000</v>
          </cell>
          <cell r="L16">
            <v>4747.09</v>
          </cell>
          <cell r="M16">
            <v>24000</v>
          </cell>
          <cell r="N16">
            <v>13523.76</v>
          </cell>
        </row>
        <row r="17">
          <cell r="D17" t="str">
            <v>4313</v>
          </cell>
          <cell r="E17" t="str">
            <v>Non-Inst Supplies &amp; Materials</v>
          </cell>
          <cell r="F17" t="str">
            <v>673000</v>
          </cell>
          <cell r="I17">
            <v>20000</v>
          </cell>
          <cell r="J17">
            <v>10189.709999999999</v>
          </cell>
          <cell r="K17">
            <v>20500</v>
          </cell>
          <cell r="L17">
            <v>56907.37</v>
          </cell>
          <cell r="M17">
            <v>20500</v>
          </cell>
          <cell r="N17">
            <v>16318.47</v>
          </cell>
          <cell r="O17">
            <v>20500</v>
          </cell>
          <cell r="P17">
            <v>7702.91</v>
          </cell>
          <cell r="Q17">
            <v>40000</v>
          </cell>
          <cell r="R17">
            <v>25000</v>
          </cell>
        </row>
        <row r="18">
          <cell r="D18" t="str">
            <v>4313</v>
          </cell>
          <cell r="E18" t="str">
            <v>Non-Inst Supplies &amp; Materials</v>
          </cell>
          <cell r="F18" t="str">
            <v>679000</v>
          </cell>
          <cell r="M18">
            <v>0</v>
          </cell>
          <cell r="N18">
            <v>-15</v>
          </cell>
        </row>
        <row r="19">
          <cell r="D19" t="str">
            <v>5119</v>
          </cell>
          <cell r="E19" t="str">
            <v>Oth Non-Inst Consulting Services</v>
          </cell>
          <cell r="F19" t="str">
            <v>673000</v>
          </cell>
          <cell r="I19">
            <v>263129.90000000002</v>
          </cell>
          <cell r="J19">
            <v>261227.83</v>
          </cell>
          <cell r="K19">
            <v>270000</v>
          </cell>
          <cell r="L19">
            <v>354141.78</v>
          </cell>
          <cell r="M19">
            <v>270000</v>
          </cell>
          <cell r="N19">
            <v>542907.27</v>
          </cell>
          <cell r="O19">
            <v>500000</v>
          </cell>
          <cell r="P19">
            <v>86916.56</v>
          </cell>
          <cell r="Q19">
            <v>600000</v>
          </cell>
          <cell r="R19">
            <v>500000</v>
          </cell>
        </row>
        <row r="20">
          <cell r="D20" t="str">
            <v>5209</v>
          </cell>
          <cell r="E20" t="str">
            <v>Non-Employee Travel</v>
          </cell>
          <cell r="F20" t="str">
            <v>673000</v>
          </cell>
          <cell r="I20">
            <v>3000</v>
          </cell>
          <cell r="J20">
            <v>0</v>
          </cell>
          <cell r="K20">
            <v>3000</v>
          </cell>
          <cell r="L20">
            <v>0</v>
          </cell>
          <cell r="M20">
            <v>3000</v>
          </cell>
          <cell r="N20">
            <v>2553.59</v>
          </cell>
          <cell r="O20">
            <v>3000</v>
          </cell>
          <cell r="P20">
            <v>638.01</v>
          </cell>
          <cell r="Q20">
            <v>3000</v>
          </cell>
          <cell r="R20">
            <v>1000</v>
          </cell>
        </row>
        <row r="21">
          <cell r="D21" t="str">
            <v>5220</v>
          </cell>
          <cell r="E21" t="str">
            <v>Employee Travel</v>
          </cell>
          <cell r="F21" t="str">
            <v>673000</v>
          </cell>
          <cell r="I21">
            <v>15000</v>
          </cell>
          <cell r="J21">
            <v>7807.0599999999995</v>
          </cell>
          <cell r="K21">
            <v>25000</v>
          </cell>
          <cell r="L21">
            <v>58882.21</v>
          </cell>
          <cell r="M21">
            <v>25000</v>
          </cell>
          <cell r="N21">
            <v>122819.96</v>
          </cell>
          <cell r="O21">
            <v>50000</v>
          </cell>
          <cell r="P21">
            <v>6760.14</v>
          </cell>
          <cell r="Q21">
            <v>70000</v>
          </cell>
          <cell r="R21">
            <v>70000</v>
          </cell>
        </row>
        <row r="22">
          <cell r="D22" t="str">
            <v>5220DT</v>
          </cell>
          <cell r="E22" t="str">
            <v>Employee Travel DO</v>
          </cell>
          <cell r="F22" t="str">
            <v>673000</v>
          </cell>
          <cell r="I22">
            <v>0</v>
          </cell>
          <cell r="J22">
            <v>54.82</v>
          </cell>
          <cell r="K22">
            <v>500</v>
          </cell>
          <cell r="L22">
            <v>182.22</v>
          </cell>
          <cell r="M22">
            <v>500</v>
          </cell>
          <cell r="N22">
            <v>0</v>
          </cell>
        </row>
        <row r="23">
          <cell r="D23" t="str">
            <v>5221</v>
          </cell>
          <cell r="E23" t="str">
            <v>(Local) Online Training/Webinar</v>
          </cell>
          <cell r="F23" t="str">
            <v>673000</v>
          </cell>
          <cell r="I23">
            <v>0</v>
          </cell>
          <cell r="J23">
            <v>1275</v>
          </cell>
          <cell r="K23">
            <v>5000</v>
          </cell>
          <cell r="L23">
            <v>-195</v>
          </cell>
          <cell r="M23">
            <v>5000</v>
          </cell>
          <cell r="N23">
            <v>438</v>
          </cell>
          <cell r="O23">
            <v>5000</v>
          </cell>
          <cell r="P23">
            <v>0</v>
          </cell>
          <cell r="Q23">
            <v>5000</v>
          </cell>
          <cell r="R23">
            <v>1000</v>
          </cell>
        </row>
        <row r="24">
          <cell r="D24" t="str">
            <v>5230</v>
          </cell>
          <cell r="E24" t="str">
            <v>Food/Meetings</v>
          </cell>
          <cell r="F24" t="str">
            <v>673000</v>
          </cell>
          <cell r="I24">
            <v>1500</v>
          </cell>
          <cell r="J24">
            <v>444.91</v>
          </cell>
          <cell r="K24">
            <v>2000</v>
          </cell>
          <cell r="L24">
            <v>10477.14</v>
          </cell>
          <cell r="M24">
            <v>10000</v>
          </cell>
          <cell r="N24">
            <v>1671.86</v>
          </cell>
          <cell r="O24">
            <v>20000</v>
          </cell>
          <cell r="P24">
            <v>1670.97</v>
          </cell>
          <cell r="Q24">
            <v>20000</v>
          </cell>
          <cell r="R24">
            <v>7000</v>
          </cell>
        </row>
        <row r="25">
          <cell r="D25" t="str">
            <v>5230</v>
          </cell>
          <cell r="E25" t="str">
            <v>Food/Meetings</v>
          </cell>
          <cell r="F25" t="str">
            <v>679000</v>
          </cell>
          <cell r="K25">
            <v>0</v>
          </cell>
          <cell r="L25">
            <v>3968.97</v>
          </cell>
        </row>
        <row r="26">
          <cell r="D26" t="str">
            <v>5300</v>
          </cell>
          <cell r="E26" t="str">
            <v>Institutional Dues/Memberships</v>
          </cell>
          <cell r="F26" t="str">
            <v>673000</v>
          </cell>
          <cell r="I26">
            <v>7200</v>
          </cell>
          <cell r="J26">
            <v>4860</v>
          </cell>
          <cell r="K26">
            <v>7500</v>
          </cell>
          <cell r="L26">
            <v>10080</v>
          </cell>
          <cell r="M26">
            <v>7500</v>
          </cell>
          <cell r="N26">
            <v>450</v>
          </cell>
          <cell r="O26">
            <v>7500</v>
          </cell>
          <cell r="P26">
            <v>0</v>
          </cell>
          <cell r="Q26">
            <v>7500</v>
          </cell>
          <cell r="R26">
            <v>5000</v>
          </cell>
        </row>
        <row r="27">
          <cell r="D27" t="str">
            <v>5310</v>
          </cell>
          <cell r="E27" t="str">
            <v>Consortium Dues/Memberships</v>
          </cell>
          <cell r="F27" t="str">
            <v>673000</v>
          </cell>
          <cell r="K27">
            <v>7000</v>
          </cell>
          <cell r="L27">
            <v>0</v>
          </cell>
          <cell r="M27">
            <v>7000</v>
          </cell>
          <cell r="N27">
            <v>4600</v>
          </cell>
          <cell r="O27">
            <v>20000</v>
          </cell>
          <cell r="P27">
            <v>0</v>
          </cell>
          <cell r="Q27">
            <v>20000</v>
          </cell>
          <cell r="R27">
            <v>4600</v>
          </cell>
        </row>
        <row r="28">
          <cell r="D28" t="str">
            <v>5550</v>
          </cell>
          <cell r="E28" t="str">
            <v>Disposal Services</v>
          </cell>
          <cell r="F28" t="str">
            <v>673000</v>
          </cell>
          <cell r="I28">
            <v>500</v>
          </cell>
          <cell r="J28">
            <v>0</v>
          </cell>
          <cell r="K28">
            <v>500</v>
          </cell>
          <cell r="L28">
            <v>720.75</v>
          </cell>
          <cell r="M28">
            <v>500</v>
          </cell>
          <cell r="N28">
            <v>1115.98</v>
          </cell>
          <cell r="O28">
            <v>1000</v>
          </cell>
          <cell r="P28">
            <v>139.9</v>
          </cell>
          <cell r="Q28">
            <v>2000</v>
          </cell>
          <cell r="R28">
            <v>1000</v>
          </cell>
        </row>
        <row r="29">
          <cell r="D29" t="str">
            <v>5602</v>
          </cell>
          <cell r="E29" t="str">
            <v>Short Term Rental-Veh &amp; Equip</v>
          </cell>
          <cell r="F29" t="str">
            <v>673000</v>
          </cell>
          <cell r="K29">
            <v>0</v>
          </cell>
          <cell r="L29">
            <v>3782.5</v>
          </cell>
        </row>
        <row r="30">
          <cell r="D30" t="str">
            <v>5650</v>
          </cell>
          <cell r="E30" t="str">
            <v>Software Licensing/Maintenance Svcs</v>
          </cell>
          <cell r="F30" t="str">
            <v>673000</v>
          </cell>
          <cell r="M30">
            <v>0</v>
          </cell>
          <cell r="N30">
            <v>6300</v>
          </cell>
          <cell r="O30">
            <v>8000</v>
          </cell>
          <cell r="P30">
            <v>6540</v>
          </cell>
          <cell r="Q30">
            <v>8000</v>
          </cell>
          <cell r="R30">
            <v>6700</v>
          </cell>
        </row>
        <row r="31">
          <cell r="D31" t="str">
            <v>5651</v>
          </cell>
          <cell r="E31" t="str">
            <v>Internet Access</v>
          </cell>
          <cell r="F31" t="str">
            <v>673000</v>
          </cell>
          <cell r="I31">
            <v>500</v>
          </cell>
          <cell r="J31">
            <v>1080.6500000000001</v>
          </cell>
          <cell r="K31">
            <v>500</v>
          </cell>
          <cell r="L31">
            <v>1416.36</v>
          </cell>
          <cell r="M31">
            <v>500</v>
          </cell>
          <cell r="N31">
            <v>1416.36</v>
          </cell>
          <cell r="O31">
            <v>1000</v>
          </cell>
          <cell r="P31">
            <v>118.03</v>
          </cell>
          <cell r="Q31">
            <v>1000</v>
          </cell>
          <cell r="R31">
            <v>1000</v>
          </cell>
        </row>
        <row r="32">
          <cell r="D32" t="str">
            <v>5690</v>
          </cell>
          <cell r="E32" t="str">
            <v>Other Maintenance/Repairs</v>
          </cell>
          <cell r="F32" t="str">
            <v>673000</v>
          </cell>
          <cell r="K32">
            <v>1000</v>
          </cell>
          <cell r="L32">
            <v>0</v>
          </cell>
          <cell r="M32">
            <v>1000</v>
          </cell>
          <cell r="N32">
            <v>0</v>
          </cell>
          <cell r="O32">
            <v>1000</v>
          </cell>
          <cell r="P32">
            <v>0</v>
          </cell>
          <cell r="Q32">
            <v>1000</v>
          </cell>
          <cell r="R32">
            <v>0</v>
          </cell>
        </row>
        <row r="33">
          <cell r="D33" t="str">
            <v>5740</v>
          </cell>
          <cell r="E33" t="str">
            <v>Settlement Expense</v>
          </cell>
          <cell r="F33" t="str">
            <v>673000</v>
          </cell>
          <cell r="I33">
            <v>0</v>
          </cell>
          <cell r="J33">
            <v>137500</v>
          </cell>
          <cell r="K33">
            <v>0</v>
          </cell>
          <cell r="L33">
            <v>9995</v>
          </cell>
          <cell r="M33">
            <v>0</v>
          </cell>
          <cell r="N33">
            <v>91666.67</v>
          </cell>
        </row>
        <row r="34">
          <cell r="D34" t="str">
            <v>5810</v>
          </cell>
          <cell r="E34" t="str">
            <v>Fingerprinting Services</v>
          </cell>
          <cell r="F34" t="str">
            <v>673000</v>
          </cell>
          <cell r="I34">
            <v>55000</v>
          </cell>
          <cell r="J34">
            <v>48123.1</v>
          </cell>
          <cell r="K34">
            <v>60000</v>
          </cell>
          <cell r="L34">
            <v>54406.39</v>
          </cell>
          <cell r="M34">
            <v>60000</v>
          </cell>
          <cell r="N34">
            <v>52093.47</v>
          </cell>
          <cell r="O34">
            <v>60000</v>
          </cell>
          <cell r="P34">
            <v>19978.599999999999</v>
          </cell>
          <cell r="Q34">
            <v>100000</v>
          </cell>
          <cell r="R34">
            <v>55000</v>
          </cell>
        </row>
        <row r="35">
          <cell r="D35" t="str">
            <v>5813</v>
          </cell>
          <cell r="E35" t="str">
            <v>Physical Examinations/Tests</v>
          </cell>
          <cell r="F35" t="str">
            <v>673000</v>
          </cell>
          <cell r="I35">
            <v>20000</v>
          </cell>
          <cell r="J35">
            <v>15081.26</v>
          </cell>
          <cell r="K35">
            <v>21000</v>
          </cell>
          <cell r="L35">
            <v>29575</v>
          </cell>
          <cell r="M35">
            <v>21000</v>
          </cell>
          <cell r="N35">
            <v>38865.35</v>
          </cell>
          <cell r="O35">
            <v>30000</v>
          </cell>
          <cell r="P35">
            <v>11415</v>
          </cell>
          <cell r="Q35">
            <v>80000</v>
          </cell>
          <cell r="R35">
            <v>40000</v>
          </cell>
        </row>
        <row r="36">
          <cell r="D36" t="str">
            <v>5820</v>
          </cell>
          <cell r="E36" t="str">
            <v>Postage/Express Overnight Svcs</v>
          </cell>
          <cell r="F36" t="str">
            <v>673000</v>
          </cell>
          <cell r="I36">
            <v>200</v>
          </cell>
          <cell r="J36">
            <v>9.3000000000000007</v>
          </cell>
          <cell r="K36">
            <v>250</v>
          </cell>
          <cell r="L36">
            <v>0</v>
          </cell>
          <cell r="M36">
            <v>250</v>
          </cell>
          <cell r="N36">
            <v>89.59</v>
          </cell>
          <cell r="O36">
            <v>250</v>
          </cell>
          <cell r="P36">
            <v>0</v>
          </cell>
          <cell r="Q36">
            <v>500</v>
          </cell>
          <cell r="R36">
            <v>250</v>
          </cell>
        </row>
        <row r="37">
          <cell r="D37" t="str">
            <v>5835</v>
          </cell>
          <cell r="E37" t="str">
            <v>Bad Debt Expense</v>
          </cell>
          <cell r="F37" t="str">
            <v>673000</v>
          </cell>
          <cell r="O37">
            <v>0</v>
          </cell>
          <cell r="P37">
            <v>6929.78</v>
          </cell>
          <cell r="R37">
            <v>25000</v>
          </cell>
        </row>
        <row r="38">
          <cell r="D38" t="str">
            <v>5840</v>
          </cell>
          <cell r="E38" t="str">
            <v>Interest - Current Debt</v>
          </cell>
          <cell r="F38" t="str">
            <v>673000</v>
          </cell>
          <cell r="I38">
            <v>0</v>
          </cell>
          <cell r="J38">
            <v>7056.34</v>
          </cell>
          <cell r="K38">
            <v>0</v>
          </cell>
          <cell r="L38">
            <v>1025.6199999999999</v>
          </cell>
          <cell r="M38">
            <v>0</v>
          </cell>
          <cell r="N38">
            <v>6972.01</v>
          </cell>
        </row>
        <row r="39">
          <cell r="D39" t="str">
            <v>5860</v>
          </cell>
          <cell r="E39" t="str">
            <v>General Advertising Services</v>
          </cell>
          <cell r="F39" t="str">
            <v>673000</v>
          </cell>
          <cell r="I39">
            <v>120000</v>
          </cell>
          <cell r="J39">
            <v>20463.53</v>
          </cell>
          <cell r="K39">
            <v>123000</v>
          </cell>
          <cell r="L39">
            <v>56382.78</v>
          </cell>
          <cell r="M39">
            <v>123000</v>
          </cell>
          <cell r="N39">
            <v>64750.400000000001</v>
          </cell>
          <cell r="O39">
            <v>123000</v>
          </cell>
          <cell r="P39">
            <v>-310</v>
          </cell>
          <cell r="Q39">
            <v>150000</v>
          </cell>
          <cell r="R39">
            <v>75000</v>
          </cell>
        </row>
        <row r="40">
          <cell r="D40" t="str">
            <v>5861</v>
          </cell>
          <cell r="E40" t="str">
            <v>Printing/Duplicating Service</v>
          </cell>
          <cell r="F40" t="str">
            <v>673000</v>
          </cell>
          <cell r="I40">
            <v>5000</v>
          </cell>
          <cell r="J40">
            <v>2026.95</v>
          </cell>
          <cell r="K40">
            <v>6000</v>
          </cell>
          <cell r="L40">
            <v>6558.77</v>
          </cell>
          <cell r="M40">
            <v>6000</v>
          </cell>
          <cell r="N40">
            <v>3949.93</v>
          </cell>
          <cell r="O40">
            <v>6000</v>
          </cell>
          <cell r="P40">
            <v>956.27</v>
          </cell>
          <cell r="Q40">
            <v>8000</v>
          </cell>
          <cell r="R40">
            <v>5000</v>
          </cell>
        </row>
        <row r="41">
          <cell r="D41" t="str">
            <v>5890</v>
          </cell>
          <cell r="E41" t="str">
            <v>Other Services &amp; Expenses</v>
          </cell>
          <cell r="F41" t="str">
            <v>673000</v>
          </cell>
          <cell r="I41">
            <v>670099</v>
          </cell>
          <cell r="J41">
            <v>0</v>
          </cell>
          <cell r="K41">
            <v>690000</v>
          </cell>
          <cell r="L41">
            <v>63003.68</v>
          </cell>
          <cell r="M41">
            <v>690000</v>
          </cell>
          <cell r="N41">
            <v>582.28</v>
          </cell>
          <cell r="O41">
            <v>5000</v>
          </cell>
          <cell r="P41">
            <v>10.57</v>
          </cell>
          <cell r="Q41">
            <v>500000</v>
          </cell>
          <cell r="R41">
            <v>25000</v>
          </cell>
        </row>
        <row r="42">
          <cell r="D42" t="str">
            <v>6412</v>
          </cell>
          <cell r="E42" t="str">
            <v>Computer/Technology Equipment</v>
          </cell>
          <cell r="F42" t="str">
            <v>673000</v>
          </cell>
          <cell r="I42">
            <v>10000</v>
          </cell>
          <cell r="J42">
            <v>11082.09</v>
          </cell>
          <cell r="K42">
            <v>15000</v>
          </cell>
          <cell r="L42">
            <v>45880.97</v>
          </cell>
          <cell r="M42">
            <v>15000</v>
          </cell>
          <cell r="N42">
            <v>7354.55</v>
          </cell>
          <cell r="O42">
            <v>15000</v>
          </cell>
          <cell r="P42">
            <v>2389.58</v>
          </cell>
          <cell r="Q42">
            <v>15000</v>
          </cell>
          <cell r="R42">
            <v>15000</v>
          </cell>
        </row>
        <row r="43">
          <cell r="D43" t="str">
            <v>6414</v>
          </cell>
          <cell r="E43" t="str">
            <v>Furniture</v>
          </cell>
          <cell r="F43" t="str">
            <v>673000</v>
          </cell>
          <cell r="I43">
            <v>60000</v>
          </cell>
          <cell r="J43">
            <v>49044.07</v>
          </cell>
          <cell r="K43">
            <v>0</v>
          </cell>
          <cell r="L43">
            <v>17977.29</v>
          </cell>
          <cell r="M43">
            <v>0</v>
          </cell>
          <cell r="N43">
            <v>6607.4</v>
          </cell>
          <cell r="O43">
            <v>0</v>
          </cell>
          <cell r="P43">
            <v>717.63</v>
          </cell>
        </row>
        <row r="44">
          <cell r="D44" t="str">
            <v>6419</v>
          </cell>
          <cell r="E44" t="str">
            <v>Other Equipment</v>
          </cell>
          <cell r="F44" t="str">
            <v>673000</v>
          </cell>
          <cell r="M44">
            <v>0</v>
          </cell>
          <cell r="N44">
            <v>865.99</v>
          </cell>
        </row>
        <row r="45">
          <cell r="D45" t="str">
            <v>7312</v>
          </cell>
          <cell r="E45" t="str">
            <v>Interfund Transfers - Out</v>
          </cell>
          <cell r="F45" t="str">
            <v>731001</v>
          </cell>
          <cell r="K45">
            <v>0</v>
          </cell>
          <cell r="L45">
            <v>139984.07</v>
          </cell>
          <cell r="M45">
            <v>0</v>
          </cell>
          <cell r="N45">
            <v>15531.81</v>
          </cell>
        </row>
        <row r="46">
          <cell r="E46" t="str">
            <v/>
          </cell>
        </row>
        <row r="47">
          <cell r="E47" t="str">
            <v/>
          </cell>
        </row>
      </sheetData>
      <sheetData sheetId="3"/>
      <sheetData sheetId="4"/>
      <sheetData sheetId="5"/>
      <sheetData sheetId="6"/>
      <sheetData sheetId="7"/>
      <sheetData sheetId="8"/>
      <sheetData sheetId="9"/>
      <sheetData sheetId="10"/>
      <sheetData sheetId="11"/>
      <sheetData sheetId="12"/>
      <sheetData sheetId="13">
        <row r="14">
          <cell r="E14" t="str">
            <v>1214</v>
          </cell>
          <cell r="L14">
            <v>0</v>
          </cell>
        </row>
        <row r="15">
          <cell r="E15" t="str">
            <v>1251</v>
          </cell>
          <cell r="L15">
            <v>19756.189999999999</v>
          </cell>
        </row>
        <row r="16">
          <cell r="E16" t="str">
            <v>1419</v>
          </cell>
          <cell r="L16">
            <v>1706.61</v>
          </cell>
        </row>
        <row r="17">
          <cell r="E17" t="str">
            <v>1419</v>
          </cell>
          <cell r="L17">
            <v>1279.96</v>
          </cell>
        </row>
        <row r="18">
          <cell r="E18" t="str">
            <v>1419</v>
          </cell>
          <cell r="L18">
            <v>0</v>
          </cell>
        </row>
        <row r="19">
          <cell r="E19" t="str">
            <v>2110</v>
          </cell>
          <cell r="L19">
            <v>0</v>
          </cell>
        </row>
        <row r="20">
          <cell r="E20" t="str">
            <v>2110</v>
          </cell>
          <cell r="L20">
            <v>157264.25</v>
          </cell>
        </row>
        <row r="21">
          <cell r="E21" t="str">
            <v>2190</v>
          </cell>
          <cell r="L21">
            <v>109002.63</v>
          </cell>
        </row>
        <row r="22">
          <cell r="E22" t="str">
            <v>2191</v>
          </cell>
          <cell r="L22">
            <v>0</v>
          </cell>
        </row>
        <row r="23">
          <cell r="E23" t="str">
            <v>2191</v>
          </cell>
          <cell r="L23">
            <v>51936.45</v>
          </cell>
        </row>
        <row r="24">
          <cell r="E24" t="str">
            <v>2392</v>
          </cell>
          <cell r="L24">
            <v>2145</v>
          </cell>
        </row>
        <row r="25">
          <cell r="E25" t="str">
            <v>2393</v>
          </cell>
          <cell r="L25">
            <v>0</v>
          </cell>
        </row>
        <row r="26">
          <cell r="E26" t="str">
            <v>2393</v>
          </cell>
          <cell r="L26">
            <v>2188.61</v>
          </cell>
        </row>
        <row r="27">
          <cell r="E27" t="str">
            <v>2999</v>
          </cell>
          <cell r="L27">
            <v>0</v>
          </cell>
        </row>
        <row r="28">
          <cell r="E28" t="str">
            <v>3110</v>
          </cell>
          <cell r="L28">
            <v>3773.43</v>
          </cell>
        </row>
        <row r="29">
          <cell r="E29" t="str">
            <v>3120</v>
          </cell>
          <cell r="L29">
            <v>13737.66</v>
          </cell>
        </row>
        <row r="30">
          <cell r="E30" t="str">
            <v>3131T</v>
          </cell>
          <cell r="L30">
            <v>325.97000000000003</v>
          </cell>
        </row>
        <row r="31">
          <cell r="E31" t="str">
            <v>3131T</v>
          </cell>
          <cell r="L31">
            <v>244.47</v>
          </cell>
        </row>
        <row r="32">
          <cell r="E32" t="str">
            <v>3131T</v>
          </cell>
          <cell r="L32">
            <v>0</v>
          </cell>
        </row>
        <row r="33">
          <cell r="E33" t="str">
            <v>3220</v>
          </cell>
          <cell r="L33">
            <v>22879.5</v>
          </cell>
        </row>
        <row r="34">
          <cell r="E34" t="str">
            <v>3221</v>
          </cell>
          <cell r="L34">
            <v>13924.15</v>
          </cell>
        </row>
        <row r="35">
          <cell r="E35" t="str">
            <v>3221T</v>
          </cell>
          <cell r="L35">
            <v>0</v>
          </cell>
        </row>
        <row r="36">
          <cell r="E36" t="str">
            <v>3222</v>
          </cell>
          <cell r="L36">
            <v>28125.55</v>
          </cell>
        </row>
        <row r="37">
          <cell r="E37" t="str">
            <v>3310</v>
          </cell>
          <cell r="L37">
            <v>322.60000000000002</v>
          </cell>
        </row>
        <row r="38">
          <cell r="E38" t="str">
            <v>3320</v>
          </cell>
          <cell r="L38">
            <v>0</v>
          </cell>
        </row>
        <row r="39">
          <cell r="E39" t="str">
            <v>3320</v>
          </cell>
          <cell r="L39">
            <v>7561.97</v>
          </cell>
        </row>
        <row r="40">
          <cell r="E40" t="str">
            <v>3321</v>
          </cell>
          <cell r="L40">
            <v>0</v>
          </cell>
        </row>
        <row r="41">
          <cell r="E41" t="str">
            <v>3321</v>
          </cell>
          <cell r="L41">
            <v>4135.97</v>
          </cell>
        </row>
        <row r="42">
          <cell r="E42" t="str">
            <v>3321T</v>
          </cell>
          <cell r="L42">
            <v>0</v>
          </cell>
        </row>
        <row r="43">
          <cell r="E43" t="str">
            <v>3322</v>
          </cell>
          <cell r="L43">
            <v>8301.7800000000007</v>
          </cell>
        </row>
        <row r="44">
          <cell r="E44" t="str">
            <v>3341T</v>
          </cell>
          <cell r="L44">
            <v>25.11</v>
          </cell>
        </row>
        <row r="45">
          <cell r="E45" t="str">
            <v>3341T</v>
          </cell>
          <cell r="L45">
            <v>19.03</v>
          </cell>
        </row>
        <row r="46">
          <cell r="E46" t="str">
            <v>3341T</v>
          </cell>
          <cell r="L46">
            <v>0</v>
          </cell>
        </row>
        <row r="47">
          <cell r="E47" t="str">
            <v>3410</v>
          </cell>
          <cell r="L47">
            <v>2807.13</v>
          </cell>
        </row>
        <row r="48">
          <cell r="E48" t="str">
            <v>3410RC</v>
          </cell>
          <cell r="L48">
            <v>387.22</v>
          </cell>
        </row>
        <row r="49">
          <cell r="E49" t="str">
            <v>3410T</v>
          </cell>
          <cell r="L49">
            <v>0</v>
          </cell>
        </row>
        <row r="50">
          <cell r="E50" t="str">
            <v>3420</v>
          </cell>
          <cell r="L50">
            <v>16348.35</v>
          </cell>
        </row>
        <row r="51">
          <cell r="E51" t="str">
            <v>3420RC</v>
          </cell>
          <cell r="L51">
            <v>3082.38</v>
          </cell>
        </row>
        <row r="52">
          <cell r="E52" t="str">
            <v>3421</v>
          </cell>
          <cell r="L52">
            <v>16348.35</v>
          </cell>
        </row>
        <row r="53">
          <cell r="E53" t="str">
            <v>3421RC</v>
          </cell>
          <cell r="L53">
            <v>1017.96</v>
          </cell>
        </row>
        <row r="54">
          <cell r="E54" t="str">
            <v>3422</v>
          </cell>
          <cell r="L54">
            <v>22891.15</v>
          </cell>
        </row>
        <row r="55">
          <cell r="E55" t="str">
            <v>3422RC</v>
          </cell>
          <cell r="L55">
            <v>2044.83</v>
          </cell>
        </row>
        <row r="56">
          <cell r="E56" t="str">
            <v>3441T</v>
          </cell>
          <cell r="L56">
            <v>0</v>
          </cell>
        </row>
        <row r="57">
          <cell r="E57" t="str">
            <v>3499</v>
          </cell>
          <cell r="L57">
            <v>0</v>
          </cell>
        </row>
        <row r="58">
          <cell r="E58" t="str">
            <v>3499</v>
          </cell>
          <cell r="L58">
            <v>0</v>
          </cell>
        </row>
        <row r="59">
          <cell r="E59" t="str">
            <v>3499</v>
          </cell>
          <cell r="L59">
            <v>6680</v>
          </cell>
        </row>
        <row r="60">
          <cell r="E60" t="str">
            <v>3499</v>
          </cell>
          <cell r="L60">
            <v>0</v>
          </cell>
        </row>
        <row r="61">
          <cell r="E61" t="str">
            <v>3510</v>
          </cell>
          <cell r="L61">
            <v>9.8800000000000008</v>
          </cell>
        </row>
        <row r="62">
          <cell r="E62" t="str">
            <v>3520</v>
          </cell>
          <cell r="L62">
            <v>0</v>
          </cell>
        </row>
        <row r="63">
          <cell r="E63" t="str">
            <v>3520</v>
          </cell>
          <cell r="L63">
            <v>78.650000000000006</v>
          </cell>
        </row>
        <row r="64">
          <cell r="E64" t="str">
            <v>3521</v>
          </cell>
          <cell r="L64">
            <v>0</v>
          </cell>
        </row>
        <row r="65">
          <cell r="E65" t="str">
            <v>3521</v>
          </cell>
          <cell r="L65">
            <v>27.08</v>
          </cell>
        </row>
        <row r="66">
          <cell r="E66" t="str">
            <v>3521T</v>
          </cell>
          <cell r="L66">
            <v>0</v>
          </cell>
        </row>
        <row r="67">
          <cell r="E67" t="str">
            <v>3522</v>
          </cell>
          <cell r="L67">
            <v>53.48</v>
          </cell>
        </row>
        <row r="68">
          <cell r="E68" t="str">
            <v>3541T</v>
          </cell>
          <cell r="L68">
            <v>0.85</v>
          </cell>
        </row>
        <row r="69">
          <cell r="E69" t="str">
            <v>3541T</v>
          </cell>
          <cell r="L69">
            <v>0.64</v>
          </cell>
        </row>
        <row r="70">
          <cell r="E70" t="str">
            <v>3541T</v>
          </cell>
          <cell r="L70">
            <v>0</v>
          </cell>
        </row>
        <row r="71">
          <cell r="E71" t="str">
            <v>3610</v>
          </cell>
          <cell r="L71">
            <v>208.72</v>
          </cell>
        </row>
        <row r="72">
          <cell r="E72" t="str">
            <v>3620</v>
          </cell>
          <cell r="L72">
            <v>0</v>
          </cell>
        </row>
        <row r="73">
          <cell r="E73" t="str">
            <v>3620</v>
          </cell>
          <cell r="L73">
            <v>1661.53</v>
          </cell>
        </row>
        <row r="74">
          <cell r="E74" t="str">
            <v>3621</v>
          </cell>
          <cell r="L74">
            <v>0</v>
          </cell>
        </row>
        <row r="75">
          <cell r="E75" t="str">
            <v>3621</v>
          </cell>
          <cell r="L75">
            <v>571.83000000000004</v>
          </cell>
        </row>
        <row r="76">
          <cell r="E76" t="str">
            <v>3621T</v>
          </cell>
          <cell r="L76">
            <v>0</v>
          </cell>
        </row>
        <row r="77">
          <cell r="E77" t="str">
            <v>3621T</v>
          </cell>
          <cell r="L77">
            <v>22.66</v>
          </cell>
        </row>
        <row r="78">
          <cell r="E78" t="str">
            <v>3622</v>
          </cell>
          <cell r="L78">
            <v>1130.5</v>
          </cell>
        </row>
        <row r="79">
          <cell r="E79" t="str">
            <v>3641T</v>
          </cell>
          <cell r="L79">
            <v>18.03</v>
          </cell>
        </row>
        <row r="80">
          <cell r="E80" t="str">
            <v>3641T</v>
          </cell>
          <cell r="L80">
            <v>13.52</v>
          </cell>
        </row>
        <row r="81">
          <cell r="E81" t="str">
            <v>3641T</v>
          </cell>
          <cell r="L81">
            <v>0</v>
          </cell>
        </row>
        <row r="82">
          <cell r="E82" t="str">
            <v>3910</v>
          </cell>
          <cell r="L82">
            <v>73.510000000000005</v>
          </cell>
        </row>
        <row r="83">
          <cell r="E83" t="str">
            <v>3919</v>
          </cell>
          <cell r="L83">
            <v>0</v>
          </cell>
        </row>
        <row r="84">
          <cell r="E84" t="str">
            <v>3920</v>
          </cell>
          <cell r="L84">
            <v>272.25</v>
          </cell>
        </row>
        <row r="85">
          <cell r="E85" t="str">
            <v>3921</v>
          </cell>
          <cell r="L85">
            <v>163.35</v>
          </cell>
        </row>
        <row r="86">
          <cell r="E86" t="str">
            <v>3922</v>
          </cell>
          <cell r="L86">
            <v>404.4</v>
          </cell>
        </row>
        <row r="87">
          <cell r="E87" t="str">
            <v>3949</v>
          </cell>
          <cell r="L87">
            <v>0</v>
          </cell>
        </row>
        <row r="88">
          <cell r="E88" t="str">
            <v>3950</v>
          </cell>
          <cell r="L88">
            <v>0</v>
          </cell>
        </row>
        <row r="89">
          <cell r="E89" t="str">
            <v>4313</v>
          </cell>
          <cell r="L89">
            <v>7191.57</v>
          </cell>
        </row>
        <row r="90">
          <cell r="E90" t="str">
            <v>5119</v>
          </cell>
          <cell r="L90">
            <v>0</v>
          </cell>
        </row>
        <row r="91">
          <cell r="E91" t="str">
            <v>5119</v>
          </cell>
          <cell r="L91">
            <v>70647.45</v>
          </cell>
        </row>
        <row r="92">
          <cell r="E92" t="str">
            <v>5209</v>
          </cell>
          <cell r="L92">
            <v>0</v>
          </cell>
        </row>
        <row r="93">
          <cell r="E93" t="str">
            <v>5220</v>
          </cell>
          <cell r="L93">
            <v>0</v>
          </cell>
        </row>
        <row r="94">
          <cell r="E94" t="str">
            <v>5220</v>
          </cell>
          <cell r="L94">
            <v>1207.06</v>
          </cell>
        </row>
        <row r="95">
          <cell r="E95" t="str">
            <v>5220</v>
          </cell>
          <cell r="L95">
            <v>612.48</v>
          </cell>
        </row>
        <row r="96">
          <cell r="E96" t="str">
            <v>5221</v>
          </cell>
          <cell r="L96">
            <v>-199</v>
          </cell>
        </row>
        <row r="97">
          <cell r="E97" t="str">
            <v>5221</v>
          </cell>
          <cell r="L97">
            <v>1164</v>
          </cell>
        </row>
        <row r="98">
          <cell r="E98" t="str">
            <v>5230</v>
          </cell>
          <cell r="L98">
            <v>0</v>
          </cell>
        </row>
        <row r="99">
          <cell r="E99" t="str">
            <v>5300</v>
          </cell>
          <cell r="L99">
            <v>0</v>
          </cell>
        </row>
        <row r="100">
          <cell r="E100" t="str">
            <v>5310</v>
          </cell>
          <cell r="L100">
            <v>0</v>
          </cell>
        </row>
        <row r="101">
          <cell r="E101" t="str">
            <v>5550</v>
          </cell>
          <cell r="L101">
            <v>215.17</v>
          </cell>
        </row>
        <row r="102">
          <cell r="E102" t="str">
            <v>5650</v>
          </cell>
          <cell r="L102">
            <v>6540</v>
          </cell>
        </row>
        <row r="103">
          <cell r="E103" t="str">
            <v>5651</v>
          </cell>
          <cell r="L103">
            <v>-137.49</v>
          </cell>
        </row>
        <row r="104">
          <cell r="E104" t="str">
            <v>5740</v>
          </cell>
          <cell r="L104">
            <v>6000</v>
          </cell>
        </row>
        <row r="105">
          <cell r="E105" t="str">
            <v>5810</v>
          </cell>
          <cell r="L105">
            <v>22020.400000000001</v>
          </cell>
        </row>
        <row r="106">
          <cell r="E106" t="str">
            <v>5813</v>
          </cell>
          <cell r="L106">
            <v>10493</v>
          </cell>
        </row>
        <row r="107">
          <cell r="E107" t="str">
            <v>5820</v>
          </cell>
          <cell r="L107">
            <v>0</v>
          </cell>
        </row>
        <row r="108">
          <cell r="E108" t="str">
            <v>5835</v>
          </cell>
          <cell r="L108">
            <v>0</v>
          </cell>
        </row>
        <row r="109">
          <cell r="E109" t="str">
            <v>5840</v>
          </cell>
          <cell r="L109">
            <v>-657.58</v>
          </cell>
        </row>
        <row r="110">
          <cell r="E110" t="str">
            <v>5860</v>
          </cell>
          <cell r="L110">
            <v>0</v>
          </cell>
        </row>
        <row r="111">
          <cell r="E111" t="str">
            <v>5861</v>
          </cell>
          <cell r="L111">
            <v>693.22</v>
          </cell>
        </row>
        <row r="112">
          <cell r="E112" t="str">
            <v>5890</v>
          </cell>
          <cell r="L112">
            <v>400</v>
          </cell>
        </row>
        <row r="113">
          <cell r="E113" t="str">
            <v>6412</v>
          </cell>
          <cell r="L113">
            <v>2470.12</v>
          </cell>
        </row>
        <row r="114">
          <cell r="L114">
            <v>653635.54</v>
          </cell>
        </row>
      </sheetData>
      <sheetData sheetId="14"/>
      <sheetData sheetId="15"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relativeUrl r:id="rId3"/>
    </xxl21:alternateUrls>
    <sheetNames>
      <sheetName val="Forecast"/>
      <sheetName val="GU001-IR- Budget Req"/>
      <sheetName val="Prior Year Budget "/>
      <sheetName val="Last 3 Year Pivot"/>
      <sheetName val="GU001- Banner Budget"/>
      <sheetName val="Budget Actuals- Cognos"/>
      <sheetName val="Labor"/>
      <sheetName val="Accounts"/>
      <sheetName val="FY27 Budget Request - IR 031920"/>
    </sheetNames>
    <sheetDataSet>
      <sheetData sheetId="0" refreshError="1"/>
      <sheetData sheetId="1">
        <row r="10">
          <cell r="E10" t="str">
            <v>2393</v>
          </cell>
        </row>
        <row r="11">
          <cell r="E11" t="str">
            <v>2394</v>
          </cell>
        </row>
        <row r="12">
          <cell r="E12" t="str">
            <v>4211</v>
          </cell>
        </row>
        <row r="13">
          <cell r="E13" t="str">
            <v>4313</v>
          </cell>
        </row>
        <row r="14">
          <cell r="E14" t="str">
            <v>5119</v>
          </cell>
        </row>
        <row r="15">
          <cell r="E15" t="str">
            <v>5220</v>
          </cell>
        </row>
        <row r="16">
          <cell r="E16" t="str">
            <v>5221</v>
          </cell>
        </row>
        <row r="17">
          <cell r="E17" t="str">
            <v>5221</v>
          </cell>
        </row>
        <row r="18">
          <cell r="E18" t="str">
            <v>5230</v>
          </cell>
        </row>
        <row r="19">
          <cell r="E19" t="str">
            <v>5300</v>
          </cell>
        </row>
        <row r="20">
          <cell r="E20" t="str">
            <v>5650</v>
          </cell>
        </row>
        <row r="21">
          <cell r="E21" t="str">
            <v>5820</v>
          </cell>
        </row>
        <row r="22">
          <cell r="E22" t="str">
            <v>6412</v>
          </cell>
        </row>
      </sheetData>
      <sheetData sheetId="2">
        <row r="9">
          <cell r="D9" t="str">
            <v>2393</v>
          </cell>
          <cell r="E9" t="str">
            <v>Class Non-Instr Overtime</v>
          </cell>
          <cell r="F9" t="str">
            <v>679000</v>
          </cell>
          <cell r="M9">
            <v>0</v>
          </cell>
          <cell r="N9">
            <v>1018.59</v>
          </cell>
        </row>
        <row r="10">
          <cell r="D10" t="str">
            <v>2394</v>
          </cell>
          <cell r="E10" t="str">
            <v>Non-Admin Non-Instr Prof Expt</v>
          </cell>
          <cell r="F10" t="str">
            <v>679000</v>
          </cell>
          <cell r="I10">
            <v>0</v>
          </cell>
          <cell r="J10">
            <v>6510</v>
          </cell>
          <cell r="K10">
            <v>0</v>
          </cell>
          <cell r="L10">
            <v>4200</v>
          </cell>
          <cell r="M10">
            <v>6500</v>
          </cell>
          <cell r="N10">
            <v>0</v>
          </cell>
          <cell r="O10">
            <v>6500</v>
          </cell>
          <cell r="P10">
            <v>0</v>
          </cell>
          <cell r="Q10">
            <v>0</v>
          </cell>
        </row>
        <row r="11">
          <cell r="D11" t="str">
            <v>4211</v>
          </cell>
          <cell r="E11" t="str">
            <v>Non-Library/Magazines/Bks/Prdcls</v>
          </cell>
          <cell r="F11" t="str">
            <v>679000</v>
          </cell>
          <cell r="I11">
            <v>100</v>
          </cell>
          <cell r="J11">
            <v>0</v>
          </cell>
          <cell r="O11">
            <v>0</v>
          </cell>
          <cell r="P11">
            <v>31.51</v>
          </cell>
          <cell r="Q11">
            <v>1000</v>
          </cell>
          <cell r="R11">
            <v>1000</v>
          </cell>
        </row>
        <row r="12">
          <cell r="D12" t="str">
            <v>4313</v>
          </cell>
          <cell r="E12" t="str">
            <v>Non-Inst Supplies &amp; Materials</v>
          </cell>
          <cell r="F12" t="str">
            <v>679000</v>
          </cell>
          <cell r="I12">
            <v>200</v>
          </cell>
          <cell r="J12">
            <v>0</v>
          </cell>
          <cell r="K12">
            <v>300</v>
          </cell>
          <cell r="L12">
            <v>0</v>
          </cell>
          <cell r="M12">
            <v>2700</v>
          </cell>
          <cell r="N12">
            <v>1167.46</v>
          </cell>
          <cell r="O12">
            <v>500</v>
          </cell>
          <cell r="P12">
            <v>334.03</v>
          </cell>
          <cell r="Q12">
            <v>500</v>
          </cell>
          <cell r="R12">
            <v>500</v>
          </cell>
        </row>
        <row r="13">
          <cell r="D13" t="str">
            <v>5119</v>
          </cell>
          <cell r="E13" t="str">
            <v>Oth Non-Inst Consulting Services</v>
          </cell>
          <cell r="F13" t="str">
            <v>679000</v>
          </cell>
          <cell r="I13">
            <v>1600</v>
          </cell>
          <cell r="J13">
            <v>220</v>
          </cell>
          <cell r="K13">
            <v>1000</v>
          </cell>
          <cell r="L13">
            <v>0</v>
          </cell>
          <cell r="Q13">
            <v>50000</v>
          </cell>
          <cell r="R13">
            <v>50000</v>
          </cell>
        </row>
        <row r="14">
          <cell r="D14" t="str">
            <v>5220</v>
          </cell>
          <cell r="E14" t="str">
            <v>Employee Travel</v>
          </cell>
          <cell r="F14" t="str">
            <v>679000</v>
          </cell>
          <cell r="I14">
            <v>13206</v>
          </cell>
          <cell r="J14">
            <v>7449.07</v>
          </cell>
          <cell r="K14">
            <v>17000</v>
          </cell>
          <cell r="L14">
            <v>13507.72</v>
          </cell>
          <cell r="M14">
            <v>20000</v>
          </cell>
          <cell r="N14">
            <v>10959.96</v>
          </cell>
          <cell r="O14">
            <v>24000</v>
          </cell>
          <cell r="P14">
            <v>1025.1600000000001</v>
          </cell>
          <cell r="Q14">
            <v>24000</v>
          </cell>
          <cell r="R14">
            <v>24000</v>
          </cell>
        </row>
        <row r="15">
          <cell r="D15" t="str">
            <v>5221</v>
          </cell>
          <cell r="E15" t="str">
            <v>(Local) Online Training/Webinar</v>
          </cell>
          <cell r="F15" t="str">
            <v>679000</v>
          </cell>
          <cell r="I15">
            <v>500</v>
          </cell>
          <cell r="J15">
            <v>1196</v>
          </cell>
          <cell r="K15">
            <v>1000</v>
          </cell>
          <cell r="L15">
            <v>0</v>
          </cell>
          <cell r="M15">
            <v>1000</v>
          </cell>
          <cell r="N15">
            <v>0</v>
          </cell>
          <cell r="O15">
            <v>1000</v>
          </cell>
          <cell r="P15">
            <v>0</v>
          </cell>
          <cell r="Q15">
            <v>1000</v>
          </cell>
          <cell r="R15">
            <v>0</v>
          </cell>
        </row>
        <row r="16">
          <cell r="D16" t="str">
            <v>5221</v>
          </cell>
          <cell r="E16" t="str">
            <v>(Local) Online Training/Webinar</v>
          </cell>
          <cell r="F16" t="str">
            <v>660010</v>
          </cell>
          <cell r="M16">
            <v>1000</v>
          </cell>
          <cell r="N16">
            <v>0</v>
          </cell>
        </row>
        <row r="17">
          <cell r="D17" t="str">
            <v>5230</v>
          </cell>
          <cell r="E17" t="str">
            <v>Food/Meetings</v>
          </cell>
          <cell r="F17" t="str">
            <v>679000</v>
          </cell>
          <cell r="K17">
            <v>0</v>
          </cell>
          <cell r="L17">
            <v>252.11</v>
          </cell>
        </row>
        <row r="18">
          <cell r="D18" t="str">
            <v>5300</v>
          </cell>
          <cell r="E18" t="str">
            <v>Institutional Dues/Memberships</v>
          </cell>
          <cell r="F18" t="str">
            <v>679000</v>
          </cell>
          <cell r="I18">
            <v>1000</v>
          </cell>
          <cell r="J18">
            <v>690</v>
          </cell>
          <cell r="K18">
            <v>800</v>
          </cell>
          <cell r="L18">
            <v>530</v>
          </cell>
          <cell r="M18">
            <v>1500</v>
          </cell>
          <cell r="N18">
            <v>2386.85</v>
          </cell>
          <cell r="O18">
            <v>1500</v>
          </cell>
          <cell r="P18">
            <v>590</v>
          </cell>
          <cell r="Q18">
            <v>1500</v>
          </cell>
          <cell r="R18">
            <v>1500</v>
          </cell>
        </row>
        <row r="19">
          <cell r="D19" t="str">
            <v>5650</v>
          </cell>
          <cell r="E19" t="str">
            <v>Software Licensing/Maintenance Svcs</v>
          </cell>
          <cell r="F19" t="str">
            <v>679000</v>
          </cell>
          <cell r="I19">
            <v>21000</v>
          </cell>
          <cell r="J19">
            <v>18579</v>
          </cell>
          <cell r="K19">
            <v>22300</v>
          </cell>
          <cell r="L19">
            <v>19992</v>
          </cell>
          <cell r="M19">
            <v>25000</v>
          </cell>
          <cell r="N19">
            <v>21384</v>
          </cell>
          <cell r="O19">
            <v>25000</v>
          </cell>
          <cell r="P19">
            <v>19279</v>
          </cell>
          <cell r="Q19">
            <v>140000</v>
          </cell>
          <cell r="R19">
            <v>140000</v>
          </cell>
        </row>
        <row r="20">
          <cell r="D20" t="str">
            <v>5820</v>
          </cell>
          <cell r="E20" t="str">
            <v>Postage/Express Overnight Svcs</v>
          </cell>
          <cell r="F20" t="str">
            <v>679000</v>
          </cell>
          <cell r="K20">
            <v>200</v>
          </cell>
          <cell r="L20">
            <v>0</v>
          </cell>
          <cell r="M20">
            <v>300</v>
          </cell>
          <cell r="N20">
            <v>0</v>
          </cell>
          <cell r="O20">
            <v>300</v>
          </cell>
          <cell r="P20">
            <v>0</v>
          </cell>
          <cell r="Q20">
            <v>300</v>
          </cell>
          <cell r="R20">
            <v>0</v>
          </cell>
        </row>
        <row r="21">
          <cell r="D21" t="str">
            <v>6412</v>
          </cell>
          <cell r="E21" t="str">
            <v>Computer/Technology Equipment</v>
          </cell>
          <cell r="F21" t="str">
            <v>679000</v>
          </cell>
          <cell r="I21">
            <v>1000</v>
          </cell>
          <cell r="J21">
            <v>6698.78</v>
          </cell>
          <cell r="K21">
            <v>17000</v>
          </cell>
          <cell r="L21">
            <v>14693.03</v>
          </cell>
          <cell r="M21">
            <v>4500</v>
          </cell>
          <cell r="N21">
            <v>0</v>
          </cell>
          <cell r="O21">
            <v>4500</v>
          </cell>
          <cell r="P21">
            <v>2828.56</v>
          </cell>
          <cell r="Q21">
            <v>4500</v>
          </cell>
          <cell r="R21">
            <v>3000</v>
          </cell>
        </row>
      </sheetData>
      <sheetData sheetId="3" refreshError="1"/>
      <sheetData sheetId="4" refreshError="1"/>
      <sheetData sheetId="5">
        <row r="14">
          <cell r="E14" t="str">
            <v>2110</v>
          </cell>
          <cell r="L14">
            <v>69692.039999999994</v>
          </cell>
        </row>
        <row r="15">
          <cell r="E15" t="str">
            <v>2191</v>
          </cell>
          <cell r="L15">
            <v>229843.02</v>
          </cell>
        </row>
        <row r="16">
          <cell r="E16" t="str">
            <v>2199</v>
          </cell>
          <cell r="L16">
            <v>-4575.5600000000004</v>
          </cell>
        </row>
        <row r="17">
          <cell r="E17" t="str">
            <v>2393</v>
          </cell>
          <cell r="L17">
            <v>302.51</v>
          </cell>
        </row>
        <row r="18">
          <cell r="E18" t="str">
            <v>2999</v>
          </cell>
          <cell r="L18">
            <v>0</v>
          </cell>
        </row>
        <row r="19">
          <cell r="E19" t="str">
            <v>3220</v>
          </cell>
          <cell r="L19">
            <v>14234.14</v>
          </cell>
        </row>
        <row r="20">
          <cell r="E20" t="str">
            <v>3221</v>
          </cell>
          <cell r="L20">
            <v>61717.37</v>
          </cell>
        </row>
        <row r="21">
          <cell r="E21" t="str">
            <v>3320</v>
          </cell>
          <cell r="L21">
            <v>5214.29</v>
          </cell>
        </row>
        <row r="22">
          <cell r="E22" t="str">
            <v>3321</v>
          </cell>
          <cell r="L22">
            <v>17477.47</v>
          </cell>
        </row>
        <row r="23">
          <cell r="E23" t="str">
            <v>3420</v>
          </cell>
          <cell r="L23">
            <v>6646.6</v>
          </cell>
        </row>
        <row r="24">
          <cell r="E24" t="str">
            <v>3420RC</v>
          </cell>
          <cell r="L24">
            <v>1365.96</v>
          </cell>
        </row>
        <row r="25">
          <cell r="E25" t="str">
            <v>3421</v>
          </cell>
          <cell r="L25">
            <v>43143.91</v>
          </cell>
        </row>
        <row r="26">
          <cell r="E26" t="str">
            <v>3421RC</v>
          </cell>
          <cell r="L26">
            <v>4504.03</v>
          </cell>
        </row>
        <row r="27">
          <cell r="E27" t="str">
            <v>3520</v>
          </cell>
          <cell r="L27">
            <v>34.840000000000003</v>
          </cell>
        </row>
        <row r="28">
          <cell r="E28" t="str">
            <v>3521</v>
          </cell>
          <cell r="L28">
            <v>115.08</v>
          </cell>
        </row>
        <row r="29">
          <cell r="E29" t="str">
            <v>3620</v>
          </cell>
          <cell r="L29">
            <v>736.28</v>
          </cell>
        </row>
        <row r="30">
          <cell r="E30" t="str">
            <v>3621</v>
          </cell>
          <cell r="L30">
            <v>2431.48</v>
          </cell>
        </row>
        <row r="31">
          <cell r="E31" t="str">
            <v>3920</v>
          </cell>
          <cell r="L31">
            <v>0</v>
          </cell>
        </row>
        <row r="32">
          <cell r="E32" t="str">
            <v>3921</v>
          </cell>
          <cell r="L32">
            <v>816.76</v>
          </cell>
        </row>
        <row r="33">
          <cell r="E33" t="str">
            <v>4211</v>
          </cell>
          <cell r="L33">
            <v>0</v>
          </cell>
        </row>
        <row r="34">
          <cell r="E34" t="str">
            <v>4313</v>
          </cell>
          <cell r="L34">
            <v>1753.35</v>
          </cell>
        </row>
        <row r="35">
          <cell r="E35" t="str">
            <v>5119</v>
          </cell>
          <cell r="L35">
            <v>0</v>
          </cell>
        </row>
        <row r="36">
          <cell r="E36" t="str">
            <v>5119</v>
          </cell>
          <cell r="L36">
            <v>0</v>
          </cell>
        </row>
        <row r="37">
          <cell r="E37" t="str">
            <v>5220</v>
          </cell>
          <cell r="L37">
            <v>1383.41</v>
          </cell>
        </row>
        <row r="38">
          <cell r="E38" t="str">
            <v>5220</v>
          </cell>
          <cell r="L38">
            <v>19460.87</v>
          </cell>
        </row>
        <row r="39">
          <cell r="E39" t="str">
            <v>5221</v>
          </cell>
          <cell r="L39">
            <v>0</v>
          </cell>
        </row>
        <row r="40">
          <cell r="E40" t="str">
            <v>5221</v>
          </cell>
          <cell r="L40">
            <v>0</v>
          </cell>
        </row>
        <row r="41">
          <cell r="E41" t="str">
            <v>5230</v>
          </cell>
          <cell r="L41">
            <v>119.78</v>
          </cell>
        </row>
        <row r="42">
          <cell r="E42" t="str">
            <v>5300</v>
          </cell>
          <cell r="L42">
            <v>0</v>
          </cell>
        </row>
        <row r="43">
          <cell r="E43" t="str">
            <v>5650</v>
          </cell>
          <cell r="L43">
            <v>133324.67000000001</v>
          </cell>
        </row>
        <row r="44">
          <cell r="E44" t="str">
            <v>6412</v>
          </cell>
          <cell r="L44">
            <v>0</v>
          </cell>
        </row>
        <row r="45">
          <cell r="L45">
            <v>609742.30000000005</v>
          </cell>
        </row>
      </sheetData>
      <sheetData sheetId="6" refreshError="1"/>
      <sheetData sheetId="7"/>
      <sheetData sheetId="8"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relativeUrl r:id="rId3"/>
    </xxl21:alternateUrls>
    <sheetNames>
      <sheetName val="Forecast"/>
      <sheetName val="Ed Serv.11CWS1- Budget Request"/>
      <sheetName val="Ed Serv.11CLA0- Budget Request"/>
      <sheetName val="Recalculating Prior Year Budget"/>
      <sheetName val="Budget Actuals 11CWS1"/>
      <sheetName val="Budget Actuals 11CLA0"/>
      <sheetName val="Labor"/>
      <sheetName val="Accounts"/>
      <sheetName val="FY27 Budget Request - CWS  LA"/>
    </sheetNames>
    <sheetDataSet>
      <sheetData sheetId="0" refreshError="1"/>
      <sheetData sheetId="1">
        <row r="34">
          <cell r="B34" t="str">
            <v>11CWS1</v>
          </cell>
          <cell r="D34" t="str">
            <v>6414</v>
          </cell>
          <cell r="F34" t="str">
            <v>679000</v>
          </cell>
        </row>
        <row r="35">
          <cell r="B35" t="str">
            <v>11CWS1</v>
          </cell>
        </row>
        <row r="39">
          <cell r="B39" t="str">
            <v xml:space="preserve">Org Code </v>
          </cell>
          <cell r="D39" t="str">
            <v xml:space="preserve"> Account</v>
          </cell>
          <cell r="F39" t="str">
            <v xml:space="preserve"> Program</v>
          </cell>
          <cell r="G39" t="str">
            <v xml:space="preserve"> Activity</v>
          </cell>
        </row>
        <row r="40">
          <cell r="B40" t="str">
            <v>11CWS1</v>
          </cell>
          <cell r="D40">
            <v>5230</v>
          </cell>
          <cell r="F40" t="str">
            <v>679000</v>
          </cell>
          <cell r="G40" t="str">
            <v>CWSMLI</v>
          </cell>
        </row>
        <row r="41">
          <cell r="B41" t="str">
            <v>11CWS1</v>
          </cell>
          <cell r="D41">
            <v>5230</v>
          </cell>
          <cell r="F41" t="str">
            <v>601000</v>
          </cell>
          <cell r="G41" t="str">
            <v>CWSMLI</v>
          </cell>
        </row>
        <row r="42">
          <cell r="B42" t="str">
            <v>11CWS1</v>
          </cell>
          <cell r="D42">
            <v>4313</v>
          </cell>
          <cell r="F42" t="str">
            <v>679000</v>
          </cell>
          <cell r="G42" t="str">
            <v>CWSMLI</v>
          </cell>
        </row>
        <row r="43">
          <cell r="B43" t="str">
            <v>11CWS1</v>
          </cell>
          <cell r="D43">
            <v>5220</v>
          </cell>
          <cell r="F43" t="str">
            <v>679000</v>
          </cell>
          <cell r="G43" t="str">
            <v>CWSMLI</v>
          </cell>
        </row>
        <row r="44">
          <cell r="B44" t="str">
            <v>11CWS1</v>
          </cell>
          <cell r="D44">
            <v>3000</v>
          </cell>
          <cell r="F44" t="str">
            <v>679000</v>
          </cell>
          <cell r="G44" t="str">
            <v>CWSMLI</v>
          </cell>
        </row>
        <row r="45">
          <cell r="B45" t="str">
            <v>11CWS1</v>
          </cell>
          <cell r="D45" t="str">
            <v>4313</v>
          </cell>
          <cell r="F45" t="str">
            <v>679000</v>
          </cell>
          <cell r="G45" t="str">
            <v>CWSMLI</v>
          </cell>
        </row>
        <row r="46">
          <cell r="B46" t="str">
            <v>11CWS1</v>
          </cell>
          <cell r="D46" t="str">
            <v>5119</v>
          </cell>
          <cell r="F46" t="str">
            <v>679000</v>
          </cell>
          <cell r="G46" t="str">
            <v>CWSMLI</v>
          </cell>
        </row>
        <row r="47">
          <cell r="B47" t="str">
            <v>11CWS1</v>
          </cell>
          <cell r="D47" t="str">
            <v>5209</v>
          </cell>
          <cell r="F47" t="str">
            <v>679000</v>
          </cell>
          <cell r="G47" t="str">
            <v>CWSMLI</v>
          </cell>
        </row>
        <row r="48">
          <cell r="B48" t="str">
            <v>11CWS1</v>
          </cell>
          <cell r="D48" t="str">
            <v>5220</v>
          </cell>
          <cell r="F48" t="str">
            <v>679000</v>
          </cell>
          <cell r="G48" t="str">
            <v>CWSMLI</v>
          </cell>
        </row>
        <row r="50">
          <cell r="B50" t="str">
            <v>11CWS1</v>
          </cell>
          <cell r="D50" t="str">
            <v>5220</v>
          </cell>
          <cell r="F50" t="str">
            <v>697000</v>
          </cell>
          <cell r="G50" t="str">
            <v>CWSMLI</v>
          </cell>
        </row>
        <row r="51">
          <cell r="B51" t="str">
            <v>11CWS1</v>
          </cell>
          <cell r="D51" t="str">
            <v>5230</v>
          </cell>
          <cell r="F51" t="str">
            <v>679000</v>
          </cell>
          <cell r="G51" t="str">
            <v>CWSMLI</v>
          </cell>
        </row>
        <row r="52">
          <cell r="B52" t="str">
            <v>11CWS1</v>
          </cell>
          <cell r="D52" t="str">
            <v>5230</v>
          </cell>
          <cell r="F52" t="str">
            <v>647000</v>
          </cell>
          <cell r="G52" t="str">
            <v>CWSMLI</v>
          </cell>
        </row>
        <row r="53">
          <cell r="B53" t="str">
            <v>11CWS1</v>
          </cell>
          <cell r="D53" t="str">
            <v>5300</v>
          </cell>
          <cell r="F53" t="str">
            <v>679000</v>
          </cell>
          <cell r="G53" t="str">
            <v>CWSMLI</v>
          </cell>
        </row>
        <row r="54">
          <cell r="B54" t="str">
            <v>11CWS1</v>
          </cell>
          <cell r="D54" t="str">
            <v>5603</v>
          </cell>
          <cell r="F54" t="str">
            <v>679000</v>
          </cell>
          <cell r="G54" t="str">
            <v>CWSMLI</v>
          </cell>
        </row>
        <row r="55">
          <cell r="B55" t="str">
            <v>11CWS1</v>
          </cell>
          <cell r="D55" t="str">
            <v>5650</v>
          </cell>
          <cell r="F55" t="str">
            <v>679000</v>
          </cell>
          <cell r="G55" t="str">
            <v>CWSMLI</v>
          </cell>
        </row>
        <row r="56">
          <cell r="B56" t="str">
            <v>11CWS1</v>
          </cell>
          <cell r="D56" t="str">
            <v>5861</v>
          </cell>
          <cell r="F56" t="str">
            <v>679000</v>
          </cell>
          <cell r="G56" t="str">
            <v>CWSMLI</v>
          </cell>
        </row>
        <row r="57">
          <cell r="B57" t="str">
            <v>11CWS1</v>
          </cell>
          <cell r="D57" t="str">
            <v>5862</v>
          </cell>
          <cell r="F57" t="str">
            <v>679000</v>
          </cell>
          <cell r="G57" t="str">
            <v>CWSMLI</v>
          </cell>
        </row>
        <row r="58">
          <cell r="B58" t="str">
            <v>11CWS1</v>
          </cell>
          <cell r="D58" t="str">
            <v>6412</v>
          </cell>
          <cell r="F58" t="str">
            <v>679000</v>
          </cell>
          <cell r="G58" t="str">
            <v>CWSMLI</v>
          </cell>
        </row>
        <row r="59">
          <cell r="B59" t="str">
            <v>11CWS1</v>
          </cell>
          <cell r="D59" t="str">
            <v>6414</v>
          </cell>
          <cell r="F59" t="str">
            <v>679000</v>
          </cell>
          <cell r="G59" t="str">
            <v>CWSMLI</v>
          </cell>
        </row>
        <row r="68">
          <cell r="B68" t="str">
            <v>11CWS1</v>
          </cell>
          <cell r="D68">
            <v>1419</v>
          </cell>
          <cell r="F68" t="str">
            <v>679000</v>
          </cell>
          <cell r="G68" t="str">
            <v>CWSAMC</v>
          </cell>
        </row>
        <row r="69">
          <cell r="B69" t="str">
            <v>11CWS1</v>
          </cell>
          <cell r="D69">
            <v>4211</v>
          </cell>
          <cell r="F69" t="str">
            <v>679000</v>
          </cell>
          <cell r="G69" t="str">
            <v>CWSAMC</v>
          </cell>
        </row>
        <row r="70">
          <cell r="B70" t="str">
            <v>11CWS1</v>
          </cell>
          <cell r="D70">
            <v>4310</v>
          </cell>
          <cell r="F70" t="str">
            <v>679000</v>
          </cell>
          <cell r="G70" t="str">
            <v>CWSAMC</v>
          </cell>
        </row>
        <row r="72">
          <cell r="B72" t="str">
            <v>11CWS1</v>
          </cell>
          <cell r="D72">
            <v>5119</v>
          </cell>
          <cell r="F72" t="str">
            <v>679000</v>
          </cell>
          <cell r="G72" t="str">
            <v>CWSAMC</v>
          </cell>
        </row>
        <row r="73">
          <cell r="B73" t="str">
            <v>11CWS1</v>
          </cell>
          <cell r="D73">
            <v>5220</v>
          </cell>
          <cell r="F73" t="str">
            <v>679000</v>
          </cell>
          <cell r="G73" t="str">
            <v>CWSAMC</v>
          </cell>
        </row>
        <row r="75">
          <cell r="B75" t="str">
            <v>11CWS1</v>
          </cell>
          <cell r="D75">
            <v>5230</v>
          </cell>
          <cell r="F75" t="str">
            <v>679000</v>
          </cell>
          <cell r="G75" t="str">
            <v>CWSAMC</v>
          </cell>
        </row>
        <row r="76">
          <cell r="B76" t="str">
            <v>11CWS1</v>
          </cell>
          <cell r="D76">
            <v>5230</v>
          </cell>
          <cell r="F76" t="str">
            <v>684000</v>
          </cell>
          <cell r="G76" t="str">
            <v>CWSAMC</v>
          </cell>
        </row>
        <row r="77">
          <cell r="B77" t="str">
            <v>11CWS1</v>
          </cell>
          <cell r="D77">
            <v>5603</v>
          </cell>
          <cell r="F77" t="str">
            <v>679000</v>
          </cell>
          <cell r="G77" t="str">
            <v>CWSAMC</v>
          </cell>
        </row>
        <row r="78">
          <cell r="B78" t="str">
            <v>11CWS1</v>
          </cell>
          <cell r="D78">
            <v>5790</v>
          </cell>
          <cell r="F78" t="str">
            <v>679000</v>
          </cell>
          <cell r="G78" t="str">
            <v>CWSAMC</v>
          </cell>
        </row>
        <row r="83">
          <cell r="B83" t="str">
            <v>11CWS1</v>
          </cell>
          <cell r="D83">
            <v>1419</v>
          </cell>
          <cell r="F83" t="str">
            <v>679000</v>
          </cell>
          <cell r="G83" t="str">
            <v>CWSAMP</v>
          </cell>
        </row>
        <row r="84">
          <cell r="B84" t="str">
            <v>11CWS1</v>
          </cell>
          <cell r="D84">
            <v>4211</v>
          </cell>
          <cell r="F84" t="str">
            <v>679000</v>
          </cell>
          <cell r="G84" t="str">
            <v>CWSAMP</v>
          </cell>
        </row>
        <row r="85">
          <cell r="B85" t="str">
            <v>11CWS1</v>
          </cell>
          <cell r="D85">
            <v>4310</v>
          </cell>
          <cell r="F85" t="str">
            <v>679000</v>
          </cell>
          <cell r="G85" t="str">
            <v>CWSAMP</v>
          </cell>
        </row>
        <row r="87">
          <cell r="B87" t="str">
            <v>11CWS1</v>
          </cell>
          <cell r="D87">
            <v>5119</v>
          </cell>
          <cell r="F87" t="str">
            <v>679000</v>
          </cell>
          <cell r="G87" t="str">
            <v>CWSAMP</v>
          </cell>
        </row>
        <row r="88">
          <cell r="B88" t="str">
            <v>11CWS1</v>
          </cell>
          <cell r="D88">
            <v>5220</v>
          </cell>
          <cell r="F88" t="str">
            <v>679000</v>
          </cell>
          <cell r="G88" t="str">
            <v>CWSAMP</v>
          </cell>
        </row>
        <row r="89">
          <cell r="B89" t="str">
            <v>11CWS1</v>
          </cell>
          <cell r="D89" t="str">
            <v>5220DT</v>
          </cell>
          <cell r="F89" t="str">
            <v>679000</v>
          </cell>
          <cell r="G89" t="str">
            <v>CWSAMP</v>
          </cell>
        </row>
        <row r="90">
          <cell r="B90" t="str">
            <v>11CWS1</v>
          </cell>
          <cell r="D90" t="str">
            <v>5220DT</v>
          </cell>
          <cell r="F90" t="str">
            <v>679000</v>
          </cell>
          <cell r="G90" t="str">
            <v>CWSAMP</v>
          </cell>
        </row>
        <row r="91">
          <cell r="B91" t="str">
            <v>11CWS1</v>
          </cell>
          <cell r="D91">
            <v>5230</v>
          </cell>
          <cell r="F91" t="str">
            <v>679000</v>
          </cell>
          <cell r="G91" t="str">
            <v>CWSAMP</v>
          </cell>
        </row>
        <row r="92">
          <cell r="B92" t="str">
            <v>11CWS1</v>
          </cell>
          <cell r="D92">
            <v>5230</v>
          </cell>
          <cell r="F92" t="str">
            <v>679000</v>
          </cell>
          <cell r="G92" t="str">
            <v>CWSAMP</v>
          </cell>
        </row>
        <row r="93">
          <cell r="B93" t="str">
            <v>11CWS1</v>
          </cell>
          <cell r="D93">
            <v>5230</v>
          </cell>
          <cell r="F93" t="str">
            <v>684000</v>
          </cell>
          <cell r="G93" t="str">
            <v>CWSAMP</v>
          </cell>
        </row>
        <row r="94">
          <cell r="B94" t="str">
            <v>11CWS1</v>
          </cell>
          <cell r="D94">
            <v>5603</v>
          </cell>
          <cell r="F94" t="str">
            <v>679000</v>
          </cell>
          <cell r="G94" t="str">
            <v>CWSAMP</v>
          </cell>
        </row>
        <row r="95">
          <cell r="B95" t="str">
            <v>11CWS1</v>
          </cell>
          <cell r="D95">
            <v>5790</v>
          </cell>
          <cell r="F95" t="str">
            <v>679000</v>
          </cell>
          <cell r="G95" t="str">
            <v>CWSAMP</v>
          </cell>
        </row>
        <row r="101">
          <cell r="B101" t="str">
            <v>11CWS1</v>
          </cell>
          <cell r="D101" t="str">
            <v>1419</v>
          </cell>
          <cell r="F101" t="str">
            <v>679000</v>
          </cell>
          <cell r="G101" t="str">
            <v>CWSAFP</v>
          </cell>
        </row>
        <row r="102">
          <cell r="B102" t="str">
            <v>11CWS1</v>
          </cell>
          <cell r="D102" t="str">
            <v>1419</v>
          </cell>
          <cell r="F102" t="str">
            <v>679000</v>
          </cell>
          <cell r="G102" t="str">
            <v>CWSAFP</v>
          </cell>
        </row>
        <row r="103">
          <cell r="B103" t="str">
            <v>11CWS1</v>
          </cell>
          <cell r="D103">
            <v>3000</v>
          </cell>
          <cell r="F103" t="str">
            <v>679000</v>
          </cell>
          <cell r="G103" t="str">
            <v>CWSAFP</v>
          </cell>
        </row>
        <row r="104">
          <cell r="B104" t="str">
            <v>11CWS1</v>
          </cell>
          <cell r="D104">
            <v>3000</v>
          </cell>
          <cell r="F104" t="str">
            <v>679000</v>
          </cell>
          <cell r="G104" t="str">
            <v>CWSAFP</v>
          </cell>
        </row>
        <row r="105">
          <cell r="B105" t="str">
            <v>11CWS1</v>
          </cell>
          <cell r="D105" t="str">
            <v>4211</v>
          </cell>
          <cell r="F105" t="str">
            <v>679000</v>
          </cell>
          <cell r="G105" t="str">
            <v>CWSAFP</v>
          </cell>
        </row>
        <row r="107">
          <cell r="B107" t="str">
            <v>11CWS1</v>
          </cell>
          <cell r="D107">
            <v>4313</v>
          </cell>
          <cell r="F107" t="str">
            <v>679000</v>
          </cell>
          <cell r="G107" t="str">
            <v>CWSAFP</v>
          </cell>
        </row>
        <row r="108">
          <cell r="B108" t="str">
            <v>11CWS1</v>
          </cell>
          <cell r="D108" t="str">
            <v>5119</v>
          </cell>
          <cell r="F108" t="str">
            <v>679000</v>
          </cell>
          <cell r="G108" t="str">
            <v>CWSAFP</v>
          </cell>
        </row>
        <row r="109">
          <cell r="B109" t="str">
            <v>11CWS1</v>
          </cell>
          <cell r="D109" t="str">
            <v>5220</v>
          </cell>
          <cell r="F109" t="str">
            <v>679000</v>
          </cell>
          <cell r="G109" t="str">
            <v>CWSAFP</v>
          </cell>
        </row>
        <row r="110">
          <cell r="B110" t="str">
            <v>11CWS1</v>
          </cell>
          <cell r="D110" t="str">
            <v>5220DT</v>
          </cell>
          <cell r="F110" t="str">
            <v>679000</v>
          </cell>
          <cell r="G110" t="str">
            <v>CWSAFP</v>
          </cell>
        </row>
        <row r="111">
          <cell r="B111" t="str">
            <v>11CWS1</v>
          </cell>
          <cell r="D111" t="str">
            <v>5220DT</v>
          </cell>
          <cell r="F111" t="str">
            <v>679000</v>
          </cell>
          <cell r="G111" t="str">
            <v>CWSAFP</v>
          </cell>
        </row>
        <row r="112">
          <cell r="B112" t="str">
            <v>11CWS1</v>
          </cell>
          <cell r="D112" t="str">
            <v>5230</v>
          </cell>
          <cell r="F112" t="str">
            <v>679000</v>
          </cell>
          <cell r="G112" t="str">
            <v>CWSAFP</v>
          </cell>
        </row>
        <row r="113">
          <cell r="B113" t="str">
            <v>11CWS1</v>
          </cell>
          <cell r="D113">
            <v>5230</v>
          </cell>
          <cell r="F113" t="str">
            <v>679000</v>
          </cell>
          <cell r="G113" t="str">
            <v>CWSAFP</v>
          </cell>
        </row>
        <row r="114">
          <cell r="B114" t="str">
            <v>11CWS1</v>
          </cell>
          <cell r="D114" t="str">
            <v>5230</v>
          </cell>
          <cell r="F114" t="str">
            <v>684000</v>
          </cell>
          <cell r="G114" t="str">
            <v>CWSAFP</v>
          </cell>
        </row>
        <row r="115">
          <cell r="B115" t="str">
            <v>11CWS1</v>
          </cell>
          <cell r="D115">
            <v>5650</v>
          </cell>
          <cell r="F115" t="str">
            <v>679000</v>
          </cell>
          <cell r="G115" t="str">
            <v>CWSAFP</v>
          </cell>
        </row>
        <row r="116">
          <cell r="B116" t="str">
            <v>11CWS1</v>
          </cell>
          <cell r="D116" t="str">
            <v>5790</v>
          </cell>
          <cell r="F116" t="str">
            <v>679000</v>
          </cell>
          <cell r="G116" t="str">
            <v>CWSAFP</v>
          </cell>
        </row>
      </sheetData>
      <sheetData sheetId="2" refreshError="1"/>
      <sheetData sheetId="3">
        <row r="6">
          <cell r="B6" t="str">
            <v>Account Code</v>
          </cell>
          <cell r="C6" t="str">
            <v>Amount</v>
          </cell>
          <cell r="D6" t="str">
            <v>Currently Budgeted</v>
          </cell>
          <cell r="E6" t="str">
            <v>Needed Budget</v>
          </cell>
        </row>
        <row r="8">
          <cell r="B8">
            <v>1419</v>
          </cell>
          <cell r="C8">
            <v>83250</v>
          </cell>
          <cell r="E8">
            <v>83250</v>
          </cell>
        </row>
        <row r="9">
          <cell r="B9">
            <v>3000</v>
          </cell>
          <cell r="C9">
            <v>18029.759999999998</v>
          </cell>
          <cell r="E9">
            <v>18029.759999999998</v>
          </cell>
        </row>
        <row r="10">
          <cell r="B10">
            <v>4310</v>
          </cell>
          <cell r="C10">
            <v>6000</v>
          </cell>
          <cell r="E10">
            <v>6000</v>
          </cell>
        </row>
        <row r="11">
          <cell r="B11">
            <v>4313</v>
          </cell>
          <cell r="C11">
            <v>4032</v>
          </cell>
          <cell r="D11">
            <v>2000</v>
          </cell>
          <cell r="E11">
            <v>2032</v>
          </cell>
        </row>
        <row r="12">
          <cell r="B12">
            <v>5119</v>
          </cell>
          <cell r="C12">
            <v>2705</v>
          </cell>
          <cell r="D12">
            <v>4500</v>
          </cell>
          <cell r="E12">
            <v>-1795</v>
          </cell>
        </row>
        <row r="13">
          <cell r="B13">
            <v>5119</v>
          </cell>
          <cell r="C13">
            <v>18000</v>
          </cell>
          <cell r="E13">
            <v>18000</v>
          </cell>
        </row>
        <row r="14">
          <cell r="B14">
            <v>5220</v>
          </cell>
          <cell r="C14">
            <v>85729</v>
          </cell>
          <cell r="D14">
            <v>40000</v>
          </cell>
          <cell r="E14">
            <v>45729</v>
          </cell>
        </row>
        <row r="15">
          <cell r="B15">
            <v>5230</v>
          </cell>
          <cell r="C15">
            <v>30597</v>
          </cell>
          <cell r="D15">
            <v>4000</v>
          </cell>
          <cell r="E15">
            <v>26597</v>
          </cell>
        </row>
        <row r="16">
          <cell r="B16">
            <v>5603</v>
          </cell>
          <cell r="D16">
            <v>500</v>
          </cell>
          <cell r="E16">
            <v>-500</v>
          </cell>
        </row>
        <row r="17">
          <cell r="B17">
            <v>5790</v>
          </cell>
          <cell r="C17">
            <v>1000</v>
          </cell>
          <cell r="D17">
            <v>2000</v>
          </cell>
          <cell r="E17">
            <v>-1000</v>
          </cell>
        </row>
        <row r="18">
          <cell r="C18">
            <v>35000</v>
          </cell>
          <cell r="E18">
            <v>35000</v>
          </cell>
        </row>
        <row r="20">
          <cell r="C20">
            <v>284342.76</v>
          </cell>
          <cell r="D20">
            <v>53000</v>
          </cell>
          <cell r="E20">
            <v>231342.76</v>
          </cell>
        </row>
        <row r="33">
          <cell r="G33" t="str">
            <v>Row Labels</v>
          </cell>
        </row>
        <row r="35">
          <cell r="C35">
            <v>5230</v>
          </cell>
        </row>
        <row r="36">
          <cell r="C36">
            <v>5230</v>
          </cell>
        </row>
        <row r="40">
          <cell r="C40">
            <v>3000</v>
          </cell>
        </row>
        <row r="113">
          <cell r="C113">
            <v>13</v>
          </cell>
          <cell r="D113">
            <v>3900</v>
          </cell>
        </row>
        <row r="114">
          <cell r="C114">
            <v>13</v>
          </cell>
          <cell r="D114">
            <v>858</v>
          </cell>
        </row>
        <row r="115">
          <cell r="C115">
            <v>13</v>
          </cell>
          <cell r="D115">
            <v>899.08</v>
          </cell>
        </row>
        <row r="116">
          <cell r="D116">
            <v>5657.08</v>
          </cell>
        </row>
        <row r="126">
          <cell r="C126" t="str">
            <v>Account Code</v>
          </cell>
          <cell r="D126" t="str">
            <v>Amount</v>
          </cell>
        </row>
        <row r="128">
          <cell r="C128">
            <v>5220</v>
          </cell>
          <cell r="D128">
            <v>457.52</v>
          </cell>
        </row>
        <row r="129">
          <cell r="C129">
            <v>5230</v>
          </cell>
          <cell r="D129">
            <v>190</v>
          </cell>
        </row>
        <row r="130">
          <cell r="C130">
            <v>4313</v>
          </cell>
          <cell r="D130">
            <v>300</v>
          </cell>
        </row>
        <row r="131">
          <cell r="C131" t="str">
            <v>Total</v>
          </cell>
          <cell r="D131">
            <v>947.52</v>
          </cell>
        </row>
        <row r="136">
          <cell r="C136" t="str">
            <v>Mileage from campus address</v>
          </cell>
        </row>
        <row r="137">
          <cell r="C137">
            <v>159.6</v>
          </cell>
        </row>
        <row r="138">
          <cell r="C138">
            <v>69.16</v>
          </cell>
        </row>
        <row r="151">
          <cell r="C151">
            <v>1419</v>
          </cell>
          <cell r="D151">
            <v>4500</v>
          </cell>
        </row>
        <row r="152">
          <cell r="C152">
            <v>1419</v>
          </cell>
          <cell r="D152">
            <v>15000</v>
          </cell>
        </row>
        <row r="153">
          <cell r="C153">
            <v>3000</v>
          </cell>
          <cell r="D153">
            <v>975</v>
          </cell>
        </row>
        <row r="154">
          <cell r="C154">
            <v>3000</v>
          </cell>
          <cell r="D154">
            <v>3248.48</v>
          </cell>
        </row>
        <row r="155">
          <cell r="C155">
            <v>4310</v>
          </cell>
          <cell r="D155">
            <v>6000</v>
          </cell>
        </row>
        <row r="156">
          <cell r="C156">
            <v>5220</v>
          </cell>
          <cell r="D156">
            <v>1600</v>
          </cell>
        </row>
        <row r="157">
          <cell r="C157">
            <v>5230</v>
          </cell>
          <cell r="D157">
            <v>600</v>
          </cell>
        </row>
        <row r="158">
          <cell r="C158" t="str">
            <v>Total</v>
          </cell>
          <cell r="D158">
            <v>31923.48</v>
          </cell>
        </row>
        <row r="178">
          <cell r="C178">
            <v>5220</v>
          </cell>
          <cell r="D178">
            <v>319</v>
          </cell>
        </row>
        <row r="179">
          <cell r="C179">
            <v>5230</v>
          </cell>
          <cell r="D179">
            <v>2500</v>
          </cell>
        </row>
        <row r="180">
          <cell r="C180" t="str">
            <v>Total</v>
          </cell>
          <cell r="D180">
            <v>2819</v>
          </cell>
        </row>
        <row r="193">
          <cell r="C193" t="str">
            <v>Account Code</v>
          </cell>
          <cell r="D193" t="str">
            <v>Amount</v>
          </cell>
        </row>
        <row r="195">
          <cell r="C195">
            <v>5230</v>
          </cell>
          <cell r="D195">
            <v>1260</v>
          </cell>
        </row>
        <row r="196">
          <cell r="C196">
            <v>4313</v>
          </cell>
          <cell r="D196">
            <v>25</v>
          </cell>
        </row>
        <row r="197">
          <cell r="C197">
            <v>5220</v>
          </cell>
          <cell r="D197">
            <v>688.75</v>
          </cell>
        </row>
        <row r="198">
          <cell r="C198">
            <v>5119</v>
          </cell>
          <cell r="D198">
            <v>2705</v>
          </cell>
        </row>
        <row r="199">
          <cell r="D199">
            <v>4678.75</v>
          </cell>
        </row>
        <row r="201">
          <cell r="C201">
            <v>5230</v>
          </cell>
          <cell r="D201">
            <v>1260</v>
          </cell>
        </row>
        <row r="202">
          <cell r="C202">
            <v>4313</v>
          </cell>
          <cell r="D202">
            <v>25</v>
          </cell>
        </row>
        <row r="203">
          <cell r="C203">
            <v>5220</v>
          </cell>
          <cell r="D203">
            <v>688.75</v>
          </cell>
        </row>
        <row r="204">
          <cell r="D204">
            <v>1973.75</v>
          </cell>
        </row>
        <row r="206">
          <cell r="C206">
            <v>5230</v>
          </cell>
          <cell r="D206">
            <v>1260</v>
          </cell>
        </row>
        <row r="207">
          <cell r="C207">
            <v>4313</v>
          </cell>
          <cell r="D207">
            <v>25</v>
          </cell>
        </row>
        <row r="208">
          <cell r="C208">
            <v>5220</v>
          </cell>
          <cell r="D208">
            <v>358.15</v>
          </cell>
        </row>
        <row r="209">
          <cell r="C209">
            <v>5220</v>
          </cell>
          <cell r="D209">
            <v>1500</v>
          </cell>
        </row>
        <row r="210">
          <cell r="D210">
            <v>3143.15</v>
          </cell>
        </row>
        <row r="212">
          <cell r="C212">
            <v>5230</v>
          </cell>
          <cell r="D212">
            <v>1260</v>
          </cell>
        </row>
        <row r="213">
          <cell r="C213">
            <v>4313</v>
          </cell>
          <cell r="D213">
            <v>25</v>
          </cell>
        </row>
        <row r="214">
          <cell r="C214">
            <v>5220</v>
          </cell>
          <cell r="D214">
            <v>688.75</v>
          </cell>
        </row>
        <row r="215">
          <cell r="D215">
            <v>1973.75</v>
          </cell>
        </row>
        <row r="217">
          <cell r="C217">
            <v>5220</v>
          </cell>
          <cell r="D217">
            <v>900</v>
          </cell>
        </row>
        <row r="218">
          <cell r="C218">
            <v>5220</v>
          </cell>
          <cell r="D218">
            <v>13799.36</v>
          </cell>
        </row>
        <row r="219">
          <cell r="C219">
            <v>5220</v>
          </cell>
          <cell r="D219">
            <v>17440</v>
          </cell>
        </row>
        <row r="220">
          <cell r="C220">
            <v>5220</v>
          </cell>
          <cell r="D220">
            <v>4900</v>
          </cell>
        </row>
        <row r="221">
          <cell r="C221">
            <v>5220</v>
          </cell>
          <cell r="D221">
            <v>4144</v>
          </cell>
        </row>
        <row r="222">
          <cell r="C222">
            <v>5220</v>
          </cell>
          <cell r="D222">
            <v>588</v>
          </cell>
        </row>
        <row r="223">
          <cell r="C223">
            <v>5220</v>
          </cell>
          <cell r="D223">
            <v>478.8</v>
          </cell>
        </row>
        <row r="224">
          <cell r="D224">
            <v>42250.16</v>
          </cell>
        </row>
        <row r="226">
          <cell r="C226">
            <v>5230</v>
          </cell>
          <cell r="D226">
            <v>1260</v>
          </cell>
        </row>
        <row r="227">
          <cell r="C227">
            <v>4313</v>
          </cell>
          <cell r="D227">
            <v>25</v>
          </cell>
        </row>
        <row r="228">
          <cell r="C228">
            <v>5220</v>
          </cell>
          <cell r="D228">
            <v>665</v>
          </cell>
        </row>
        <row r="229">
          <cell r="D229">
            <v>1950</v>
          </cell>
        </row>
        <row r="231">
          <cell r="C231">
            <v>5230</v>
          </cell>
          <cell r="D231">
            <v>1260</v>
          </cell>
        </row>
        <row r="232">
          <cell r="C232">
            <v>4313</v>
          </cell>
          <cell r="D232">
            <v>25</v>
          </cell>
        </row>
        <row r="233">
          <cell r="C233">
            <v>5220</v>
          </cell>
          <cell r="D233">
            <v>319.2</v>
          </cell>
        </row>
        <row r="234">
          <cell r="C234">
            <v>5220</v>
          </cell>
          <cell r="D234">
            <v>1200</v>
          </cell>
        </row>
        <row r="235">
          <cell r="D235">
            <v>2804.2</v>
          </cell>
        </row>
        <row r="237">
          <cell r="C237">
            <v>5230</v>
          </cell>
          <cell r="D237">
            <v>588</v>
          </cell>
        </row>
        <row r="238">
          <cell r="C238">
            <v>5230</v>
          </cell>
          <cell r="D238">
            <v>1440</v>
          </cell>
        </row>
        <row r="239">
          <cell r="C239">
            <v>4313</v>
          </cell>
          <cell r="D239">
            <v>832</v>
          </cell>
        </row>
        <row r="240">
          <cell r="C240">
            <v>5790</v>
          </cell>
          <cell r="D240">
            <v>1000</v>
          </cell>
        </row>
        <row r="241">
          <cell r="C241">
            <v>4313</v>
          </cell>
          <cell r="D241">
            <v>300</v>
          </cell>
        </row>
        <row r="242">
          <cell r="C242">
            <v>5220</v>
          </cell>
          <cell r="D242">
            <v>665</v>
          </cell>
        </row>
        <row r="243">
          <cell r="D243">
            <v>4825</v>
          </cell>
        </row>
        <row r="245">
          <cell r="C245">
            <v>5890</v>
          </cell>
          <cell r="D245">
            <v>20000</v>
          </cell>
        </row>
        <row r="247">
          <cell r="D247">
            <v>83598.760000000009</v>
          </cell>
        </row>
        <row r="272">
          <cell r="C272" t="str">
            <v>Sac Trip Admins Attendees</v>
          </cell>
        </row>
        <row r="274">
          <cell r="C274">
            <v>1</v>
          </cell>
        </row>
        <row r="275">
          <cell r="C275">
            <v>1</v>
          </cell>
        </row>
        <row r="276">
          <cell r="C276">
            <v>1</v>
          </cell>
        </row>
        <row r="277">
          <cell r="C277">
            <v>1</v>
          </cell>
        </row>
        <row r="278">
          <cell r="C278">
            <v>4</v>
          </cell>
        </row>
        <row r="287">
          <cell r="C287" t="str">
            <v>Rate</v>
          </cell>
          <cell r="D287" t="str">
            <v>Cost per Person</v>
          </cell>
        </row>
        <row r="288">
          <cell r="C288">
            <v>0.72499999999999998</v>
          </cell>
          <cell r="D288">
            <v>165.29999999999998</v>
          </cell>
        </row>
        <row r="289">
          <cell r="C289">
            <v>0.72499999999999998</v>
          </cell>
          <cell r="D289">
            <v>71.63</v>
          </cell>
        </row>
        <row r="295">
          <cell r="C295" t="str">
            <v>Total</v>
          </cell>
        </row>
        <row r="296">
          <cell r="C296">
            <v>2520</v>
          </cell>
        </row>
        <row r="297">
          <cell r="C297">
            <v>185</v>
          </cell>
        </row>
        <row r="298">
          <cell r="C298">
            <v>2705</v>
          </cell>
        </row>
        <row r="301">
          <cell r="C301" t="str">
            <v>Quantity</v>
          </cell>
          <cell r="D301" t="str">
            <v>Total</v>
          </cell>
        </row>
        <row r="302">
          <cell r="C302">
            <v>5</v>
          </cell>
          <cell r="D302">
            <v>1500</v>
          </cell>
        </row>
        <row r="303">
          <cell r="C303">
            <v>4</v>
          </cell>
          <cell r="D303">
            <v>1200</v>
          </cell>
        </row>
        <row r="306">
          <cell r="C306" t="str">
            <v>Quantity</v>
          </cell>
          <cell r="D306" t="str">
            <v>Total</v>
          </cell>
        </row>
        <row r="307">
          <cell r="C307">
            <v>3</v>
          </cell>
          <cell r="D307">
            <v>900</v>
          </cell>
        </row>
        <row r="308">
          <cell r="C308">
            <v>32</v>
          </cell>
          <cell r="D308">
            <v>13799.36</v>
          </cell>
        </row>
        <row r="309">
          <cell r="C309">
            <v>32</v>
          </cell>
          <cell r="D309">
            <v>17440</v>
          </cell>
        </row>
        <row r="310">
          <cell r="D310">
            <v>5500</v>
          </cell>
        </row>
        <row r="311">
          <cell r="C311">
            <v>28</v>
          </cell>
          <cell r="D311">
            <v>4144</v>
          </cell>
        </row>
        <row r="312">
          <cell r="C312">
            <v>3</v>
          </cell>
          <cell r="D312">
            <v>588</v>
          </cell>
        </row>
        <row r="313">
          <cell r="C313">
            <v>3</v>
          </cell>
          <cell r="D313">
            <v>495.9</v>
          </cell>
        </row>
        <row r="314">
          <cell r="D314">
            <v>42867.26</v>
          </cell>
        </row>
        <row r="317">
          <cell r="C317" t="str">
            <v>Unit Cost</v>
          </cell>
          <cell r="D317" t="str">
            <v>Total</v>
          </cell>
        </row>
        <row r="318">
          <cell r="C318">
            <v>21</v>
          </cell>
          <cell r="D318">
            <v>714</v>
          </cell>
        </row>
        <row r="319">
          <cell r="C319">
            <v>24</v>
          </cell>
          <cell r="D319">
            <v>1440</v>
          </cell>
        </row>
        <row r="320">
          <cell r="C320">
            <v>32</v>
          </cell>
          <cell r="D320">
            <v>832</v>
          </cell>
        </row>
        <row r="321">
          <cell r="C321" t="str">
            <v>-</v>
          </cell>
          <cell r="D321">
            <v>1000</v>
          </cell>
        </row>
        <row r="322">
          <cell r="C322" t="str">
            <v>-</v>
          </cell>
          <cell r="D322">
            <v>300</v>
          </cell>
        </row>
        <row r="323">
          <cell r="D323">
            <v>4286</v>
          </cell>
        </row>
      </sheetData>
      <sheetData sheetId="4">
        <row r="14">
          <cell r="C14" t="str">
            <v>11CWS1</v>
          </cell>
          <cell r="E14" t="str">
            <v>1419</v>
          </cell>
          <cell r="G14" t="str">
            <v>601000</v>
          </cell>
          <cell r="I14" t="str">
            <v>CWSASE</v>
          </cell>
          <cell r="L14">
            <v>4500</v>
          </cell>
        </row>
        <row r="15">
          <cell r="C15" t="str">
            <v>11CWS1</v>
          </cell>
          <cell r="E15" t="str">
            <v>1419</v>
          </cell>
          <cell r="G15" t="str">
            <v>679000</v>
          </cell>
          <cell r="I15" t="str">
            <v>CWSAFP</v>
          </cell>
          <cell r="L15">
            <v>0</v>
          </cell>
        </row>
        <row r="16">
          <cell r="C16" t="str">
            <v>11CWS1</v>
          </cell>
          <cell r="E16" t="str">
            <v>2110</v>
          </cell>
          <cell r="G16" t="str">
            <v>673000</v>
          </cell>
          <cell r="L16">
            <v>750</v>
          </cell>
        </row>
        <row r="17">
          <cell r="C17" t="str">
            <v>11CWS1</v>
          </cell>
          <cell r="E17" t="str">
            <v>2110</v>
          </cell>
          <cell r="G17" t="str">
            <v>673000</v>
          </cell>
          <cell r="L17">
            <v>22500</v>
          </cell>
        </row>
        <row r="18">
          <cell r="C18" t="str">
            <v>11CWS1</v>
          </cell>
          <cell r="E18" t="str">
            <v>2999</v>
          </cell>
          <cell r="G18" t="str">
            <v>679000</v>
          </cell>
          <cell r="I18" t="str">
            <v>CWSMLI</v>
          </cell>
          <cell r="L18">
            <v>0</v>
          </cell>
        </row>
        <row r="19">
          <cell r="C19" t="str">
            <v>11CWS1</v>
          </cell>
          <cell r="E19" t="str">
            <v>3131T</v>
          </cell>
          <cell r="G19" t="str">
            <v>601000</v>
          </cell>
          <cell r="I19" t="str">
            <v>CWSASE</v>
          </cell>
          <cell r="L19">
            <v>711.4</v>
          </cell>
        </row>
        <row r="20">
          <cell r="C20" t="str">
            <v>11CWS1</v>
          </cell>
          <cell r="E20" t="str">
            <v>3131T</v>
          </cell>
          <cell r="G20" t="str">
            <v>679000</v>
          </cell>
          <cell r="I20" t="str">
            <v>CWSAFP</v>
          </cell>
          <cell r="L20">
            <v>0</v>
          </cell>
        </row>
        <row r="21">
          <cell r="C21" t="str">
            <v>11CWS1</v>
          </cell>
          <cell r="E21" t="str">
            <v>3320</v>
          </cell>
          <cell r="G21" t="str">
            <v>673000</v>
          </cell>
          <cell r="L21">
            <v>57.2</v>
          </cell>
        </row>
        <row r="22">
          <cell r="C22" t="str">
            <v>11CWS1</v>
          </cell>
          <cell r="E22" t="str">
            <v>3320</v>
          </cell>
          <cell r="G22" t="str">
            <v>673000</v>
          </cell>
          <cell r="L22">
            <v>1416.43</v>
          </cell>
        </row>
        <row r="23">
          <cell r="C23" t="str">
            <v>11CWS1</v>
          </cell>
          <cell r="E23" t="str">
            <v>3322</v>
          </cell>
          <cell r="G23" t="str">
            <v>673000</v>
          </cell>
          <cell r="L23">
            <v>112.35</v>
          </cell>
        </row>
        <row r="24">
          <cell r="C24" t="str">
            <v>11CWS1</v>
          </cell>
          <cell r="E24" t="str">
            <v>3340</v>
          </cell>
          <cell r="G24" t="str">
            <v>673000</v>
          </cell>
          <cell r="L24">
            <v>170.11</v>
          </cell>
        </row>
        <row r="25">
          <cell r="C25" t="str">
            <v>11CWS1</v>
          </cell>
          <cell r="E25" t="str">
            <v>3341T</v>
          </cell>
          <cell r="G25" t="str">
            <v>601000</v>
          </cell>
          <cell r="I25" t="str">
            <v>CWSASE</v>
          </cell>
          <cell r="L25">
            <v>66.430000000000007</v>
          </cell>
        </row>
        <row r="26">
          <cell r="C26" t="str">
            <v>11CWS1</v>
          </cell>
          <cell r="E26" t="str">
            <v>3341T</v>
          </cell>
          <cell r="G26" t="str">
            <v>679000</v>
          </cell>
          <cell r="I26" t="str">
            <v>CWSAFP</v>
          </cell>
          <cell r="L26">
            <v>0</v>
          </cell>
        </row>
        <row r="27">
          <cell r="C27" t="str">
            <v>11CWS1</v>
          </cell>
          <cell r="E27" t="str">
            <v>3520</v>
          </cell>
          <cell r="G27" t="str">
            <v>673000</v>
          </cell>
          <cell r="L27">
            <v>0.38</v>
          </cell>
        </row>
        <row r="28">
          <cell r="C28" t="str">
            <v>11CWS1</v>
          </cell>
          <cell r="E28" t="str">
            <v>3520</v>
          </cell>
          <cell r="G28" t="str">
            <v>673000</v>
          </cell>
          <cell r="L28">
            <v>9.41</v>
          </cell>
        </row>
        <row r="29">
          <cell r="C29" t="str">
            <v>11CWS1</v>
          </cell>
          <cell r="E29" t="str">
            <v>3522</v>
          </cell>
          <cell r="G29" t="str">
            <v>673000</v>
          </cell>
          <cell r="L29">
            <v>0.75</v>
          </cell>
        </row>
        <row r="30">
          <cell r="C30" t="str">
            <v>11CWS1</v>
          </cell>
          <cell r="E30" t="str">
            <v>3540</v>
          </cell>
          <cell r="G30" t="str">
            <v>673000</v>
          </cell>
          <cell r="L30">
            <v>1.1200000000000001</v>
          </cell>
        </row>
        <row r="31">
          <cell r="C31" t="str">
            <v>11CWS1</v>
          </cell>
          <cell r="E31" t="str">
            <v>3541T</v>
          </cell>
          <cell r="G31" t="str">
            <v>601000</v>
          </cell>
          <cell r="I31" t="str">
            <v>CWSASE</v>
          </cell>
          <cell r="L31">
            <v>2.2799999999999998</v>
          </cell>
        </row>
        <row r="32">
          <cell r="C32" t="str">
            <v>11CWS1</v>
          </cell>
          <cell r="E32" t="str">
            <v>3541T</v>
          </cell>
          <cell r="G32" t="str">
            <v>679000</v>
          </cell>
          <cell r="I32" t="str">
            <v>CWSAFP</v>
          </cell>
          <cell r="L32">
            <v>0</v>
          </cell>
        </row>
        <row r="33">
          <cell r="C33" t="str">
            <v>11CWS1</v>
          </cell>
          <cell r="E33" t="str">
            <v>3620</v>
          </cell>
          <cell r="G33" t="str">
            <v>673000</v>
          </cell>
          <cell r="L33">
            <v>7.92</v>
          </cell>
        </row>
        <row r="34">
          <cell r="C34" t="str">
            <v>11CWS1</v>
          </cell>
          <cell r="E34" t="str">
            <v>3620</v>
          </cell>
          <cell r="G34" t="str">
            <v>673000</v>
          </cell>
          <cell r="L34">
            <v>198</v>
          </cell>
        </row>
        <row r="35">
          <cell r="C35" t="str">
            <v>11CWS1</v>
          </cell>
          <cell r="E35" t="str">
            <v>3622</v>
          </cell>
          <cell r="G35" t="str">
            <v>673000</v>
          </cell>
          <cell r="L35">
            <v>15.84</v>
          </cell>
        </row>
        <row r="36">
          <cell r="C36" t="str">
            <v>11CWS1</v>
          </cell>
          <cell r="E36" t="str">
            <v>3640</v>
          </cell>
          <cell r="G36" t="str">
            <v>673000</v>
          </cell>
          <cell r="L36">
            <v>23.76</v>
          </cell>
        </row>
        <row r="37">
          <cell r="C37" t="str">
            <v>11CWS1</v>
          </cell>
          <cell r="E37" t="str">
            <v>3641T</v>
          </cell>
          <cell r="G37" t="str">
            <v>601000</v>
          </cell>
          <cell r="I37" t="str">
            <v>CWSASE</v>
          </cell>
          <cell r="L37">
            <v>47.52</v>
          </cell>
        </row>
        <row r="38">
          <cell r="C38" t="str">
            <v>11CWS1</v>
          </cell>
          <cell r="E38" t="str">
            <v>3641T</v>
          </cell>
          <cell r="G38" t="str">
            <v>679000</v>
          </cell>
          <cell r="I38" t="str">
            <v>CWSAFP</v>
          </cell>
          <cell r="L38">
            <v>0</v>
          </cell>
        </row>
        <row r="39">
          <cell r="C39" t="str">
            <v>11CWS1</v>
          </cell>
          <cell r="E39">
            <v>4310</v>
          </cell>
          <cell r="G39" t="str">
            <v>679000</v>
          </cell>
          <cell r="I39" t="str">
            <v>CWSAFP</v>
          </cell>
          <cell r="L39">
            <v>1120.7</v>
          </cell>
        </row>
        <row r="40">
          <cell r="C40" t="str">
            <v>11CWS1</v>
          </cell>
          <cell r="E40">
            <v>4313</v>
          </cell>
          <cell r="G40" t="str">
            <v>679000</v>
          </cell>
          <cell r="I40" t="str">
            <v>CWSAFP</v>
          </cell>
          <cell r="L40">
            <v>0</v>
          </cell>
        </row>
        <row r="41">
          <cell r="C41" t="str">
            <v>11CWS1</v>
          </cell>
          <cell r="E41" t="str">
            <v>4313</v>
          </cell>
          <cell r="G41" t="str">
            <v>679000</v>
          </cell>
          <cell r="I41" t="str">
            <v>CWSAMC</v>
          </cell>
          <cell r="L41">
            <v>0</v>
          </cell>
        </row>
        <row r="42">
          <cell r="C42" t="str">
            <v>11CWS1</v>
          </cell>
          <cell r="E42">
            <v>4313</v>
          </cell>
          <cell r="G42" t="str">
            <v>679000</v>
          </cell>
          <cell r="I42" t="str">
            <v>CWSAMP</v>
          </cell>
          <cell r="L42">
            <v>44.49</v>
          </cell>
        </row>
        <row r="43">
          <cell r="C43" t="str">
            <v>11CWS1</v>
          </cell>
          <cell r="E43">
            <v>4313</v>
          </cell>
          <cell r="G43" t="str">
            <v>679000</v>
          </cell>
          <cell r="I43" t="str">
            <v>CWSMLI</v>
          </cell>
          <cell r="L43">
            <v>3506.52</v>
          </cell>
        </row>
        <row r="44">
          <cell r="C44" t="str">
            <v>11CWS1</v>
          </cell>
          <cell r="E44" t="str">
            <v>5119</v>
          </cell>
          <cell r="G44" t="str">
            <v>679000</v>
          </cell>
          <cell r="L44">
            <v>0</v>
          </cell>
        </row>
        <row r="45">
          <cell r="C45" t="str">
            <v>11CWS1</v>
          </cell>
          <cell r="E45" t="str">
            <v>5220</v>
          </cell>
          <cell r="G45" t="str">
            <v>679000</v>
          </cell>
          <cell r="I45" t="str">
            <v>CWSAFP</v>
          </cell>
          <cell r="L45">
            <v>0</v>
          </cell>
        </row>
        <row r="46">
          <cell r="C46" t="str">
            <v>11CWS1</v>
          </cell>
          <cell r="E46" t="str">
            <v>5220</v>
          </cell>
          <cell r="G46" t="str">
            <v>679000</v>
          </cell>
          <cell r="I46" t="str">
            <v>CWSAMC</v>
          </cell>
          <cell r="L46">
            <v>0</v>
          </cell>
        </row>
        <row r="47">
          <cell r="C47" t="str">
            <v>11CWS1</v>
          </cell>
          <cell r="E47" t="str">
            <v>5220</v>
          </cell>
          <cell r="G47" t="str">
            <v>679000</v>
          </cell>
          <cell r="I47" t="str">
            <v>CWSAMP</v>
          </cell>
          <cell r="L47">
            <v>0</v>
          </cell>
        </row>
        <row r="48">
          <cell r="C48" t="str">
            <v>11CWS1</v>
          </cell>
          <cell r="E48" t="str">
            <v>5220</v>
          </cell>
          <cell r="G48" t="str">
            <v>679000</v>
          </cell>
          <cell r="I48" t="str">
            <v>CWSASE</v>
          </cell>
          <cell r="L48">
            <v>0</v>
          </cell>
        </row>
        <row r="49">
          <cell r="C49" t="str">
            <v>11CWS1</v>
          </cell>
          <cell r="E49" t="str">
            <v>5220</v>
          </cell>
          <cell r="G49" t="str">
            <v>679000</v>
          </cell>
          <cell r="I49" t="str">
            <v>CWSMLI</v>
          </cell>
          <cell r="L49">
            <v>1185.6600000000001</v>
          </cell>
        </row>
        <row r="50">
          <cell r="C50" t="str">
            <v>11CWS1</v>
          </cell>
          <cell r="E50" t="str">
            <v>5230</v>
          </cell>
          <cell r="G50" t="str">
            <v>679000</v>
          </cell>
          <cell r="I50" t="str">
            <v>CWSAFP</v>
          </cell>
          <cell r="L50">
            <v>0</v>
          </cell>
        </row>
        <row r="51">
          <cell r="C51" t="str">
            <v>11CWS1</v>
          </cell>
          <cell r="E51" t="str">
            <v>5230</v>
          </cell>
          <cell r="G51" t="str">
            <v>679000</v>
          </cell>
          <cell r="I51" t="str">
            <v>CWSAMC</v>
          </cell>
          <cell r="L51">
            <v>424.88</v>
          </cell>
        </row>
        <row r="52">
          <cell r="C52" t="str">
            <v>11CWS1</v>
          </cell>
          <cell r="E52" t="str">
            <v>5230</v>
          </cell>
          <cell r="G52" t="str">
            <v>679000</v>
          </cell>
          <cell r="I52" t="str">
            <v>CWSAMP</v>
          </cell>
          <cell r="L52">
            <v>0</v>
          </cell>
        </row>
        <row r="53">
          <cell r="C53" t="str">
            <v>11CWS1</v>
          </cell>
          <cell r="E53" t="str">
            <v>5230</v>
          </cell>
          <cell r="G53" t="str">
            <v>679000</v>
          </cell>
          <cell r="I53" t="str">
            <v>CWSASE</v>
          </cell>
          <cell r="L53">
            <v>0</v>
          </cell>
        </row>
        <row r="54">
          <cell r="C54" t="str">
            <v>11CWS1</v>
          </cell>
          <cell r="E54" t="str">
            <v>5230</v>
          </cell>
          <cell r="G54" t="str">
            <v>679000</v>
          </cell>
          <cell r="I54" t="str">
            <v>CWSMLI</v>
          </cell>
          <cell r="L54">
            <v>3053.93</v>
          </cell>
        </row>
      </sheetData>
      <sheetData sheetId="5" refreshError="1"/>
      <sheetData sheetId="6" refreshError="1"/>
      <sheetData sheetId="7"/>
      <sheetData sheetId="8" refreshError="1"/>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file:///C:\Users\00890888\AppData\Local\Microsoft\Olk\Attachments\ooa-59535f91-7eac-436b-b3d0-ae1e3bd00fb6\0b4494bd806442a6600208b52696e4f9d983b9438d7261659417fc584c915469\Position%20FTE%20by%20Account%20by%20Campus_kq1q.xlsx" TargetMode="External"/><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2" Type="http://schemas.openxmlformats.org/officeDocument/2006/relationships/externalLinkPath" Target="file:///C:\Users\00890888\Downloads\Position%20FTE%20by%20Account%20by%20Campus%20(1).xlsx" TargetMode="External"/><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_rels/pivotCacheDefinition5.xml.rels><?xml version="1.0" encoding="UTF-8" standalone="yes"?>
<Relationships xmlns="http://schemas.openxmlformats.org/package/2006/relationships"><Relationship Id="rId1" Type="http://schemas.openxmlformats.org/officeDocument/2006/relationships/pivotCacheRecords" Target="pivotCacheRecords5.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Tanumeet Kaur" refreshedDate="46048.518121180554" createdVersion="8" refreshedVersion="8" minRefreshableVersion="3" recordCount="3729" xr:uid="{8FB5DB04-0ECD-4BB0-B7ED-DAFEDFA1027B}">
  <cacheSource type="worksheet">
    <worksheetSource ref="A2:U3731" sheet="Working Sheet - Raj" r:id="rId2"/>
  </cacheSource>
  <cacheFields count="21">
    <cacheField name="Posn" numFmtId="0">
      <sharedItems count="3042">
        <s v="DMC212"/>
        <s v="BTC193"/>
        <s v="CMF153"/>
        <s v="CMN022"/>
        <s v="DMN101"/>
        <s v="DPE034"/>
        <s v="DPE070"/>
        <s v="PMF147"/>
        <s v="PMM014"/>
        <s v="BPE581"/>
        <s v="BPE638"/>
        <s v="BPE664"/>
        <s v="BTC025"/>
        <s v="BTC150"/>
        <s v="BMC088"/>
        <s v="BPE076"/>
        <s v="BPE147"/>
        <s v="BPE306"/>
        <s v="BPE386"/>
        <s v="BPE406"/>
        <s v="BPE508"/>
        <s v="BPE572"/>
        <s v="BMF577"/>
        <s v="BMF676"/>
        <s v="BMF324"/>
        <s v="BMF487"/>
        <s v="BMN083"/>
        <s v="BMN144"/>
        <s v="BMF113"/>
        <s v="BMF150"/>
        <s v="PMF012"/>
        <s v="PPE015"/>
        <s v="BPE013"/>
        <s v="CMC238"/>
        <s v="CMC275"/>
        <s v="CMM034"/>
        <s v="PMC041"/>
        <s v="BTF076"/>
        <s v="DMC176"/>
        <s v="PMC246"/>
        <s v="DMC018"/>
        <s v="DMC158"/>
        <s v="DMC166"/>
        <s v="CPE051"/>
        <s v="CMC027"/>
        <s v="BMC837"/>
        <s v="BMC843"/>
        <s v="BMC119"/>
        <s v="BMC565"/>
        <s v="PMF191"/>
        <s v="CPE017"/>
        <s v="BTF094"/>
        <s v="BTF105"/>
        <s v="CMN014"/>
        <s v="CSUB25"/>
        <s v="DML004"/>
        <s v="DMN043"/>
        <s v="DMN079"/>
        <s v="DMN080"/>
        <s v="DMN106"/>
        <s v="DTM012"/>
        <s v="PMC221"/>
        <s v="PMF014"/>
        <s v="PMN014"/>
        <s v="PPE021"/>
        <s v="PPE034"/>
        <s v="BPE637"/>
        <s v="BPE643"/>
        <s v="BPE737"/>
        <s v="BPE959"/>
        <s v="BTC039"/>
        <s v="BTC121"/>
        <s v="BMC485"/>
        <s v="BPE024"/>
        <s v="BPE034"/>
        <s v="BPE072"/>
        <s v="BPE079"/>
        <s v="BPE097"/>
        <s v="BPE159"/>
        <s v="BPE185"/>
        <s v="BPE221"/>
        <s v="BPE311"/>
        <s v="BPE329"/>
        <s v="BPE388"/>
        <s v="BPE483"/>
        <s v="BPE523"/>
        <s v="BMF564"/>
        <s v="BMF488"/>
        <s v="BMN160"/>
        <s v="BMF069"/>
        <s v="BMF193"/>
        <s v="BMF272"/>
        <s v="BMF510"/>
        <s v="BPE793"/>
        <s v="PMF028"/>
        <s v="BPE003"/>
        <s v="BTF030"/>
        <s v="CMC219"/>
        <s v="CMC045"/>
        <s v="CMC040"/>
        <s v="BMN132"/>
        <s v="CMC282"/>
        <s v="CMC059"/>
        <s v="CMC159"/>
        <s v="CMC234"/>
        <s v="CMM026"/>
        <s v="CMC252"/>
        <s v="DMC120"/>
        <s v="DMC129"/>
        <s v="BPE690"/>
        <s v="CMC049"/>
        <s v="CMC052"/>
        <s v="CMC185"/>
        <s v="BMC683"/>
        <s v="BMC741"/>
        <s v="BMC794"/>
        <s v="BMC806"/>
        <s v="BMC846"/>
        <s v="BMC858"/>
        <s v="BMC874"/>
        <s v="BMN042"/>
        <s v="BMF565"/>
        <s v="BMF603"/>
        <s v="BMC202"/>
        <s v="BMC379"/>
        <s v="BMC462"/>
        <s v="BMC501"/>
        <s v="BPE708"/>
        <s v="BTC183"/>
        <s v="BTF006"/>
        <s v="BTF050"/>
        <s v="CMF043"/>
        <s v="CMF107"/>
        <s v="CMF157"/>
        <s v="CMM028"/>
        <s v="DMM004"/>
        <s v="DMN084"/>
        <s v="DPE048"/>
        <s v="DTC028"/>
        <s v="PMF131"/>
        <s v="PMF179"/>
        <s v="PMN037"/>
        <s v="BPE597"/>
        <s v="BPE608"/>
        <s v="BPE651"/>
        <s v="BPE746"/>
        <s v="BTC028"/>
        <s v="BTC136"/>
        <s v="BMC684"/>
        <s v="BPE085"/>
        <s v="BPE092"/>
        <s v="BPE252"/>
        <s v="BPE313"/>
        <s v="BPE350"/>
        <s v="BPE454"/>
        <s v="BPE530"/>
        <s v="BMF544"/>
        <s v="BMF148"/>
        <s v="BMF258"/>
        <s v="BMF303"/>
        <s v="BMF314"/>
        <s v="BMN003"/>
        <s v="BZ2550"/>
        <s v="CMF031"/>
        <s v="CMC246"/>
        <s v="PMC061"/>
        <s v="PMC217"/>
        <s v="DMC012"/>
        <s v="DMC016"/>
        <s v="CMC285"/>
        <s v="BMC006"/>
        <s v="BMC676"/>
        <s v="BMC726"/>
        <s v="BMC736"/>
        <s v="BMC782"/>
        <s v="BMC799"/>
        <s v="BMC863"/>
        <s v="BMC169"/>
        <s v="BMC395"/>
        <s v="PMF197"/>
        <s v="PMF175"/>
        <s v="BPE716"/>
        <s v="BTC180"/>
        <s v="BTC206"/>
        <s v="CMF010"/>
        <s v="CMF119"/>
        <s v="CPE020"/>
        <s v="DPE036"/>
        <s v="DPE055"/>
        <s v="PPE029"/>
        <s v="BPE615"/>
        <s v="BPE642"/>
        <s v="BPE652"/>
        <s v="BPE769"/>
        <s v="BMC689"/>
        <s v="BPAC24"/>
        <s v="BPE037"/>
        <s v="BPE120"/>
        <s v="BPE224"/>
        <s v="BPE321"/>
        <s v="BPE324"/>
        <s v="BPE326"/>
        <s v="BPE408"/>
        <s v="BPE417"/>
        <s v="BPE486"/>
        <s v="BPE518"/>
        <s v="BPE529"/>
        <s v="BPE552"/>
        <s v="BMF555"/>
        <s v="BMF590"/>
        <s v="BMF626"/>
        <s v="BMF694"/>
        <s v="BMM039"/>
        <s v="BMM050"/>
        <s v="BMM081"/>
        <s v="BMF423"/>
        <s v="BMN069"/>
        <s v="BMN071"/>
        <s v="BMN094"/>
        <s v="BMN113"/>
        <s v="BMF033"/>
        <s v="BMF064"/>
        <s v="BMF115"/>
        <s v="BMF157"/>
        <s v="BMF313"/>
        <s v="BW2526"/>
        <s v="CMN002"/>
        <s v="CMF211"/>
        <s v="BMC879"/>
        <s v="PMC037"/>
        <s v="PMC208"/>
        <s v="PMC244"/>
        <s v="DMC139"/>
        <s v="DMC140"/>
        <s v="CMC014"/>
        <s v="CMC259"/>
        <s v="CMC260"/>
        <s v="CMC266"/>
        <s v="CMC271"/>
        <s v="BMC755"/>
        <s v="BMC878"/>
        <s v="BMN121"/>
        <s v="BMF653"/>
        <s v="BMC152"/>
        <s v="CMC084"/>
        <s v="BTC002"/>
        <s v="BTC176"/>
        <s v="BTF078"/>
        <s v="CMF037"/>
        <s v="CMF151"/>
        <s v="CPPS25"/>
        <s v="DMN005"/>
        <s v="DPE013"/>
        <s v="DPE040"/>
        <s v="PMF117"/>
        <s v="PMF118"/>
        <s v="BPE649"/>
        <s v="BTC008"/>
        <s v="BTC044"/>
        <s v="BMC288"/>
        <s v="BMN206"/>
        <s v="BPE142"/>
        <s v="BPE356"/>
        <s v="BPE390"/>
        <s v="BPE431"/>
        <s v="BPE443"/>
        <s v="BPE490"/>
        <s v="BPE528"/>
        <s v="BMF520"/>
        <s v="BMF571"/>
        <s v="BMF576"/>
        <s v="BMF605"/>
        <s v="BMF637"/>
        <s v="BMF660"/>
        <s v="BMF670"/>
        <s v="BMM013"/>
        <s v="BMF042"/>
        <s v="BMF164"/>
        <s v="PSUB26"/>
        <s v="CS2526"/>
        <s v="BPE009"/>
        <s v="CMC283"/>
        <s v="CMM022"/>
        <s v="CMF215"/>
        <s v="PMM017"/>
        <s v="DMC181"/>
        <s v="PMC251"/>
        <s v="DMC042"/>
        <s v="DMC148"/>
        <s v="DMC021"/>
        <s v="CMC093"/>
        <s v="CMC162"/>
        <s v="CMC269"/>
        <s v="BMC010"/>
        <s v="BMC669"/>
        <s v="BMC699"/>
        <s v="BMC721"/>
        <s v="BMC851"/>
        <s v="BMF572"/>
        <s v="BMC089"/>
        <s v="BMC461"/>
        <s v="BMC505"/>
        <s v="BMC571"/>
        <s v="BMC612"/>
        <s v="BMF287"/>
        <s v="BMF516"/>
        <s v="BW2425"/>
        <s v="BTC207"/>
        <s v="BTF062"/>
        <s v="CMM006"/>
        <s v="CMN037"/>
        <s v="CPE014"/>
        <s v="DMN065"/>
        <s v="PMF185"/>
        <s v="PMN024"/>
        <s v="PPE107"/>
        <s v="BPE592"/>
        <s v="BPE666"/>
        <s v="BTC135"/>
        <s v="BMN205"/>
        <s v="BMN216"/>
        <s v="BMN217"/>
        <s v="BPE093"/>
        <s v="BPE150"/>
        <s v="BPE173"/>
        <s v="BPE249"/>
        <s v="BPE259"/>
        <s v="BPE263"/>
        <s v="BPE281"/>
        <s v="BMF587"/>
        <s v="BMF675"/>
        <s v="BMM057"/>
        <s v="BMN128"/>
        <s v="BMF140"/>
        <s v="BMF213"/>
        <s v="BTN009"/>
        <s v="CMF140"/>
        <s v="CMN029"/>
        <s v="BTC067"/>
        <s v="PMC226"/>
        <s v="DMC165"/>
        <s v="PMC255"/>
        <s v="PTM014"/>
        <s v="CMC137"/>
        <s v="CPE052"/>
        <s v="CMC025"/>
        <s v="BMC766"/>
        <s v="BMC829"/>
        <s v="BMF304"/>
        <s v="BMF311"/>
        <s v="BMC102"/>
        <s v="BMC320"/>
        <s v="BMC503"/>
        <s v="BMC723"/>
        <s v="BPE695"/>
        <s v="PPE043"/>
        <s v="BMM079"/>
        <s v="PMC207"/>
        <s v="PMN025"/>
        <s v="PTM015"/>
        <s v="BTN040"/>
        <s v="BTF035"/>
        <s v="BTF057"/>
        <s v="BTF081"/>
        <s v="BTF102"/>
        <s v="DMM031"/>
        <s v="DPE001"/>
        <s v="DPE067"/>
        <s v="PMF079"/>
        <s v="PMF167"/>
        <s v="BPE582"/>
        <s v="BPE632"/>
        <s v="BPE635"/>
        <s v="BPE658"/>
        <s v="BSUB25"/>
        <s v="BTC032"/>
        <s v="BA2530"/>
        <s v="BMN184"/>
        <s v="BO2470"/>
        <s v="BPE035"/>
        <s v="BPE055"/>
        <s v="BPE169"/>
        <s v="BPE283"/>
        <s v="BPE319"/>
        <s v="BPE338"/>
        <s v="BPE393"/>
        <s v="BPE432"/>
        <s v="BPE458"/>
        <s v="BPE462"/>
        <s v="BPE484"/>
        <s v="BMF524"/>
        <s v="BMF622"/>
        <s v="BMF342"/>
        <s v="BMN115"/>
        <s v="BMF010"/>
        <s v="BMF014"/>
        <s v="BMF072"/>
        <s v="BMF096"/>
        <s v="BMF127"/>
        <s v="BMF247"/>
        <s v="BMN035"/>
        <s v="PMF099"/>
        <s v="CMF113"/>
        <s v="CMF219"/>
        <s v="CMN038"/>
        <s v="BTC055"/>
        <s v="PMC209"/>
        <s v="DMC028"/>
        <s v="DMC086"/>
        <s v="PMC254"/>
        <s v="CMC156"/>
        <s v="BMC685"/>
        <s v="BMC266"/>
        <s v="BMC592"/>
        <s v="BMC625"/>
        <s v="BMC639"/>
        <s v="PPE014"/>
        <s v="PMF169"/>
        <s v="BTN026"/>
        <s v="BTC195"/>
        <s v="BTM016"/>
        <s v="CMF222"/>
        <s v="DMN076"/>
        <s v="DPE049"/>
        <s v="PPE007"/>
        <s v="PPE016"/>
        <s v="BMN178"/>
        <s v="BPAH25"/>
        <s v="BPE216"/>
        <s v="BPE315"/>
        <s v="BPE344"/>
        <s v="BPE394"/>
        <s v="BPE507"/>
        <s v="BPE514"/>
        <s v="BPE555"/>
        <s v="BMF549"/>
        <s v="BMF640"/>
        <s v="BMF664"/>
        <s v="BMM056"/>
        <s v="BMF338"/>
        <s v="BMF484"/>
        <s v="BMF049"/>
        <s v="BMF085"/>
        <s v="BMF119"/>
        <s v="BMF237"/>
        <s v="BMF257"/>
        <s v="BMF266"/>
        <s v="BPLI26"/>
        <s v="PMF115"/>
        <s v="BTC027"/>
        <s v="PPE032"/>
        <s v="PMC186"/>
        <s v="BMC796"/>
        <s v="BMC470"/>
        <s v="BMC548"/>
        <s v="BTC011"/>
        <s v="PMN043"/>
        <s v="CPE068"/>
        <s v="BTC173"/>
        <s v="BTC189"/>
        <s v="BTF040"/>
        <s v="CMC087"/>
        <s v="CMF045"/>
        <s v="DML002"/>
        <s v="DMN056"/>
        <s v="DMN075"/>
        <s v="DPE195"/>
        <s v="PMF085"/>
        <s v="BPE616"/>
        <s v="BPE783"/>
        <s v="BTC030"/>
        <s v="BPE028"/>
        <s v="BPE040"/>
        <s v="BPE042"/>
        <s v="BPE165"/>
        <s v="BPE198"/>
        <s v="BPE246"/>
        <s v="BPE297"/>
        <s v="BPE519"/>
        <s v="BPE521"/>
        <s v="BMF526"/>
        <s v="BMF566"/>
        <s v="BMF030"/>
        <s v="BMF223"/>
        <s v="PMF049"/>
        <s v="BPE728"/>
        <s v="CMF114"/>
        <s v="BMN223"/>
        <s v="PMC261"/>
        <s v="PMC086"/>
        <s v="PMC111"/>
        <s v="DMC187"/>
        <s v="PMC183"/>
        <s v="CMC211"/>
        <s v="CMC215"/>
        <s v="CMC289"/>
        <s v="BMC775"/>
        <s v="BMC779"/>
        <s v="BMF316"/>
        <s v="BMC648"/>
        <s v="BTM001"/>
        <s v="CCSF25"/>
        <s v="CMF020"/>
        <s v="CMF217"/>
        <s v="CMM024"/>
        <s v="DMN068"/>
        <s v="DMT008"/>
        <s v="PMF170"/>
        <s v="PMF187"/>
        <s v="PMF192"/>
        <s v="PMN036"/>
        <s v="PPE041"/>
        <s v="BPE574"/>
        <s v="BPE591"/>
        <s v="BPE668"/>
        <s v="BTC113"/>
        <s v="BMN210"/>
        <s v="BPE078"/>
        <s v="BPE095"/>
        <s v="BPE129"/>
        <s v="BPE179"/>
        <s v="BPE184"/>
        <s v="BPE186"/>
        <s v="BPE188"/>
        <s v="BPE213"/>
        <s v="BPE374"/>
        <s v="BPE493"/>
        <s v="BPE538"/>
        <s v="BMF568"/>
        <s v="BMF575"/>
        <s v="BMF601"/>
        <s v="BMF651"/>
        <s v="BMF224"/>
        <s v="PA2550"/>
        <s v="CMM032"/>
        <s v="PMC147"/>
        <s v="PMC132"/>
        <s v="DMC180"/>
        <s v="DMC087"/>
        <s v="DMC205"/>
        <s v="PMC185"/>
        <s v="PMN004"/>
        <s v="CMC144"/>
        <s v="CMC265"/>
        <s v="CMC286"/>
        <s v="BMC771"/>
        <s v="BMC845"/>
        <s v="BMC870"/>
        <s v="BMC127"/>
        <s v="BMC235"/>
        <s v="BMC396"/>
        <s v="BMC581"/>
        <s v="BMC646"/>
        <s v="BMF039"/>
        <s v="DTL005"/>
        <s v="DMM027"/>
        <s v="DTN002"/>
        <s v="BTF083"/>
        <s v="BTF099"/>
        <s v="DPE052"/>
        <s v="PMF113"/>
        <s v="PO2530"/>
        <s v="PPE013"/>
        <s v="PPE025"/>
        <s v="PPE111"/>
        <s v="BPE584"/>
        <s v="BPE607"/>
        <s v="BPE738"/>
        <s v="BPE764"/>
        <s v="BPE773"/>
        <s v="BTC024"/>
        <s v="BTC031"/>
        <s v="BMC436"/>
        <s v="BPE075"/>
        <s v="BPE101"/>
        <s v="BPE141"/>
        <s v="BPE163"/>
        <s v="BPE205"/>
        <s v="BPE218"/>
        <s v="BPE271"/>
        <s v="BPE433"/>
        <s v="BPE457"/>
        <s v="BMF326"/>
        <s v="BMN116"/>
        <s v="BMC805"/>
        <s v="BMF187"/>
        <s v="BMF162"/>
        <s v="BMF179"/>
        <s v="BMF220"/>
        <s v="BMF284"/>
        <s v="CTC026"/>
        <s v="PMC197"/>
        <s v="BMF680"/>
        <s v="PMC013"/>
        <s v="PMC047"/>
        <s v="PMC234"/>
        <s v="DMC025"/>
        <s v="DMC207"/>
        <s v="PMC253"/>
        <s v="PMN033"/>
        <s v="CMC082"/>
        <s v="CMC262"/>
        <s v="BMC047"/>
        <s v="BMC259"/>
        <s v="BMC515"/>
        <s v="BMC575"/>
        <s v="CPE002"/>
        <s v="BMM010"/>
        <s v="BMC713"/>
        <s v="CMM025"/>
        <s v="PMF002"/>
        <s v="PMC036"/>
        <s v="BTF017"/>
        <s v="BTF067"/>
        <s v="BTF069"/>
        <s v="CMF111"/>
        <s v="DMN063"/>
        <s v="DMN082"/>
        <s v="DPE005"/>
        <s v="DPE092"/>
        <s v="DPE181"/>
        <s v="PCSA25"/>
        <s v="BPE593"/>
        <s v="BPE731"/>
        <s v="BMN203"/>
        <s v="BMN212"/>
        <s v="BPE044"/>
        <s v="BPE190"/>
        <s v="BPE200"/>
        <s v="BPE209"/>
        <s v="BPE236"/>
        <s v="BPE242"/>
        <s v="BPE267"/>
        <s v="BPE414"/>
        <s v="BPE420"/>
        <s v="BMF556"/>
        <s v="BMF604"/>
        <s v="BMF443"/>
        <s v="BMF494"/>
        <s v="BMN157"/>
        <s v="BMN159"/>
        <s v="BMF002"/>
        <s v="BMF011"/>
        <s v="BMN062"/>
        <s v="BPPS26"/>
        <s v="CTM003"/>
        <s v="CMC255"/>
        <s v="CMN034"/>
        <s v="PMC117"/>
        <s v="DTC051"/>
        <s v="PMC219"/>
        <s v="PMM013"/>
        <s v="PMC256"/>
        <s v="CMC263"/>
        <s v="CMC189"/>
        <s v="CMC239"/>
        <s v="BMC702"/>
        <s v="BMC731"/>
        <s v="BMC857"/>
        <s v="BMC869"/>
        <s v="BMC175"/>
        <s v="PMC259"/>
        <s v="BPE705"/>
        <s v="CPE027"/>
        <s v="DPE021"/>
        <s v="PMF091"/>
        <s v="BPE594"/>
        <s v="BPE619"/>
        <s v="BPE654"/>
        <s v="BPE670"/>
        <s v="BPE754"/>
        <s v="BPE784"/>
        <s v="BTC012"/>
        <s v="BTC036"/>
        <s v="BTC157"/>
        <s v="BMC012"/>
        <s v="BMN215"/>
        <s v="BPE086"/>
        <s v="BPE087"/>
        <s v="BPE234"/>
        <s v="BPE316"/>
        <s v="BPE331"/>
        <s v="BPE334"/>
        <s v="BPE352"/>
        <s v="BPE377"/>
        <s v="BPE447"/>
        <s v="BMF613"/>
        <s v="BMF669"/>
        <s v="BMF343"/>
        <s v="BMC744"/>
        <s v="BMF100"/>
        <s v="CMC063"/>
        <s v="BPE725"/>
        <s v="DMC023"/>
        <s v="CMC216"/>
        <s v="CMC067"/>
        <s v="PMM069"/>
        <s v="CMC279"/>
        <s v="CMC069"/>
        <s v="BPE691"/>
        <s v="CMC056"/>
        <s v="BMC832"/>
        <s v="BMF588"/>
        <s v="BMC041"/>
        <s v="BMC264"/>
        <s v="BMC637"/>
        <s v="BMC529"/>
        <s v="DTM013"/>
        <s v="DMN107"/>
        <s v="BTC201"/>
        <s v="BTF072"/>
        <s v="CPE034"/>
        <s v="DML011"/>
        <s v="DPE031"/>
        <s v="DPE057"/>
        <s v="PMF062"/>
        <s v="PMN023"/>
        <s v="BPE786"/>
        <s v="BTC076"/>
        <s v="BMC638"/>
        <s v="BMN211"/>
        <s v="BPE018"/>
        <s v="BPE021"/>
        <s v="BPE069"/>
        <s v="BPE081"/>
        <s v="BPE089"/>
        <s v="BPE289"/>
        <s v="BPE364"/>
        <s v="BPE452"/>
        <s v="BPE469"/>
        <s v="BPE472"/>
        <s v="BPE549"/>
        <s v="BMF633"/>
        <s v="BMF472"/>
        <s v="BMF035"/>
        <s v="BMF112"/>
        <s v="BMF188"/>
        <s v="CMC001"/>
        <s v="CMC273"/>
        <s v="BTC042"/>
        <s v="DMC206"/>
        <s v="BMC785"/>
        <s v="BMC786"/>
        <s v="BMC209"/>
        <s v="BMC371"/>
        <s v="BMC580"/>
        <s v="BMC161"/>
        <s v="BMC791"/>
        <s v="PMF116"/>
        <s v="DMC171"/>
        <s v="BMC143"/>
        <s v="BTN003"/>
        <s v="BTC197"/>
        <s v="BTC200"/>
        <s v="BTF097"/>
        <s v="BTF100"/>
        <s v="BTF109"/>
        <s v="CPE007"/>
        <s v="CPE041"/>
        <s v="CPE046"/>
        <s v="DMN060"/>
        <s v="DPE184"/>
        <s v="DTC004"/>
        <s v="PML001"/>
        <s v="PPE002"/>
        <s v="BPE595"/>
        <s v="BPE741"/>
        <s v="BPE788"/>
        <s v="BTC026"/>
        <s v="BPE062"/>
        <s v="BPE115"/>
        <s v="BPE225"/>
        <s v="BPE230"/>
        <s v="BPE257"/>
        <s v="BPE409"/>
        <s v="BPE505"/>
        <s v="BMF550"/>
        <s v="BMF631"/>
        <s v="BMF662"/>
        <s v="BMM071"/>
        <s v="BMF329"/>
        <s v="BMF331"/>
        <s v="BMF041"/>
        <s v="BMF066"/>
        <s v="CMC249"/>
        <s v="PMF024"/>
        <s v="BPE724"/>
        <s v="BTF096"/>
        <s v="BPE005"/>
        <s v="PMC228"/>
        <s v="BPE014"/>
        <s v="PMC010"/>
        <s v="BMC434"/>
        <s v="CMC220"/>
        <s v="CMN039"/>
        <s v="DMC083"/>
        <s v="DMC124"/>
        <s v="BA2570"/>
        <s v="BMC831"/>
        <s v="BMF330"/>
        <s v="BMF548"/>
        <s v="BMC080"/>
        <s v="BMC112"/>
        <s v="BMC230"/>
        <s v="DMC191"/>
        <s v="DMM010"/>
        <s v="BTF084"/>
        <s v="BTN037"/>
        <s v="CML001"/>
        <s v="CMM033"/>
        <s v="CPAH25"/>
        <s v="DMT003"/>
        <s v="DPE056"/>
        <s v="BPE578"/>
        <s v="BPE747"/>
        <s v="BPE752"/>
        <s v="BTC016"/>
        <s v="BMN214"/>
        <s v="BMN220"/>
        <s v="BPE131"/>
        <s v="BPE167"/>
        <s v="BPE194"/>
        <s v="BPE228"/>
        <s v="BPE255"/>
        <s v="BPE274"/>
        <s v="BPE475"/>
        <s v="BPE504"/>
        <s v="BPE565"/>
        <s v="BMF519"/>
        <s v="BMF638"/>
        <s v="BMM024"/>
        <s v="BMF334"/>
        <s v="BMF339"/>
        <s v="BMF489"/>
        <s v="BMF492"/>
        <s v="BMN070"/>
        <s v="BMF206"/>
        <s v="BMN049"/>
        <s v="BMC808"/>
        <s v="DMC135"/>
        <s v="BMC094"/>
        <s v="BMC679"/>
        <s v="DTN031"/>
        <s v="BTC033"/>
        <s v="BTM010"/>
        <s v="PMC232"/>
        <s v="PMC243"/>
        <s v="CMC016"/>
        <s v="BMC664"/>
        <s v="BMC694"/>
        <s v="BMC763"/>
        <s v="BMC877"/>
        <s v="BMM078"/>
        <s v="BMM054"/>
        <s v="BMC064"/>
        <s v="BMC115"/>
        <s v="BMC162"/>
        <s v="BMC382"/>
        <s v="BMC504"/>
        <s v="BMC507"/>
        <s v="BMC597"/>
        <s v="BMF185"/>
        <s v="BTC015"/>
        <s v="PMF043"/>
        <s v="BTF104"/>
        <s v="CMF221"/>
        <s v="CMN040"/>
        <s v="CPE037"/>
        <s v="CTC011"/>
        <s v="DMN022"/>
        <s v="DPE009"/>
        <s v="BMC252"/>
        <s v="BPE152"/>
        <s v="BPE183"/>
        <s v="BPE244"/>
        <s v="BPE309"/>
        <s v="BPE353"/>
        <s v="BPE402"/>
        <s v="BPE453"/>
        <s v="BPE463"/>
        <s v="BPE468"/>
        <s v="BPE539"/>
        <s v="BPE558"/>
        <s v="BMF538"/>
        <s v="BMF612"/>
        <s v="BMF337"/>
        <s v="BMF456"/>
        <s v="BMF168"/>
        <s v="BMF260"/>
        <s v="CSUB26"/>
        <s v="BPE688"/>
        <s v="PMC236"/>
        <s v="DMC151"/>
        <s v="DMC164"/>
        <s v="DMC149"/>
        <s v="CMC083"/>
        <s v="BMC016"/>
        <s v="BMC767"/>
        <s v="BMC828"/>
        <s v="BMC876"/>
        <s v="BMF483"/>
        <s v="BMC145"/>
        <s v="BMC208"/>
        <s v="BMC586"/>
        <s v="BMC653"/>
        <s v="BMC020"/>
        <s v="BMC449"/>
        <s v="BMC836"/>
        <s v="BPE701"/>
        <s v="PMF080"/>
        <s v="BMN152"/>
        <s v="PMM006"/>
        <s v="BTF095"/>
        <s v="BTF108"/>
        <s v="CMF047"/>
        <s v="CMF212"/>
        <s v="CMM002"/>
        <s v="CPE044"/>
        <s v="DMN018"/>
        <s v="DMN038"/>
        <s v="DMN090"/>
        <s v="DMN105"/>
        <s v="PMF165"/>
        <s v="PMF182"/>
        <s v="BPE653"/>
        <s v="BPE756"/>
        <s v="BPE774"/>
        <s v="BTC167"/>
        <s v="BEF006"/>
        <s v="BMC267"/>
        <s v="BPE214"/>
        <s v="BPE332"/>
        <s v="BPE403"/>
        <s v="BPE438"/>
        <s v="BPE520"/>
        <s v="BPE564"/>
        <s v="BMF647"/>
        <s v="BMF441"/>
        <s v="BMF501"/>
        <s v="BMF181"/>
        <s v="BMF286"/>
        <s v="BMN046"/>
        <s v="PPPS26"/>
        <s v="BPE007"/>
        <s v="BTC037"/>
        <s v="BPE012"/>
        <s v="PMC059"/>
        <s v="PMC199"/>
        <s v="CZ2570"/>
        <s v="CMC205"/>
        <s v="BMC760"/>
        <s v="BMC762"/>
        <s v="BMC830"/>
        <s v="BMN081"/>
        <s v="BMF518"/>
        <s v="BMC045"/>
        <s v="BMC071"/>
        <s v="BMC107"/>
        <s v="BMC229"/>
        <s v="BMC512"/>
        <s v="CPE004"/>
        <s v="BPE712"/>
        <s v="DPE189"/>
        <s v="BTF065"/>
        <s v="BTF082"/>
        <s v="CMF039"/>
        <s v="CMM021"/>
        <s v="DMM028"/>
        <s v="DMN098"/>
        <s v="PPE031"/>
        <s v="PPE092"/>
        <s v="PTM013"/>
        <s v="BPE598"/>
        <s v="BPE735"/>
        <s v="BPE750"/>
        <s v="BTC009"/>
        <s v="BTC134"/>
        <s v="BTC170"/>
        <s v="BMN187"/>
        <s v="BMN219"/>
        <s v="BPE187"/>
        <s v="BPE203"/>
        <s v="BPE366"/>
        <s v="BPE434"/>
        <s v="BPE449"/>
        <s v="BPE522"/>
        <s v="BMF521"/>
        <s v="BMF523"/>
        <s v="BMM036"/>
        <s v="BMF038"/>
        <s v="BMF229"/>
        <s v="BMF233"/>
        <s v="BMN061"/>
        <s v="BPMS26"/>
        <s v="PMF066"/>
        <s v="BTF016"/>
        <s v="CMC245"/>
        <s v="PMC006"/>
        <s v="BPE687"/>
        <s v="BTF113"/>
        <s v="BPE684"/>
        <s v="DMC092"/>
        <s v="DMC168"/>
        <s v="CMC065"/>
        <s v="BMF335"/>
        <s v="BMC059"/>
        <s v="BMC641"/>
        <s v="BTC010"/>
        <s v="BTF036"/>
        <s v="DMC209"/>
        <s v="CMF117"/>
        <s v="PMF020"/>
        <s v="BTF086"/>
        <s v="BTF092"/>
        <s v="CMF154"/>
        <s v="CPE029"/>
        <s v="CTC010"/>
        <s v="DMN078"/>
        <s v="DPE083"/>
        <s v="DPE091"/>
        <s v="PMM015"/>
        <s v="PPE079"/>
        <s v="BPE734"/>
        <s v="BTC003"/>
        <s v="BPE027"/>
        <s v="BPE123"/>
        <s v="BPE164"/>
        <s v="BPE256"/>
        <s v="BPE335"/>
        <s v="BPE359"/>
        <s v="BPE416"/>
        <s v="BPE548"/>
        <s v="BMF542"/>
        <s v="BMF692"/>
        <s v="BMF503"/>
        <s v="PPFA26"/>
        <s v="CMF158"/>
        <s v="BTC001"/>
        <s v="BMF499"/>
        <s v="BPE686"/>
        <s v="DMC182"/>
        <s v="PMC187"/>
        <s v="PMC190"/>
        <s v="CMC277"/>
        <s v="CMC278"/>
        <s v="BMF621"/>
        <s v="BMC135"/>
        <s v="BMC313"/>
        <s v="PMF122"/>
        <s v="BMN101"/>
        <s v="BTN012"/>
        <s v="CMF124"/>
        <s v="CMN027"/>
        <s v="CPE019"/>
        <s v="CPE038"/>
        <s v="CPE059"/>
        <s v="DPE188"/>
        <s v="PA2530"/>
        <s v="PPE009"/>
        <s v="BPE583"/>
        <s v="BPE612"/>
        <s v="BPE639"/>
        <s v="BPE730"/>
        <s v="BPE732"/>
        <s v="BPMS25"/>
        <s v="BTC022"/>
        <s v="BTC138"/>
        <s v="BMC642"/>
        <s v="BPE107"/>
        <s v="BPE128"/>
        <s v="BPE154"/>
        <s v="BPE212"/>
        <s v="BPE318"/>
        <s v="BPE327"/>
        <s v="BPE473"/>
        <s v="BPE554"/>
        <s v="BMF648"/>
        <s v="BMF686"/>
        <s v="BMM053"/>
        <s v="BMN130"/>
        <s v="BMF009"/>
        <s v="BMF032"/>
        <s v="BMF200"/>
        <s v="BMF265"/>
        <s v="BMF276"/>
        <s v="CTF004"/>
        <s v="BPE727"/>
        <s v="CPE005"/>
        <s v="BMN189"/>
        <s v="PMC012"/>
        <s v="CMF044"/>
        <s v="PMC231"/>
        <s v="DMC141"/>
        <s v="BMC823"/>
        <s v="BMC044"/>
        <s v="BMC275"/>
        <s v="BMC524"/>
        <s v="BMC590"/>
        <s v="BMF657"/>
        <s v="PMF173"/>
        <s v="BTC182"/>
        <s v="CPE010"/>
        <s v="CPE075"/>
        <s v="DPE016"/>
        <s v="PMN038"/>
        <s v="PTF029"/>
        <s v="BPE634"/>
        <s v="BPE669"/>
        <s v="BMN179"/>
        <s v="BMN195"/>
        <s v="BPE022"/>
        <s v="BPE025"/>
        <s v="BPE171"/>
        <s v="BPE210"/>
        <s v="BPE264"/>
        <s v="BPE482"/>
        <s v="BPE556"/>
        <s v="BPE562"/>
        <s v="BPE563"/>
        <s v="BMF559"/>
        <s v="BMF600"/>
        <s v="BMM002"/>
        <s v="BMN114"/>
        <s v="BMF234"/>
        <s v="BMF236"/>
        <s v="BMF296"/>
        <s v="BSUB26"/>
        <s v="CPE006"/>
        <s v="BPE011"/>
        <s v="PTF024"/>
        <s v="DMC178"/>
        <s v="CMC251"/>
        <s v="BMC023"/>
        <s v="BMC033"/>
        <s v="BMC754"/>
        <s v="BMC854"/>
        <s v="BMC172"/>
        <s v="BMC257"/>
        <s v="BMN038"/>
        <s v="BMC573"/>
        <s v="BMF665"/>
        <s v="BMN194"/>
        <s v="BPE698"/>
        <s v="PMC233"/>
        <s v="BTC184"/>
        <s v="BTC202"/>
        <s v="BTC208"/>
        <s v="BTF003"/>
        <s v="BTF059"/>
        <s v="BTF088"/>
        <s v="BTM028"/>
        <s v="CNP001"/>
        <s v="CZ2530"/>
        <s v="DMC173"/>
        <s v="DPE022"/>
        <s v="PMF006"/>
        <s v="PMF177"/>
        <s v="PMF188"/>
        <s v="PPE020"/>
        <s v="BPE601"/>
        <s v="BPLI25"/>
        <s v="BS2425"/>
        <s v="BMF348"/>
        <s v="BMN171"/>
        <s v="BPE067"/>
        <s v="BPE071"/>
        <s v="BPE202"/>
        <s v="BPE320"/>
        <s v="BPE375"/>
        <s v="BPE383"/>
        <s v="BPE547"/>
        <s v="BMF592"/>
        <s v="BMF625"/>
        <s v="BMF684"/>
        <s v="BMF452"/>
        <s v="BMF005"/>
        <s v="BMF295"/>
        <s v="BMF511"/>
        <s v="BMN021"/>
        <s v="CPPS26"/>
        <s v="BS2526"/>
        <s v="CMF108"/>
        <s v="CMF116"/>
        <s v="BPE015"/>
        <s v="PPE037"/>
        <s v="PMC090"/>
        <s v="DMC049"/>
        <s v="DMC183"/>
        <s v="DMN003"/>
        <s v="DMM029"/>
        <s v="DTN032"/>
        <s v="BMC670"/>
        <s v="BMC682"/>
        <s v="BMC717"/>
        <s v="BMC768"/>
        <s v="BMN150"/>
        <s v="BMM075"/>
        <s v="BMC108"/>
        <s v="CPE003"/>
        <s v="BTF074"/>
        <s v="DMN097"/>
        <s v="DPE023"/>
        <s v="DTN014"/>
        <s v="BPE785"/>
        <s v="BTC040"/>
        <s v="BMC286"/>
        <s v="BPE088"/>
        <s v="BPE100"/>
        <s v="BPE134"/>
        <s v="BPE199"/>
        <s v="BPE524"/>
        <s v="BMF496"/>
        <s v="BMN109"/>
        <s v="BMC875"/>
        <s v="BMF191"/>
        <s v="BMF301"/>
        <s v="BMF302"/>
        <s v="BMN009"/>
        <s v="PMC188"/>
        <s v="BMF306"/>
        <s v="PMC258"/>
        <s v="DMN012"/>
        <s v="BMC835"/>
        <s v="BMC718"/>
        <s v="BMC801"/>
        <s v="BMC818"/>
        <s v="BMC873"/>
        <s v="BMF663"/>
        <s v="BMC083"/>
        <s v="BMC134"/>
        <s v="BMC188"/>
        <s v="BMC195"/>
        <s v="BMC253"/>
        <s v="BMC467"/>
        <s v="BMC539"/>
        <s v="BMC602"/>
        <s v="BMC729"/>
        <s v="BPE702"/>
        <s v="BPE713"/>
        <s v="BMM087"/>
        <s v="BTF070"/>
        <s v="BTF089"/>
        <s v="CMF223"/>
        <s v="CPE062"/>
        <s v="DMN041"/>
        <s v="PMF195"/>
        <s v="PPE051"/>
        <s v="BPE765"/>
        <s v="BTC108"/>
        <s v="BTC129"/>
        <s v="BPE070"/>
        <s v="BPE108"/>
        <s v="BPE192"/>
        <s v="BPE201"/>
        <s v="BPE211"/>
        <s v="BPE337"/>
        <s v="BPE357"/>
        <s v="BPE365"/>
        <s v="BPE368"/>
        <s v="BPE422"/>
        <s v="BMF540"/>
        <s v="BMF594"/>
        <s v="BMF610"/>
        <s v="BMM059"/>
        <s v="BMF022"/>
        <s v="BMF161"/>
        <s v="BMF249"/>
        <s v="BMF290"/>
        <s v="BMN050"/>
        <s v="BTF091"/>
        <s v="BMF597"/>
        <s v="BTC141"/>
        <s v="PMC229"/>
        <s v="DMC001"/>
        <s v="CMC230"/>
        <s v="CMC250"/>
        <s v="BMC700"/>
        <s v="BMC738"/>
        <s v="BMN076"/>
        <s v="BMF425"/>
        <s v="BMC477"/>
        <s v="BMC328"/>
        <s v="BTM011"/>
        <s v="CPE055"/>
        <s v="DPE012"/>
        <s v="BTC175"/>
        <s v="BTF024"/>
        <s v="BTF026"/>
        <s v="BTF064"/>
        <s v="CMF115"/>
        <s v="DMN028"/>
        <s v="DPE051"/>
        <s v="PCSF25"/>
        <s v="PPE008"/>
        <s v="BPE580"/>
        <s v="BPE609"/>
        <s v="BPE636"/>
        <s v="BTC094"/>
        <s v="BTC104"/>
        <s v="BTC158"/>
        <s v="BPE146"/>
        <s v="BPE155"/>
        <s v="BPE166"/>
        <s v="BPE265"/>
        <s v="BPE399"/>
        <s v="BPE419"/>
        <s v="BPE461"/>
        <s v="BPE471"/>
        <s v="BPE477"/>
        <s v="BPE527"/>
        <s v="BMF579"/>
        <s v="BMF666"/>
        <s v="BMF322"/>
        <s v="BMF500"/>
        <s v="BMF059"/>
        <s v="BMF074"/>
        <s v="BMF108"/>
        <s v="BMF147"/>
        <s v="BMF238"/>
        <s v="BMF310"/>
        <s v="BMN001"/>
        <s v="CMC161"/>
        <s v="CMC013"/>
        <s v="PA2630"/>
        <s v="BMC015"/>
        <s v="BMC686"/>
        <s v="BMC740"/>
        <s v="BMC862"/>
        <s v="BMF305"/>
        <s v="BMC582"/>
        <s v="BMC657"/>
        <s v="BMN107"/>
        <s v="BTC215"/>
        <s v="BTF013"/>
        <s v="CMF213"/>
        <s v="CPE028"/>
        <s v="CPE058"/>
        <s v="DMN081"/>
        <s v="DMN087"/>
        <s v="DTM009"/>
        <s v="PPE049"/>
        <s v="PPE104"/>
        <s v="BPE603"/>
        <s v="BPE624"/>
        <s v="BPE626"/>
        <s v="BPE772"/>
        <s v="BTC006"/>
        <s v="BTC090"/>
        <s v="BTC169"/>
        <s v="BMN192"/>
        <s v="BMN202"/>
        <s v="BPE113"/>
        <s v="BPE191"/>
        <s v="BPE470"/>
        <s v="BPE569"/>
        <s v="BMF599"/>
        <s v="BMF632"/>
        <s v="BMF639"/>
        <s v="BMN072"/>
        <s v="BMN138"/>
        <s v="BMN164"/>
        <s v="BMC852"/>
        <s v="BMF084"/>
        <s v="BMF099"/>
        <s v="BMF244"/>
        <s v="BMF292"/>
        <s v="CMC292"/>
        <s v="CMF011"/>
        <s v="BPE017"/>
        <s v="CMC270"/>
        <s v="BEC006"/>
        <s v="CTC020"/>
        <s v="BMC674"/>
        <s v="BMC765"/>
        <s v="BMC868"/>
        <s v="BMN077"/>
        <s v="BMM017"/>
        <s v="BMC090"/>
        <s v="BMC249"/>
        <s v="BMC361"/>
        <s v="BMC629"/>
        <s v="DMN025"/>
        <s v="BMC777"/>
        <s v="PMF015"/>
        <s v="BTC199"/>
        <s v="BTF041"/>
        <s v="CMF001"/>
        <s v="CW2425"/>
        <s v="DMN017"/>
        <s v="DMN054"/>
        <s v="DPE187"/>
        <s v="DTN030"/>
        <s v="PPE114"/>
        <s v="BPE575"/>
        <s v="BPE585"/>
        <s v="BPE623"/>
        <s v="BTC049"/>
        <s v="BTC084"/>
        <s v="BCSF25"/>
        <s v="BTC107"/>
        <s v="BPE046"/>
        <s v="BPE189"/>
        <s v="BPE208"/>
        <s v="BPE238"/>
        <s v="BPE243"/>
        <s v="BPE260"/>
        <s v="BPE322"/>
        <s v="BPE501"/>
        <s v="BPE509"/>
        <s v="BMF561"/>
        <s v="BMF478"/>
        <s v="BMF102"/>
        <s v="BMF221"/>
        <s v="PW2526"/>
        <s v="CMC199"/>
        <s v="CMF149"/>
        <s v="BPE791"/>
        <s v="BPE010"/>
        <s v="CPE084"/>
        <s v="BMC776"/>
        <s v="PMC249"/>
        <s v="CMC281"/>
        <s v="BMC880"/>
        <s v="DMC175"/>
        <s v="DMC150"/>
        <s v="BPE693"/>
        <s v="CEC009"/>
        <s v="BMC018"/>
        <s v="BMC087"/>
        <s v="BMC545"/>
        <s v="BMN182"/>
        <s v="PMM068"/>
        <s v="BMC781"/>
        <s v="BTC174"/>
        <s v="BTF077"/>
        <s v="CA2530"/>
        <s v="DMN055"/>
        <s v="DPE099"/>
        <s v="PMF190"/>
        <s v="PMF196"/>
        <s v="PZ2530"/>
        <s v="BPE588"/>
        <s v="BPE641"/>
        <s v="BPE775"/>
        <s v="BA2450"/>
        <s v="BMC174"/>
        <s v="BMN180"/>
        <s v="BPE077"/>
        <s v="BPE180"/>
        <s v="BPE195"/>
        <s v="BPE222"/>
        <s v="BPE229"/>
        <s v="BPE288"/>
        <s v="BPE299"/>
        <s v="BPE351"/>
        <s v="BPE395"/>
        <s v="BPE429"/>
        <s v="BPE445"/>
        <s v="BPE465"/>
        <s v="BPE571"/>
        <s v="BMF608"/>
        <s v="BMF616"/>
        <s v="BMM047"/>
        <s v="BMF345"/>
        <s v="BMF080"/>
        <s v="BMF111"/>
        <s v="BMF131"/>
        <s v="CW2526"/>
        <s v="BPFA26"/>
        <s v="CMM003"/>
        <s v="CPE049"/>
        <s v="BMF349"/>
        <s v="BPE692"/>
        <s v="BMC708"/>
        <s v="BMC709"/>
        <s v="BMC735"/>
        <s v="BMC844"/>
        <s v="BMC856"/>
        <s v="BMC871"/>
        <s v="BMM046"/>
        <s v="BMC282"/>
        <s v="BMC697"/>
        <s v="BMC724"/>
        <s v="BPE694"/>
        <s v="BTF037"/>
        <s v="BTF052"/>
        <s v="BTF075"/>
        <s v="BTM046"/>
        <s v="DMM032"/>
        <s v="DPE002"/>
        <s v="DPE004"/>
        <s v="PPE105"/>
        <s v="BPE618"/>
        <s v="BPE660"/>
        <s v="BPE748"/>
        <s v="BPE020"/>
        <s v="BPE099"/>
        <s v="BPE133"/>
        <s v="BPE303"/>
        <s v="BPE336"/>
        <s v="BPE497"/>
        <s v="BMF558"/>
        <s v="BMF643"/>
        <s v="BMN169"/>
        <s v="BMF088"/>
        <s v="BMF121"/>
        <s v="PPE036"/>
        <s v="BPAH26"/>
        <s v="CMF152"/>
        <s v="BMF346"/>
        <s v="PMF063"/>
        <s v="PMC137"/>
        <s v="BPE681"/>
        <s v="BMC265"/>
        <s v="BMC640"/>
        <s v="DMC126"/>
        <s v="DMC132"/>
        <s v="BMC728"/>
        <s v="BMC847"/>
        <s v="BMF530"/>
        <s v="BMC105"/>
        <s v="BMC203"/>
        <s v="BMC291"/>
        <s v="BPE710"/>
        <s v="DTN033"/>
        <s v="BTC198"/>
        <s v="CMF024"/>
        <s v="CMF104"/>
        <s v="CMF226"/>
        <s v="DML010"/>
        <s v="DMN042"/>
        <s v="DPE015"/>
        <s v="DPE197"/>
        <s v="PMF135"/>
        <s v="PMM007"/>
        <s v="PPE010"/>
        <s v="PPE035"/>
        <s v="PS2425"/>
        <s v="BPE617"/>
        <s v="BPE749"/>
        <s v="BPFA22"/>
        <s v="BTC100"/>
        <s v="BMC186"/>
        <s v="BMN173"/>
        <s v="BPE052"/>
        <s v="BPE068"/>
        <s v="BPE151"/>
        <s v="BPE182"/>
        <s v="BPE217"/>
        <s v="BPE231"/>
        <s v="BPE262"/>
        <s v="BPE277"/>
        <s v="BPE301"/>
        <s v="BPE333"/>
        <s v="BPE347"/>
        <s v="BPE442"/>
        <s v="BPE455"/>
        <s v="BPE478"/>
        <s v="BML001"/>
        <s v="BMM082"/>
        <s v="BMN122"/>
        <s v="BMN127"/>
        <s v="BMN139"/>
        <s v="BMC848"/>
        <s v="BMF012"/>
        <s v="BMF139"/>
        <s v="BMF159"/>
        <s v="BMF291"/>
        <s v="PMC114"/>
        <s v="DMC117"/>
        <s v="DMC208"/>
        <s v="CMC276"/>
        <s v="BMC663"/>
        <s v="BMC021"/>
        <s v="BMC800"/>
        <s v="BMC810"/>
        <s v="BMC815"/>
        <s v="BMC842"/>
        <s v="BMC222"/>
        <s v="BTF044"/>
        <s v="BPE718"/>
        <s v="BTC191"/>
        <s v="BTF053"/>
        <s v="DMT007"/>
        <s v="DPE008"/>
        <s v="DPE047"/>
        <s v="DPE050"/>
        <s v="PMF026"/>
        <s v="PMF155"/>
        <s v="BPE621"/>
        <s v="BPE787"/>
        <s v="BTC018"/>
        <s v="BTC056"/>
        <s v="BMC122"/>
        <s v="BPE126"/>
        <s v="BPE143"/>
        <s v="BPE157"/>
        <s v="BPE196"/>
        <s v="BPE197"/>
        <s v="BPE302"/>
        <s v="BPE367"/>
        <s v="BPE436"/>
        <s v="BPE506"/>
        <s v="BPE515"/>
        <s v="BPE536"/>
        <s v="BMF672"/>
        <s v="BMN141"/>
        <s v="BMF056"/>
        <s v="BMF110"/>
        <s v="BMF171"/>
        <s v="BMF183"/>
        <s v="BMF216"/>
        <s v="BMF282"/>
        <s v="BMF297"/>
        <s v="CSEA21"/>
        <s v="CMC293"/>
        <s v="PMC039"/>
        <s v="BPE683"/>
        <s v="BTC165"/>
        <s v="BMF508"/>
        <s v="PMC222"/>
        <s v="CMC039"/>
        <s v="BMC668"/>
        <s v="BMC733"/>
        <s v="BMN111"/>
        <s v="BMF460"/>
        <s v="BMC093"/>
        <s v="BMC428"/>
        <s v="BMC251"/>
        <s v="BMC295"/>
        <s v="PMC247"/>
        <s v="BTC013"/>
        <s v="BTC194"/>
        <s v="BTF107"/>
        <s v="DMN051"/>
        <s v="DMN070"/>
        <s v="DPE043"/>
        <s v="DTC049"/>
        <s v="BPE577"/>
        <s v="BPE628"/>
        <s v="BPE656"/>
        <s v="BTC041"/>
        <s v="BTC059"/>
        <s v="BPE109"/>
        <s v="BPE340"/>
        <s v="BPE421"/>
        <s v="BPE437"/>
        <s v="BPE448"/>
        <s v="BPE474"/>
        <s v="BPE513"/>
        <s v="BPE551"/>
        <s v="BMF614"/>
        <s v="BMF658"/>
        <s v="BMF671"/>
        <s v="BMF332"/>
        <s v="BMN099"/>
        <s v="BMF043"/>
        <s v="BMF093"/>
        <s v="BMF309"/>
        <s v="BMF312"/>
        <s v="BMN053"/>
        <s v="CMF049"/>
        <s v="BPE729"/>
        <s v="CPE013"/>
        <s v="PMC133"/>
        <s v="PMC216"/>
        <s v="DMC002"/>
        <s v="DMC093"/>
        <s v="CMC183"/>
        <s v="BMC710"/>
        <s v="BMC807"/>
        <s v="BMC822"/>
        <s v="BMF493"/>
        <s v="BMC082"/>
        <s v="BMC165"/>
        <s v="BMC226"/>
        <s v="BMC263"/>
        <s v="PMF152"/>
        <s v="BMC730"/>
        <s v="BTC205"/>
        <s v="BZ2470"/>
        <s v="CMF132"/>
        <s v="CPE015"/>
        <s v="DMN004"/>
        <s v="DMN062"/>
        <s v="DMT005"/>
        <s v="DPE006"/>
        <s v="DPE196"/>
        <s v="PMF078"/>
        <s v="PMF132"/>
        <s v="PO2430"/>
        <s v="PPE095"/>
        <s v="BPE586"/>
        <s v="BPE610"/>
        <s v="BPE629"/>
        <s v="BMC137"/>
        <s v="BPE032"/>
        <s v="BPE053"/>
        <s v="BPE060"/>
        <s v="BPE116"/>
        <s v="BPE174"/>
        <s v="BPE223"/>
        <s v="BPE387"/>
        <s v="BPE481"/>
        <s v="BPE526"/>
        <s v="BPE544"/>
        <s v="BMF539"/>
        <s v="BMM007"/>
        <s v="BMF323"/>
        <s v="BMF453"/>
        <s v="BMN143"/>
        <s v="BMF021"/>
        <s v="BMF065"/>
        <s v="BMF105"/>
        <s v="BMF170"/>
        <s v="BMF240"/>
        <s v="BMF271"/>
        <s v="BMN043"/>
        <s v="BPE790"/>
        <s v="BTC023"/>
        <s v="PMF200"/>
        <s v="CMF218"/>
        <s v="PMC029"/>
        <s v="BTC034"/>
        <s v="PMC198"/>
        <s v="BO2570"/>
        <s v="BMC199"/>
        <s v="BMC401"/>
        <s v="BMC589"/>
        <s v="BMC632"/>
        <s v="BMC644"/>
        <s v="BTF103"/>
        <s v="CMF150"/>
        <s v="CPE031"/>
        <s v="CPE064"/>
        <s v="DMC179"/>
        <s v="DMN021"/>
        <s v="DPE122"/>
        <s v="DPE170"/>
        <s v="PMN027"/>
        <s v="BPE661"/>
        <s v="BPE059"/>
        <s v="BPE124"/>
        <s v="BPE148"/>
        <s v="BPE240"/>
        <s v="BPE328"/>
        <s v="BPE467"/>
        <s v="BMF430"/>
        <s v="BMN108"/>
        <s v="BMF020"/>
        <s v="BMF023"/>
        <s v="BMF190"/>
        <s v="BMF218"/>
        <s v="BPE676"/>
        <s v="CMC100"/>
        <s v="CMC221"/>
        <s v="PMC220"/>
        <s v="DMC192"/>
        <s v="DMC157"/>
        <s v="PA2570"/>
        <s v="PO2570"/>
        <s v="CMC284"/>
        <s v="CMC287"/>
        <s v="BMC701"/>
        <s v="BMC772"/>
        <s v="BMM086"/>
        <s v="BMF681"/>
        <s v="BMC214"/>
        <s v="PPE012"/>
        <s v="DMN033"/>
        <s v="DMN071"/>
        <s v="DMN088"/>
        <s v="DPE035"/>
        <s v="DPE071"/>
        <s v="PTC004"/>
        <s v="BPE777"/>
        <s v="BPE136"/>
        <s v="BPE272"/>
        <s v="BPE385"/>
        <s v="BPE401"/>
        <s v="BPE460"/>
        <s v="BPE567"/>
        <s v="CA2550"/>
        <s v="BMF641"/>
        <s v="BMM008"/>
        <s v="BMF439"/>
        <s v="BMF449"/>
        <s v="BMF120"/>
        <s v="BMF261"/>
        <s v="BMF280"/>
        <s v="BMC484"/>
        <s v="PMC050"/>
        <s v="DMC188"/>
        <s v="CMC244"/>
        <s v="BMF685"/>
        <s v="BMF879"/>
        <s v="BTM020"/>
        <s v="BMN222"/>
        <s v="BTC178"/>
        <s v="BTC177"/>
        <s v="BTF061"/>
        <s v="BTM057"/>
        <s v="CMF007"/>
        <s v="CTC053"/>
        <s v="DPE038"/>
        <s v="DPE041"/>
        <s v="DTN029"/>
        <s v="PMF074"/>
        <s v="PPE110"/>
        <s v="BTC047"/>
        <s v="BTC147"/>
        <s v="BTC149"/>
        <s v="BTC163"/>
        <s v="BMC001"/>
        <s v="BPE029"/>
        <s v="BPE140"/>
        <s v="BPE160"/>
        <s v="BPE168"/>
        <s v="BPE204"/>
        <s v="BPE380"/>
        <s v="BMF146"/>
        <s v="BMF506"/>
        <s v="CMF155"/>
        <s v="PMF003"/>
        <s v="PMC139"/>
        <s v="BMC659"/>
        <s v="DMC020"/>
        <s v="DMC040"/>
        <s v="DMC116"/>
        <s v="DMC160"/>
        <s v="CMC288"/>
        <s v="BMF693"/>
        <s v="BMC128"/>
        <s v="BMC198"/>
        <s v="BMC215"/>
        <s v="BMC293"/>
        <s v="BMC307"/>
        <s v="BMC588"/>
        <s v="BMM083"/>
        <s v="BTF005"/>
        <s v="BTC172"/>
        <s v="BTF049"/>
        <s v="BTF071"/>
        <s v="BTF110"/>
        <s v="CPE023"/>
        <s v="DMN077"/>
        <s v="DMN104"/>
        <s v="DPE053"/>
        <s v="DTC043"/>
        <s v="BPE662"/>
        <s v="BPE674"/>
        <s v="BPPS24"/>
        <s v="BTC106"/>
        <s v="BMN198"/>
        <s v="BPE127"/>
        <s v="BPE237"/>
        <s v="BPE287"/>
        <s v="BPE372"/>
        <s v="BPE450"/>
        <s v="BMF560"/>
        <s v="BMF609"/>
        <s v="BMF674"/>
        <s v="BMM066"/>
        <s v="BMN140"/>
        <s v="BMN100"/>
        <s v="BMM084"/>
        <s v="BMN058"/>
        <s v="BPE677"/>
        <s v="CMF214"/>
        <s v="PMC194"/>
        <s v="PMC250"/>
        <s v="CTC029"/>
        <s v="BMF585"/>
        <s v="PMC235"/>
        <s v="DMC003"/>
        <s v="DMC202"/>
        <s v="BMF652"/>
        <s v="BMC287"/>
        <s v="BPE704"/>
        <s v="PMC032"/>
        <s v="BTF063"/>
        <s v="BTF085"/>
        <s v="BTN013"/>
        <s v="CPE030"/>
        <s v="DPE019"/>
        <s v="DPE037"/>
        <s v="PMF157"/>
        <s v="PMF189"/>
        <s v="PTF028"/>
        <s v="BPE614"/>
        <s v="BPE663"/>
        <s v="BPE761"/>
        <s v="BPE782"/>
        <s v="BPE043"/>
        <s v="BPE080"/>
        <s v="BPE094"/>
        <s v="BPE117"/>
        <s v="BPE282"/>
        <s v="BPE373"/>
        <s v="BPE389"/>
        <s v="BPE476"/>
        <s v="BPE489"/>
        <s v="BPE511"/>
        <s v="BPE546"/>
        <s v="BMF554"/>
        <s v="BMF573"/>
        <s v="BMF607"/>
        <s v="BMF661"/>
        <s v="BMF424"/>
        <s v="BMF428"/>
        <s v="BMF462"/>
        <s v="BMN131"/>
        <s v="BMF165"/>
        <s v="BMF214"/>
        <s v="BMN055"/>
        <s v="PPAH26"/>
        <s v="BPE001"/>
        <s v="BPE682"/>
        <s v="PMC191"/>
        <s v="DMC009"/>
        <s v="CPE053"/>
        <s v="CO2570"/>
        <s v="CMC108"/>
        <s v="CMC149"/>
        <s v="BMC038"/>
        <s v="BMC705"/>
        <s v="BMC864"/>
        <s v="BMF541"/>
        <s v="DMC161"/>
        <s v="DTN004"/>
        <s v="DTC020"/>
        <s v="BTC203"/>
        <s v="BTF106"/>
        <s v="CMF137"/>
        <s v="DMN067"/>
        <s v="DPE185"/>
        <s v="PMF168"/>
        <s v="PMF194"/>
        <s v="PMN042"/>
        <s v="PPE033"/>
        <s v="BPE627"/>
        <s v="BPE647"/>
        <s v="BPE671"/>
        <s v="BPE733"/>
        <s v="BPE779"/>
        <s v="BTC102"/>
        <s v="BTC105"/>
        <s v="BTC139"/>
        <s v="BTC143"/>
        <s v="BTC155"/>
        <s v="BTC156"/>
        <s v="BPE031"/>
        <s v="BPE039"/>
        <s v="BPE051"/>
        <s v="BPE096"/>
        <s v="BPE132"/>
        <s v="BPE308"/>
        <s v="BPE354"/>
        <s v="BPE378"/>
        <s v="BPE413"/>
        <s v="BPE430"/>
        <s v="BMF557"/>
        <s v="BMF649"/>
        <s v="BMF650"/>
        <s v="BMF655"/>
        <s v="BMF682"/>
        <s v="BMF683"/>
        <s v="BMM012"/>
        <s v="BMM038"/>
        <s v="BMF447"/>
        <s v="BMN120"/>
        <s v="BMN147"/>
        <s v="BMC840"/>
        <s v="BMF101"/>
        <s v="BMF251"/>
        <s v="PZ2630"/>
        <s v="PMC201"/>
        <s v="DMC085"/>
        <s v="CMC231"/>
        <s v="BMC737"/>
        <s v="BMN087"/>
        <s v="BMF426"/>
        <s v="BMF469"/>
        <s v="BMC238"/>
        <s v="BMC474"/>
        <s v="BMC654"/>
        <s v="BPE696"/>
        <s v="BTF090"/>
        <s v="BTM007"/>
        <s v="CPPS23"/>
        <s v="DPE007"/>
        <s v="DPE093"/>
        <s v="DTC027"/>
        <s v="PMF029"/>
        <s v="BPE599"/>
        <s v="BPE620"/>
        <s v="BPE673"/>
        <s v="BMN201"/>
        <s v="BPE054"/>
        <s v="BPE098"/>
        <s v="BPE121"/>
        <s v="BPE291"/>
        <s v="BPE418"/>
        <s v="BPE543"/>
        <s v="BPE561"/>
        <s v="BMF445"/>
        <s v="BMF215"/>
        <s v="BMF275"/>
        <s v="CPAH26"/>
        <s v="BPE678"/>
        <s v="BTC190"/>
        <s v="CMF002"/>
        <s v="CTC007"/>
        <s v="CTC004"/>
        <s v="PPE039"/>
        <s v="PMC014"/>
        <s v="CMC007"/>
        <s v="CMC029"/>
        <s v="BMC706"/>
        <s v="BMC714"/>
        <s v="BMF528"/>
        <s v="BMC130"/>
        <s v="BMC671"/>
        <s v="BMC502"/>
        <s v="PMC227"/>
        <s v="BTF031"/>
        <s v="BTF087"/>
        <s v="DPE027"/>
        <s v="DPE028"/>
        <s v="DTN028"/>
        <s v="PMN034"/>
        <s v="PSUB25"/>
        <s v="BPE606"/>
        <s v="BPFA25"/>
        <s v="BTC014"/>
        <s v="BTC119"/>
        <s v="BMN208"/>
        <s v="BPE056"/>
        <s v="BPE102"/>
        <s v="BPE119"/>
        <s v="BPE172"/>
        <s v="BPE193"/>
        <s v="BPE248"/>
        <s v="BPE266"/>
        <s v="BPE275"/>
        <s v="BPE363"/>
        <s v="BPE398"/>
        <s v="BPE464"/>
        <s v="BMF586"/>
        <s v="BMM062"/>
        <s v="BMF114"/>
        <s v="BMF232"/>
        <s v="BMF504"/>
        <s v="PMF055"/>
        <s v="BTF098"/>
        <s v="CMF026"/>
        <s v="BMF578"/>
        <s v="BTF115"/>
        <s v="DMC077"/>
        <s v="PMC252"/>
        <s v="BMC032"/>
        <s v="BMC841"/>
        <s v="BMF574"/>
        <s v="BMC547"/>
        <s v="BMF477"/>
        <s v="BMC795"/>
        <s v="CPE018"/>
        <s v="DMN030"/>
        <s v="DMN096"/>
        <s v="DPE017"/>
        <s v="DPE029"/>
        <s v="DPE030"/>
        <s v="PPE026"/>
        <s v="PPE027"/>
        <s v="PPE030"/>
        <s v="BPE645"/>
        <s v="BPE672"/>
        <s v="BTC160"/>
        <s v="BMN191"/>
        <s v="BPE253"/>
        <s v="BPE300"/>
        <s v="BPE317"/>
        <s v="BPE343"/>
        <s v="BPE346"/>
        <s v="BPE446"/>
        <s v="BPE516"/>
        <s v="BMF019"/>
        <s v="BMF079"/>
        <s v="BMF320"/>
        <s v="BPE726"/>
        <s v="PMC004"/>
        <s v="PMM004"/>
        <s v="DMC167"/>
        <s v="DMC105"/>
        <s v="BMC002"/>
        <s v="BMF321"/>
        <s v="BMC157"/>
        <s v="BMC511"/>
        <s v="BMF235"/>
        <s v="DTN003"/>
        <s v="BTF002"/>
        <s v="BPE723"/>
        <s v="CMF220"/>
        <s v="CMM030"/>
        <s v="DMM030"/>
        <s v="DPE042"/>
        <s v="PPE003"/>
        <s v="PPE028"/>
        <s v="BPE648"/>
        <s v="BPE675"/>
        <s v="BPE740"/>
        <s v="BPE768"/>
        <s v="BMC007"/>
        <s v="BMM088"/>
        <s v="BMN196"/>
        <s v="BPE105"/>
        <s v="BPE219"/>
        <s v="BPE245"/>
        <s v="BPE348"/>
        <s v="BPE410"/>
        <s v="BPE424"/>
        <s v="BPE495"/>
        <s v="BPE525"/>
        <s v="BPE531"/>
        <s v="BPE542"/>
        <s v="BMF634"/>
        <s v="BMF656"/>
        <s v="BMN129"/>
        <s v="BMF044"/>
        <s v="BMF068"/>
        <s v="BMF118"/>
        <s v="BMF222"/>
        <s v="BMF299"/>
        <s v="BA2550"/>
        <s v="CEC013"/>
        <s v="BPE008"/>
        <s v="PPE038"/>
        <s v="CTC285"/>
        <s v="BTM003"/>
        <s v="BPE685"/>
        <s v="PMC248"/>
        <s v="DMC170"/>
        <s v="CA2570"/>
        <s v="CMC201"/>
        <s v="BMC809"/>
        <s v="BMF308"/>
        <s v="BMC246"/>
        <s v="BMC304"/>
        <s v="BMC533"/>
        <s v="BMN221"/>
        <s v="BTF033"/>
        <s v="BTF079"/>
        <s v="CMN017"/>
        <s v="CMN041"/>
        <s v="DPE054"/>
        <s v="PMF178"/>
        <s v="PMF180"/>
        <s v="PPE103"/>
        <s v="PPE106"/>
        <s v="BPE579"/>
        <s v="BPE589"/>
        <s v="BTC021"/>
        <s v="BTC046"/>
        <s v="BTC051"/>
        <s v="BTC109"/>
        <s v="BTC161"/>
        <s v="BPE047"/>
        <s v="BPE361"/>
        <s v="BPE396"/>
        <s v="BPE404"/>
        <s v="BPE415"/>
        <s v="BPE541"/>
        <s v="BMF553"/>
        <s v="BMF570"/>
        <s v="BMF679"/>
        <s v="BMF690"/>
        <s v="BMF024"/>
        <s v="BMF186"/>
        <s v="BMF196"/>
        <s v="BMF246"/>
        <s v="BMF505"/>
        <s v="BMN039"/>
        <s v="BMN047"/>
        <s v="BPE004"/>
        <s v="BTF023"/>
        <s v="PO2630"/>
        <s v="DMC145"/>
        <s v="DMC065"/>
        <s v="DMM008"/>
        <s v="DMN072"/>
        <s v="PZ2570"/>
        <s v="CMC098"/>
        <s v="CMC200"/>
        <s v="BMC688"/>
        <s v="BMC739"/>
        <s v="BMC860"/>
        <s v="BMF241"/>
        <s v="CMF030"/>
        <s v="CPE022"/>
        <s v="CPE043"/>
        <s v="DMC154"/>
        <s v="DML001"/>
        <s v="DTN001"/>
        <s v="PMN030"/>
        <s v="PMN040"/>
        <s v="PPE057"/>
        <s v="BPE657"/>
        <s v="BPE753"/>
        <s v="BTC060"/>
        <s v="BTC154"/>
        <s v="BMC465"/>
        <s v="BPE280"/>
        <s v="BPE284"/>
        <s v="BPE496"/>
        <s v="BPE498"/>
        <s v="BPE499"/>
        <s v="BPE510"/>
        <s v="BPE533"/>
        <s v="BPE550"/>
        <s v="BPE568"/>
        <s v="BMF619"/>
        <s v="BMF689"/>
        <s v="BMF479"/>
        <s v="BMN151"/>
        <s v="BMN167"/>
        <s v="BMF070"/>
        <s v="BTC058"/>
        <s v="BTF048"/>
        <s v="BMC561"/>
        <s v="BMC070"/>
        <s v="PMF199"/>
        <s v="PMC115"/>
        <s v="DMC130"/>
        <s v="DMC174"/>
        <s v="DMC190"/>
        <s v="DMC203"/>
        <s v="DMC059"/>
        <s v="DMN083"/>
        <s v="DMN100"/>
        <s v="BMC789"/>
        <s v="BMC133"/>
        <s v="BMC497"/>
        <s v="BMC570"/>
        <s v="BMC656"/>
        <s v="DMM001"/>
        <s v="BPE715"/>
        <s v="DMC169"/>
        <s v="BTF060"/>
        <s v="CCSA25"/>
        <s v="DMN089"/>
        <s v="DPE003"/>
        <s v="PMN022"/>
        <s v="PPE100"/>
        <s v="BPE776"/>
        <s v="BTC053"/>
        <s v="BTC101"/>
        <s v="BEF010"/>
        <s v="BMN207"/>
        <s v="BPAH22"/>
        <s v="BPE058"/>
        <s v="BPE084"/>
        <s v="BPE090"/>
        <s v="BPE251"/>
        <s v="BPE279"/>
        <s v="BPE314"/>
        <s v="BPE381"/>
        <s v="BPE428"/>
        <s v="BMF527"/>
        <s v="BMF532"/>
        <s v="BMF567"/>
        <s v="BMM065"/>
        <s v="BMF336"/>
        <s v="BMN088"/>
        <s v="BMF176"/>
        <s v="BMF254"/>
        <s v="PMF134"/>
        <s v="CPE040"/>
        <s v="PTM008"/>
        <s v="PPE042"/>
        <s v="CMC204"/>
        <s v="CMC242"/>
        <s v="BMC662"/>
        <s v="BMC722"/>
        <s v="BMC734"/>
        <s v="BMC816"/>
        <s v="BMC853"/>
        <s v="BMN155"/>
        <s v="BMF344"/>
        <s v="BMF618"/>
        <s v="BMC211"/>
        <s v="BMC546"/>
        <s v="BPE700"/>
        <s v="BPE707"/>
        <s v="BPE721"/>
        <s v="BTN038"/>
        <s v="BTF101"/>
        <s v="BTF111"/>
        <s v="BZ2530"/>
        <s v="DMN034"/>
        <s v="DMN066"/>
        <s v="DPE090"/>
        <s v="PMF123"/>
        <s v="BPE590"/>
        <s v="BPE633"/>
        <s v="BTC029"/>
        <s v="BTC091"/>
        <s v="BMF047"/>
        <s v="BNP001"/>
        <s v="BPE041"/>
        <s v="BPE061"/>
        <s v="BPE065"/>
        <s v="BPE082"/>
        <s v="BPE111"/>
        <s v="BPE130"/>
        <s v="BPE135"/>
        <s v="BPE181"/>
        <s v="BPE258"/>
        <s v="BPE261"/>
        <s v="BPE292"/>
        <s v="BPE330"/>
        <s v="BPE341"/>
        <s v="BPE397"/>
        <s v="BMF552"/>
        <s v="BMF328"/>
        <s v="BMN142"/>
        <s v="BMN168"/>
        <s v="BMF046"/>
        <s v="BMF060"/>
        <s v="BMF137"/>
        <s v="BMN004"/>
        <s v="CPE050"/>
        <s v="BTC071"/>
        <s v="BMC069"/>
        <s v="BTC038"/>
        <s v="CMC227"/>
        <s v="DTM015"/>
        <s v="DMC066"/>
        <s v="PMN028"/>
        <s v="CMC073"/>
        <s v="BMC696"/>
        <s v="BMC819"/>
        <s v="BMN158"/>
        <s v="BMF629"/>
        <s v="BMM063"/>
        <s v="BMM067"/>
        <s v="BMM076"/>
        <s v="BMC245"/>
        <s v="BMC042"/>
        <s v="BTF018"/>
        <s v="CO2530"/>
        <s v="CPE035"/>
        <s v="DMN086"/>
        <s v="DPE014"/>
        <s v="DPE032"/>
        <s v="PMF037"/>
        <s v="PMF046"/>
        <s v="PMF138"/>
        <s v="PNP001"/>
        <s v="BA2470"/>
        <s v="BMN199"/>
        <s v="BPE103"/>
        <s v="BPE137"/>
        <s v="BPE153"/>
        <s v="BPE298"/>
        <s v="BPE310"/>
        <s v="BPE370"/>
        <s v="BPE376"/>
        <s v="BPE405"/>
        <s v="BPE425"/>
        <s v="BPE441"/>
        <s v="BPE491"/>
        <s v="BPE532"/>
        <s v="BMF531"/>
        <s v="BMM069"/>
        <s v="BMF451"/>
        <s v="BMF463"/>
        <s v="BMC743"/>
        <s v="BMF007"/>
        <s v="BMF029"/>
        <s v="BMF248"/>
        <s v="BMN045"/>
        <s v="PMC211"/>
        <s v="BMC773"/>
        <s v="BTF019"/>
        <s v="BPE016"/>
        <s v="BTN042"/>
        <s v="PMC125"/>
        <s v="BPE680"/>
        <s v="DMC186"/>
        <s v="DMC189"/>
        <s v="DMC204"/>
        <s v="CMC291"/>
        <s v="CMC290"/>
        <s v="BMC035"/>
        <s v="BMC690"/>
        <s v="BMC798"/>
        <s v="BMC825"/>
        <s v="BMM077"/>
        <s v="PPE011"/>
        <s v="BPE709"/>
        <s v="BTF051"/>
        <s v="BTF058"/>
        <s v="CMF028"/>
        <s v="CPE016"/>
        <s v="PPAH25"/>
        <s v="BPE605"/>
        <s v="BPE650"/>
        <s v="BPPS25"/>
        <s v="BTC035"/>
        <s v="BTC095"/>
        <s v="BPE178"/>
        <s v="BPE104"/>
        <s v="BPE162"/>
        <s v="BPE444"/>
        <s v="BPE485"/>
        <s v="BPE503"/>
        <s v="BMF615"/>
        <s v="BMF627"/>
        <s v="BMF465"/>
        <s v="BMF097"/>
        <s v="BMF207"/>
        <s v="BMF273"/>
        <s v="BMF515"/>
        <s v="CPE065"/>
        <s v="BTF117"/>
        <s v="BTC007"/>
        <s v="PMC100"/>
        <s v="DMC184"/>
        <s v="DMN103"/>
        <s v="CMC105"/>
        <s v="CMC254"/>
        <s v="CMC267"/>
        <s v="CMC264"/>
        <s v="BMC827"/>
        <s v="BMC048"/>
        <s v="BMC098"/>
        <s v="BMC247"/>
        <s v="BMC298"/>
        <s v="BMC500"/>
        <s v="BMC510"/>
        <s v="BMC587"/>
        <s v="BPE699"/>
        <s v="PPE017"/>
        <s v="BPE717"/>
        <s v="BTC186"/>
        <s v="BTC214"/>
        <s v="BTF028"/>
        <s v="DMN023"/>
        <s v="DTN018"/>
        <s v="PMF092"/>
        <s v="PMF172"/>
        <s v="PPE065"/>
        <s v="BPE640"/>
        <s v="BPE770"/>
        <s v="BPE778"/>
        <s v="BTC171"/>
        <s v="BMN188"/>
        <s v="BPE057"/>
        <s v="BPE064"/>
        <s v="BPE114"/>
        <s v="BPE118"/>
        <s v="BPE294"/>
        <s v="BPE304"/>
        <s v="BPE307"/>
        <s v="BPE369"/>
        <s v="BPE392"/>
        <s v="BPE407"/>
        <s v="BPE426"/>
        <s v="BPE456"/>
        <s v="BMF582"/>
        <s v="BMF617"/>
        <s v="BMF620"/>
        <s v="BMF659"/>
        <s v="BMF458"/>
        <s v="BMF089"/>
        <s v="BMF182"/>
        <s v="BMF231"/>
        <s v="BMF239"/>
        <s v="BMF250"/>
        <s v="BMF263"/>
        <s v="BPE679"/>
        <s v="BMF513"/>
        <s v="CMC115"/>
        <s v="CMC222"/>
        <s v="BMC660"/>
        <s v="BMN074"/>
        <s v="BMF635"/>
        <s v="BMC610"/>
        <s v="BMF184"/>
        <s v="BMC139"/>
        <s v="BPE703"/>
        <s v="BPE714"/>
        <s v="BMC309"/>
        <s v="BTC204"/>
        <s v="CMF014"/>
        <s v="CMF156"/>
        <s v="CMF210"/>
        <s v="CMN011"/>
        <s v="CPE025"/>
        <s v="DPE018"/>
        <s v="DPE024"/>
        <s v="DTN027"/>
        <s v="PMF171"/>
        <s v="PMM005"/>
        <s v="BPE576"/>
        <s v="BTC004"/>
        <s v="BTC005"/>
        <s v="BTC045"/>
        <s v="BTC061"/>
        <s v="BTC110"/>
        <s v="BEF013"/>
        <s v="BMN019"/>
        <s v="BPE045"/>
        <s v="BPE091"/>
        <s v="BPE106"/>
        <s v="BPE158"/>
        <s v="BPE227"/>
        <s v="BPE239"/>
        <s v="BPE254"/>
        <s v="BPE295"/>
        <s v="BPE312"/>
        <s v="BPE440"/>
        <s v="BPE487"/>
        <s v="BMF642"/>
        <s v="BMF083"/>
        <s v="BMF281"/>
        <s v="BMF319"/>
        <s v="CMN030"/>
        <s v="DMC051"/>
        <s v="DMC123"/>
        <s v="DMC127"/>
        <s v="DMC156"/>
        <s v="BMC003"/>
        <s v="BMF563"/>
        <s v="BMC079"/>
        <s v="BMC111"/>
        <s v="BMC219"/>
        <s v="BMC228"/>
        <s v="BMC243"/>
        <s v="BPE719"/>
        <s v="BTC212"/>
        <s v="BTF015"/>
        <s v="CMF224"/>
        <s v="CMN025"/>
        <s v="CTF002"/>
        <s v="DML003"/>
        <s v="DMN020"/>
        <s v="DMN074"/>
        <s v="DTC010"/>
        <s v="PMF050"/>
        <s v="PPFA25"/>
        <s v="BPE659"/>
        <s v="BPE665"/>
        <s v="BPE736"/>
        <s v="BPE744"/>
        <s v="BTC126"/>
        <s v="BMC053"/>
        <s v="BMC534"/>
        <s v="BPE036"/>
        <s v="BPE050"/>
        <s v="BPE269"/>
        <s v="BPE355"/>
        <s v="BPE379"/>
        <s v="BMF596"/>
        <s v="BMF606"/>
        <s v="BMF654"/>
        <s v="BMM029"/>
        <s v="BMN078"/>
        <s v="BMN163"/>
        <s v="BMF008"/>
        <s v="BMF058"/>
        <s v="BMF067"/>
        <s v="BMF103"/>
        <s v="BMF154"/>
        <s v="BMF180"/>
        <s v="BMF197"/>
        <s v="BMF507"/>
        <s v="PS2526"/>
        <s v="PZ2550"/>
        <s v="BTF116"/>
        <s v="BTF066"/>
        <s v="CMC017"/>
        <s v="BTN041"/>
        <s v="PMC223"/>
        <s v="CMC203"/>
        <s v="CMC248"/>
        <s v="BMC804"/>
        <s v="BMC813"/>
        <s v="BMN059"/>
        <s v="BMF562"/>
        <s v="BMC074"/>
        <s v="BMC097"/>
        <s v="BMC103"/>
        <s v="BMC176"/>
        <s v="BMC631"/>
        <s v="BMC513"/>
        <s v="DMC210"/>
        <s v="BTC179"/>
        <s v="BTC211"/>
        <s v="BTF042"/>
        <s v="BTF073"/>
        <s v="DMN102"/>
        <s v="DMT004"/>
        <s v="DPE011"/>
        <s v="PMF086"/>
        <s v="PMF149"/>
        <s v="PMF176"/>
        <s v="PMM070"/>
        <s v="PPE019"/>
        <s v="BPE622"/>
        <s v="BPE625"/>
        <s v="BTC128"/>
        <s v="BMC839"/>
        <s v="BMN186"/>
        <s v="BPE074"/>
        <s v="BPE149"/>
        <s v="BPE235"/>
        <s v="BPE325"/>
        <s v="BPE349"/>
        <s v="BPE488"/>
        <s v="BPE492"/>
        <s v="BPE537"/>
        <s v="BPE560"/>
        <s v="BMM045"/>
        <s v="BMC811"/>
        <s v="BMF078"/>
        <s v="BMF095"/>
        <s v="BMF122"/>
        <s v="BMF152"/>
        <s v="BMF259"/>
        <s v="BTF045"/>
        <s v="BTF010"/>
        <s v="PPE040"/>
        <s v="CMC066"/>
        <s v="BMC125"/>
        <s v="BMC182"/>
        <s v="BEC015"/>
        <s v="BMC185"/>
        <s v="BPE720"/>
        <s v="CMF036"/>
        <s v="DMN029"/>
        <s v="PMF124"/>
        <s v="PMF174"/>
        <s v="PMN031"/>
        <s v="BPE646"/>
        <s v="BPE745"/>
        <s v="BPE757"/>
        <s v="BEF007"/>
        <s v="BMN183"/>
        <s v="BPE002"/>
        <s v="BPE023"/>
        <s v="BPE030"/>
        <s v="BPE048"/>
        <s v="BPE073"/>
        <s v="BPE176"/>
        <s v="BPE233"/>
        <s v="BPE270"/>
        <s v="BMF677"/>
        <s v="BMF534"/>
        <s v="BMF448"/>
        <s v="BMF198"/>
        <s v="BMF307"/>
        <s v="DPE020"/>
        <s v="BPE019"/>
        <s v="DMC098"/>
        <s v="DMC147"/>
        <s v="DMC159"/>
        <s v="CMF050"/>
        <s v="BMC727"/>
        <s v="BMC099"/>
        <s v="BMC492"/>
        <s v="BMC517"/>
        <s v="BMC600"/>
        <s v="CPE008"/>
        <s v="BTF007"/>
        <s v="CMF018"/>
        <s v="CPE001"/>
        <s v="CPE036"/>
        <s v="CS2425"/>
        <s v="DMN024"/>
        <s v="DPE046"/>
        <s v="PMM002"/>
        <s v="BPE611"/>
        <s v="BPE630"/>
        <s v="BSUB22"/>
        <s v="BTC166"/>
        <s v="BCSA25"/>
        <s v="BMC305"/>
        <s v="BPE033"/>
        <s v="BPE125"/>
        <s v="BPE161"/>
        <s v="BPE276"/>
        <s v="BPE293"/>
        <s v="BPE296"/>
        <s v="BPE339"/>
        <s v="BPE500"/>
        <s v="BPE534"/>
        <s v="BPE540"/>
        <s v="BMF602"/>
        <s v="BMF623"/>
        <s v="BMM044"/>
        <s v="BMF446"/>
        <s v="BMN098"/>
        <s v="BMN106"/>
        <s v="BMN112"/>
        <s v="BMF166"/>
        <s v="BMF502"/>
        <s v="BMN057"/>
        <s v="CMC154"/>
        <s v="PMC192"/>
        <s v="DMC111"/>
        <s v="CMC020"/>
        <s v="CMC208"/>
        <s v="BMC675"/>
        <s v="BMC715"/>
        <s v="BMC872"/>
        <s v="BMF498"/>
        <s v="BMC271"/>
        <s v="BMC278"/>
        <s v="BMC302"/>
        <s v="BMC634"/>
        <s v="BMC645"/>
        <s v="BMF347"/>
        <s v="CPE083"/>
        <s v="BPE722"/>
        <s v="BTC209"/>
        <s v="BTF008"/>
        <s v="BTF011"/>
        <s v="BTN002"/>
        <s v="CO2470"/>
        <s v="CPE026"/>
        <s v="DMN073"/>
        <s v="BPE604"/>
        <s v="BTC079"/>
        <s v="BPE177"/>
        <s v="BPE139"/>
        <s v="BPE156"/>
        <s v="BPE268"/>
        <s v="BPE285"/>
        <s v="BPE345"/>
        <s v="BPE371"/>
        <s v="BPE391"/>
        <s v="BPE459"/>
        <s v="BPE479"/>
        <s v="BPE559"/>
        <s v="BMF598"/>
        <s v="BMF678"/>
        <s v="BMF340"/>
        <s v="BMN068"/>
        <s v="BMN091"/>
        <s v="BMF001"/>
        <s v="BMF061"/>
        <s v="BMF195"/>
        <s v="BTF022"/>
        <s v="CMC272"/>
        <s v="PMC083"/>
        <s v="DMC118"/>
        <s v="BMC678"/>
        <s v="BMC793"/>
        <s v="BMC865"/>
        <s v="BMF327"/>
        <s v="BMF636"/>
        <s v="BMF673"/>
        <s v="BMM035"/>
        <s v="BMC227"/>
        <s v="BMC319"/>
        <s v="DPE025"/>
        <s v="CMF106"/>
        <s v="CPE039"/>
        <s v="DMR002"/>
        <s v="DMT001"/>
        <s v="DPE010"/>
        <s v="DPE039"/>
        <s v="PMN041"/>
        <s v="BPE613"/>
        <s v="BPE771"/>
        <s v="BPE780"/>
        <s v="BTC017"/>
        <s v="BTC077"/>
        <s v="BTC111"/>
        <s v="BTC132"/>
        <s v="BTC145"/>
        <s v="BTC152"/>
        <s v="BTC164"/>
        <s v="BPE026"/>
        <s v="BPE066"/>
        <s v="BPE144"/>
        <s v="BPE241"/>
        <s v="BPE286"/>
        <s v="BPE290"/>
        <s v="BPE305"/>
        <s v="BPE358"/>
        <s v="BPE427"/>
        <s v="BPE435"/>
        <s v="BPE451"/>
        <s v="BPE517"/>
        <s v="BMF628"/>
        <s v="BMF687"/>
        <s v="BMF485"/>
        <s v="BMF160"/>
        <s v="DPE058"/>
        <s v="BPE792"/>
        <s v="BMN197"/>
        <s v="PMF201"/>
        <s v="PTC001"/>
        <s v="DMC172"/>
        <s v="CMC002"/>
        <s v="BMC037"/>
        <s v="BMC742"/>
        <s v="BMC780"/>
        <s v="BMC820"/>
        <s v="BMC850"/>
        <s v="BMC867"/>
        <s v="BMF644"/>
        <s v="BMM023"/>
        <s v="BMC171"/>
        <s v="BMC225"/>
        <s v="BMC372"/>
        <s v="BMC438"/>
        <s v="BMC633"/>
        <s v="BMC652"/>
        <s v="BMC655"/>
        <s v="BTF068"/>
        <s v="BTF093"/>
        <s v="CPE045"/>
        <s v="CPE048"/>
        <s v="CPE057"/>
        <s v="DPE026"/>
        <s v="BPE600"/>
        <s v="BPE655"/>
        <s v="BPE743"/>
        <s v="BPE758"/>
        <s v="BPE762"/>
        <s v="BPE789"/>
        <s v="BTC086"/>
        <s v="BPE138"/>
        <s v="BPE170"/>
        <s v="BPE206"/>
        <s v="BPE232"/>
        <s v="BPE247"/>
        <s v="BPE360"/>
        <s v="BPE412"/>
        <s v="BPE566"/>
        <s v="BMF341"/>
        <s v="BMC748"/>
        <s v="BMF203"/>
        <s v="PMF084"/>
        <s v="PMM016"/>
        <s v="DMC119"/>
        <s v="DMC134"/>
        <s v="CMC078"/>
        <s v="BMC695"/>
        <s v="BMC711"/>
        <s v="BMC749"/>
        <s v="BMM085"/>
        <s v="BMC164"/>
        <s v="BMC217"/>
        <s v="BMC516"/>
        <s v="BMF081"/>
        <s v="BMN170"/>
        <s v="CPE061"/>
        <s v="BTC192"/>
        <s v="CMF009"/>
        <s v="CMN028"/>
        <s v="BPE587"/>
        <s v="BPE631"/>
        <s v="BPE751"/>
        <s v="BPE063"/>
        <s v="BPE362"/>
        <s v="BPE411"/>
        <s v="BMF646"/>
        <s v="BMF668"/>
        <s v="BMF877"/>
        <s v="BMF325"/>
        <s v="BMF442"/>
        <s v="BMC751"/>
        <s v="BMF025"/>
        <s v="BMF031"/>
        <s v="BMF143"/>
        <s v="BMF158"/>
        <s v="CMC042"/>
        <s v="BPE689"/>
        <s v="BMC761"/>
        <s v="BMF593"/>
        <s v="BMC273"/>
        <s v="BMC821"/>
        <s v="BTF054"/>
        <s v="PO2470"/>
        <s v="PW2425"/>
        <s v="BPE596"/>
        <s v="BPE667"/>
        <s v="BPE781"/>
        <s v="BTC148"/>
        <s v="BMC613"/>
        <s v="BTC103"/>
        <s v="BO2530"/>
        <s v="BPE110"/>
        <s v="BPE382"/>
        <s v="BPE400"/>
        <s v="BPE466"/>
        <s v="BPE502"/>
        <s v="BPE545"/>
        <s v="BPE557"/>
        <s v="BMF630"/>
        <s v="BMF645"/>
        <s v="BMM064"/>
        <s v="BMN086"/>
        <s v="BMN118"/>
        <s v="BMF003"/>
        <s v="BMF050"/>
        <s v="BMF173"/>
        <s v="CMF133"/>
        <s v="CMC261"/>
        <s v="DMC094"/>
        <s v="CMC228"/>
        <s v="CMC257"/>
        <s v="DPE059"/>
        <s v="BMC803"/>
        <s v="BMC256"/>
        <s v="BMC332"/>
        <s v="BMC553"/>
        <s v="BPE706"/>
        <s v="BPE711"/>
        <s v="BTF080"/>
        <s v="CPE047"/>
        <s v="DMM033"/>
        <s v="DMT006"/>
        <s v="DPE164"/>
        <s v="PMF083"/>
        <s v="PMF166"/>
        <s v="BPE644"/>
        <s v="BTC146"/>
        <s v="BMN190"/>
        <s v="BPE122"/>
        <s v="BPE145"/>
        <s v="BPE175"/>
        <s v="BPE220"/>
        <s v="BPE226"/>
        <s v="BPE342"/>
        <s v="BPE439"/>
        <s v="BPE494"/>
        <s v="BPE512"/>
        <s v="BPE535"/>
        <s v="BMF333"/>
        <s v="BMF497"/>
        <s v="BMF036"/>
        <s v="BMF073"/>
        <s v="BMF151"/>
        <s v="BMN060"/>
        <s v="CMC280"/>
        <s v="CMF126"/>
        <s v="BPE006"/>
        <s v="BTF012"/>
        <s v="DMC131"/>
        <s v="CPE054"/>
        <s v="BMC725"/>
        <s v="BMC855"/>
        <s v="BMF878"/>
        <s v="BMF051"/>
        <s v="BMC623"/>
        <s v="BTC187"/>
        <s v="CA2470"/>
        <s v="CMF033"/>
        <s v="CMF122"/>
        <s v="CMF225"/>
        <s v="CPE012"/>
        <s v="PMN035"/>
        <s v="BPE602"/>
        <s v="BPE742"/>
        <s v="BTC162"/>
        <s v="BEF011"/>
        <s v="BPE038"/>
        <s v="BPE049"/>
        <s v="BPE112"/>
        <s v="BPE207"/>
        <s v="BPE273"/>
        <s v="BPE278"/>
        <s v="BPE384"/>
        <s v="BPE480"/>
        <s v="BMF569"/>
        <s v="BMN110"/>
        <s v="BMF123"/>
        <s v="BMF270"/>
        <s v="CPE011"/>
        <s v="BTF112"/>
        <s v="BTF114"/>
        <s v="DMC064"/>
        <s v="BMC778"/>
        <s v="BMC262"/>
        <s v="BMC572"/>
        <s v="BMC792"/>
        <s v="PPE004"/>
        <s v="BTN022"/>
        <s v="BTC181"/>
        <s v="BTC196"/>
        <s v="BTC210"/>
        <s v="DMN091"/>
        <s v="DTC015"/>
        <s v="PMF052"/>
        <s v="PPPS25"/>
        <s v="BPE739"/>
        <s v="BPLI21"/>
        <s v="BTC097"/>
        <s v="BTC159"/>
        <s v="BMN185"/>
        <s v="BO2430"/>
        <s v="BPAH23"/>
        <s v="BPE083"/>
        <s v="BPE215"/>
        <s v="BPE250"/>
        <s v="BPE323"/>
        <s v="BPE423"/>
        <s v="BPE553"/>
        <s v="BPE570"/>
        <s v="BPE573"/>
        <s v="CZ2550"/>
        <s v="BMF584"/>
        <s v="BMF589"/>
        <s v="BMF624"/>
        <s v="BMM003"/>
        <s v="BMF433"/>
        <s v="BMF457"/>
        <s v="BMN145"/>
        <s v="BMC838"/>
        <s v="BMF212"/>
        <s v="BMF514"/>
        <s v="BMN032"/>
        <s v="CTF001"/>
        <s v="DMC100"/>
        <s v="BZ2570"/>
        <s v="BMC029"/>
        <s v="BMC036"/>
        <s v="BMC680"/>
        <s v="BMC732"/>
        <s v="BMC814"/>
        <s v="BMF688"/>
        <s v="BMM080"/>
        <s v="BMC593"/>
        <s v="BMF482"/>
        <s v="BPE697"/>
        <s v="PPE052"/>
        <s v="DMC211"/>
      </sharedItems>
    </cacheField>
    <cacheField name="Budget" numFmtId="0">
      <sharedItems count="1">
        <s v="KCCD26"/>
      </sharedItems>
    </cacheField>
    <cacheField name="Budj Phase" numFmtId="0">
      <sharedItems/>
    </cacheField>
    <cacheField name="FSYR" numFmtId="0">
      <sharedItems/>
    </cacheField>
    <cacheField name="Budget Sum" numFmtId="0">
      <sharedItems containsSemiMixedTypes="0" containsString="0" containsNumber="1" minValue="0" maxValue="287699.7"/>
    </cacheField>
    <cacheField name="Fund" numFmtId="0">
      <sharedItems/>
    </cacheField>
    <cacheField name="Orgn" numFmtId="0">
      <sharedItems/>
    </cacheField>
    <cacheField name="Acct" numFmtId="0">
      <sharedItems/>
    </cacheField>
    <cacheField name="Prog" numFmtId="0">
      <sharedItems/>
    </cacheField>
    <cacheField name="Activity" numFmtId="0">
      <sharedItems containsBlank="1"/>
    </cacheField>
    <cacheField name="Loc" numFmtId="0">
      <sharedItems containsBlank="1"/>
    </cacheField>
    <cacheField name="Orgn Lvl 1" numFmtId="0">
      <sharedItems count="1">
        <s v="0"/>
      </sharedItems>
    </cacheField>
    <cacheField name="Orgn Desc 1" numFmtId="0">
      <sharedItems count="1">
        <s v="District"/>
      </sharedItems>
    </cacheField>
    <cacheField name="Orgn Lvl 2" numFmtId="0">
      <sharedItems count="4">
        <s v="1"/>
        <s v="2"/>
        <s v="4"/>
        <s v="5"/>
      </sharedItems>
    </cacheField>
    <cacheField name="Orgn Desc 2" numFmtId="0">
      <sharedItems count="4">
        <s v="DO - District Office"/>
        <s v="Bakersfield College"/>
        <s v="Cerro Coso College"/>
        <s v="Porterville College"/>
      </sharedItems>
    </cacheField>
    <cacheField name="Orgn Lvl 3" numFmtId="0">
      <sharedItems count="21">
        <s v="12"/>
        <s v="26"/>
        <s v="41"/>
        <s v="10"/>
        <s v="11"/>
        <s v="51"/>
        <s v="21"/>
        <s v="40"/>
        <s v="55"/>
        <s v="13"/>
        <s v="14"/>
        <s v="42"/>
        <s v="50"/>
        <s v="20"/>
        <s v="43"/>
        <s v="23"/>
        <s v="24"/>
        <s v="53"/>
        <s v="18"/>
        <s v="16"/>
        <s v="15"/>
      </sharedItems>
    </cacheField>
    <cacheField name="Orgn Desc 3" numFmtId="0">
      <sharedItems count="19">
        <s v="Chief Financial Officer"/>
        <s v="Assoc VP - BC"/>
        <s v="VP Academic Affairs"/>
        <s v="Chancellor"/>
        <s v="VC Ed Svs &amp; Student Success"/>
        <s v="Exec Vice President - BC"/>
        <s v="President - Cerro Coso College"/>
        <s v="VP - Student Services"/>
        <s v="IT-Dir. Information Technology"/>
        <s v="HR - Vice Chancellor"/>
        <s v="VP Student Services"/>
        <s v="President - Porterville College"/>
        <s v="President - Bakersfield College"/>
        <s v="VP Administrative Services"/>
        <s v="VP Finance and Admin Services"/>
        <s v="Director-Institutnl Dev/Foundation"/>
        <s v="DO - Construction"/>
        <s v="Vice Chancellor, Operations"/>
        <s v="Legal"/>
      </sharedItems>
    </cacheField>
    <cacheField name="Orgn Lvl 4" numFmtId="0">
      <sharedItems/>
    </cacheField>
    <cacheField name="Orgn Desc 4" numFmtId="0">
      <sharedItems count="99">
        <s v="Director of Accounting Services"/>
        <s v="VP of Student Services"/>
        <s v="Dean, Liberal Arts &amp; Science"/>
        <s v="Early College (Dual Enrollment)"/>
        <s v="Public Affairs &amp; Development"/>
        <s v="Assoc. Chanc. Econ &amp; Workfrce Dev"/>
        <s v="Associate Dean, Health Careers"/>
        <s v="VP Academic Affairs"/>
        <s v="VP of Student Learning"/>
        <s v="BC Director CDC"/>
        <s v="Dir Categorical Programs"/>
        <s v="BC Assoc Dean Nursing"/>
        <s v="Dean English"/>
        <s v="Dean-Stdnt Lrning (Math/HC)"/>
        <s v="Assoc VP - BC"/>
        <s v="BC Dean of Instruction"/>
        <s v="Dean of Student Learning"/>
        <s v="PC Dean of Academic Affairs"/>
        <s v="Director Athletics"/>
        <s v="BC Cal SOAP"/>
        <s v="Dean of Career Technical Education"/>
        <s v="Equity"/>
        <s v="Director of Financial Aid"/>
        <s v="IT-Director, IT Infrastructure"/>
        <s v="Dean Student Success &amp; Counseling"/>
        <s v="District HR"/>
        <s v="Dean of Instruction"/>
        <s v="CDC Program Manager"/>
        <s v="President - Cerro Coso College"/>
        <s v="Asst. Chancellor, Admin Svcs."/>
        <s v="Dir Dual Enrollment &amp; Early College"/>
        <s v="Information Technology/Print Shop"/>
        <s v="Dir of Student Equity &amp; Success"/>
        <s v="Dean of Careers&amp;Technical Education"/>
        <s v="Dean of Economics &amp; Workforce Dev"/>
        <s v="President - Bakersfield College"/>
        <s v="Dean Enrollment and Retention"/>
        <s v="Institutional Research"/>
        <s v="Maintenance &amp; Operations"/>
        <s v="BC Exec Director Rural Initiatives"/>
        <s v="Director of Distance Learning"/>
        <s v="Dir Access Program"/>
        <s v="VP Student Services"/>
        <s v="Dean of Student Development Success"/>
        <s v="Public Safety"/>
        <s v="Director-Institutnl Dev/Foundation"/>
        <s v="BC DEAN"/>
        <s v="BC Director Career Education"/>
        <s v="M &amp; O Manager"/>
        <s v="Director - KRV/South Kern"/>
        <s v="Chancellor's - Office"/>
        <s v="Chancellor's - Admin. Assistant"/>
        <s v="HR - Vice Chancellor"/>
        <s v="Dean of Student Services"/>
        <s v="ADMISSIONS &amp; RECS."/>
        <s v="MESA Director"/>
        <s v="BC Athletics"/>
        <s v="Director Special Programs"/>
        <s v="Director Financial Aid"/>
        <s v="BC Instructional Operations"/>
        <s v="Mainenance &amp; Operations Manager"/>
        <s v="Safety &amp; Seccurity"/>
        <s v="IT-Director, Enterprise Application"/>
        <s v="Director of SSSP"/>
        <s v="BC Dir Dual Enrollment"/>
        <s v="Asst. Chancellor-Educational Svcs"/>
        <s v="Public Information-Extrnl Relations"/>
        <s v="Incarcerated Stud Ed Program (ISEP)"/>
        <s v="IT-Dir. Information Technology"/>
        <s v="Director of Administrative Services"/>
        <s v="Director of Student Health"/>
        <s v="BC Food Service"/>
        <s v="Information Services"/>
        <s v="Director Transfer Pathways"/>
        <s v="Director of Finance and Grants"/>
        <s v="DO - Construction"/>
        <s v="Gear Up"/>
        <s v="Director Enrollment Svs"/>
        <s v="Risk Mgmt &amp; Safety"/>
        <s v="VP - Student Services"/>
        <s v="Communication &amp; Community Relations"/>
        <s v="Athletics"/>
        <s v="Director Veterans Services"/>
        <s v="CC Safety and Security"/>
        <s v="Public Information"/>
        <s v="Operations"/>
        <s v="President"/>
        <s v="BC Dean Academic Development"/>
        <s v="Information Technology"/>
        <s v="Director of Eastern Sierra Center"/>
        <s v="Director, Foundation"/>
        <s v="Dean of Institutional Effectiveness"/>
        <s v="VP Finance and Admin Services"/>
        <s v="AVC Planning &amp; Technology"/>
        <s v="IT-Director, Security"/>
        <s v="Student Life &amp; Leadership"/>
        <s v="Legal"/>
        <s v="Dean Enrollment Svs"/>
        <s v="Foundation"/>
      </sharedItems>
    </cacheField>
    <cacheField name="Orgn Lvl 5" numFmtId="0">
      <sharedItems/>
    </cacheField>
    <cacheField name="Orgn Desc 5" numFmtId="0">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Tanumeet Kaur" refreshedDate="46048.63732361111" createdVersion="8" refreshedVersion="8" minRefreshableVersion="3" recordCount="3915" xr:uid="{85A9FDEC-9D97-4393-BB6B-4388DFFA86EC}">
  <cacheSource type="worksheet">
    <worksheetSource ref="A2:V3917" sheet="Working Sheet - Raj" r:id="rId2"/>
  </cacheSource>
  <cacheFields count="22">
    <cacheField name="Posn" numFmtId="0">
      <sharedItems/>
    </cacheField>
    <cacheField name="Budget" numFmtId="0">
      <sharedItems count="4">
        <s v="KCCD25"/>
        <s v="KCCD26"/>
        <s v="KCCD20"/>
        <s v="KCCD24"/>
      </sharedItems>
    </cacheField>
    <cacheField name="Budj Phase" numFmtId="0">
      <sharedItems/>
    </cacheField>
    <cacheField name="FSYR" numFmtId="0">
      <sharedItems/>
    </cacheField>
    <cacheField name="Budget Sum" numFmtId="0">
      <sharedItems containsSemiMixedTypes="0" containsString="0" containsNumber="1" minValue="0" maxValue="280000"/>
    </cacheField>
    <cacheField name="benefits" numFmtId="0">
      <sharedItems containsNonDate="0" containsString="0" containsBlank="1"/>
    </cacheField>
    <cacheField name="Fund" numFmtId="0">
      <sharedItems/>
    </cacheField>
    <cacheField name="Orgn" numFmtId="0">
      <sharedItems/>
    </cacheField>
    <cacheField name="Acct" numFmtId="0">
      <sharedItems/>
    </cacheField>
    <cacheField name="Prog" numFmtId="0">
      <sharedItems/>
    </cacheField>
    <cacheField name="Activity" numFmtId="0">
      <sharedItems containsBlank="1"/>
    </cacheField>
    <cacheField name="Loc" numFmtId="0">
      <sharedItems containsBlank="1"/>
    </cacheField>
    <cacheField name="Orgn Lvl 1" numFmtId="0">
      <sharedItems/>
    </cacheField>
    <cacheField name="Orgn Desc 1" numFmtId="0">
      <sharedItems/>
    </cacheField>
    <cacheField name="Orgn Lvl 2" numFmtId="0">
      <sharedItems containsBlank="1"/>
    </cacheField>
    <cacheField name="Orgn Desc 2" numFmtId="0">
      <sharedItems containsBlank="1" count="6">
        <s v="DO - District Office"/>
        <s v="Bakersfield College"/>
        <s v="Cerro Coso College"/>
        <s v="Porterville College"/>
        <m/>
        <s v="Government Relations"/>
      </sharedItems>
    </cacheField>
    <cacheField name="Orgn Lvl 3" numFmtId="0">
      <sharedItems containsBlank="1"/>
    </cacheField>
    <cacheField name="Orgn Desc 3" numFmtId="0">
      <sharedItems containsBlank="1" count="21">
        <s v="Chancellor"/>
        <s v="VC Ed Svs &amp; Student Success"/>
        <s v="Chief Financial Officer"/>
        <s v="IT-Dir. Information Technology"/>
        <s v="HR - Vice Chancellor"/>
        <s v="DO - Construction"/>
        <s v="President - Bakersfield College"/>
        <s v="Exec Vice President - BC"/>
        <s v="VP Finance and Admin Services"/>
        <s v="Director-Institutnl Dev/Foundation"/>
        <s v="Assoc VP - BC"/>
        <s v="President - Cerro Coso College"/>
        <s v="VP Academic Affairs"/>
        <s v="VP Student Services"/>
        <s v="VP Administrative Services"/>
        <s v="President - Porterville College"/>
        <s v="VP - Student Services"/>
        <m/>
        <s v="Vice Chancellor, Operations"/>
        <s v="Government Relations"/>
        <s v="Legal"/>
      </sharedItems>
    </cacheField>
    <cacheField name="Orgn Lvl 4" numFmtId="0">
      <sharedItems containsBlank="1"/>
    </cacheField>
    <cacheField name="Orgn Desc 4" numFmtId="0">
      <sharedItems containsBlank="1"/>
    </cacheField>
    <cacheField name="Orgn Lvl 5" numFmtId="0">
      <sharedItems containsBlank="1"/>
    </cacheField>
    <cacheField name="Orgn Desc 5" numFmtId="0">
      <sharedItems containsBlank="1"/>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Tanumeet Kaur" refreshedDate="46086.45655787037" createdVersion="8" refreshedVersion="8" minRefreshableVersion="3" recordCount="3709" xr:uid="{90678740-DEDE-4AAB-BDC5-D2E53DAA2D86}">
  <cacheSource type="worksheet">
    <worksheetSource ref="A2:X3711" sheet="Working Sheet"/>
  </cacheSource>
  <cacheFields count="24">
    <cacheField name="Posn" numFmtId="0">
      <sharedItems/>
    </cacheField>
    <cacheField name="Budget" numFmtId="0">
      <sharedItems count="1">
        <s v="KCCD26"/>
      </sharedItems>
    </cacheField>
    <cacheField name="Budj Phase" numFmtId="0">
      <sharedItems/>
    </cacheField>
    <cacheField name="FSYR" numFmtId="0">
      <sharedItems/>
    </cacheField>
    <cacheField name="Budget Sum" numFmtId="0">
      <sharedItems containsSemiMixedTypes="0" containsString="0" containsNumber="1" minValue="0" maxValue="287699.7"/>
    </cacheField>
    <cacheField name="Fund" numFmtId="0">
      <sharedItems/>
    </cacheField>
    <cacheField name="Orgn" numFmtId="0">
      <sharedItems/>
    </cacheField>
    <cacheField name="Acct" numFmtId="0">
      <sharedItems/>
    </cacheField>
    <cacheField name="Prog" numFmtId="0">
      <sharedItems/>
    </cacheField>
    <cacheField name="Activity" numFmtId="0">
      <sharedItems containsBlank="1"/>
    </cacheField>
    <cacheField name="Loc" numFmtId="0">
      <sharedItems containsBlank="1"/>
    </cacheField>
    <cacheField name="Orgn Lvl 1" numFmtId="0">
      <sharedItems/>
    </cacheField>
    <cacheField name="Orgn Desc 1" numFmtId="0">
      <sharedItems/>
    </cacheField>
    <cacheField name="Orgn Lvl 2" numFmtId="0">
      <sharedItems/>
    </cacheField>
    <cacheField name="Orgn Desc 2" numFmtId="0">
      <sharedItems/>
    </cacheField>
    <cacheField name="Orgn Lvl 3" numFmtId="0">
      <sharedItems/>
    </cacheField>
    <cacheField name="Orgn Desc 3" numFmtId="0">
      <sharedItems count="19">
        <s v="Chancellor"/>
        <s v="VC Ed Svs &amp; Student Success"/>
        <s v="Chief Financial Officer"/>
        <s v="IT-Dir. Information Technology"/>
        <s v="HR - Vice Chancellor"/>
        <s v="President - Bakersfield College"/>
        <s v="Exec Vice President - BC"/>
        <s v="VP Finance and Admin Services"/>
        <s v="Director-Institutnl Dev/Foundation"/>
        <s v="Assoc VP - BC"/>
        <s v="President - Cerro Coso College"/>
        <s v="VP Academic Affairs"/>
        <s v="VP Student Services"/>
        <s v="VP Administrative Services"/>
        <s v="President - Porterville College"/>
        <s v="VP - Student Services"/>
        <s v="Vice Chancellor, Operations"/>
        <s v="DO - Construction"/>
        <s v="Legal"/>
      </sharedItems>
    </cacheField>
    <cacheField name="Orgn Lvl 4" numFmtId="0">
      <sharedItems/>
    </cacheField>
    <cacheField name="Orgn Desc 4" numFmtId="0">
      <sharedItems/>
    </cacheField>
    <cacheField name="Orgn Lvl 5" numFmtId="0">
      <sharedItems/>
    </cacheField>
    <cacheField name="Orgn Desc 5" numFmtId="0">
      <sharedItems/>
    </cacheField>
    <cacheField name="Title" numFmtId="0">
      <sharedItems containsBlank="1"/>
    </cacheField>
    <cacheField name="Benefit " numFmtId="0">
      <sharedItems containsString="0" containsBlank="1" containsNumber="1" minValue="308.51" maxValue="83526.66"/>
    </cacheField>
    <cacheField name="%" numFmtId="0">
      <sharedItems containsString="0" containsBlank="1" containsNumber="1" minValue="0" maxValue="135.90220977435192"/>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Tanumeet Kaur" refreshedDate="46104.697111921298" createdVersion="8" refreshedVersion="8" minRefreshableVersion="3" recordCount="81" xr:uid="{46360A10-50A1-4672-B371-E1D875A45421}">
  <cacheSource type="worksheet">
    <worksheetSource name="Table1"/>
  </cacheSource>
  <cacheFields count="22">
    <cacheField name="Posn" numFmtId="0">
      <sharedItems count="73">
        <s v="DMT007"/>
        <s v="BMC835"/>
        <s v="DTM011"/>
        <s v="DMN106"/>
        <s v="DMN062"/>
        <s v="DMN098"/>
        <s v="DMC094"/>
        <s v="DMC191"/>
        <s v="BMC839"/>
        <s v="DMN104"/>
        <s v="DPE020"/>
        <s v="BMN148"/>
        <s v="BMC759"/>
        <s v="DMN101"/>
        <s v="DMC202"/>
        <s v="DMC205"/>
        <s v="DPE018"/>
        <s v="DMN093"/>
        <s v="DMN090"/>
        <s v="DMR002"/>
        <s v="DMT005"/>
        <s v="DMT001"/>
        <s v="DMM031"/>
        <s v="DTM007"/>
        <s v="DMC135"/>
        <s v="DPE055"/>
        <s v="DMC199"/>
        <s v="DMC194"/>
        <s v="DTN021"/>
        <s v="DMM028"/>
        <s v="DMC148"/>
        <s v="DMC188"/>
        <s v="DMC134"/>
        <s v="DMN016"/>
        <s v="DMN097"/>
        <s v="DTM008"/>
        <s v="DMN089"/>
        <s v="DPE043"/>
        <s v="DPE197"/>
        <s v="DPE195"/>
        <s v="DMN103"/>
        <s v="DMT008"/>
        <s v="DMN038"/>
        <s v="DMM004"/>
        <s v="DMN017"/>
        <s v="BMC849"/>
        <s v="DMC196"/>
        <s v="DMC021"/>
        <s v="DPE016"/>
        <s v="DMN086"/>
        <s v="BMC265"/>
        <s v="DMN099"/>
        <s v="DPE196"/>
        <s v="DMT006"/>
        <s v="DTC027"/>
        <s v="DTC028"/>
        <s v="DMC208"/>
        <s v="DMN100"/>
        <s v="DMN034"/>
        <s v="DMC108"/>
        <s v="DMC197"/>
        <s v="DPE013"/>
        <s v="DMM033"/>
        <s v="DPE007"/>
        <s v="DMN019"/>
        <s v="DMT003"/>
        <s v="DPE050"/>
        <s v="DMN102"/>
        <s v="BMC834"/>
        <s v="DMN072"/>
        <s v="DMC130"/>
        <s v="DMT004"/>
        <s v="BMC640"/>
      </sharedItems>
    </cacheField>
    <cacheField name="Budget" numFmtId="0">
      <sharedItems/>
    </cacheField>
    <cacheField name="Budj Phase" numFmtId="0">
      <sharedItems/>
    </cacheField>
    <cacheField name="FSYR" numFmtId="0">
      <sharedItems count="1">
        <s v="2025"/>
      </sharedItems>
    </cacheField>
    <cacheField name="Budget Sum" numFmtId="0">
      <sharedItems containsSemiMixedTypes="0" containsString="0" containsNumber="1" minValue="0" maxValue="245154.38"/>
    </cacheField>
    <cacheField name="benefits" numFmtId="0">
      <sharedItems containsNonDate="0" containsString="0" containsBlank="1"/>
    </cacheField>
    <cacheField name="Fund" numFmtId="0">
      <sharedItems count="6">
        <s v="GU001"/>
        <s v="RP040"/>
        <s v="RP173"/>
        <s v="RP109"/>
        <s v="RP586"/>
        <s v="RP328"/>
      </sharedItems>
    </cacheField>
    <cacheField name="Orgn" numFmtId="0">
      <sharedItems/>
    </cacheField>
    <cacheField name="Acct" numFmtId="0">
      <sharedItems/>
    </cacheField>
    <cacheField name="Prog" numFmtId="0">
      <sharedItems/>
    </cacheField>
    <cacheField name="Activity" numFmtId="0">
      <sharedItems containsBlank="1"/>
    </cacheField>
    <cacheField name="Loc" numFmtId="0">
      <sharedItems containsNonDate="0" containsString="0" containsBlank="1"/>
    </cacheField>
    <cacheField name="Orgn Lvl 1" numFmtId="0">
      <sharedItems/>
    </cacheField>
    <cacheField name="Orgn Desc 1" numFmtId="0">
      <sharedItems/>
    </cacheField>
    <cacheField name="Orgn Lvl 2" numFmtId="0">
      <sharedItems/>
    </cacheField>
    <cacheField name="Orgn Desc 2" numFmtId="0">
      <sharedItems/>
    </cacheField>
    <cacheField name="Orgn Lvl 3" numFmtId="0">
      <sharedItems/>
    </cacheField>
    <cacheField name="Orgn Desc 3" numFmtId="0">
      <sharedItems/>
    </cacheField>
    <cacheField name="Orgn Lvl 4" numFmtId="0">
      <sharedItems/>
    </cacheField>
    <cacheField name="Orgn Desc 4" numFmtId="0">
      <sharedItems/>
    </cacheField>
    <cacheField name="Orgn Lvl 5" numFmtId="0">
      <sharedItems/>
    </cacheField>
    <cacheField name="Orgn Desc 5" numFmtId="0">
      <sharedItems/>
    </cacheField>
  </cacheFields>
  <extLst>
    <ext xmlns:x14="http://schemas.microsoft.com/office/spreadsheetml/2009/9/main" uri="{725AE2AE-9491-48be-B2B4-4EB974FC3084}">
      <x14:pivotCacheDefinition/>
    </ext>
  </extLst>
</pivotCacheDefinition>
</file>

<file path=xl/pivotCache/pivotCacheDefinition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Tanumeet Kaur" refreshedDate="46104.697925925924" createdVersion="8" refreshedVersion="8" minRefreshableVersion="3" recordCount="54" xr:uid="{4C90343B-D7C3-4E8E-BA8A-E52B1427A853}">
  <cacheSource type="worksheet">
    <worksheetSource name="Table3"/>
  </cacheSource>
  <cacheFields count="21">
    <cacheField name="Posn" numFmtId="0">
      <sharedItems count="47">
        <s v="DMT006"/>
        <s v="DMM033"/>
        <s v="DPE059"/>
        <s v="DPE026"/>
        <s v="DMN101"/>
        <s v="DMT001"/>
        <s v="DMR002"/>
        <s v="DMT004"/>
        <s v="DMN102"/>
        <s v="DMN097"/>
        <s v="BMC835"/>
        <s v="DMN103"/>
        <s v="DMM031"/>
        <s v="DMN086"/>
        <s v="DMN034"/>
        <s v="DMN089"/>
        <s v="DMN100"/>
        <s v="DMC130"/>
        <s v="DMN072"/>
        <s v="DTC027"/>
        <s v="DMC202"/>
        <s v="DPE196"/>
        <s v="DMT005"/>
        <s v="DMN062"/>
        <s v="DPE043"/>
        <s v="DPE050"/>
        <s v="DMT007"/>
        <s v="DMM004"/>
        <s v="DTN033"/>
        <s v="BMC640"/>
        <s v="BMC265"/>
        <s v="DMN017"/>
        <s v="DMC205"/>
        <s v="DPE016"/>
        <s v="DMN098"/>
        <s v="DMM028"/>
        <s v="DMN090"/>
        <s v="DMN038"/>
        <s v="DMT003"/>
        <s v="DPE031"/>
        <s v="DTC051"/>
        <s v="DMT008"/>
        <s v="DMC021"/>
        <s v="DMC148"/>
        <s v="DPE055"/>
        <s v="DTC028"/>
        <s v="DMN106"/>
      </sharedItems>
    </cacheField>
    <cacheField name="Budget" numFmtId="0">
      <sharedItems/>
    </cacheField>
    <cacheField name="Budj Phase" numFmtId="0">
      <sharedItems/>
    </cacheField>
    <cacheField name="FSYR" numFmtId="0">
      <sharedItems count="1">
        <s v="2026"/>
      </sharedItems>
    </cacheField>
    <cacheField name="Budget Sum" numFmtId="0">
      <sharedItems containsSemiMixedTypes="0" containsString="0" containsNumber="1" minValue="0" maxValue="250844.02"/>
    </cacheField>
    <cacheField name="Fund" numFmtId="0">
      <sharedItems count="4">
        <s v="GU001"/>
        <s v="RP040"/>
        <s v="RP109"/>
        <s v="RP328"/>
      </sharedItems>
    </cacheField>
    <cacheField name="Orgn" numFmtId="0">
      <sharedItems/>
    </cacheField>
    <cacheField name="Acct" numFmtId="0">
      <sharedItems/>
    </cacheField>
    <cacheField name="Prog" numFmtId="0">
      <sharedItems/>
    </cacheField>
    <cacheField name="Activity" numFmtId="0">
      <sharedItems containsBlank="1"/>
    </cacheField>
    <cacheField name="Loc" numFmtId="0">
      <sharedItems containsNonDate="0" containsString="0" containsBlank="1"/>
    </cacheField>
    <cacheField name="Orgn Lvl 1" numFmtId="0">
      <sharedItems/>
    </cacheField>
    <cacheField name="Orgn Desc 1" numFmtId="0">
      <sharedItems/>
    </cacheField>
    <cacheField name="Orgn Lvl 2" numFmtId="0">
      <sharedItems/>
    </cacheField>
    <cacheField name="Orgn Desc 2" numFmtId="0">
      <sharedItems/>
    </cacheField>
    <cacheField name="Orgn Lvl 3" numFmtId="0">
      <sharedItems/>
    </cacheField>
    <cacheField name="Orgn Desc 3" numFmtId="0">
      <sharedItems/>
    </cacheField>
    <cacheField name="Orgn Lvl 4" numFmtId="0">
      <sharedItems/>
    </cacheField>
    <cacheField name="Orgn Desc 4" numFmtId="0">
      <sharedItems/>
    </cacheField>
    <cacheField name="Orgn Lvl 5" numFmtId="0">
      <sharedItems/>
    </cacheField>
    <cacheField name="Orgn Desc 5" numFmtId="0">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729">
  <r>
    <x v="0"/>
    <x v="0"/>
    <s v="LABOR"/>
    <s v="2026"/>
    <n v="0"/>
    <s v="GU001"/>
    <s v="122BS2"/>
    <s v="2191"/>
    <s v="672000"/>
    <m/>
    <m/>
    <x v="0"/>
    <x v="0"/>
    <x v="0"/>
    <x v="0"/>
    <x v="0"/>
    <x v="0"/>
    <s v="122"/>
    <x v="0"/>
    <s v="122A"/>
    <s v="Director of Accounting Services"/>
  </r>
  <r>
    <x v="1"/>
    <x v="0"/>
    <s v="LABORF"/>
    <s v="2026"/>
    <n v="0"/>
    <s v="GU001"/>
    <s v="260VS0"/>
    <s v="2399"/>
    <s v="649090"/>
    <m/>
    <m/>
    <x v="0"/>
    <x v="0"/>
    <x v="1"/>
    <x v="1"/>
    <x v="1"/>
    <x v="1"/>
    <s v="260"/>
    <x v="1"/>
    <s v="260A"/>
    <s v="VP of Student Services"/>
  </r>
  <r>
    <x v="2"/>
    <x v="0"/>
    <s v="LABORF"/>
    <s v="2026"/>
    <n v="153363"/>
    <s v="GU001"/>
    <s v="41ESS1"/>
    <s v="1100"/>
    <s v="220200"/>
    <m/>
    <s v="CI"/>
    <x v="0"/>
    <x v="0"/>
    <x v="2"/>
    <x v="2"/>
    <x v="2"/>
    <x v="2"/>
    <s v="41E"/>
    <x v="2"/>
    <s v="41EF"/>
    <s v="CC-Social Science"/>
  </r>
  <r>
    <x v="3"/>
    <x v="0"/>
    <s v="LABORF"/>
    <s v="2026"/>
    <n v="85007.679999999993"/>
    <s v="GU001"/>
    <s v="41NDE1"/>
    <s v="2110"/>
    <s v="601000"/>
    <m/>
    <s v="CT"/>
    <x v="0"/>
    <x v="0"/>
    <x v="2"/>
    <x v="2"/>
    <x v="2"/>
    <x v="2"/>
    <s v="41N"/>
    <x v="3"/>
    <s v="41NA"/>
    <s v="Early College (Dual Enrollment)"/>
  </r>
  <r>
    <x v="4"/>
    <x v="0"/>
    <s v="LABORF"/>
    <s v="2026"/>
    <n v="88888.51"/>
    <s v="RP109"/>
    <s v="102HL1"/>
    <s v="2110"/>
    <s v="684000"/>
    <m/>
    <m/>
    <x v="0"/>
    <x v="0"/>
    <x v="0"/>
    <x v="0"/>
    <x v="3"/>
    <x v="3"/>
    <s v="102"/>
    <x v="4"/>
    <s v="102G"/>
    <s v="AVC Public Affairs &amp; Dev"/>
  </r>
  <r>
    <x v="5"/>
    <x v="0"/>
    <s v="LABORF"/>
    <s v="2026"/>
    <n v="0"/>
    <s v="CE005"/>
    <s v="117ETE"/>
    <s v="2412"/>
    <s v="684000"/>
    <m/>
    <m/>
    <x v="0"/>
    <x v="0"/>
    <x v="0"/>
    <x v="0"/>
    <x v="4"/>
    <x v="4"/>
    <s v="11B"/>
    <x v="5"/>
    <s v="11BJ"/>
    <s v="Workplace Learning"/>
  </r>
  <r>
    <x v="6"/>
    <x v="0"/>
    <s v="LABORF"/>
    <s v="2026"/>
    <n v="0"/>
    <s v="CE005"/>
    <s v="117ETE"/>
    <s v="2394"/>
    <s v="684000"/>
    <m/>
    <m/>
    <x v="0"/>
    <x v="0"/>
    <x v="0"/>
    <x v="0"/>
    <x v="4"/>
    <x v="4"/>
    <s v="11B"/>
    <x v="5"/>
    <s v="11BJ"/>
    <s v="Workplace Learning"/>
  </r>
  <r>
    <x v="7"/>
    <x v="0"/>
    <s v="LABORF"/>
    <s v="2026"/>
    <n v="116251.08"/>
    <s v="GU001"/>
    <s v="518HC5"/>
    <s v="1100"/>
    <s v="123010"/>
    <m/>
    <m/>
    <x v="0"/>
    <x v="0"/>
    <x v="3"/>
    <x v="3"/>
    <x v="5"/>
    <x v="2"/>
    <s v="518"/>
    <x v="6"/>
    <s v="518A"/>
    <s v="Associate Dean, Health Careers"/>
  </r>
  <r>
    <x v="8"/>
    <x v="0"/>
    <s v="LABORF"/>
    <s v="2026"/>
    <n v="192872.74"/>
    <s v="GU001"/>
    <s v="510VI0"/>
    <s v="1214"/>
    <s v="601000"/>
    <m/>
    <m/>
    <x v="0"/>
    <x v="0"/>
    <x v="3"/>
    <x v="3"/>
    <x v="5"/>
    <x v="2"/>
    <s v="510"/>
    <x v="7"/>
    <s v="510A"/>
    <s v="PC - VP Academic Affairs"/>
  </r>
  <r>
    <x v="9"/>
    <x v="0"/>
    <s v="LABORF"/>
    <s v="2026"/>
    <n v="0"/>
    <s v="GU001"/>
    <s v="210VI0"/>
    <s v="2394"/>
    <s v="601000"/>
    <m/>
    <m/>
    <x v="0"/>
    <x v="0"/>
    <x v="1"/>
    <x v="1"/>
    <x v="6"/>
    <x v="5"/>
    <s v="210"/>
    <x v="8"/>
    <s v="210A"/>
    <s v="VP Student Learning"/>
  </r>
  <r>
    <x v="10"/>
    <x v="0"/>
    <s v="LABORF"/>
    <s v="2026"/>
    <n v="0"/>
    <s v="GU001"/>
    <s v="210VI0"/>
    <s v="2394"/>
    <s v="601000"/>
    <m/>
    <m/>
    <x v="0"/>
    <x v="0"/>
    <x v="1"/>
    <x v="1"/>
    <x v="6"/>
    <x v="5"/>
    <s v="210"/>
    <x v="8"/>
    <s v="210A"/>
    <s v="VP Student Learning"/>
  </r>
  <r>
    <x v="11"/>
    <x v="0"/>
    <s v="LABORF"/>
    <s v="2026"/>
    <n v="0"/>
    <s v="GU001"/>
    <s v="210VI0"/>
    <s v="2394"/>
    <s v="601000"/>
    <m/>
    <m/>
    <x v="0"/>
    <x v="0"/>
    <x v="1"/>
    <x v="1"/>
    <x v="6"/>
    <x v="5"/>
    <s v="210"/>
    <x v="8"/>
    <s v="210A"/>
    <s v="VP Student Learning"/>
  </r>
  <r>
    <x v="12"/>
    <x v="0"/>
    <s v="LABORF"/>
    <s v="2026"/>
    <n v="0"/>
    <s v="GU001"/>
    <s v="260VS0"/>
    <s v="2399"/>
    <s v="649090"/>
    <m/>
    <m/>
    <x v="0"/>
    <x v="0"/>
    <x v="1"/>
    <x v="1"/>
    <x v="1"/>
    <x v="1"/>
    <s v="260"/>
    <x v="1"/>
    <s v="260A"/>
    <s v="VP of Student Services"/>
  </r>
  <r>
    <x v="13"/>
    <x v="0"/>
    <s v="LABORF"/>
    <s v="2026"/>
    <n v="0"/>
    <s v="GU001"/>
    <s v="260VS0"/>
    <s v="2399"/>
    <s v="649090"/>
    <m/>
    <m/>
    <x v="0"/>
    <x v="0"/>
    <x v="1"/>
    <x v="1"/>
    <x v="1"/>
    <x v="1"/>
    <s v="260"/>
    <x v="1"/>
    <s v="260A"/>
    <s v="VP of Student Services"/>
  </r>
  <r>
    <x v="14"/>
    <x v="0"/>
    <s v="LABORF"/>
    <s v="2026"/>
    <n v="0"/>
    <s v="CD004"/>
    <s v="219CD4"/>
    <s v="2191"/>
    <s v="692000"/>
    <m/>
    <m/>
    <x v="0"/>
    <x v="0"/>
    <x v="1"/>
    <x v="1"/>
    <x v="6"/>
    <x v="5"/>
    <s v="219"/>
    <x v="9"/>
    <s v="219C"/>
    <s v="BC Director CDC"/>
  </r>
  <r>
    <x v="15"/>
    <x v="0"/>
    <s v="LABORF"/>
    <s v="2026"/>
    <n v="0"/>
    <s v="GU001"/>
    <s v="210VI0"/>
    <s v="2394"/>
    <s v="601000"/>
    <m/>
    <m/>
    <x v="0"/>
    <x v="0"/>
    <x v="1"/>
    <x v="1"/>
    <x v="6"/>
    <x v="5"/>
    <s v="210"/>
    <x v="8"/>
    <s v="210A"/>
    <s v="VP Student Learning"/>
  </r>
  <r>
    <x v="16"/>
    <x v="0"/>
    <s v="LABORF"/>
    <s v="2026"/>
    <n v="0"/>
    <s v="GU001"/>
    <s v="210VI0"/>
    <s v="2394"/>
    <s v="601000"/>
    <m/>
    <m/>
    <x v="0"/>
    <x v="0"/>
    <x v="1"/>
    <x v="1"/>
    <x v="6"/>
    <x v="5"/>
    <s v="210"/>
    <x v="8"/>
    <s v="210A"/>
    <s v="VP Student Learning"/>
  </r>
  <r>
    <x v="17"/>
    <x v="0"/>
    <s v="LABORF"/>
    <s v="2026"/>
    <n v="0"/>
    <s v="GU001"/>
    <s v="210VI0"/>
    <s v="2394"/>
    <s v="601000"/>
    <m/>
    <m/>
    <x v="0"/>
    <x v="0"/>
    <x v="1"/>
    <x v="1"/>
    <x v="6"/>
    <x v="5"/>
    <s v="210"/>
    <x v="8"/>
    <s v="210A"/>
    <s v="VP Student Learning"/>
  </r>
  <r>
    <x v="18"/>
    <x v="0"/>
    <s v="LABORF"/>
    <s v="2026"/>
    <n v="0"/>
    <s v="GU001"/>
    <s v="210VI0"/>
    <s v="2394"/>
    <s v="601000"/>
    <m/>
    <m/>
    <x v="0"/>
    <x v="0"/>
    <x v="1"/>
    <x v="1"/>
    <x v="6"/>
    <x v="5"/>
    <s v="210"/>
    <x v="8"/>
    <s v="210A"/>
    <s v="VP Student Learning"/>
  </r>
  <r>
    <x v="19"/>
    <x v="0"/>
    <s v="LABORF"/>
    <s v="2026"/>
    <n v="0"/>
    <s v="GU001"/>
    <s v="210VI0"/>
    <s v="2394"/>
    <s v="601000"/>
    <m/>
    <m/>
    <x v="0"/>
    <x v="0"/>
    <x v="1"/>
    <x v="1"/>
    <x v="6"/>
    <x v="5"/>
    <s v="210"/>
    <x v="8"/>
    <s v="210A"/>
    <s v="VP Student Learning"/>
  </r>
  <r>
    <x v="20"/>
    <x v="0"/>
    <s v="LABORF"/>
    <s v="2026"/>
    <n v="0"/>
    <s v="GU001"/>
    <s v="210VI0"/>
    <s v="2394"/>
    <s v="601000"/>
    <m/>
    <m/>
    <x v="0"/>
    <x v="0"/>
    <x v="1"/>
    <x v="1"/>
    <x v="6"/>
    <x v="5"/>
    <s v="210"/>
    <x v="8"/>
    <s v="210A"/>
    <s v="VP Student Learning"/>
  </r>
  <r>
    <x v="21"/>
    <x v="0"/>
    <s v="LABORF"/>
    <s v="2026"/>
    <n v="0"/>
    <s v="GU001"/>
    <s v="210VI0"/>
    <s v="2394"/>
    <s v="601000"/>
    <m/>
    <m/>
    <x v="0"/>
    <x v="0"/>
    <x v="1"/>
    <x v="1"/>
    <x v="6"/>
    <x v="5"/>
    <s v="210"/>
    <x v="8"/>
    <s v="210A"/>
    <s v="VP Student Learning"/>
  </r>
  <r>
    <x v="22"/>
    <x v="0"/>
    <s v="LABORF"/>
    <s v="2026"/>
    <n v="81063.3"/>
    <s v="RP384"/>
    <s v="26LEQB"/>
    <s v="1231"/>
    <s v="649090"/>
    <m/>
    <m/>
    <x v="0"/>
    <x v="0"/>
    <x v="1"/>
    <x v="1"/>
    <x v="1"/>
    <x v="1"/>
    <s v="26L"/>
    <x v="10"/>
    <s v="26LA"/>
    <s v="Categorical Programs"/>
  </r>
  <r>
    <x v="23"/>
    <x v="0"/>
    <s v="LABORF"/>
    <s v="2026"/>
    <n v="100242.94"/>
    <s v="GU001"/>
    <s v="21DHC1"/>
    <s v="1100"/>
    <s v="121000"/>
    <m/>
    <m/>
    <x v="0"/>
    <x v="0"/>
    <x v="1"/>
    <x v="1"/>
    <x v="6"/>
    <x v="5"/>
    <s v="21D"/>
    <x v="11"/>
    <s v="21DH"/>
    <s v="BC Assc Dean Nursing"/>
  </r>
  <r>
    <x v="24"/>
    <x v="0"/>
    <s v="LABORF"/>
    <s v="2026"/>
    <n v="124389.13"/>
    <s v="GU001"/>
    <s v="21BEE1"/>
    <s v="1100"/>
    <s v="150100"/>
    <m/>
    <m/>
    <x v="0"/>
    <x v="0"/>
    <x v="1"/>
    <x v="1"/>
    <x v="6"/>
    <x v="5"/>
    <s v="21B"/>
    <x v="12"/>
    <s v="21BE"/>
    <s v="Dean English"/>
  </r>
  <r>
    <x v="25"/>
    <x v="0"/>
    <s v="LABORF"/>
    <s v="2026"/>
    <n v="145973.12"/>
    <s v="GU001"/>
    <s v="215MA1"/>
    <s v="1100"/>
    <s v="170200"/>
    <m/>
    <m/>
    <x v="0"/>
    <x v="0"/>
    <x v="1"/>
    <x v="1"/>
    <x v="6"/>
    <x v="5"/>
    <s v="215"/>
    <x v="13"/>
    <s v="215F"/>
    <s v="Math General"/>
  </r>
  <r>
    <x v="26"/>
    <x v="0"/>
    <s v="LABORF"/>
    <s v="2026"/>
    <n v="43360.25"/>
    <s v="RP384"/>
    <s v="26LEQA"/>
    <s v="2110"/>
    <s v="649090"/>
    <m/>
    <m/>
    <x v="0"/>
    <x v="0"/>
    <x v="1"/>
    <x v="1"/>
    <x v="1"/>
    <x v="1"/>
    <s v="26L"/>
    <x v="10"/>
    <s v="26LA"/>
    <s v="Categorical Programs"/>
  </r>
  <r>
    <x v="27"/>
    <x v="0"/>
    <s v="LABORF"/>
    <s v="2026"/>
    <n v="23256.59"/>
    <s v="RP350"/>
    <s v="26GCW1"/>
    <s v="2110"/>
    <s v="641010"/>
    <s v="CALLCO"/>
    <m/>
    <x v="0"/>
    <x v="0"/>
    <x v="1"/>
    <x v="1"/>
    <x v="1"/>
    <x v="1"/>
    <s v="26G"/>
    <x v="14"/>
    <s v="26GA"/>
    <s v="EOPS/CARE"/>
  </r>
  <r>
    <x v="28"/>
    <x v="0"/>
    <s v="LABORF"/>
    <s v="2026"/>
    <n v="129115.5"/>
    <s v="GU001"/>
    <s v="21GLI0"/>
    <s v="1241"/>
    <s v="612000"/>
    <m/>
    <m/>
    <x v="0"/>
    <x v="0"/>
    <x v="1"/>
    <x v="1"/>
    <x v="6"/>
    <x v="5"/>
    <s v="21G"/>
    <x v="15"/>
    <s v="21GL"/>
    <s v="BC LIBRARY"/>
  </r>
  <r>
    <x v="29"/>
    <x v="0"/>
    <s v="LABORF"/>
    <s v="2026"/>
    <n v="136425.29"/>
    <s v="GU001"/>
    <s v="212PA3"/>
    <s v="1100"/>
    <s v="100700"/>
    <m/>
    <m/>
    <x v="0"/>
    <x v="0"/>
    <x v="1"/>
    <x v="1"/>
    <x v="6"/>
    <x v="5"/>
    <s v="212"/>
    <x v="16"/>
    <s v="212P"/>
    <s v="Performing Arts"/>
  </r>
  <r>
    <x v="30"/>
    <x v="0"/>
    <s v="LABORF"/>
    <s v="2026"/>
    <n v="37287.68"/>
    <s v="GU001"/>
    <s v="511SM1"/>
    <s v="1252"/>
    <s v="601000"/>
    <m/>
    <m/>
    <x v="0"/>
    <x v="0"/>
    <x v="3"/>
    <x v="3"/>
    <x v="5"/>
    <x v="2"/>
    <s v="511"/>
    <x v="17"/>
    <s v="511G"/>
    <s v="PC - SCIENCE"/>
  </r>
  <r>
    <x v="31"/>
    <x v="0"/>
    <s v="LABORF"/>
    <s v="2026"/>
    <n v="0"/>
    <s v="GU001"/>
    <s v="514AM6"/>
    <s v="2394"/>
    <s v="696071"/>
    <m/>
    <m/>
    <x v="0"/>
    <x v="0"/>
    <x v="3"/>
    <x v="3"/>
    <x v="5"/>
    <x v="2"/>
    <s v="514"/>
    <x v="18"/>
    <s v="514A"/>
    <s v="PC - Athletic Director"/>
  </r>
  <r>
    <x v="32"/>
    <x v="0"/>
    <s v="LABORF"/>
    <s v="2026"/>
    <n v="0"/>
    <s v="RS4001"/>
    <s v="26PCAS"/>
    <s v="2394"/>
    <s v="643020"/>
    <s v="CASCSC"/>
    <m/>
    <x v="0"/>
    <x v="0"/>
    <x v="1"/>
    <x v="1"/>
    <x v="1"/>
    <x v="1"/>
    <s v="26P"/>
    <x v="19"/>
    <s v="26PA"/>
    <s v="BC Cal SOAP"/>
  </r>
  <r>
    <x v="33"/>
    <x v="0"/>
    <s v="LABORF"/>
    <s v="2026"/>
    <n v="27127.15"/>
    <s v="RP613"/>
    <s v="411WR9"/>
    <s v="2191"/>
    <s v="601000"/>
    <s v="R84668"/>
    <s v="CI"/>
    <x v="0"/>
    <x v="0"/>
    <x v="2"/>
    <x v="2"/>
    <x v="2"/>
    <x v="2"/>
    <s v="411"/>
    <x v="20"/>
    <s v="411A"/>
    <s v="Dean of Career Technical Education"/>
  </r>
  <r>
    <x v="34"/>
    <x v="0"/>
    <s v="LABORF"/>
    <s v="2026"/>
    <n v="735.16"/>
    <s v="RP384"/>
    <s v="40KEQB"/>
    <s v="2191"/>
    <s v="649090"/>
    <m/>
    <s v="CI"/>
    <x v="0"/>
    <x v="0"/>
    <x v="2"/>
    <x v="2"/>
    <x v="7"/>
    <x v="6"/>
    <s v="40K"/>
    <x v="21"/>
    <s v="40KA"/>
    <s v="Equity"/>
  </r>
  <r>
    <x v="35"/>
    <x v="0"/>
    <s v="LABORF"/>
    <s v="2026"/>
    <n v="4090.55"/>
    <s v="RP384"/>
    <s v="40KEQB"/>
    <s v="1214"/>
    <s v="649090"/>
    <m/>
    <s v="CI"/>
    <x v="0"/>
    <x v="0"/>
    <x v="2"/>
    <x v="2"/>
    <x v="7"/>
    <x v="6"/>
    <s v="40K"/>
    <x v="21"/>
    <s v="40KA"/>
    <s v="Equity"/>
  </r>
  <r>
    <x v="36"/>
    <x v="0"/>
    <s v="LABORF"/>
    <s v="2026"/>
    <n v="32429.9"/>
    <s v="GU001"/>
    <s v="553FA3"/>
    <s v="2191"/>
    <s v="646000"/>
    <m/>
    <m/>
    <x v="0"/>
    <x v="0"/>
    <x v="3"/>
    <x v="3"/>
    <x v="8"/>
    <x v="7"/>
    <s v="553"/>
    <x v="22"/>
    <s v="553B"/>
    <s v="Director Financial Aid"/>
  </r>
  <r>
    <x v="37"/>
    <x v="0"/>
    <s v="LABORF"/>
    <s v="2026"/>
    <n v="0"/>
    <s v="GU001"/>
    <s v="21GBE1"/>
    <s v="1311"/>
    <s v="200100"/>
    <m/>
    <m/>
    <x v="0"/>
    <x v="0"/>
    <x v="1"/>
    <x v="1"/>
    <x v="6"/>
    <x v="5"/>
    <s v="21G"/>
    <x v="15"/>
    <s v="21GB"/>
    <s v="BC BEHAVIORIAL SCIENCE"/>
  </r>
  <r>
    <x v="38"/>
    <x v="0"/>
    <s v="LABORF"/>
    <s v="2026"/>
    <n v="73449.850000000006"/>
    <s v="GU001"/>
    <s v="133II0"/>
    <s v="2191"/>
    <s v="678000"/>
    <m/>
    <m/>
    <x v="0"/>
    <x v="0"/>
    <x v="0"/>
    <x v="0"/>
    <x v="9"/>
    <x v="8"/>
    <s v="133"/>
    <x v="23"/>
    <s v="133A"/>
    <s v="IT-Director, IT Infrastructure"/>
  </r>
  <r>
    <x v="39"/>
    <x v="0"/>
    <s v="LABORF"/>
    <s v="2026"/>
    <n v="38986.82"/>
    <s v="RP384"/>
    <s v="55CMTA"/>
    <s v="2191"/>
    <s v="632000"/>
    <m/>
    <m/>
    <x v="0"/>
    <x v="0"/>
    <x v="3"/>
    <x v="3"/>
    <x v="8"/>
    <x v="7"/>
    <s v="55C"/>
    <x v="24"/>
    <s v="55CA"/>
    <s v="Dean Student Success &amp; Counseling"/>
  </r>
  <r>
    <x v="40"/>
    <x v="0"/>
    <s v="LABORF"/>
    <s v="2026"/>
    <n v="64918.94"/>
    <s v="GU001"/>
    <s v="122BS3"/>
    <s v="2191"/>
    <s v="672000"/>
    <m/>
    <m/>
    <x v="0"/>
    <x v="0"/>
    <x v="0"/>
    <x v="0"/>
    <x v="0"/>
    <x v="0"/>
    <s v="122"/>
    <x v="0"/>
    <s v="122B"/>
    <s v="BC Business Office"/>
  </r>
  <r>
    <x v="41"/>
    <x v="0"/>
    <s v="LABORF"/>
    <s v="2026"/>
    <n v="61790.720000000001"/>
    <s v="GU001"/>
    <s v="145HR5"/>
    <s v="2191"/>
    <s v="673000"/>
    <m/>
    <m/>
    <x v="0"/>
    <x v="0"/>
    <x v="0"/>
    <x v="0"/>
    <x v="10"/>
    <x v="9"/>
    <s v="145"/>
    <x v="25"/>
    <s v="145C"/>
    <s v="HR Manager - CC"/>
  </r>
  <r>
    <x v="42"/>
    <x v="0"/>
    <s v="LABORF"/>
    <s v="2026"/>
    <n v="21388.41"/>
    <s v="RP615"/>
    <s v="117A01"/>
    <s v="2191"/>
    <s v="684000"/>
    <s v="HRTPA"/>
    <m/>
    <x v="0"/>
    <x v="0"/>
    <x v="0"/>
    <x v="0"/>
    <x v="4"/>
    <x v="4"/>
    <s v="11B"/>
    <x v="5"/>
    <s v="11BH"/>
    <s v="Clean Energy"/>
  </r>
  <r>
    <x v="43"/>
    <x v="0"/>
    <s v="LABORF"/>
    <s v="2026"/>
    <n v="0"/>
    <s v="RP676"/>
    <s v="411JS4"/>
    <s v="2394"/>
    <s v="601000"/>
    <m/>
    <s v="CI"/>
    <x v="0"/>
    <x v="0"/>
    <x v="2"/>
    <x v="2"/>
    <x v="2"/>
    <x v="2"/>
    <s v="411"/>
    <x v="20"/>
    <s v="411A"/>
    <s v="Dean of Career Technical Education"/>
  </r>
  <r>
    <x v="44"/>
    <x v="0"/>
    <s v="LABORF"/>
    <s v="2026"/>
    <n v="68205.47"/>
    <s v="GU001"/>
    <s v="410VI0"/>
    <s v="2191"/>
    <s v="601000"/>
    <m/>
    <s v="CI"/>
    <x v="0"/>
    <x v="0"/>
    <x v="2"/>
    <x v="2"/>
    <x v="2"/>
    <x v="2"/>
    <s v="410"/>
    <x v="7"/>
    <s v="410A"/>
    <s v="CC - VP Academic Affairs"/>
  </r>
  <r>
    <x v="45"/>
    <x v="0"/>
    <s v="LABORF"/>
    <s v="2026"/>
    <n v="36724.92"/>
    <s v="RP384"/>
    <s v="26LEQB"/>
    <s v="2191"/>
    <s v="649090"/>
    <m/>
    <m/>
    <x v="0"/>
    <x v="0"/>
    <x v="1"/>
    <x v="1"/>
    <x v="1"/>
    <x v="1"/>
    <s v="26L"/>
    <x v="10"/>
    <s v="26LA"/>
    <s v="Categorical Programs"/>
  </r>
  <r>
    <x v="46"/>
    <x v="0"/>
    <s v="LABORF"/>
    <s v="2026"/>
    <n v="57378.81"/>
    <s v="RP335"/>
    <s v="214SU1"/>
    <s v="2191"/>
    <s v="601000"/>
    <s v="STEM02"/>
    <m/>
    <x v="0"/>
    <x v="0"/>
    <x v="1"/>
    <x v="1"/>
    <x v="6"/>
    <x v="5"/>
    <s v="214"/>
    <x v="26"/>
    <s v="214S"/>
    <s v="BC Stem"/>
  </r>
  <r>
    <x v="47"/>
    <x v="0"/>
    <s v="LABORF"/>
    <s v="2026"/>
    <n v="48270.81"/>
    <s v="GU001"/>
    <s v="26GEO1"/>
    <s v="2191"/>
    <s v="643000"/>
    <s v="EOPLCA"/>
    <m/>
    <x v="0"/>
    <x v="0"/>
    <x v="1"/>
    <x v="1"/>
    <x v="1"/>
    <x v="1"/>
    <s v="26G"/>
    <x v="14"/>
    <s v="26GA"/>
    <s v="EOPS/CARE"/>
  </r>
  <r>
    <x v="48"/>
    <x v="0"/>
    <s v="LABORF"/>
    <s v="2026"/>
    <n v="38154.519999999997"/>
    <s v="CD004"/>
    <s v="219CD4"/>
    <s v="2191"/>
    <s v="692000"/>
    <m/>
    <m/>
    <x v="0"/>
    <x v="0"/>
    <x v="1"/>
    <x v="1"/>
    <x v="6"/>
    <x v="5"/>
    <s v="219"/>
    <x v="9"/>
    <s v="219C"/>
    <s v="BC Director CDC"/>
  </r>
  <r>
    <x v="49"/>
    <x v="0"/>
    <s v="LABORF"/>
    <s v="2026"/>
    <n v="95412.68"/>
    <s v="GU001"/>
    <s v="511VP1"/>
    <s v="1100"/>
    <s v="100400"/>
    <m/>
    <m/>
    <x v="0"/>
    <x v="0"/>
    <x v="3"/>
    <x v="3"/>
    <x v="5"/>
    <x v="2"/>
    <s v="511"/>
    <x v="17"/>
    <s v="511F"/>
    <s v="PC - FINE &amp; APPLIED ARTS"/>
  </r>
  <r>
    <x v="50"/>
    <x v="0"/>
    <s v="LABORF"/>
    <s v="2026"/>
    <n v="0"/>
    <s v="GU001"/>
    <s v="41ELC1"/>
    <s v="2412"/>
    <s v="611000"/>
    <m/>
    <s v="CI"/>
    <x v="0"/>
    <x v="0"/>
    <x v="2"/>
    <x v="2"/>
    <x v="2"/>
    <x v="2"/>
    <s v="41E"/>
    <x v="2"/>
    <s v="41EJ"/>
    <s v="CC-Learning Center-LAC"/>
  </r>
  <r>
    <x v="51"/>
    <x v="0"/>
    <s v="LABORF"/>
    <s v="2026"/>
    <n v="0"/>
    <s v="GU001"/>
    <s v="210VI0"/>
    <s v="1311"/>
    <s v="499900"/>
    <m/>
    <m/>
    <x v="0"/>
    <x v="0"/>
    <x v="1"/>
    <x v="1"/>
    <x v="6"/>
    <x v="5"/>
    <s v="210"/>
    <x v="8"/>
    <s v="210A"/>
    <s v="VP Student Learning"/>
  </r>
  <r>
    <x v="52"/>
    <x v="0"/>
    <s v="LABORF"/>
    <s v="2026"/>
    <n v="0"/>
    <s v="GU001"/>
    <s v="210VI0"/>
    <s v="1311"/>
    <s v="499900"/>
    <m/>
    <m/>
    <x v="0"/>
    <x v="0"/>
    <x v="1"/>
    <x v="1"/>
    <x v="6"/>
    <x v="5"/>
    <s v="210"/>
    <x v="8"/>
    <s v="210A"/>
    <s v="VP Student Learning"/>
  </r>
  <r>
    <x v="53"/>
    <x v="0"/>
    <s v="LABORF"/>
    <s v="2026"/>
    <n v="88941.42"/>
    <s v="CD004"/>
    <s v="42DCC4"/>
    <s v="2110"/>
    <s v="692000"/>
    <m/>
    <s v="CS"/>
    <x v="0"/>
    <x v="0"/>
    <x v="2"/>
    <x v="2"/>
    <x v="11"/>
    <x v="10"/>
    <s v="42D"/>
    <x v="27"/>
    <s v="42DA"/>
    <s v="CDC Program Manager"/>
  </r>
  <r>
    <x v="54"/>
    <x v="0"/>
    <s v="LABORF"/>
    <s v="2026"/>
    <n v="0"/>
    <s v="GU001"/>
    <s v="400PR0"/>
    <s v="2399"/>
    <s v="679000"/>
    <m/>
    <s v="CI"/>
    <x v="0"/>
    <x v="0"/>
    <x v="2"/>
    <x v="2"/>
    <x v="7"/>
    <x v="6"/>
    <s v="400"/>
    <x v="28"/>
    <s v="400A"/>
    <s v="President - Cerro Coso College"/>
  </r>
  <r>
    <x v="55"/>
    <x v="0"/>
    <s v="LABORF"/>
    <s v="2026"/>
    <n v="84655.73"/>
    <s v="GU001"/>
    <s v="120BS0"/>
    <s v="2190"/>
    <s v="672000"/>
    <m/>
    <m/>
    <x v="0"/>
    <x v="0"/>
    <x v="0"/>
    <x v="0"/>
    <x v="0"/>
    <x v="0"/>
    <s v="120"/>
    <x v="29"/>
    <s v="120A"/>
    <s v="Asst. Chancellor - Admin Svcs."/>
  </r>
  <r>
    <x v="56"/>
    <x v="0"/>
    <s v="LABORF"/>
    <s v="2026"/>
    <n v="24836.02"/>
    <s v="RP461"/>
    <s v="11BZE1"/>
    <s v="2110"/>
    <s v="684000"/>
    <m/>
    <m/>
    <x v="0"/>
    <x v="0"/>
    <x v="0"/>
    <x v="0"/>
    <x v="4"/>
    <x v="4"/>
    <s v="11B"/>
    <x v="5"/>
    <s v="11BZ"/>
    <s v="Clean Energy, Zero Emissions"/>
  </r>
  <r>
    <x v="57"/>
    <x v="0"/>
    <s v="LABORF"/>
    <s v="2026"/>
    <n v="27578.91"/>
    <s v="RP682"/>
    <s v="11BUA1"/>
    <s v="2110"/>
    <s v="684000"/>
    <m/>
    <m/>
    <x v="0"/>
    <x v="0"/>
    <x v="0"/>
    <x v="0"/>
    <x v="4"/>
    <x v="4"/>
    <s v="11B"/>
    <x v="5"/>
    <s v="11BH"/>
    <s v="Clean Energy"/>
  </r>
  <r>
    <x v="58"/>
    <x v="0"/>
    <s v="LABORF"/>
    <s v="2026"/>
    <n v="113446.77"/>
    <s v="RP676"/>
    <s v="11BKEA"/>
    <s v="2110"/>
    <s v="684000"/>
    <m/>
    <m/>
    <x v="0"/>
    <x v="0"/>
    <x v="0"/>
    <x v="0"/>
    <x v="4"/>
    <x v="4"/>
    <s v="11B"/>
    <x v="5"/>
    <s v="11BK"/>
    <s v="SWF Fiscal Agent"/>
  </r>
  <r>
    <x v="59"/>
    <x v="0"/>
    <s v="LABORF"/>
    <s v="2026"/>
    <n v="110679.78"/>
    <s v="RP040"/>
    <s v="102RG3"/>
    <s v="2110"/>
    <s v="684000"/>
    <m/>
    <m/>
    <x v="0"/>
    <x v="0"/>
    <x v="0"/>
    <x v="0"/>
    <x v="3"/>
    <x v="3"/>
    <s v="102"/>
    <x v="4"/>
    <s v="102D"/>
    <s v="CREL Academics (3)"/>
  </r>
  <r>
    <x v="60"/>
    <x v="0"/>
    <s v="LABORF"/>
    <s v="2026"/>
    <n v="0"/>
    <s v="GU001"/>
    <s v="11BWD1"/>
    <s v="1214"/>
    <s v="679000"/>
    <m/>
    <m/>
    <x v="0"/>
    <x v="0"/>
    <x v="0"/>
    <x v="0"/>
    <x v="4"/>
    <x v="4"/>
    <s v="11B"/>
    <x v="5"/>
    <s v="11BW"/>
    <s v="Econ &amp; Workfrce Dev"/>
  </r>
  <r>
    <x v="61"/>
    <x v="0"/>
    <s v="LABORF"/>
    <s v="2026"/>
    <n v="25996.3"/>
    <s v="GU001"/>
    <s v="51KDE1"/>
    <s v="2191"/>
    <s v="601000"/>
    <s v="DORESV"/>
    <m/>
    <x v="0"/>
    <x v="0"/>
    <x v="3"/>
    <x v="3"/>
    <x v="5"/>
    <x v="2"/>
    <s v="51K"/>
    <x v="30"/>
    <s v="51KA"/>
    <s v="Dir Dual Enrollment &amp; Early College"/>
  </r>
  <r>
    <x v="62"/>
    <x v="0"/>
    <s v="LABORF"/>
    <s v="2026"/>
    <n v="133097.85"/>
    <s v="GU001"/>
    <s v="511LA1"/>
    <s v="1100"/>
    <s v="150200"/>
    <m/>
    <m/>
    <x v="0"/>
    <x v="0"/>
    <x v="3"/>
    <x v="3"/>
    <x v="5"/>
    <x v="2"/>
    <s v="511"/>
    <x v="17"/>
    <s v="511D"/>
    <s v="PC - LANGUAGE ARTS"/>
  </r>
  <r>
    <x v="63"/>
    <x v="0"/>
    <s v="LABORF"/>
    <s v="2026"/>
    <n v="124105.73"/>
    <s v="GU001"/>
    <s v="507IT1"/>
    <s v="2110"/>
    <s v="678012"/>
    <m/>
    <m/>
    <x v="0"/>
    <x v="0"/>
    <x v="3"/>
    <x v="3"/>
    <x v="12"/>
    <x v="11"/>
    <s v="507"/>
    <x v="31"/>
    <s v="507A"/>
    <s v="Information Technology"/>
  </r>
  <r>
    <x v="64"/>
    <x v="0"/>
    <s v="LABORF"/>
    <s v="2026"/>
    <n v="0"/>
    <s v="RP170"/>
    <s v="55HUM1"/>
    <s v="2394"/>
    <s v="649090"/>
    <m/>
    <m/>
    <x v="0"/>
    <x v="0"/>
    <x v="3"/>
    <x v="3"/>
    <x v="8"/>
    <x v="7"/>
    <s v="55H"/>
    <x v="32"/>
    <s v="55HA"/>
    <s v="Dir of Student Equity &amp; Success"/>
  </r>
  <r>
    <x v="65"/>
    <x v="0"/>
    <s v="LABORF"/>
    <s v="2026"/>
    <n v="0"/>
    <s v="RP676"/>
    <s v="512JS4"/>
    <s v="2394"/>
    <s v="601000"/>
    <m/>
    <m/>
    <x v="0"/>
    <x v="0"/>
    <x v="3"/>
    <x v="3"/>
    <x v="5"/>
    <x v="2"/>
    <s v="512"/>
    <x v="33"/>
    <s v="512A"/>
    <s v="PC - DEAN OF LEARNING - B"/>
  </r>
  <r>
    <x v="66"/>
    <x v="0"/>
    <s v="LABORF"/>
    <s v="2026"/>
    <n v="0"/>
    <s v="GU001"/>
    <s v="210VI0"/>
    <s v="2394"/>
    <s v="601000"/>
    <m/>
    <m/>
    <x v="0"/>
    <x v="0"/>
    <x v="1"/>
    <x v="1"/>
    <x v="6"/>
    <x v="5"/>
    <s v="210"/>
    <x v="8"/>
    <s v="210A"/>
    <s v="VP Student Learning"/>
  </r>
  <r>
    <x v="67"/>
    <x v="0"/>
    <s v="LABORF"/>
    <s v="2026"/>
    <n v="0"/>
    <s v="GU001"/>
    <s v="210VI0"/>
    <s v="2394"/>
    <s v="601000"/>
    <m/>
    <m/>
    <x v="0"/>
    <x v="0"/>
    <x v="1"/>
    <x v="1"/>
    <x v="6"/>
    <x v="5"/>
    <s v="210"/>
    <x v="8"/>
    <s v="210A"/>
    <s v="VP Student Learning"/>
  </r>
  <r>
    <x v="68"/>
    <x v="0"/>
    <s v="LABORF"/>
    <s v="2026"/>
    <n v="0"/>
    <s v="GU001"/>
    <s v="210VI0"/>
    <s v="2394"/>
    <s v="601000"/>
    <m/>
    <m/>
    <x v="0"/>
    <x v="0"/>
    <x v="1"/>
    <x v="1"/>
    <x v="6"/>
    <x v="5"/>
    <s v="210"/>
    <x v="8"/>
    <s v="210A"/>
    <s v="VP Student Learning"/>
  </r>
  <r>
    <x v="69"/>
    <x v="0"/>
    <s v="LABORF"/>
    <s v="2026"/>
    <n v="0"/>
    <s v="GU001"/>
    <s v="210VI0"/>
    <s v="2394"/>
    <s v="601000"/>
    <m/>
    <m/>
    <x v="0"/>
    <x v="0"/>
    <x v="1"/>
    <x v="1"/>
    <x v="6"/>
    <x v="5"/>
    <s v="210"/>
    <x v="8"/>
    <s v="210A"/>
    <s v="VP Student Learning"/>
  </r>
  <r>
    <x v="70"/>
    <x v="0"/>
    <s v="LABORF"/>
    <s v="2026"/>
    <n v="0"/>
    <s v="GU001"/>
    <s v="260VS0"/>
    <s v="2399"/>
    <s v="649090"/>
    <m/>
    <m/>
    <x v="0"/>
    <x v="0"/>
    <x v="1"/>
    <x v="1"/>
    <x v="1"/>
    <x v="1"/>
    <s v="260"/>
    <x v="1"/>
    <s v="260A"/>
    <s v="VP of Student Services"/>
  </r>
  <r>
    <x v="71"/>
    <x v="0"/>
    <s v="LABORF"/>
    <s v="2026"/>
    <n v="0"/>
    <s v="GU001"/>
    <s v="260VS0"/>
    <s v="2399"/>
    <s v="649090"/>
    <m/>
    <m/>
    <x v="0"/>
    <x v="0"/>
    <x v="1"/>
    <x v="1"/>
    <x v="1"/>
    <x v="1"/>
    <s v="260"/>
    <x v="1"/>
    <s v="260A"/>
    <s v="VP of Student Services"/>
  </r>
  <r>
    <x v="72"/>
    <x v="0"/>
    <s v="LABORF"/>
    <s v="2026"/>
    <n v="0"/>
    <s v="RP335"/>
    <s v="214SU1"/>
    <s v="2191"/>
    <s v="601000"/>
    <s v="STEM02"/>
    <m/>
    <x v="0"/>
    <x v="0"/>
    <x v="1"/>
    <x v="1"/>
    <x v="6"/>
    <x v="5"/>
    <s v="214"/>
    <x v="26"/>
    <s v="214S"/>
    <s v="BC Stem"/>
  </r>
  <r>
    <x v="73"/>
    <x v="0"/>
    <s v="LABORF"/>
    <s v="2026"/>
    <n v="0"/>
    <s v="GU001"/>
    <s v="210VI0"/>
    <s v="2394"/>
    <s v="601000"/>
    <m/>
    <m/>
    <x v="0"/>
    <x v="0"/>
    <x v="1"/>
    <x v="1"/>
    <x v="6"/>
    <x v="5"/>
    <s v="210"/>
    <x v="8"/>
    <s v="210A"/>
    <s v="VP Student Learning"/>
  </r>
  <r>
    <x v="74"/>
    <x v="0"/>
    <s v="LABORF"/>
    <s v="2026"/>
    <n v="0"/>
    <s v="GU001"/>
    <s v="210VI0"/>
    <s v="2394"/>
    <s v="601000"/>
    <m/>
    <m/>
    <x v="0"/>
    <x v="0"/>
    <x v="1"/>
    <x v="1"/>
    <x v="6"/>
    <x v="5"/>
    <s v="210"/>
    <x v="8"/>
    <s v="210A"/>
    <s v="VP Student Learning"/>
  </r>
  <r>
    <x v="75"/>
    <x v="0"/>
    <s v="LABORF"/>
    <s v="2026"/>
    <n v="0"/>
    <s v="GU001"/>
    <s v="210VI0"/>
    <s v="2394"/>
    <s v="601000"/>
    <m/>
    <m/>
    <x v="0"/>
    <x v="0"/>
    <x v="1"/>
    <x v="1"/>
    <x v="6"/>
    <x v="5"/>
    <s v="210"/>
    <x v="8"/>
    <s v="210A"/>
    <s v="VP Student Learning"/>
  </r>
  <r>
    <x v="76"/>
    <x v="0"/>
    <s v="LABORF"/>
    <s v="2026"/>
    <n v="0"/>
    <s v="GU001"/>
    <s v="210VI0"/>
    <s v="2394"/>
    <s v="601000"/>
    <m/>
    <m/>
    <x v="0"/>
    <x v="0"/>
    <x v="1"/>
    <x v="1"/>
    <x v="6"/>
    <x v="5"/>
    <s v="210"/>
    <x v="8"/>
    <s v="210A"/>
    <s v="VP Student Learning"/>
  </r>
  <r>
    <x v="77"/>
    <x v="0"/>
    <s v="LABORF"/>
    <s v="2026"/>
    <n v="0"/>
    <s v="GU001"/>
    <s v="210VI0"/>
    <s v="2394"/>
    <s v="601000"/>
    <m/>
    <m/>
    <x v="0"/>
    <x v="0"/>
    <x v="1"/>
    <x v="1"/>
    <x v="6"/>
    <x v="5"/>
    <s v="210"/>
    <x v="8"/>
    <s v="210A"/>
    <s v="VP Student Learning"/>
  </r>
  <r>
    <x v="78"/>
    <x v="0"/>
    <s v="LABORF"/>
    <s v="2026"/>
    <n v="0"/>
    <s v="GU001"/>
    <s v="210VI0"/>
    <s v="2394"/>
    <s v="601000"/>
    <m/>
    <m/>
    <x v="0"/>
    <x v="0"/>
    <x v="1"/>
    <x v="1"/>
    <x v="6"/>
    <x v="5"/>
    <s v="210"/>
    <x v="8"/>
    <s v="210A"/>
    <s v="VP Student Learning"/>
  </r>
  <r>
    <x v="79"/>
    <x v="0"/>
    <s v="LABORF"/>
    <s v="2026"/>
    <n v="0"/>
    <s v="GU001"/>
    <s v="210VI0"/>
    <s v="2394"/>
    <s v="601000"/>
    <m/>
    <m/>
    <x v="0"/>
    <x v="0"/>
    <x v="1"/>
    <x v="1"/>
    <x v="6"/>
    <x v="5"/>
    <s v="210"/>
    <x v="8"/>
    <s v="210A"/>
    <s v="VP Student Learning"/>
  </r>
  <r>
    <x v="80"/>
    <x v="0"/>
    <s v="LABORF"/>
    <s v="2026"/>
    <n v="0"/>
    <s v="GU001"/>
    <s v="210VI0"/>
    <s v="2394"/>
    <s v="601000"/>
    <m/>
    <m/>
    <x v="0"/>
    <x v="0"/>
    <x v="1"/>
    <x v="1"/>
    <x v="6"/>
    <x v="5"/>
    <s v="210"/>
    <x v="8"/>
    <s v="210A"/>
    <s v="VP Student Learning"/>
  </r>
  <r>
    <x v="81"/>
    <x v="0"/>
    <s v="LABORF"/>
    <s v="2026"/>
    <n v="0"/>
    <s v="GU001"/>
    <s v="210VI0"/>
    <s v="2394"/>
    <s v="601000"/>
    <m/>
    <m/>
    <x v="0"/>
    <x v="0"/>
    <x v="1"/>
    <x v="1"/>
    <x v="6"/>
    <x v="5"/>
    <s v="210"/>
    <x v="8"/>
    <s v="210A"/>
    <s v="VP Student Learning"/>
  </r>
  <r>
    <x v="82"/>
    <x v="0"/>
    <s v="LABORF"/>
    <s v="2026"/>
    <n v="0"/>
    <s v="GU001"/>
    <s v="210VI0"/>
    <s v="2394"/>
    <s v="601000"/>
    <m/>
    <m/>
    <x v="0"/>
    <x v="0"/>
    <x v="1"/>
    <x v="1"/>
    <x v="6"/>
    <x v="5"/>
    <s v="210"/>
    <x v="8"/>
    <s v="210A"/>
    <s v="VP Student Learning"/>
  </r>
  <r>
    <x v="83"/>
    <x v="0"/>
    <s v="LABORF"/>
    <s v="2026"/>
    <n v="0"/>
    <s v="GU001"/>
    <s v="210VI0"/>
    <s v="2394"/>
    <s v="601000"/>
    <m/>
    <m/>
    <x v="0"/>
    <x v="0"/>
    <x v="1"/>
    <x v="1"/>
    <x v="6"/>
    <x v="5"/>
    <s v="210"/>
    <x v="8"/>
    <s v="210A"/>
    <s v="VP Student Learning"/>
  </r>
  <r>
    <x v="84"/>
    <x v="0"/>
    <s v="LABORF"/>
    <s v="2026"/>
    <n v="0"/>
    <s v="GU001"/>
    <s v="210VI0"/>
    <s v="2394"/>
    <s v="601000"/>
    <m/>
    <m/>
    <x v="0"/>
    <x v="0"/>
    <x v="1"/>
    <x v="1"/>
    <x v="6"/>
    <x v="5"/>
    <s v="210"/>
    <x v="8"/>
    <s v="210A"/>
    <s v="VP Student Learning"/>
  </r>
  <r>
    <x v="85"/>
    <x v="0"/>
    <s v="LABORF"/>
    <s v="2026"/>
    <n v="0"/>
    <s v="GU001"/>
    <s v="210VI0"/>
    <s v="2394"/>
    <s v="601000"/>
    <m/>
    <m/>
    <x v="0"/>
    <x v="0"/>
    <x v="1"/>
    <x v="1"/>
    <x v="6"/>
    <x v="5"/>
    <s v="210"/>
    <x v="8"/>
    <s v="210A"/>
    <s v="VP Student Learning"/>
  </r>
  <r>
    <x v="86"/>
    <x v="0"/>
    <s v="LABORF"/>
    <s v="2026"/>
    <n v="144253.26"/>
    <s v="GU001"/>
    <s v="21DHC1"/>
    <s v="1100"/>
    <s v="123010"/>
    <m/>
    <m/>
    <x v="0"/>
    <x v="0"/>
    <x v="1"/>
    <x v="1"/>
    <x v="6"/>
    <x v="5"/>
    <s v="21D"/>
    <x v="11"/>
    <s v="21DH"/>
    <s v="BC Assc Dean Nursing"/>
  </r>
  <r>
    <x v="87"/>
    <x v="0"/>
    <s v="LABORF"/>
    <s v="2026"/>
    <n v="127498.86"/>
    <s v="GU001"/>
    <s v="212AA1"/>
    <s v="1100"/>
    <s v="103000"/>
    <m/>
    <m/>
    <x v="0"/>
    <x v="0"/>
    <x v="1"/>
    <x v="1"/>
    <x v="6"/>
    <x v="5"/>
    <s v="212"/>
    <x v="16"/>
    <s v="212A"/>
    <s v="BC Art Department"/>
  </r>
  <r>
    <x v="88"/>
    <x v="0"/>
    <s v="LABORF"/>
    <s v="2026"/>
    <n v="18222.150000000001"/>
    <s v="RP008"/>
    <s v="26EDS1"/>
    <s v="2110"/>
    <s v="642000"/>
    <m/>
    <m/>
    <x v="0"/>
    <x v="0"/>
    <x v="1"/>
    <x v="1"/>
    <x v="1"/>
    <x v="1"/>
    <s v="26E"/>
    <x v="14"/>
    <s v="26ED"/>
    <s v="BC DSPS"/>
  </r>
  <r>
    <x v="89"/>
    <x v="0"/>
    <s v="LABORF"/>
    <s v="2026"/>
    <n v="119157.35"/>
    <s v="GU001"/>
    <s v="215MA1"/>
    <s v="1100"/>
    <s v="170100"/>
    <m/>
    <m/>
    <x v="0"/>
    <x v="0"/>
    <x v="1"/>
    <x v="1"/>
    <x v="6"/>
    <x v="5"/>
    <s v="215"/>
    <x v="13"/>
    <s v="215F"/>
    <s v="Math General"/>
  </r>
  <r>
    <x v="90"/>
    <x v="0"/>
    <s v="LABORF"/>
    <s v="2026"/>
    <n v="102749.01"/>
    <s v="GU001"/>
    <s v="215MA1"/>
    <s v="1100"/>
    <s v="170100"/>
    <m/>
    <m/>
    <x v="0"/>
    <x v="0"/>
    <x v="1"/>
    <x v="1"/>
    <x v="6"/>
    <x v="5"/>
    <s v="215"/>
    <x v="13"/>
    <s v="215F"/>
    <s v="Math General"/>
  </r>
  <r>
    <x v="91"/>
    <x v="0"/>
    <s v="LABORF"/>
    <s v="2026"/>
    <n v="116251.08"/>
    <s v="GU001"/>
    <s v="213SS1"/>
    <s v="1100"/>
    <s v="220500"/>
    <m/>
    <m/>
    <x v="0"/>
    <x v="0"/>
    <x v="1"/>
    <x v="1"/>
    <x v="6"/>
    <x v="5"/>
    <s v="213"/>
    <x v="34"/>
    <s v="213S"/>
    <s v="BC SOC SCIENCE/RISING SCHOL"/>
  </r>
  <r>
    <x v="92"/>
    <x v="0"/>
    <s v="LABORF"/>
    <s v="2026"/>
    <n v="102091.96"/>
    <s v="GU001"/>
    <s v="21GBE1"/>
    <s v="1100"/>
    <s v="220800"/>
    <m/>
    <m/>
    <x v="0"/>
    <x v="0"/>
    <x v="1"/>
    <x v="1"/>
    <x v="6"/>
    <x v="5"/>
    <s v="21G"/>
    <x v="15"/>
    <s v="21GB"/>
    <s v="BC BEHAVIORIAL SCIENCE"/>
  </r>
  <r>
    <x v="30"/>
    <x v="0"/>
    <s v="LABORF"/>
    <s v="2026"/>
    <n v="105851.2"/>
    <s v="GU001"/>
    <s v="511SM1"/>
    <s v="1100"/>
    <s v="190500"/>
    <m/>
    <m/>
    <x v="0"/>
    <x v="0"/>
    <x v="3"/>
    <x v="3"/>
    <x v="5"/>
    <x v="2"/>
    <s v="511"/>
    <x v="17"/>
    <s v="511G"/>
    <s v="PC - SCIENCE"/>
  </r>
  <r>
    <x v="93"/>
    <x v="0"/>
    <s v="LABORF"/>
    <s v="2026"/>
    <n v="0"/>
    <s v="RP681"/>
    <s v="20DAY1"/>
    <s v="2394"/>
    <s v="684000"/>
    <s v="EET001"/>
    <m/>
    <x v="0"/>
    <x v="0"/>
    <x v="1"/>
    <x v="1"/>
    <x v="13"/>
    <x v="12"/>
    <s v="20D"/>
    <x v="35"/>
    <s v="20DA"/>
    <s v="BC Tech Program"/>
  </r>
  <r>
    <x v="94"/>
    <x v="0"/>
    <s v="LABORF"/>
    <s v="2026"/>
    <n v="35759.879999999997"/>
    <s v="GU001"/>
    <s v="511SM2"/>
    <s v="1252"/>
    <s v="601000"/>
    <m/>
    <m/>
    <x v="0"/>
    <x v="0"/>
    <x v="3"/>
    <x v="3"/>
    <x v="5"/>
    <x v="2"/>
    <s v="511"/>
    <x v="17"/>
    <s v="511C"/>
    <s v="PC - Math"/>
  </r>
  <r>
    <x v="95"/>
    <x v="0"/>
    <s v="LABORF"/>
    <s v="2026"/>
    <n v="0"/>
    <s v="RP108"/>
    <s v="218KS4"/>
    <s v="2394"/>
    <s v="676000"/>
    <m/>
    <m/>
    <x v="0"/>
    <x v="0"/>
    <x v="1"/>
    <x v="1"/>
    <x v="6"/>
    <x v="5"/>
    <s v="218"/>
    <x v="26"/>
    <s v="218K"/>
    <s v="FACULTY GRANTS"/>
  </r>
  <r>
    <x v="96"/>
    <x v="0"/>
    <s v="LABORF"/>
    <s v="2026"/>
    <n v="0"/>
    <s v="GU001"/>
    <s v="212AA1"/>
    <s v="1311"/>
    <s v="100200"/>
    <m/>
    <m/>
    <x v="0"/>
    <x v="0"/>
    <x v="1"/>
    <x v="1"/>
    <x v="6"/>
    <x v="5"/>
    <s v="212"/>
    <x v="16"/>
    <s v="212A"/>
    <s v="BC Art Department"/>
  </r>
  <r>
    <x v="97"/>
    <x v="0"/>
    <s v="LABORF"/>
    <s v="2026"/>
    <n v="26822.43"/>
    <s v="GU001"/>
    <s v="424FA1"/>
    <s v="2191"/>
    <s v="646000"/>
    <m/>
    <s v="CI"/>
    <x v="0"/>
    <x v="0"/>
    <x v="2"/>
    <x v="2"/>
    <x v="11"/>
    <x v="10"/>
    <s v="424"/>
    <x v="36"/>
    <s v="424D"/>
    <s v="Financial Aid"/>
  </r>
  <r>
    <x v="98"/>
    <x v="0"/>
    <s v="LABORF"/>
    <s v="2026"/>
    <n v="31174.92"/>
    <s v="GU001"/>
    <s v="41JIR1"/>
    <s v="2191"/>
    <s v="679000"/>
    <m/>
    <s v="CI"/>
    <x v="0"/>
    <x v="0"/>
    <x v="2"/>
    <x v="2"/>
    <x v="2"/>
    <x v="2"/>
    <s v="41J"/>
    <x v="37"/>
    <s v="41JA"/>
    <s v="Institutional Research"/>
  </r>
  <r>
    <x v="99"/>
    <x v="0"/>
    <s v="LABORF"/>
    <s v="2026"/>
    <n v="59432.4"/>
    <s v="GU001"/>
    <s v="437MOC"/>
    <s v="2191"/>
    <s v="653000"/>
    <m/>
    <s v="CI"/>
    <x v="0"/>
    <x v="0"/>
    <x v="2"/>
    <x v="2"/>
    <x v="14"/>
    <x v="13"/>
    <s v="437"/>
    <x v="38"/>
    <s v="437B"/>
    <s v="Operations Manager"/>
  </r>
  <r>
    <x v="100"/>
    <x v="0"/>
    <s v="LABORF"/>
    <s v="2026"/>
    <n v="91110.73"/>
    <s v="GU001"/>
    <s v="211SW0"/>
    <s v="2110"/>
    <s v="601000"/>
    <m/>
    <s v="BS"/>
    <x v="0"/>
    <x v="0"/>
    <x v="1"/>
    <x v="1"/>
    <x v="6"/>
    <x v="5"/>
    <s v="211"/>
    <x v="39"/>
    <s v="211A"/>
    <s v="Dean of Learning Resources &amp; IT"/>
  </r>
  <r>
    <x v="101"/>
    <x v="0"/>
    <s v="LABORF"/>
    <s v="2026"/>
    <n v="24216.400000000001"/>
    <s v="RP028"/>
    <s v="41CTXC"/>
    <s v="2191"/>
    <s v="601000"/>
    <m/>
    <s v="CI"/>
    <x v="0"/>
    <x v="0"/>
    <x v="2"/>
    <x v="2"/>
    <x v="2"/>
    <x v="2"/>
    <s v="41C"/>
    <x v="40"/>
    <s v="41CA"/>
    <s v="Director of Distance Learning"/>
  </r>
  <r>
    <x v="102"/>
    <x v="0"/>
    <s v="LABORF"/>
    <s v="2026"/>
    <n v="23529.93"/>
    <s v="RP400"/>
    <s v="424FA1"/>
    <s v="2191"/>
    <s v="646002"/>
    <s v="BFADCA"/>
    <s v="CI"/>
    <x v="0"/>
    <x v="0"/>
    <x v="2"/>
    <x v="2"/>
    <x v="11"/>
    <x v="10"/>
    <s v="424"/>
    <x v="36"/>
    <s v="424D"/>
    <s v="Financial Aid"/>
  </r>
  <r>
    <x v="103"/>
    <x v="0"/>
    <s v="LABORF"/>
    <s v="2026"/>
    <n v="6179.07"/>
    <s v="RP613"/>
    <s v="411WL9"/>
    <s v="2191"/>
    <s v="649090"/>
    <s v="C78233"/>
    <s v="CI"/>
    <x v="0"/>
    <x v="0"/>
    <x v="2"/>
    <x v="2"/>
    <x v="2"/>
    <x v="2"/>
    <s v="411"/>
    <x v="20"/>
    <s v="411A"/>
    <s v="Dean of Career Technical Education"/>
  </r>
  <r>
    <x v="104"/>
    <x v="0"/>
    <s v="LABORF"/>
    <s v="2026"/>
    <n v="2473.88"/>
    <s v="RP005"/>
    <s v="422EO1"/>
    <s v="2191"/>
    <s v="643000"/>
    <s v="EOPDCB"/>
    <s v="CI"/>
    <x v="0"/>
    <x v="0"/>
    <x v="2"/>
    <x v="2"/>
    <x v="11"/>
    <x v="10"/>
    <s v="422"/>
    <x v="41"/>
    <s v="422E"/>
    <s v="EOPS"/>
  </r>
  <r>
    <x v="34"/>
    <x v="0"/>
    <s v="LABORF"/>
    <s v="2026"/>
    <n v="2940.67"/>
    <s v="RP026"/>
    <s v="40KTQ1"/>
    <s v="2191"/>
    <s v="649090"/>
    <m/>
    <s v="CI"/>
    <x v="0"/>
    <x v="0"/>
    <x v="2"/>
    <x v="2"/>
    <x v="7"/>
    <x v="6"/>
    <s v="40K"/>
    <x v="21"/>
    <s v="40KA"/>
    <s v="Equity"/>
  </r>
  <r>
    <x v="105"/>
    <x v="0"/>
    <s v="LABORF"/>
    <s v="2026"/>
    <n v="13805.95"/>
    <s v="RP362"/>
    <s v="424ST1"/>
    <s v="1214"/>
    <s v="696041"/>
    <m/>
    <s v="CI"/>
    <x v="0"/>
    <x v="0"/>
    <x v="2"/>
    <x v="2"/>
    <x v="11"/>
    <x v="10"/>
    <s v="424"/>
    <x v="36"/>
    <s v="424E"/>
    <s v="Outreach"/>
  </r>
  <r>
    <x v="106"/>
    <x v="0"/>
    <s v="LABORF"/>
    <s v="2026"/>
    <n v="29611.15"/>
    <s v="RP006"/>
    <s v="422DS1"/>
    <s v="2191"/>
    <s v="642000"/>
    <m/>
    <s v="CI"/>
    <x v="0"/>
    <x v="0"/>
    <x v="2"/>
    <x v="2"/>
    <x v="11"/>
    <x v="10"/>
    <s v="422"/>
    <x v="41"/>
    <s v="422D"/>
    <s v="DSPS"/>
  </r>
  <r>
    <x v="107"/>
    <x v="0"/>
    <s v="LABORF"/>
    <s v="2026"/>
    <n v="69910.52"/>
    <s v="GU001"/>
    <s v="122BS2"/>
    <s v="2191"/>
    <s v="672000"/>
    <m/>
    <m/>
    <x v="0"/>
    <x v="0"/>
    <x v="0"/>
    <x v="0"/>
    <x v="0"/>
    <x v="0"/>
    <s v="122"/>
    <x v="0"/>
    <s v="122A"/>
    <s v="Director of Accounting Services"/>
  </r>
  <r>
    <x v="108"/>
    <x v="0"/>
    <s v="LABORF"/>
    <s v="2026"/>
    <n v="20093.099999999999"/>
    <s v="CE005"/>
    <s v="117ETE"/>
    <s v="2191"/>
    <s v="684000"/>
    <m/>
    <m/>
    <x v="0"/>
    <x v="0"/>
    <x v="0"/>
    <x v="0"/>
    <x v="4"/>
    <x v="4"/>
    <s v="11B"/>
    <x v="5"/>
    <s v="11BJ"/>
    <s v="Workplace Learning"/>
  </r>
  <r>
    <x v="109"/>
    <x v="0"/>
    <s v="LABORF"/>
    <s v="2026"/>
    <n v="0"/>
    <s v="RP380"/>
    <s v="215MA3"/>
    <s v="2394"/>
    <s v="601000"/>
    <m/>
    <m/>
    <x v="0"/>
    <x v="0"/>
    <x v="1"/>
    <x v="1"/>
    <x v="6"/>
    <x v="5"/>
    <s v="215"/>
    <x v="13"/>
    <s v="215A"/>
    <s v="Dean-Stdnt Lrning (Math/HC)"/>
  </r>
  <r>
    <x v="110"/>
    <x v="0"/>
    <s v="LABORF"/>
    <s v="2026"/>
    <n v="47953.77"/>
    <s v="GU001"/>
    <s v="437MOG"/>
    <s v="2191"/>
    <s v="655000"/>
    <m/>
    <s v="CI"/>
    <x v="0"/>
    <x v="0"/>
    <x v="2"/>
    <x v="2"/>
    <x v="14"/>
    <x v="13"/>
    <s v="437"/>
    <x v="38"/>
    <s v="437A"/>
    <s v="CC - Director M&amp;O"/>
  </r>
  <r>
    <x v="111"/>
    <x v="0"/>
    <s v="LABORF"/>
    <s v="2026"/>
    <n v="75286.039999999994"/>
    <s v="GU001"/>
    <s v="420VS0"/>
    <s v="2191"/>
    <s v="645000"/>
    <m/>
    <s v="CI"/>
    <x v="0"/>
    <x v="0"/>
    <x v="2"/>
    <x v="2"/>
    <x v="11"/>
    <x v="10"/>
    <s v="420"/>
    <x v="42"/>
    <s v="420A"/>
    <s v="CC  -  VP STUDENT SERVICES"/>
  </r>
  <r>
    <x v="112"/>
    <x v="0"/>
    <s v="LABORF"/>
    <s v="2026"/>
    <n v="21135.71"/>
    <s v="CD002"/>
    <s v="42DCC1"/>
    <s v="2191"/>
    <s v="692000"/>
    <m/>
    <s v="CI"/>
    <x v="0"/>
    <x v="0"/>
    <x v="2"/>
    <x v="2"/>
    <x v="11"/>
    <x v="10"/>
    <s v="42D"/>
    <x v="27"/>
    <s v="42DA"/>
    <s v="CDC Program Manager"/>
  </r>
  <r>
    <x v="113"/>
    <x v="0"/>
    <s v="LABORF"/>
    <s v="2026"/>
    <n v="85179.28"/>
    <s v="GU001"/>
    <s v="26CCG1"/>
    <s v="2191"/>
    <s v="631000"/>
    <m/>
    <m/>
    <x v="0"/>
    <x v="0"/>
    <x v="1"/>
    <x v="1"/>
    <x v="1"/>
    <x v="1"/>
    <s v="26C"/>
    <x v="43"/>
    <s v="26CC"/>
    <s v="Dean of Student Develop Success"/>
  </r>
  <r>
    <x v="114"/>
    <x v="0"/>
    <s v="LABORF"/>
    <s v="2026"/>
    <n v="44783.519999999997"/>
    <s v="GU001"/>
    <s v="239SY0"/>
    <s v="2191"/>
    <s v="677010"/>
    <m/>
    <m/>
    <x v="0"/>
    <x v="0"/>
    <x v="1"/>
    <x v="1"/>
    <x v="15"/>
    <x v="14"/>
    <s v="239"/>
    <x v="44"/>
    <s v="239A"/>
    <s v="Public Safety"/>
  </r>
  <r>
    <x v="115"/>
    <x v="0"/>
    <s v="LABORF"/>
    <s v="2026"/>
    <n v="40571.629999999997"/>
    <s v="GU001"/>
    <s v="239SY0"/>
    <s v="2191"/>
    <s v="677010"/>
    <m/>
    <m/>
    <x v="0"/>
    <x v="0"/>
    <x v="1"/>
    <x v="1"/>
    <x v="15"/>
    <x v="14"/>
    <s v="239"/>
    <x v="44"/>
    <s v="239A"/>
    <s v="Public Safety"/>
  </r>
  <r>
    <x v="116"/>
    <x v="0"/>
    <s v="LABORF"/>
    <s v="2026"/>
    <n v="61734.58"/>
    <s v="RP350"/>
    <s v="26GCW1"/>
    <s v="2191"/>
    <s v="641010"/>
    <s v="CALLCO"/>
    <m/>
    <x v="0"/>
    <x v="0"/>
    <x v="1"/>
    <x v="1"/>
    <x v="1"/>
    <x v="1"/>
    <s v="26G"/>
    <x v="14"/>
    <s v="26GA"/>
    <s v="EOPS/CARE"/>
  </r>
  <r>
    <x v="117"/>
    <x v="0"/>
    <s v="LABORF"/>
    <s v="2026"/>
    <n v="36463.919999999998"/>
    <s v="CD015"/>
    <s v="219CA2"/>
    <s v="2191"/>
    <s v="692000"/>
    <m/>
    <m/>
    <x v="0"/>
    <x v="0"/>
    <x v="1"/>
    <x v="1"/>
    <x v="6"/>
    <x v="5"/>
    <s v="219"/>
    <x v="9"/>
    <s v="219C"/>
    <s v="BC Director CDC"/>
  </r>
  <r>
    <x v="118"/>
    <x v="0"/>
    <s v="LABORF"/>
    <s v="2026"/>
    <n v="5325.03"/>
    <s v="RP500"/>
    <s v="239SY0"/>
    <s v="2191"/>
    <s v="695010"/>
    <m/>
    <m/>
    <x v="0"/>
    <x v="0"/>
    <x v="1"/>
    <x v="1"/>
    <x v="15"/>
    <x v="14"/>
    <s v="239"/>
    <x v="44"/>
    <s v="239A"/>
    <s v="Public Safety"/>
  </r>
  <r>
    <x v="119"/>
    <x v="0"/>
    <s v="LABORF"/>
    <s v="2026"/>
    <n v="16017.96"/>
    <s v="CD015"/>
    <s v="219CA2"/>
    <s v="2191"/>
    <s v="692000"/>
    <m/>
    <m/>
    <x v="0"/>
    <x v="0"/>
    <x v="1"/>
    <x v="1"/>
    <x v="6"/>
    <x v="5"/>
    <s v="219"/>
    <x v="9"/>
    <s v="219C"/>
    <s v="BC Director CDC"/>
  </r>
  <r>
    <x v="120"/>
    <x v="0"/>
    <s v="LABORF"/>
    <s v="2026"/>
    <n v="0"/>
    <s v="TB800"/>
    <s v="240PI0"/>
    <s v="2110"/>
    <s v="671000"/>
    <m/>
    <m/>
    <x v="0"/>
    <x v="0"/>
    <x v="1"/>
    <x v="1"/>
    <x v="16"/>
    <x v="15"/>
    <s v="240"/>
    <x v="45"/>
    <s v="240A"/>
    <s v="Director-Institutnl Dev/Foundation"/>
  </r>
  <r>
    <x v="121"/>
    <x v="0"/>
    <s v="LABORF"/>
    <s v="2026"/>
    <n v="0"/>
    <s v="GU001"/>
    <s v="21FFL1"/>
    <s v="1100"/>
    <s v="220200"/>
    <m/>
    <m/>
    <x v="0"/>
    <x v="0"/>
    <x v="1"/>
    <x v="1"/>
    <x v="6"/>
    <x v="5"/>
    <s v="21F"/>
    <x v="46"/>
    <s v="21FF"/>
    <s v="BC FOREIGN LANGUAGE"/>
  </r>
  <r>
    <x v="122"/>
    <x v="0"/>
    <s v="LABORF"/>
    <s v="2026"/>
    <n v="0"/>
    <s v="GU001"/>
    <s v="21AEIT"/>
    <s v="1100"/>
    <s v="095600"/>
    <m/>
    <m/>
    <x v="0"/>
    <x v="0"/>
    <x v="1"/>
    <x v="1"/>
    <x v="6"/>
    <x v="5"/>
    <s v="21A"/>
    <x v="47"/>
    <s v="21AE"/>
    <s v="Engineering Systems"/>
  </r>
  <r>
    <x v="123"/>
    <x v="0"/>
    <s v="LABORF"/>
    <s v="2026"/>
    <n v="24088.53"/>
    <s v="GU001"/>
    <s v="239SY0"/>
    <s v="2191"/>
    <s v="677010"/>
    <m/>
    <m/>
    <x v="0"/>
    <x v="0"/>
    <x v="1"/>
    <x v="1"/>
    <x v="15"/>
    <x v="14"/>
    <s v="239"/>
    <x v="44"/>
    <s v="239A"/>
    <s v="Public Safety"/>
  </r>
  <r>
    <x v="124"/>
    <x v="0"/>
    <s v="LABORF"/>
    <s v="2026"/>
    <n v="44745.68"/>
    <s v="GU001"/>
    <s v="23CMOB"/>
    <s v="2191"/>
    <s v="651000"/>
    <m/>
    <m/>
    <x v="0"/>
    <x v="0"/>
    <x v="1"/>
    <x v="1"/>
    <x v="15"/>
    <x v="14"/>
    <s v="23C"/>
    <x v="48"/>
    <s v="23CA"/>
    <s v="M &amp; O Manager"/>
  </r>
  <r>
    <x v="125"/>
    <x v="0"/>
    <s v="LABORF"/>
    <s v="2026"/>
    <n v="17319.61"/>
    <s v="CD004"/>
    <s v="219CD4"/>
    <s v="2191"/>
    <s v="692000"/>
    <m/>
    <m/>
    <x v="0"/>
    <x v="0"/>
    <x v="1"/>
    <x v="1"/>
    <x v="6"/>
    <x v="5"/>
    <s v="219"/>
    <x v="9"/>
    <s v="219C"/>
    <s v="BC Director CDC"/>
  </r>
  <r>
    <x v="126"/>
    <x v="0"/>
    <s v="LABORF"/>
    <s v="2026"/>
    <n v="33384.379999999997"/>
    <s v="CD004"/>
    <s v="219CD4"/>
    <s v="2191"/>
    <s v="692000"/>
    <m/>
    <m/>
    <x v="0"/>
    <x v="0"/>
    <x v="1"/>
    <x v="1"/>
    <x v="6"/>
    <x v="5"/>
    <s v="219"/>
    <x v="9"/>
    <s v="219C"/>
    <s v="BC Director CDC"/>
  </r>
  <r>
    <x v="127"/>
    <x v="0"/>
    <s v="LABORF"/>
    <s v="2026"/>
    <n v="0"/>
    <s v="GU001"/>
    <s v="212PA2"/>
    <s v="2495"/>
    <s v="100413"/>
    <m/>
    <m/>
    <x v="0"/>
    <x v="0"/>
    <x v="1"/>
    <x v="1"/>
    <x v="6"/>
    <x v="5"/>
    <s v="212"/>
    <x v="16"/>
    <s v="212P"/>
    <s v="Performing Arts"/>
  </r>
  <r>
    <x v="128"/>
    <x v="0"/>
    <s v="LABORF"/>
    <s v="2026"/>
    <n v="0"/>
    <s v="GU001"/>
    <s v="260VS0"/>
    <s v="2399"/>
    <s v="649090"/>
    <m/>
    <m/>
    <x v="0"/>
    <x v="0"/>
    <x v="1"/>
    <x v="1"/>
    <x v="1"/>
    <x v="1"/>
    <s v="260"/>
    <x v="1"/>
    <s v="260A"/>
    <s v="VP of Student Services"/>
  </r>
  <r>
    <x v="129"/>
    <x v="0"/>
    <s v="LABORF"/>
    <s v="2026"/>
    <n v="0"/>
    <s v="GU001"/>
    <s v="210VI0"/>
    <s v="1311"/>
    <s v="499900"/>
    <m/>
    <m/>
    <x v="0"/>
    <x v="0"/>
    <x v="1"/>
    <x v="1"/>
    <x v="6"/>
    <x v="5"/>
    <s v="210"/>
    <x v="8"/>
    <s v="210A"/>
    <s v="VP Student Learning"/>
  </r>
  <r>
    <x v="130"/>
    <x v="0"/>
    <s v="LABORF"/>
    <s v="2026"/>
    <n v="0"/>
    <s v="GU001"/>
    <s v="210VI0"/>
    <s v="1311"/>
    <s v="499900"/>
    <m/>
    <m/>
    <x v="0"/>
    <x v="0"/>
    <x v="1"/>
    <x v="1"/>
    <x v="6"/>
    <x v="5"/>
    <s v="210"/>
    <x v="8"/>
    <s v="210A"/>
    <s v="VP Student Learning"/>
  </r>
  <r>
    <x v="131"/>
    <x v="0"/>
    <s v="LABORF"/>
    <s v="2026"/>
    <n v="69917.960000000006"/>
    <s v="GU001"/>
    <s v="41ESS1"/>
    <s v="1100"/>
    <s v="200100"/>
    <m/>
    <s v="CT"/>
    <x v="0"/>
    <x v="0"/>
    <x v="2"/>
    <x v="2"/>
    <x v="2"/>
    <x v="2"/>
    <s v="41E"/>
    <x v="2"/>
    <s v="41EF"/>
    <s v="CC-Social Science"/>
  </r>
  <r>
    <x v="132"/>
    <x v="0"/>
    <s v="LABORF"/>
    <s v="2026"/>
    <n v="153363"/>
    <s v="GU001"/>
    <s v="411PU1"/>
    <s v="1100"/>
    <s v="210500"/>
    <m/>
    <s v="CI"/>
    <x v="0"/>
    <x v="0"/>
    <x v="2"/>
    <x v="2"/>
    <x v="2"/>
    <x v="2"/>
    <s v="411"/>
    <x v="20"/>
    <s v="411A"/>
    <s v="Dean of Career Technical Education"/>
  </r>
  <r>
    <x v="133"/>
    <x v="0"/>
    <s v="LABORF"/>
    <s v="2026"/>
    <n v="7481.12"/>
    <s v="RP634"/>
    <s v="41EAEA"/>
    <s v="1251"/>
    <s v="684000"/>
    <s v="AEPDAB"/>
    <s v="CI"/>
    <x v="0"/>
    <x v="0"/>
    <x v="2"/>
    <x v="2"/>
    <x v="2"/>
    <x v="2"/>
    <s v="41E"/>
    <x v="2"/>
    <s v="41EA"/>
    <s v="Dean, Liberal Arts &amp; Science"/>
  </r>
  <r>
    <x v="134"/>
    <x v="0"/>
    <s v="LABORF"/>
    <s v="2026"/>
    <n v="37168.74"/>
    <s v="GU001"/>
    <s v="418TH1"/>
    <s v="1214"/>
    <s v="711001"/>
    <m/>
    <s v="CT"/>
    <x v="0"/>
    <x v="0"/>
    <x v="2"/>
    <x v="2"/>
    <x v="2"/>
    <x v="2"/>
    <s v="418"/>
    <x v="49"/>
    <s v="418A"/>
    <s v="KRV/South Kern Campus"/>
  </r>
  <r>
    <x v="135"/>
    <x v="0"/>
    <s v="LABORF"/>
    <s v="2026"/>
    <n v="250844.02"/>
    <s v="GU001"/>
    <s v="R00CO1"/>
    <s v="1214"/>
    <s v="660010"/>
    <m/>
    <m/>
    <x v="0"/>
    <x v="0"/>
    <x v="0"/>
    <x v="0"/>
    <x v="3"/>
    <x v="3"/>
    <s v="100"/>
    <x v="50"/>
    <s v="100A"/>
    <s v="Chancellor's - Office"/>
  </r>
  <r>
    <x v="136"/>
    <x v="0"/>
    <s v="LABORF"/>
    <s v="2026"/>
    <n v="125075.07"/>
    <s v="RP677"/>
    <s v="11BKT7"/>
    <s v="2110"/>
    <s v="684000"/>
    <m/>
    <m/>
    <x v="0"/>
    <x v="0"/>
    <x v="0"/>
    <x v="0"/>
    <x v="4"/>
    <x v="4"/>
    <s v="11B"/>
    <x v="5"/>
    <s v="11BK"/>
    <s v="SWF Fiscal Agent"/>
  </r>
  <r>
    <x v="137"/>
    <x v="0"/>
    <s v="LABORF"/>
    <s v="2026"/>
    <n v="0"/>
    <s v="RP677"/>
    <s v="11BKP5"/>
    <s v="2394"/>
    <s v="684000"/>
    <m/>
    <m/>
    <x v="0"/>
    <x v="0"/>
    <x v="0"/>
    <x v="0"/>
    <x v="4"/>
    <x v="4"/>
    <s v="11B"/>
    <x v="5"/>
    <s v="11BK"/>
    <s v="SWF Fiscal Agent"/>
  </r>
  <r>
    <x v="138"/>
    <x v="0"/>
    <s v="LABORF"/>
    <s v="2026"/>
    <n v="0"/>
    <s v="GU001"/>
    <s v="D01CO2"/>
    <s v="2399"/>
    <s v="660010"/>
    <m/>
    <m/>
    <x v="0"/>
    <x v="0"/>
    <x v="0"/>
    <x v="0"/>
    <x v="3"/>
    <x v="3"/>
    <s v="101"/>
    <x v="51"/>
    <s v="101A"/>
    <s v="Chancellor's - Admin. Assistant"/>
  </r>
  <r>
    <x v="139"/>
    <x v="0"/>
    <s v="LABORF"/>
    <s v="2026"/>
    <n v="134815.62"/>
    <s v="GU001"/>
    <s v="512PH1"/>
    <s v="1100"/>
    <s v="083500"/>
    <m/>
    <m/>
    <x v="0"/>
    <x v="0"/>
    <x v="3"/>
    <x v="3"/>
    <x v="5"/>
    <x v="2"/>
    <s v="512"/>
    <x v="33"/>
    <s v="512H"/>
    <s v="PC - Kinesiology"/>
  </r>
  <r>
    <x v="140"/>
    <x v="0"/>
    <s v="LABORF"/>
    <s v="2026"/>
    <n v="41099.599999999999"/>
    <s v="GU001"/>
    <s v="512CJ1"/>
    <s v="1100"/>
    <s v="210500"/>
    <s v="PCLBRC"/>
    <m/>
    <x v="0"/>
    <x v="0"/>
    <x v="3"/>
    <x v="3"/>
    <x v="5"/>
    <x v="2"/>
    <s v="512"/>
    <x v="33"/>
    <s v="512C"/>
    <s v="PC - CAREER &amp; TECHNICAL EDUCATION"/>
  </r>
  <r>
    <x v="141"/>
    <x v="0"/>
    <s v="LABORF"/>
    <s v="2026"/>
    <n v="113446.77"/>
    <s v="GU001"/>
    <s v="510VI0"/>
    <s v="2110"/>
    <s v="601000"/>
    <m/>
    <m/>
    <x v="0"/>
    <x v="0"/>
    <x v="3"/>
    <x v="3"/>
    <x v="5"/>
    <x v="2"/>
    <s v="510"/>
    <x v="7"/>
    <s v="510A"/>
    <s v="PC - VP Academic Affairs"/>
  </r>
  <r>
    <x v="142"/>
    <x v="0"/>
    <s v="LABORF"/>
    <s v="2026"/>
    <n v="0"/>
    <s v="GU001"/>
    <s v="210VI0"/>
    <s v="2394"/>
    <s v="601000"/>
    <m/>
    <m/>
    <x v="0"/>
    <x v="0"/>
    <x v="1"/>
    <x v="1"/>
    <x v="6"/>
    <x v="5"/>
    <s v="210"/>
    <x v="8"/>
    <s v="210A"/>
    <s v="VP Student Learning"/>
  </r>
  <r>
    <x v="143"/>
    <x v="0"/>
    <s v="LABORF"/>
    <s v="2026"/>
    <n v="0"/>
    <s v="GU001"/>
    <s v="210VI0"/>
    <s v="2394"/>
    <s v="601000"/>
    <m/>
    <m/>
    <x v="0"/>
    <x v="0"/>
    <x v="1"/>
    <x v="1"/>
    <x v="6"/>
    <x v="5"/>
    <s v="210"/>
    <x v="8"/>
    <s v="210A"/>
    <s v="VP Student Learning"/>
  </r>
  <r>
    <x v="144"/>
    <x v="0"/>
    <s v="LABORF"/>
    <s v="2026"/>
    <n v="0"/>
    <s v="GU001"/>
    <s v="210VI0"/>
    <s v="2394"/>
    <s v="601000"/>
    <m/>
    <m/>
    <x v="0"/>
    <x v="0"/>
    <x v="1"/>
    <x v="1"/>
    <x v="6"/>
    <x v="5"/>
    <s v="210"/>
    <x v="8"/>
    <s v="210A"/>
    <s v="VP Student Learning"/>
  </r>
  <r>
    <x v="145"/>
    <x v="0"/>
    <s v="LABORF"/>
    <s v="2026"/>
    <n v="0"/>
    <s v="GU001"/>
    <s v="210VI0"/>
    <s v="2394"/>
    <s v="601000"/>
    <m/>
    <m/>
    <x v="0"/>
    <x v="0"/>
    <x v="1"/>
    <x v="1"/>
    <x v="6"/>
    <x v="5"/>
    <s v="210"/>
    <x v="8"/>
    <s v="210A"/>
    <s v="VP Student Learning"/>
  </r>
  <r>
    <x v="146"/>
    <x v="0"/>
    <s v="LABORF"/>
    <s v="2026"/>
    <n v="0"/>
    <s v="GU001"/>
    <s v="260VS0"/>
    <s v="2399"/>
    <s v="649090"/>
    <m/>
    <m/>
    <x v="0"/>
    <x v="0"/>
    <x v="1"/>
    <x v="1"/>
    <x v="1"/>
    <x v="1"/>
    <s v="260"/>
    <x v="1"/>
    <s v="260A"/>
    <s v="VP of Student Services"/>
  </r>
  <r>
    <x v="147"/>
    <x v="0"/>
    <s v="LABORF"/>
    <s v="2026"/>
    <n v="0"/>
    <s v="GU001"/>
    <s v="260VS0"/>
    <s v="2399"/>
    <s v="649090"/>
    <m/>
    <m/>
    <x v="0"/>
    <x v="0"/>
    <x v="1"/>
    <x v="1"/>
    <x v="1"/>
    <x v="1"/>
    <s v="260"/>
    <x v="1"/>
    <s v="260A"/>
    <s v="VP of Student Services"/>
  </r>
  <r>
    <x v="148"/>
    <x v="0"/>
    <s v="LABORF"/>
    <s v="2026"/>
    <n v="0"/>
    <s v="RP384"/>
    <s v="26LEQA"/>
    <s v="2191"/>
    <s v="649090"/>
    <m/>
    <m/>
    <x v="0"/>
    <x v="0"/>
    <x v="1"/>
    <x v="1"/>
    <x v="1"/>
    <x v="1"/>
    <s v="26L"/>
    <x v="10"/>
    <s v="26LA"/>
    <s v="Categorical Programs"/>
  </r>
  <r>
    <x v="149"/>
    <x v="0"/>
    <s v="LABORF"/>
    <s v="2026"/>
    <n v="0"/>
    <s v="GU001"/>
    <s v="210VI0"/>
    <s v="2394"/>
    <s v="601000"/>
    <m/>
    <m/>
    <x v="0"/>
    <x v="0"/>
    <x v="1"/>
    <x v="1"/>
    <x v="6"/>
    <x v="5"/>
    <s v="210"/>
    <x v="8"/>
    <s v="210A"/>
    <s v="VP Student Learning"/>
  </r>
  <r>
    <x v="150"/>
    <x v="0"/>
    <s v="LABORF"/>
    <s v="2026"/>
    <n v="0"/>
    <s v="GU001"/>
    <s v="210VI0"/>
    <s v="2394"/>
    <s v="601000"/>
    <m/>
    <m/>
    <x v="0"/>
    <x v="0"/>
    <x v="1"/>
    <x v="1"/>
    <x v="6"/>
    <x v="5"/>
    <s v="210"/>
    <x v="8"/>
    <s v="210A"/>
    <s v="VP Student Learning"/>
  </r>
  <r>
    <x v="151"/>
    <x v="0"/>
    <s v="LABORF"/>
    <s v="2026"/>
    <n v="0"/>
    <s v="GU001"/>
    <s v="210VI0"/>
    <s v="2394"/>
    <s v="601000"/>
    <m/>
    <m/>
    <x v="0"/>
    <x v="0"/>
    <x v="1"/>
    <x v="1"/>
    <x v="6"/>
    <x v="5"/>
    <s v="210"/>
    <x v="8"/>
    <s v="210A"/>
    <s v="VP Student Learning"/>
  </r>
  <r>
    <x v="152"/>
    <x v="0"/>
    <s v="LABORF"/>
    <s v="2026"/>
    <n v="0"/>
    <s v="GU001"/>
    <s v="210VI0"/>
    <s v="2394"/>
    <s v="601000"/>
    <m/>
    <m/>
    <x v="0"/>
    <x v="0"/>
    <x v="1"/>
    <x v="1"/>
    <x v="6"/>
    <x v="5"/>
    <s v="210"/>
    <x v="8"/>
    <s v="210A"/>
    <s v="VP Student Learning"/>
  </r>
  <r>
    <x v="153"/>
    <x v="0"/>
    <s v="LABORF"/>
    <s v="2026"/>
    <n v="0"/>
    <s v="GU001"/>
    <s v="210VI0"/>
    <s v="2394"/>
    <s v="601000"/>
    <m/>
    <m/>
    <x v="0"/>
    <x v="0"/>
    <x v="1"/>
    <x v="1"/>
    <x v="6"/>
    <x v="5"/>
    <s v="210"/>
    <x v="8"/>
    <s v="210A"/>
    <s v="VP Student Learning"/>
  </r>
  <r>
    <x v="154"/>
    <x v="0"/>
    <s v="LABORF"/>
    <s v="2026"/>
    <n v="0"/>
    <s v="GU001"/>
    <s v="210VI0"/>
    <s v="2394"/>
    <s v="601000"/>
    <m/>
    <m/>
    <x v="0"/>
    <x v="0"/>
    <x v="1"/>
    <x v="1"/>
    <x v="6"/>
    <x v="5"/>
    <s v="210"/>
    <x v="8"/>
    <s v="210A"/>
    <s v="VP Student Learning"/>
  </r>
  <r>
    <x v="155"/>
    <x v="0"/>
    <s v="LABORF"/>
    <s v="2026"/>
    <n v="0"/>
    <s v="GU001"/>
    <s v="210VI0"/>
    <s v="2394"/>
    <s v="601000"/>
    <m/>
    <m/>
    <x v="0"/>
    <x v="0"/>
    <x v="1"/>
    <x v="1"/>
    <x v="6"/>
    <x v="5"/>
    <s v="210"/>
    <x v="8"/>
    <s v="210A"/>
    <s v="VP Student Learning"/>
  </r>
  <r>
    <x v="156"/>
    <x v="0"/>
    <s v="LABORF"/>
    <s v="2026"/>
    <n v="154352.71"/>
    <s v="GU001"/>
    <s v="21DHC1"/>
    <s v="1100"/>
    <s v="123010"/>
    <m/>
    <m/>
    <x v="0"/>
    <x v="0"/>
    <x v="1"/>
    <x v="1"/>
    <x v="6"/>
    <x v="5"/>
    <s v="21D"/>
    <x v="11"/>
    <s v="21DH"/>
    <s v="BC Assc Dean Nursing"/>
  </r>
  <r>
    <x v="27"/>
    <x v="0"/>
    <s v="LABORF"/>
    <s v="2026"/>
    <n v="23256.59"/>
    <s v="RP023"/>
    <s v="26GFY1"/>
    <s v="2110"/>
    <s v="649090"/>
    <s v="NXULCO"/>
    <m/>
    <x v="0"/>
    <x v="0"/>
    <x v="1"/>
    <x v="1"/>
    <x v="1"/>
    <x v="1"/>
    <s v="26G"/>
    <x v="14"/>
    <s v="26GA"/>
    <s v="EOPS/CARE"/>
  </r>
  <r>
    <x v="157"/>
    <x v="0"/>
    <s v="LABORF"/>
    <s v="2026"/>
    <n v="23111.25"/>
    <s v="GU001"/>
    <s v="213SS1"/>
    <s v="1252"/>
    <s v="601000"/>
    <m/>
    <m/>
    <x v="0"/>
    <x v="0"/>
    <x v="1"/>
    <x v="1"/>
    <x v="6"/>
    <x v="5"/>
    <s v="213"/>
    <x v="34"/>
    <s v="213S"/>
    <s v="BC SOC SCIENCE/RISING SCHOL"/>
  </r>
  <r>
    <x v="158"/>
    <x v="0"/>
    <s v="LABORF"/>
    <s v="2026"/>
    <n v="144253.26"/>
    <s v="GU001"/>
    <s v="212PA3"/>
    <s v="1100"/>
    <s v="100700"/>
    <m/>
    <m/>
    <x v="0"/>
    <x v="0"/>
    <x v="1"/>
    <x v="1"/>
    <x v="6"/>
    <x v="5"/>
    <s v="212"/>
    <x v="16"/>
    <s v="212P"/>
    <s v="Performing Arts"/>
  </r>
  <r>
    <x v="159"/>
    <x v="0"/>
    <s v="LABORF"/>
    <s v="2026"/>
    <n v="133097.85"/>
    <s v="GU001"/>
    <s v="215PE1"/>
    <s v="1100"/>
    <s v="095600"/>
    <m/>
    <m/>
    <x v="0"/>
    <x v="0"/>
    <x v="1"/>
    <x v="1"/>
    <x v="6"/>
    <x v="5"/>
    <s v="215"/>
    <x v="13"/>
    <s v="215P"/>
    <s v="BC ENGINEERING"/>
  </r>
  <r>
    <x v="160"/>
    <x v="0"/>
    <s v="LABORF"/>
    <s v="2026"/>
    <n v="133097.85"/>
    <s v="GU001"/>
    <s v="21BCM1"/>
    <s v="1100"/>
    <s v="060100"/>
    <m/>
    <m/>
    <x v="0"/>
    <x v="0"/>
    <x v="1"/>
    <x v="1"/>
    <x v="6"/>
    <x v="5"/>
    <s v="21B"/>
    <x v="12"/>
    <s v="21BC"/>
    <s v="English Grants"/>
  </r>
  <r>
    <x v="161"/>
    <x v="0"/>
    <s v="LABORF"/>
    <s v="2026"/>
    <n v="5533.99"/>
    <s v="CE431"/>
    <s v="21APRN"/>
    <s v="2110"/>
    <s v="601000"/>
    <m/>
    <m/>
    <x v="0"/>
    <x v="0"/>
    <x v="1"/>
    <x v="1"/>
    <x v="6"/>
    <x v="5"/>
    <s v="21A"/>
    <x v="47"/>
    <s v="21AP"/>
    <s v="BC Apprenticeship Program"/>
  </r>
  <r>
    <x v="162"/>
    <x v="0"/>
    <s v="LABORF"/>
    <s v="2026"/>
    <n v="0"/>
    <s v="GU001"/>
    <s v="210VI0"/>
    <s v="1419"/>
    <s v="601000"/>
    <m/>
    <m/>
    <x v="0"/>
    <x v="0"/>
    <x v="1"/>
    <x v="1"/>
    <x v="6"/>
    <x v="5"/>
    <s v="210"/>
    <x v="8"/>
    <s v="210A"/>
    <s v="VP Student Learning"/>
  </r>
  <r>
    <x v="163"/>
    <x v="0"/>
    <s v="LABORF"/>
    <s v="2026"/>
    <n v="145358.65"/>
    <s v="GU001"/>
    <s v="41EPH1"/>
    <s v="1100"/>
    <s v="083500"/>
    <m/>
    <s v="CI"/>
    <x v="0"/>
    <x v="0"/>
    <x v="2"/>
    <x v="2"/>
    <x v="2"/>
    <x v="2"/>
    <s v="41E"/>
    <x v="2"/>
    <s v="41ED"/>
    <s v="CC-PE &amp; Health"/>
  </r>
  <r>
    <x v="164"/>
    <x v="0"/>
    <s v="LABORF"/>
    <s v="2026"/>
    <n v="3247.95"/>
    <s v="RP005"/>
    <s v="422EO1"/>
    <s v="2191"/>
    <s v="643000"/>
    <s v="EOPDCA"/>
    <s v="CI"/>
    <x v="0"/>
    <x v="0"/>
    <x v="2"/>
    <x v="2"/>
    <x v="11"/>
    <x v="10"/>
    <s v="422"/>
    <x v="41"/>
    <s v="422E"/>
    <s v="EOPS"/>
  </r>
  <r>
    <x v="103"/>
    <x v="0"/>
    <s v="LABORF"/>
    <s v="2026"/>
    <n v="5221.32"/>
    <s v="RP362"/>
    <s v="424ST1"/>
    <s v="2191"/>
    <s v="696043"/>
    <m/>
    <s v="CI"/>
    <x v="0"/>
    <x v="0"/>
    <x v="2"/>
    <x v="2"/>
    <x v="11"/>
    <x v="10"/>
    <s v="424"/>
    <x v="36"/>
    <s v="424E"/>
    <s v="Outreach"/>
  </r>
  <r>
    <x v="35"/>
    <x v="0"/>
    <s v="LABORF"/>
    <s v="2026"/>
    <n v="16362.18"/>
    <s v="RP674"/>
    <s v="424RR1"/>
    <s v="1214"/>
    <s v="649090"/>
    <m/>
    <s v="CI"/>
    <x v="0"/>
    <x v="0"/>
    <x v="2"/>
    <x v="2"/>
    <x v="11"/>
    <x v="10"/>
    <s v="424"/>
    <x v="36"/>
    <s v="424B"/>
    <s v="Dean Enrollment and Retention"/>
  </r>
  <r>
    <x v="165"/>
    <x v="0"/>
    <s v="LABORF"/>
    <s v="2026"/>
    <n v="42384.17"/>
    <s v="GU001"/>
    <s v="511LC1"/>
    <s v="2211"/>
    <s v="611000"/>
    <m/>
    <m/>
    <x v="0"/>
    <x v="0"/>
    <x v="3"/>
    <x v="3"/>
    <x v="5"/>
    <x v="2"/>
    <s v="511"/>
    <x v="17"/>
    <s v="511H"/>
    <s v="PC - Learning Center"/>
  </r>
  <r>
    <x v="166"/>
    <x v="0"/>
    <s v="LABORF"/>
    <s v="2026"/>
    <n v="68796.59"/>
    <s v="RP045"/>
    <s v="512EH2"/>
    <s v="2191"/>
    <s v="631000"/>
    <m/>
    <m/>
    <x v="0"/>
    <x v="0"/>
    <x v="3"/>
    <x v="3"/>
    <x v="5"/>
    <x v="2"/>
    <s v="512"/>
    <x v="33"/>
    <s v="512A"/>
    <s v="PC - DEAN OF LEARNING - B"/>
  </r>
  <r>
    <x v="167"/>
    <x v="0"/>
    <s v="LABORF"/>
    <s v="2026"/>
    <n v="57378.8"/>
    <s v="GU001"/>
    <s v="122BS4"/>
    <s v="2191"/>
    <s v="672000"/>
    <m/>
    <m/>
    <x v="0"/>
    <x v="0"/>
    <x v="0"/>
    <x v="0"/>
    <x v="0"/>
    <x v="0"/>
    <s v="122"/>
    <x v="0"/>
    <s v="122P"/>
    <s v="PC Business Office"/>
  </r>
  <r>
    <x v="168"/>
    <x v="0"/>
    <s v="LABORF"/>
    <s v="2026"/>
    <n v="81074.759999999995"/>
    <s v="GU001"/>
    <s v="140HR0"/>
    <s v="2191"/>
    <s v="673000"/>
    <m/>
    <m/>
    <x v="0"/>
    <x v="0"/>
    <x v="0"/>
    <x v="0"/>
    <x v="10"/>
    <x v="9"/>
    <s v="140"/>
    <x v="52"/>
    <s v="140A"/>
    <s v="HR - Vice Chancellor"/>
  </r>
  <r>
    <x v="108"/>
    <x v="0"/>
    <s v="LABORF"/>
    <s v="2026"/>
    <n v="4853.38"/>
    <s v="RP461"/>
    <s v="11BZE1"/>
    <s v="2191"/>
    <s v="684000"/>
    <m/>
    <m/>
    <x v="0"/>
    <x v="0"/>
    <x v="0"/>
    <x v="0"/>
    <x v="4"/>
    <x v="4"/>
    <s v="11B"/>
    <x v="5"/>
    <s v="11BZ"/>
    <s v="Clean Energy, Zero Emissions"/>
  </r>
  <r>
    <x v="169"/>
    <x v="0"/>
    <s v="LABORF"/>
    <s v="2026"/>
    <n v="61765.06"/>
    <s v="RP037"/>
    <s v="424BN1"/>
    <s v="2191"/>
    <s v="649090"/>
    <m/>
    <s v="CI"/>
    <x v="0"/>
    <x v="0"/>
    <x v="2"/>
    <x v="2"/>
    <x v="11"/>
    <x v="10"/>
    <s v="424"/>
    <x v="36"/>
    <s v="424B"/>
    <s v="Dean Enrollment and Retention"/>
  </r>
  <r>
    <x v="170"/>
    <x v="0"/>
    <s v="LABORF"/>
    <s v="2026"/>
    <n v="57378.82"/>
    <s v="GU001"/>
    <s v="23CMOA"/>
    <s v="2191"/>
    <s v="677090"/>
    <m/>
    <m/>
    <x v="0"/>
    <x v="0"/>
    <x v="1"/>
    <x v="1"/>
    <x v="15"/>
    <x v="14"/>
    <s v="23C"/>
    <x v="48"/>
    <s v="23CA"/>
    <s v="M &amp; O Manager"/>
  </r>
  <r>
    <x v="171"/>
    <x v="0"/>
    <s v="LABORF"/>
    <s v="2026"/>
    <n v="23546.78"/>
    <s v="RP383"/>
    <s v="267MF1"/>
    <s v="2191"/>
    <s v="644000"/>
    <m/>
    <m/>
    <x v="0"/>
    <x v="0"/>
    <x v="1"/>
    <x v="1"/>
    <x v="1"/>
    <x v="1"/>
    <s v="267"/>
    <x v="53"/>
    <s v="267M"/>
    <s v="Mental Health"/>
  </r>
  <r>
    <x v="172"/>
    <x v="0"/>
    <s v="LABORF"/>
    <s v="2026"/>
    <n v="5734.47"/>
    <s v="GU001"/>
    <s v="239SY0"/>
    <s v="2191"/>
    <s v="696011"/>
    <m/>
    <m/>
    <x v="0"/>
    <x v="0"/>
    <x v="1"/>
    <x v="1"/>
    <x v="15"/>
    <x v="14"/>
    <s v="239"/>
    <x v="44"/>
    <s v="239A"/>
    <s v="Public Safety"/>
  </r>
  <r>
    <x v="173"/>
    <x v="0"/>
    <s v="LABORF"/>
    <s v="2026"/>
    <n v="25068.86"/>
    <s v="CD011"/>
    <s v="219CD6"/>
    <s v="2191"/>
    <s v="692000"/>
    <m/>
    <m/>
    <x v="0"/>
    <x v="0"/>
    <x v="1"/>
    <x v="1"/>
    <x v="6"/>
    <x v="5"/>
    <s v="219"/>
    <x v="9"/>
    <s v="219C"/>
    <s v="BC Director CDC"/>
  </r>
  <r>
    <x v="174"/>
    <x v="0"/>
    <s v="LABORF"/>
    <s v="2026"/>
    <n v="16634.5"/>
    <s v="GU001"/>
    <s v="23CMOB"/>
    <s v="2191"/>
    <s v="651000"/>
    <m/>
    <m/>
    <x v="0"/>
    <x v="0"/>
    <x v="1"/>
    <x v="1"/>
    <x v="15"/>
    <x v="14"/>
    <s v="23C"/>
    <x v="48"/>
    <s v="23CA"/>
    <s v="M &amp; O Manager"/>
  </r>
  <r>
    <x v="175"/>
    <x v="0"/>
    <s v="LABORF"/>
    <s v="2026"/>
    <n v="63335.53"/>
    <s v="GU001"/>
    <s v="26HAR1"/>
    <s v="2191"/>
    <s v="620000"/>
    <m/>
    <m/>
    <x v="0"/>
    <x v="0"/>
    <x v="1"/>
    <x v="1"/>
    <x v="1"/>
    <x v="1"/>
    <s v="26H"/>
    <x v="54"/>
    <s v="26HA"/>
    <s v="ADMISSIONS &amp; RECS."/>
  </r>
  <r>
    <x v="176"/>
    <x v="0"/>
    <s v="LABORF"/>
    <s v="2026"/>
    <n v="51982.42"/>
    <s v="RP613"/>
    <s v="21AWL9"/>
    <s v="2191"/>
    <s v="619000"/>
    <s v="B68168"/>
    <m/>
    <x v="0"/>
    <x v="0"/>
    <x v="1"/>
    <x v="1"/>
    <x v="6"/>
    <x v="5"/>
    <s v="21A"/>
    <x v="47"/>
    <s v="21AW"/>
    <s v="BC Strong Workforce"/>
  </r>
  <r>
    <x v="177"/>
    <x v="0"/>
    <s v="LABORF"/>
    <s v="2026"/>
    <n v="63335.53"/>
    <s v="RP420"/>
    <s v="26EWA8"/>
    <s v="2191"/>
    <s v="642000"/>
    <m/>
    <m/>
    <x v="0"/>
    <x v="0"/>
    <x v="1"/>
    <x v="1"/>
    <x v="1"/>
    <x v="1"/>
    <s v="26E"/>
    <x v="14"/>
    <s v="26EW"/>
    <s v="BC Workability III"/>
  </r>
  <r>
    <x v="178"/>
    <x v="0"/>
    <s v="LABORF"/>
    <s v="2026"/>
    <n v="14344.7"/>
    <s v="RP586"/>
    <s v="26DEC2"/>
    <s v="2191"/>
    <s v="679000"/>
    <m/>
    <m/>
    <x v="0"/>
    <x v="0"/>
    <x v="1"/>
    <x v="1"/>
    <x v="1"/>
    <x v="1"/>
    <s v="26D"/>
    <x v="14"/>
    <s v="26DA"/>
    <s v="Dir Outreach Services"/>
  </r>
  <r>
    <x v="179"/>
    <x v="0"/>
    <s v="LABORF"/>
    <s v="2026"/>
    <n v="28623.8"/>
    <s v="GU001"/>
    <s v="518HC3"/>
    <s v="1100"/>
    <s v="123900"/>
    <s v="PCLBRC"/>
    <m/>
    <x v="0"/>
    <x v="0"/>
    <x v="3"/>
    <x v="3"/>
    <x v="5"/>
    <x v="2"/>
    <s v="518"/>
    <x v="6"/>
    <s v="518A"/>
    <s v="Associate Dean, Health Careers"/>
  </r>
  <r>
    <x v="180"/>
    <x v="0"/>
    <s v="LABORF"/>
    <s v="2026"/>
    <n v="38955.46"/>
    <s v="GU001"/>
    <s v="510VI0"/>
    <s v="1251"/>
    <s v="601000"/>
    <m/>
    <m/>
    <x v="0"/>
    <x v="0"/>
    <x v="3"/>
    <x v="3"/>
    <x v="5"/>
    <x v="2"/>
    <s v="510"/>
    <x v="7"/>
    <s v="510A"/>
    <s v="PC - VP Academic Affairs"/>
  </r>
  <r>
    <x v="181"/>
    <x v="0"/>
    <s v="LABORF"/>
    <s v="2026"/>
    <n v="0"/>
    <s v="RP659"/>
    <s v="26LCAS"/>
    <s v="2394"/>
    <s v="643020"/>
    <s v="CASSPS"/>
    <m/>
    <x v="0"/>
    <x v="0"/>
    <x v="1"/>
    <x v="1"/>
    <x v="1"/>
    <x v="1"/>
    <s v="26L"/>
    <x v="10"/>
    <s v="26LC"/>
    <s v="CATEGORICAL BC CAL SOAP"/>
  </r>
  <r>
    <x v="182"/>
    <x v="0"/>
    <s v="LABORF"/>
    <s v="2026"/>
    <n v="0"/>
    <s v="GU001"/>
    <s v="260VS0"/>
    <s v="2399"/>
    <s v="649090"/>
    <m/>
    <m/>
    <x v="0"/>
    <x v="0"/>
    <x v="1"/>
    <x v="1"/>
    <x v="1"/>
    <x v="1"/>
    <s v="260"/>
    <x v="1"/>
    <s v="260A"/>
    <s v="VP of Student Services"/>
  </r>
  <r>
    <x v="183"/>
    <x v="0"/>
    <s v="LABORF"/>
    <s v="2026"/>
    <n v="0"/>
    <s v="GU001"/>
    <s v="260VS0"/>
    <s v="2399"/>
    <s v="649090"/>
    <m/>
    <m/>
    <x v="0"/>
    <x v="0"/>
    <x v="1"/>
    <x v="1"/>
    <x v="1"/>
    <x v="1"/>
    <s v="260"/>
    <x v="1"/>
    <s v="260A"/>
    <s v="VP of Student Services"/>
  </r>
  <r>
    <x v="184"/>
    <x v="0"/>
    <s v="LABORF"/>
    <s v="2026"/>
    <n v="138939.32"/>
    <s v="GU001"/>
    <s v="411AH1"/>
    <s v="1100"/>
    <s v="200100"/>
    <m/>
    <s v="CT"/>
    <x v="0"/>
    <x v="0"/>
    <x v="2"/>
    <x v="2"/>
    <x v="2"/>
    <x v="2"/>
    <s v="411"/>
    <x v="20"/>
    <s v="411A"/>
    <s v="Dean of Career Technical Education"/>
  </r>
  <r>
    <x v="185"/>
    <x v="0"/>
    <s v="LABORF"/>
    <s v="2026"/>
    <n v="7970.03"/>
    <s v="GU001"/>
    <s v="41ESC1"/>
    <s v="1252"/>
    <s v="601000"/>
    <m/>
    <s v="CI"/>
    <x v="0"/>
    <x v="0"/>
    <x v="2"/>
    <x v="2"/>
    <x v="2"/>
    <x v="2"/>
    <s v="41E"/>
    <x v="2"/>
    <s v="41EE"/>
    <s v="CC-Science"/>
  </r>
  <r>
    <x v="186"/>
    <x v="0"/>
    <s v="LABORF"/>
    <s v="2026"/>
    <n v="0"/>
    <s v="RP634"/>
    <s v="41EAEA"/>
    <s v="1340"/>
    <s v="611000"/>
    <s v="AEPDAB"/>
    <s v="CT"/>
    <x v="0"/>
    <x v="0"/>
    <x v="2"/>
    <x v="2"/>
    <x v="2"/>
    <x v="2"/>
    <s v="41E"/>
    <x v="2"/>
    <s v="41EA"/>
    <s v="Dean, Liberal Arts &amp; Science"/>
  </r>
  <r>
    <x v="187"/>
    <x v="0"/>
    <s v="LABORF"/>
    <s v="2026"/>
    <n v="0"/>
    <s v="RP615"/>
    <s v="117A01"/>
    <s v="2412"/>
    <s v="684000"/>
    <m/>
    <m/>
    <x v="0"/>
    <x v="0"/>
    <x v="0"/>
    <x v="0"/>
    <x v="4"/>
    <x v="4"/>
    <s v="11B"/>
    <x v="5"/>
    <s v="11BH"/>
    <s v="Clean Energy"/>
  </r>
  <r>
    <x v="188"/>
    <x v="0"/>
    <s v="LABORF"/>
    <s v="2026"/>
    <n v="0"/>
    <s v="RP328"/>
    <s v="102KJC"/>
    <s v="2394"/>
    <s v="684000"/>
    <s v="CSTLIP"/>
    <m/>
    <x v="0"/>
    <x v="0"/>
    <x v="0"/>
    <x v="0"/>
    <x v="3"/>
    <x v="3"/>
    <s v="102"/>
    <x v="4"/>
    <s v="102G"/>
    <s v="AVC Public Affairs &amp; Dev"/>
  </r>
  <r>
    <x v="189"/>
    <x v="0"/>
    <s v="LABORF"/>
    <s v="2026"/>
    <n v="0"/>
    <s v="RP325"/>
    <s v="51JPZ1"/>
    <s v="2412"/>
    <s v="611000"/>
    <m/>
    <m/>
    <x v="0"/>
    <x v="0"/>
    <x v="3"/>
    <x v="3"/>
    <x v="5"/>
    <x v="2"/>
    <s v="51J"/>
    <x v="55"/>
    <s v="51JA"/>
    <s v="MESA Director"/>
  </r>
  <r>
    <x v="190"/>
    <x v="0"/>
    <s v="LABORF"/>
    <s v="2026"/>
    <n v="0"/>
    <s v="GU001"/>
    <s v="210VI0"/>
    <s v="2394"/>
    <s v="601000"/>
    <m/>
    <m/>
    <x v="0"/>
    <x v="0"/>
    <x v="1"/>
    <x v="1"/>
    <x v="6"/>
    <x v="5"/>
    <s v="210"/>
    <x v="8"/>
    <s v="210A"/>
    <s v="VP Student Learning"/>
  </r>
  <r>
    <x v="191"/>
    <x v="0"/>
    <s v="LABORF"/>
    <s v="2026"/>
    <n v="0"/>
    <s v="GU001"/>
    <s v="210VI0"/>
    <s v="2394"/>
    <s v="601000"/>
    <m/>
    <m/>
    <x v="0"/>
    <x v="0"/>
    <x v="1"/>
    <x v="1"/>
    <x v="6"/>
    <x v="5"/>
    <s v="210"/>
    <x v="8"/>
    <s v="210A"/>
    <s v="VP Student Learning"/>
  </r>
  <r>
    <x v="192"/>
    <x v="0"/>
    <s v="LABORF"/>
    <s v="2026"/>
    <n v="0"/>
    <s v="GU001"/>
    <s v="210VI0"/>
    <s v="2394"/>
    <s v="601000"/>
    <m/>
    <m/>
    <x v="0"/>
    <x v="0"/>
    <x v="1"/>
    <x v="1"/>
    <x v="6"/>
    <x v="5"/>
    <s v="210"/>
    <x v="8"/>
    <s v="210A"/>
    <s v="VP Student Learning"/>
  </r>
  <r>
    <x v="193"/>
    <x v="0"/>
    <s v="LABORF"/>
    <s v="2026"/>
    <n v="0"/>
    <s v="GU001"/>
    <s v="210VI0"/>
    <s v="2394"/>
    <s v="601000"/>
    <m/>
    <m/>
    <x v="0"/>
    <x v="0"/>
    <x v="1"/>
    <x v="1"/>
    <x v="6"/>
    <x v="5"/>
    <s v="210"/>
    <x v="8"/>
    <s v="210A"/>
    <s v="VP Student Learning"/>
  </r>
  <r>
    <x v="194"/>
    <x v="0"/>
    <s v="LABORF"/>
    <s v="2026"/>
    <n v="0"/>
    <s v="GU001"/>
    <s v="23CMOC"/>
    <s v="2191"/>
    <s v="653000"/>
    <m/>
    <m/>
    <x v="0"/>
    <x v="0"/>
    <x v="1"/>
    <x v="1"/>
    <x v="15"/>
    <x v="14"/>
    <s v="23C"/>
    <x v="48"/>
    <s v="23CA"/>
    <s v="M &amp; O Manager"/>
  </r>
  <r>
    <x v="195"/>
    <x v="0"/>
    <s v="LABORF"/>
    <s v="2026"/>
    <n v="0"/>
    <s v="GU001"/>
    <s v="210VI0"/>
    <s v="2412"/>
    <s v="499900"/>
    <m/>
    <m/>
    <x v="0"/>
    <x v="0"/>
    <x v="1"/>
    <x v="1"/>
    <x v="6"/>
    <x v="5"/>
    <s v="210"/>
    <x v="8"/>
    <s v="210A"/>
    <s v="VP Student Learning"/>
  </r>
  <r>
    <x v="196"/>
    <x v="0"/>
    <s v="LABORF"/>
    <s v="2026"/>
    <n v="0"/>
    <s v="GU001"/>
    <s v="210VI0"/>
    <s v="2394"/>
    <s v="601000"/>
    <m/>
    <m/>
    <x v="0"/>
    <x v="0"/>
    <x v="1"/>
    <x v="1"/>
    <x v="6"/>
    <x v="5"/>
    <s v="210"/>
    <x v="8"/>
    <s v="210A"/>
    <s v="VP Student Learning"/>
  </r>
  <r>
    <x v="197"/>
    <x v="0"/>
    <s v="LABORF"/>
    <s v="2026"/>
    <n v="0"/>
    <s v="GU001"/>
    <s v="210VI0"/>
    <s v="2394"/>
    <s v="601000"/>
    <m/>
    <m/>
    <x v="0"/>
    <x v="0"/>
    <x v="1"/>
    <x v="1"/>
    <x v="6"/>
    <x v="5"/>
    <s v="210"/>
    <x v="8"/>
    <s v="210A"/>
    <s v="VP Student Learning"/>
  </r>
  <r>
    <x v="198"/>
    <x v="0"/>
    <s v="LABORF"/>
    <s v="2026"/>
    <n v="0"/>
    <s v="GU001"/>
    <s v="210VI0"/>
    <s v="2394"/>
    <s v="601000"/>
    <m/>
    <m/>
    <x v="0"/>
    <x v="0"/>
    <x v="1"/>
    <x v="1"/>
    <x v="6"/>
    <x v="5"/>
    <s v="210"/>
    <x v="8"/>
    <s v="210A"/>
    <s v="VP Student Learning"/>
  </r>
  <r>
    <x v="199"/>
    <x v="0"/>
    <s v="LABORF"/>
    <s v="2026"/>
    <n v="0"/>
    <s v="GU001"/>
    <s v="210VI0"/>
    <s v="2394"/>
    <s v="601000"/>
    <m/>
    <m/>
    <x v="0"/>
    <x v="0"/>
    <x v="1"/>
    <x v="1"/>
    <x v="6"/>
    <x v="5"/>
    <s v="210"/>
    <x v="8"/>
    <s v="210A"/>
    <s v="VP Student Learning"/>
  </r>
  <r>
    <x v="200"/>
    <x v="0"/>
    <s v="LABORF"/>
    <s v="2026"/>
    <n v="0"/>
    <s v="GU001"/>
    <s v="210VI0"/>
    <s v="2394"/>
    <s v="601000"/>
    <m/>
    <m/>
    <x v="0"/>
    <x v="0"/>
    <x v="1"/>
    <x v="1"/>
    <x v="6"/>
    <x v="5"/>
    <s v="210"/>
    <x v="8"/>
    <s v="210A"/>
    <s v="VP Student Learning"/>
  </r>
  <r>
    <x v="201"/>
    <x v="0"/>
    <s v="LABORF"/>
    <s v="2026"/>
    <n v="0"/>
    <s v="GU001"/>
    <s v="210VI0"/>
    <s v="2394"/>
    <s v="601000"/>
    <m/>
    <m/>
    <x v="0"/>
    <x v="0"/>
    <x v="1"/>
    <x v="1"/>
    <x v="6"/>
    <x v="5"/>
    <s v="210"/>
    <x v="8"/>
    <s v="210A"/>
    <s v="VP Student Learning"/>
  </r>
  <r>
    <x v="202"/>
    <x v="0"/>
    <s v="LABORF"/>
    <s v="2026"/>
    <n v="0"/>
    <s v="GU001"/>
    <s v="210VI0"/>
    <s v="2394"/>
    <s v="601000"/>
    <m/>
    <m/>
    <x v="0"/>
    <x v="0"/>
    <x v="1"/>
    <x v="1"/>
    <x v="6"/>
    <x v="5"/>
    <s v="210"/>
    <x v="8"/>
    <s v="210A"/>
    <s v="VP Student Learning"/>
  </r>
  <r>
    <x v="203"/>
    <x v="0"/>
    <s v="LABORF"/>
    <s v="2026"/>
    <n v="0"/>
    <s v="GU001"/>
    <s v="210VI0"/>
    <s v="2394"/>
    <s v="601000"/>
    <m/>
    <m/>
    <x v="0"/>
    <x v="0"/>
    <x v="1"/>
    <x v="1"/>
    <x v="6"/>
    <x v="5"/>
    <s v="210"/>
    <x v="8"/>
    <s v="210A"/>
    <s v="VP Student Learning"/>
  </r>
  <r>
    <x v="204"/>
    <x v="0"/>
    <s v="LABORF"/>
    <s v="2026"/>
    <n v="0"/>
    <s v="GU001"/>
    <s v="210VI0"/>
    <s v="2394"/>
    <s v="601000"/>
    <m/>
    <m/>
    <x v="0"/>
    <x v="0"/>
    <x v="1"/>
    <x v="1"/>
    <x v="6"/>
    <x v="5"/>
    <s v="210"/>
    <x v="8"/>
    <s v="210A"/>
    <s v="VP Student Learning"/>
  </r>
  <r>
    <x v="205"/>
    <x v="0"/>
    <s v="LABORF"/>
    <s v="2026"/>
    <n v="0"/>
    <s v="GU001"/>
    <s v="210VI0"/>
    <s v="2394"/>
    <s v="601000"/>
    <m/>
    <m/>
    <x v="0"/>
    <x v="0"/>
    <x v="1"/>
    <x v="1"/>
    <x v="6"/>
    <x v="5"/>
    <s v="210"/>
    <x v="8"/>
    <s v="210A"/>
    <s v="VP Student Learning"/>
  </r>
  <r>
    <x v="206"/>
    <x v="0"/>
    <s v="LABORF"/>
    <s v="2026"/>
    <n v="0"/>
    <s v="GU001"/>
    <s v="210VI0"/>
    <s v="2394"/>
    <s v="601000"/>
    <m/>
    <m/>
    <x v="0"/>
    <x v="0"/>
    <x v="1"/>
    <x v="1"/>
    <x v="6"/>
    <x v="5"/>
    <s v="210"/>
    <x v="8"/>
    <s v="210A"/>
    <s v="VP Student Learning"/>
  </r>
  <r>
    <x v="207"/>
    <x v="0"/>
    <s v="LABORF"/>
    <s v="2026"/>
    <n v="0"/>
    <s v="GU001"/>
    <s v="210VI0"/>
    <s v="2394"/>
    <s v="601000"/>
    <m/>
    <m/>
    <x v="0"/>
    <x v="0"/>
    <x v="1"/>
    <x v="1"/>
    <x v="6"/>
    <x v="5"/>
    <s v="210"/>
    <x v="8"/>
    <s v="210A"/>
    <s v="VP Student Learning"/>
  </r>
  <r>
    <x v="208"/>
    <x v="0"/>
    <s v="LABORF"/>
    <s v="2026"/>
    <n v="153363"/>
    <s v="GU001"/>
    <s v="21FPL1"/>
    <s v="1100"/>
    <s v="150900"/>
    <m/>
    <m/>
    <x v="0"/>
    <x v="0"/>
    <x v="1"/>
    <x v="1"/>
    <x v="6"/>
    <x v="5"/>
    <s v="21F"/>
    <x v="46"/>
    <s v="21FP"/>
    <s v="BC PHILOSOPHY"/>
  </r>
  <r>
    <x v="209"/>
    <x v="0"/>
    <s v="LABORF"/>
    <s v="2026"/>
    <n v="139835.93"/>
    <s v="GU001"/>
    <s v="21GDAC"/>
    <s v="1100"/>
    <s v="089900"/>
    <m/>
    <m/>
    <x v="0"/>
    <x v="0"/>
    <x v="1"/>
    <x v="1"/>
    <x v="6"/>
    <x v="5"/>
    <s v="21G"/>
    <x v="15"/>
    <s v="21GD"/>
    <s v="BC DEAN"/>
  </r>
  <r>
    <x v="210"/>
    <x v="0"/>
    <s v="LABORF"/>
    <s v="2026"/>
    <n v="135550.56"/>
    <s v="GU001"/>
    <s v="21GBE1"/>
    <s v="1100"/>
    <s v="200100"/>
    <m/>
    <m/>
    <x v="0"/>
    <x v="0"/>
    <x v="1"/>
    <x v="1"/>
    <x v="6"/>
    <x v="5"/>
    <s v="21G"/>
    <x v="15"/>
    <s v="21GB"/>
    <s v="BC BEHAVIORIAL SCIENCE"/>
  </r>
  <r>
    <x v="211"/>
    <x v="0"/>
    <s v="LABORF"/>
    <s v="2026"/>
    <n v="48899"/>
    <s v="GU001"/>
    <s v="21DHC2"/>
    <s v="1100"/>
    <s v="120510"/>
    <m/>
    <m/>
    <x v="0"/>
    <x v="0"/>
    <x v="1"/>
    <x v="1"/>
    <x v="6"/>
    <x v="5"/>
    <s v="21D"/>
    <x v="11"/>
    <s v="21DH"/>
    <s v="BC Assc Dean Nursing"/>
  </r>
  <r>
    <x v="212"/>
    <x v="0"/>
    <s v="LABORF"/>
    <s v="2026"/>
    <n v="185012.89"/>
    <s v="GU001"/>
    <s v="21DHC1"/>
    <s v="1214"/>
    <s v="601000"/>
    <m/>
    <m/>
    <x v="0"/>
    <x v="0"/>
    <x v="1"/>
    <x v="1"/>
    <x v="6"/>
    <x v="5"/>
    <s v="21D"/>
    <x v="11"/>
    <s v="21DH"/>
    <s v="BC Assc Dean Nursing"/>
  </r>
  <r>
    <x v="213"/>
    <x v="0"/>
    <s v="LABORF"/>
    <s v="2026"/>
    <n v="37124.53"/>
    <s v="RP384"/>
    <s v="26LEQB"/>
    <s v="1214"/>
    <s v="649090"/>
    <m/>
    <m/>
    <x v="0"/>
    <x v="0"/>
    <x v="1"/>
    <x v="1"/>
    <x v="1"/>
    <x v="1"/>
    <s v="26L"/>
    <x v="10"/>
    <s v="26LA"/>
    <s v="Categorical Programs"/>
  </r>
  <r>
    <x v="214"/>
    <x v="0"/>
    <s v="LABORF"/>
    <s v="2026"/>
    <n v="134531.96"/>
    <s v="GU001"/>
    <s v="206AT0"/>
    <s v="1214"/>
    <s v="696011"/>
    <m/>
    <m/>
    <x v="0"/>
    <x v="0"/>
    <x v="1"/>
    <x v="1"/>
    <x v="13"/>
    <x v="12"/>
    <s v="206"/>
    <x v="56"/>
    <s v="206A"/>
    <s v="BC Athletics"/>
  </r>
  <r>
    <x v="215"/>
    <x v="0"/>
    <s v="LABORF"/>
    <s v="2026"/>
    <n v="165155.19"/>
    <s v="GU001"/>
    <s v="21FEE2"/>
    <s v="1100"/>
    <s v="493080"/>
    <m/>
    <m/>
    <x v="0"/>
    <x v="0"/>
    <x v="1"/>
    <x v="1"/>
    <x v="6"/>
    <x v="5"/>
    <s v="21F"/>
    <x v="46"/>
    <s v="21FE"/>
    <s v="BC EMLS"/>
  </r>
  <r>
    <x v="216"/>
    <x v="0"/>
    <s v="LABORF"/>
    <s v="2026"/>
    <n v="50284.59"/>
    <s v="RP611"/>
    <s v="21AVTV"/>
    <s v="2110"/>
    <s v="602010"/>
    <s v="PERVD3"/>
    <m/>
    <x v="0"/>
    <x v="0"/>
    <x v="1"/>
    <x v="1"/>
    <x v="6"/>
    <x v="5"/>
    <s v="21A"/>
    <x v="47"/>
    <s v="21AV"/>
    <s v="VTEA"/>
  </r>
  <r>
    <x v="217"/>
    <x v="0"/>
    <s v="LABORF"/>
    <s v="2026"/>
    <n v="42314.49"/>
    <s v="RP131"/>
    <s v="26JFG1"/>
    <s v="2110"/>
    <s v="649080"/>
    <s v="FKCSEN"/>
    <m/>
    <x v="0"/>
    <x v="0"/>
    <x v="1"/>
    <x v="1"/>
    <x v="1"/>
    <x v="1"/>
    <s v="26J"/>
    <x v="57"/>
    <s v="26JF"/>
    <s v="BC Foster Care Grants"/>
  </r>
  <r>
    <x v="218"/>
    <x v="0"/>
    <s v="LABORF"/>
    <s v="2026"/>
    <n v="88888.51"/>
    <s v="GU001"/>
    <s v="212PA2"/>
    <s v="2110"/>
    <s v="601000"/>
    <m/>
    <m/>
    <x v="0"/>
    <x v="0"/>
    <x v="1"/>
    <x v="1"/>
    <x v="6"/>
    <x v="5"/>
    <s v="212"/>
    <x v="16"/>
    <s v="212P"/>
    <s v="Performing Arts"/>
  </r>
  <r>
    <x v="219"/>
    <x v="0"/>
    <s v="LABORF"/>
    <s v="2026"/>
    <n v="95723.21"/>
    <s v="GU001"/>
    <s v="23CMOD"/>
    <s v="2110"/>
    <s v="713000"/>
    <m/>
    <m/>
    <x v="0"/>
    <x v="0"/>
    <x v="1"/>
    <x v="1"/>
    <x v="15"/>
    <x v="14"/>
    <s v="23C"/>
    <x v="48"/>
    <s v="23CA"/>
    <s v="M &amp; O Manager"/>
  </r>
  <r>
    <x v="220"/>
    <x v="0"/>
    <s v="LABORF"/>
    <s v="2026"/>
    <n v="138939.32"/>
    <s v="GU001"/>
    <s v="212BMT"/>
    <s v="1100"/>
    <s v="050200"/>
    <m/>
    <m/>
    <x v="0"/>
    <x v="0"/>
    <x v="1"/>
    <x v="1"/>
    <x v="6"/>
    <x v="5"/>
    <s v="212"/>
    <x v="16"/>
    <s v="212B"/>
    <s v="Art Department"/>
  </r>
  <r>
    <x v="221"/>
    <x v="0"/>
    <s v="LABORF"/>
    <s v="2026"/>
    <n v="102749.01"/>
    <s v="GU001"/>
    <s v="21AIND"/>
    <s v="1100"/>
    <s v="095600"/>
    <m/>
    <m/>
    <x v="0"/>
    <x v="0"/>
    <x v="1"/>
    <x v="1"/>
    <x v="6"/>
    <x v="5"/>
    <s v="21A"/>
    <x v="47"/>
    <s v="21AI"/>
    <s v="Industrial Tech"/>
  </r>
  <r>
    <x v="222"/>
    <x v="0"/>
    <s v="LABORF"/>
    <s v="2026"/>
    <n v="154352.71"/>
    <s v="GU001"/>
    <s v="218EDU"/>
    <s v="1100"/>
    <s v="493072"/>
    <m/>
    <m/>
    <x v="0"/>
    <x v="0"/>
    <x v="1"/>
    <x v="1"/>
    <x v="6"/>
    <x v="5"/>
    <s v="218"/>
    <x v="26"/>
    <s v="218E"/>
    <s v="BC Education"/>
  </r>
  <r>
    <x v="223"/>
    <x v="0"/>
    <s v="LABORF"/>
    <s v="2026"/>
    <n v="102091.96"/>
    <s v="GU001"/>
    <s v="212AA1"/>
    <s v="1100"/>
    <s v="100200"/>
    <m/>
    <m/>
    <x v="0"/>
    <x v="0"/>
    <x v="1"/>
    <x v="1"/>
    <x v="6"/>
    <x v="5"/>
    <s v="212"/>
    <x v="16"/>
    <s v="212A"/>
    <s v="BC Art Department"/>
  </r>
  <r>
    <x v="224"/>
    <x v="0"/>
    <s v="LABORF"/>
    <s v="2026"/>
    <n v="142412.79999999999"/>
    <s v="GU001"/>
    <s v="215SI1"/>
    <s v="1100"/>
    <s v="191400"/>
    <m/>
    <m/>
    <x v="0"/>
    <x v="0"/>
    <x v="1"/>
    <x v="1"/>
    <x v="6"/>
    <x v="5"/>
    <s v="215"/>
    <x v="13"/>
    <s v="215G"/>
    <s v="Physical Science"/>
  </r>
  <r>
    <x v="225"/>
    <x v="0"/>
    <s v="LABORF"/>
    <s v="2026"/>
    <n v="0"/>
    <s v="RP001"/>
    <s v="26FFA3"/>
    <s v="2392"/>
    <s v="646000"/>
    <m/>
    <m/>
    <x v="0"/>
    <x v="0"/>
    <x v="1"/>
    <x v="1"/>
    <x v="1"/>
    <x v="1"/>
    <s v="26F"/>
    <x v="58"/>
    <s v="26FA"/>
    <s v="Director Financial Aid (New Queue)"/>
  </r>
  <r>
    <x v="226"/>
    <x v="0"/>
    <s v="LABORF"/>
    <s v="2026"/>
    <n v="92233.15"/>
    <s v="GU001"/>
    <s v="437MOO"/>
    <s v="2110"/>
    <s v="679000"/>
    <m/>
    <s v="CI"/>
    <x v="0"/>
    <x v="0"/>
    <x v="2"/>
    <x v="2"/>
    <x v="14"/>
    <x v="13"/>
    <s v="437"/>
    <x v="38"/>
    <s v="437B"/>
    <s v="Operations Manager"/>
  </r>
  <r>
    <x v="227"/>
    <x v="0"/>
    <s v="LABORF"/>
    <s v="2026"/>
    <n v="24342.240000000002"/>
    <s v="RP006"/>
    <s v="422DS1"/>
    <s v="1231"/>
    <s v="642000"/>
    <m/>
    <s v="CT"/>
    <x v="0"/>
    <x v="0"/>
    <x v="2"/>
    <x v="2"/>
    <x v="11"/>
    <x v="10"/>
    <s v="422"/>
    <x v="41"/>
    <s v="422D"/>
    <s v="DSPS"/>
  </r>
  <r>
    <x v="228"/>
    <x v="0"/>
    <s v="LABORF"/>
    <s v="2026"/>
    <n v="0"/>
    <s v="RP044"/>
    <s v="21HCU1"/>
    <s v="2191"/>
    <s v="601000"/>
    <m/>
    <m/>
    <x v="0"/>
    <x v="0"/>
    <x v="1"/>
    <x v="1"/>
    <x v="6"/>
    <x v="5"/>
    <s v="21H"/>
    <x v="59"/>
    <s v="21HA"/>
    <s v="BC Instructional Operations"/>
  </r>
  <r>
    <x v="103"/>
    <x v="0"/>
    <s v="LABORF"/>
    <s v="2026"/>
    <n v="9268.61"/>
    <s v="RP005"/>
    <s v="422EO1"/>
    <s v="2191"/>
    <s v="643000"/>
    <s v="EOPDCB"/>
    <s v="CI"/>
    <x v="0"/>
    <x v="0"/>
    <x v="2"/>
    <x v="2"/>
    <x v="11"/>
    <x v="10"/>
    <s v="422"/>
    <x v="41"/>
    <s v="422E"/>
    <s v="EOPS"/>
  </r>
  <r>
    <x v="105"/>
    <x v="0"/>
    <s v="LABORF"/>
    <s v="2026"/>
    <n v="6902.97"/>
    <s v="RP383"/>
    <s v="424MF1"/>
    <s v="1214"/>
    <s v="644000"/>
    <m/>
    <s v="CI"/>
    <x v="0"/>
    <x v="0"/>
    <x v="2"/>
    <x v="2"/>
    <x v="11"/>
    <x v="10"/>
    <s v="424"/>
    <x v="36"/>
    <s v="424B"/>
    <s v="Dean Enrollment and Retention"/>
  </r>
  <r>
    <x v="229"/>
    <x v="0"/>
    <s v="LABORF"/>
    <s v="2026"/>
    <n v="38951.360000000001"/>
    <s v="GU001"/>
    <s v="536MOG"/>
    <s v="2191"/>
    <s v="655000"/>
    <m/>
    <m/>
    <x v="0"/>
    <x v="0"/>
    <x v="3"/>
    <x v="3"/>
    <x v="17"/>
    <x v="13"/>
    <s v="536"/>
    <x v="60"/>
    <s v="536A"/>
    <s v="PC - Maintenance &amp; Operations"/>
  </r>
  <r>
    <x v="36"/>
    <x v="0"/>
    <s v="LABORF"/>
    <s v="2026"/>
    <n v="48644.85"/>
    <s v="RP400"/>
    <s v="553FA3"/>
    <s v="2191"/>
    <s v="646002"/>
    <s v="BFADCA"/>
    <m/>
    <x v="0"/>
    <x v="0"/>
    <x v="3"/>
    <x v="3"/>
    <x v="8"/>
    <x v="7"/>
    <s v="553"/>
    <x v="22"/>
    <s v="553B"/>
    <s v="Director Financial Aid"/>
  </r>
  <r>
    <x v="230"/>
    <x v="0"/>
    <s v="LABORF"/>
    <s v="2026"/>
    <n v="2473.88"/>
    <s v="RP389"/>
    <s v="512QP1"/>
    <s v="2191"/>
    <s v="601000"/>
    <s v="EPSCOT"/>
    <m/>
    <x v="0"/>
    <x v="0"/>
    <x v="3"/>
    <x v="3"/>
    <x v="5"/>
    <x v="2"/>
    <s v="512"/>
    <x v="33"/>
    <s v="512A"/>
    <s v="PC - DEAN OF LEARNING - B"/>
  </r>
  <r>
    <x v="231"/>
    <x v="0"/>
    <s v="LABORF"/>
    <s v="2026"/>
    <n v="34427.29"/>
    <s v="GU001"/>
    <s v="53EMOP"/>
    <s v="2191"/>
    <s v="677010"/>
    <m/>
    <m/>
    <x v="0"/>
    <x v="0"/>
    <x v="3"/>
    <x v="3"/>
    <x v="17"/>
    <x v="13"/>
    <s v="53E"/>
    <x v="61"/>
    <s v="53EA"/>
    <s v="Safety &amp; Seccurity"/>
  </r>
  <r>
    <x v="232"/>
    <x v="0"/>
    <s v="LABORF"/>
    <s v="2026"/>
    <n v="96372.55"/>
    <s v="GU001"/>
    <s v="132EA0"/>
    <s v="2191"/>
    <s v="678000"/>
    <m/>
    <m/>
    <x v="0"/>
    <x v="0"/>
    <x v="0"/>
    <x v="0"/>
    <x v="9"/>
    <x v="8"/>
    <s v="132"/>
    <x v="62"/>
    <s v="132A"/>
    <s v="IT-Director, Enterprise Application"/>
  </r>
  <r>
    <x v="233"/>
    <x v="0"/>
    <s v="LABORF"/>
    <s v="2026"/>
    <n v="46343.040000000001"/>
    <s v="GU001"/>
    <s v="122BS3"/>
    <s v="2191"/>
    <s v="672000"/>
    <m/>
    <m/>
    <x v="0"/>
    <x v="0"/>
    <x v="0"/>
    <x v="0"/>
    <x v="0"/>
    <x v="0"/>
    <s v="122"/>
    <x v="0"/>
    <s v="122B"/>
    <s v="BC Business Office"/>
  </r>
  <r>
    <x v="42"/>
    <x v="0"/>
    <s v="LABORF"/>
    <s v="2026"/>
    <n v="12097.1"/>
    <s v="CE005"/>
    <s v="117ETE"/>
    <s v="2191"/>
    <s v="684000"/>
    <m/>
    <m/>
    <x v="0"/>
    <x v="0"/>
    <x v="0"/>
    <x v="0"/>
    <x v="4"/>
    <x v="4"/>
    <s v="11B"/>
    <x v="5"/>
    <s v="11BJ"/>
    <s v="Workplace Learning"/>
  </r>
  <r>
    <x v="234"/>
    <x v="0"/>
    <s v="LABORF"/>
    <s v="2026"/>
    <n v="49448.24"/>
    <s v="GU001"/>
    <s v="437MOC"/>
    <s v="2191"/>
    <s v="653000"/>
    <m/>
    <s v="CI"/>
    <x v="0"/>
    <x v="0"/>
    <x v="2"/>
    <x v="2"/>
    <x v="14"/>
    <x v="13"/>
    <s v="437"/>
    <x v="38"/>
    <s v="437B"/>
    <s v="Operations Manager"/>
  </r>
  <r>
    <x v="235"/>
    <x v="0"/>
    <s v="LABORF"/>
    <s v="2026"/>
    <n v="30895.360000000001"/>
    <s v="RP611"/>
    <s v="411VTV"/>
    <s v="2191"/>
    <s v="601000"/>
    <s v="PERVD3"/>
    <s v="CI"/>
    <x v="0"/>
    <x v="0"/>
    <x v="2"/>
    <x v="2"/>
    <x v="2"/>
    <x v="2"/>
    <s v="411"/>
    <x v="20"/>
    <s v="411A"/>
    <s v="Dean of Career Technical Education"/>
  </r>
  <r>
    <x v="236"/>
    <x v="0"/>
    <s v="LABORF"/>
    <s v="2026"/>
    <n v="1470.33"/>
    <s v="RP005"/>
    <s v="422EO1"/>
    <s v="2191"/>
    <s v="643000"/>
    <s v="EOPDCA"/>
    <s v="CI"/>
    <x v="0"/>
    <x v="0"/>
    <x v="2"/>
    <x v="2"/>
    <x v="11"/>
    <x v="10"/>
    <s v="422"/>
    <x v="41"/>
    <s v="422E"/>
    <s v="EOPS"/>
  </r>
  <r>
    <x v="237"/>
    <x v="0"/>
    <s v="LABORF"/>
    <s v="2026"/>
    <n v="103782.67"/>
    <s v="GU001"/>
    <s v="41CDL1"/>
    <s v="2191"/>
    <s v="601000"/>
    <m/>
    <s v="CI"/>
    <x v="0"/>
    <x v="0"/>
    <x v="2"/>
    <x v="2"/>
    <x v="2"/>
    <x v="2"/>
    <s v="41C"/>
    <x v="40"/>
    <s v="41CA"/>
    <s v="Director of Distance Learning"/>
  </r>
  <r>
    <x v="238"/>
    <x v="0"/>
    <s v="LABORF"/>
    <s v="2026"/>
    <n v="12995.61"/>
    <s v="RP384"/>
    <s v="42FMTB"/>
    <s v="2191"/>
    <s v="611000"/>
    <m/>
    <s v="CI"/>
    <x v="0"/>
    <x v="0"/>
    <x v="2"/>
    <x v="2"/>
    <x v="11"/>
    <x v="10"/>
    <s v="42F"/>
    <x v="63"/>
    <s v="42FA"/>
    <s v="Director of SSSP"/>
  </r>
  <r>
    <x v="239"/>
    <x v="0"/>
    <s v="LABORF"/>
    <s v="2026"/>
    <n v="29349.34"/>
    <s v="GU001"/>
    <s v="215MA1"/>
    <s v="2211"/>
    <s v="170100"/>
    <m/>
    <m/>
    <x v="0"/>
    <x v="0"/>
    <x v="1"/>
    <x v="1"/>
    <x v="6"/>
    <x v="5"/>
    <s v="215"/>
    <x v="13"/>
    <s v="215F"/>
    <s v="Math General"/>
  </r>
  <r>
    <x v="240"/>
    <x v="0"/>
    <s v="LABORF"/>
    <s v="2026"/>
    <n v="39471.72"/>
    <s v="RP264"/>
    <s v="21ETV5"/>
    <s v="2191"/>
    <s v="601000"/>
    <m/>
    <m/>
    <x v="0"/>
    <x v="0"/>
    <x v="1"/>
    <x v="1"/>
    <x v="6"/>
    <x v="5"/>
    <s v="21E"/>
    <x v="64"/>
    <s v="21ET"/>
    <s v="BC Health Science Grants"/>
  </r>
  <r>
    <x v="241"/>
    <x v="0"/>
    <s v="LABORF"/>
    <s v="2026"/>
    <n v="0"/>
    <s v="GU001"/>
    <s v="21GDAC"/>
    <s v="2110"/>
    <s v="679000"/>
    <m/>
    <m/>
    <x v="0"/>
    <x v="0"/>
    <x v="1"/>
    <x v="1"/>
    <x v="6"/>
    <x v="5"/>
    <s v="21G"/>
    <x v="15"/>
    <s v="21GD"/>
    <s v="BC DEAN"/>
  </r>
  <r>
    <x v="242"/>
    <x v="0"/>
    <s v="LABORF"/>
    <s v="2026"/>
    <n v="0"/>
    <s v="GU001"/>
    <s v="215SI1"/>
    <s v="1100"/>
    <s v="190500"/>
    <m/>
    <m/>
    <x v="0"/>
    <x v="0"/>
    <x v="1"/>
    <x v="1"/>
    <x v="6"/>
    <x v="5"/>
    <s v="215"/>
    <x v="13"/>
    <s v="215G"/>
    <s v="Physical Science"/>
  </r>
  <r>
    <x v="243"/>
    <x v="0"/>
    <s v="LABORF"/>
    <s v="2026"/>
    <n v="77168.22"/>
    <s v="GU001"/>
    <s v="26DAR3"/>
    <s v="2191"/>
    <s v="649090"/>
    <m/>
    <m/>
    <x v="0"/>
    <x v="0"/>
    <x v="1"/>
    <x v="1"/>
    <x v="1"/>
    <x v="1"/>
    <s v="26D"/>
    <x v="14"/>
    <s v="26DA"/>
    <s v="Dir Outreach Services"/>
  </r>
  <r>
    <x v="244"/>
    <x v="0"/>
    <s v="LABORF"/>
    <s v="2026"/>
    <n v="28425.96"/>
    <s v="GU001"/>
    <s v="42FCG1"/>
    <s v="2191"/>
    <s v="631000"/>
    <m/>
    <s v="CI"/>
    <x v="0"/>
    <x v="0"/>
    <x v="2"/>
    <x v="2"/>
    <x v="11"/>
    <x v="10"/>
    <s v="42F"/>
    <x v="63"/>
    <s v="42FA"/>
    <s v="Director of SSSP"/>
  </r>
  <r>
    <x v="245"/>
    <x v="0"/>
    <s v="LABORF"/>
    <s v="2026"/>
    <n v="0"/>
    <s v="GU001"/>
    <s v="211CPT"/>
    <s v="2419"/>
    <s v="010100"/>
    <m/>
    <m/>
    <x v="0"/>
    <x v="0"/>
    <x v="1"/>
    <x v="1"/>
    <x v="6"/>
    <x v="5"/>
    <s v="211"/>
    <x v="39"/>
    <s v="211C"/>
    <s v="Information Services"/>
  </r>
  <r>
    <x v="246"/>
    <x v="0"/>
    <s v="LABORF"/>
    <s v="2026"/>
    <n v="0"/>
    <s v="GU001"/>
    <s v="260VS0"/>
    <s v="2399"/>
    <s v="649090"/>
    <m/>
    <m/>
    <x v="0"/>
    <x v="0"/>
    <x v="1"/>
    <x v="1"/>
    <x v="1"/>
    <x v="1"/>
    <s v="260"/>
    <x v="1"/>
    <s v="260A"/>
    <s v="VP of Student Services"/>
  </r>
  <r>
    <x v="247"/>
    <x v="0"/>
    <s v="LABORF"/>
    <s v="2026"/>
    <n v="0"/>
    <s v="GU001"/>
    <s v="210VI0"/>
    <s v="1311"/>
    <s v="499900"/>
    <m/>
    <m/>
    <x v="0"/>
    <x v="0"/>
    <x v="1"/>
    <x v="1"/>
    <x v="6"/>
    <x v="5"/>
    <s v="210"/>
    <x v="8"/>
    <s v="210A"/>
    <s v="VP Student Learning"/>
  </r>
  <r>
    <x v="248"/>
    <x v="0"/>
    <s v="LABORF"/>
    <s v="2026"/>
    <n v="77176.350000000006"/>
    <s v="GU001"/>
    <s v="41EMA1"/>
    <s v="1100"/>
    <s v="170100"/>
    <m/>
    <s v="CM"/>
    <x v="0"/>
    <x v="0"/>
    <x v="2"/>
    <x v="2"/>
    <x v="2"/>
    <x v="2"/>
    <s v="41E"/>
    <x v="2"/>
    <s v="41EC"/>
    <s v="CC-Mathematics"/>
  </r>
  <r>
    <x v="249"/>
    <x v="0"/>
    <s v="LABORF"/>
    <s v="2026"/>
    <n v="157197.07999999999"/>
    <s v="GU001"/>
    <s v="41ESC1"/>
    <s v="1100"/>
    <s v="190100"/>
    <m/>
    <s v="CI"/>
    <x v="0"/>
    <x v="0"/>
    <x v="2"/>
    <x v="2"/>
    <x v="2"/>
    <x v="2"/>
    <s v="41E"/>
    <x v="2"/>
    <s v="41EE"/>
    <s v="CC-Science"/>
  </r>
  <r>
    <x v="250"/>
    <x v="0"/>
    <s v="LABORF"/>
    <s v="2026"/>
    <n v="0"/>
    <s v="GU001"/>
    <s v="411PUA"/>
    <s v="2412"/>
    <s v="210550"/>
    <m/>
    <m/>
    <x v="0"/>
    <x v="0"/>
    <x v="2"/>
    <x v="2"/>
    <x v="2"/>
    <x v="2"/>
    <s v="411"/>
    <x v="20"/>
    <s v="411A"/>
    <s v="Dean of Career Technical Education"/>
  </r>
  <r>
    <x v="251"/>
    <x v="0"/>
    <s v="LABORF"/>
    <s v="2026"/>
    <n v="184792.84"/>
    <s v="GU001"/>
    <s v="120BS0"/>
    <s v="2110"/>
    <s v="672000"/>
    <m/>
    <m/>
    <x v="0"/>
    <x v="0"/>
    <x v="0"/>
    <x v="0"/>
    <x v="0"/>
    <x v="0"/>
    <s v="120"/>
    <x v="29"/>
    <s v="120A"/>
    <s v="Asst. Chancellor - Admin Svcs."/>
  </r>
  <r>
    <x v="252"/>
    <x v="0"/>
    <s v="LABORF"/>
    <s v="2026"/>
    <n v="0"/>
    <s v="RP586"/>
    <s v="110ES1"/>
    <s v="2394"/>
    <s v="601000"/>
    <m/>
    <m/>
    <x v="0"/>
    <x v="0"/>
    <x v="0"/>
    <x v="0"/>
    <x v="4"/>
    <x v="4"/>
    <s v="110"/>
    <x v="65"/>
    <s v="110A"/>
    <s v="Asst. Chancellor-Educational Svcs"/>
  </r>
  <r>
    <x v="253"/>
    <x v="0"/>
    <s v="LABORF"/>
    <s v="2026"/>
    <n v="0"/>
    <s v="RP615"/>
    <s v="117A01"/>
    <s v="2394"/>
    <s v="684000"/>
    <m/>
    <m/>
    <x v="0"/>
    <x v="0"/>
    <x v="0"/>
    <x v="0"/>
    <x v="4"/>
    <x v="4"/>
    <s v="11B"/>
    <x v="5"/>
    <s v="11BH"/>
    <s v="Clean Energy"/>
  </r>
  <r>
    <x v="254"/>
    <x v="0"/>
    <s v="LABORF"/>
    <s v="2026"/>
    <n v="125189.69"/>
    <s v="GU001"/>
    <s v="511SM2"/>
    <s v="1100"/>
    <s v="170200"/>
    <m/>
    <m/>
    <x v="0"/>
    <x v="0"/>
    <x v="3"/>
    <x v="3"/>
    <x v="5"/>
    <x v="2"/>
    <s v="511"/>
    <x v="17"/>
    <s v="511C"/>
    <s v="PC - Math"/>
  </r>
  <r>
    <x v="255"/>
    <x v="0"/>
    <s v="LABORF"/>
    <s v="2026"/>
    <n v="24578.799999999999"/>
    <s v="RP005"/>
    <s v="55CEO1"/>
    <s v="1231"/>
    <s v="643000"/>
    <s v="EOPDCB"/>
    <m/>
    <x v="0"/>
    <x v="0"/>
    <x v="3"/>
    <x v="3"/>
    <x v="8"/>
    <x v="7"/>
    <s v="55C"/>
    <x v="24"/>
    <s v="55CB"/>
    <s v="Director of Student Services"/>
  </r>
  <r>
    <x v="256"/>
    <x v="0"/>
    <s v="LABORF"/>
    <s v="2026"/>
    <n v="0"/>
    <s v="GU001"/>
    <s v="210VI0"/>
    <s v="2394"/>
    <s v="601000"/>
    <m/>
    <m/>
    <x v="0"/>
    <x v="0"/>
    <x v="1"/>
    <x v="1"/>
    <x v="6"/>
    <x v="5"/>
    <s v="210"/>
    <x v="8"/>
    <s v="210A"/>
    <s v="VP Student Learning"/>
  </r>
  <r>
    <x v="257"/>
    <x v="0"/>
    <s v="LABORF"/>
    <s v="2026"/>
    <n v="0"/>
    <s v="GU001"/>
    <s v="260VS0"/>
    <s v="2399"/>
    <s v="649090"/>
    <m/>
    <m/>
    <x v="0"/>
    <x v="0"/>
    <x v="1"/>
    <x v="1"/>
    <x v="1"/>
    <x v="1"/>
    <s v="260"/>
    <x v="1"/>
    <s v="260A"/>
    <s v="VP of Student Services"/>
  </r>
  <r>
    <x v="258"/>
    <x v="0"/>
    <s v="LABORF"/>
    <s v="2026"/>
    <n v="0"/>
    <s v="GU001"/>
    <s v="260VS0"/>
    <s v="2399"/>
    <s v="649090"/>
    <m/>
    <m/>
    <x v="0"/>
    <x v="0"/>
    <x v="1"/>
    <x v="1"/>
    <x v="1"/>
    <x v="1"/>
    <s v="260"/>
    <x v="1"/>
    <s v="260A"/>
    <s v="VP of Student Services"/>
  </r>
  <r>
    <x v="259"/>
    <x v="0"/>
    <s v="LABORF"/>
    <s v="2026"/>
    <n v="0"/>
    <s v="GU001"/>
    <s v="21GLI0"/>
    <s v="2191"/>
    <s v="612000"/>
    <m/>
    <m/>
    <x v="0"/>
    <x v="0"/>
    <x v="1"/>
    <x v="1"/>
    <x v="6"/>
    <x v="5"/>
    <s v="21G"/>
    <x v="15"/>
    <s v="21GL"/>
    <s v="BC LIBRARY"/>
  </r>
  <r>
    <x v="260"/>
    <x v="0"/>
    <s v="LABORF"/>
    <s v="2026"/>
    <n v="113446.77"/>
    <s v="GU001"/>
    <s v="206AT0"/>
    <s v="2110"/>
    <s v="696011"/>
    <m/>
    <m/>
    <x v="0"/>
    <x v="0"/>
    <x v="1"/>
    <x v="1"/>
    <x v="13"/>
    <x v="12"/>
    <s v="206"/>
    <x v="56"/>
    <s v="206A"/>
    <s v="BC Athletics"/>
  </r>
  <r>
    <x v="261"/>
    <x v="0"/>
    <s v="LABORF"/>
    <s v="2026"/>
    <n v="0"/>
    <s v="GU001"/>
    <s v="210VI0"/>
    <s v="2394"/>
    <s v="601000"/>
    <m/>
    <m/>
    <x v="0"/>
    <x v="0"/>
    <x v="1"/>
    <x v="1"/>
    <x v="6"/>
    <x v="5"/>
    <s v="210"/>
    <x v="8"/>
    <s v="210A"/>
    <s v="VP Student Learning"/>
  </r>
  <r>
    <x v="262"/>
    <x v="0"/>
    <s v="LABORF"/>
    <s v="2026"/>
    <n v="0"/>
    <s v="GU001"/>
    <s v="210VI0"/>
    <s v="2394"/>
    <s v="601000"/>
    <m/>
    <m/>
    <x v="0"/>
    <x v="0"/>
    <x v="1"/>
    <x v="1"/>
    <x v="6"/>
    <x v="5"/>
    <s v="210"/>
    <x v="8"/>
    <s v="210A"/>
    <s v="VP Student Learning"/>
  </r>
  <r>
    <x v="263"/>
    <x v="0"/>
    <s v="LABORF"/>
    <s v="2026"/>
    <n v="0"/>
    <s v="GU001"/>
    <s v="210VI0"/>
    <s v="2394"/>
    <s v="601000"/>
    <m/>
    <m/>
    <x v="0"/>
    <x v="0"/>
    <x v="1"/>
    <x v="1"/>
    <x v="6"/>
    <x v="5"/>
    <s v="210"/>
    <x v="8"/>
    <s v="210A"/>
    <s v="VP Student Learning"/>
  </r>
  <r>
    <x v="264"/>
    <x v="0"/>
    <s v="LABORF"/>
    <s v="2026"/>
    <n v="0"/>
    <s v="GU001"/>
    <s v="210VI0"/>
    <s v="2394"/>
    <s v="601000"/>
    <m/>
    <m/>
    <x v="0"/>
    <x v="0"/>
    <x v="1"/>
    <x v="1"/>
    <x v="6"/>
    <x v="5"/>
    <s v="210"/>
    <x v="8"/>
    <s v="210A"/>
    <s v="VP Student Learning"/>
  </r>
  <r>
    <x v="265"/>
    <x v="0"/>
    <s v="LABORF"/>
    <s v="2026"/>
    <n v="0"/>
    <s v="GU001"/>
    <s v="210VI0"/>
    <s v="2394"/>
    <s v="601000"/>
    <m/>
    <m/>
    <x v="0"/>
    <x v="0"/>
    <x v="1"/>
    <x v="1"/>
    <x v="6"/>
    <x v="5"/>
    <s v="210"/>
    <x v="8"/>
    <s v="210A"/>
    <s v="VP Student Learning"/>
  </r>
  <r>
    <x v="266"/>
    <x v="0"/>
    <s v="LABORF"/>
    <s v="2026"/>
    <n v="0"/>
    <s v="GU001"/>
    <s v="210VI0"/>
    <s v="2394"/>
    <s v="601000"/>
    <m/>
    <m/>
    <x v="0"/>
    <x v="0"/>
    <x v="1"/>
    <x v="1"/>
    <x v="6"/>
    <x v="5"/>
    <s v="210"/>
    <x v="8"/>
    <s v="210A"/>
    <s v="VP Student Learning"/>
  </r>
  <r>
    <x v="267"/>
    <x v="0"/>
    <s v="LABORF"/>
    <s v="2026"/>
    <n v="0"/>
    <s v="GU001"/>
    <s v="210VI0"/>
    <s v="2394"/>
    <s v="601000"/>
    <m/>
    <m/>
    <x v="0"/>
    <x v="0"/>
    <x v="1"/>
    <x v="1"/>
    <x v="6"/>
    <x v="5"/>
    <s v="210"/>
    <x v="8"/>
    <s v="210A"/>
    <s v="VP Student Learning"/>
  </r>
  <r>
    <x v="268"/>
    <x v="0"/>
    <s v="LABORF"/>
    <s v="2026"/>
    <n v="51045.98"/>
    <s v="GU001"/>
    <s v="206AT0"/>
    <s v="1100"/>
    <s v="083550"/>
    <m/>
    <m/>
    <x v="0"/>
    <x v="0"/>
    <x v="1"/>
    <x v="1"/>
    <x v="13"/>
    <x v="12"/>
    <s v="206"/>
    <x v="56"/>
    <s v="206A"/>
    <s v="BC Athletics"/>
  </r>
  <r>
    <x v="269"/>
    <x v="0"/>
    <s v="LABORF"/>
    <s v="2026"/>
    <n v="120580.07"/>
    <s v="GU001"/>
    <s v="21AEIT"/>
    <s v="1100"/>
    <s v="090100"/>
    <m/>
    <m/>
    <x v="0"/>
    <x v="0"/>
    <x v="1"/>
    <x v="1"/>
    <x v="6"/>
    <x v="5"/>
    <s v="21A"/>
    <x v="47"/>
    <s v="21AE"/>
    <s v="Engineering Systems"/>
  </r>
  <r>
    <x v="270"/>
    <x v="0"/>
    <s v="LABORF"/>
    <s v="2026"/>
    <n v="66171.69"/>
    <s v="RP384"/>
    <s v="26LEQB"/>
    <s v="1231"/>
    <s v="649090"/>
    <m/>
    <m/>
    <x v="0"/>
    <x v="0"/>
    <x v="1"/>
    <x v="1"/>
    <x v="1"/>
    <x v="1"/>
    <s v="26L"/>
    <x v="10"/>
    <s v="26LA"/>
    <s v="Categorical Programs"/>
  </r>
  <r>
    <x v="271"/>
    <x v="0"/>
    <s v="LABORF"/>
    <s v="2026"/>
    <n v="124389.13"/>
    <s v="GU001"/>
    <s v="21AIND"/>
    <s v="1100"/>
    <s v="095600"/>
    <m/>
    <m/>
    <x v="0"/>
    <x v="0"/>
    <x v="1"/>
    <x v="1"/>
    <x v="6"/>
    <x v="5"/>
    <s v="21A"/>
    <x v="47"/>
    <s v="21AI"/>
    <s v="Industrial Tech"/>
  </r>
  <r>
    <x v="272"/>
    <x v="0"/>
    <s v="LABORF"/>
    <s v="2026"/>
    <n v="107950.68"/>
    <s v="GU001"/>
    <s v="215BD1"/>
    <s v="1100"/>
    <s v="040100"/>
    <m/>
    <m/>
    <x v="0"/>
    <x v="0"/>
    <x v="1"/>
    <x v="1"/>
    <x v="6"/>
    <x v="5"/>
    <s v="215"/>
    <x v="13"/>
    <s v="215B"/>
    <s v="Biology Science Department"/>
  </r>
  <r>
    <x v="273"/>
    <x v="0"/>
    <s v="LABORF"/>
    <s v="2026"/>
    <n v="102749.01"/>
    <s v="GU001"/>
    <s v="21AIND"/>
    <s v="1100"/>
    <s v="095600"/>
    <m/>
    <m/>
    <x v="0"/>
    <x v="0"/>
    <x v="1"/>
    <x v="1"/>
    <x v="6"/>
    <x v="5"/>
    <s v="21A"/>
    <x v="47"/>
    <s v="21AI"/>
    <s v="Industrial Tech"/>
  </r>
  <r>
    <x v="274"/>
    <x v="0"/>
    <s v="LABORF"/>
    <s v="2026"/>
    <n v="122802.11"/>
    <s v="GU001"/>
    <s v="21GBE1"/>
    <s v="1100"/>
    <s v="220200"/>
    <m/>
    <m/>
    <x v="0"/>
    <x v="0"/>
    <x v="1"/>
    <x v="1"/>
    <x v="6"/>
    <x v="5"/>
    <s v="21G"/>
    <x v="15"/>
    <s v="21GB"/>
    <s v="BC BEHAVIORIAL SCIENCE"/>
  </r>
  <r>
    <x v="275"/>
    <x v="0"/>
    <s v="LABORF"/>
    <s v="2026"/>
    <n v="176097.94"/>
    <s v="GU001"/>
    <s v="21FDN0"/>
    <s v="1214"/>
    <s v="601000"/>
    <m/>
    <m/>
    <x v="0"/>
    <x v="0"/>
    <x v="1"/>
    <x v="1"/>
    <x v="6"/>
    <x v="5"/>
    <s v="21F"/>
    <x v="46"/>
    <s v="21FD"/>
    <s v="BC DEAN"/>
  </r>
  <r>
    <x v="276"/>
    <x v="0"/>
    <s v="LABORF"/>
    <s v="2026"/>
    <n v="77176.36"/>
    <s v="GU001"/>
    <s v="206PH1"/>
    <s v="1100"/>
    <s v="083500"/>
    <m/>
    <m/>
    <x v="0"/>
    <x v="0"/>
    <x v="1"/>
    <x v="1"/>
    <x v="13"/>
    <x v="12"/>
    <s v="206"/>
    <x v="56"/>
    <s v="206B"/>
    <s v="BC Athletics-INST"/>
  </r>
  <r>
    <x v="277"/>
    <x v="0"/>
    <s v="LABORF"/>
    <s v="2026"/>
    <n v="154352.71"/>
    <s v="GU001"/>
    <s v="21BEE1"/>
    <s v="1100"/>
    <s v="150100"/>
    <m/>
    <m/>
    <x v="0"/>
    <x v="0"/>
    <x v="1"/>
    <x v="1"/>
    <x v="6"/>
    <x v="5"/>
    <s v="21B"/>
    <x v="12"/>
    <s v="21BE"/>
    <s v="Dean English"/>
  </r>
  <r>
    <x v="278"/>
    <x v="0"/>
    <s v="LABORF"/>
    <s v="2026"/>
    <n v="0"/>
    <s v="GU001"/>
    <s v="510VI0"/>
    <s v="2399"/>
    <s v="601000"/>
    <m/>
    <m/>
    <x v="0"/>
    <x v="0"/>
    <x v="3"/>
    <x v="3"/>
    <x v="5"/>
    <x v="2"/>
    <s v="510"/>
    <x v="7"/>
    <s v="510A"/>
    <s v="PC - VP Academic Affairs"/>
  </r>
  <r>
    <x v="279"/>
    <x v="0"/>
    <s v="LABORF"/>
    <s v="2026"/>
    <n v="0"/>
    <s v="GU001"/>
    <s v="400PR0"/>
    <s v="2392"/>
    <s v="679000"/>
    <m/>
    <s v="CI"/>
    <x v="0"/>
    <x v="0"/>
    <x v="2"/>
    <x v="2"/>
    <x v="7"/>
    <x v="6"/>
    <s v="400"/>
    <x v="28"/>
    <s v="400A"/>
    <s v="President - Cerro Coso College"/>
  </r>
  <r>
    <x v="280"/>
    <x v="0"/>
    <s v="LABORF"/>
    <s v="2026"/>
    <n v="0"/>
    <s v="GU001"/>
    <s v="21FDN0"/>
    <s v="2394"/>
    <s v="601000"/>
    <m/>
    <m/>
    <x v="0"/>
    <x v="0"/>
    <x v="1"/>
    <x v="1"/>
    <x v="6"/>
    <x v="5"/>
    <s v="21F"/>
    <x v="46"/>
    <s v="21FD"/>
    <s v="BC DEAN"/>
  </r>
  <r>
    <x v="34"/>
    <x v="0"/>
    <s v="LABORF"/>
    <s v="2026"/>
    <n v="2940.67"/>
    <s v="RP005"/>
    <s v="422EO1"/>
    <s v="2191"/>
    <s v="643000"/>
    <s v="EOPDCB"/>
    <s v="CI"/>
    <x v="0"/>
    <x v="0"/>
    <x v="2"/>
    <x v="2"/>
    <x v="11"/>
    <x v="10"/>
    <s v="422"/>
    <x v="41"/>
    <s v="422E"/>
    <s v="EOPS"/>
  </r>
  <r>
    <x v="281"/>
    <x v="0"/>
    <s v="LABORF"/>
    <s v="2026"/>
    <n v="2203.5"/>
    <s v="RP005"/>
    <s v="422EO1"/>
    <s v="2191"/>
    <s v="643000"/>
    <s v="EOPDCA"/>
    <s v="CI"/>
    <x v="0"/>
    <x v="0"/>
    <x v="2"/>
    <x v="2"/>
    <x v="11"/>
    <x v="10"/>
    <s v="422"/>
    <x v="41"/>
    <s v="422E"/>
    <s v="EOPS"/>
  </r>
  <r>
    <x v="282"/>
    <x v="0"/>
    <s v="LABORF"/>
    <s v="2026"/>
    <n v="79979.25"/>
    <s v="GU001"/>
    <s v="422SP1"/>
    <s v="1214"/>
    <s v="639000"/>
    <m/>
    <s v="CI"/>
    <x v="0"/>
    <x v="0"/>
    <x v="2"/>
    <x v="2"/>
    <x v="11"/>
    <x v="10"/>
    <s v="422"/>
    <x v="41"/>
    <s v="422A"/>
    <s v="Dir Access Program"/>
  </r>
  <r>
    <x v="283"/>
    <x v="0"/>
    <s v="LABORF"/>
    <s v="2026"/>
    <n v="13836.09"/>
    <s v="RP005"/>
    <s v="422EO1"/>
    <s v="1231"/>
    <s v="643000"/>
    <s v="EOPDCA"/>
    <s v="CI"/>
    <x v="0"/>
    <x v="0"/>
    <x v="2"/>
    <x v="2"/>
    <x v="11"/>
    <x v="10"/>
    <s v="422"/>
    <x v="41"/>
    <s v="422E"/>
    <s v="EOPS"/>
  </r>
  <r>
    <x v="284"/>
    <x v="0"/>
    <s v="LABORF"/>
    <s v="2026"/>
    <n v="0"/>
    <s v="RP023"/>
    <s v="55CFY1"/>
    <s v="1214"/>
    <s v="649090"/>
    <m/>
    <m/>
    <x v="0"/>
    <x v="0"/>
    <x v="3"/>
    <x v="3"/>
    <x v="8"/>
    <x v="7"/>
    <s v="55C"/>
    <x v="24"/>
    <s v="55CB"/>
    <s v="Director of Student Services"/>
  </r>
  <r>
    <x v="285"/>
    <x v="0"/>
    <s v="LABORF"/>
    <s v="2026"/>
    <n v="35829.14"/>
    <s v="RP676"/>
    <s v="11BK59"/>
    <s v="2191"/>
    <s v="684000"/>
    <m/>
    <m/>
    <x v="0"/>
    <x v="0"/>
    <x v="0"/>
    <x v="0"/>
    <x v="4"/>
    <x v="4"/>
    <s v="11B"/>
    <x v="5"/>
    <s v="11BK"/>
    <s v="SWF Fiscal Agent"/>
  </r>
  <r>
    <x v="286"/>
    <x v="0"/>
    <s v="LABORF"/>
    <s v="2026"/>
    <n v="5001.62"/>
    <s v="RP007"/>
    <s v="55CDS2"/>
    <s v="2191"/>
    <s v="642000"/>
    <m/>
    <m/>
    <x v="0"/>
    <x v="0"/>
    <x v="3"/>
    <x v="3"/>
    <x v="8"/>
    <x v="7"/>
    <s v="55C"/>
    <x v="24"/>
    <s v="55CB"/>
    <s v="Director of Student Services"/>
  </r>
  <r>
    <x v="287"/>
    <x v="0"/>
    <s v="LABORF"/>
    <s v="2026"/>
    <n v="143065.49"/>
    <s v="GU001"/>
    <s v="133II0"/>
    <s v="2191"/>
    <s v="678000"/>
    <m/>
    <m/>
    <x v="0"/>
    <x v="0"/>
    <x v="0"/>
    <x v="0"/>
    <x v="9"/>
    <x v="8"/>
    <s v="133"/>
    <x v="23"/>
    <s v="133A"/>
    <s v="IT-Director, IT Infrastructure"/>
  </r>
  <r>
    <x v="288"/>
    <x v="0"/>
    <s v="LABORF"/>
    <s v="2026"/>
    <n v="71658.28"/>
    <s v="GU001"/>
    <s v="D01CO2"/>
    <s v="2191"/>
    <s v="679000"/>
    <m/>
    <m/>
    <x v="0"/>
    <x v="0"/>
    <x v="0"/>
    <x v="0"/>
    <x v="3"/>
    <x v="3"/>
    <s v="101"/>
    <x v="51"/>
    <s v="101A"/>
    <s v="Chancellor's - Admin. Assistant"/>
  </r>
  <r>
    <x v="289"/>
    <x v="0"/>
    <s v="LABORF"/>
    <s v="2026"/>
    <n v="50714.52"/>
    <s v="RP040"/>
    <s v="102RG1"/>
    <s v="2191"/>
    <s v="684000"/>
    <m/>
    <m/>
    <x v="0"/>
    <x v="0"/>
    <x v="0"/>
    <x v="0"/>
    <x v="3"/>
    <x v="3"/>
    <s v="102"/>
    <x v="4"/>
    <s v="102B"/>
    <s v="CREL Future Dev (1)"/>
  </r>
  <r>
    <x v="290"/>
    <x v="0"/>
    <s v="LABORF"/>
    <s v="2026"/>
    <n v="75286.039999999994"/>
    <s v="GU001"/>
    <s v="437MOB"/>
    <s v="2191"/>
    <s v="651000"/>
    <m/>
    <s v="CI"/>
    <x v="0"/>
    <x v="0"/>
    <x v="2"/>
    <x v="2"/>
    <x v="14"/>
    <x v="13"/>
    <s v="437"/>
    <x v="38"/>
    <s v="437A"/>
    <s v="CC - Director M&amp;O"/>
  </r>
  <r>
    <x v="291"/>
    <x v="0"/>
    <s v="LABORF"/>
    <s v="2026"/>
    <n v="23430.95"/>
    <s v="GU001"/>
    <s v="437MOC"/>
    <s v="2191"/>
    <s v="653000"/>
    <m/>
    <s v="CM"/>
    <x v="0"/>
    <x v="0"/>
    <x v="2"/>
    <x v="2"/>
    <x v="14"/>
    <x v="13"/>
    <s v="437"/>
    <x v="38"/>
    <s v="437B"/>
    <s v="Operations Manager"/>
  </r>
  <r>
    <x v="292"/>
    <x v="0"/>
    <s v="LABORF"/>
    <s v="2026"/>
    <n v="25312.82"/>
    <s v="GU001"/>
    <s v="409PI1"/>
    <s v="2191"/>
    <s v="671000"/>
    <m/>
    <s v="CI"/>
    <x v="0"/>
    <x v="0"/>
    <x v="2"/>
    <x v="2"/>
    <x v="7"/>
    <x v="6"/>
    <s v="409"/>
    <x v="66"/>
    <s v="409A"/>
    <s v="Public Information-Extrnl Relations"/>
  </r>
  <r>
    <x v="293"/>
    <x v="0"/>
    <s v="LABORF"/>
    <s v="2026"/>
    <n v="5881.33"/>
    <s v="RP500"/>
    <s v="239SY0"/>
    <s v="2191"/>
    <s v="695010"/>
    <m/>
    <m/>
    <x v="0"/>
    <x v="0"/>
    <x v="1"/>
    <x v="1"/>
    <x v="15"/>
    <x v="14"/>
    <s v="239"/>
    <x v="44"/>
    <s v="239A"/>
    <s v="Public Safety"/>
  </r>
  <r>
    <x v="294"/>
    <x v="0"/>
    <s v="LABORF"/>
    <s v="2026"/>
    <n v="77168.22"/>
    <s v="GU001"/>
    <s v="26CCG1"/>
    <s v="2191"/>
    <s v="631000"/>
    <m/>
    <m/>
    <x v="0"/>
    <x v="0"/>
    <x v="1"/>
    <x v="1"/>
    <x v="1"/>
    <x v="1"/>
    <s v="26C"/>
    <x v="43"/>
    <s v="26CC"/>
    <s v="Dean of Student Develop Success"/>
  </r>
  <r>
    <x v="295"/>
    <x v="0"/>
    <s v="LABORF"/>
    <s v="2026"/>
    <n v="6816.49"/>
    <s v="RP500"/>
    <s v="239SY0"/>
    <s v="2191"/>
    <s v="695010"/>
    <m/>
    <m/>
    <x v="0"/>
    <x v="0"/>
    <x v="1"/>
    <x v="1"/>
    <x v="15"/>
    <x v="14"/>
    <s v="239"/>
    <x v="44"/>
    <s v="239A"/>
    <s v="Public Safety"/>
  </r>
  <r>
    <x v="296"/>
    <x v="0"/>
    <s v="LABORF"/>
    <s v="2026"/>
    <n v="58813.3"/>
    <s v="RP613"/>
    <s v="21AWR9"/>
    <s v="2191"/>
    <s v="647000"/>
    <s v="R84668"/>
    <m/>
    <x v="0"/>
    <x v="0"/>
    <x v="1"/>
    <x v="1"/>
    <x v="6"/>
    <x v="5"/>
    <s v="21A"/>
    <x v="47"/>
    <s v="21AW"/>
    <s v="BC Strong Workforce"/>
  </r>
  <r>
    <x v="297"/>
    <x v="0"/>
    <s v="LABORF"/>
    <s v="2026"/>
    <n v="42600.22"/>
    <s v="GU001"/>
    <s v="239SY0"/>
    <s v="2191"/>
    <s v="677010"/>
    <m/>
    <m/>
    <x v="0"/>
    <x v="0"/>
    <x v="1"/>
    <x v="1"/>
    <x v="15"/>
    <x v="14"/>
    <s v="239"/>
    <x v="44"/>
    <s v="239A"/>
    <s v="Public Safety"/>
  </r>
  <r>
    <x v="298"/>
    <x v="0"/>
    <s v="LABORF"/>
    <s v="2026"/>
    <n v="0"/>
    <s v="GU001"/>
    <s v="26CCG1"/>
    <s v="1231"/>
    <s v="601000"/>
    <m/>
    <m/>
    <x v="0"/>
    <x v="0"/>
    <x v="1"/>
    <x v="1"/>
    <x v="1"/>
    <x v="1"/>
    <s v="26C"/>
    <x v="43"/>
    <s v="26CC"/>
    <s v="Dean of Student Develop Success"/>
  </r>
  <r>
    <x v="299"/>
    <x v="0"/>
    <s v="LABORF"/>
    <s v="2026"/>
    <n v="37643.019999999997"/>
    <s v="RP384"/>
    <s v="26LEQB"/>
    <s v="2191"/>
    <s v="649090"/>
    <m/>
    <m/>
    <x v="0"/>
    <x v="0"/>
    <x v="1"/>
    <x v="1"/>
    <x v="1"/>
    <x v="1"/>
    <s v="26L"/>
    <x v="10"/>
    <s v="26LA"/>
    <s v="Categorical Programs"/>
  </r>
  <r>
    <x v="300"/>
    <x v="0"/>
    <s v="LABORF"/>
    <s v="2026"/>
    <n v="51982.42"/>
    <s v="GU001"/>
    <s v="217FT0"/>
    <s v="2191"/>
    <s v="601000"/>
    <m/>
    <m/>
    <x v="0"/>
    <x v="0"/>
    <x v="1"/>
    <x v="1"/>
    <x v="6"/>
    <x v="5"/>
    <s v="217"/>
    <x v="26"/>
    <s v="217F"/>
    <s v="BC FIRE"/>
  </r>
  <r>
    <x v="301"/>
    <x v="0"/>
    <s v="LABORF"/>
    <s v="2026"/>
    <n v="5734.47"/>
    <s v="GU001"/>
    <s v="239SY0"/>
    <s v="2191"/>
    <s v="696011"/>
    <m/>
    <m/>
    <x v="0"/>
    <x v="0"/>
    <x v="1"/>
    <x v="1"/>
    <x v="15"/>
    <x v="14"/>
    <s v="239"/>
    <x v="44"/>
    <s v="239A"/>
    <s v="Public Safety"/>
  </r>
  <r>
    <x v="302"/>
    <x v="0"/>
    <s v="LABORF"/>
    <s v="2026"/>
    <n v="36724.93"/>
    <s v="RP384"/>
    <s v="26LEQA"/>
    <s v="2191"/>
    <s v="649090"/>
    <m/>
    <m/>
    <x v="0"/>
    <x v="0"/>
    <x v="1"/>
    <x v="1"/>
    <x v="1"/>
    <x v="1"/>
    <s v="26L"/>
    <x v="10"/>
    <s v="26LA"/>
    <s v="Categorical Programs"/>
  </r>
  <r>
    <x v="303"/>
    <x v="0"/>
    <s v="LABORF"/>
    <s v="2026"/>
    <n v="60283.64"/>
    <s v="RP611"/>
    <s v="21AVTV"/>
    <s v="2191"/>
    <s v="647000"/>
    <s v="PERVCL"/>
    <m/>
    <x v="0"/>
    <x v="0"/>
    <x v="1"/>
    <x v="1"/>
    <x v="6"/>
    <x v="5"/>
    <s v="21A"/>
    <x v="47"/>
    <s v="21AV"/>
    <s v="VTEA"/>
  </r>
  <r>
    <x v="304"/>
    <x v="0"/>
    <s v="LABORF"/>
    <s v="2026"/>
    <n v="102091.96"/>
    <s v="GU001"/>
    <s v="21FFL2"/>
    <s v="1100"/>
    <s v="110500"/>
    <m/>
    <m/>
    <x v="0"/>
    <x v="0"/>
    <x v="1"/>
    <x v="1"/>
    <x v="6"/>
    <x v="5"/>
    <s v="21F"/>
    <x v="46"/>
    <s v="21FF"/>
    <s v="BC FOREIGN LANGUAGE"/>
  </r>
  <r>
    <x v="305"/>
    <x v="0"/>
    <s v="LABORF"/>
    <s v="2026"/>
    <n v="142412.79999999999"/>
    <s v="GU001"/>
    <s v="21FFL2"/>
    <s v="1100"/>
    <s v="493080"/>
    <m/>
    <m/>
    <x v="0"/>
    <x v="0"/>
    <x v="1"/>
    <x v="1"/>
    <x v="6"/>
    <x v="5"/>
    <s v="21F"/>
    <x v="46"/>
    <s v="21FF"/>
    <s v="BC FOREIGN LANGUAGE"/>
  </r>
  <r>
    <x v="306"/>
    <x v="0"/>
    <s v="LABORF"/>
    <s v="2026"/>
    <n v="0"/>
    <s v="RP001"/>
    <s v="26FFA3"/>
    <s v="2392"/>
    <s v="646000"/>
    <m/>
    <m/>
    <x v="0"/>
    <x v="0"/>
    <x v="1"/>
    <x v="1"/>
    <x v="1"/>
    <x v="1"/>
    <s v="26F"/>
    <x v="58"/>
    <s v="26FA"/>
    <s v="Director Financial Aid (New Queue)"/>
  </r>
  <r>
    <x v="307"/>
    <x v="0"/>
    <s v="LABORF"/>
    <s v="2026"/>
    <n v="0"/>
    <s v="GU001"/>
    <s v="260VS0"/>
    <s v="2399"/>
    <s v="649090"/>
    <m/>
    <m/>
    <x v="0"/>
    <x v="0"/>
    <x v="1"/>
    <x v="1"/>
    <x v="1"/>
    <x v="1"/>
    <s v="260"/>
    <x v="1"/>
    <s v="260A"/>
    <s v="VP of Student Services"/>
  </r>
  <r>
    <x v="308"/>
    <x v="0"/>
    <s v="LABORF"/>
    <s v="2026"/>
    <n v="0"/>
    <s v="GU001"/>
    <s v="210VI0"/>
    <s v="1311"/>
    <s v="499900"/>
    <m/>
    <m/>
    <x v="0"/>
    <x v="0"/>
    <x v="1"/>
    <x v="1"/>
    <x v="6"/>
    <x v="5"/>
    <s v="210"/>
    <x v="8"/>
    <s v="210A"/>
    <s v="VP Student Learning"/>
  </r>
  <r>
    <x v="133"/>
    <x v="0"/>
    <s v="LABORF"/>
    <s v="2026"/>
    <n v="82292.34"/>
    <s v="GU001"/>
    <s v="41ELC1"/>
    <s v="1251"/>
    <s v="601000"/>
    <m/>
    <s v="CI"/>
    <x v="0"/>
    <x v="0"/>
    <x v="2"/>
    <x v="2"/>
    <x v="2"/>
    <x v="2"/>
    <s v="41E"/>
    <x v="2"/>
    <s v="41EJ"/>
    <s v="CC-Learning Center-LAC"/>
  </r>
  <r>
    <x v="133"/>
    <x v="0"/>
    <s v="LABORF"/>
    <s v="2026"/>
    <n v="22443.37"/>
    <s v="RP389"/>
    <s v="410QP1"/>
    <s v="1251"/>
    <s v="611000"/>
    <s v="EPSCSS"/>
    <s v="CI"/>
    <x v="0"/>
    <x v="0"/>
    <x v="2"/>
    <x v="2"/>
    <x v="2"/>
    <x v="2"/>
    <s v="410"/>
    <x v="7"/>
    <s v="410A"/>
    <s v="CC - VP Academic Affairs"/>
  </r>
  <r>
    <x v="309"/>
    <x v="0"/>
    <s v="LABORF"/>
    <s v="2026"/>
    <n v="3272.44"/>
    <s v="RP611"/>
    <s v="411VTV"/>
    <s v="1214"/>
    <s v="601000"/>
    <s v="PERVE0"/>
    <s v="CI"/>
    <x v="0"/>
    <x v="0"/>
    <x v="2"/>
    <x v="2"/>
    <x v="2"/>
    <x v="2"/>
    <s v="411"/>
    <x v="20"/>
    <s v="411A"/>
    <s v="Dean of Career Technical Education"/>
  </r>
  <r>
    <x v="310"/>
    <x v="0"/>
    <s v="LABORF"/>
    <s v="2026"/>
    <n v="85085.08"/>
    <s v="RP041"/>
    <s v="41MSN1"/>
    <s v="2110"/>
    <s v="601000"/>
    <m/>
    <s v="CP"/>
    <x v="0"/>
    <x v="0"/>
    <x v="2"/>
    <x v="2"/>
    <x v="2"/>
    <x v="2"/>
    <s v="41M"/>
    <x v="67"/>
    <s v="41MA"/>
    <s v="Incarcerated Stud Ed Program (ISEP)"/>
  </r>
  <r>
    <x v="310"/>
    <x v="0"/>
    <s v="LABORF"/>
    <s v="2026"/>
    <n v="28361.69"/>
    <s v="GU001"/>
    <s v="41MOI1"/>
    <s v="2110"/>
    <s v="601000"/>
    <m/>
    <s v="CP"/>
    <x v="0"/>
    <x v="0"/>
    <x v="2"/>
    <x v="2"/>
    <x v="2"/>
    <x v="2"/>
    <s v="41M"/>
    <x v="67"/>
    <s v="41MA"/>
    <s v="Incarcerated Stud Ed Program (ISEP)"/>
  </r>
  <r>
    <x v="311"/>
    <x v="0"/>
    <s v="LABORF"/>
    <s v="2026"/>
    <n v="0"/>
    <s v="RP676"/>
    <s v="411JS3"/>
    <s v="2311"/>
    <s v="601000"/>
    <m/>
    <s v="CT"/>
    <x v="0"/>
    <x v="0"/>
    <x v="2"/>
    <x v="2"/>
    <x v="2"/>
    <x v="2"/>
    <s v="411"/>
    <x v="20"/>
    <s v="411A"/>
    <s v="Dean of Career Technical Education"/>
  </r>
  <r>
    <x v="312"/>
    <x v="0"/>
    <s v="LABORF"/>
    <s v="2026"/>
    <n v="267157.77"/>
    <s v="GU001"/>
    <s v="130IT0"/>
    <s v="2110"/>
    <s v="678000"/>
    <m/>
    <m/>
    <x v="0"/>
    <x v="0"/>
    <x v="0"/>
    <x v="0"/>
    <x v="9"/>
    <x v="8"/>
    <s v="130"/>
    <x v="68"/>
    <s v="130A"/>
    <s v="IT-Dir. Information Technology"/>
  </r>
  <r>
    <x v="313"/>
    <x v="0"/>
    <s v="LABORF"/>
    <s v="2026"/>
    <n v="125872.17"/>
    <s v="GU001"/>
    <s v="511SS1"/>
    <s v="1100"/>
    <s v="493060"/>
    <m/>
    <m/>
    <x v="0"/>
    <x v="0"/>
    <x v="3"/>
    <x v="3"/>
    <x v="5"/>
    <x v="2"/>
    <s v="511"/>
    <x v="17"/>
    <s v="511E"/>
    <s v="PC - SOCIAL SCIENCE"/>
  </r>
  <r>
    <x v="314"/>
    <x v="0"/>
    <s v="LABORF"/>
    <s v="2026"/>
    <n v="9239.64"/>
    <s v="RP363"/>
    <s v="530STF"/>
    <s v="2110"/>
    <s v="694031"/>
    <m/>
    <m/>
    <x v="0"/>
    <x v="0"/>
    <x v="3"/>
    <x v="3"/>
    <x v="17"/>
    <x v="13"/>
    <s v="530"/>
    <x v="69"/>
    <s v="530A"/>
    <s v="PC - Administrative Services"/>
  </r>
  <r>
    <x v="315"/>
    <x v="0"/>
    <s v="LABORF"/>
    <s v="2026"/>
    <n v="0"/>
    <s v="GU001"/>
    <s v="514AM2"/>
    <s v="2394"/>
    <s v="696071"/>
    <m/>
    <m/>
    <x v="0"/>
    <x v="0"/>
    <x v="3"/>
    <x v="3"/>
    <x v="5"/>
    <x v="2"/>
    <s v="514"/>
    <x v="18"/>
    <s v="514A"/>
    <s v="PC - Athletic Director"/>
  </r>
  <r>
    <x v="316"/>
    <x v="0"/>
    <s v="LABORF"/>
    <s v="2026"/>
    <n v="0"/>
    <s v="GU001"/>
    <s v="210VI0"/>
    <s v="2394"/>
    <s v="601000"/>
    <m/>
    <m/>
    <x v="0"/>
    <x v="0"/>
    <x v="1"/>
    <x v="1"/>
    <x v="6"/>
    <x v="5"/>
    <s v="210"/>
    <x v="8"/>
    <s v="210A"/>
    <s v="VP Student Learning"/>
  </r>
  <r>
    <x v="317"/>
    <x v="0"/>
    <s v="LABORF"/>
    <s v="2026"/>
    <n v="0"/>
    <s v="GU001"/>
    <s v="210VI0"/>
    <s v="2394"/>
    <s v="601000"/>
    <m/>
    <m/>
    <x v="0"/>
    <x v="0"/>
    <x v="1"/>
    <x v="1"/>
    <x v="6"/>
    <x v="5"/>
    <s v="210"/>
    <x v="8"/>
    <s v="210A"/>
    <s v="VP Student Learning"/>
  </r>
  <r>
    <x v="318"/>
    <x v="0"/>
    <s v="LABORF"/>
    <s v="2026"/>
    <n v="0"/>
    <s v="GU001"/>
    <s v="260VS0"/>
    <s v="2399"/>
    <s v="649090"/>
    <m/>
    <m/>
    <x v="0"/>
    <x v="0"/>
    <x v="1"/>
    <x v="1"/>
    <x v="1"/>
    <x v="1"/>
    <s v="260"/>
    <x v="1"/>
    <s v="260A"/>
    <s v="VP of Student Services"/>
  </r>
  <r>
    <x v="319"/>
    <x v="0"/>
    <s v="LABORF"/>
    <s v="2026"/>
    <n v="113446.77"/>
    <s v="GU001"/>
    <s v="206AT0"/>
    <s v="2110"/>
    <s v="696011"/>
    <m/>
    <m/>
    <x v="0"/>
    <x v="0"/>
    <x v="1"/>
    <x v="1"/>
    <x v="13"/>
    <x v="12"/>
    <s v="206"/>
    <x v="56"/>
    <s v="206A"/>
    <s v="BC Athletics"/>
  </r>
  <r>
    <x v="320"/>
    <x v="0"/>
    <s v="LABORF"/>
    <s v="2026"/>
    <n v="110679.78"/>
    <s v="GU001"/>
    <s v="26DDEN"/>
    <s v="2110"/>
    <s v="679000"/>
    <m/>
    <m/>
    <x v="0"/>
    <x v="0"/>
    <x v="1"/>
    <x v="1"/>
    <x v="1"/>
    <x v="1"/>
    <s v="26D"/>
    <x v="14"/>
    <s v="26DA"/>
    <s v="Dir Outreach Services"/>
  </r>
  <r>
    <x v="321"/>
    <x v="0"/>
    <s v="LABORF"/>
    <s v="2026"/>
    <n v="134531.96"/>
    <s v="GU001"/>
    <s v="26FFA1"/>
    <s v="2110"/>
    <s v="646000"/>
    <m/>
    <m/>
    <x v="0"/>
    <x v="0"/>
    <x v="1"/>
    <x v="1"/>
    <x v="1"/>
    <x v="1"/>
    <s v="26F"/>
    <x v="58"/>
    <s v="26FA"/>
    <s v="Director Financial Aid (New Queue)"/>
  </r>
  <r>
    <x v="322"/>
    <x v="0"/>
    <s v="LABORF"/>
    <s v="2026"/>
    <n v="0"/>
    <s v="GU001"/>
    <s v="210VI0"/>
    <s v="2394"/>
    <s v="601000"/>
    <m/>
    <m/>
    <x v="0"/>
    <x v="0"/>
    <x v="1"/>
    <x v="1"/>
    <x v="6"/>
    <x v="5"/>
    <s v="210"/>
    <x v="8"/>
    <s v="210A"/>
    <s v="VP Student Learning"/>
  </r>
  <r>
    <x v="323"/>
    <x v="0"/>
    <s v="LABORF"/>
    <s v="2026"/>
    <n v="0"/>
    <s v="GU001"/>
    <s v="210VI0"/>
    <s v="2394"/>
    <s v="601000"/>
    <m/>
    <m/>
    <x v="0"/>
    <x v="0"/>
    <x v="1"/>
    <x v="1"/>
    <x v="6"/>
    <x v="5"/>
    <s v="210"/>
    <x v="8"/>
    <s v="210A"/>
    <s v="VP Student Learning"/>
  </r>
  <r>
    <x v="324"/>
    <x v="0"/>
    <s v="LABORF"/>
    <s v="2026"/>
    <n v="0"/>
    <s v="GU001"/>
    <s v="210VI0"/>
    <s v="2394"/>
    <s v="601000"/>
    <m/>
    <m/>
    <x v="0"/>
    <x v="0"/>
    <x v="1"/>
    <x v="1"/>
    <x v="6"/>
    <x v="5"/>
    <s v="210"/>
    <x v="8"/>
    <s v="210A"/>
    <s v="VP Student Learning"/>
  </r>
  <r>
    <x v="325"/>
    <x v="0"/>
    <s v="LABORF"/>
    <s v="2026"/>
    <n v="0"/>
    <s v="GU001"/>
    <s v="210VI0"/>
    <s v="2394"/>
    <s v="601000"/>
    <m/>
    <m/>
    <x v="0"/>
    <x v="0"/>
    <x v="1"/>
    <x v="1"/>
    <x v="6"/>
    <x v="5"/>
    <s v="210"/>
    <x v="8"/>
    <s v="210A"/>
    <s v="VP Student Learning"/>
  </r>
  <r>
    <x v="326"/>
    <x v="0"/>
    <s v="LABORF"/>
    <s v="2026"/>
    <n v="0"/>
    <s v="GU001"/>
    <s v="210VI0"/>
    <s v="2394"/>
    <s v="601000"/>
    <m/>
    <m/>
    <x v="0"/>
    <x v="0"/>
    <x v="1"/>
    <x v="1"/>
    <x v="6"/>
    <x v="5"/>
    <s v="210"/>
    <x v="8"/>
    <s v="210A"/>
    <s v="VP Student Learning"/>
  </r>
  <r>
    <x v="327"/>
    <x v="0"/>
    <s v="LABORF"/>
    <s v="2026"/>
    <n v="0"/>
    <s v="GU001"/>
    <s v="210VI0"/>
    <s v="2394"/>
    <s v="601000"/>
    <m/>
    <m/>
    <x v="0"/>
    <x v="0"/>
    <x v="1"/>
    <x v="1"/>
    <x v="6"/>
    <x v="5"/>
    <s v="210"/>
    <x v="8"/>
    <s v="210A"/>
    <s v="VP Student Learning"/>
  </r>
  <r>
    <x v="328"/>
    <x v="0"/>
    <s v="LABORF"/>
    <s v="2026"/>
    <n v="0"/>
    <s v="GU001"/>
    <s v="210VI0"/>
    <s v="2394"/>
    <s v="601000"/>
    <m/>
    <m/>
    <x v="0"/>
    <x v="0"/>
    <x v="1"/>
    <x v="1"/>
    <x v="6"/>
    <x v="5"/>
    <s v="210"/>
    <x v="8"/>
    <s v="210A"/>
    <s v="VP Student Learning"/>
  </r>
  <r>
    <x v="329"/>
    <x v="0"/>
    <s v="LABORF"/>
    <s v="2026"/>
    <n v="13963.32"/>
    <s v="GU001"/>
    <s v="206AT0"/>
    <s v="1251"/>
    <s v="696011"/>
    <m/>
    <m/>
    <x v="0"/>
    <x v="0"/>
    <x v="1"/>
    <x v="1"/>
    <x v="13"/>
    <x v="12"/>
    <s v="206"/>
    <x v="56"/>
    <s v="206A"/>
    <s v="BC Athletics"/>
  </r>
  <r>
    <x v="330"/>
    <x v="0"/>
    <s v="LABORF"/>
    <s v="2026"/>
    <n v="114769.85"/>
    <s v="GU001"/>
    <s v="21DHT0"/>
    <s v="1100"/>
    <s v="122300"/>
    <m/>
    <m/>
    <x v="0"/>
    <x v="0"/>
    <x v="1"/>
    <x v="1"/>
    <x v="6"/>
    <x v="5"/>
    <s v="21D"/>
    <x v="11"/>
    <s v="21DH"/>
    <s v="BC Assc Dean Nursing"/>
  </r>
  <r>
    <x v="331"/>
    <x v="0"/>
    <s v="LABORF"/>
    <s v="2026"/>
    <n v="148409.76999999999"/>
    <s v="RP510"/>
    <s v="26BHS1"/>
    <s v="1214"/>
    <s v="644000"/>
    <m/>
    <m/>
    <x v="0"/>
    <x v="0"/>
    <x v="1"/>
    <x v="1"/>
    <x v="1"/>
    <x v="1"/>
    <s v="26B"/>
    <x v="70"/>
    <s v="26BH"/>
    <s v="Director of Student Health"/>
  </r>
  <r>
    <x v="332"/>
    <x v="0"/>
    <s v="LABORF"/>
    <s v="2026"/>
    <n v="88888.51"/>
    <s v="GU001"/>
    <s v="213OI1"/>
    <s v="2110"/>
    <s v="601000"/>
    <m/>
    <m/>
    <x v="0"/>
    <x v="0"/>
    <x v="1"/>
    <x v="1"/>
    <x v="6"/>
    <x v="5"/>
    <s v="213"/>
    <x v="34"/>
    <s v="213O"/>
    <s v="BC Inmate Ed"/>
  </r>
  <r>
    <x v="333"/>
    <x v="0"/>
    <s v="LABORF"/>
    <s v="2026"/>
    <n v="102091.96"/>
    <s v="GU001"/>
    <s v="21BEE1"/>
    <s v="1100"/>
    <s v="150100"/>
    <m/>
    <m/>
    <x v="0"/>
    <x v="0"/>
    <x v="1"/>
    <x v="1"/>
    <x v="6"/>
    <x v="5"/>
    <s v="21B"/>
    <x v="12"/>
    <s v="21BE"/>
    <s v="Dean English"/>
  </r>
  <r>
    <x v="334"/>
    <x v="0"/>
    <s v="LABORF"/>
    <s v="2026"/>
    <n v="126684.44"/>
    <s v="GU001"/>
    <s v="215MA1"/>
    <s v="1100"/>
    <s v="170100"/>
    <m/>
    <m/>
    <x v="0"/>
    <x v="0"/>
    <x v="1"/>
    <x v="1"/>
    <x v="6"/>
    <x v="5"/>
    <s v="215"/>
    <x v="13"/>
    <s v="215F"/>
    <s v="Math General"/>
  </r>
  <r>
    <x v="227"/>
    <x v="0"/>
    <s v="LABORF"/>
    <s v="2026"/>
    <n v="34748.730000000003"/>
    <s v="RP384"/>
    <s v="42FMTB"/>
    <s v="1231"/>
    <s v="632000"/>
    <m/>
    <s v="CT"/>
    <x v="0"/>
    <x v="0"/>
    <x v="2"/>
    <x v="2"/>
    <x v="11"/>
    <x v="10"/>
    <s v="42F"/>
    <x v="63"/>
    <s v="42FA"/>
    <s v="Director of SSSP"/>
  </r>
  <r>
    <x v="335"/>
    <x v="0"/>
    <s v="LABORF"/>
    <s v="2026"/>
    <n v="0"/>
    <s v="BF100"/>
    <s v="23DES1"/>
    <s v="2110"/>
    <s v="694014"/>
    <m/>
    <m/>
    <x v="0"/>
    <x v="0"/>
    <x v="1"/>
    <x v="1"/>
    <x v="15"/>
    <x v="14"/>
    <s v="23F"/>
    <x v="71"/>
    <s v="23FS"/>
    <s v="BC Food Service"/>
  </r>
  <r>
    <x v="336"/>
    <x v="0"/>
    <s v="LABORF"/>
    <s v="2026"/>
    <n v="49300.24"/>
    <s v="RS4004"/>
    <s v="411NF1"/>
    <s v="1251"/>
    <s v="601000"/>
    <s v="RNIXDP"/>
    <s v="CI"/>
    <x v="0"/>
    <x v="0"/>
    <x v="2"/>
    <x v="2"/>
    <x v="2"/>
    <x v="2"/>
    <s v="411"/>
    <x v="20"/>
    <s v="411A"/>
    <s v="Dean of Career Technical Education"/>
  </r>
  <r>
    <x v="35"/>
    <x v="0"/>
    <s v="LABORF"/>
    <s v="2026"/>
    <n v="16362.18"/>
    <s v="RP016"/>
    <s v="424VR1"/>
    <s v="1214"/>
    <s v="648000"/>
    <m/>
    <s v="CI"/>
    <x v="0"/>
    <x v="0"/>
    <x v="2"/>
    <x v="2"/>
    <x v="11"/>
    <x v="10"/>
    <s v="424"/>
    <x v="36"/>
    <s v="424C"/>
    <s v="Admissions &amp; Records"/>
  </r>
  <r>
    <x v="283"/>
    <x v="0"/>
    <s v="LABORF"/>
    <s v="2026"/>
    <n v="7964.92"/>
    <s v="RP384"/>
    <s v="40KEQA"/>
    <s v="1231"/>
    <s v="649090"/>
    <m/>
    <s v="CI"/>
    <x v="0"/>
    <x v="0"/>
    <x v="2"/>
    <x v="2"/>
    <x v="7"/>
    <x v="6"/>
    <s v="40K"/>
    <x v="21"/>
    <s v="40KA"/>
    <s v="Equity"/>
  </r>
  <r>
    <x v="283"/>
    <x v="0"/>
    <s v="LABORF"/>
    <s v="2026"/>
    <n v="2654.98"/>
    <s v="RP384"/>
    <s v="40KEQB"/>
    <s v="1231"/>
    <s v="649090"/>
    <m/>
    <s v="CI"/>
    <x v="0"/>
    <x v="0"/>
    <x v="2"/>
    <x v="2"/>
    <x v="7"/>
    <x v="6"/>
    <s v="40K"/>
    <x v="21"/>
    <s v="40KA"/>
    <s v="Equity"/>
  </r>
  <r>
    <x v="337"/>
    <x v="0"/>
    <s v="LABORF"/>
    <s v="2026"/>
    <n v="10859.25"/>
    <s v="RP384"/>
    <s v="40KEQA"/>
    <s v="2110"/>
    <s v="649090"/>
    <m/>
    <s v="CI"/>
    <x v="0"/>
    <x v="0"/>
    <x v="2"/>
    <x v="2"/>
    <x v="7"/>
    <x v="6"/>
    <s v="40K"/>
    <x v="21"/>
    <s v="40KA"/>
    <s v="Equity"/>
  </r>
  <r>
    <x v="338"/>
    <x v="0"/>
    <s v="LABORF"/>
    <s v="2026"/>
    <n v="0"/>
    <s v="BF100"/>
    <s v="23DES1"/>
    <s v="2399"/>
    <s v="694014"/>
    <m/>
    <m/>
    <x v="0"/>
    <x v="0"/>
    <x v="1"/>
    <x v="1"/>
    <x v="15"/>
    <x v="14"/>
    <s v="23F"/>
    <x v="71"/>
    <s v="23FS"/>
    <s v="BC Food Service"/>
  </r>
  <r>
    <x v="339"/>
    <x v="0"/>
    <s v="LABORF"/>
    <s v="2026"/>
    <n v="54614"/>
    <s v="RP007"/>
    <s v="55CDS1"/>
    <s v="2191"/>
    <s v="642000"/>
    <m/>
    <m/>
    <x v="0"/>
    <x v="0"/>
    <x v="3"/>
    <x v="3"/>
    <x v="8"/>
    <x v="7"/>
    <s v="55C"/>
    <x v="24"/>
    <s v="55CB"/>
    <s v="Director of Student Services"/>
  </r>
  <r>
    <x v="340"/>
    <x v="0"/>
    <s v="LABORF"/>
    <s v="2026"/>
    <n v="73449.850000000006"/>
    <s v="GU001"/>
    <s v="122BS2"/>
    <s v="2191"/>
    <s v="672000"/>
    <m/>
    <m/>
    <x v="0"/>
    <x v="0"/>
    <x v="0"/>
    <x v="0"/>
    <x v="0"/>
    <x v="0"/>
    <s v="122"/>
    <x v="0"/>
    <s v="122A"/>
    <s v="Director of Accounting Services"/>
  </r>
  <r>
    <x v="341"/>
    <x v="0"/>
    <s v="LABORF"/>
    <s v="2026"/>
    <n v="10922.8"/>
    <s v="RP009"/>
    <s v="55CCA1"/>
    <s v="2191"/>
    <s v="643010"/>
    <s v="CARDCB"/>
    <m/>
    <x v="0"/>
    <x v="0"/>
    <x v="3"/>
    <x v="3"/>
    <x v="8"/>
    <x v="7"/>
    <s v="55C"/>
    <x v="24"/>
    <s v="55CB"/>
    <s v="Director of Student Services"/>
  </r>
  <r>
    <x v="342"/>
    <x v="0"/>
    <s v="LABORF"/>
    <s v="2026"/>
    <n v="0"/>
    <s v="GU001"/>
    <s v="514AT1"/>
    <s v="1214"/>
    <s v="696071"/>
    <m/>
    <m/>
    <x v="0"/>
    <x v="0"/>
    <x v="3"/>
    <x v="3"/>
    <x v="5"/>
    <x v="2"/>
    <s v="514"/>
    <x v="18"/>
    <s v="514A"/>
    <s v="PC - Athletic Director"/>
  </r>
  <r>
    <x v="343"/>
    <x v="0"/>
    <s v="LABORF"/>
    <s v="2026"/>
    <n v="652.89"/>
    <s v="RP009"/>
    <s v="422CA1"/>
    <s v="2191"/>
    <s v="643010"/>
    <s v="CARDCA"/>
    <s v="CI"/>
    <x v="0"/>
    <x v="0"/>
    <x v="2"/>
    <x v="2"/>
    <x v="11"/>
    <x v="10"/>
    <s v="422"/>
    <x v="41"/>
    <s v="422C"/>
    <s v="Care"/>
  </r>
  <r>
    <x v="344"/>
    <x v="0"/>
    <s v="LABORF"/>
    <s v="2026"/>
    <n v="0"/>
    <s v="RP613"/>
    <s v="411WL9"/>
    <s v="2394"/>
    <s v="601000"/>
    <s v="C78230"/>
    <s v="CI"/>
    <x v="0"/>
    <x v="0"/>
    <x v="2"/>
    <x v="2"/>
    <x v="2"/>
    <x v="2"/>
    <s v="411"/>
    <x v="20"/>
    <s v="411A"/>
    <s v="Dean of Career Technical Education"/>
  </r>
  <r>
    <x v="345"/>
    <x v="0"/>
    <s v="LABORF"/>
    <s v="2026"/>
    <n v="73449.850000000006"/>
    <s v="GU001"/>
    <s v="42FCG1"/>
    <s v="2191"/>
    <s v="631000"/>
    <m/>
    <s v="CI"/>
    <x v="0"/>
    <x v="0"/>
    <x v="2"/>
    <x v="2"/>
    <x v="11"/>
    <x v="10"/>
    <s v="42F"/>
    <x v="63"/>
    <s v="42FA"/>
    <s v="Director of SSSP"/>
  </r>
  <r>
    <x v="114"/>
    <x v="0"/>
    <s v="LABORF"/>
    <s v="2026"/>
    <n v="5597.94"/>
    <s v="GU001"/>
    <s v="239SY0"/>
    <s v="2191"/>
    <s v="696011"/>
    <m/>
    <m/>
    <x v="0"/>
    <x v="0"/>
    <x v="1"/>
    <x v="1"/>
    <x v="15"/>
    <x v="14"/>
    <s v="239"/>
    <x v="44"/>
    <s v="239A"/>
    <s v="Public Safety"/>
  </r>
  <r>
    <x v="346"/>
    <x v="0"/>
    <s v="LABORF"/>
    <s v="2026"/>
    <n v="64918.94"/>
    <s v="BF100"/>
    <s v="23DFS1"/>
    <s v="2191"/>
    <s v="694011"/>
    <m/>
    <m/>
    <x v="0"/>
    <x v="0"/>
    <x v="1"/>
    <x v="1"/>
    <x v="15"/>
    <x v="14"/>
    <s v="23F"/>
    <x v="71"/>
    <s v="23FS"/>
    <s v="BC Food Service"/>
  </r>
  <r>
    <x v="347"/>
    <x v="0"/>
    <s v="LABORF"/>
    <s v="2026"/>
    <n v="43704.97"/>
    <s v="GU001"/>
    <s v="23CMOC"/>
    <s v="2191"/>
    <s v="653000"/>
    <m/>
    <m/>
    <x v="0"/>
    <x v="0"/>
    <x v="1"/>
    <x v="1"/>
    <x v="15"/>
    <x v="14"/>
    <s v="23C"/>
    <x v="48"/>
    <s v="23CA"/>
    <s v="M &amp; O Manager"/>
  </r>
  <r>
    <x v="348"/>
    <x v="0"/>
    <s v="LABORF"/>
    <s v="2026"/>
    <n v="0"/>
    <s v="GU001"/>
    <s v="217LW1"/>
    <s v="1100"/>
    <s v="210500"/>
    <m/>
    <m/>
    <x v="0"/>
    <x v="0"/>
    <x v="1"/>
    <x v="1"/>
    <x v="6"/>
    <x v="5"/>
    <s v="217"/>
    <x v="26"/>
    <s v="217L"/>
    <s v="BC LAW"/>
  </r>
  <r>
    <x v="349"/>
    <x v="0"/>
    <s v="LABORF"/>
    <s v="2026"/>
    <n v="0"/>
    <s v="GU001"/>
    <s v="215BD1"/>
    <s v="1100"/>
    <s v="040100"/>
    <m/>
    <m/>
    <x v="0"/>
    <x v="0"/>
    <x v="1"/>
    <x v="1"/>
    <x v="6"/>
    <x v="5"/>
    <s v="215"/>
    <x v="13"/>
    <s v="215B"/>
    <s v="Biology Science Department"/>
  </r>
  <r>
    <x v="350"/>
    <x v="0"/>
    <s v="LABORF"/>
    <s v="2026"/>
    <n v="16017.96"/>
    <s v="CD002"/>
    <s v="219CD1"/>
    <s v="2191"/>
    <s v="692000"/>
    <m/>
    <m/>
    <x v="0"/>
    <x v="0"/>
    <x v="1"/>
    <x v="1"/>
    <x v="6"/>
    <x v="5"/>
    <s v="219"/>
    <x v="9"/>
    <s v="219C"/>
    <s v="BC Director CDC"/>
  </r>
  <r>
    <x v="351"/>
    <x v="0"/>
    <s v="LABORF"/>
    <s v="2026"/>
    <n v="35770.550000000003"/>
    <s v="CD004"/>
    <s v="219CD4"/>
    <s v="2191"/>
    <s v="692000"/>
    <m/>
    <m/>
    <x v="0"/>
    <x v="0"/>
    <x v="1"/>
    <x v="1"/>
    <x v="6"/>
    <x v="5"/>
    <s v="219"/>
    <x v="9"/>
    <s v="219C"/>
    <s v="BC Director CDC"/>
  </r>
  <r>
    <x v="352"/>
    <x v="0"/>
    <s v="LABORF"/>
    <s v="2026"/>
    <n v="5458.16"/>
    <s v="RP500"/>
    <s v="239SY0"/>
    <s v="2191"/>
    <s v="695010"/>
    <m/>
    <m/>
    <x v="0"/>
    <x v="0"/>
    <x v="1"/>
    <x v="1"/>
    <x v="15"/>
    <x v="14"/>
    <s v="239"/>
    <x v="44"/>
    <s v="239A"/>
    <s v="Public Safety"/>
  </r>
  <r>
    <x v="353"/>
    <x v="0"/>
    <s v="LABORF"/>
    <s v="2026"/>
    <n v="73449.850000000006"/>
    <s v="GU001"/>
    <s v="20IIF0"/>
    <s v="2191"/>
    <s v="678012"/>
    <m/>
    <m/>
    <x v="0"/>
    <x v="0"/>
    <x v="1"/>
    <x v="1"/>
    <x v="13"/>
    <x v="12"/>
    <s v="20I"/>
    <x v="72"/>
    <s v="20IA"/>
    <s v="Information Services"/>
  </r>
  <r>
    <x v="354"/>
    <x v="0"/>
    <s v="LABORF"/>
    <s v="2026"/>
    <n v="0"/>
    <s v="RP659"/>
    <s v="26LCAS"/>
    <s v="2394"/>
    <s v="643020"/>
    <s v="CASSPS"/>
    <m/>
    <x v="0"/>
    <x v="0"/>
    <x v="1"/>
    <x v="1"/>
    <x v="1"/>
    <x v="1"/>
    <s v="26L"/>
    <x v="10"/>
    <s v="26LC"/>
    <s v="CATEGORICAL BC CAL SOAP"/>
  </r>
  <r>
    <x v="355"/>
    <x v="0"/>
    <s v="LABORF"/>
    <s v="2026"/>
    <n v="0"/>
    <s v="GU001"/>
    <s v="514AW2"/>
    <s v="2394"/>
    <s v="696071"/>
    <m/>
    <m/>
    <x v="0"/>
    <x v="0"/>
    <x v="3"/>
    <x v="3"/>
    <x v="5"/>
    <x v="2"/>
    <s v="514"/>
    <x v="18"/>
    <s v="514A"/>
    <s v="PC - Athletic Director"/>
  </r>
  <r>
    <x v="356"/>
    <x v="0"/>
    <s v="LABORF"/>
    <s v="2026"/>
    <n v="65194.29"/>
    <s v="RP384"/>
    <s v="26LEQA"/>
    <s v="1214"/>
    <s v="649090"/>
    <m/>
    <m/>
    <x v="0"/>
    <x v="0"/>
    <x v="1"/>
    <x v="1"/>
    <x v="1"/>
    <x v="1"/>
    <s v="26L"/>
    <x v="10"/>
    <s v="26LA"/>
    <s v="Categorical Programs"/>
  </r>
  <r>
    <x v="357"/>
    <x v="0"/>
    <s v="LABORF"/>
    <s v="2026"/>
    <n v="14331.66"/>
    <s v="RP037"/>
    <s v="553BN1"/>
    <s v="2191"/>
    <s v="649090"/>
    <m/>
    <m/>
    <x v="0"/>
    <x v="0"/>
    <x v="3"/>
    <x v="3"/>
    <x v="8"/>
    <x v="7"/>
    <s v="553"/>
    <x v="22"/>
    <s v="553B"/>
    <s v="Director Financial Aid"/>
  </r>
  <r>
    <x v="358"/>
    <x v="0"/>
    <s v="LABORF"/>
    <s v="2026"/>
    <n v="4633.59"/>
    <s v="RP384"/>
    <s v="55CEQB"/>
    <s v="2110"/>
    <s v="649090"/>
    <m/>
    <m/>
    <x v="0"/>
    <x v="0"/>
    <x v="3"/>
    <x v="3"/>
    <x v="8"/>
    <x v="7"/>
    <s v="55C"/>
    <x v="24"/>
    <s v="55CA"/>
    <s v="Dean Student Success &amp; Counseling"/>
  </r>
  <r>
    <x v="359"/>
    <x v="0"/>
    <s v="LABORF"/>
    <s v="2026"/>
    <n v="5778.64"/>
    <s v="RP384"/>
    <s v="55CMTB"/>
    <s v="1214"/>
    <s v="631000"/>
    <m/>
    <m/>
    <x v="0"/>
    <x v="0"/>
    <x v="3"/>
    <x v="3"/>
    <x v="8"/>
    <x v="7"/>
    <s v="55C"/>
    <x v="24"/>
    <s v="55CA"/>
    <s v="Dean Student Success &amp; Counseling"/>
  </r>
  <r>
    <x v="360"/>
    <x v="0"/>
    <s v="LABORF"/>
    <s v="2026"/>
    <n v="122169.76"/>
    <s v="GU001"/>
    <s v="267DK0"/>
    <s v="2110"/>
    <s v="679000"/>
    <m/>
    <m/>
    <x v="0"/>
    <x v="0"/>
    <x v="1"/>
    <x v="1"/>
    <x v="1"/>
    <x v="1"/>
    <s v="267"/>
    <x v="53"/>
    <s v="267A"/>
    <s v="Dean of Student Services"/>
  </r>
  <r>
    <x v="361"/>
    <x v="0"/>
    <s v="LABORF"/>
    <s v="2026"/>
    <n v="0"/>
    <s v="GU001"/>
    <s v="210VI0"/>
    <s v="1311"/>
    <s v="499900"/>
    <m/>
    <m/>
    <x v="0"/>
    <x v="0"/>
    <x v="1"/>
    <x v="1"/>
    <x v="6"/>
    <x v="5"/>
    <s v="210"/>
    <x v="8"/>
    <s v="210A"/>
    <s v="VP Student Learning"/>
  </r>
  <r>
    <x v="362"/>
    <x v="0"/>
    <s v="LABORF"/>
    <s v="2026"/>
    <n v="0"/>
    <s v="GU001"/>
    <s v="210VI0"/>
    <s v="1311"/>
    <s v="499900"/>
    <m/>
    <m/>
    <x v="0"/>
    <x v="0"/>
    <x v="1"/>
    <x v="1"/>
    <x v="6"/>
    <x v="5"/>
    <s v="210"/>
    <x v="8"/>
    <s v="210A"/>
    <s v="VP Student Learning"/>
  </r>
  <r>
    <x v="363"/>
    <x v="0"/>
    <s v="LABORF"/>
    <s v="2026"/>
    <n v="0"/>
    <s v="GU001"/>
    <s v="210VI0"/>
    <s v="1311"/>
    <s v="499900"/>
    <m/>
    <m/>
    <x v="0"/>
    <x v="0"/>
    <x v="1"/>
    <x v="1"/>
    <x v="6"/>
    <x v="5"/>
    <s v="210"/>
    <x v="8"/>
    <s v="210A"/>
    <s v="VP Student Learning"/>
  </r>
  <r>
    <x v="364"/>
    <x v="0"/>
    <s v="LABORF"/>
    <s v="2026"/>
    <n v="0"/>
    <s v="GU001"/>
    <s v="210VI0"/>
    <s v="1311"/>
    <s v="499900"/>
    <m/>
    <m/>
    <x v="0"/>
    <x v="0"/>
    <x v="1"/>
    <x v="1"/>
    <x v="6"/>
    <x v="5"/>
    <s v="210"/>
    <x v="8"/>
    <s v="210A"/>
    <s v="VP Student Learning"/>
  </r>
  <r>
    <x v="185"/>
    <x v="0"/>
    <s v="LABORF"/>
    <s v="2026"/>
    <n v="133342.60999999999"/>
    <s v="GU001"/>
    <s v="41ESC1"/>
    <s v="1100"/>
    <s v="190500"/>
    <m/>
    <s v="CI"/>
    <x v="0"/>
    <x v="0"/>
    <x v="2"/>
    <x v="2"/>
    <x v="2"/>
    <x v="2"/>
    <s v="41E"/>
    <x v="2"/>
    <s v="41EE"/>
    <s v="CC-Science"/>
  </r>
  <r>
    <x v="365"/>
    <x v="0"/>
    <s v="LABORF"/>
    <s v="2026"/>
    <n v="26575"/>
    <s v="GU001"/>
    <s v="D01CO2"/>
    <s v="1214"/>
    <s v="711001"/>
    <s v="DORESV"/>
    <m/>
    <x v="0"/>
    <x v="0"/>
    <x v="0"/>
    <x v="0"/>
    <x v="3"/>
    <x v="3"/>
    <s v="101"/>
    <x v="51"/>
    <s v="101A"/>
    <s v="Chancellor's - Admin. Assistant"/>
  </r>
  <r>
    <x v="366"/>
    <x v="0"/>
    <s v="LABORF"/>
    <s v="2026"/>
    <n v="0"/>
    <s v="CE015"/>
    <s v="11BCR1"/>
    <s v="2394"/>
    <s v="684000"/>
    <m/>
    <m/>
    <x v="0"/>
    <x v="0"/>
    <x v="0"/>
    <x v="0"/>
    <x v="4"/>
    <x v="4"/>
    <s v="11B"/>
    <x v="5"/>
    <s v="11BC"/>
    <s v="Tech Prep Education BC"/>
  </r>
  <r>
    <x v="367"/>
    <x v="0"/>
    <s v="LABORF"/>
    <s v="2026"/>
    <n v="0"/>
    <s v="CE005"/>
    <s v="117ETE"/>
    <s v="2412"/>
    <s v="684000"/>
    <m/>
    <m/>
    <x v="0"/>
    <x v="0"/>
    <x v="0"/>
    <x v="0"/>
    <x v="4"/>
    <x v="4"/>
    <s v="11B"/>
    <x v="5"/>
    <s v="11BJ"/>
    <s v="Workplace Learning"/>
  </r>
  <r>
    <x v="368"/>
    <x v="0"/>
    <s v="LABORF"/>
    <s v="2026"/>
    <n v="116583.23"/>
    <s v="GU001"/>
    <s v="55CTC1"/>
    <s v="1231"/>
    <s v="631000"/>
    <m/>
    <m/>
    <x v="0"/>
    <x v="0"/>
    <x v="3"/>
    <x v="3"/>
    <x v="8"/>
    <x v="7"/>
    <s v="55C"/>
    <x v="24"/>
    <s v="55CA"/>
    <s v="Dean Student Success &amp; Counseling"/>
  </r>
  <r>
    <x v="369"/>
    <x v="0"/>
    <s v="LABORF"/>
    <s v="2026"/>
    <n v="102749.01"/>
    <s v="GU001"/>
    <s v="511SS1"/>
    <s v="1100"/>
    <s v="220500"/>
    <m/>
    <m/>
    <x v="0"/>
    <x v="0"/>
    <x v="3"/>
    <x v="3"/>
    <x v="5"/>
    <x v="2"/>
    <s v="511"/>
    <x v="17"/>
    <s v="511E"/>
    <s v="PC - SOCIAL SCIENCE"/>
  </r>
  <r>
    <x v="370"/>
    <x v="0"/>
    <s v="LABORF"/>
    <s v="2026"/>
    <n v="0"/>
    <s v="GU001"/>
    <s v="210VI0"/>
    <s v="2394"/>
    <s v="601000"/>
    <m/>
    <m/>
    <x v="0"/>
    <x v="0"/>
    <x v="1"/>
    <x v="1"/>
    <x v="6"/>
    <x v="5"/>
    <s v="210"/>
    <x v="8"/>
    <s v="210A"/>
    <s v="VP Student Learning"/>
  </r>
  <r>
    <x v="371"/>
    <x v="0"/>
    <s v="LABORF"/>
    <s v="2026"/>
    <n v="0"/>
    <s v="GU001"/>
    <s v="210VI0"/>
    <s v="2394"/>
    <s v="601000"/>
    <m/>
    <m/>
    <x v="0"/>
    <x v="0"/>
    <x v="1"/>
    <x v="1"/>
    <x v="6"/>
    <x v="5"/>
    <s v="210"/>
    <x v="8"/>
    <s v="210A"/>
    <s v="VP Student Learning"/>
  </r>
  <r>
    <x v="372"/>
    <x v="0"/>
    <s v="LABORF"/>
    <s v="2026"/>
    <n v="0"/>
    <s v="GU001"/>
    <s v="210VI0"/>
    <s v="2394"/>
    <s v="601000"/>
    <m/>
    <m/>
    <x v="0"/>
    <x v="0"/>
    <x v="1"/>
    <x v="1"/>
    <x v="6"/>
    <x v="5"/>
    <s v="210"/>
    <x v="8"/>
    <s v="210A"/>
    <s v="VP Student Learning"/>
  </r>
  <r>
    <x v="373"/>
    <x v="0"/>
    <s v="LABORF"/>
    <s v="2026"/>
    <n v="0"/>
    <s v="GU001"/>
    <s v="210VI0"/>
    <s v="2394"/>
    <s v="601000"/>
    <m/>
    <m/>
    <x v="0"/>
    <x v="0"/>
    <x v="1"/>
    <x v="1"/>
    <x v="6"/>
    <x v="5"/>
    <s v="210"/>
    <x v="8"/>
    <s v="210A"/>
    <s v="VP Student Learning"/>
  </r>
  <r>
    <x v="374"/>
    <x v="0"/>
    <s v="LABORF"/>
    <s v="2026"/>
    <n v="0"/>
    <s v="GU001"/>
    <s v="260VS0"/>
    <s v="2399"/>
    <s v="649090"/>
    <m/>
    <m/>
    <x v="0"/>
    <x v="0"/>
    <x v="1"/>
    <x v="1"/>
    <x v="1"/>
    <x v="1"/>
    <s v="260"/>
    <x v="1"/>
    <s v="260A"/>
    <s v="VP of Student Services"/>
  </r>
  <r>
    <x v="375"/>
    <x v="0"/>
    <s v="LABORF"/>
    <s v="2026"/>
    <n v="0"/>
    <s v="GU001"/>
    <s v="260VS0"/>
    <s v="2399"/>
    <s v="649090"/>
    <m/>
    <m/>
    <x v="0"/>
    <x v="0"/>
    <x v="1"/>
    <x v="1"/>
    <x v="1"/>
    <x v="1"/>
    <s v="260"/>
    <x v="1"/>
    <s v="260A"/>
    <s v="VP of Student Services"/>
  </r>
  <r>
    <x v="376"/>
    <x v="0"/>
    <s v="LABORF"/>
    <s v="2026"/>
    <n v="0"/>
    <s v="GU001"/>
    <s v="210VI0"/>
    <s v="1310"/>
    <s v="499900"/>
    <m/>
    <m/>
    <x v="0"/>
    <x v="0"/>
    <x v="1"/>
    <x v="1"/>
    <x v="6"/>
    <x v="5"/>
    <s v="210"/>
    <x v="8"/>
    <s v="210A"/>
    <s v="VP Student Learning"/>
  </r>
  <r>
    <x v="377"/>
    <x v="0"/>
    <s v="LABORF"/>
    <s v="2026"/>
    <n v="42327.87"/>
    <s v="BF100"/>
    <s v="23DFS1"/>
    <s v="2110"/>
    <s v="694011"/>
    <m/>
    <m/>
    <x v="0"/>
    <x v="0"/>
    <x v="1"/>
    <x v="1"/>
    <x v="15"/>
    <x v="14"/>
    <s v="23F"/>
    <x v="71"/>
    <s v="23FS"/>
    <s v="BC Food Service"/>
  </r>
  <r>
    <x v="378"/>
    <x v="0"/>
    <s v="LABORF"/>
    <s v="2026"/>
    <n v="0"/>
    <s v="GU001"/>
    <s v="210VI0"/>
    <s v="1330"/>
    <s v="499900"/>
    <m/>
    <m/>
    <x v="0"/>
    <x v="0"/>
    <x v="1"/>
    <x v="1"/>
    <x v="6"/>
    <x v="5"/>
    <s v="210"/>
    <x v="8"/>
    <s v="210A"/>
    <s v="VP Student Learning"/>
  </r>
  <r>
    <x v="379"/>
    <x v="0"/>
    <s v="LABORF"/>
    <s v="2026"/>
    <n v="0"/>
    <s v="GU001"/>
    <s v="210VI0"/>
    <s v="2394"/>
    <s v="601000"/>
    <m/>
    <m/>
    <x v="0"/>
    <x v="0"/>
    <x v="1"/>
    <x v="1"/>
    <x v="6"/>
    <x v="5"/>
    <s v="210"/>
    <x v="8"/>
    <s v="210A"/>
    <s v="VP Student Learning"/>
  </r>
  <r>
    <x v="380"/>
    <x v="0"/>
    <s v="LABORF"/>
    <s v="2026"/>
    <n v="0"/>
    <s v="GU001"/>
    <s v="210VI0"/>
    <s v="2394"/>
    <s v="601000"/>
    <m/>
    <m/>
    <x v="0"/>
    <x v="0"/>
    <x v="1"/>
    <x v="1"/>
    <x v="6"/>
    <x v="5"/>
    <s v="210"/>
    <x v="8"/>
    <s v="210A"/>
    <s v="VP Student Learning"/>
  </r>
  <r>
    <x v="381"/>
    <x v="0"/>
    <s v="LABORF"/>
    <s v="2026"/>
    <n v="0"/>
    <s v="GU001"/>
    <s v="210VI0"/>
    <s v="2394"/>
    <s v="601000"/>
    <m/>
    <m/>
    <x v="0"/>
    <x v="0"/>
    <x v="1"/>
    <x v="1"/>
    <x v="6"/>
    <x v="5"/>
    <s v="210"/>
    <x v="8"/>
    <s v="210A"/>
    <s v="VP Student Learning"/>
  </r>
  <r>
    <x v="382"/>
    <x v="0"/>
    <s v="LABORF"/>
    <s v="2026"/>
    <n v="0"/>
    <s v="GU001"/>
    <s v="210VI0"/>
    <s v="2394"/>
    <s v="601000"/>
    <m/>
    <m/>
    <x v="0"/>
    <x v="0"/>
    <x v="1"/>
    <x v="1"/>
    <x v="6"/>
    <x v="5"/>
    <s v="210"/>
    <x v="8"/>
    <s v="210A"/>
    <s v="VP Student Learning"/>
  </r>
  <r>
    <x v="383"/>
    <x v="0"/>
    <s v="LABORF"/>
    <s v="2026"/>
    <n v="0"/>
    <s v="GU001"/>
    <s v="210VI0"/>
    <s v="2394"/>
    <s v="601000"/>
    <m/>
    <m/>
    <x v="0"/>
    <x v="0"/>
    <x v="1"/>
    <x v="1"/>
    <x v="6"/>
    <x v="5"/>
    <s v="210"/>
    <x v="8"/>
    <s v="210A"/>
    <s v="VP Student Learning"/>
  </r>
  <r>
    <x v="384"/>
    <x v="0"/>
    <s v="LABORF"/>
    <s v="2026"/>
    <n v="0"/>
    <s v="GU001"/>
    <s v="210VI0"/>
    <s v="2394"/>
    <s v="601000"/>
    <m/>
    <m/>
    <x v="0"/>
    <x v="0"/>
    <x v="1"/>
    <x v="1"/>
    <x v="6"/>
    <x v="5"/>
    <s v="210"/>
    <x v="8"/>
    <s v="210A"/>
    <s v="VP Student Learning"/>
  </r>
  <r>
    <x v="385"/>
    <x v="0"/>
    <s v="LABORF"/>
    <s v="2026"/>
    <n v="0"/>
    <s v="GU001"/>
    <s v="210VI0"/>
    <s v="2394"/>
    <s v="601000"/>
    <m/>
    <m/>
    <x v="0"/>
    <x v="0"/>
    <x v="1"/>
    <x v="1"/>
    <x v="6"/>
    <x v="5"/>
    <s v="210"/>
    <x v="8"/>
    <s v="210A"/>
    <s v="VP Student Learning"/>
  </r>
  <r>
    <x v="386"/>
    <x v="0"/>
    <s v="LABORF"/>
    <s v="2026"/>
    <n v="0"/>
    <s v="GU001"/>
    <s v="210VI0"/>
    <s v="2394"/>
    <s v="601000"/>
    <m/>
    <m/>
    <x v="0"/>
    <x v="0"/>
    <x v="1"/>
    <x v="1"/>
    <x v="6"/>
    <x v="5"/>
    <s v="210"/>
    <x v="8"/>
    <s v="210A"/>
    <s v="VP Student Learning"/>
  </r>
  <r>
    <x v="387"/>
    <x v="0"/>
    <s v="LABORF"/>
    <s v="2026"/>
    <n v="0"/>
    <s v="GU001"/>
    <s v="210VI0"/>
    <s v="2394"/>
    <s v="601000"/>
    <m/>
    <m/>
    <x v="0"/>
    <x v="0"/>
    <x v="1"/>
    <x v="1"/>
    <x v="6"/>
    <x v="5"/>
    <s v="210"/>
    <x v="8"/>
    <s v="210A"/>
    <s v="VP Student Learning"/>
  </r>
  <r>
    <x v="388"/>
    <x v="0"/>
    <s v="LABORF"/>
    <s v="2026"/>
    <n v="0"/>
    <s v="GU001"/>
    <s v="210VI0"/>
    <s v="2394"/>
    <s v="601000"/>
    <m/>
    <m/>
    <x v="0"/>
    <x v="0"/>
    <x v="1"/>
    <x v="1"/>
    <x v="6"/>
    <x v="5"/>
    <s v="210"/>
    <x v="8"/>
    <s v="210A"/>
    <s v="VP Student Learning"/>
  </r>
  <r>
    <x v="389"/>
    <x v="0"/>
    <s v="LABORF"/>
    <s v="2026"/>
    <n v="0"/>
    <s v="GU001"/>
    <s v="210VI0"/>
    <s v="2394"/>
    <s v="601000"/>
    <m/>
    <m/>
    <x v="0"/>
    <x v="0"/>
    <x v="1"/>
    <x v="1"/>
    <x v="6"/>
    <x v="5"/>
    <s v="210"/>
    <x v="8"/>
    <s v="210A"/>
    <s v="VP Student Learning"/>
  </r>
  <r>
    <x v="390"/>
    <x v="0"/>
    <s v="LABORF"/>
    <s v="2026"/>
    <n v="13866.75"/>
    <s v="GU001"/>
    <s v="213AGR"/>
    <s v="1252"/>
    <s v="601000"/>
    <m/>
    <m/>
    <x v="0"/>
    <x v="0"/>
    <x v="1"/>
    <x v="1"/>
    <x v="6"/>
    <x v="5"/>
    <s v="213"/>
    <x v="34"/>
    <s v="213B"/>
    <s v="Agriculture Department"/>
  </r>
  <r>
    <x v="391"/>
    <x v="0"/>
    <s v="LABORF"/>
    <s v="2026"/>
    <n v="135550.56"/>
    <s v="GU001"/>
    <s v="213AGR"/>
    <s v="1100"/>
    <s v="011200"/>
    <m/>
    <m/>
    <x v="0"/>
    <x v="0"/>
    <x v="1"/>
    <x v="1"/>
    <x v="6"/>
    <x v="5"/>
    <s v="213"/>
    <x v="34"/>
    <s v="213B"/>
    <s v="Agriculture Department"/>
  </r>
  <r>
    <x v="392"/>
    <x v="0"/>
    <s v="LABORF"/>
    <s v="2026"/>
    <n v="135550.56"/>
    <s v="GU001"/>
    <s v="217LW1"/>
    <s v="1100"/>
    <s v="210550"/>
    <m/>
    <m/>
    <x v="0"/>
    <x v="0"/>
    <x v="1"/>
    <x v="1"/>
    <x v="6"/>
    <x v="5"/>
    <s v="217"/>
    <x v="26"/>
    <s v="217L"/>
    <s v="BC LAW"/>
  </r>
  <r>
    <x v="393"/>
    <x v="0"/>
    <s v="LABORF"/>
    <s v="2026"/>
    <n v="88888.51"/>
    <s v="GU001"/>
    <s v="206AT0"/>
    <s v="2110"/>
    <s v="696011"/>
    <m/>
    <m/>
    <x v="0"/>
    <x v="0"/>
    <x v="1"/>
    <x v="1"/>
    <x v="13"/>
    <x v="12"/>
    <s v="206"/>
    <x v="56"/>
    <s v="206A"/>
    <s v="BC Athletics"/>
  </r>
  <r>
    <x v="394"/>
    <x v="0"/>
    <s v="LABORF"/>
    <s v="2026"/>
    <n v="0"/>
    <s v="GU001"/>
    <s v="21FPL1"/>
    <s v="1100"/>
    <s v="150900"/>
    <m/>
    <m/>
    <x v="0"/>
    <x v="0"/>
    <x v="1"/>
    <x v="1"/>
    <x v="6"/>
    <x v="5"/>
    <s v="21F"/>
    <x v="46"/>
    <s v="21FP"/>
    <s v="BC PHILOSOPHY"/>
  </r>
  <r>
    <x v="395"/>
    <x v="0"/>
    <s v="LABORF"/>
    <s v="2026"/>
    <n v="153363"/>
    <s v="GU001"/>
    <s v="213AGR"/>
    <s v="1100"/>
    <s v="010200"/>
    <m/>
    <m/>
    <x v="0"/>
    <x v="0"/>
    <x v="1"/>
    <x v="1"/>
    <x v="6"/>
    <x v="5"/>
    <s v="213"/>
    <x v="34"/>
    <s v="213B"/>
    <s v="Agriculture Department"/>
  </r>
  <r>
    <x v="396"/>
    <x v="0"/>
    <s v="LABORF"/>
    <s v="2026"/>
    <n v="102749.01"/>
    <s v="GU001"/>
    <s v="212BMT"/>
    <s v="1100"/>
    <s v="050100"/>
    <m/>
    <m/>
    <x v="0"/>
    <x v="0"/>
    <x v="1"/>
    <x v="1"/>
    <x v="6"/>
    <x v="5"/>
    <s v="212"/>
    <x v="16"/>
    <s v="212B"/>
    <s v="Art Department"/>
  </r>
  <r>
    <x v="397"/>
    <x v="0"/>
    <s v="LABORF"/>
    <s v="2026"/>
    <n v="134815.62"/>
    <s v="GU001"/>
    <s v="218EDU"/>
    <s v="1100"/>
    <s v="493072"/>
    <m/>
    <m/>
    <x v="0"/>
    <x v="0"/>
    <x v="1"/>
    <x v="1"/>
    <x v="6"/>
    <x v="5"/>
    <s v="218"/>
    <x v="26"/>
    <s v="218E"/>
    <s v="BC Education"/>
  </r>
  <r>
    <x v="398"/>
    <x v="0"/>
    <s v="LABORF"/>
    <s v="2026"/>
    <n v="12348.22"/>
    <s v="GU001"/>
    <s v="21DHC1"/>
    <s v="1252"/>
    <s v="601000"/>
    <m/>
    <m/>
    <x v="0"/>
    <x v="0"/>
    <x v="1"/>
    <x v="1"/>
    <x v="6"/>
    <x v="5"/>
    <s v="21D"/>
    <x v="11"/>
    <s v="21DH"/>
    <s v="BC Assc Dean Nursing"/>
  </r>
  <r>
    <x v="399"/>
    <x v="0"/>
    <s v="LABORF"/>
    <s v="2026"/>
    <n v="120580.07"/>
    <s v="GU001"/>
    <s v="215MA1"/>
    <s v="1100"/>
    <s v="170100"/>
    <m/>
    <m/>
    <x v="0"/>
    <x v="0"/>
    <x v="1"/>
    <x v="1"/>
    <x v="6"/>
    <x v="5"/>
    <s v="215"/>
    <x v="13"/>
    <s v="215F"/>
    <s v="Math General"/>
  </r>
  <r>
    <x v="400"/>
    <x v="0"/>
    <s v="LABORF"/>
    <s v="2026"/>
    <n v="47890.09"/>
    <s v="CD004"/>
    <s v="219CD4"/>
    <s v="2110"/>
    <s v="692000"/>
    <m/>
    <m/>
    <x v="0"/>
    <x v="0"/>
    <x v="1"/>
    <x v="1"/>
    <x v="6"/>
    <x v="5"/>
    <s v="219"/>
    <x v="9"/>
    <s v="219C"/>
    <s v="BC Director CDC"/>
  </r>
  <r>
    <x v="401"/>
    <x v="0"/>
    <s v="LABORF"/>
    <s v="2026"/>
    <n v="110210.56"/>
    <s v="GU001"/>
    <s v="512PH1"/>
    <s v="1100"/>
    <s v="083500"/>
    <m/>
    <m/>
    <x v="0"/>
    <x v="0"/>
    <x v="3"/>
    <x v="3"/>
    <x v="5"/>
    <x v="2"/>
    <s v="512"/>
    <x v="33"/>
    <s v="512H"/>
    <s v="PC - Kinesiology"/>
  </r>
  <r>
    <x v="335"/>
    <x v="0"/>
    <s v="LABORF"/>
    <s v="2026"/>
    <n v="0"/>
    <s v="BF100"/>
    <s v="23DFS1"/>
    <s v="2110"/>
    <s v="694011"/>
    <m/>
    <m/>
    <x v="0"/>
    <x v="0"/>
    <x v="1"/>
    <x v="1"/>
    <x v="15"/>
    <x v="14"/>
    <s v="23F"/>
    <x v="71"/>
    <s v="23FS"/>
    <s v="BC Food Service"/>
  </r>
  <r>
    <x v="402"/>
    <x v="0"/>
    <s v="LABORF"/>
    <s v="2026"/>
    <n v="17985.79"/>
    <s v="RP006"/>
    <s v="422DS1"/>
    <s v="1231"/>
    <s v="642000"/>
    <m/>
    <s v="CI"/>
    <x v="0"/>
    <x v="0"/>
    <x v="2"/>
    <x v="2"/>
    <x v="11"/>
    <x v="10"/>
    <s v="422"/>
    <x v="41"/>
    <s v="422D"/>
    <s v="DSPS"/>
  </r>
  <r>
    <x v="403"/>
    <x v="0"/>
    <s v="LABORF"/>
    <s v="2026"/>
    <n v="65172.23"/>
    <s v="GU001"/>
    <s v="41ELI1"/>
    <s v="1241"/>
    <s v="612000"/>
    <m/>
    <s v="CP"/>
    <x v="0"/>
    <x v="0"/>
    <x v="2"/>
    <x v="2"/>
    <x v="2"/>
    <x v="2"/>
    <s v="41E"/>
    <x v="2"/>
    <s v="41EI"/>
    <s v="CC-Library"/>
  </r>
  <r>
    <x v="404"/>
    <x v="0"/>
    <s v="LABORF"/>
    <s v="2026"/>
    <n v="21251.96"/>
    <s v="RP384"/>
    <s v="42FMTB"/>
    <s v="2110"/>
    <s v="632000"/>
    <m/>
    <s v="CI"/>
    <x v="0"/>
    <x v="0"/>
    <x v="2"/>
    <x v="2"/>
    <x v="11"/>
    <x v="10"/>
    <s v="42F"/>
    <x v="63"/>
    <s v="42FA"/>
    <s v="Director of SSSP"/>
  </r>
  <r>
    <x v="405"/>
    <x v="0"/>
    <s v="LABORF"/>
    <s v="2026"/>
    <n v="0"/>
    <s v="GU001"/>
    <s v="23CMOG"/>
    <s v="2399"/>
    <s v="655000"/>
    <m/>
    <m/>
    <x v="0"/>
    <x v="0"/>
    <x v="1"/>
    <x v="1"/>
    <x v="15"/>
    <x v="14"/>
    <s v="23C"/>
    <x v="48"/>
    <s v="23CA"/>
    <s v="M &amp; O Manager"/>
  </r>
  <r>
    <x v="406"/>
    <x v="0"/>
    <s v="LABORF"/>
    <s v="2026"/>
    <n v="69910.570000000007"/>
    <s v="GU001"/>
    <s v="518HC1"/>
    <s v="2191"/>
    <s v="601000"/>
    <m/>
    <m/>
    <x v="0"/>
    <x v="0"/>
    <x v="3"/>
    <x v="3"/>
    <x v="5"/>
    <x v="2"/>
    <s v="518"/>
    <x v="6"/>
    <s v="518A"/>
    <s v="Associate Dean, Health Careers"/>
  </r>
  <r>
    <x v="166"/>
    <x v="0"/>
    <s v="LABORF"/>
    <s v="2026"/>
    <n v="11466.09"/>
    <s v="GU001"/>
    <s v="518HC5"/>
    <s v="2191"/>
    <s v="631000"/>
    <s v="PCLBRC"/>
    <m/>
    <x v="0"/>
    <x v="0"/>
    <x v="3"/>
    <x v="3"/>
    <x v="5"/>
    <x v="2"/>
    <s v="518"/>
    <x v="6"/>
    <s v="518A"/>
    <s v="Associate Dean, Health Careers"/>
  </r>
  <r>
    <x v="39"/>
    <x v="0"/>
    <s v="LABORF"/>
    <s v="2026"/>
    <n v="12995.6"/>
    <s v="RP384"/>
    <s v="55CMTB"/>
    <s v="2191"/>
    <s v="632000"/>
    <m/>
    <m/>
    <x v="0"/>
    <x v="0"/>
    <x v="3"/>
    <x v="3"/>
    <x v="8"/>
    <x v="7"/>
    <s v="55C"/>
    <x v="24"/>
    <s v="55CA"/>
    <s v="Dean Student Success &amp; Counseling"/>
  </r>
  <r>
    <x v="407"/>
    <x v="0"/>
    <s v="LABORF"/>
    <s v="2026"/>
    <n v="126449.06"/>
    <s v="GU001"/>
    <s v="132EA0"/>
    <s v="2191"/>
    <s v="678000"/>
    <m/>
    <m/>
    <x v="0"/>
    <x v="0"/>
    <x v="0"/>
    <x v="0"/>
    <x v="9"/>
    <x v="8"/>
    <s v="132"/>
    <x v="62"/>
    <s v="132A"/>
    <s v="IT-Director, Enterprise Application"/>
  </r>
  <r>
    <x v="408"/>
    <x v="0"/>
    <s v="LABORF"/>
    <s v="2026"/>
    <n v="60283.64"/>
    <s v="GU001"/>
    <s v="145HR4"/>
    <s v="2191"/>
    <s v="673000"/>
    <m/>
    <m/>
    <x v="0"/>
    <x v="0"/>
    <x v="0"/>
    <x v="0"/>
    <x v="10"/>
    <x v="9"/>
    <s v="145"/>
    <x v="25"/>
    <s v="145A"/>
    <s v="HR Manager - PC"/>
  </r>
  <r>
    <x v="409"/>
    <x v="0"/>
    <s v="LABORF"/>
    <s v="2026"/>
    <n v="26371.55"/>
    <s v="GU001"/>
    <s v="55CMT1"/>
    <s v="2191"/>
    <s v="632000"/>
    <m/>
    <m/>
    <x v="0"/>
    <x v="0"/>
    <x v="3"/>
    <x v="3"/>
    <x v="8"/>
    <x v="7"/>
    <s v="55C"/>
    <x v="24"/>
    <s v="55CA"/>
    <s v="Dean Student Success &amp; Counseling"/>
  </r>
  <r>
    <x v="410"/>
    <x v="0"/>
    <s v="LABORF"/>
    <s v="2026"/>
    <n v="1332.05"/>
    <s v="RP009"/>
    <s v="422CA1"/>
    <s v="2191"/>
    <s v="643010"/>
    <s v="CARDCB"/>
    <s v="CI"/>
    <x v="0"/>
    <x v="0"/>
    <x v="2"/>
    <x v="2"/>
    <x v="11"/>
    <x v="10"/>
    <s v="422"/>
    <x v="41"/>
    <s v="422C"/>
    <s v="Care"/>
  </r>
  <r>
    <x v="411"/>
    <x v="0"/>
    <s v="LABORF"/>
    <s v="2026"/>
    <n v="77168.22"/>
    <s v="GU001"/>
    <s v="26CCG1"/>
    <s v="2191"/>
    <s v="631000"/>
    <m/>
    <m/>
    <x v="0"/>
    <x v="0"/>
    <x v="1"/>
    <x v="1"/>
    <x v="1"/>
    <x v="1"/>
    <s v="26C"/>
    <x v="43"/>
    <s v="26CC"/>
    <s v="Dean of Student Develop Success"/>
  </r>
  <r>
    <x v="412"/>
    <x v="0"/>
    <s v="LABORF"/>
    <s v="2026"/>
    <n v="17319.61"/>
    <s v="GU001"/>
    <s v="23CMOA"/>
    <s v="2191"/>
    <s v="677090"/>
    <m/>
    <m/>
    <x v="0"/>
    <x v="0"/>
    <x v="1"/>
    <x v="1"/>
    <x v="15"/>
    <x v="14"/>
    <s v="23C"/>
    <x v="48"/>
    <s v="23CA"/>
    <s v="M &amp; O Manager"/>
  </r>
  <r>
    <x v="413"/>
    <x v="0"/>
    <s v="LABORF"/>
    <s v="2026"/>
    <n v="57378.82"/>
    <s v="GU001"/>
    <s v="213DE0"/>
    <s v="2191"/>
    <s v="601000"/>
    <m/>
    <m/>
    <x v="0"/>
    <x v="0"/>
    <x v="1"/>
    <x v="1"/>
    <x v="6"/>
    <x v="5"/>
    <s v="213"/>
    <x v="34"/>
    <s v="213D"/>
    <s v="Business Center"/>
  </r>
  <r>
    <x v="414"/>
    <x v="0"/>
    <s v="LABORF"/>
    <s v="2026"/>
    <n v="61790.73"/>
    <s v="RP400"/>
    <s v="26FFA4"/>
    <s v="2191"/>
    <s v="646000"/>
    <s v="BFALCA"/>
    <m/>
    <x v="0"/>
    <x v="0"/>
    <x v="1"/>
    <x v="1"/>
    <x v="1"/>
    <x v="1"/>
    <s v="26F"/>
    <x v="58"/>
    <s v="26FA"/>
    <s v="Director Financial Aid (New Queue)"/>
  </r>
  <r>
    <x v="415"/>
    <x v="0"/>
    <s v="LABORF"/>
    <s v="2026"/>
    <n v="49390.91"/>
    <s v="RP384"/>
    <s v="26LEQA"/>
    <s v="2191"/>
    <s v="649090"/>
    <m/>
    <m/>
    <x v="0"/>
    <x v="0"/>
    <x v="1"/>
    <x v="1"/>
    <x v="1"/>
    <x v="1"/>
    <s v="26L"/>
    <x v="10"/>
    <s v="26LA"/>
    <s v="Categorical Programs"/>
  </r>
  <r>
    <x v="416"/>
    <x v="0"/>
    <s v="LABORF"/>
    <s v="2026"/>
    <n v="0"/>
    <s v="GU001"/>
    <s v="514AM1"/>
    <s v="2394"/>
    <s v="696071"/>
    <m/>
    <m/>
    <x v="0"/>
    <x v="0"/>
    <x v="3"/>
    <x v="3"/>
    <x v="5"/>
    <x v="2"/>
    <s v="514"/>
    <x v="18"/>
    <s v="514A"/>
    <s v="PC - Athletic Director"/>
  </r>
  <r>
    <x v="417"/>
    <x v="0"/>
    <s v="LABORF"/>
    <s v="2026"/>
    <n v="55324.73"/>
    <s v="GU001"/>
    <s v="518HC5"/>
    <s v="1100"/>
    <s v="123000"/>
    <m/>
    <m/>
    <x v="0"/>
    <x v="0"/>
    <x v="3"/>
    <x v="3"/>
    <x v="5"/>
    <x v="2"/>
    <s v="518"/>
    <x v="6"/>
    <s v="518A"/>
    <s v="Associate Dean, Health Careers"/>
  </r>
  <r>
    <x v="418"/>
    <x v="0"/>
    <s v="LABORF"/>
    <s v="2026"/>
    <n v="0"/>
    <s v="GU001"/>
    <s v="26KCG2"/>
    <s v="2110"/>
    <s v="649040"/>
    <m/>
    <m/>
    <x v="0"/>
    <x v="0"/>
    <x v="1"/>
    <x v="1"/>
    <x v="1"/>
    <x v="1"/>
    <s v="26K"/>
    <x v="73"/>
    <s v="26KC"/>
    <s v="BC INTERNATIONAL"/>
  </r>
  <r>
    <x v="419"/>
    <x v="0"/>
    <s v="LABORF"/>
    <s v="2026"/>
    <n v="0"/>
    <s v="GU001"/>
    <s v="260VS0"/>
    <s v="2399"/>
    <s v="649090"/>
    <m/>
    <m/>
    <x v="0"/>
    <x v="0"/>
    <x v="1"/>
    <x v="1"/>
    <x v="1"/>
    <x v="1"/>
    <s v="260"/>
    <x v="1"/>
    <s v="260A"/>
    <s v="VP of Student Services"/>
  </r>
  <r>
    <x v="420"/>
    <x v="0"/>
    <s v="LABORF"/>
    <s v="2026"/>
    <n v="0"/>
    <s v="GU001"/>
    <s v="215DN0"/>
    <s v="1214"/>
    <s v="601000"/>
    <m/>
    <m/>
    <x v="0"/>
    <x v="0"/>
    <x v="1"/>
    <x v="1"/>
    <x v="6"/>
    <x v="5"/>
    <s v="215"/>
    <x v="13"/>
    <s v="215A"/>
    <s v="Dean-Stdnt Lrning (Math/HC)"/>
  </r>
  <r>
    <x v="421"/>
    <x v="0"/>
    <s v="LABORF"/>
    <s v="2026"/>
    <n v="102749.01"/>
    <s v="GU001"/>
    <s v="411AH1"/>
    <s v="1100"/>
    <s v="120800"/>
    <m/>
    <s v="CI"/>
    <x v="0"/>
    <x v="0"/>
    <x v="2"/>
    <x v="2"/>
    <x v="2"/>
    <x v="2"/>
    <s v="411"/>
    <x v="20"/>
    <s v="411A"/>
    <s v="Dean of Career Technical Education"/>
  </r>
  <r>
    <x v="56"/>
    <x v="0"/>
    <s v="LABORF"/>
    <s v="2026"/>
    <n v="16643.84"/>
    <s v="CE015"/>
    <s v="11BCR1"/>
    <s v="2110"/>
    <s v="684000"/>
    <m/>
    <m/>
    <x v="0"/>
    <x v="0"/>
    <x v="0"/>
    <x v="0"/>
    <x v="4"/>
    <x v="4"/>
    <s v="11B"/>
    <x v="5"/>
    <s v="11BC"/>
    <s v="Tech Prep Education BC"/>
  </r>
  <r>
    <x v="422"/>
    <x v="0"/>
    <s v="LABORF"/>
    <s v="2026"/>
    <n v="113446.77"/>
    <s v="GU001"/>
    <s v="122BS2"/>
    <s v="2110"/>
    <s v="672000"/>
    <m/>
    <m/>
    <x v="0"/>
    <x v="0"/>
    <x v="0"/>
    <x v="0"/>
    <x v="0"/>
    <x v="0"/>
    <s v="122"/>
    <x v="0"/>
    <s v="122A"/>
    <s v="Director of Accounting Services"/>
  </r>
  <r>
    <x v="423"/>
    <x v="0"/>
    <s v="LABORF"/>
    <s v="2026"/>
    <n v="0"/>
    <s v="CE005"/>
    <s v="117ETE"/>
    <s v="2412"/>
    <s v="684000"/>
    <m/>
    <m/>
    <x v="0"/>
    <x v="0"/>
    <x v="0"/>
    <x v="0"/>
    <x v="4"/>
    <x v="4"/>
    <s v="11B"/>
    <x v="5"/>
    <s v="11BJ"/>
    <s v="Workplace Learning"/>
  </r>
  <r>
    <x v="424"/>
    <x v="0"/>
    <s v="LABORF"/>
    <s v="2026"/>
    <n v="0"/>
    <s v="GU001"/>
    <s v="514AW3"/>
    <s v="2394"/>
    <s v="696071"/>
    <m/>
    <m/>
    <x v="0"/>
    <x v="0"/>
    <x v="3"/>
    <x v="3"/>
    <x v="5"/>
    <x v="2"/>
    <s v="514"/>
    <x v="18"/>
    <s v="514A"/>
    <s v="PC - Athletic Director"/>
  </r>
  <r>
    <x v="425"/>
    <x v="0"/>
    <s v="LABORF"/>
    <s v="2026"/>
    <n v="0"/>
    <s v="GU001"/>
    <s v="514AM1"/>
    <s v="2394"/>
    <s v="696071"/>
    <m/>
    <m/>
    <x v="0"/>
    <x v="0"/>
    <x v="3"/>
    <x v="3"/>
    <x v="5"/>
    <x v="2"/>
    <s v="514"/>
    <x v="18"/>
    <s v="514A"/>
    <s v="PC - Athletic Director"/>
  </r>
  <r>
    <x v="426"/>
    <x v="0"/>
    <s v="LABORF"/>
    <s v="2026"/>
    <n v="88888.51"/>
    <s v="RP335"/>
    <s v="214SU1"/>
    <s v="2110"/>
    <s v="601000"/>
    <s v="STEM03"/>
    <m/>
    <x v="0"/>
    <x v="0"/>
    <x v="1"/>
    <x v="1"/>
    <x v="6"/>
    <x v="5"/>
    <s v="214"/>
    <x v="26"/>
    <s v="214S"/>
    <s v="BC Stem"/>
  </r>
  <r>
    <x v="427"/>
    <x v="0"/>
    <s v="LABORF"/>
    <s v="2026"/>
    <n v="0"/>
    <s v="GU001"/>
    <s v="210VI0"/>
    <s v="2412"/>
    <s v="499900"/>
    <m/>
    <m/>
    <x v="0"/>
    <x v="0"/>
    <x v="1"/>
    <x v="1"/>
    <x v="6"/>
    <x v="5"/>
    <s v="210"/>
    <x v="8"/>
    <s v="210A"/>
    <s v="VP Student Learning"/>
  </r>
  <r>
    <x v="428"/>
    <x v="0"/>
    <s v="LABORF"/>
    <s v="2026"/>
    <n v="0"/>
    <s v="GU001"/>
    <s v="210VI0"/>
    <s v="2394"/>
    <s v="601000"/>
    <m/>
    <m/>
    <x v="0"/>
    <x v="0"/>
    <x v="1"/>
    <x v="1"/>
    <x v="6"/>
    <x v="5"/>
    <s v="210"/>
    <x v="8"/>
    <s v="210A"/>
    <s v="VP Student Learning"/>
  </r>
  <r>
    <x v="429"/>
    <x v="0"/>
    <s v="LABORF"/>
    <s v="2026"/>
    <n v="0"/>
    <s v="GU001"/>
    <s v="210VI0"/>
    <s v="2394"/>
    <s v="601000"/>
    <m/>
    <m/>
    <x v="0"/>
    <x v="0"/>
    <x v="1"/>
    <x v="1"/>
    <x v="6"/>
    <x v="5"/>
    <s v="210"/>
    <x v="8"/>
    <s v="210A"/>
    <s v="VP Student Learning"/>
  </r>
  <r>
    <x v="430"/>
    <x v="0"/>
    <s v="LABORF"/>
    <s v="2026"/>
    <n v="0"/>
    <s v="GU001"/>
    <s v="210VI0"/>
    <s v="2394"/>
    <s v="601000"/>
    <m/>
    <m/>
    <x v="0"/>
    <x v="0"/>
    <x v="1"/>
    <x v="1"/>
    <x v="6"/>
    <x v="5"/>
    <s v="210"/>
    <x v="8"/>
    <s v="210A"/>
    <s v="VP Student Learning"/>
  </r>
  <r>
    <x v="431"/>
    <x v="0"/>
    <s v="LABORF"/>
    <s v="2026"/>
    <n v="0"/>
    <s v="GU001"/>
    <s v="210VI0"/>
    <s v="2394"/>
    <s v="601000"/>
    <m/>
    <m/>
    <x v="0"/>
    <x v="0"/>
    <x v="1"/>
    <x v="1"/>
    <x v="6"/>
    <x v="5"/>
    <s v="210"/>
    <x v="8"/>
    <s v="210A"/>
    <s v="VP Student Learning"/>
  </r>
  <r>
    <x v="432"/>
    <x v="0"/>
    <s v="LABORF"/>
    <s v="2026"/>
    <n v="0"/>
    <s v="GU001"/>
    <s v="210VI0"/>
    <s v="2394"/>
    <s v="601000"/>
    <m/>
    <m/>
    <x v="0"/>
    <x v="0"/>
    <x v="1"/>
    <x v="1"/>
    <x v="6"/>
    <x v="5"/>
    <s v="210"/>
    <x v="8"/>
    <s v="210A"/>
    <s v="VP Student Learning"/>
  </r>
  <r>
    <x v="433"/>
    <x v="0"/>
    <s v="LABORF"/>
    <s v="2026"/>
    <n v="0"/>
    <s v="GU001"/>
    <s v="210VI0"/>
    <s v="2394"/>
    <s v="601000"/>
    <m/>
    <m/>
    <x v="0"/>
    <x v="0"/>
    <x v="1"/>
    <x v="1"/>
    <x v="6"/>
    <x v="5"/>
    <s v="210"/>
    <x v="8"/>
    <s v="210A"/>
    <s v="VP Student Learning"/>
  </r>
  <r>
    <x v="434"/>
    <x v="0"/>
    <s v="LABORF"/>
    <s v="2026"/>
    <n v="0"/>
    <s v="GU001"/>
    <s v="210VI0"/>
    <s v="2394"/>
    <s v="601000"/>
    <m/>
    <m/>
    <x v="0"/>
    <x v="0"/>
    <x v="1"/>
    <x v="1"/>
    <x v="6"/>
    <x v="5"/>
    <s v="210"/>
    <x v="8"/>
    <s v="210A"/>
    <s v="VP Student Learning"/>
  </r>
  <r>
    <x v="435"/>
    <x v="0"/>
    <s v="LABORF"/>
    <s v="2026"/>
    <n v="125872.17"/>
    <s v="GU001"/>
    <s v="21GBE1"/>
    <s v="1100"/>
    <s v="220800"/>
    <m/>
    <m/>
    <x v="0"/>
    <x v="0"/>
    <x v="1"/>
    <x v="1"/>
    <x v="6"/>
    <x v="5"/>
    <s v="21G"/>
    <x v="15"/>
    <s v="21GB"/>
    <s v="BC BEHAVIORIAL SCIENCE"/>
  </r>
  <r>
    <x v="436"/>
    <x v="0"/>
    <s v="LABORF"/>
    <s v="2026"/>
    <n v="115507.68"/>
    <s v="GU001"/>
    <s v="215SI1"/>
    <s v="1100"/>
    <s v="190500"/>
    <m/>
    <m/>
    <x v="0"/>
    <x v="0"/>
    <x v="1"/>
    <x v="1"/>
    <x v="6"/>
    <x v="5"/>
    <s v="215"/>
    <x v="13"/>
    <s v="215G"/>
    <s v="Physical Science"/>
  </r>
  <r>
    <x v="437"/>
    <x v="0"/>
    <s v="LABORF"/>
    <s v="2026"/>
    <n v="102749.01"/>
    <s v="GU001"/>
    <s v="21DHC1"/>
    <s v="1100"/>
    <s v="123010"/>
    <m/>
    <m/>
    <x v="0"/>
    <x v="0"/>
    <x v="1"/>
    <x v="1"/>
    <x v="6"/>
    <x v="5"/>
    <s v="21D"/>
    <x v="11"/>
    <s v="21DH"/>
    <s v="BC Assc Dean Nursing"/>
  </r>
  <r>
    <x v="438"/>
    <x v="0"/>
    <s v="LABORF"/>
    <s v="2026"/>
    <n v="167612.54999999999"/>
    <s v="GU001"/>
    <s v="21ACTE"/>
    <s v="1214"/>
    <s v="601000"/>
    <m/>
    <m/>
    <x v="0"/>
    <x v="0"/>
    <x v="1"/>
    <x v="1"/>
    <x v="6"/>
    <x v="5"/>
    <s v="21A"/>
    <x v="47"/>
    <s v="21AC"/>
    <s v="BC Director CTE"/>
  </r>
  <r>
    <x v="439"/>
    <x v="0"/>
    <s v="LABORF"/>
    <s v="2026"/>
    <n v="126684.44"/>
    <s v="GU001"/>
    <s v="213SS1"/>
    <s v="1100"/>
    <s v="220500"/>
    <m/>
    <m/>
    <x v="0"/>
    <x v="0"/>
    <x v="1"/>
    <x v="1"/>
    <x v="6"/>
    <x v="5"/>
    <s v="213"/>
    <x v="34"/>
    <s v="213S"/>
    <s v="BC SOC SCIENCE/RISING SCHOL"/>
  </r>
  <r>
    <x v="440"/>
    <x v="0"/>
    <s v="LABORF"/>
    <s v="2026"/>
    <n v="102749.01"/>
    <s v="GU001"/>
    <s v="21DHC1"/>
    <s v="1100"/>
    <s v="123030"/>
    <m/>
    <m/>
    <x v="0"/>
    <x v="0"/>
    <x v="1"/>
    <x v="1"/>
    <x v="6"/>
    <x v="5"/>
    <s v="21D"/>
    <x v="11"/>
    <s v="21DH"/>
    <s v="BC Assc Dean Nursing"/>
  </r>
  <r>
    <x v="441"/>
    <x v="0"/>
    <s v="LABORF"/>
    <s v="2026"/>
    <n v="0"/>
    <s v="GU001"/>
    <s v="215MA1"/>
    <s v="1100"/>
    <s v="170100"/>
    <m/>
    <m/>
    <x v="0"/>
    <x v="0"/>
    <x v="1"/>
    <x v="1"/>
    <x v="6"/>
    <x v="5"/>
    <s v="215"/>
    <x v="13"/>
    <s v="215F"/>
    <s v="Math General"/>
  </r>
  <r>
    <x v="442"/>
    <x v="0"/>
    <s v="LABORF"/>
    <s v="2026"/>
    <n v="0"/>
    <s v="GU001"/>
    <s v="21BCM1"/>
    <s v="1100"/>
    <s v="060100"/>
    <m/>
    <m/>
    <x v="0"/>
    <x v="0"/>
    <x v="1"/>
    <x v="1"/>
    <x v="6"/>
    <x v="5"/>
    <s v="21B"/>
    <x v="12"/>
    <s v="21BC"/>
    <s v="English Grants"/>
  </r>
  <r>
    <x v="443"/>
    <x v="0"/>
    <s v="LABORF"/>
    <s v="2026"/>
    <n v="131527.43"/>
    <s v="GU001"/>
    <s v="21AIND"/>
    <s v="1100"/>
    <s v="095300"/>
    <m/>
    <m/>
    <x v="0"/>
    <x v="0"/>
    <x v="1"/>
    <x v="1"/>
    <x v="6"/>
    <x v="5"/>
    <s v="21A"/>
    <x v="47"/>
    <s v="21AI"/>
    <s v="Industrial Tech"/>
  </r>
  <r>
    <x v="444"/>
    <x v="0"/>
    <s v="LABORF"/>
    <s v="2026"/>
    <n v="102091.96"/>
    <s v="GU001"/>
    <s v="213SS1"/>
    <s v="1100"/>
    <s v="220500"/>
    <m/>
    <m/>
    <x v="0"/>
    <x v="0"/>
    <x v="1"/>
    <x v="1"/>
    <x v="6"/>
    <x v="5"/>
    <s v="213"/>
    <x v="34"/>
    <s v="213S"/>
    <s v="BC SOC SCIENCE/RISING SCHOL"/>
  </r>
  <r>
    <x v="445"/>
    <x v="0"/>
    <s v="LABORF"/>
    <s v="2026"/>
    <n v="114119.29"/>
    <s v="GU001"/>
    <s v="26CCG1"/>
    <s v="1231"/>
    <s v="631000"/>
    <m/>
    <m/>
    <x v="0"/>
    <x v="0"/>
    <x v="1"/>
    <x v="1"/>
    <x v="1"/>
    <x v="1"/>
    <s v="26C"/>
    <x v="43"/>
    <s v="26CC"/>
    <s v="Dean of Student Develop Success"/>
  </r>
  <r>
    <x v="446"/>
    <x v="0"/>
    <s v="LABORF"/>
    <s v="2026"/>
    <n v="154352.71"/>
    <s v="GU001"/>
    <s v="21BEE1"/>
    <s v="1100"/>
    <s v="150100"/>
    <m/>
    <m/>
    <x v="0"/>
    <x v="0"/>
    <x v="1"/>
    <x v="1"/>
    <x v="6"/>
    <x v="5"/>
    <s v="21B"/>
    <x v="12"/>
    <s v="21BE"/>
    <s v="Dean English"/>
  </r>
  <r>
    <x v="447"/>
    <x v="0"/>
    <s v="LABORF"/>
    <s v="2026"/>
    <n v="0"/>
    <s v="CE020"/>
    <s v="240LI2"/>
    <s v="2412"/>
    <s v="682000"/>
    <m/>
    <m/>
    <x v="0"/>
    <x v="0"/>
    <x v="1"/>
    <x v="1"/>
    <x v="16"/>
    <x v="15"/>
    <s v="240"/>
    <x v="45"/>
    <s v="240B"/>
    <s v="Levan Center"/>
  </r>
  <r>
    <x v="448"/>
    <x v="0"/>
    <s v="LABORF"/>
    <s v="2026"/>
    <n v="58898.400000000001"/>
    <s v="GU001"/>
    <s v="511SS1"/>
    <s v="1100"/>
    <s v="150900"/>
    <m/>
    <m/>
    <x v="0"/>
    <x v="0"/>
    <x v="3"/>
    <x v="3"/>
    <x v="5"/>
    <x v="2"/>
    <s v="511"/>
    <x v="17"/>
    <s v="511E"/>
    <s v="PC - SOCIAL SCIENCE"/>
  </r>
  <r>
    <x v="227"/>
    <x v="0"/>
    <s v="LABORF"/>
    <s v="2026"/>
    <n v="5203.24"/>
    <s v="RP384"/>
    <s v="42FMTB"/>
    <s v="1231"/>
    <s v="632000"/>
    <m/>
    <s v="CP"/>
    <x v="0"/>
    <x v="0"/>
    <x v="2"/>
    <x v="2"/>
    <x v="11"/>
    <x v="10"/>
    <s v="42F"/>
    <x v="63"/>
    <s v="42FA"/>
    <s v="Director of SSSP"/>
  </r>
  <r>
    <x v="164"/>
    <x v="0"/>
    <s v="LABORF"/>
    <s v="2026"/>
    <n v="2598.34"/>
    <s v="RP384"/>
    <s v="42FMTB"/>
    <s v="2191"/>
    <s v="632000"/>
    <m/>
    <s v="CI"/>
    <x v="0"/>
    <x v="0"/>
    <x v="2"/>
    <x v="2"/>
    <x v="11"/>
    <x v="10"/>
    <s v="42F"/>
    <x v="63"/>
    <s v="42FA"/>
    <s v="Director of SSSP"/>
  </r>
  <r>
    <x v="106"/>
    <x v="0"/>
    <s v="LABORF"/>
    <s v="2026"/>
    <n v="16968.189999999999"/>
    <s v="RP006"/>
    <s v="422DS2"/>
    <s v="2191"/>
    <s v="642000"/>
    <m/>
    <s v="CI"/>
    <x v="0"/>
    <x v="0"/>
    <x v="2"/>
    <x v="2"/>
    <x v="11"/>
    <x v="10"/>
    <s v="422"/>
    <x v="41"/>
    <s v="422D"/>
    <s v="DSPS"/>
  </r>
  <r>
    <x v="449"/>
    <x v="0"/>
    <s v="LABORF"/>
    <s v="2026"/>
    <n v="0"/>
    <s v="BF100"/>
    <s v="23DES1"/>
    <s v="2399"/>
    <s v="694014"/>
    <m/>
    <m/>
    <x v="0"/>
    <x v="0"/>
    <x v="1"/>
    <x v="1"/>
    <x v="15"/>
    <x v="14"/>
    <s v="23F"/>
    <x v="71"/>
    <s v="23FS"/>
    <s v="BC Food Service"/>
  </r>
  <r>
    <x v="450"/>
    <x v="0"/>
    <s v="LABORF"/>
    <s v="2026"/>
    <n v="0"/>
    <s v="GU001"/>
    <s v="514AW5"/>
    <s v="2394"/>
    <s v="696071"/>
    <m/>
    <m/>
    <x v="0"/>
    <x v="0"/>
    <x v="3"/>
    <x v="3"/>
    <x v="5"/>
    <x v="2"/>
    <s v="514"/>
    <x v="18"/>
    <s v="514A"/>
    <s v="PC - Athletic Director"/>
  </r>
  <r>
    <x v="451"/>
    <x v="0"/>
    <s v="LABORF"/>
    <s v="2026"/>
    <n v="45643.1"/>
    <s v="GU001"/>
    <s v="536MOC"/>
    <s v="2191"/>
    <s v="653000"/>
    <m/>
    <m/>
    <x v="0"/>
    <x v="0"/>
    <x v="3"/>
    <x v="3"/>
    <x v="17"/>
    <x v="13"/>
    <s v="536"/>
    <x v="60"/>
    <s v="536A"/>
    <s v="PC - Maintenance &amp; Operations"/>
  </r>
  <r>
    <x v="452"/>
    <x v="0"/>
    <s v="LABORF"/>
    <s v="2026"/>
    <n v="41623.78"/>
    <s v="GU001"/>
    <s v="23CMOG"/>
    <s v="2191"/>
    <s v="655000"/>
    <m/>
    <m/>
    <x v="0"/>
    <x v="0"/>
    <x v="1"/>
    <x v="1"/>
    <x v="15"/>
    <x v="14"/>
    <s v="23C"/>
    <x v="48"/>
    <s v="23CA"/>
    <s v="M &amp; O Manager"/>
  </r>
  <r>
    <x v="453"/>
    <x v="0"/>
    <s v="LABORF"/>
    <s v="2026"/>
    <n v="71658.28"/>
    <s v="GU001"/>
    <s v="206AT0"/>
    <s v="2191"/>
    <s v="696011"/>
    <m/>
    <m/>
    <x v="0"/>
    <x v="0"/>
    <x v="1"/>
    <x v="1"/>
    <x v="13"/>
    <x v="12"/>
    <s v="206"/>
    <x v="56"/>
    <s v="206A"/>
    <s v="BC Athletics"/>
  </r>
  <r>
    <x v="454"/>
    <x v="0"/>
    <s v="LABORF"/>
    <s v="2026"/>
    <n v="73723.11"/>
    <s v="GU001"/>
    <s v="23BBS2"/>
    <s v="2191"/>
    <s v="672000"/>
    <m/>
    <m/>
    <x v="0"/>
    <x v="0"/>
    <x v="1"/>
    <x v="1"/>
    <x v="15"/>
    <x v="14"/>
    <s v="23B"/>
    <x v="74"/>
    <s v="23BB"/>
    <s v="BC Budget Office"/>
  </r>
  <r>
    <x v="455"/>
    <x v="0"/>
    <s v="LABORF"/>
    <s v="2026"/>
    <n v="0"/>
    <s v="GU001"/>
    <s v="211CPT"/>
    <s v="2419"/>
    <s v="010100"/>
    <m/>
    <m/>
    <x v="0"/>
    <x v="0"/>
    <x v="1"/>
    <x v="1"/>
    <x v="6"/>
    <x v="5"/>
    <s v="211"/>
    <x v="39"/>
    <s v="211C"/>
    <s v="Information Services"/>
  </r>
  <r>
    <x v="456"/>
    <x v="0"/>
    <s v="LABORF"/>
    <s v="2026"/>
    <n v="90136.94"/>
    <s v="PF300"/>
    <s v="530FS1"/>
    <s v="2110"/>
    <s v="694031"/>
    <m/>
    <m/>
    <x v="0"/>
    <x v="0"/>
    <x v="3"/>
    <x v="3"/>
    <x v="17"/>
    <x v="13"/>
    <s v="530"/>
    <x v="69"/>
    <s v="530A"/>
    <s v="PC - Administrative Services"/>
  </r>
  <r>
    <x v="457"/>
    <x v="0"/>
    <s v="LABORF"/>
    <s v="2026"/>
    <n v="0"/>
    <s v="RP389"/>
    <s v="410QP1"/>
    <s v="2394"/>
    <s v="611000"/>
    <s v="EPSCSS"/>
    <s v="CI"/>
    <x v="0"/>
    <x v="0"/>
    <x v="2"/>
    <x v="2"/>
    <x v="2"/>
    <x v="2"/>
    <s v="410"/>
    <x v="7"/>
    <s v="410A"/>
    <s v="CC - VP Academic Affairs"/>
  </r>
  <r>
    <x v="458"/>
    <x v="0"/>
    <s v="LABORF"/>
    <s v="2026"/>
    <n v="0"/>
    <s v="GU001"/>
    <s v="260VS0"/>
    <s v="2399"/>
    <s v="649090"/>
    <m/>
    <m/>
    <x v="0"/>
    <x v="0"/>
    <x v="1"/>
    <x v="1"/>
    <x v="1"/>
    <x v="1"/>
    <s v="260"/>
    <x v="1"/>
    <s v="260A"/>
    <s v="VP of Student Services"/>
  </r>
  <r>
    <x v="459"/>
    <x v="0"/>
    <s v="LABORF"/>
    <s v="2026"/>
    <n v="0"/>
    <s v="GU001"/>
    <s v="260VS0"/>
    <s v="2399"/>
    <s v="649090"/>
    <m/>
    <m/>
    <x v="0"/>
    <x v="0"/>
    <x v="1"/>
    <x v="1"/>
    <x v="1"/>
    <x v="1"/>
    <s v="260"/>
    <x v="1"/>
    <s v="260A"/>
    <s v="VP of Student Services"/>
  </r>
  <r>
    <x v="460"/>
    <x v="0"/>
    <s v="LABORF"/>
    <s v="2026"/>
    <n v="0"/>
    <s v="GU001"/>
    <s v="210VI0"/>
    <s v="1311"/>
    <s v="499900"/>
    <m/>
    <m/>
    <x v="0"/>
    <x v="0"/>
    <x v="1"/>
    <x v="1"/>
    <x v="6"/>
    <x v="5"/>
    <s v="210"/>
    <x v="8"/>
    <s v="210A"/>
    <s v="VP Student Learning"/>
  </r>
  <r>
    <x v="461"/>
    <x v="0"/>
    <s v="LABORF"/>
    <s v="2026"/>
    <n v="0"/>
    <s v="RP005"/>
    <s v="422EO1"/>
    <s v="2191"/>
    <s v="643000"/>
    <s v="EOPDCA"/>
    <s v="CT"/>
    <x v="0"/>
    <x v="0"/>
    <x v="2"/>
    <x v="2"/>
    <x v="11"/>
    <x v="10"/>
    <s v="422"/>
    <x v="41"/>
    <s v="422E"/>
    <s v="EOPS"/>
  </r>
  <r>
    <x v="462"/>
    <x v="0"/>
    <s v="LABORF"/>
    <s v="2026"/>
    <n v="62936.08"/>
    <s v="GU001"/>
    <s v="411BU1"/>
    <s v="1100"/>
    <s v="050100"/>
    <m/>
    <s v="CM"/>
    <x v="0"/>
    <x v="0"/>
    <x v="2"/>
    <x v="2"/>
    <x v="2"/>
    <x v="2"/>
    <s v="411"/>
    <x v="20"/>
    <s v="411A"/>
    <s v="Dean of Career Technical Education"/>
  </r>
  <r>
    <x v="463"/>
    <x v="0"/>
    <s v="LABORF"/>
    <s v="2026"/>
    <n v="102960.82"/>
    <s v="GU001"/>
    <s v="140HR0"/>
    <s v="2190"/>
    <s v="673000"/>
    <m/>
    <m/>
    <x v="0"/>
    <x v="0"/>
    <x v="0"/>
    <x v="0"/>
    <x v="10"/>
    <x v="9"/>
    <s v="140"/>
    <x v="52"/>
    <s v="140A"/>
    <s v="HR - Vice Chancellor"/>
  </r>
  <r>
    <x v="464"/>
    <x v="0"/>
    <s v="LABORF"/>
    <s v="2026"/>
    <n v="744.21"/>
    <s v="CE035"/>
    <s v="11BBC3"/>
    <s v="2110"/>
    <s v="684000"/>
    <m/>
    <m/>
    <x v="0"/>
    <x v="0"/>
    <x v="0"/>
    <x v="0"/>
    <x v="4"/>
    <x v="4"/>
    <s v="11B"/>
    <x v="5"/>
    <s v="11BB"/>
    <s v="Tech Prep Education CC"/>
  </r>
  <r>
    <x v="465"/>
    <x v="0"/>
    <s v="LABORF"/>
    <s v="2026"/>
    <n v="141679.47"/>
    <s v="GU001"/>
    <s v="130IT0"/>
    <s v="2110"/>
    <s v="678000"/>
    <m/>
    <m/>
    <x v="0"/>
    <x v="0"/>
    <x v="0"/>
    <x v="0"/>
    <x v="9"/>
    <x v="8"/>
    <s v="130"/>
    <x v="68"/>
    <s v="130A"/>
    <s v="IT-Dir. Information Technology"/>
  </r>
  <r>
    <x v="57"/>
    <x v="0"/>
    <s v="LABORF"/>
    <s v="2026"/>
    <n v="2836.17"/>
    <s v="RP587"/>
    <s v="11BFJ2"/>
    <s v="2110"/>
    <s v="684000"/>
    <m/>
    <m/>
    <x v="0"/>
    <x v="0"/>
    <x v="0"/>
    <x v="0"/>
    <x v="4"/>
    <x v="4"/>
    <s v="11B"/>
    <x v="5"/>
    <s v="11BH"/>
    <s v="Clean Energy"/>
  </r>
  <r>
    <x v="466"/>
    <x v="0"/>
    <s v="LABORF"/>
    <s v="2026"/>
    <n v="0"/>
    <s v="GU001"/>
    <s v="110ES1"/>
    <s v="2311"/>
    <s v="660010"/>
    <m/>
    <m/>
    <x v="0"/>
    <x v="0"/>
    <x v="0"/>
    <x v="0"/>
    <x v="4"/>
    <x v="4"/>
    <s v="110"/>
    <x v="65"/>
    <s v="110A"/>
    <s v="Asst. Chancellor-Educational Svcs"/>
  </r>
  <r>
    <x v="467"/>
    <x v="0"/>
    <s v="LABORF"/>
    <s v="2026"/>
    <n v="116251.08"/>
    <s v="GU001"/>
    <s v="511LA1"/>
    <s v="1100"/>
    <s v="094500"/>
    <m/>
    <m/>
    <x v="0"/>
    <x v="0"/>
    <x v="3"/>
    <x v="3"/>
    <x v="5"/>
    <x v="2"/>
    <s v="511"/>
    <x v="17"/>
    <s v="511D"/>
    <s v="PC - LANGUAGE ARTS"/>
  </r>
  <r>
    <x v="468"/>
    <x v="0"/>
    <s v="LABORF"/>
    <s v="2026"/>
    <n v="0"/>
    <s v="GU001"/>
    <s v="210VI0"/>
    <s v="2394"/>
    <s v="601000"/>
    <m/>
    <m/>
    <x v="0"/>
    <x v="0"/>
    <x v="1"/>
    <x v="1"/>
    <x v="6"/>
    <x v="5"/>
    <s v="210"/>
    <x v="8"/>
    <s v="210A"/>
    <s v="VP Student Learning"/>
  </r>
  <r>
    <x v="469"/>
    <x v="0"/>
    <s v="LABORF"/>
    <s v="2026"/>
    <n v="0"/>
    <s v="GU001"/>
    <s v="210VI0"/>
    <s v="2394"/>
    <s v="601000"/>
    <m/>
    <m/>
    <x v="0"/>
    <x v="0"/>
    <x v="1"/>
    <x v="1"/>
    <x v="6"/>
    <x v="5"/>
    <s v="210"/>
    <x v="8"/>
    <s v="210A"/>
    <s v="VP Student Learning"/>
  </r>
  <r>
    <x v="470"/>
    <x v="0"/>
    <s v="LABORF"/>
    <s v="2026"/>
    <n v="0"/>
    <s v="GU001"/>
    <s v="260VS0"/>
    <s v="2399"/>
    <s v="649090"/>
    <m/>
    <m/>
    <x v="0"/>
    <x v="0"/>
    <x v="1"/>
    <x v="1"/>
    <x v="1"/>
    <x v="1"/>
    <s v="260"/>
    <x v="1"/>
    <s v="260A"/>
    <s v="VP of Student Services"/>
  </r>
  <r>
    <x v="471"/>
    <x v="0"/>
    <s v="LABORF"/>
    <s v="2026"/>
    <n v="0"/>
    <s v="GU001"/>
    <s v="210VI0"/>
    <s v="2394"/>
    <s v="601000"/>
    <m/>
    <m/>
    <x v="0"/>
    <x v="0"/>
    <x v="1"/>
    <x v="1"/>
    <x v="6"/>
    <x v="5"/>
    <s v="210"/>
    <x v="8"/>
    <s v="210A"/>
    <s v="VP Student Learning"/>
  </r>
  <r>
    <x v="472"/>
    <x v="0"/>
    <s v="LABORF"/>
    <s v="2026"/>
    <n v="0"/>
    <s v="GU001"/>
    <s v="210VI0"/>
    <s v="2394"/>
    <s v="601000"/>
    <m/>
    <m/>
    <x v="0"/>
    <x v="0"/>
    <x v="1"/>
    <x v="1"/>
    <x v="6"/>
    <x v="5"/>
    <s v="210"/>
    <x v="8"/>
    <s v="210A"/>
    <s v="VP Student Learning"/>
  </r>
  <r>
    <x v="473"/>
    <x v="0"/>
    <s v="LABORF"/>
    <s v="2026"/>
    <n v="0"/>
    <s v="GU001"/>
    <s v="210VI0"/>
    <s v="2394"/>
    <s v="601000"/>
    <m/>
    <m/>
    <x v="0"/>
    <x v="0"/>
    <x v="1"/>
    <x v="1"/>
    <x v="6"/>
    <x v="5"/>
    <s v="210"/>
    <x v="8"/>
    <s v="210A"/>
    <s v="VP Student Learning"/>
  </r>
  <r>
    <x v="474"/>
    <x v="0"/>
    <s v="LABORF"/>
    <s v="2026"/>
    <n v="0"/>
    <s v="GU001"/>
    <s v="210VI0"/>
    <s v="2394"/>
    <s v="601000"/>
    <m/>
    <m/>
    <x v="0"/>
    <x v="0"/>
    <x v="1"/>
    <x v="1"/>
    <x v="6"/>
    <x v="5"/>
    <s v="210"/>
    <x v="8"/>
    <s v="210A"/>
    <s v="VP Student Learning"/>
  </r>
  <r>
    <x v="475"/>
    <x v="0"/>
    <s v="LABORF"/>
    <s v="2026"/>
    <n v="0"/>
    <s v="GU001"/>
    <s v="210VI0"/>
    <s v="2394"/>
    <s v="601000"/>
    <m/>
    <m/>
    <x v="0"/>
    <x v="0"/>
    <x v="1"/>
    <x v="1"/>
    <x v="6"/>
    <x v="5"/>
    <s v="210"/>
    <x v="8"/>
    <s v="210A"/>
    <s v="VP Student Learning"/>
  </r>
  <r>
    <x v="476"/>
    <x v="0"/>
    <s v="LABORF"/>
    <s v="2026"/>
    <n v="0"/>
    <s v="GU001"/>
    <s v="210VI0"/>
    <s v="2394"/>
    <s v="601000"/>
    <m/>
    <m/>
    <x v="0"/>
    <x v="0"/>
    <x v="1"/>
    <x v="1"/>
    <x v="6"/>
    <x v="5"/>
    <s v="210"/>
    <x v="8"/>
    <s v="210A"/>
    <s v="VP Student Learning"/>
  </r>
  <r>
    <x v="477"/>
    <x v="0"/>
    <s v="LABORF"/>
    <s v="2026"/>
    <n v="0"/>
    <s v="GU001"/>
    <s v="210VI0"/>
    <s v="2394"/>
    <s v="601000"/>
    <m/>
    <m/>
    <x v="0"/>
    <x v="0"/>
    <x v="1"/>
    <x v="1"/>
    <x v="6"/>
    <x v="5"/>
    <s v="210"/>
    <x v="8"/>
    <s v="210A"/>
    <s v="VP Student Learning"/>
  </r>
  <r>
    <x v="478"/>
    <x v="0"/>
    <s v="LABORF"/>
    <s v="2026"/>
    <n v="0"/>
    <s v="GU001"/>
    <s v="210VI0"/>
    <s v="2394"/>
    <s v="601000"/>
    <m/>
    <m/>
    <x v="0"/>
    <x v="0"/>
    <x v="1"/>
    <x v="1"/>
    <x v="6"/>
    <x v="5"/>
    <s v="210"/>
    <x v="8"/>
    <s v="210A"/>
    <s v="VP Student Learning"/>
  </r>
  <r>
    <x v="479"/>
    <x v="0"/>
    <s v="LABORF"/>
    <s v="2026"/>
    <n v="0"/>
    <s v="GU001"/>
    <s v="210VI0"/>
    <s v="2394"/>
    <s v="601000"/>
    <m/>
    <m/>
    <x v="0"/>
    <x v="0"/>
    <x v="1"/>
    <x v="1"/>
    <x v="6"/>
    <x v="5"/>
    <s v="210"/>
    <x v="8"/>
    <s v="210A"/>
    <s v="VP Student Learning"/>
  </r>
  <r>
    <x v="480"/>
    <x v="0"/>
    <s v="LABORF"/>
    <s v="2026"/>
    <n v="142412.79999999999"/>
    <s v="GU001"/>
    <s v="213SS1"/>
    <s v="1100"/>
    <s v="220500"/>
    <m/>
    <m/>
    <x v="0"/>
    <x v="0"/>
    <x v="1"/>
    <x v="1"/>
    <x v="6"/>
    <x v="5"/>
    <s v="213"/>
    <x v="34"/>
    <s v="213S"/>
    <s v="BC SOC SCIENCE/RISING SCHOL"/>
  </r>
  <r>
    <x v="481"/>
    <x v="0"/>
    <s v="LABORF"/>
    <s v="2026"/>
    <n v="146915.12"/>
    <s v="GU001"/>
    <s v="211DC0"/>
    <s v="1100"/>
    <s v="220700"/>
    <m/>
    <s v="BD"/>
    <x v="0"/>
    <x v="0"/>
    <x v="1"/>
    <x v="1"/>
    <x v="6"/>
    <x v="5"/>
    <s v="211"/>
    <x v="39"/>
    <s v="211E"/>
    <s v="BC Exec Director Rural Initiatives"/>
  </r>
  <r>
    <x v="217"/>
    <x v="0"/>
    <s v="LABORF"/>
    <s v="2026"/>
    <n v="3846.77"/>
    <s v="RP131"/>
    <s v="26JFG1"/>
    <s v="2110"/>
    <s v="649080"/>
    <s v="FKCFNX"/>
    <m/>
    <x v="0"/>
    <x v="0"/>
    <x v="1"/>
    <x v="1"/>
    <x v="1"/>
    <x v="1"/>
    <s v="26J"/>
    <x v="57"/>
    <s v="26JF"/>
    <s v="BC Foster Care Grants"/>
  </r>
  <r>
    <x v="482"/>
    <x v="0"/>
    <s v="LABORF"/>
    <s v="2026"/>
    <n v="30870.54"/>
    <s v="GU001"/>
    <s v="206PH1"/>
    <s v="1100"/>
    <s v="083500"/>
    <m/>
    <m/>
    <x v="0"/>
    <x v="0"/>
    <x v="1"/>
    <x v="1"/>
    <x v="13"/>
    <x v="12"/>
    <s v="206"/>
    <x v="56"/>
    <s v="206B"/>
    <s v="BC Athletics-INST"/>
  </r>
  <r>
    <x v="483"/>
    <x v="0"/>
    <s v="LABORF"/>
    <s v="2026"/>
    <n v="149622.44"/>
    <s v="GU001"/>
    <s v="21DHC1"/>
    <s v="1100"/>
    <s v="123010"/>
    <m/>
    <m/>
    <x v="0"/>
    <x v="0"/>
    <x v="1"/>
    <x v="1"/>
    <x v="6"/>
    <x v="5"/>
    <s v="21D"/>
    <x v="11"/>
    <s v="21DH"/>
    <s v="BC Assc Dean Nursing"/>
  </r>
  <r>
    <x v="484"/>
    <x v="0"/>
    <s v="LABORF"/>
    <s v="2026"/>
    <n v="103701.3"/>
    <s v="GU001"/>
    <s v="518HC1"/>
    <s v="1252"/>
    <s v="601000"/>
    <m/>
    <m/>
    <x v="0"/>
    <x v="0"/>
    <x v="3"/>
    <x v="3"/>
    <x v="5"/>
    <x v="2"/>
    <s v="518"/>
    <x v="6"/>
    <s v="518A"/>
    <s v="Associate Dean, Health Careers"/>
  </r>
  <r>
    <x v="485"/>
    <x v="0"/>
    <s v="LABORF"/>
    <s v="2026"/>
    <n v="0"/>
    <s v="RP613"/>
    <s v="21AWR8"/>
    <s v="2412"/>
    <s v="684000"/>
    <s v="R41283"/>
    <m/>
    <x v="0"/>
    <x v="0"/>
    <x v="1"/>
    <x v="1"/>
    <x v="6"/>
    <x v="5"/>
    <s v="21A"/>
    <x v="47"/>
    <s v="21AW"/>
    <s v="BC Strong Workforce"/>
  </r>
  <r>
    <x v="486"/>
    <x v="0"/>
    <s v="LABORF"/>
    <s v="2026"/>
    <n v="77875.789999999994"/>
    <s v="GU001"/>
    <s v="41ECM1"/>
    <s v="1100"/>
    <s v="150100"/>
    <m/>
    <s v="CL"/>
    <x v="0"/>
    <x v="0"/>
    <x v="2"/>
    <x v="2"/>
    <x v="2"/>
    <x v="2"/>
    <s v="41E"/>
    <x v="2"/>
    <s v="41EB"/>
    <s v="CC-Communications"/>
  </r>
  <r>
    <x v="487"/>
    <x v="0"/>
    <s v="LABORF"/>
    <s v="2026"/>
    <n v="0"/>
    <s v="GU001"/>
    <s v="239SY0"/>
    <s v="2110"/>
    <s v="677010"/>
    <m/>
    <m/>
    <x v="0"/>
    <x v="0"/>
    <x v="1"/>
    <x v="1"/>
    <x v="15"/>
    <x v="14"/>
    <s v="239"/>
    <x v="44"/>
    <s v="239A"/>
    <s v="Public Safety"/>
  </r>
  <r>
    <x v="488"/>
    <x v="0"/>
    <s v="LABORF"/>
    <s v="2026"/>
    <n v="41946.34"/>
    <s v="RP044"/>
    <s v="510CU1"/>
    <s v="2191"/>
    <s v="601000"/>
    <m/>
    <m/>
    <x v="0"/>
    <x v="0"/>
    <x v="3"/>
    <x v="3"/>
    <x v="5"/>
    <x v="2"/>
    <s v="510"/>
    <x v="7"/>
    <s v="510A"/>
    <s v="PC - VP Academic Affairs"/>
  </r>
  <r>
    <x v="104"/>
    <x v="0"/>
    <s v="LABORF"/>
    <s v="2026"/>
    <n v="1236.94"/>
    <s v="RP005"/>
    <s v="422EO1"/>
    <s v="2191"/>
    <s v="643000"/>
    <s v="EOPDCA"/>
    <s v="CI"/>
    <x v="0"/>
    <x v="0"/>
    <x v="2"/>
    <x v="2"/>
    <x v="11"/>
    <x v="10"/>
    <s v="422"/>
    <x v="41"/>
    <s v="422E"/>
    <s v="EOPS"/>
  </r>
  <r>
    <x v="489"/>
    <x v="0"/>
    <s v="LABORF"/>
    <s v="2026"/>
    <n v="36724.93"/>
    <s v="GU001"/>
    <s v="536MOD"/>
    <s v="2191"/>
    <s v="679000"/>
    <m/>
    <m/>
    <x v="0"/>
    <x v="0"/>
    <x v="3"/>
    <x v="3"/>
    <x v="17"/>
    <x v="13"/>
    <s v="536"/>
    <x v="60"/>
    <s v="536A"/>
    <s v="PC - Maintenance &amp; Operations"/>
  </r>
  <r>
    <x v="490"/>
    <x v="0"/>
    <s v="LABORF"/>
    <s v="2026"/>
    <n v="37461.4"/>
    <s v="GU001"/>
    <s v="536MOC"/>
    <s v="2191"/>
    <s v="653000"/>
    <m/>
    <m/>
    <x v="0"/>
    <x v="0"/>
    <x v="3"/>
    <x v="3"/>
    <x v="17"/>
    <x v="13"/>
    <s v="536"/>
    <x v="60"/>
    <s v="536A"/>
    <s v="PC - Maintenance &amp; Operations"/>
  </r>
  <r>
    <x v="491"/>
    <x v="0"/>
    <s v="LABORF"/>
    <s v="2026"/>
    <n v="87308.71"/>
    <s v="GU001"/>
    <s v="132EA0"/>
    <s v="2191"/>
    <s v="678000"/>
    <m/>
    <m/>
    <x v="0"/>
    <x v="0"/>
    <x v="0"/>
    <x v="0"/>
    <x v="9"/>
    <x v="8"/>
    <s v="132"/>
    <x v="62"/>
    <s v="132A"/>
    <s v="IT-Director, Enterprise Application"/>
  </r>
  <r>
    <x v="492"/>
    <x v="0"/>
    <s v="LABORF"/>
    <s v="2026"/>
    <n v="14828.52"/>
    <s v="RP384"/>
    <s v="55CMTA"/>
    <s v="2191"/>
    <s v="632000"/>
    <m/>
    <m/>
    <x v="0"/>
    <x v="0"/>
    <x v="3"/>
    <x v="3"/>
    <x v="8"/>
    <x v="7"/>
    <s v="55C"/>
    <x v="24"/>
    <s v="55CA"/>
    <s v="Dean Student Success &amp; Counseling"/>
  </r>
  <r>
    <x v="493"/>
    <x v="0"/>
    <s v="LABORF"/>
    <s v="2026"/>
    <n v="61790.720000000001"/>
    <s v="GU001"/>
    <s v="424AR1"/>
    <s v="2191"/>
    <s v="620000"/>
    <m/>
    <s v="CI"/>
    <x v="0"/>
    <x v="0"/>
    <x v="2"/>
    <x v="2"/>
    <x v="11"/>
    <x v="10"/>
    <s v="424"/>
    <x v="36"/>
    <s v="424C"/>
    <s v="Admissions &amp; Records"/>
  </r>
  <r>
    <x v="494"/>
    <x v="0"/>
    <s v="LABORF"/>
    <s v="2026"/>
    <n v="47093.56"/>
    <s v="GU001"/>
    <s v="437MOD"/>
    <s v="2191"/>
    <s v="679000"/>
    <m/>
    <s v="CI"/>
    <x v="0"/>
    <x v="0"/>
    <x v="2"/>
    <x v="2"/>
    <x v="14"/>
    <x v="13"/>
    <s v="437"/>
    <x v="38"/>
    <s v="437A"/>
    <s v="CC - Director M&amp;O"/>
  </r>
  <r>
    <x v="495"/>
    <x v="0"/>
    <s v="LABORF"/>
    <s v="2026"/>
    <n v="11762.66"/>
    <s v="GU001"/>
    <s v="437MOD"/>
    <s v="2191"/>
    <s v="696041"/>
    <m/>
    <s v="CI"/>
    <x v="0"/>
    <x v="0"/>
    <x v="2"/>
    <x v="2"/>
    <x v="14"/>
    <x v="13"/>
    <s v="437"/>
    <x v="38"/>
    <s v="437A"/>
    <s v="CC - Director M&amp;O"/>
  </r>
  <r>
    <x v="496"/>
    <x v="0"/>
    <s v="LABORF"/>
    <s v="2026"/>
    <n v="34955.26"/>
    <s v="RP384"/>
    <s v="26LEQB"/>
    <s v="2191"/>
    <s v="649090"/>
    <m/>
    <m/>
    <x v="0"/>
    <x v="0"/>
    <x v="1"/>
    <x v="1"/>
    <x v="1"/>
    <x v="1"/>
    <s v="26L"/>
    <x v="10"/>
    <s v="26LA"/>
    <s v="Categorical Programs"/>
  </r>
  <r>
    <x v="497"/>
    <x v="0"/>
    <s v="LABORF"/>
    <s v="2026"/>
    <n v="46487.63"/>
    <s v="CD015"/>
    <s v="219CA2"/>
    <s v="2191"/>
    <s v="692000"/>
    <m/>
    <m/>
    <x v="0"/>
    <x v="0"/>
    <x v="1"/>
    <x v="1"/>
    <x v="6"/>
    <x v="5"/>
    <s v="219"/>
    <x v="9"/>
    <s v="219C"/>
    <s v="BC Director CDC"/>
  </r>
  <r>
    <x v="498"/>
    <x v="0"/>
    <s v="LABORF"/>
    <s v="2026"/>
    <n v="0"/>
    <s v="GU001"/>
    <s v="21GBE1"/>
    <s v="1100"/>
    <s v="220200"/>
    <m/>
    <m/>
    <x v="0"/>
    <x v="0"/>
    <x v="1"/>
    <x v="1"/>
    <x v="6"/>
    <x v="5"/>
    <s v="21G"/>
    <x v="15"/>
    <s v="21GB"/>
    <s v="BC BEHAVIORIAL SCIENCE"/>
  </r>
  <r>
    <x v="499"/>
    <x v="0"/>
    <s v="LABORF"/>
    <s v="2026"/>
    <n v="49294.13"/>
    <s v="GU001"/>
    <s v="26HAR1"/>
    <s v="2191"/>
    <s v="601000"/>
    <m/>
    <m/>
    <x v="0"/>
    <x v="0"/>
    <x v="1"/>
    <x v="1"/>
    <x v="1"/>
    <x v="1"/>
    <s v="26H"/>
    <x v="54"/>
    <s v="26HA"/>
    <s v="ADMISSIONS &amp; RECS."/>
  </r>
  <r>
    <x v="244"/>
    <x v="0"/>
    <s v="LABORF"/>
    <s v="2026"/>
    <n v="4060.85"/>
    <s v="RP383"/>
    <s v="424MF1"/>
    <s v="2191"/>
    <s v="644000"/>
    <m/>
    <s v="CI"/>
    <x v="0"/>
    <x v="0"/>
    <x v="2"/>
    <x v="2"/>
    <x v="11"/>
    <x v="10"/>
    <s v="424"/>
    <x v="36"/>
    <s v="424B"/>
    <s v="Dean Enrollment and Retention"/>
  </r>
  <r>
    <x v="500"/>
    <x v="0"/>
    <s v="LABORF"/>
    <s v="2026"/>
    <n v="163524.44"/>
    <s v="GU001"/>
    <s v="218DN0"/>
    <s v="1214"/>
    <s v="601000"/>
    <m/>
    <m/>
    <x v="0"/>
    <x v="0"/>
    <x v="1"/>
    <x v="1"/>
    <x v="6"/>
    <x v="5"/>
    <s v="218"/>
    <x v="26"/>
    <s v="218D"/>
    <s v="Dean of Instruction"/>
  </r>
  <r>
    <x v="501"/>
    <x v="0"/>
    <s v="LABORF"/>
    <s v="2026"/>
    <n v="0"/>
    <s v="GU001"/>
    <s v="410VI0"/>
    <s v="1330"/>
    <s v="089900"/>
    <m/>
    <s v="CI"/>
    <x v="0"/>
    <x v="0"/>
    <x v="2"/>
    <x v="2"/>
    <x v="2"/>
    <x v="2"/>
    <s v="410"/>
    <x v="7"/>
    <s v="410A"/>
    <s v="CC - VP Academic Affairs"/>
  </r>
  <r>
    <x v="502"/>
    <x v="0"/>
    <s v="LABORF"/>
    <s v="2026"/>
    <n v="165155.19"/>
    <s v="GU001"/>
    <s v="41EMA1"/>
    <s v="1100"/>
    <s v="170100"/>
    <m/>
    <s v="CI"/>
    <x v="0"/>
    <x v="0"/>
    <x v="2"/>
    <x v="2"/>
    <x v="2"/>
    <x v="2"/>
    <s v="41E"/>
    <x v="2"/>
    <s v="41EC"/>
    <s v="CC-Mathematics"/>
  </r>
  <r>
    <x v="503"/>
    <x v="0"/>
    <s v="LABORF"/>
    <s v="2026"/>
    <n v="68651.16"/>
    <s v="GU001"/>
    <s v="41ECM1"/>
    <s v="1100"/>
    <s v="150100"/>
    <m/>
    <s v="CT"/>
    <x v="0"/>
    <x v="0"/>
    <x v="2"/>
    <x v="2"/>
    <x v="2"/>
    <x v="2"/>
    <s v="41E"/>
    <x v="2"/>
    <s v="41EB"/>
    <s v="CC-Communications"/>
  </r>
  <r>
    <x v="504"/>
    <x v="0"/>
    <s v="LABORF"/>
    <s v="2026"/>
    <n v="15963.1"/>
    <s v="RP634"/>
    <s v="41EAEA"/>
    <s v="1214"/>
    <s v="684000"/>
    <s v="AEPDAB"/>
    <s v="CI"/>
    <x v="0"/>
    <x v="0"/>
    <x v="2"/>
    <x v="2"/>
    <x v="2"/>
    <x v="2"/>
    <s v="41E"/>
    <x v="2"/>
    <s v="41EA"/>
    <s v="Dean, Liberal Arts &amp; Science"/>
  </r>
  <r>
    <x v="505"/>
    <x v="0"/>
    <s v="LABORF"/>
    <s v="2026"/>
    <n v="125075.07"/>
    <s v="MJ100"/>
    <s v="18F000"/>
    <s v="2110"/>
    <s v="711001"/>
    <m/>
    <m/>
    <x v="0"/>
    <x v="0"/>
    <x v="0"/>
    <x v="0"/>
    <x v="18"/>
    <x v="16"/>
    <s v="18F"/>
    <x v="75"/>
    <s v="18FA"/>
    <s v="DO - Construction"/>
  </r>
  <r>
    <x v="506"/>
    <x v="0"/>
    <s v="LABORF"/>
    <s v="2026"/>
    <n v="3600"/>
    <s v="GU001"/>
    <s v="R01BT1"/>
    <s v="2110"/>
    <s v="660020"/>
    <m/>
    <m/>
    <x v="0"/>
    <x v="0"/>
    <x v="0"/>
    <x v="0"/>
    <x v="3"/>
    <x v="3"/>
    <s v="101"/>
    <x v="51"/>
    <s v="101A"/>
    <s v="Chancellor's - Admin. Assistant"/>
  </r>
  <r>
    <x v="507"/>
    <x v="0"/>
    <s v="LABORF"/>
    <s v="2026"/>
    <n v="157197.07999999999"/>
    <s v="GU001"/>
    <s v="511SS1"/>
    <s v="1100"/>
    <s v="220200"/>
    <m/>
    <m/>
    <x v="0"/>
    <x v="0"/>
    <x v="3"/>
    <x v="3"/>
    <x v="5"/>
    <x v="2"/>
    <s v="511"/>
    <x v="17"/>
    <s v="511E"/>
    <s v="PC - SOCIAL SCIENCE"/>
  </r>
  <r>
    <x v="508"/>
    <x v="0"/>
    <s v="LABORF"/>
    <s v="2026"/>
    <n v="104644.26"/>
    <s v="GU001"/>
    <s v="512AP1"/>
    <s v="1100"/>
    <s v="010100"/>
    <m/>
    <m/>
    <x v="0"/>
    <x v="0"/>
    <x v="3"/>
    <x v="3"/>
    <x v="5"/>
    <x v="2"/>
    <s v="512"/>
    <x v="33"/>
    <s v="512C"/>
    <s v="PC - CAREER &amp; TECHNICAL EDUCATION"/>
  </r>
  <r>
    <x v="509"/>
    <x v="0"/>
    <s v="LABORF"/>
    <s v="2026"/>
    <n v="52985.55"/>
    <s v="RP613"/>
    <s v="512WL9"/>
    <s v="1231"/>
    <s v="679000"/>
    <s v="P85230"/>
    <m/>
    <x v="0"/>
    <x v="0"/>
    <x v="3"/>
    <x v="3"/>
    <x v="5"/>
    <x v="2"/>
    <s v="512"/>
    <x v="33"/>
    <s v="512A"/>
    <s v="PC - DEAN OF LEARNING - B"/>
  </r>
  <r>
    <x v="510"/>
    <x v="0"/>
    <s v="LABORF"/>
    <s v="2026"/>
    <n v="22222.13"/>
    <s v="RP334"/>
    <s v="55BGU4"/>
    <s v="2110"/>
    <s v="601000"/>
    <m/>
    <m/>
    <x v="0"/>
    <x v="0"/>
    <x v="3"/>
    <x v="3"/>
    <x v="8"/>
    <x v="7"/>
    <s v="55B"/>
    <x v="76"/>
    <s v="55BA"/>
    <s v="Gear Up Manager"/>
  </r>
  <r>
    <x v="511"/>
    <x v="0"/>
    <s v="LABORF"/>
    <s v="2026"/>
    <n v="0"/>
    <s v="GU001"/>
    <s v="514AW2"/>
    <s v="2394"/>
    <s v="696071"/>
    <m/>
    <m/>
    <x v="0"/>
    <x v="0"/>
    <x v="3"/>
    <x v="3"/>
    <x v="5"/>
    <x v="2"/>
    <s v="514"/>
    <x v="18"/>
    <s v="514A"/>
    <s v="PC - Athletic Director"/>
  </r>
  <r>
    <x v="512"/>
    <x v="0"/>
    <s v="LABORF"/>
    <s v="2026"/>
    <n v="0"/>
    <s v="GU001"/>
    <s v="210VI0"/>
    <s v="2394"/>
    <s v="601000"/>
    <m/>
    <m/>
    <x v="0"/>
    <x v="0"/>
    <x v="1"/>
    <x v="1"/>
    <x v="6"/>
    <x v="5"/>
    <s v="210"/>
    <x v="8"/>
    <s v="210A"/>
    <s v="VP Student Learning"/>
  </r>
  <r>
    <x v="513"/>
    <x v="0"/>
    <s v="LABORF"/>
    <s v="2026"/>
    <n v="0"/>
    <s v="GU001"/>
    <s v="210VI0"/>
    <s v="2394"/>
    <s v="601000"/>
    <m/>
    <m/>
    <x v="0"/>
    <x v="0"/>
    <x v="1"/>
    <x v="1"/>
    <x v="6"/>
    <x v="5"/>
    <s v="210"/>
    <x v="8"/>
    <s v="210A"/>
    <s v="VP Student Learning"/>
  </r>
  <r>
    <x v="514"/>
    <x v="0"/>
    <s v="LABORF"/>
    <s v="2026"/>
    <n v="0"/>
    <s v="GU001"/>
    <s v="210VI0"/>
    <s v="2394"/>
    <s v="601000"/>
    <m/>
    <m/>
    <x v="0"/>
    <x v="0"/>
    <x v="1"/>
    <x v="1"/>
    <x v="6"/>
    <x v="5"/>
    <s v="210"/>
    <x v="8"/>
    <s v="210A"/>
    <s v="VP Student Learning"/>
  </r>
  <r>
    <x v="515"/>
    <x v="0"/>
    <s v="LABORF"/>
    <s v="2026"/>
    <n v="0"/>
    <s v="GU001"/>
    <s v="260VS0"/>
    <s v="2399"/>
    <s v="649090"/>
    <m/>
    <m/>
    <x v="0"/>
    <x v="0"/>
    <x v="1"/>
    <x v="1"/>
    <x v="1"/>
    <x v="1"/>
    <s v="260"/>
    <x v="1"/>
    <s v="260A"/>
    <s v="VP of Student Services"/>
  </r>
  <r>
    <x v="516"/>
    <x v="0"/>
    <s v="LABORF"/>
    <s v="2026"/>
    <n v="113446.77"/>
    <s v="RP108"/>
    <s v="21DKS1"/>
    <s v="2110"/>
    <s v="601000"/>
    <m/>
    <m/>
    <x v="0"/>
    <x v="0"/>
    <x v="1"/>
    <x v="1"/>
    <x v="6"/>
    <x v="5"/>
    <s v="21D"/>
    <x v="11"/>
    <s v="21DK"/>
    <s v="Nursing Grants"/>
  </r>
  <r>
    <x v="517"/>
    <x v="0"/>
    <s v="LABORF"/>
    <s v="2026"/>
    <n v="0"/>
    <s v="GU001"/>
    <s v="210VI0"/>
    <s v="2394"/>
    <s v="601000"/>
    <m/>
    <m/>
    <x v="0"/>
    <x v="0"/>
    <x v="1"/>
    <x v="1"/>
    <x v="6"/>
    <x v="5"/>
    <s v="210"/>
    <x v="8"/>
    <s v="210A"/>
    <s v="VP Student Learning"/>
  </r>
  <r>
    <x v="518"/>
    <x v="0"/>
    <s v="LABORF"/>
    <s v="2026"/>
    <n v="0"/>
    <s v="GU001"/>
    <s v="210VI0"/>
    <s v="2394"/>
    <s v="601000"/>
    <m/>
    <m/>
    <x v="0"/>
    <x v="0"/>
    <x v="1"/>
    <x v="1"/>
    <x v="6"/>
    <x v="5"/>
    <s v="210"/>
    <x v="8"/>
    <s v="210A"/>
    <s v="VP Student Learning"/>
  </r>
  <r>
    <x v="519"/>
    <x v="0"/>
    <s v="LABORF"/>
    <s v="2026"/>
    <n v="0"/>
    <s v="GU001"/>
    <s v="210VI0"/>
    <s v="2394"/>
    <s v="601000"/>
    <m/>
    <m/>
    <x v="0"/>
    <x v="0"/>
    <x v="1"/>
    <x v="1"/>
    <x v="6"/>
    <x v="5"/>
    <s v="210"/>
    <x v="8"/>
    <s v="210A"/>
    <s v="VP Student Learning"/>
  </r>
  <r>
    <x v="520"/>
    <x v="0"/>
    <s v="LABORF"/>
    <s v="2026"/>
    <n v="0"/>
    <s v="GU001"/>
    <s v="210VI0"/>
    <s v="2394"/>
    <s v="601000"/>
    <m/>
    <m/>
    <x v="0"/>
    <x v="0"/>
    <x v="1"/>
    <x v="1"/>
    <x v="6"/>
    <x v="5"/>
    <s v="210"/>
    <x v="8"/>
    <s v="210A"/>
    <s v="VP Student Learning"/>
  </r>
  <r>
    <x v="521"/>
    <x v="0"/>
    <s v="LABORF"/>
    <s v="2026"/>
    <n v="0"/>
    <s v="GU001"/>
    <s v="210VI0"/>
    <s v="2394"/>
    <s v="601000"/>
    <m/>
    <m/>
    <x v="0"/>
    <x v="0"/>
    <x v="1"/>
    <x v="1"/>
    <x v="6"/>
    <x v="5"/>
    <s v="210"/>
    <x v="8"/>
    <s v="210A"/>
    <s v="VP Student Learning"/>
  </r>
  <r>
    <x v="522"/>
    <x v="0"/>
    <s v="LABORF"/>
    <s v="2026"/>
    <n v="0"/>
    <s v="GU001"/>
    <s v="210VI0"/>
    <s v="2394"/>
    <s v="601000"/>
    <m/>
    <m/>
    <x v="0"/>
    <x v="0"/>
    <x v="1"/>
    <x v="1"/>
    <x v="6"/>
    <x v="5"/>
    <s v="210"/>
    <x v="8"/>
    <s v="210A"/>
    <s v="VP Student Learning"/>
  </r>
  <r>
    <x v="523"/>
    <x v="0"/>
    <s v="LABORF"/>
    <s v="2026"/>
    <n v="0"/>
    <s v="GU001"/>
    <s v="210VI0"/>
    <s v="2394"/>
    <s v="601000"/>
    <m/>
    <m/>
    <x v="0"/>
    <x v="0"/>
    <x v="1"/>
    <x v="1"/>
    <x v="6"/>
    <x v="5"/>
    <s v="210"/>
    <x v="8"/>
    <s v="210A"/>
    <s v="VP Student Learning"/>
  </r>
  <r>
    <x v="524"/>
    <x v="0"/>
    <s v="LABORF"/>
    <s v="2026"/>
    <n v="0"/>
    <s v="GU001"/>
    <s v="210VI0"/>
    <s v="2394"/>
    <s v="601000"/>
    <m/>
    <m/>
    <x v="0"/>
    <x v="0"/>
    <x v="1"/>
    <x v="1"/>
    <x v="6"/>
    <x v="5"/>
    <s v="210"/>
    <x v="8"/>
    <s v="210A"/>
    <s v="VP Student Learning"/>
  </r>
  <r>
    <x v="525"/>
    <x v="0"/>
    <s v="LABORF"/>
    <s v="2026"/>
    <n v="0"/>
    <s v="GU001"/>
    <s v="210VI0"/>
    <s v="2394"/>
    <s v="601000"/>
    <m/>
    <m/>
    <x v="0"/>
    <x v="0"/>
    <x v="1"/>
    <x v="1"/>
    <x v="6"/>
    <x v="5"/>
    <s v="210"/>
    <x v="8"/>
    <s v="210A"/>
    <s v="VP Student Learning"/>
  </r>
  <r>
    <x v="526"/>
    <x v="0"/>
    <s v="LABORF"/>
    <s v="2026"/>
    <n v="0"/>
    <s v="GU001"/>
    <s v="210VI0"/>
    <s v="2394"/>
    <s v="601000"/>
    <m/>
    <m/>
    <x v="0"/>
    <x v="0"/>
    <x v="1"/>
    <x v="1"/>
    <x v="6"/>
    <x v="5"/>
    <s v="210"/>
    <x v="8"/>
    <s v="210A"/>
    <s v="VP Student Learning"/>
  </r>
  <r>
    <x v="527"/>
    <x v="0"/>
    <s v="LABORF"/>
    <s v="2026"/>
    <n v="0"/>
    <s v="GU001"/>
    <s v="210VI0"/>
    <s v="2394"/>
    <s v="601000"/>
    <m/>
    <m/>
    <x v="0"/>
    <x v="0"/>
    <x v="1"/>
    <x v="1"/>
    <x v="6"/>
    <x v="5"/>
    <s v="210"/>
    <x v="8"/>
    <s v="210A"/>
    <s v="VP Student Learning"/>
  </r>
  <r>
    <x v="528"/>
    <x v="0"/>
    <s v="LABORF"/>
    <s v="2026"/>
    <n v="102091.96"/>
    <s v="GU001"/>
    <s v="217LW1"/>
    <s v="1100"/>
    <s v="210500"/>
    <m/>
    <m/>
    <x v="0"/>
    <x v="0"/>
    <x v="1"/>
    <x v="1"/>
    <x v="6"/>
    <x v="5"/>
    <s v="217"/>
    <x v="26"/>
    <s v="217L"/>
    <s v="BC LAW"/>
  </r>
  <r>
    <x v="529"/>
    <x v="0"/>
    <s v="LABORF"/>
    <s v="2026"/>
    <n v="75761.11"/>
    <s v="RP384"/>
    <s v="26LEQB"/>
    <s v="1231"/>
    <s v="649090"/>
    <m/>
    <m/>
    <x v="0"/>
    <x v="0"/>
    <x v="1"/>
    <x v="1"/>
    <x v="1"/>
    <x v="1"/>
    <s v="26L"/>
    <x v="10"/>
    <s v="26LA"/>
    <s v="Categorical Programs"/>
  </r>
  <r>
    <x v="530"/>
    <x v="0"/>
    <s v="LABORF"/>
    <s v="2026"/>
    <n v="116251.08"/>
    <s v="GU001"/>
    <s v="21DHC1"/>
    <s v="1100"/>
    <s v="123020"/>
    <m/>
    <m/>
    <x v="0"/>
    <x v="0"/>
    <x v="1"/>
    <x v="1"/>
    <x v="6"/>
    <x v="5"/>
    <s v="21D"/>
    <x v="11"/>
    <s v="21DH"/>
    <s v="BC Assc Dean Nursing"/>
  </r>
  <r>
    <x v="531"/>
    <x v="0"/>
    <s v="LABORF"/>
    <s v="2026"/>
    <n v="102749.01"/>
    <s v="GU001"/>
    <s v="215SI1"/>
    <s v="1100"/>
    <s v="190500"/>
    <m/>
    <m/>
    <x v="0"/>
    <x v="0"/>
    <x v="1"/>
    <x v="1"/>
    <x v="6"/>
    <x v="5"/>
    <s v="215"/>
    <x v="13"/>
    <s v="215G"/>
    <s v="Physical Science"/>
  </r>
  <r>
    <x v="532"/>
    <x v="0"/>
    <s v="LABORF"/>
    <s v="2026"/>
    <n v="0"/>
    <s v="GU001"/>
    <s v="215BD1"/>
    <s v="1100"/>
    <s v="040100"/>
    <m/>
    <m/>
    <x v="0"/>
    <x v="0"/>
    <x v="1"/>
    <x v="1"/>
    <x v="6"/>
    <x v="5"/>
    <s v="215"/>
    <x v="13"/>
    <s v="215B"/>
    <s v="Biology Science Department"/>
  </r>
  <r>
    <x v="533"/>
    <x v="0"/>
    <s v="LABORF"/>
    <s v="2026"/>
    <n v="0"/>
    <s v="GU001"/>
    <s v="510VI0"/>
    <s v="1310"/>
    <s v="089900"/>
    <m/>
    <m/>
    <x v="0"/>
    <x v="0"/>
    <x v="3"/>
    <x v="3"/>
    <x v="5"/>
    <x v="2"/>
    <s v="510"/>
    <x v="7"/>
    <s v="510A"/>
    <s v="PC - VP Academic Affairs"/>
  </r>
  <r>
    <x v="534"/>
    <x v="0"/>
    <s v="LABORF"/>
    <s v="2026"/>
    <n v="30506.12"/>
    <s v="RP384"/>
    <s v="40KEQB"/>
    <s v="1214"/>
    <s v="649090"/>
    <m/>
    <s v="CI"/>
    <x v="0"/>
    <x v="0"/>
    <x v="2"/>
    <x v="2"/>
    <x v="7"/>
    <x v="6"/>
    <s v="40K"/>
    <x v="21"/>
    <s v="40KA"/>
    <s v="Equity"/>
  </r>
  <r>
    <x v="284"/>
    <x v="0"/>
    <s v="LABORF"/>
    <s v="2026"/>
    <n v="0"/>
    <s v="RP350"/>
    <s v="55CCW1"/>
    <s v="1214"/>
    <s v="641010"/>
    <s v="CALDCO"/>
    <m/>
    <x v="0"/>
    <x v="0"/>
    <x v="3"/>
    <x v="3"/>
    <x v="8"/>
    <x v="7"/>
    <s v="55C"/>
    <x v="24"/>
    <s v="55CB"/>
    <s v="Director of Student Services"/>
  </r>
  <r>
    <x v="535"/>
    <x v="0"/>
    <s v="LABORF"/>
    <s v="2026"/>
    <n v="20304.259999999998"/>
    <s v="RP400"/>
    <s v="553FA3"/>
    <s v="2191"/>
    <s v="646002"/>
    <s v="BFADBA"/>
    <m/>
    <x v="0"/>
    <x v="0"/>
    <x v="3"/>
    <x v="3"/>
    <x v="8"/>
    <x v="7"/>
    <s v="553"/>
    <x v="22"/>
    <s v="553B"/>
    <s v="Director Financial Aid"/>
  </r>
  <r>
    <x v="536"/>
    <x v="0"/>
    <s v="LABORF"/>
    <s v="2026"/>
    <n v="13119.31"/>
    <s v="GU001"/>
    <s v="536MOG"/>
    <s v="2191"/>
    <s v="655000"/>
    <m/>
    <m/>
    <x v="0"/>
    <x v="0"/>
    <x v="3"/>
    <x v="3"/>
    <x v="17"/>
    <x v="13"/>
    <s v="536"/>
    <x v="60"/>
    <s v="536A"/>
    <s v="PC - Maintenance &amp; Operations"/>
  </r>
  <r>
    <x v="537"/>
    <x v="0"/>
    <s v="LABORF"/>
    <s v="2026"/>
    <n v="21299.46"/>
    <s v="RP675"/>
    <s v="11BKAA"/>
    <s v="2191"/>
    <s v="684000"/>
    <m/>
    <m/>
    <x v="0"/>
    <x v="0"/>
    <x v="0"/>
    <x v="0"/>
    <x v="4"/>
    <x v="4"/>
    <s v="11B"/>
    <x v="5"/>
    <s v="11BK"/>
    <s v="SWF Fiscal Agent"/>
  </r>
  <r>
    <x v="538"/>
    <x v="0"/>
    <s v="LABORF"/>
    <s v="2026"/>
    <n v="71658.28"/>
    <s v="GU001"/>
    <s v="145HR3"/>
    <s v="2191"/>
    <s v="673000"/>
    <m/>
    <m/>
    <x v="0"/>
    <x v="0"/>
    <x v="0"/>
    <x v="0"/>
    <x v="10"/>
    <x v="9"/>
    <s v="145"/>
    <x v="25"/>
    <s v="145B"/>
    <s v="HR Manager - BC"/>
  </r>
  <r>
    <x v="539"/>
    <x v="0"/>
    <s v="LABORF"/>
    <s v="2026"/>
    <n v="27423.56"/>
    <s v="RP040"/>
    <s v="102RG2"/>
    <s v="2191"/>
    <s v="684000"/>
    <m/>
    <m/>
    <x v="0"/>
    <x v="0"/>
    <x v="0"/>
    <x v="0"/>
    <x v="3"/>
    <x v="3"/>
    <s v="102"/>
    <x v="4"/>
    <s v="102C"/>
    <s v="CREL Energy Dev (2)"/>
  </r>
  <r>
    <x v="540"/>
    <x v="0"/>
    <s v="LABORF"/>
    <s v="2026"/>
    <n v="24089.51"/>
    <s v="GU001"/>
    <s v="55DAR1"/>
    <s v="2191"/>
    <s v="620000"/>
    <m/>
    <m/>
    <x v="0"/>
    <x v="0"/>
    <x v="3"/>
    <x v="3"/>
    <x v="8"/>
    <x v="7"/>
    <s v="55D"/>
    <x v="77"/>
    <s v="55DA"/>
    <s v="Director Enrollment Svs"/>
  </r>
  <r>
    <x v="541"/>
    <x v="0"/>
    <s v="LABORF"/>
    <s v="2026"/>
    <n v="5672.34"/>
    <s v="RP037"/>
    <s v="553BN1"/>
    <s v="2110"/>
    <s v="649090"/>
    <m/>
    <m/>
    <x v="0"/>
    <x v="0"/>
    <x v="3"/>
    <x v="3"/>
    <x v="8"/>
    <x v="7"/>
    <s v="553"/>
    <x v="22"/>
    <s v="553B"/>
    <s v="Director Financial Aid"/>
  </r>
  <r>
    <x v="542"/>
    <x v="0"/>
    <s v="LABORF"/>
    <s v="2026"/>
    <n v="40571.660000000003"/>
    <s v="GU001"/>
    <s v="418TH1"/>
    <s v="2191"/>
    <s v="601000"/>
    <m/>
    <s v="CT"/>
    <x v="0"/>
    <x v="0"/>
    <x v="2"/>
    <x v="2"/>
    <x v="2"/>
    <x v="2"/>
    <s v="418"/>
    <x v="49"/>
    <s v="418A"/>
    <s v="KRV/South Kern Campus"/>
  </r>
  <r>
    <x v="543"/>
    <x v="0"/>
    <s v="LABORF"/>
    <s v="2026"/>
    <n v="67573.039999999994"/>
    <s v="GU001"/>
    <s v="41ESC1"/>
    <s v="2211"/>
    <s v="040100"/>
    <m/>
    <s v="CI"/>
    <x v="0"/>
    <x v="0"/>
    <x v="2"/>
    <x v="2"/>
    <x v="2"/>
    <x v="2"/>
    <s v="41E"/>
    <x v="2"/>
    <s v="41EE"/>
    <s v="CC-Science"/>
  </r>
  <r>
    <x v="544"/>
    <x v="0"/>
    <s v="LABORF"/>
    <s v="2026"/>
    <n v="50285.37"/>
    <s v="GU001"/>
    <s v="411VE0"/>
    <s v="2191"/>
    <s v="601000"/>
    <m/>
    <s v="CI"/>
    <x v="0"/>
    <x v="0"/>
    <x v="2"/>
    <x v="2"/>
    <x v="2"/>
    <x v="2"/>
    <s v="411"/>
    <x v="20"/>
    <s v="411A"/>
    <s v="Dean of Career Technical Education"/>
  </r>
  <r>
    <x v="545"/>
    <x v="0"/>
    <s v="LABORF"/>
    <s v="2026"/>
    <n v="38616.65"/>
    <s v="GU001"/>
    <s v="239SY0"/>
    <s v="2191"/>
    <s v="677010"/>
    <m/>
    <m/>
    <x v="0"/>
    <x v="0"/>
    <x v="1"/>
    <x v="1"/>
    <x v="15"/>
    <x v="14"/>
    <s v="239"/>
    <x v="44"/>
    <s v="239A"/>
    <s v="Public Safety"/>
  </r>
  <r>
    <x v="546"/>
    <x v="0"/>
    <s v="LABORF"/>
    <s v="2026"/>
    <n v="20811.89"/>
    <s v="CD004"/>
    <s v="219CD4"/>
    <s v="2191"/>
    <s v="692000"/>
    <m/>
    <m/>
    <x v="0"/>
    <x v="0"/>
    <x v="1"/>
    <x v="1"/>
    <x v="6"/>
    <x v="5"/>
    <s v="219"/>
    <x v="9"/>
    <s v="219C"/>
    <s v="BC Director CDC"/>
  </r>
  <r>
    <x v="118"/>
    <x v="0"/>
    <s v="LABORF"/>
    <s v="2026"/>
    <n v="42600.22"/>
    <s v="GU001"/>
    <s v="239SY0"/>
    <s v="2191"/>
    <s v="677010"/>
    <m/>
    <m/>
    <x v="0"/>
    <x v="0"/>
    <x v="1"/>
    <x v="1"/>
    <x v="15"/>
    <x v="14"/>
    <s v="239"/>
    <x v="44"/>
    <s v="239A"/>
    <s v="Public Safety"/>
  </r>
  <r>
    <x v="547"/>
    <x v="0"/>
    <s v="LABORF"/>
    <s v="2026"/>
    <n v="55979.4"/>
    <s v="GU001"/>
    <s v="21FDN0"/>
    <s v="2191"/>
    <s v="601000"/>
    <m/>
    <m/>
    <x v="0"/>
    <x v="0"/>
    <x v="1"/>
    <x v="1"/>
    <x v="6"/>
    <x v="5"/>
    <s v="21F"/>
    <x v="46"/>
    <s v="21FD"/>
    <s v="BC DEAN"/>
  </r>
  <r>
    <x v="548"/>
    <x v="0"/>
    <s v="LABORF"/>
    <s v="2026"/>
    <n v="61790.73"/>
    <s v="GU001"/>
    <s v="26HAR1"/>
    <s v="2191"/>
    <s v="620000"/>
    <m/>
    <m/>
    <x v="0"/>
    <x v="0"/>
    <x v="1"/>
    <x v="1"/>
    <x v="1"/>
    <x v="1"/>
    <s v="26H"/>
    <x v="54"/>
    <s v="26HA"/>
    <s v="ADMISSIONS &amp; RECS."/>
  </r>
  <r>
    <x v="549"/>
    <x v="0"/>
    <s v="LABORF"/>
    <s v="2026"/>
    <n v="36789.39"/>
    <s v="GU001"/>
    <s v="23CMOC"/>
    <s v="2191"/>
    <s v="653000"/>
    <m/>
    <m/>
    <x v="0"/>
    <x v="0"/>
    <x v="1"/>
    <x v="1"/>
    <x v="15"/>
    <x v="14"/>
    <s v="23C"/>
    <x v="48"/>
    <s v="23CA"/>
    <s v="M &amp; O Manager"/>
  </r>
  <r>
    <x v="550"/>
    <x v="0"/>
    <s v="LABORF"/>
    <s v="2026"/>
    <n v="60283.63"/>
    <s v="GU001"/>
    <s v="212DO0"/>
    <s v="2191"/>
    <s v="601000"/>
    <m/>
    <m/>
    <x v="0"/>
    <x v="0"/>
    <x v="1"/>
    <x v="1"/>
    <x v="6"/>
    <x v="5"/>
    <s v="212"/>
    <x v="16"/>
    <s v="212D"/>
    <s v="Dean of Instruction"/>
  </r>
  <r>
    <x v="551"/>
    <x v="0"/>
    <s v="LABORF"/>
    <s v="2026"/>
    <n v="36315.51"/>
    <s v="CD004"/>
    <s v="219CD4"/>
    <s v="2191"/>
    <s v="692000"/>
    <m/>
    <m/>
    <x v="0"/>
    <x v="0"/>
    <x v="1"/>
    <x v="1"/>
    <x v="6"/>
    <x v="5"/>
    <s v="219"/>
    <x v="9"/>
    <s v="219C"/>
    <s v="BC Director CDC"/>
  </r>
  <r>
    <x v="552"/>
    <x v="0"/>
    <s v="LABORF"/>
    <s v="2026"/>
    <n v="61257.17"/>
    <s v="GU001"/>
    <s v="218EDU"/>
    <s v="2191"/>
    <s v="601000"/>
    <m/>
    <m/>
    <x v="0"/>
    <x v="0"/>
    <x v="1"/>
    <x v="1"/>
    <x v="6"/>
    <x v="5"/>
    <s v="218"/>
    <x v="26"/>
    <s v="218E"/>
    <s v="BC Education"/>
  </r>
  <r>
    <x v="553"/>
    <x v="0"/>
    <s v="LABORF"/>
    <s v="2026"/>
    <n v="133953.5"/>
    <s v="GU001"/>
    <s v="218FC2"/>
    <s v="1100"/>
    <s v="130600"/>
    <m/>
    <m/>
    <x v="0"/>
    <x v="0"/>
    <x v="1"/>
    <x v="1"/>
    <x v="6"/>
    <x v="5"/>
    <s v="218"/>
    <x v="26"/>
    <s v="218F"/>
    <s v="BC FACE"/>
  </r>
  <r>
    <x v="554"/>
    <x v="0"/>
    <s v="LABORF"/>
    <s v="2026"/>
    <n v="0"/>
    <s v="GU001"/>
    <s v="110ES1"/>
    <s v="2190"/>
    <s v="679000"/>
    <m/>
    <m/>
    <x v="0"/>
    <x v="0"/>
    <x v="0"/>
    <x v="0"/>
    <x v="4"/>
    <x v="4"/>
    <s v="110"/>
    <x v="65"/>
    <s v="110A"/>
    <s v="Asst. Chancellor-Educational Svcs"/>
  </r>
  <r>
    <x v="555"/>
    <x v="0"/>
    <s v="LABORF"/>
    <s v="2026"/>
    <n v="0"/>
    <s v="RP634"/>
    <s v="11BAEA"/>
    <s v="1214"/>
    <s v="684000"/>
    <s v="AEPDAB"/>
    <m/>
    <x v="0"/>
    <x v="0"/>
    <x v="0"/>
    <x v="0"/>
    <x v="4"/>
    <x v="4"/>
    <s v="11B"/>
    <x v="5"/>
    <s v="11BA"/>
    <s v="Director, Adult Ed"/>
  </r>
  <r>
    <x v="556"/>
    <x v="0"/>
    <s v="LABOR"/>
    <s v="2026"/>
    <n v="0"/>
    <s v="GU001"/>
    <s v="12DMR0"/>
    <s v="2191"/>
    <s v="677050"/>
    <m/>
    <m/>
    <x v="0"/>
    <x v="0"/>
    <x v="0"/>
    <x v="0"/>
    <x v="0"/>
    <x v="0"/>
    <s v="12D"/>
    <x v="78"/>
    <s v="12DA"/>
    <s v="Risk Mgmt &amp; Safety"/>
  </r>
  <r>
    <x v="557"/>
    <x v="0"/>
    <s v="LABORF"/>
    <s v="2026"/>
    <n v="0"/>
    <s v="GU001"/>
    <s v="210VI0"/>
    <s v="1311"/>
    <s v="499900"/>
    <m/>
    <m/>
    <x v="0"/>
    <x v="0"/>
    <x v="1"/>
    <x v="1"/>
    <x v="6"/>
    <x v="5"/>
    <s v="210"/>
    <x v="8"/>
    <s v="210A"/>
    <s v="VP Student Learning"/>
  </r>
  <r>
    <x v="558"/>
    <x v="0"/>
    <s v="LABORF"/>
    <s v="2026"/>
    <n v="0"/>
    <s v="GU001"/>
    <s v="210VI0"/>
    <s v="1311"/>
    <s v="499900"/>
    <m/>
    <m/>
    <x v="0"/>
    <x v="0"/>
    <x v="1"/>
    <x v="1"/>
    <x v="6"/>
    <x v="5"/>
    <s v="210"/>
    <x v="8"/>
    <s v="210A"/>
    <s v="VP Student Learning"/>
  </r>
  <r>
    <x v="559"/>
    <x v="0"/>
    <s v="LABORF"/>
    <s v="2026"/>
    <n v="0"/>
    <s v="RP615"/>
    <s v="117A01"/>
    <s v="2412"/>
    <s v="684000"/>
    <s v="HRTPA"/>
    <m/>
    <x v="0"/>
    <x v="0"/>
    <x v="0"/>
    <x v="0"/>
    <x v="4"/>
    <x v="4"/>
    <s v="11B"/>
    <x v="5"/>
    <s v="11BH"/>
    <s v="Clean Energy"/>
  </r>
  <r>
    <x v="560"/>
    <x v="0"/>
    <s v="LABORF"/>
    <s v="2026"/>
    <n v="122894"/>
    <s v="GU001"/>
    <s v="511LI1"/>
    <s v="1241"/>
    <s v="612000"/>
    <m/>
    <m/>
    <x v="0"/>
    <x v="0"/>
    <x v="3"/>
    <x v="3"/>
    <x v="5"/>
    <x v="2"/>
    <s v="511"/>
    <x v="17"/>
    <s v="511B"/>
    <s v="PC - LIBRARY/MEDIA CENTER"/>
  </r>
  <r>
    <x v="63"/>
    <x v="0"/>
    <s v="LABORF"/>
    <s v="2026"/>
    <n v="13789.53"/>
    <s v="GU001"/>
    <s v="507IT1"/>
    <s v="2110"/>
    <s v="711001"/>
    <m/>
    <m/>
    <x v="0"/>
    <x v="0"/>
    <x v="3"/>
    <x v="3"/>
    <x v="12"/>
    <x v="11"/>
    <s v="507"/>
    <x v="31"/>
    <s v="507A"/>
    <s v="Information Technology"/>
  </r>
  <r>
    <x v="561"/>
    <x v="0"/>
    <s v="LABORF"/>
    <s v="2026"/>
    <n v="0"/>
    <s v="GU001"/>
    <s v="510VI0"/>
    <s v="1330"/>
    <s v="089900"/>
    <m/>
    <m/>
    <x v="0"/>
    <x v="0"/>
    <x v="3"/>
    <x v="3"/>
    <x v="5"/>
    <x v="2"/>
    <s v="510"/>
    <x v="7"/>
    <s v="510A"/>
    <s v="PC - VP Academic Affairs"/>
  </r>
  <r>
    <x v="562"/>
    <x v="0"/>
    <s v="LABORF"/>
    <s v="2026"/>
    <n v="0"/>
    <s v="RP043"/>
    <s v="550SV1"/>
    <s v="2394"/>
    <s v="633000"/>
    <m/>
    <m/>
    <x v="0"/>
    <x v="0"/>
    <x v="3"/>
    <x v="3"/>
    <x v="8"/>
    <x v="7"/>
    <s v="550"/>
    <x v="79"/>
    <s v="550A"/>
    <s v="VP - STUDENT SERVICES"/>
  </r>
  <r>
    <x v="563"/>
    <x v="0"/>
    <s v="LABORF"/>
    <s v="2026"/>
    <n v="0"/>
    <s v="GU001"/>
    <s v="514AM1"/>
    <s v="2394"/>
    <s v="696071"/>
    <m/>
    <m/>
    <x v="0"/>
    <x v="0"/>
    <x v="3"/>
    <x v="3"/>
    <x v="5"/>
    <x v="2"/>
    <s v="514"/>
    <x v="18"/>
    <s v="514A"/>
    <s v="PC - Athletic Director"/>
  </r>
  <r>
    <x v="564"/>
    <x v="0"/>
    <s v="LABORF"/>
    <s v="2026"/>
    <n v="0"/>
    <s v="GU001"/>
    <s v="514AW4"/>
    <s v="2394"/>
    <s v="696071"/>
    <m/>
    <m/>
    <x v="0"/>
    <x v="0"/>
    <x v="3"/>
    <x v="3"/>
    <x v="5"/>
    <x v="2"/>
    <s v="514"/>
    <x v="18"/>
    <s v="514A"/>
    <s v="PC - Athletic Director"/>
  </r>
  <r>
    <x v="565"/>
    <x v="0"/>
    <s v="LABORF"/>
    <s v="2026"/>
    <n v="0"/>
    <s v="GU001"/>
    <s v="210VI0"/>
    <s v="2394"/>
    <s v="601000"/>
    <m/>
    <m/>
    <x v="0"/>
    <x v="0"/>
    <x v="1"/>
    <x v="1"/>
    <x v="6"/>
    <x v="5"/>
    <s v="210"/>
    <x v="8"/>
    <s v="210A"/>
    <s v="VP Student Learning"/>
  </r>
  <r>
    <x v="566"/>
    <x v="0"/>
    <s v="LABORF"/>
    <s v="2026"/>
    <n v="0"/>
    <s v="GU001"/>
    <s v="210VI0"/>
    <s v="2394"/>
    <s v="601000"/>
    <m/>
    <m/>
    <x v="0"/>
    <x v="0"/>
    <x v="1"/>
    <x v="1"/>
    <x v="6"/>
    <x v="5"/>
    <s v="210"/>
    <x v="8"/>
    <s v="210A"/>
    <s v="VP Student Learning"/>
  </r>
  <r>
    <x v="567"/>
    <x v="0"/>
    <s v="LABORF"/>
    <s v="2026"/>
    <n v="0"/>
    <s v="GU001"/>
    <s v="210VI0"/>
    <s v="2394"/>
    <s v="601000"/>
    <m/>
    <m/>
    <x v="0"/>
    <x v="0"/>
    <x v="1"/>
    <x v="1"/>
    <x v="6"/>
    <x v="5"/>
    <s v="210"/>
    <x v="8"/>
    <s v="210A"/>
    <s v="VP Student Learning"/>
  </r>
  <r>
    <x v="568"/>
    <x v="0"/>
    <s v="LABORF"/>
    <s v="2026"/>
    <n v="0"/>
    <s v="GU001"/>
    <s v="210VI0"/>
    <s v="2394"/>
    <s v="601000"/>
    <m/>
    <m/>
    <x v="0"/>
    <x v="0"/>
    <x v="1"/>
    <x v="1"/>
    <x v="6"/>
    <x v="5"/>
    <s v="210"/>
    <x v="8"/>
    <s v="210A"/>
    <s v="VP Student Learning"/>
  </r>
  <r>
    <x v="569"/>
    <x v="0"/>
    <s v="LABORF"/>
    <s v="2026"/>
    <n v="0"/>
    <s v="GU001"/>
    <s v="210VI0"/>
    <s v="2394"/>
    <s v="601000"/>
    <m/>
    <m/>
    <x v="0"/>
    <x v="0"/>
    <x v="1"/>
    <x v="1"/>
    <x v="6"/>
    <x v="5"/>
    <s v="210"/>
    <x v="8"/>
    <s v="210A"/>
    <s v="VP Student Learning"/>
  </r>
  <r>
    <x v="570"/>
    <x v="0"/>
    <s v="LABORF"/>
    <s v="2026"/>
    <n v="0"/>
    <s v="GU001"/>
    <s v="260VS0"/>
    <s v="2399"/>
    <s v="649090"/>
    <m/>
    <m/>
    <x v="0"/>
    <x v="0"/>
    <x v="1"/>
    <x v="1"/>
    <x v="1"/>
    <x v="1"/>
    <s v="260"/>
    <x v="1"/>
    <s v="260A"/>
    <s v="VP of Student Services"/>
  </r>
  <r>
    <x v="571"/>
    <x v="0"/>
    <s v="LABORF"/>
    <s v="2026"/>
    <n v="0"/>
    <s v="GU001"/>
    <s v="260VS0"/>
    <s v="2399"/>
    <s v="649090"/>
    <m/>
    <m/>
    <x v="0"/>
    <x v="0"/>
    <x v="1"/>
    <x v="1"/>
    <x v="1"/>
    <x v="1"/>
    <s v="260"/>
    <x v="1"/>
    <s v="260A"/>
    <s v="VP of Student Services"/>
  </r>
  <r>
    <x v="572"/>
    <x v="0"/>
    <s v="LABORF"/>
    <s v="2026"/>
    <n v="0"/>
    <s v="CD004"/>
    <s v="219CD4"/>
    <s v="2191"/>
    <s v="692000"/>
    <m/>
    <m/>
    <x v="0"/>
    <x v="0"/>
    <x v="1"/>
    <x v="1"/>
    <x v="6"/>
    <x v="5"/>
    <s v="219"/>
    <x v="9"/>
    <s v="219C"/>
    <s v="BC Director CDC"/>
  </r>
  <r>
    <x v="573"/>
    <x v="0"/>
    <s v="LABORF"/>
    <s v="2026"/>
    <n v="0"/>
    <s v="GU001"/>
    <s v="210VI0"/>
    <s v="2394"/>
    <s v="601000"/>
    <m/>
    <m/>
    <x v="0"/>
    <x v="0"/>
    <x v="1"/>
    <x v="1"/>
    <x v="6"/>
    <x v="5"/>
    <s v="210"/>
    <x v="8"/>
    <s v="210A"/>
    <s v="VP Student Learning"/>
  </r>
  <r>
    <x v="574"/>
    <x v="0"/>
    <s v="LABORF"/>
    <s v="2026"/>
    <n v="0"/>
    <s v="GU001"/>
    <s v="210VI0"/>
    <s v="2394"/>
    <s v="601000"/>
    <m/>
    <m/>
    <x v="0"/>
    <x v="0"/>
    <x v="1"/>
    <x v="1"/>
    <x v="6"/>
    <x v="5"/>
    <s v="210"/>
    <x v="8"/>
    <s v="210A"/>
    <s v="VP Student Learning"/>
  </r>
  <r>
    <x v="575"/>
    <x v="0"/>
    <s v="LABORF"/>
    <s v="2026"/>
    <n v="0"/>
    <s v="GU001"/>
    <s v="210VI0"/>
    <s v="2394"/>
    <s v="601000"/>
    <m/>
    <m/>
    <x v="0"/>
    <x v="0"/>
    <x v="1"/>
    <x v="1"/>
    <x v="6"/>
    <x v="5"/>
    <s v="210"/>
    <x v="8"/>
    <s v="210A"/>
    <s v="VP Student Learning"/>
  </r>
  <r>
    <x v="576"/>
    <x v="0"/>
    <s v="LABORF"/>
    <s v="2026"/>
    <n v="0"/>
    <s v="GU001"/>
    <s v="210VI0"/>
    <s v="2394"/>
    <s v="601000"/>
    <m/>
    <m/>
    <x v="0"/>
    <x v="0"/>
    <x v="1"/>
    <x v="1"/>
    <x v="6"/>
    <x v="5"/>
    <s v="210"/>
    <x v="8"/>
    <s v="210A"/>
    <s v="VP Student Learning"/>
  </r>
  <r>
    <x v="577"/>
    <x v="0"/>
    <s v="LABORF"/>
    <s v="2026"/>
    <n v="0"/>
    <s v="GU001"/>
    <s v="210VI0"/>
    <s v="2394"/>
    <s v="601000"/>
    <m/>
    <m/>
    <x v="0"/>
    <x v="0"/>
    <x v="1"/>
    <x v="1"/>
    <x v="6"/>
    <x v="5"/>
    <s v="210"/>
    <x v="8"/>
    <s v="210A"/>
    <s v="VP Student Learning"/>
  </r>
  <r>
    <x v="578"/>
    <x v="0"/>
    <s v="LABORF"/>
    <s v="2026"/>
    <n v="0"/>
    <s v="GU001"/>
    <s v="210VI0"/>
    <s v="2394"/>
    <s v="601000"/>
    <m/>
    <m/>
    <x v="0"/>
    <x v="0"/>
    <x v="1"/>
    <x v="1"/>
    <x v="6"/>
    <x v="5"/>
    <s v="210"/>
    <x v="8"/>
    <s v="210A"/>
    <s v="VP Student Learning"/>
  </r>
  <r>
    <x v="579"/>
    <x v="0"/>
    <s v="LABORF"/>
    <s v="2026"/>
    <n v="0"/>
    <s v="GU001"/>
    <s v="210VI0"/>
    <s v="2394"/>
    <s v="601000"/>
    <m/>
    <m/>
    <x v="0"/>
    <x v="0"/>
    <x v="1"/>
    <x v="1"/>
    <x v="6"/>
    <x v="5"/>
    <s v="210"/>
    <x v="8"/>
    <s v="210A"/>
    <s v="VP Student Learning"/>
  </r>
  <r>
    <x v="580"/>
    <x v="0"/>
    <s v="LABORF"/>
    <s v="2026"/>
    <n v="0"/>
    <s v="GU001"/>
    <s v="210VI0"/>
    <s v="2394"/>
    <s v="601000"/>
    <m/>
    <m/>
    <x v="0"/>
    <x v="0"/>
    <x v="1"/>
    <x v="1"/>
    <x v="6"/>
    <x v="5"/>
    <s v="210"/>
    <x v="8"/>
    <s v="210A"/>
    <s v="VP Student Learning"/>
  </r>
  <r>
    <x v="581"/>
    <x v="0"/>
    <s v="LABORF"/>
    <s v="2026"/>
    <n v="0"/>
    <s v="GU001"/>
    <s v="210VI0"/>
    <s v="2394"/>
    <s v="601000"/>
    <m/>
    <m/>
    <x v="0"/>
    <x v="0"/>
    <x v="1"/>
    <x v="1"/>
    <x v="6"/>
    <x v="5"/>
    <s v="210"/>
    <x v="8"/>
    <s v="210A"/>
    <s v="VP Student Learning"/>
  </r>
  <r>
    <x v="582"/>
    <x v="0"/>
    <s v="LABORF"/>
    <s v="2026"/>
    <n v="61447"/>
    <s v="RP384"/>
    <s v="26LEQB"/>
    <s v="1231"/>
    <s v="649090"/>
    <m/>
    <m/>
    <x v="0"/>
    <x v="0"/>
    <x v="1"/>
    <x v="1"/>
    <x v="1"/>
    <x v="1"/>
    <s v="26L"/>
    <x v="10"/>
    <s v="26LA"/>
    <s v="Categorical Programs"/>
  </r>
  <r>
    <x v="583"/>
    <x v="0"/>
    <s v="LABORF"/>
    <s v="2026"/>
    <n v="86720.5"/>
    <s v="GU001"/>
    <s v="26HAR1"/>
    <s v="2110"/>
    <s v="620000"/>
    <m/>
    <m/>
    <x v="0"/>
    <x v="0"/>
    <x v="1"/>
    <x v="1"/>
    <x v="1"/>
    <x v="1"/>
    <s v="26H"/>
    <x v="54"/>
    <s v="26HA"/>
    <s v="ADMISSIONS &amp; RECS."/>
  </r>
  <r>
    <x v="584"/>
    <x v="0"/>
    <s v="LABORF"/>
    <s v="2026"/>
    <n v="0"/>
    <s v="GU001"/>
    <s v="210VI0"/>
    <s v="2191"/>
    <s v="601000"/>
    <m/>
    <m/>
    <x v="0"/>
    <x v="0"/>
    <x v="1"/>
    <x v="1"/>
    <x v="6"/>
    <x v="5"/>
    <s v="210"/>
    <x v="8"/>
    <s v="210A"/>
    <s v="VP Student Learning"/>
  </r>
  <r>
    <x v="585"/>
    <x v="0"/>
    <s v="LABORF"/>
    <s v="2026"/>
    <n v="154352.71"/>
    <s v="GU001"/>
    <s v="215SI1"/>
    <s v="1100"/>
    <s v="191400"/>
    <m/>
    <m/>
    <x v="0"/>
    <x v="0"/>
    <x v="1"/>
    <x v="1"/>
    <x v="6"/>
    <x v="5"/>
    <s v="215"/>
    <x v="13"/>
    <s v="215G"/>
    <s v="Physical Science"/>
  </r>
  <r>
    <x v="586"/>
    <x v="0"/>
    <s v="LABORF"/>
    <s v="2026"/>
    <n v="116251.08"/>
    <s v="GU001"/>
    <s v="21AEIT"/>
    <s v="1100"/>
    <s v="094800"/>
    <m/>
    <m/>
    <x v="0"/>
    <x v="0"/>
    <x v="1"/>
    <x v="1"/>
    <x v="6"/>
    <x v="5"/>
    <s v="21A"/>
    <x v="47"/>
    <s v="21AE"/>
    <s v="Engineering Systems"/>
  </r>
  <r>
    <x v="587"/>
    <x v="0"/>
    <s v="LABORF"/>
    <s v="2026"/>
    <n v="140703.44"/>
    <s v="GU001"/>
    <s v="26CCG1"/>
    <s v="1231"/>
    <s v="631000"/>
    <m/>
    <m/>
    <x v="0"/>
    <x v="0"/>
    <x v="1"/>
    <x v="1"/>
    <x v="1"/>
    <x v="1"/>
    <s v="26C"/>
    <x v="43"/>
    <s v="26CC"/>
    <s v="Dean of Student Develop Success"/>
  </r>
  <r>
    <x v="588"/>
    <x v="0"/>
    <s v="LABORF"/>
    <s v="2026"/>
    <n v="0"/>
    <s v="GU001"/>
    <s v="21GBE1"/>
    <s v="1100"/>
    <s v="200100"/>
    <m/>
    <m/>
    <x v="0"/>
    <x v="0"/>
    <x v="1"/>
    <x v="1"/>
    <x v="6"/>
    <x v="5"/>
    <s v="21G"/>
    <x v="15"/>
    <s v="21GB"/>
    <s v="BC BEHAVIORIAL SCIENCE"/>
  </r>
  <r>
    <x v="589"/>
    <x v="0"/>
    <s v="LABORF"/>
    <s v="2026"/>
    <n v="136425.29"/>
    <s v="GU001"/>
    <s v="21BEE1"/>
    <s v="1100"/>
    <s v="150100"/>
    <m/>
    <m/>
    <x v="0"/>
    <x v="0"/>
    <x v="1"/>
    <x v="1"/>
    <x v="6"/>
    <x v="5"/>
    <s v="21B"/>
    <x v="12"/>
    <s v="21BE"/>
    <s v="Dean English"/>
  </r>
  <r>
    <x v="590"/>
    <x v="0"/>
    <s v="LABORF"/>
    <s v="2026"/>
    <n v="0"/>
    <s v="RP400"/>
    <s v="424FA1"/>
    <s v="2399"/>
    <s v="646002"/>
    <s v="BFADCA"/>
    <s v="CI"/>
    <x v="0"/>
    <x v="0"/>
    <x v="2"/>
    <x v="2"/>
    <x v="11"/>
    <x v="10"/>
    <s v="424"/>
    <x v="36"/>
    <s v="424D"/>
    <s v="Financial Aid"/>
  </r>
  <r>
    <x v="591"/>
    <x v="0"/>
    <s v="LABORF"/>
    <s v="2026"/>
    <n v="106377.24"/>
    <s v="GU001"/>
    <s v="507IT1"/>
    <s v="2191"/>
    <s v="678012"/>
    <m/>
    <m/>
    <x v="0"/>
    <x v="0"/>
    <x v="3"/>
    <x v="3"/>
    <x v="12"/>
    <x v="11"/>
    <s v="507"/>
    <x v="31"/>
    <s v="507A"/>
    <s v="Information Technology"/>
  </r>
  <r>
    <x v="281"/>
    <x v="0"/>
    <s v="LABORF"/>
    <s v="2026"/>
    <n v="11017.48"/>
    <s v="RP384"/>
    <s v="40KEQA"/>
    <s v="2191"/>
    <s v="649090"/>
    <m/>
    <s v="CI"/>
    <x v="0"/>
    <x v="0"/>
    <x v="2"/>
    <x v="2"/>
    <x v="7"/>
    <x v="6"/>
    <s v="40K"/>
    <x v="21"/>
    <s v="40KA"/>
    <s v="Equity"/>
  </r>
  <r>
    <x v="592"/>
    <x v="0"/>
    <s v="LABORF"/>
    <s v="2026"/>
    <n v="100242.94"/>
    <s v="GU001"/>
    <s v="217PA3"/>
    <s v="1100"/>
    <s v="210510"/>
    <m/>
    <m/>
    <x v="0"/>
    <x v="0"/>
    <x v="1"/>
    <x v="1"/>
    <x v="6"/>
    <x v="5"/>
    <s v="217"/>
    <x v="26"/>
    <s v="217P"/>
    <s v="BC Philosophy/Police"/>
  </r>
  <r>
    <x v="593"/>
    <x v="0"/>
    <s v="LABORF"/>
    <s v="2026"/>
    <n v="64918.94"/>
    <s v="GU001"/>
    <s v="511LI1"/>
    <s v="2191"/>
    <s v="612000"/>
    <m/>
    <m/>
    <x v="0"/>
    <x v="0"/>
    <x v="3"/>
    <x v="3"/>
    <x v="5"/>
    <x v="2"/>
    <s v="511"/>
    <x v="17"/>
    <s v="511B"/>
    <s v="PC - LIBRARY/MEDIA CENTER"/>
  </r>
  <r>
    <x v="594"/>
    <x v="0"/>
    <s v="LABORF"/>
    <s v="2026"/>
    <n v="87308.71"/>
    <s v="GU001"/>
    <s v="550VI1"/>
    <s v="2191"/>
    <s v="601000"/>
    <m/>
    <m/>
    <x v="0"/>
    <x v="0"/>
    <x v="3"/>
    <x v="3"/>
    <x v="8"/>
    <x v="7"/>
    <s v="550"/>
    <x v="79"/>
    <s v="550A"/>
    <s v="VP - STUDENT SERVICES"/>
  </r>
  <r>
    <x v="595"/>
    <x v="0"/>
    <s v="LABORF"/>
    <s v="2026"/>
    <n v="81074.75"/>
    <s v="GU001"/>
    <s v="50GPI1"/>
    <s v="2191"/>
    <s v="671000"/>
    <m/>
    <m/>
    <x v="0"/>
    <x v="0"/>
    <x v="3"/>
    <x v="3"/>
    <x v="12"/>
    <x v="11"/>
    <s v="50G"/>
    <x v="80"/>
    <s v="50GA"/>
    <s v="Communication &amp; Community Relations"/>
  </r>
  <r>
    <x v="596"/>
    <x v="0"/>
    <s v="LABORF"/>
    <s v="2026"/>
    <n v="71658.28"/>
    <s v="GU001"/>
    <s v="122BS3"/>
    <s v="2191"/>
    <s v="672000"/>
    <m/>
    <m/>
    <x v="0"/>
    <x v="0"/>
    <x v="0"/>
    <x v="0"/>
    <x v="0"/>
    <x v="0"/>
    <s v="122"/>
    <x v="0"/>
    <s v="122B"/>
    <s v="BC Business Office"/>
  </r>
  <r>
    <x v="42"/>
    <x v="0"/>
    <s v="LABORF"/>
    <s v="2026"/>
    <n v="4180.1400000000003"/>
    <s v="RP587"/>
    <s v="11BFJ2"/>
    <s v="2191"/>
    <s v="684000"/>
    <m/>
    <m/>
    <x v="0"/>
    <x v="0"/>
    <x v="0"/>
    <x v="0"/>
    <x v="4"/>
    <x v="4"/>
    <s v="11B"/>
    <x v="5"/>
    <s v="11BH"/>
    <s v="Clean Energy"/>
  </r>
  <r>
    <x v="597"/>
    <x v="0"/>
    <s v="LABORF"/>
    <s v="2026"/>
    <n v="54614.04"/>
    <s v="RP677"/>
    <s v="11BK1A"/>
    <s v="2191"/>
    <s v="684000"/>
    <m/>
    <m/>
    <x v="0"/>
    <x v="0"/>
    <x v="0"/>
    <x v="0"/>
    <x v="4"/>
    <x v="4"/>
    <s v="11B"/>
    <x v="5"/>
    <s v="11BK"/>
    <s v="SWF Fiscal Agent"/>
  </r>
  <r>
    <x v="598"/>
    <x v="0"/>
    <s v="LABORF"/>
    <s v="2026"/>
    <n v="75286.039999999994"/>
    <s v="GU001"/>
    <s v="55DOR1"/>
    <s v="2191"/>
    <s v="649090"/>
    <m/>
    <m/>
    <x v="0"/>
    <x v="0"/>
    <x v="3"/>
    <x v="3"/>
    <x v="8"/>
    <x v="7"/>
    <s v="55D"/>
    <x v="77"/>
    <s v="55DA"/>
    <s v="Director Enrollment Svs"/>
  </r>
  <r>
    <x v="599"/>
    <x v="0"/>
    <s v="LABORF"/>
    <s v="2026"/>
    <n v="2190.2399999999998"/>
    <s v="RP669"/>
    <s v="553FA5"/>
    <s v="2110"/>
    <s v="646000"/>
    <m/>
    <m/>
    <x v="0"/>
    <x v="0"/>
    <x v="3"/>
    <x v="3"/>
    <x v="8"/>
    <x v="7"/>
    <s v="553"/>
    <x v="22"/>
    <s v="553B"/>
    <s v="Director Financial Aid"/>
  </r>
  <r>
    <x v="600"/>
    <x v="0"/>
    <s v="LABORF"/>
    <s v="2026"/>
    <n v="69910.559999999998"/>
    <s v="GU001"/>
    <s v="424AR1"/>
    <s v="2191"/>
    <s v="620000"/>
    <m/>
    <s v="CI"/>
    <x v="0"/>
    <x v="0"/>
    <x v="2"/>
    <x v="2"/>
    <x v="11"/>
    <x v="10"/>
    <s v="424"/>
    <x v="36"/>
    <s v="424C"/>
    <s v="Admissions &amp; Records"/>
  </r>
  <r>
    <x v="601"/>
    <x v="0"/>
    <s v="LABORF"/>
    <s v="2026"/>
    <n v="3528.8"/>
    <s v="RP009"/>
    <s v="422CA1"/>
    <s v="2191"/>
    <s v="643010"/>
    <s v="CARDCB"/>
    <s v="CI"/>
    <x v="0"/>
    <x v="0"/>
    <x v="2"/>
    <x v="2"/>
    <x v="11"/>
    <x v="10"/>
    <s v="422"/>
    <x v="41"/>
    <s v="422C"/>
    <s v="Care"/>
  </r>
  <r>
    <x v="602"/>
    <x v="0"/>
    <s v="LABORF"/>
    <s v="2026"/>
    <n v="60060.11"/>
    <s v="TB800"/>
    <s v="240PI0"/>
    <s v="2191"/>
    <s v="671000"/>
    <m/>
    <m/>
    <x v="0"/>
    <x v="0"/>
    <x v="1"/>
    <x v="1"/>
    <x v="16"/>
    <x v="15"/>
    <s v="240"/>
    <x v="45"/>
    <s v="240A"/>
    <s v="Director-Institutnl Dev/Foundation"/>
  </r>
  <r>
    <x v="603"/>
    <x v="0"/>
    <s v="LABORF"/>
    <s v="2026"/>
    <n v="81074.759999999995"/>
    <s v="RP400"/>
    <s v="26FFA4"/>
    <s v="2191"/>
    <s v="646000"/>
    <s v="BFALBA"/>
    <m/>
    <x v="0"/>
    <x v="0"/>
    <x v="1"/>
    <x v="1"/>
    <x v="1"/>
    <x v="1"/>
    <s v="26F"/>
    <x v="58"/>
    <s v="26FA"/>
    <s v="Director Financial Aid (New Queue)"/>
  </r>
  <r>
    <x v="124"/>
    <x v="0"/>
    <s v="LABORF"/>
    <s v="2026"/>
    <n v="44745.68"/>
    <s v="GU001"/>
    <s v="23CMOB"/>
    <s v="2191"/>
    <s v="713000"/>
    <m/>
    <m/>
    <x v="0"/>
    <x v="0"/>
    <x v="1"/>
    <x v="1"/>
    <x v="15"/>
    <x v="14"/>
    <s v="23C"/>
    <x v="48"/>
    <s v="23CA"/>
    <s v="M &amp; O Manager"/>
  </r>
  <r>
    <x v="604"/>
    <x v="0"/>
    <s v="LABORF"/>
    <s v="2026"/>
    <n v="49390.91"/>
    <s v="RP384"/>
    <s v="26LEQA"/>
    <s v="2191"/>
    <s v="649090"/>
    <m/>
    <m/>
    <x v="0"/>
    <x v="0"/>
    <x v="1"/>
    <x v="1"/>
    <x v="1"/>
    <x v="1"/>
    <s v="26L"/>
    <x v="10"/>
    <s v="26LA"/>
    <s v="Categorical Programs"/>
  </r>
  <r>
    <x v="605"/>
    <x v="0"/>
    <s v="LABORF"/>
    <s v="2026"/>
    <n v="50714.54"/>
    <s v="GU001"/>
    <s v="21GLI0"/>
    <s v="2191"/>
    <s v="612000"/>
    <m/>
    <m/>
    <x v="0"/>
    <x v="0"/>
    <x v="1"/>
    <x v="1"/>
    <x v="6"/>
    <x v="5"/>
    <s v="21G"/>
    <x v="15"/>
    <s v="21GL"/>
    <s v="BC LIBRARY"/>
  </r>
  <r>
    <x v="606"/>
    <x v="0"/>
    <s v="LABORF"/>
    <s v="2026"/>
    <n v="0"/>
    <s v="GU001"/>
    <s v="42GAT0"/>
    <s v="2394"/>
    <s v="696041"/>
    <m/>
    <s v="CI"/>
    <x v="0"/>
    <x v="0"/>
    <x v="2"/>
    <x v="2"/>
    <x v="11"/>
    <x v="10"/>
    <s v="42G"/>
    <x v="81"/>
    <s v="42GA"/>
    <s v="Athletics"/>
  </r>
  <r>
    <x v="607"/>
    <x v="0"/>
    <s v="LABORF"/>
    <s v="2026"/>
    <n v="54436.800000000003"/>
    <s v="GU001"/>
    <s v="200PR0"/>
    <s v="1214"/>
    <s v="711001"/>
    <m/>
    <m/>
    <x v="0"/>
    <x v="0"/>
    <x v="1"/>
    <x v="1"/>
    <x v="13"/>
    <x v="12"/>
    <s v="200"/>
    <x v="35"/>
    <s v="200A"/>
    <s v="BC - President"/>
  </r>
  <r>
    <x v="608"/>
    <x v="0"/>
    <s v="LABORF"/>
    <s v="2026"/>
    <n v="69910.559999999998"/>
    <s v="GU001"/>
    <s v="26HAR1"/>
    <s v="2191"/>
    <s v="620000"/>
    <m/>
    <m/>
    <x v="0"/>
    <x v="0"/>
    <x v="1"/>
    <x v="1"/>
    <x v="1"/>
    <x v="1"/>
    <s v="26H"/>
    <x v="54"/>
    <s v="26HA"/>
    <s v="ADMISSIONS &amp; RECS."/>
  </r>
  <r>
    <x v="609"/>
    <x v="0"/>
    <s v="LABORF"/>
    <s v="2026"/>
    <n v="31983.25"/>
    <s v="RP383"/>
    <s v="424MF1"/>
    <s v="1214"/>
    <s v="644000"/>
    <m/>
    <s v="CI"/>
    <x v="0"/>
    <x v="0"/>
    <x v="2"/>
    <x v="2"/>
    <x v="11"/>
    <x v="10"/>
    <s v="424"/>
    <x v="36"/>
    <s v="424B"/>
    <s v="Dean Enrollment and Retention"/>
  </r>
  <r>
    <x v="610"/>
    <x v="0"/>
    <s v="LABORF"/>
    <s v="2026"/>
    <n v="69365.179999999993"/>
    <s v="GU001"/>
    <s v="511SM2"/>
    <s v="1100"/>
    <s v="170100"/>
    <m/>
    <m/>
    <x v="0"/>
    <x v="0"/>
    <x v="3"/>
    <x v="3"/>
    <x v="5"/>
    <x v="2"/>
    <s v="511"/>
    <x v="17"/>
    <s v="511C"/>
    <s v="PC - Math"/>
  </r>
  <r>
    <x v="611"/>
    <x v="0"/>
    <s v="LABORF"/>
    <s v="2026"/>
    <n v="6339.3"/>
    <s v="RP384"/>
    <s v="55CMTB"/>
    <s v="2191"/>
    <s v="632000"/>
    <m/>
    <m/>
    <x v="0"/>
    <x v="0"/>
    <x v="3"/>
    <x v="3"/>
    <x v="8"/>
    <x v="7"/>
    <s v="55C"/>
    <x v="24"/>
    <s v="55CA"/>
    <s v="Dean Student Success &amp; Counseling"/>
  </r>
  <r>
    <x v="612"/>
    <x v="0"/>
    <s v="LABORF"/>
    <s v="2026"/>
    <n v="0"/>
    <s v="GU001"/>
    <s v="210VI0"/>
    <s v="1311"/>
    <s v="499900"/>
    <m/>
    <m/>
    <x v="0"/>
    <x v="0"/>
    <x v="1"/>
    <x v="1"/>
    <x v="6"/>
    <x v="5"/>
    <s v="210"/>
    <x v="8"/>
    <s v="210A"/>
    <s v="VP Student Learning"/>
  </r>
  <r>
    <x v="613"/>
    <x v="0"/>
    <s v="LABORF"/>
    <s v="2026"/>
    <n v="0"/>
    <s v="GU001"/>
    <s v="210VI0"/>
    <s v="1311"/>
    <s v="499900"/>
    <m/>
    <m/>
    <x v="0"/>
    <x v="0"/>
    <x v="1"/>
    <x v="1"/>
    <x v="6"/>
    <x v="5"/>
    <s v="210"/>
    <x v="8"/>
    <s v="210A"/>
    <s v="VP Student Learning"/>
  </r>
  <r>
    <x v="614"/>
    <x v="0"/>
    <s v="LABORF"/>
    <s v="2026"/>
    <n v="0"/>
    <s v="GU001"/>
    <s v="210VI0"/>
    <s v="1311"/>
    <s v="499900"/>
    <m/>
    <m/>
    <x v="0"/>
    <x v="0"/>
    <x v="1"/>
    <x v="1"/>
    <x v="6"/>
    <x v="5"/>
    <s v="210"/>
    <x v="8"/>
    <s v="210A"/>
    <s v="VP Student Learning"/>
  </r>
  <r>
    <x v="615"/>
    <x v="0"/>
    <s v="LABORF"/>
    <s v="2026"/>
    <n v="166279.56"/>
    <s v="GU001"/>
    <s v="411NT1"/>
    <s v="1100"/>
    <s v="061400"/>
    <m/>
    <s v="CI"/>
    <x v="0"/>
    <x v="0"/>
    <x v="2"/>
    <x v="2"/>
    <x v="2"/>
    <x v="2"/>
    <s v="411"/>
    <x v="20"/>
    <s v="411A"/>
    <s v="Dean of Career Technical Education"/>
  </r>
  <r>
    <x v="135"/>
    <x v="0"/>
    <s v="LABORF"/>
    <s v="2026"/>
    <n v="53752.29"/>
    <s v="GU001"/>
    <s v="R00CO1"/>
    <s v="1214"/>
    <s v="684000"/>
    <m/>
    <m/>
    <x v="0"/>
    <x v="0"/>
    <x v="0"/>
    <x v="0"/>
    <x v="3"/>
    <x v="3"/>
    <s v="100"/>
    <x v="50"/>
    <s v="100A"/>
    <s v="Chancellor's - Office"/>
  </r>
  <r>
    <x v="616"/>
    <x v="0"/>
    <s v="LABORF"/>
    <s v="2026"/>
    <n v="185123.02"/>
    <s v="GU001"/>
    <s v="132EA0"/>
    <s v="2110"/>
    <s v="678000"/>
    <m/>
    <m/>
    <x v="0"/>
    <x v="0"/>
    <x v="0"/>
    <x v="0"/>
    <x v="9"/>
    <x v="8"/>
    <s v="132"/>
    <x v="62"/>
    <s v="132A"/>
    <s v="IT-Director, Enterprise Application"/>
  </r>
  <r>
    <x v="617"/>
    <x v="0"/>
    <s v="LABORF"/>
    <s v="2026"/>
    <n v="113446.77"/>
    <s v="RP676"/>
    <s v="11BKEA"/>
    <s v="2110"/>
    <s v="684000"/>
    <m/>
    <m/>
    <x v="0"/>
    <x v="0"/>
    <x v="0"/>
    <x v="0"/>
    <x v="4"/>
    <x v="4"/>
    <s v="11B"/>
    <x v="5"/>
    <s v="11BK"/>
    <s v="SWF Fiscal Agent"/>
  </r>
  <r>
    <x v="618"/>
    <x v="0"/>
    <s v="LABORF"/>
    <s v="2026"/>
    <n v="0"/>
    <s v="CD015"/>
    <s v="11BCR1"/>
    <s v="2394"/>
    <s v="684000"/>
    <m/>
    <m/>
    <x v="0"/>
    <x v="0"/>
    <x v="0"/>
    <x v="0"/>
    <x v="4"/>
    <x v="4"/>
    <s v="11B"/>
    <x v="5"/>
    <s v="11BC"/>
    <s v="Tech Prep Education BC"/>
  </r>
  <r>
    <x v="619"/>
    <x v="0"/>
    <s v="LABORF"/>
    <s v="2026"/>
    <n v="0"/>
    <s v="CE005"/>
    <s v="117ETE"/>
    <s v="2394"/>
    <s v="684000"/>
    <m/>
    <m/>
    <x v="0"/>
    <x v="0"/>
    <x v="0"/>
    <x v="0"/>
    <x v="4"/>
    <x v="4"/>
    <s v="11B"/>
    <x v="5"/>
    <s v="11BJ"/>
    <s v="Workplace Learning"/>
  </r>
  <r>
    <x v="620"/>
    <x v="0"/>
    <s v="LABORF"/>
    <s v="2026"/>
    <n v="0"/>
    <s v="CE005"/>
    <s v="117ETE"/>
    <s v="2394"/>
    <s v="684000"/>
    <m/>
    <m/>
    <x v="0"/>
    <x v="0"/>
    <x v="0"/>
    <x v="0"/>
    <x v="4"/>
    <x v="4"/>
    <s v="11B"/>
    <x v="5"/>
    <s v="11BJ"/>
    <s v="Workplace Learning"/>
  </r>
  <r>
    <x v="621"/>
    <x v="0"/>
    <s v="LABORF"/>
    <s v="2026"/>
    <n v="0"/>
    <s v="GU001"/>
    <s v="510VI0"/>
    <s v="1340"/>
    <s v="089900"/>
    <m/>
    <m/>
    <x v="0"/>
    <x v="0"/>
    <x v="3"/>
    <x v="3"/>
    <x v="5"/>
    <x v="2"/>
    <s v="510"/>
    <x v="7"/>
    <s v="510A"/>
    <s v="PC - VP Academic Affairs"/>
  </r>
  <r>
    <x v="622"/>
    <x v="0"/>
    <s v="LABORF"/>
    <s v="2026"/>
    <n v="0"/>
    <s v="GU001"/>
    <s v="210VI0"/>
    <s v="2394"/>
    <s v="601000"/>
    <m/>
    <m/>
    <x v="0"/>
    <x v="0"/>
    <x v="1"/>
    <x v="1"/>
    <x v="6"/>
    <x v="5"/>
    <s v="210"/>
    <x v="8"/>
    <s v="210A"/>
    <s v="VP Student Learning"/>
  </r>
  <r>
    <x v="623"/>
    <x v="0"/>
    <s v="LABORF"/>
    <s v="2026"/>
    <n v="0"/>
    <s v="GU001"/>
    <s v="210VI0"/>
    <s v="2394"/>
    <s v="601000"/>
    <m/>
    <m/>
    <x v="0"/>
    <x v="0"/>
    <x v="1"/>
    <x v="1"/>
    <x v="6"/>
    <x v="5"/>
    <s v="210"/>
    <x v="8"/>
    <s v="210A"/>
    <s v="VP Student Learning"/>
  </r>
  <r>
    <x v="624"/>
    <x v="0"/>
    <s v="LABORF"/>
    <s v="2026"/>
    <n v="44444.26"/>
    <s v="RP384"/>
    <s v="26LEQB"/>
    <s v="2110"/>
    <s v="649090"/>
    <m/>
    <m/>
    <x v="0"/>
    <x v="0"/>
    <x v="1"/>
    <x v="1"/>
    <x v="1"/>
    <x v="1"/>
    <s v="26L"/>
    <x v="10"/>
    <s v="26LA"/>
    <s v="Categorical Programs"/>
  </r>
  <r>
    <x v="625"/>
    <x v="0"/>
    <s v="LABORF"/>
    <s v="2026"/>
    <n v="88888.51"/>
    <s v="RP041"/>
    <s v="213SN2"/>
    <s v="2110"/>
    <s v="684000"/>
    <m/>
    <m/>
    <x v="0"/>
    <x v="0"/>
    <x v="1"/>
    <x v="1"/>
    <x v="6"/>
    <x v="5"/>
    <s v="213"/>
    <x v="34"/>
    <s v="213S"/>
    <s v="BC SOC SCIENCE/RISING SCHOL"/>
  </r>
  <r>
    <x v="626"/>
    <x v="0"/>
    <s v="LABORF"/>
    <s v="2026"/>
    <n v="0"/>
    <s v="GU001"/>
    <s v="210VI0"/>
    <s v="2394"/>
    <s v="601000"/>
    <m/>
    <m/>
    <x v="0"/>
    <x v="0"/>
    <x v="1"/>
    <x v="1"/>
    <x v="6"/>
    <x v="5"/>
    <s v="210"/>
    <x v="8"/>
    <s v="210A"/>
    <s v="VP Student Learning"/>
  </r>
  <r>
    <x v="627"/>
    <x v="0"/>
    <s v="LABORF"/>
    <s v="2026"/>
    <n v="0"/>
    <s v="GU001"/>
    <s v="210VI0"/>
    <s v="2394"/>
    <s v="601000"/>
    <m/>
    <m/>
    <x v="0"/>
    <x v="0"/>
    <x v="1"/>
    <x v="1"/>
    <x v="6"/>
    <x v="5"/>
    <s v="210"/>
    <x v="8"/>
    <s v="210A"/>
    <s v="VP Student Learning"/>
  </r>
  <r>
    <x v="628"/>
    <x v="0"/>
    <s v="LABORF"/>
    <s v="2026"/>
    <n v="0"/>
    <s v="GU001"/>
    <s v="210VI0"/>
    <s v="2394"/>
    <s v="601000"/>
    <m/>
    <m/>
    <x v="0"/>
    <x v="0"/>
    <x v="1"/>
    <x v="1"/>
    <x v="6"/>
    <x v="5"/>
    <s v="210"/>
    <x v="8"/>
    <s v="210A"/>
    <s v="VP Student Learning"/>
  </r>
  <r>
    <x v="629"/>
    <x v="0"/>
    <s v="LABORF"/>
    <s v="2026"/>
    <n v="0"/>
    <s v="GU001"/>
    <s v="210VI0"/>
    <s v="2394"/>
    <s v="601000"/>
    <m/>
    <m/>
    <x v="0"/>
    <x v="0"/>
    <x v="1"/>
    <x v="1"/>
    <x v="6"/>
    <x v="5"/>
    <s v="210"/>
    <x v="8"/>
    <s v="210A"/>
    <s v="VP Student Learning"/>
  </r>
  <r>
    <x v="630"/>
    <x v="0"/>
    <s v="LABORF"/>
    <s v="2026"/>
    <n v="0"/>
    <s v="GU001"/>
    <s v="210VI0"/>
    <s v="2394"/>
    <s v="601000"/>
    <m/>
    <m/>
    <x v="0"/>
    <x v="0"/>
    <x v="1"/>
    <x v="1"/>
    <x v="6"/>
    <x v="5"/>
    <s v="210"/>
    <x v="8"/>
    <s v="210A"/>
    <s v="VP Student Learning"/>
  </r>
  <r>
    <x v="631"/>
    <x v="0"/>
    <s v="LABORF"/>
    <s v="2026"/>
    <n v="0"/>
    <s v="GU001"/>
    <s v="210VI0"/>
    <s v="2394"/>
    <s v="601000"/>
    <m/>
    <m/>
    <x v="0"/>
    <x v="0"/>
    <x v="1"/>
    <x v="1"/>
    <x v="6"/>
    <x v="5"/>
    <s v="210"/>
    <x v="8"/>
    <s v="210A"/>
    <s v="VP Student Learning"/>
  </r>
  <r>
    <x v="632"/>
    <x v="0"/>
    <s v="LABORF"/>
    <s v="2026"/>
    <n v="0"/>
    <s v="GU001"/>
    <s v="210VI0"/>
    <s v="2394"/>
    <s v="601000"/>
    <m/>
    <m/>
    <x v="0"/>
    <x v="0"/>
    <x v="1"/>
    <x v="1"/>
    <x v="6"/>
    <x v="5"/>
    <s v="210"/>
    <x v="8"/>
    <s v="210A"/>
    <s v="VP Student Learning"/>
  </r>
  <r>
    <x v="633"/>
    <x v="0"/>
    <s v="LABORF"/>
    <s v="2026"/>
    <n v="0"/>
    <s v="GU001"/>
    <s v="210VI0"/>
    <s v="2394"/>
    <s v="601000"/>
    <m/>
    <m/>
    <x v="0"/>
    <x v="0"/>
    <x v="1"/>
    <x v="1"/>
    <x v="6"/>
    <x v="5"/>
    <s v="210"/>
    <x v="8"/>
    <s v="210A"/>
    <s v="VP Student Learning"/>
  </r>
  <r>
    <x v="634"/>
    <x v="0"/>
    <s v="LABORF"/>
    <s v="2026"/>
    <n v="0"/>
    <s v="GU001"/>
    <s v="210VI0"/>
    <s v="2394"/>
    <s v="601000"/>
    <m/>
    <m/>
    <x v="0"/>
    <x v="0"/>
    <x v="1"/>
    <x v="1"/>
    <x v="6"/>
    <x v="5"/>
    <s v="210"/>
    <x v="8"/>
    <s v="210A"/>
    <s v="VP Student Learning"/>
  </r>
  <r>
    <x v="635"/>
    <x v="0"/>
    <s v="LABORF"/>
    <s v="2026"/>
    <n v="119157.35"/>
    <s v="GU001"/>
    <s v="21BCM1"/>
    <s v="1100"/>
    <s v="060100"/>
    <m/>
    <m/>
    <x v="0"/>
    <x v="0"/>
    <x v="1"/>
    <x v="1"/>
    <x v="6"/>
    <x v="5"/>
    <s v="21B"/>
    <x v="12"/>
    <s v="21BC"/>
    <s v="English Grants"/>
  </r>
  <r>
    <x v="636"/>
    <x v="0"/>
    <s v="LABORF"/>
    <s v="2026"/>
    <n v="124389.13"/>
    <s v="GU001"/>
    <s v="212PA2"/>
    <s v="1100"/>
    <s v="100400"/>
    <m/>
    <m/>
    <x v="0"/>
    <x v="0"/>
    <x v="1"/>
    <x v="1"/>
    <x v="6"/>
    <x v="5"/>
    <s v="212"/>
    <x v="16"/>
    <s v="212P"/>
    <s v="Performing Arts"/>
  </r>
  <r>
    <x v="211"/>
    <x v="0"/>
    <s v="LABORF"/>
    <s v="2026"/>
    <n v="48898.99"/>
    <s v="GU001"/>
    <s v="21DHP2"/>
    <s v="1100"/>
    <s v="120800"/>
    <m/>
    <m/>
    <x v="0"/>
    <x v="0"/>
    <x v="1"/>
    <x v="1"/>
    <x v="6"/>
    <x v="5"/>
    <s v="21D"/>
    <x v="11"/>
    <s v="21DH"/>
    <s v="BC Assc Dean Nursing"/>
  </r>
  <r>
    <x v="215"/>
    <x v="0"/>
    <s v="LABORF"/>
    <s v="2026"/>
    <n v="11324.92"/>
    <s v="GU001"/>
    <s v="21FEE2"/>
    <s v="1252"/>
    <s v="601000"/>
    <m/>
    <m/>
    <x v="0"/>
    <x v="0"/>
    <x v="1"/>
    <x v="1"/>
    <x v="6"/>
    <x v="5"/>
    <s v="21F"/>
    <x v="46"/>
    <s v="21FE"/>
    <s v="BC EMLS"/>
  </r>
  <r>
    <x v="637"/>
    <x v="0"/>
    <s v="LABORF"/>
    <s v="2026"/>
    <n v="142412.79999999999"/>
    <s v="GU001"/>
    <s v="21DHC1"/>
    <s v="1100"/>
    <s v="123020"/>
    <m/>
    <m/>
    <x v="0"/>
    <x v="0"/>
    <x v="1"/>
    <x v="1"/>
    <x v="6"/>
    <x v="5"/>
    <s v="21D"/>
    <x v="11"/>
    <s v="21DH"/>
    <s v="BC Assc Dean Nursing"/>
  </r>
  <r>
    <x v="638"/>
    <x v="0"/>
    <s v="LABORF"/>
    <s v="2026"/>
    <n v="150588"/>
    <s v="GU001"/>
    <s v="21DHC1"/>
    <s v="1100"/>
    <s v="123010"/>
    <m/>
    <m/>
    <x v="0"/>
    <x v="0"/>
    <x v="1"/>
    <x v="1"/>
    <x v="6"/>
    <x v="5"/>
    <s v="21D"/>
    <x v="11"/>
    <s v="21DH"/>
    <s v="BC Assc Dean Nursing"/>
  </r>
  <r>
    <x v="639"/>
    <x v="0"/>
    <s v="LABORF"/>
    <s v="2026"/>
    <n v="86720.5"/>
    <s v="GU001"/>
    <s v="213AGR"/>
    <s v="2110"/>
    <s v="601000"/>
    <m/>
    <m/>
    <x v="0"/>
    <x v="0"/>
    <x v="1"/>
    <x v="1"/>
    <x v="6"/>
    <x v="5"/>
    <s v="213"/>
    <x v="34"/>
    <s v="213B"/>
    <s v="Agriculture Department"/>
  </r>
  <r>
    <x v="640"/>
    <x v="0"/>
    <s v="LABORF"/>
    <s v="2026"/>
    <n v="76785.240000000005"/>
    <s v="TB800"/>
    <s v="240PI0"/>
    <s v="2110"/>
    <s v="671000"/>
    <m/>
    <m/>
    <x v="0"/>
    <x v="0"/>
    <x v="1"/>
    <x v="1"/>
    <x v="16"/>
    <x v="15"/>
    <s v="240"/>
    <x v="45"/>
    <s v="240A"/>
    <s v="Director-Institutnl Dev/Foundation"/>
  </r>
  <r>
    <x v="641"/>
    <x v="0"/>
    <s v="LABORF"/>
    <s v="2026"/>
    <n v="144253.26"/>
    <s v="GU001"/>
    <s v="21BCM1"/>
    <s v="1100"/>
    <s v="060100"/>
    <m/>
    <m/>
    <x v="0"/>
    <x v="0"/>
    <x v="1"/>
    <x v="1"/>
    <x v="6"/>
    <x v="5"/>
    <s v="21B"/>
    <x v="12"/>
    <s v="21BC"/>
    <s v="English Grants"/>
  </r>
  <r>
    <x v="642"/>
    <x v="0"/>
    <s v="LABORF"/>
    <s v="2026"/>
    <n v="82577.59"/>
    <s v="GU001"/>
    <s v="21FPL1"/>
    <s v="1100"/>
    <s v="150900"/>
    <m/>
    <m/>
    <x v="0"/>
    <x v="0"/>
    <x v="1"/>
    <x v="1"/>
    <x v="6"/>
    <x v="5"/>
    <s v="21F"/>
    <x v="46"/>
    <s v="21FP"/>
    <s v="BC PHILOSOPHY"/>
  </r>
  <r>
    <x v="643"/>
    <x v="0"/>
    <s v="LABORF"/>
    <s v="2026"/>
    <n v="44444.25"/>
    <s v="RP384"/>
    <s v="26LEQB"/>
    <s v="2110"/>
    <s v="649090"/>
    <m/>
    <m/>
    <x v="0"/>
    <x v="0"/>
    <x v="1"/>
    <x v="1"/>
    <x v="1"/>
    <x v="1"/>
    <s v="26L"/>
    <x v="10"/>
    <s v="26LA"/>
    <s v="Categorical Programs"/>
  </r>
  <r>
    <x v="644"/>
    <x v="0"/>
    <s v="LABORF"/>
    <s v="2026"/>
    <n v="0"/>
    <s v="GU001"/>
    <s v="210VI0"/>
    <s v="2412"/>
    <s v="499900"/>
    <m/>
    <m/>
    <x v="0"/>
    <x v="0"/>
    <x v="1"/>
    <x v="1"/>
    <x v="6"/>
    <x v="5"/>
    <s v="210"/>
    <x v="8"/>
    <s v="210A"/>
    <s v="VP Student Learning"/>
  </r>
  <r>
    <x v="163"/>
    <x v="0"/>
    <s v="LABORF"/>
    <s v="2026"/>
    <n v="8786.26"/>
    <s v="GU001"/>
    <s v="41EPH1"/>
    <s v="1252"/>
    <s v="601000"/>
    <m/>
    <s v="CI"/>
    <x v="0"/>
    <x v="0"/>
    <x v="2"/>
    <x v="2"/>
    <x v="2"/>
    <x v="2"/>
    <s v="41E"/>
    <x v="2"/>
    <s v="41ED"/>
    <s v="CC-PE &amp; Health"/>
  </r>
  <r>
    <x v="486"/>
    <x v="0"/>
    <s v="LABORF"/>
    <s v="2026"/>
    <n v="11831.35"/>
    <s v="GU001"/>
    <s v="41ECM1"/>
    <s v="1252"/>
    <s v="601000"/>
    <m/>
    <s v="CI"/>
    <x v="0"/>
    <x v="0"/>
    <x v="2"/>
    <x v="2"/>
    <x v="2"/>
    <x v="2"/>
    <s v="41E"/>
    <x v="2"/>
    <s v="41EB"/>
    <s v="CC-Communications"/>
  </r>
  <r>
    <x v="645"/>
    <x v="0"/>
    <s v="LABORF"/>
    <s v="2026"/>
    <n v="17196.560000000001"/>
    <s v="GU001"/>
    <s v="420VS0"/>
    <s v="1214"/>
    <s v="711001"/>
    <m/>
    <s v="CI"/>
    <x v="0"/>
    <x v="0"/>
    <x v="2"/>
    <x v="2"/>
    <x v="11"/>
    <x v="10"/>
    <s v="420"/>
    <x v="42"/>
    <s v="420A"/>
    <s v="CC  -  VP STUDENT SERVICES"/>
  </r>
  <r>
    <x v="402"/>
    <x v="0"/>
    <s v="LABORF"/>
    <s v="2026"/>
    <n v="9683.66"/>
    <s v="RP350"/>
    <s v="422CW1"/>
    <s v="1231"/>
    <s v="641010"/>
    <s v="CALDJD"/>
    <s v="CI"/>
    <x v="0"/>
    <x v="0"/>
    <x v="2"/>
    <x v="2"/>
    <x v="11"/>
    <x v="10"/>
    <s v="422"/>
    <x v="41"/>
    <s v="422F"/>
    <s v="CalWorks/TANF"/>
  </r>
  <r>
    <x v="646"/>
    <x v="0"/>
    <s v="LABORF"/>
    <s v="2026"/>
    <n v="1764.4"/>
    <s v="RP006"/>
    <s v="422DS1"/>
    <s v="2191"/>
    <s v="642000"/>
    <m/>
    <s v="CI"/>
    <x v="0"/>
    <x v="0"/>
    <x v="2"/>
    <x v="2"/>
    <x v="11"/>
    <x v="10"/>
    <s v="422"/>
    <x v="41"/>
    <s v="422D"/>
    <s v="DSPS"/>
  </r>
  <r>
    <x v="647"/>
    <x v="0"/>
    <s v="LABORF"/>
    <s v="2026"/>
    <n v="39706.370000000003"/>
    <s v="RP613"/>
    <s v="411WL9"/>
    <s v="2110"/>
    <s v="679000"/>
    <s v="C78233"/>
    <s v="CI"/>
    <x v="0"/>
    <x v="0"/>
    <x v="2"/>
    <x v="2"/>
    <x v="2"/>
    <x v="2"/>
    <s v="411"/>
    <x v="20"/>
    <s v="411A"/>
    <s v="Dean of Career Technical Education"/>
  </r>
  <r>
    <x v="648"/>
    <x v="0"/>
    <s v="LABORF"/>
    <s v="2026"/>
    <n v="17643.990000000002"/>
    <s v="GU001"/>
    <s v="536MOG"/>
    <s v="2191"/>
    <s v="696071"/>
    <m/>
    <m/>
    <x v="0"/>
    <x v="0"/>
    <x v="3"/>
    <x v="3"/>
    <x v="17"/>
    <x v="13"/>
    <s v="536"/>
    <x v="60"/>
    <s v="536A"/>
    <s v="PC - Maintenance &amp; Operations"/>
  </r>
  <r>
    <x v="649"/>
    <x v="0"/>
    <s v="LABORF"/>
    <s v="2026"/>
    <n v="0"/>
    <s v="GU001"/>
    <s v="102GN1"/>
    <s v="2394"/>
    <s v="671000"/>
    <m/>
    <m/>
    <x v="0"/>
    <x v="0"/>
    <x v="0"/>
    <x v="0"/>
    <x v="3"/>
    <x v="3"/>
    <s v="102"/>
    <x v="4"/>
    <s v="102G"/>
    <s v="AVC Public Affairs &amp; Dev"/>
  </r>
  <r>
    <x v="650"/>
    <x v="0"/>
    <s v="LABORF"/>
    <s v="2026"/>
    <n v="53743.72"/>
    <s v="RP384"/>
    <s v="55CMTA"/>
    <s v="2191"/>
    <s v="632000"/>
    <m/>
    <m/>
    <x v="0"/>
    <x v="0"/>
    <x v="3"/>
    <x v="3"/>
    <x v="8"/>
    <x v="7"/>
    <s v="55C"/>
    <x v="24"/>
    <s v="55CA"/>
    <s v="Dean Student Success &amp; Counseling"/>
  </r>
  <r>
    <x v="651"/>
    <x v="0"/>
    <s v="LABORF"/>
    <s v="2026"/>
    <n v="164109.32"/>
    <s v="GU001"/>
    <s v="514AT1"/>
    <s v="1214"/>
    <s v="696071"/>
    <m/>
    <m/>
    <x v="0"/>
    <x v="0"/>
    <x v="3"/>
    <x v="3"/>
    <x v="5"/>
    <x v="2"/>
    <s v="514"/>
    <x v="18"/>
    <s v="514A"/>
    <s v="PC - Athletic Director"/>
  </r>
  <r>
    <x v="652"/>
    <x v="0"/>
    <s v="LABORF"/>
    <s v="2026"/>
    <n v="40960.5"/>
    <s v="RP384"/>
    <s v="55CMTA"/>
    <s v="2191"/>
    <s v="632000"/>
    <m/>
    <m/>
    <x v="0"/>
    <x v="0"/>
    <x v="3"/>
    <x v="3"/>
    <x v="8"/>
    <x v="7"/>
    <s v="55C"/>
    <x v="24"/>
    <s v="55CA"/>
    <s v="Dean Student Success &amp; Counseling"/>
  </r>
  <r>
    <x v="343"/>
    <x v="0"/>
    <s v="LABORF"/>
    <s v="2026"/>
    <n v="5876.05"/>
    <s v="RP009"/>
    <s v="422CA1"/>
    <s v="2191"/>
    <s v="643010"/>
    <s v="CARDCB"/>
    <s v="CI"/>
    <x v="0"/>
    <x v="0"/>
    <x v="2"/>
    <x v="2"/>
    <x v="11"/>
    <x v="10"/>
    <s v="422"/>
    <x v="41"/>
    <s v="422C"/>
    <s v="Care"/>
  </r>
  <r>
    <x v="653"/>
    <x v="0"/>
    <s v="LABORF"/>
    <s v="2026"/>
    <n v="0"/>
    <s v="RP006"/>
    <s v="422DS1"/>
    <s v="2191"/>
    <s v="642000"/>
    <m/>
    <s v="CI"/>
    <x v="0"/>
    <x v="0"/>
    <x v="2"/>
    <x v="2"/>
    <x v="11"/>
    <x v="10"/>
    <s v="422"/>
    <x v="41"/>
    <s v="422D"/>
    <s v="DSPS"/>
  </r>
  <r>
    <x v="654"/>
    <x v="0"/>
    <s v="LABORF"/>
    <s v="2026"/>
    <n v="36464.480000000003"/>
    <s v="CD004"/>
    <s v="42DCC4"/>
    <s v="2191"/>
    <s v="692000"/>
    <m/>
    <s v="CI"/>
    <x v="0"/>
    <x v="0"/>
    <x v="2"/>
    <x v="2"/>
    <x v="11"/>
    <x v="10"/>
    <s v="42D"/>
    <x v="27"/>
    <s v="42DA"/>
    <s v="CDC Program Manager"/>
  </r>
  <r>
    <x v="655"/>
    <x v="0"/>
    <s v="LABORF"/>
    <s v="2026"/>
    <n v="75286.039999999994"/>
    <s v="GU001"/>
    <s v="42GAT0"/>
    <s v="2191"/>
    <s v="696041"/>
    <m/>
    <s v="CI"/>
    <x v="0"/>
    <x v="0"/>
    <x v="2"/>
    <x v="2"/>
    <x v="11"/>
    <x v="10"/>
    <s v="42G"/>
    <x v="81"/>
    <s v="42GA"/>
    <s v="Athletics"/>
  </r>
  <r>
    <x v="235"/>
    <x v="0"/>
    <s v="LABORF"/>
    <s v="2026"/>
    <n v="30895.360000000001"/>
    <s v="RP613"/>
    <s v="411WL9"/>
    <s v="2191"/>
    <s v="601000"/>
    <s v="C78233"/>
    <s v="CI"/>
    <x v="0"/>
    <x v="0"/>
    <x v="2"/>
    <x v="2"/>
    <x v="2"/>
    <x v="2"/>
    <s v="411"/>
    <x v="20"/>
    <s v="411A"/>
    <s v="Dean of Career Technical Education"/>
  </r>
  <r>
    <x v="236"/>
    <x v="0"/>
    <s v="LABORF"/>
    <s v="2026"/>
    <n v="20584.650000000001"/>
    <s v="RP384"/>
    <s v="42FMTB"/>
    <s v="2191"/>
    <s v="632000"/>
    <m/>
    <s v="CI"/>
    <x v="0"/>
    <x v="0"/>
    <x v="2"/>
    <x v="2"/>
    <x v="11"/>
    <x v="10"/>
    <s v="42F"/>
    <x v="63"/>
    <s v="42FA"/>
    <s v="Director of SSSP"/>
  </r>
  <r>
    <x v="656"/>
    <x v="0"/>
    <s v="LABORF"/>
    <s v="2026"/>
    <n v="71658.28"/>
    <s v="GU001"/>
    <s v="20IIF0"/>
    <s v="2191"/>
    <s v="678012"/>
    <m/>
    <m/>
    <x v="0"/>
    <x v="0"/>
    <x v="1"/>
    <x v="1"/>
    <x v="13"/>
    <x v="12"/>
    <s v="20I"/>
    <x v="72"/>
    <s v="20IA"/>
    <s v="Information Services"/>
  </r>
  <r>
    <x v="657"/>
    <x v="0"/>
    <s v="LABORF"/>
    <s v="2026"/>
    <n v="50714.54"/>
    <s v="GU001"/>
    <s v="206PT1"/>
    <s v="2191"/>
    <s v="696011"/>
    <m/>
    <m/>
    <x v="0"/>
    <x v="0"/>
    <x v="1"/>
    <x v="1"/>
    <x v="13"/>
    <x v="12"/>
    <s v="206"/>
    <x v="56"/>
    <s v="206B"/>
    <s v="BC Athletics-INST"/>
  </r>
  <r>
    <x v="114"/>
    <x v="0"/>
    <s v="LABORF"/>
    <s v="2026"/>
    <n v="5597.94"/>
    <s v="RP500"/>
    <s v="239SY0"/>
    <s v="2191"/>
    <s v="695010"/>
    <m/>
    <m/>
    <x v="0"/>
    <x v="0"/>
    <x v="1"/>
    <x v="1"/>
    <x v="15"/>
    <x v="14"/>
    <s v="239"/>
    <x v="44"/>
    <s v="239A"/>
    <s v="Public Safety"/>
  </r>
  <r>
    <x v="658"/>
    <x v="0"/>
    <s v="LABORF"/>
    <s v="2026"/>
    <n v="42600.22"/>
    <s v="GU001"/>
    <s v="239SY0"/>
    <s v="2191"/>
    <s v="677010"/>
    <m/>
    <m/>
    <x v="0"/>
    <x v="0"/>
    <x v="1"/>
    <x v="1"/>
    <x v="15"/>
    <x v="14"/>
    <s v="239"/>
    <x v="44"/>
    <s v="239A"/>
    <s v="Public Safety"/>
  </r>
  <r>
    <x v="659"/>
    <x v="0"/>
    <s v="LABORF"/>
    <s v="2026"/>
    <n v="75286.039999999994"/>
    <s v="RP383"/>
    <s v="267MF1"/>
    <s v="2191"/>
    <s v="644000"/>
    <m/>
    <m/>
    <x v="0"/>
    <x v="0"/>
    <x v="1"/>
    <x v="1"/>
    <x v="1"/>
    <x v="1"/>
    <s v="267"/>
    <x v="53"/>
    <s v="267M"/>
    <s v="Mental Health"/>
  </r>
  <r>
    <x v="660"/>
    <x v="0"/>
    <s v="LABORF"/>
    <s v="2026"/>
    <n v="9737.84"/>
    <s v="RP611"/>
    <s v="21AVTV"/>
    <s v="2191"/>
    <s v="684000"/>
    <s v="PERVD3"/>
    <m/>
    <x v="0"/>
    <x v="0"/>
    <x v="1"/>
    <x v="1"/>
    <x v="6"/>
    <x v="5"/>
    <s v="21A"/>
    <x v="47"/>
    <s v="21AV"/>
    <s v="VTEA"/>
  </r>
  <r>
    <x v="552"/>
    <x v="0"/>
    <s v="LABORF"/>
    <s v="2026"/>
    <n v="12192.68"/>
    <s v="RP333"/>
    <s v="218GT1"/>
    <s v="2191"/>
    <s v="601000"/>
    <m/>
    <m/>
    <x v="0"/>
    <x v="0"/>
    <x v="1"/>
    <x v="1"/>
    <x v="6"/>
    <x v="5"/>
    <s v="218"/>
    <x v="26"/>
    <s v="218G"/>
    <s v="Education Pathway"/>
  </r>
  <r>
    <x v="661"/>
    <x v="0"/>
    <s v="LABORF"/>
    <s v="2026"/>
    <n v="6028.36"/>
    <s v="GU001"/>
    <s v="536MOD"/>
    <s v="2191"/>
    <s v="696071"/>
    <m/>
    <m/>
    <x v="0"/>
    <x v="0"/>
    <x v="3"/>
    <x v="3"/>
    <x v="17"/>
    <x v="13"/>
    <s v="536"/>
    <x v="60"/>
    <s v="536A"/>
    <s v="PC - Maintenance &amp; Operations"/>
  </r>
  <r>
    <x v="662"/>
    <x v="0"/>
    <s v="LABORF"/>
    <s v="2026"/>
    <n v="0"/>
    <s v="RP016"/>
    <s v="26VVR1"/>
    <s v="2394"/>
    <s v="648000"/>
    <m/>
    <m/>
    <x v="0"/>
    <x v="0"/>
    <x v="1"/>
    <x v="1"/>
    <x v="1"/>
    <x v="1"/>
    <s v="26V"/>
    <x v="82"/>
    <s v="26VV"/>
    <s v="BC Veteran's Department"/>
  </r>
  <r>
    <x v="663"/>
    <x v="0"/>
    <s v="LABORF"/>
    <s v="2026"/>
    <n v="0"/>
    <s v="RP037"/>
    <s v="424BN1"/>
    <s v="2394"/>
    <s v="649090"/>
    <m/>
    <s v="CI"/>
    <x v="0"/>
    <x v="0"/>
    <x v="2"/>
    <x v="2"/>
    <x v="11"/>
    <x v="10"/>
    <s v="424"/>
    <x v="36"/>
    <s v="424B"/>
    <s v="Dean Enrollment and Retention"/>
  </r>
  <r>
    <x v="56"/>
    <x v="0"/>
    <s v="LABORF"/>
    <s v="2026"/>
    <n v="48041.03"/>
    <s v="RP615"/>
    <s v="117A01"/>
    <s v="2110"/>
    <s v="684000"/>
    <s v="HRTPA"/>
    <m/>
    <x v="0"/>
    <x v="0"/>
    <x v="0"/>
    <x v="0"/>
    <x v="4"/>
    <x v="4"/>
    <s v="11B"/>
    <x v="5"/>
    <s v="11BH"/>
    <s v="Clean Energy"/>
  </r>
  <r>
    <x v="464"/>
    <x v="0"/>
    <s v="LABORF"/>
    <s v="2026"/>
    <n v="27117.18"/>
    <s v="CE005"/>
    <s v="117ETE"/>
    <s v="2110"/>
    <s v="684000"/>
    <m/>
    <m/>
    <x v="0"/>
    <x v="0"/>
    <x v="0"/>
    <x v="0"/>
    <x v="4"/>
    <x v="4"/>
    <s v="11B"/>
    <x v="5"/>
    <s v="11BJ"/>
    <s v="Workplace Learning"/>
  </r>
  <r>
    <x v="664"/>
    <x v="0"/>
    <s v="LABORF"/>
    <s v="2026"/>
    <n v="0"/>
    <s v="RP461"/>
    <s v="11BZE1"/>
    <s v="2394"/>
    <s v="684000"/>
    <m/>
    <m/>
    <x v="0"/>
    <x v="0"/>
    <x v="0"/>
    <x v="0"/>
    <x v="4"/>
    <x v="4"/>
    <s v="11B"/>
    <x v="5"/>
    <s v="11BZ"/>
    <s v="Clean Energy, Zero Emissions"/>
  </r>
  <r>
    <x v="665"/>
    <x v="0"/>
    <s v="LABORF"/>
    <s v="2026"/>
    <n v="142412.79999999999"/>
    <s v="GU001"/>
    <s v="511LA1"/>
    <s v="1100"/>
    <s v="150200"/>
    <m/>
    <m/>
    <x v="0"/>
    <x v="0"/>
    <x v="3"/>
    <x v="3"/>
    <x v="5"/>
    <x v="2"/>
    <s v="511"/>
    <x v="17"/>
    <s v="511D"/>
    <s v="PC - LANGUAGE ARTS"/>
  </r>
  <r>
    <x v="666"/>
    <x v="0"/>
    <s v="LABORF"/>
    <s v="2026"/>
    <n v="0"/>
    <s v="GU001"/>
    <s v="210VI0"/>
    <s v="2394"/>
    <s v="601000"/>
    <m/>
    <m/>
    <x v="0"/>
    <x v="0"/>
    <x v="1"/>
    <x v="1"/>
    <x v="6"/>
    <x v="5"/>
    <s v="210"/>
    <x v="8"/>
    <s v="210A"/>
    <s v="VP Student Learning"/>
  </r>
  <r>
    <x v="667"/>
    <x v="0"/>
    <s v="LABORF"/>
    <s v="2026"/>
    <n v="0"/>
    <s v="GU001"/>
    <s v="210VI0"/>
    <s v="2394"/>
    <s v="601000"/>
    <m/>
    <m/>
    <x v="0"/>
    <x v="0"/>
    <x v="1"/>
    <x v="1"/>
    <x v="6"/>
    <x v="5"/>
    <s v="210"/>
    <x v="8"/>
    <s v="210A"/>
    <s v="VP Student Learning"/>
  </r>
  <r>
    <x v="668"/>
    <x v="0"/>
    <s v="LABORF"/>
    <s v="2026"/>
    <n v="0"/>
    <s v="GU001"/>
    <s v="210VI0"/>
    <s v="2394"/>
    <s v="601000"/>
    <m/>
    <m/>
    <x v="0"/>
    <x v="0"/>
    <x v="1"/>
    <x v="1"/>
    <x v="6"/>
    <x v="5"/>
    <s v="210"/>
    <x v="8"/>
    <s v="210A"/>
    <s v="VP Student Learning"/>
  </r>
  <r>
    <x v="669"/>
    <x v="0"/>
    <s v="LABORF"/>
    <s v="2026"/>
    <n v="0"/>
    <s v="GU001"/>
    <s v="210VI0"/>
    <s v="2394"/>
    <s v="601000"/>
    <m/>
    <m/>
    <x v="0"/>
    <x v="0"/>
    <x v="1"/>
    <x v="1"/>
    <x v="6"/>
    <x v="5"/>
    <s v="210"/>
    <x v="8"/>
    <s v="210A"/>
    <s v="VP Student Learning"/>
  </r>
  <r>
    <x v="670"/>
    <x v="0"/>
    <s v="LABORF"/>
    <s v="2026"/>
    <n v="0"/>
    <s v="GU001"/>
    <s v="210VI0"/>
    <s v="2394"/>
    <s v="601000"/>
    <m/>
    <m/>
    <x v="0"/>
    <x v="0"/>
    <x v="1"/>
    <x v="1"/>
    <x v="6"/>
    <x v="5"/>
    <s v="210"/>
    <x v="8"/>
    <s v="210A"/>
    <s v="VP Student Learning"/>
  </r>
  <r>
    <x v="671"/>
    <x v="0"/>
    <s v="LABORF"/>
    <s v="2026"/>
    <n v="0"/>
    <s v="GU001"/>
    <s v="210VI0"/>
    <s v="2394"/>
    <s v="601000"/>
    <m/>
    <m/>
    <x v="0"/>
    <x v="0"/>
    <x v="1"/>
    <x v="1"/>
    <x v="6"/>
    <x v="5"/>
    <s v="210"/>
    <x v="8"/>
    <s v="210A"/>
    <s v="VP Student Learning"/>
  </r>
  <r>
    <x v="672"/>
    <x v="0"/>
    <s v="LABORF"/>
    <s v="2026"/>
    <n v="0"/>
    <s v="GU001"/>
    <s v="260VS0"/>
    <s v="2399"/>
    <s v="649090"/>
    <m/>
    <m/>
    <x v="0"/>
    <x v="0"/>
    <x v="1"/>
    <x v="1"/>
    <x v="1"/>
    <x v="1"/>
    <s v="260"/>
    <x v="1"/>
    <s v="260A"/>
    <s v="VP of Student Services"/>
  </r>
  <r>
    <x v="673"/>
    <x v="0"/>
    <s v="LABORF"/>
    <s v="2026"/>
    <n v="0"/>
    <s v="GU001"/>
    <s v="260VS0"/>
    <s v="2399"/>
    <s v="649090"/>
    <m/>
    <m/>
    <x v="0"/>
    <x v="0"/>
    <x v="1"/>
    <x v="1"/>
    <x v="1"/>
    <x v="1"/>
    <s v="260"/>
    <x v="1"/>
    <s v="260A"/>
    <s v="VP of Student Services"/>
  </r>
  <r>
    <x v="674"/>
    <x v="0"/>
    <s v="LABORF"/>
    <s v="2026"/>
    <n v="0"/>
    <s v="GU001"/>
    <s v="260VS0"/>
    <s v="2399"/>
    <s v="649090"/>
    <m/>
    <m/>
    <x v="0"/>
    <x v="0"/>
    <x v="1"/>
    <x v="1"/>
    <x v="1"/>
    <x v="1"/>
    <s v="260"/>
    <x v="1"/>
    <s v="260A"/>
    <s v="VP of Student Services"/>
  </r>
  <r>
    <x v="675"/>
    <x v="0"/>
    <s v="LABORF"/>
    <s v="2026"/>
    <n v="0"/>
    <s v="GU001"/>
    <s v="211DC0"/>
    <s v="2191"/>
    <s v="601000"/>
    <m/>
    <s v="BD"/>
    <x v="0"/>
    <x v="0"/>
    <x v="1"/>
    <x v="1"/>
    <x v="6"/>
    <x v="5"/>
    <s v="211"/>
    <x v="39"/>
    <s v="211E"/>
    <s v="BC Exec Director Rural Initiatives"/>
  </r>
  <r>
    <x v="676"/>
    <x v="0"/>
    <s v="LABORF"/>
    <s v="2026"/>
    <n v="113446.77"/>
    <s v="GU001"/>
    <s v="210VI0"/>
    <s v="2110"/>
    <s v="601000"/>
    <m/>
    <m/>
    <x v="0"/>
    <x v="0"/>
    <x v="1"/>
    <x v="1"/>
    <x v="6"/>
    <x v="5"/>
    <s v="210"/>
    <x v="8"/>
    <s v="210A"/>
    <s v="VP Student Learning"/>
  </r>
  <r>
    <x v="677"/>
    <x v="0"/>
    <s v="LABORF"/>
    <s v="2026"/>
    <n v="0"/>
    <s v="GU001"/>
    <s v="210VI0"/>
    <s v="2394"/>
    <s v="601000"/>
    <m/>
    <m/>
    <x v="0"/>
    <x v="0"/>
    <x v="1"/>
    <x v="1"/>
    <x v="6"/>
    <x v="5"/>
    <s v="210"/>
    <x v="8"/>
    <s v="210A"/>
    <s v="VP Student Learning"/>
  </r>
  <r>
    <x v="678"/>
    <x v="0"/>
    <s v="LABORF"/>
    <s v="2026"/>
    <n v="0"/>
    <s v="GU001"/>
    <s v="210VI0"/>
    <s v="2394"/>
    <s v="601000"/>
    <m/>
    <m/>
    <x v="0"/>
    <x v="0"/>
    <x v="1"/>
    <x v="1"/>
    <x v="6"/>
    <x v="5"/>
    <s v="210"/>
    <x v="8"/>
    <s v="210A"/>
    <s v="VP Student Learning"/>
  </r>
  <r>
    <x v="679"/>
    <x v="0"/>
    <s v="LABORF"/>
    <s v="2026"/>
    <n v="0"/>
    <s v="GU001"/>
    <s v="210VI0"/>
    <s v="2394"/>
    <s v="601000"/>
    <m/>
    <m/>
    <x v="0"/>
    <x v="0"/>
    <x v="1"/>
    <x v="1"/>
    <x v="6"/>
    <x v="5"/>
    <s v="210"/>
    <x v="8"/>
    <s v="210A"/>
    <s v="VP Student Learning"/>
  </r>
  <r>
    <x v="680"/>
    <x v="0"/>
    <s v="LABORF"/>
    <s v="2026"/>
    <n v="0"/>
    <s v="GU001"/>
    <s v="210VI0"/>
    <s v="2394"/>
    <s v="601000"/>
    <m/>
    <m/>
    <x v="0"/>
    <x v="0"/>
    <x v="1"/>
    <x v="1"/>
    <x v="6"/>
    <x v="5"/>
    <s v="210"/>
    <x v="8"/>
    <s v="210A"/>
    <s v="VP Student Learning"/>
  </r>
  <r>
    <x v="681"/>
    <x v="0"/>
    <s v="LABORF"/>
    <s v="2026"/>
    <n v="0"/>
    <s v="GU001"/>
    <s v="210VI0"/>
    <s v="2394"/>
    <s v="601000"/>
    <m/>
    <m/>
    <x v="0"/>
    <x v="0"/>
    <x v="1"/>
    <x v="1"/>
    <x v="6"/>
    <x v="5"/>
    <s v="210"/>
    <x v="8"/>
    <s v="210A"/>
    <s v="VP Student Learning"/>
  </r>
  <r>
    <x v="682"/>
    <x v="0"/>
    <s v="LABORF"/>
    <s v="2026"/>
    <n v="0"/>
    <s v="GU001"/>
    <s v="210VI0"/>
    <s v="2394"/>
    <s v="601000"/>
    <m/>
    <m/>
    <x v="0"/>
    <x v="0"/>
    <x v="1"/>
    <x v="1"/>
    <x v="6"/>
    <x v="5"/>
    <s v="210"/>
    <x v="8"/>
    <s v="210A"/>
    <s v="VP Student Learning"/>
  </r>
  <r>
    <x v="683"/>
    <x v="0"/>
    <s v="LABORF"/>
    <s v="2026"/>
    <n v="0"/>
    <s v="GU001"/>
    <s v="210VI0"/>
    <s v="2394"/>
    <s v="601000"/>
    <m/>
    <m/>
    <x v="0"/>
    <x v="0"/>
    <x v="1"/>
    <x v="1"/>
    <x v="6"/>
    <x v="5"/>
    <s v="210"/>
    <x v="8"/>
    <s v="210A"/>
    <s v="VP Student Learning"/>
  </r>
  <r>
    <x v="684"/>
    <x v="0"/>
    <s v="LABORF"/>
    <s v="2026"/>
    <n v="0"/>
    <s v="GU001"/>
    <s v="210VI0"/>
    <s v="2394"/>
    <s v="601000"/>
    <m/>
    <m/>
    <x v="0"/>
    <x v="0"/>
    <x v="1"/>
    <x v="1"/>
    <x v="6"/>
    <x v="5"/>
    <s v="210"/>
    <x v="8"/>
    <s v="210A"/>
    <s v="VP Student Learning"/>
  </r>
  <r>
    <x v="685"/>
    <x v="0"/>
    <s v="LABORF"/>
    <s v="2026"/>
    <n v="0"/>
    <s v="GU001"/>
    <s v="210VI0"/>
    <s v="2394"/>
    <s v="601000"/>
    <m/>
    <m/>
    <x v="0"/>
    <x v="0"/>
    <x v="1"/>
    <x v="1"/>
    <x v="6"/>
    <x v="5"/>
    <s v="210"/>
    <x v="8"/>
    <s v="210A"/>
    <s v="VP Student Learning"/>
  </r>
  <r>
    <x v="686"/>
    <x v="0"/>
    <s v="LABORF"/>
    <s v="2026"/>
    <n v="138939.32"/>
    <s v="GU001"/>
    <s v="213SS1"/>
    <s v="1100"/>
    <s v="220500"/>
    <m/>
    <m/>
    <x v="0"/>
    <x v="0"/>
    <x v="1"/>
    <x v="1"/>
    <x v="6"/>
    <x v="5"/>
    <s v="213"/>
    <x v="34"/>
    <s v="213S"/>
    <s v="BC SOC SCIENCE/RISING SCHOL"/>
  </r>
  <r>
    <x v="687"/>
    <x v="0"/>
    <s v="LABORF"/>
    <s v="2026"/>
    <n v="105317.73"/>
    <s v="GU001"/>
    <s v="21AEIT"/>
    <s v="1100"/>
    <s v="093400"/>
    <m/>
    <m/>
    <x v="0"/>
    <x v="0"/>
    <x v="1"/>
    <x v="1"/>
    <x v="6"/>
    <x v="5"/>
    <s v="21A"/>
    <x v="47"/>
    <s v="21AE"/>
    <s v="Engineering Systems"/>
  </r>
  <r>
    <x v="688"/>
    <x v="0"/>
    <s v="LABORF"/>
    <s v="2026"/>
    <n v="135550.56"/>
    <s v="GU001"/>
    <s v="21DHT0"/>
    <s v="1100"/>
    <s v="122300"/>
    <m/>
    <m/>
    <x v="0"/>
    <x v="0"/>
    <x v="1"/>
    <x v="1"/>
    <x v="6"/>
    <x v="5"/>
    <s v="21D"/>
    <x v="11"/>
    <s v="21DH"/>
    <s v="BC Assc Dean Nursing"/>
  </r>
  <r>
    <x v="689"/>
    <x v="0"/>
    <s v="LABORF"/>
    <s v="2026"/>
    <n v="0"/>
    <s v="CD002"/>
    <s v="219CD1"/>
    <s v="2191"/>
    <s v="692000"/>
    <m/>
    <m/>
    <x v="0"/>
    <x v="0"/>
    <x v="1"/>
    <x v="1"/>
    <x v="6"/>
    <x v="5"/>
    <s v="219"/>
    <x v="9"/>
    <s v="219C"/>
    <s v="BC Director CDC"/>
  </r>
  <r>
    <x v="690"/>
    <x v="0"/>
    <s v="LABORF"/>
    <s v="2026"/>
    <n v="105317.73"/>
    <s v="GU001"/>
    <s v="213AGR"/>
    <s v="1100"/>
    <s v="011200"/>
    <m/>
    <m/>
    <x v="0"/>
    <x v="0"/>
    <x v="1"/>
    <x v="1"/>
    <x v="6"/>
    <x v="5"/>
    <s v="213"/>
    <x v="34"/>
    <s v="213B"/>
    <s v="Agriculture Department"/>
  </r>
  <r>
    <x v="691"/>
    <x v="0"/>
    <s v="LABORF"/>
    <s v="2026"/>
    <n v="70270.710000000006"/>
    <s v="GU001"/>
    <s v="430BS0"/>
    <s v="2191"/>
    <s v="672000"/>
    <m/>
    <s v="CI"/>
    <x v="0"/>
    <x v="0"/>
    <x v="2"/>
    <x v="2"/>
    <x v="14"/>
    <x v="13"/>
    <s v="430"/>
    <x v="69"/>
    <s v="430A"/>
    <s v="CC -  Director of Admin Services"/>
  </r>
  <r>
    <x v="692"/>
    <x v="0"/>
    <s v="LABORF"/>
    <s v="2026"/>
    <n v="0"/>
    <s v="RP108"/>
    <s v="218KS4"/>
    <s v="2394"/>
    <s v="676000"/>
    <m/>
    <m/>
    <x v="0"/>
    <x v="0"/>
    <x v="1"/>
    <x v="1"/>
    <x v="6"/>
    <x v="5"/>
    <s v="218"/>
    <x v="26"/>
    <s v="218K"/>
    <s v="FACULTY GRANTS"/>
  </r>
  <r>
    <x v="693"/>
    <x v="0"/>
    <s v="LABORF"/>
    <s v="2026"/>
    <n v="40960.53"/>
    <s v="GU001"/>
    <s v="122BS4"/>
    <s v="2191"/>
    <s v="672000"/>
    <m/>
    <m/>
    <x v="0"/>
    <x v="0"/>
    <x v="0"/>
    <x v="0"/>
    <x v="0"/>
    <x v="0"/>
    <s v="122"/>
    <x v="0"/>
    <s v="122P"/>
    <s v="PC Business Office"/>
  </r>
  <r>
    <x v="694"/>
    <x v="0"/>
    <s v="LABORF"/>
    <s v="2026"/>
    <n v="22789.88"/>
    <s v="CD004"/>
    <s v="42DCC4"/>
    <s v="2191"/>
    <s v="692000"/>
    <m/>
    <s v="CI"/>
    <x v="0"/>
    <x v="0"/>
    <x v="2"/>
    <x v="2"/>
    <x v="11"/>
    <x v="10"/>
    <s v="42D"/>
    <x v="27"/>
    <s v="42DA"/>
    <s v="CDC Program Manager"/>
  </r>
  <r>
    <x v="695"/>
    <x v="0"/>
    <s v="LABORF"/>
    <s v="2026"/>
    <n v="4530.5600000000004"/>
    <s v="RP005"/>
    <s v="422EO1"/>
    <s v="2191"/>
    <s v="643000"/>
    <s v="EOPDCA"/>
    <s v="CI"/>
    <x v="0"/>
    <x v="0"/>
    <x v="2"/>
    <x v="2"/>
    <x v="11"/>
    <x v="10"/>
    <s v="422"/>
    <x v="41"/>
    <s v="422E"/>
    <s v="EOPS"/>
  </r>
  <r>
    <x v="696"/>
    <x v="0"/>
    <s v="LABORF"/>
    <s v="2026"/>
    <n v="36219.06"/>
    <s v="RP350"/>
    <s v="55CCW1"/>
    <s v="1214"/>
    <s v="641010"/>
    <s v="CALDCO"/>
    <m/>
    <x v="0"/>
    <x v="0"/>
    <x v="3"/>
    <x v="3"/>
    <x v="8"/>
    <x v="7"/>
    <s v="55C"/>
    <x v="24"/>
    <s v="55CB"/>
    <s v="Director of Student Services"/>
  </r>
  <r>
    <x v="697"/>
    <x v="0"/>
    <s v="LABORF"/>
    <s v="2026"/>
    <n v="10645.7"/>
    <s v="GU001"/>
    <s v="43HMOS"/>
    <s v="2191"/>
    <s v="677050"/>
    <m/>
    <s v="CM"/>
    <x v="0"/>
    <x v="0"/>
    <x v="2"/>
    <x v="2"/>
    <x v="14"/>
    <x v="13"/>
    <s v="43H"/>
    <x v="83"/>
    <s v="43HA"/>
    <s v="CC Safety &amp; Security Program Mgr"/>
  </r>
  <r>
    <x v="698"/>
    <x v="0"/>
    <s v="LABORF"/>
    <s v="2026"/>
    <n v="2713.04"/>
    <s v="RP384"/>
    <s v="40KEQB"/>
    <s v="2191"/>
    <s v="649090"/>
    <m/>
    <s v="CB"/>
    <x v="0"/>
    <x v="0"/>
    <x v="2"/>
    <x v="2"/>
    <x v="7"/>
    <x v="6"/>
    <s v="40K"/>
    <x v="21"/>
    <s v="40KA"/>
    <s v="Equity"/>
  </r>
  <r>
    <x v="104"/>
    <x v="0"/>
    <s v="LABORF"/>
    <s v="2026"/>
    <n v="11132.46"/>
    <s v="RP384"/>
    <s v="40KEQA"/>
    <s v="2191"/>
    <s v="649090"/>
    <m/>
    <s v="CI"/>
    <x v="0"/>
    <x v="0"/>
    <x v="2"/>
    <x v="2"/>
    <x v="7"/>
    <x v="6"/>
    <s v="40K"/>
    <x v="21"/>
    <s v="40KA"/>
    <s v="Equity"/>
  </r>
  <r>
    <x v="646"/>
    <x v="0"/>
    <s v="LABORF"/>
    <s v="2026"/>
    <n v="2940.67"/>
    <s v="RP009"/>
    <s v="422CA1"/>
    <s v="2191"/>
    <s v="643010"/>
    <s v="CARDCB"/>
    <s v="CI"/>
    <x v="0"/>
    <x v="0"/>
    <x v="2"/>
    <x v="2"/>
    <x v="11"/>
    <x v="10"/>
    <s v="422"/>
    <x v="41"/>
    <s v="422C"/>
    <s v="Care"/>
  </r>
  <r>
    <x v="699"/>
    <x v="0"/>
    <s v="LABORF"/>
    <s v="2026"/>
    <n v="0"/>
    <s v="RP651"/>
    <s v="215PN1"/>
    <s v="2394"/>
    <s v="601000"/>
    <m/>
    <m/>
    <x v="0"/>
    <x v="0"/>
    <x v="1"/>
    <x v="1"/>
    <x v="6"/>
    <x v="5"/>
    <s v="215"/>
    <x v="13"/>
    <s v="215P"/>
    <s v="BC ENGINEERING"/>
  </r>
  <r>
    <x v="700"/>
    <x v="0"/>
    <s v="LABORF"/>
    <s v="2026"/>
    <n v="19809.03"/>
    <s v="GU001"/>
    <s v="437MOG"/>
    <s v="2191"/>
    <s v="696041"/>
    <m/>
    <s v="CI"/>
    <x v="0"/>
    <x v="0"/>
    <x v="2"/>
    <x v="2"/>
    <x v="14"/>
    <x v="13"/>
    <s v="437"/>
    <x v="38"/>
    <s v="437A"/>
    <s v="CC - Director M&amp;O"/>
  </r>
  <r>
    <x v="701"/>
    <x v="0"/>
    <s v="LABORF"/>
    <s v="2026"/>
    <n v="63335.53"/>
    <s v="GU001"/>
    <s v="26HAR1"/>
    <s v="2191"/>
    <s v="620000"/>
    <m/>
    <m/>
    <x v="0"/>
    <x v="0"/>
    <x v="1"/>
    <x v="1"/>
    <x v="1"/>
    <x v="1"/>
    <s v="26H"/>
    <x v="54"/>
    <s v="26HA"/>
    <s v="ADMISSIONS &amp; RECS."/>
  </r>
  <r>
    <x v="702"/>
    <x v="0"/>
    <s v="LABORF"/>
    <s v="2026"/>
    <n v="0"/>
    <s v="GU001"/>
    <s v="21DHC1"/>
    <s v="1100"/>
    <s v="123010"/>
    <m/>
    <m/>
    <x v="0"/>
    <x v="0"/>
    <x v="1"/>
    <x v="1"/>
    <x v="6"/>
    <x v="5"/>
    <s v="21D"/>
    <x v="11"/>
    <s v="21DH"/>
    <s v="BC Assc Dean Nursing"/>
  </r>
  <r>
    <x v="703"/>
    <x v="0"/>
    <s v="LABORF"/>
    <s v="2026"/>
    <n v="49477.61"/>
    <s v="GU001"/>
    <s v="21ACTE"/>
    <s v="2191"/>
    <s v="601000"/>
    <m/>
    <m/>
    <x v="0"/>
    <x v="0"/>
    <x v="1"/>
    <x v="1"/>
    <x v="6"/>
    <x v="5"/>
    <s v="21A"/>
    <x v="47"/>
    <s v="21AC"/>
    <s v="BC Director CTE"/>
  </r>
  <r>
    <x v="704"/>
    <x v="0"/>
    <s v="LABORF"/>
    <s v="2026"/>
    <n v="60283.63"/>
    <s v="GU001"/>
    <s v="26HAR1"/>
    <s v="2191"/>
    <s v="620000"/>
    <m/>
    <m/>
    <x v="0"/>
    <x v="0"/>
    <x v="1"/>
    <x v="1"/>
    <x v="1"/>
    <x v="1"/>
    <s v="26H"/>
    <x v="54"/>
    <s v="26HA"/>
    <s v="ADMISSIONS &amp; RECS."/>
  </r>
  <r>
    <x v="705"/>
    <x v="0"/>
    <s v="LABORF"/>
    <s v="2026"/>
    <n v="85179.28"/>
    <s v="GU001"/>
    <s v="20BPI2"/>
    <s v="2191"/>
    <s v="671000"/>
    <m/>
    <m/>
    <x v="0"/>
    <x v="0"/>
    <x v="1"/>
    <x v="1"/>
    <x v="13"/>
    <x v="12"/>
    <s v="20B"/>
    <x v="84"/>
    <s v="20BA"/>
    <s v="BC - Marketing &amp; Public Relations"/>
  </r>
  <r>
    <x v="706"/>
    <x v="0"/>
    <s v="LABORF"/>
    <s v="2026"/>
    <n v="54614"/>
    <s v="GU001"/>
    <s v="26DOR1"/>
    <s v="2191"/>
    <s v="649090"/>
    <m/>
    <m/>
    <x v="0"/>
    <x v="0"/>
    <x v="1"/>
    <x v="1"/>
    <x v="1"/>
    <x v="1"/>
    <s v="26D"/>
    <x v="14"/>
    <s v="26DA"/>
    <s v="Dir Outreach Services"/>
  </r>
  <r>
    <x v="707"/>
    <x v="0"/>
    <s v="LABORF"/>
    <s v="2026"/>
    <n v="273836.71999999997"/>
    <s v="GU001"/>
    <s v="110ES1"/>
    <s v="1214"/>
    <s v="679000"/>
    <m/>
    <m/>
    <x v="0"/>
    <x v="0"/>
    <x v="0"/>
    <x v="0"/>
    <x v="4"/>
    <x v="4"/>
    <s v="110"/>
    <x v="65"/>
    <s v="110A"/>
    <s v="Asst. Chancellor-Educational Svcs"/>
  </r>
  <r>
    <x v="244"/>
    <x v="0"/>
    <s v="LABORF"/>
    <s v="2026"/>
    <n v="4060.86"/>
    <s v="RP005"/>
    <s v="422EO1"/>
    <s v="2191"/>
    <s v="643000"/>
    <s v="EOPDCB"/>
    <s v="CI"/>
    <x v="0"/>
    <x v="0"/>
    <x v="2"/>
    <x v="2"/>
    <x v="11"/>
    <x v="10"/>
    <s v="422"/>
    <x v="41"/>
    <s v="422E"/>
    <s v="EOPS"/>
  </r>
  <r>
    <x v="708"/>
    <x v="0"/>
    <s v="LABOR"/>
    <s v="2026"/>
    <n v="0"/>
    <s v="RP634"/>
    <s v="11BAEA"/>
    <s v="2110"/>
    <s v="684000"/>
    <m/>
    <m/>
    <x v="0"/>
    <x v="0"/>
    <x v="0"/>
    <x v="0"/>
    <x v="4"/>
    <x v="4"/>
    <s v="11B"/>
    <x v="5"/>
    <s v="11BA"/>
    <s v="Director, Adult Ed"/>
  </r>
  <r>
    <x v="709"/>
    <x v="0"/>
    <s v="LABORF"/>
    <s v="2026"/>
    <n v="0"/>
    <s v="GU001"/>
    <s v="260VS0"/>
    <s v="2399"/>
    <s v="649090"/>
    <m/>
    <m/>
    <x v="0"/>
    <x v="0"/>
    <x v="1"/>
    <x v="1"/>
    <x v="1"/>
    <x v="1"/>
    <s v="260"/>
    <x v="1"/>
    <s v="260A"/>
    <s v="VP of Student Services"/>
  </r>
  <r>
    <x v="710"/>
    <x v="0"/>
    <s v="LABORF"/>
    <s v="2026"/>
    <n v="0"/>
    <s v="GU001"/>
    <s v="210VI0"/>
    <s v="1311"/>
    <s v="499900"/>
    <m/>
    <m/>
    <x v="0"/>
    <x v="0"/>
    <x v="1"/>
    <x v="1"/>
    <x v="6"/>
    <x v="5"/>
    <s v="210"/>
    <x v="8"/>
    <s v="210A"/>
    <s v="VP Student Learning"/>
  </r>
  <r>
    <x v="711"/>
    <x v="0"/>
    <s v="LABORF"/>
    <s v="2026"/>
    <n v="0"/>
    <s v="GU001"/>
    <s v="42GAT0"/>
    <s v="2394"/>
    <s v="696041"/>
    <m/>
    <s v="CI"/>
    <x v="0"/>
    <x v="0"/>
    <x v="2"/>
    <x v="2"/>
    <x v="11"/>
    <x v="10"/>
    <s v="42G"/>
    <x v="81"/>
    <s v="42GA"/>
    <s v="Athletics"/>
  </r>
  <r>
    <x v="712"/>
    <x v="0"/>
    <s v="LABORF"/>
    <s v="2026"/>
    <n v="105534.84"/>
    <s v="GU001"/>
    <s v="140HR0"/>
    <s v="2190"/>
    <s v="673000"/>
    <m/>
    <m/>
    <x v="0"/>
    <x v="0"/>
    <x v="0"/>
    <x v="0"/>
    <x v="10"/>
    <x v="9"/>
    <s v="140"/>
    <x v="52"/>
    <s v="140A"/>
    <s v="HR - Vice Chancellor"/>
  </r>
  <r>
    <x v="713"/>
    <x v="0"/>
    <s v="LABORF"/>
    <s v="2026"/>
    <n v="0"/>
    <s v="GU001"/>
    <s v="102GN1"/>
    <s v="2394"/>
    <s v="671000"/>
    <m/>
    <m/>
    <x v="0"/>
    <x v="0"/>
    <x v="0"/>
    <x v="0"/>
    <x v="3"/>
    <x v="3"/>
    <s v="102"/>
    <x v="4"/>
    <s v="102G"/>
    <s v="AVC Public Affairs &amp; Dev"/>
  </r>
  <r>
    <x v="714"/>
    <x v="0"/>
    <s v="LABORF"/>
    <s v="2026"/>
    <n v="0"/>
    <s v="RP615"/>
    <s v="117A01"/>
    <s v="2412"/>
    <s v="684000"/>
    <s v="HRTPA"/>
    <m/>
    <x v="0"/>
    <x v="0"/>
    <x v="0"/>
    <x v="0"/>
    <x v="4"/>
    <x v="4"/>
    <s v="11B"/>
    <x v="5"/>
    <s v="11BH"/>
    <s v="Clean Energy"/>
  </r>
  <r>
    <x v="715"/>
    <x v="0"/>
    <s v="LABORF"/>
    <s v="2026"/>
    <n v="134815.62"/>
    <s v="GU001"/>
    <s v="511LA1"/>
    <s v="1100"/>
    <s v="110500"/>
    <m/>
    <m/>
    <x v="0"/>
    <x v="0"/>
    <x v="3"/>
    <x v="3"/>
    <x v="5"/>
    <x v="2"/>
    <s v="511"/>
    <x v="17"/>
    <s v="511D"/>
    <s v="PC - LANGUAGE ARTS"/>
  </r>
  <r>
    <x v="716"/>
    <x v="0"/>
    <s v="LABORF"/>
    <s v="2026"/>
    <n v="125075.07"/>
    <s v="GU001"/>
    <s v="55DAR1"/>
    <s v="2110"/>
    <s v="620000"/>
    <m/>
    <m/>
    <x v="0"/>
    <x v="0"/>
    <x v="3"/>
    <x v="3"/>
    <x v="8"/>
    <x v="7"/>
    <s v="55D"/>
    <x v="77"/>
    <s v="55DA"/>
    <s v="Director Enrollment Svs"/>
  </r>
  <r>
    <x v="717"/>
    <x v="0"/>
    <s v="LABORF"/>
    <s v="2026"/>
    <n v="0"/>
    <s v="GU001"/>
    <s v="210VI0"/>
    <s v="2394"/>
    <s v="601000"/>
    <m/>
    <m/>
    <x v="0"/>
    <x v="0"/>
    <x v="1"/>
    <x v="1"/>
    <x v="6"/>
    <x v="5"/>
    <s v="210"/>
    <x v="8"/>
    <s v="210A"/>
    <s v="VP Student Learning"/>
  </r>
  <r>
    <x v="718"/>
    <x v="0"/>
    <s v="LABORF"/>
    <s v="2026"/>
    <n v="0"/>
    <s v="GU001"/>
    <s v="260VS0"/>
    <s v="2399"/>
    <s v="649090"/>
    <m/>
    <m/>
    <x v="0"/>
    <x v="0"/>
    <x v="1"/>
    <x v="1"/>
    <x v="1"/>
    <x v="1"/>
    <s v="260"/>
    <x v="1"/>
    <s v="260A"/>
    <s v="VP of Student Services"/>
  </r>
  <r>
    <x v="719"/>
    <x v="0"/>
    <s v="LABORF"/>
    <s v="2026"/>
    <n v="0"/>
    <s v="RP634"/>
    <s v="211AEA"/>
    <s v="2191"/>
    <s v="684000"/>
    <m/>
    <m/>
    <x v="0"/>
    <x v="0"/>
    <x v="1"/>
    <x v="1"/>
    <x v="6"/>
    <x v="5"/>
    <s v="211"/>
    <x v="39"/>
    <s v="211E"/>
    <s v="BC Exec Director Rural Initiatives"/>
  </r>
  <r>
    <x v="720"/>
    <x v="0"/>
    <s v="LABORF"/>
    <s v="2026"/>
    <n v="76785.240000000005"/>
    <s v="TB800"/>
    <s v="240PI0"/>
    <s v="2110"/>
    <s v="671000"/>
    <m/>
    <m/>
    <x v="0"/>
    <x v="0"/>
    <x v="1"/>
    <x v="1"/>
    <x v="16"/>
    <x v="15"/>
    <s v="240"/>
    <x v="45"/>
    <s v="240A"/>
    <s v="Director-Institutnl Dev/Foundation"/>
  </r>
  <r>
    <x v="721"/>
    <x v="0"/>
    <s v="LABORF"/>
    <s v="2026"/>
    <n v="0"/>
    <s v="GU001"/>
    <s v="210VI0"/>
    <s v="2394"/>
    <s v="601000"/>
    <m/>
    <m/>
    <x v="0"/>
    <x v="0"/>
    <x v="1"/>
    <x v="1"/>
    <x v="6"/>
    <x v="5"/>
    <s v="210"/>
    <x v="8"/>
    <s v="210A"/>
    <s v="VP Student Learning"/>
  </r>
  <r>
    <x v="722"/>
    <x v="0"/>
    <s v="LABORF"/>
    <s v="2026"/>
    <n v="0"/>
    <s v="GU001"/>
    <s v="210VI0"/>
    <s v="2394"/>
    <s v="601000"/>
    <m/>
    <m/>
    <x v="0"/>
    <x v="0"/>
    <x v="1"/>
    <x v="1"/>
    <x v="6"/>
    <x v="5"/>
    <s v="210"/>
    <x v="8"/>
    <s v="210A"/>
    <s v="VP Student Learning"/>
  </r>
  <r>
    <x v="723"/>
    <x v="0"/>
    <s v="LABORF"/>
    <s v="2026"/>
    <n v="0"/>
    <s v="GU001"/>
    <s v="210VI0"/>
    <s v="2394"/>
    <s v="601000"/>
    <m/>
    <m/>
    <x v="0"/>
    <x v="0"/>
    <x v="1"/>
    <x v="1"/>
    <x v="6"/>
    <x v="5"/>
    <s v="210"/>
    <x v="8"/>
    <s v="210A"/>
    <s v="VP Student Learning"/>
  </r>
  <r>
    <x v="724"/>
    <x v="0"/>
    <s v="LABORF"/>
    <s v="2026"/>
    <n v="0"/>
    <s v="GU001"/>
    <s v="210VI0"/>
    <s v="2394"/>
    <s v="601000"/>
    <m/>
    <m/>
    <x v="0"/>
    <x v="0"/>
    <x v="1"/>
    <x v="1"/>
    <x v="6"/>
    <x v="5"/>
    <s v="210"/>
    <x v="8"/>
    <s v="210A"/>
    <s v="VP Student Learning"/>
  </r>
  <r>
    <x v="725"/>
    <x v="0"/>
    <s v="LABORF"/>
    <s v="2026"/>
    <n v="0"/>
    <s v="GU001"/>
    <s v="210VI0"/>
    <s v="2394"/>
    <s v="601000"/>
    <m/>
    <m/>
    <x v="0"/>
    <x v="0"/>
    <x v="1"/>
    <x v="1"/>
    <x v="6"/>
    <x v="5"/>
    <s v="210"/>
    <x v="8"/>
    <s v="210A"/>
    <s v="VP Student Learning"/>
  </r>
  <r>
    <x v="726"/>
    <x v="0"/>
    <s v="LABORF"/>
    <s v="2026"/>
    <n v="0"/>
    <s v="GU001"/>
    <s v="210VI0"/>
    <s v="2394"/>
    <s v="601000"/>
    <m/>
    <m/>
    <x v="0"/>
    <x v="0"/>
    <x v="1"/>
    <x v="1"/>
    <x v="6"/>
    <x v="5"/>
    <s v="210"/>
    <x v="8"/>
    <s v="210A"/>
    <s v="VP Student Learning"/>
  </r>
  <r>
    <x v="727"/>
    <x v="0"/>
    <s v="LABORF"/>
    <s v="2026"/>
    <n v="0"/>
    <s v="GU001"/>
    <s v="210VI0"/>
    <s v="2394"/>
    <s v="601000"/>
    <m/>
    <m/>
    <x v="0"/>
    <x v="0"/>
    <x v="1"/>
    <x v="1"/>
    <x v="6"/>
    <x v="5"/>
    <s v="210"/>
    <x v="8"/>
    <s v="210A"/>
    <s v="VP Student Learning"/>
  </r>
  <r>
    <x v="728"/>
    <x v="0"/>
    <s v="LABORF"/>
    <s v="2026"/>
    <n v="0"/>
    <s v="GU001"/>
    <s v="210VI0"/>
    <s v="2394"/>
    <s v="601000"/>
    <m/>
    <m/>
    <x v="0"/>
    <x v="0"/>
    <x v="1"/>
    <x v="1"/>
    <x v="6"/>
    <x v="5"/>
    <s v="210"/>
    <x v="8"/>
    <s v="210A"/>
    <s v="VP Student Learning"/>
  </r>
  <r>
    <x v="729"/>
    <x v="0"/>
    <s v="LABORF"/>
    <s v="2026"/>
    <n v="0"/>
    <s v="GU001"/>
    <s v="210VI0"/>
    <s v="2394"/>
    <s v="601000"/>
    <m/>
    <m/>
    <x v="0"/>
    <x v="0"/>
    <x v="1"/>
    <x v="1"/>
    <x v="6"/>
    <x v="5"/>
    <s v="210"/>
    <x v="8"/>
    <s v="210A"/>
    <s v="VP Student Learning"/>
  </r>
  <r>
    <x v="730"/>
    <x v="0"/>
    <s v="LABORF"/>
    <s v="2026"/>
    <n v="0"/>
    <s v="GU001"/>
    <s v="210VI0"/>
    <s v="2394"/>
    <s v="601000"/>
    <m/>
    <m/>
    <x v="0"/>
    <x v="0"/>
    <x v="1"/>
    <x v="1"/>
    <x v="6"/>
    <x v="5"/>
    <s v="210"/>
    <x v="8"/>
    <s v="210A"/>
    <s v="VP Student Learning"/>
  </r>
  <r>
    <x v="731"/>
    <x v="0"/>
    <s v="LABORF"/>
    <s v="2026"/>
    <n v="0"/>
    <s v="GU001"/>
    <s v="210VI0"/>
    <s v="2394"/>
    <s v="601000"/>
    <m/>
    <m/>
    <x v="0"/>
    <x v="0"/>
    <x v="1"/>
    <x v="1"/>
    <x v="6"/>
    <x v="5"/>
    <s v="210"/>
    <x v="8"/>
    <s v="210A"/>
    <s v="VP Student Learning"/>
  </r>
  <r>
    <x v="732"/>
    <x v="0"/>
    <s v="LABORF"/>
    <s v="2026"/>
    <n v="113415.69"/>
    <s v="GU001"/>
    <s v="21BCM1"/>
    <s v="1100"/>
    <s v="060100"/>
    <m/>
    <m/>
    <x v="0"/>
    <x v="0"/>
    <x v="1"/>
    <x v="1"/>
    <x v="6"/>
    <x v="5"/>
    <s v="21B"/>
    <x v="12"/>
    <s v="21BC"/>
    <s v="English Grants"/>
  </r>
  <r>
    <x v="733"/>
    <x v="0"/>
    <s v="LABORF"/>
    <s v="2026"/>
    <n v="33031.040000000001"/>
    <s v="RP384"/>
    <s v="26LEQB"/>
    <s v="1251"/>
    <s v="649090"/>
    <m/>
    <m/>
    <x v="0"/>
    <x v="0"/>
    <x v="1"/>
    <x v="1"/>
    <x v="1"/>
    <x v="1"/>
    <s v="26L"/>
    <x v="10"/>
    <s v="26LA"/>
    <s v="Categorical Programs"/>
  </r>
  <r>
    <x v="734"/>
    <x v="0"/>
    <s v="LABORF"/>
    <s v="2026"/>
    <n v="154352.71"/>
    <s v="GU001"/>
    <s v="21BCM1"/>
    <s v="1100"/>
    <s v="060100"/>
    <m/>
    <m/>
    <x v="0"/>
    <x v="0"/>
    <x v="1"/>
    <x v="1"/>
    <x v="6"/>
    <x v="5"/>
    <s v="21B"/>
    <x v="12"/>
    <s v="21BC"/>
    <s v="English Grants"/>
  </r>
  <r>
    <x v="735"/>
    <x v="0"/>
    <s v="LABORF"/>
    <s v="2026"/>
    <n v="136425.29"/>
    <s v="GU001"/>
    <s v="218EDU"/>
    <s v="1100"/>
    <s v="493072"/>
    <m/>
    <m/>
    <x v="0"/>
    <x v="0"/>
    <x v="1"/>
    <x v="1"/>
    <x v="6"/>
    <x v="5"/>
    <s v="218"/>
    <x v="26"/>
    <s v="218E"/>
    <s v="BC Education"/>
  </r>
  <r>
    <x v="736"/>
    <x v="0"/>
    <s v="LABORF"/>
    <s v="2026"/>
    <n v="119806.94"/>
    <s v="GU001"/>
    <s v="215SI1"/>
    <s v="1100"/>
    <s v="190500"/>
    <m/>
    <m/>
    <x v="0"/>
    <x v="0"/>
    <x v="1"/>
    <x v="1"/>
    <x v="6"/>
    <x v="5"/>
    <s v="215"/>
    <x v="13"/>
    <s v="215G"/>
    <s v="Physical Science"/>
  </r>
  <r>
    <x v="97"/>
    <x v="0"/>
    <s v="LABORF"/>
    <s v="2026"/>
    <n v="6180.28"/>
    <s v="RP005"/>
    <s v="422EO1"/>
    <s v="2191"/>
    <s v="643000"/>
    <s v="EOPDCB"/>
    <s v="CI"/>
    <x v="0"/>
    <x v="0"/>
    <x v="2"/>
    <x v="2"/>
    <x v="11"/>
    <x v="10"/>
    <s v="422"/>
    <x v="41"/>
    <s v="422E"/>
    <s v="EOPS"/>
  </r>
  <r>
    <x v="737"/>
    <x v="0"/>
    <s v="LABORF"/>
    <s v="2026"/>
    <n v="79097.279999999999"/>
    <s v="GU001"/>
    <s v="410VI0"/>
    <s v="2191"/>
    <s v="601000"/>
    <m/>
    <s v="CI"/>
    <x v="0"/>
    <x v="0"/>
    <x v="2"/>
    <x v="2"/>
    <x v="2"/>
    <x v="2"/>
    <s v="410"/>
    <x v="7"/>
    <s v="410A"/>
    <s v="CC - VP Academic Affairs"/>
  </r>
  <r>
    <x v="738"/>
    <x v="0"/>
    <s v="LABORF"/>
    <s v="2026"/>
    <n v="15795.21"/>
    <s v="GU001"/>
    <s v="41MOI1"/>
    <s v="2191"/>
    <s v="601000"/>
    <m/>
    <s v="CP"/>
    <x v="0"/>
    <x v="0"/>
    <x v="2"/>
    <x v="2"/>
    <x v="2"/>
    <x v="2"/>
    <s v="41M"/>
    <x v="67"/>
    <s v="41MA"/>
    <s v="Incarcerated Stud Ed Program (ISEP)"/>
  </r>
  <r>
    <x v="739"/>
    <x v="0"/>
    <s v="LABORF"/>
    <s v="2026"/>
    <n v="0"/>
    <s v="GU001"/>
    <s v="20BEVT"/>
    <s v="2399"/>
    <s v="709000"/>
    <m/>
    <m/>
    <x v="0"/>
    <x v="0"/>
    <x v="1"/>
    <x v="1"/>
    <x v="13"/>
    <x v="12"/>
    <s v="20B"/>
    <x v="84"/>
    <s v="20BA"/>
    <s v="BC - Marketing &amp; Public Relations"/>
  </r>
  <r>
    <x v="740"/>
    <x v="0"/>
    <s v="LABORF"/>
    <s v="2026"/>
    <n v="34885.370000000003"/>
    <s v="RP615"/>
    <s v="117A01"/>
    <s v="2191"/>
    <s v="684000"/>
    <s v="HRTPA"/>
    <m/>
    <x v="0"/>
    <x v="0"/>
    <x v="0"/>
    <x v="0"/>
    <x v="4"/>
    <x v="4"/>
    <s v="11B"/>
    <x v="5"/>
    <s v="11BH"/>
    <s v="Clean Energy"/>
  </r>
  <r>
    <x v="741"/>
    <x v="0"/>
    <s v="LABORF"/>
    <s v="2026"/>
    <n v="49477.61"/>
    <s v="GU001"/>
    <s v="23CMOD"/>
    <s v="2191"/>
    <s v="679000"/>
    <m/>
    <m/>
    <x v="0"/>
    <x v="0"/>
    <x v="1"/>
    <x v="1"/>
    <x v="15"/>
    <x v="14"/>
    <s v="23C"/>
    <x v="48"/>
    <s v="23CA"/>
    <s v="M &amp; O Manager"/>
  </r>
  <r>
    <x v="742"/>
    <x v="0"/>
    <s v="LABORF"/>
    <s v="2026"/>
    <n v="39618.050000000003"/>
    <s v="CD002"/>
    <s v="219CD1"/>
    <s v="2191"/>
    <s v="692000"/>
    <m/>
    <m/>
    <x v="0"/>
    <x v="0"/>
    <x v="1"/>
    <x v="1"/>
    <x v="6"/>
    <x v="5"/>
    <s v="219"/>
    <x v="9"/>
    <s v="219C"/>
    <s v="BC Director CDC"/>
  </r>
  <r>
    <x v="743"/>
    <x v="0"/>
    <s v="LABORF"/>
    <s v="2026"/>
    <n v="41598.959999999999"/>
    <s v="GU001"/>
    <s v="23CMOC"/>
    <s v="2191"/>
    <s v="653000"/>
    <m/>
    <m/>
    <x v="0"/>
    <x v="0"/>
    <x v="1"/>
    <x v="1"/>
    <x v="15"/>
    <x v="14"/>
    <s v="23C"/>
    <x v="48"/>
    <s v="23CA"/>
    <s v="M &amp; O Manager"/>
  </r>
  <r>
    <x v="744"/>
    <x v="0"/>
    <s v="LABORF"/>
    <s v="2026"/>
    <n v="64918.94"/>
    <s v="GU001"/>
    <s v="26HAR1"/>
    <s v="2191"/>
    <s v="620000"/>
    <m/>
    <m/>
    <x v="0"/>
    <x v="0"/>
    <x v="1"/>
    <x v="1"/>
    <x v="1"/>
    <x v="1"/>
    <s v="26H"/>
    <x v="54"/>
    <s v="26HA"/>
    <s v="ADMISSIONS &amp; RECS."/>
  </r>
  <r>
    <x v="745"/>
    <x v="0"/>
    <s v="LABORF"/>
    <s v="2026"/>
    <n v="19809.02"/>
    <s v="CD015"/>
    <s v="219CA2"/>
    <s v="2191"/>
    <s v="692000"/>
    <m/>
    <m/>
    <x v="0"/>
    <x v="0"/>
    <x v="1"/>
    <x v="1"/>
    <x v="6"/>
    <x v="5"/>
    <s v="219"/>
    <x v="9"/>
    <s v="219C"/>
    <s v="BC Director CDC"/>
  </r>
  <r>
    <x v="746"/>
    <x v="0"/>
    <s v="LABORF"/>
    <s v="2026"/>
    <n v="50714.54"/>
    <s v="GU001"/>
    <s v="26DOR1"/>
    <s v="2191"/>
    <s v="649090"/>
    <m/>
    <m/>
    <x v="0"/>
    <x v="0"/>
    <x v="1"/>
    <x v="1"/>
    <x v="1"/>
    <x v="1"/>
    <s v="26D"/>
    <x v="14"/>
    <s v="26DA"/>
    <s v="Dir Outreach Services"/>
  </r>
  <r>
    <x v="747"/>
    <x v="0"/>
    <s v="LABORF"/>
    <s v="2026"/>
    <n v="98781.82"/>
    <s v="GU001"/>
    <s v="211DC0"/>
    <s v="2191"/>
    <s v="601000"/>
    <m/>
    <s v="BD"/>
    <x v="0"/>
    <x v="0"/>
    <x v="1"/>
    <x v="1"/>
    <x v="6"/>
    <x v="5"/>
    <s v="211"/>
    <x v="39"/>
    <s v="211E"/>
    <s v="BC Exec Director Rural Initiatives"/>
  </r>
  <r>
    <x v="748"/>
    <x v="0"/>
    <s v="LABORF"/>
    <s v="2026"/>
    <n v="10086.48"/>
    <s v="RP350"/>
    <s v="55CCW1"/>
    <s v="1231"/>
    <s v="641010"/>
    <s v="CALDCO"/>
    <m/>
    <x v="0"/>
    <x v="0"/>
    <x v="3"/>
    <x v="3"/>
    <x v="8"/>
    <x v="7"/>
    <s v="55C"/>
    <x v="24"/>
    <s v="55CB"/>
    <s v="Director of Student Services"/>
  </r>
  <r>
    <x v="749"/>
    <x v="0"/>
    <s v="LABORF"/>
    <s v="2026"/>
    <n v="25845.119999999999"/>
    <s v="GU001"/>
    <s v="11AIR1"/>
    <s v="2191"/>
    <s v="679000"/>
    <m/>
    <m/>
    <x v="0"/>
    <x v="0"/>
    <x v="0"/>
    <x v="0"/>
    <x v="4"/>
    <x v="4"/>
    <s v="11A"/>
    <x v="37"/>
    <s v="11AA"/>
    <s v="Institutional Research"/>
  </r>
  <r>
    <x v="356"/>
    <x v="0"/>
    <s v="LABORF"/>
    <s v="2026"/>
    <n v="65194.3"/>
    <s v="RP384"/>
    <s v="26LEQB"/>
    <s v="1214"/>
    <s v="649090"/>
    <m/>
    <m/>
    <x v="0"/>
    <x v="0"/>
    <x v="1"/>
    <x v="1"/>
    <x v="1"/>
    <x v="1"/>
    <s v="26L"/>
    <x v="10"/>
    <s v="26LA"/>
    <s v="Categorical Programs"/>
  </r>
  <r>
    <x v="750"/>
    <x v="0"/>
    <s v="LABORF"/>
    <s v="2026"/>
    <n v="0"/>
    <s v="RP029"/>
    <s v="26JNA1"/>
    <s v="2191"/>
    <s v="649090"/>
    <m/>
    <m/>
    <x v="0"/>
    <x v="0"/>
    <x v="1"/>
    <x v="1"/>
    <x v="1"/>
    <x v="1"/>
    <s v="26L"/>
    <x v="10"/>
    <s v="26LB"/>
    <s v="CATEGORICAL NASSSP Native American"/>
  </r>
  <r>
    <x v="751"/>
    <x v="0"/>
    <s v="LABOR"/>
    <s v="2026"/>
    <n v="0"/>
    <s v="RP384"/>
    <s v="26LEQA"/>
    <s v="2110"/>
    <s v="649090"/>
    <m/>
    <m/>
    <x v="0"/>
    <x v="0"/>
    <x v="1"/>
    <x v="1"/>
    <x v="1"/>
    <x v="1"/>
    <s v="26L"/>
    <x v="10"/>
    <s v="26LA"/>
    <s v="Categorical Programs"/>
  </r>
  <r>
    <x v="752"/>
    <x v="0"/>
    <s v="LABORF"/>
    <s v="2026"/>
    <n v="0"/>
    <s v="GU001"/>
    <s v="260VS0"/>
    <s v="2399"/>
    <s v="649090"/>
    <m/>
    <m/>
    <x v="0"/>
    <x v="0"/>
    <x v="1"/>
    <x v="1"/>
    <x v="1"/>
    <x v="1"/>
    <s v="260"/>
    <x v="1"/>
    <s v="260A"/>
    <s v="VP of Student Services"/>
  </r>
  <r>
    <x v="753"/>
    <x v="0"/>
    <s v="LABORF"/>
    <s v="2026"/>
    <n v="0"/>
    <s v="GU001"/>
    <s v="260VS0"/>
    <s v="2399"/>
    <s v="649090"/>
    <m/>
    <m/>
    <x v="0"/>
    <x v="0"/>
    <x v="1"/>
    <x v="1"/>
    <x v="1"/>
    <x v="1"/>
    <s v="260"/>
    <x v="1"/>
    <s v="260A"/>
    <s v="VP of Student Services"/>
  </r>
  <r>
    <x v="754"/>
    <x v="0"/>
    <s v="LABORF"/>
    <s v="2026"/>
    <n v="0"/>
    <s v="GU001"/>
    <s v="210VI0"/>
    <s v="1311"/>
    <s v="499900"/>
    <m/>
    <m/>
    <x v="0"/>
    <x v="0"/>
    <x v="1"/>
    <x v="1"/>
    <x v="6"/>
    <x v="5"/>
    <s v="210"/>
    <x v="8"/>
    <s v="210A"/>
    <s v="VP Student Learning"/>
  </r>
  <r>
    <x v="755"/>
    <x v="0"/>
    <s v="LABORF"/>
    <s v="2026"/>
    <n v="0"/>
    <s v="GU001"/>
    <s v="210VI0"/>
    <s v="1311"/>
    <s v="499900"/>
    <m/>
    <m/>
    <x v="0"/>
    <x v="0"/>
    <x v="1"/>
    <x v="1"/>
    <x v="6"/>
    <x v="5"/>
    <s v="210"/>
    <x v="8"/>
    <s v="210A"/>
    <s v="VP Student Learning"/>
  </r>
  <r>
    <x v="756"/>
    <x v="0"/>
    <s v="LABORF"/>
    <s v="2026"/>
    <n v="0"/>
    <s v="GU001"/>
    <s v="210VI0"/>
    <s v="1311"/>
    <s v="499900"/>
    <m/>
    <m/>
    <x v="0"/>
    <x v="0"/>
    <x v="1"/>
    <x v="1"/>
    <x v="6"/>
    <x v="5"/>
    <s v="210"/>
    <x v="8"/>
    <s v="210A"/>
    <s v="VP Student Learning"/>
  </r>
  <r>
    <x v="757"/>
    <x v="0"/>
    <s v="LABORF"/>
    <s v="2026"/>
    <n v="0"/>
    <s v="GU001"/>
    <s v="42GAT6"/>
    <s v="2394"/>
    <s v="696041"/>
    <m/>
    <s v="CI"/>
    <x v="0"/>
    <x v="0"/>
    <x v="2"/>
    <x v="2"/>
    <x v="11"/>
    <x v="10"/>
    <s v="42G"/>
    <x v="81"/>
    <s v="42GA"/>
    <s v="Athletics"/>
  </r>
  <r>
    <x v="758"/>
    <x v="0"/>
    <s v="LABORF"/>
    <s v="2026"/>
    <n v="0"/>
    <s v="RP045"/>
    <s v="411EH1"/>
    <s v="2394"/>
    <s v="601000"/>
    <m/>
    <s v="CI"/>
    <x v="0"/>
    <x v="0"/>
    <x v="2"/>
    <x v="2"/>
    <x v="2"/>
    <x v="2"/>
    <s v="411"/>
    <x v="20"/>
    <s v="411A"/>
    <s v="Dean of Career Technical Education"/>
  </r>
  <r>
    <x v="759"/>
    <x v="0"/>
    <s v="LABORF"/>
    <s v="2026"/>
    <n v="0"/>
    <s v="GU001"/>
    <s v="41ELC1"/>
    <s v="2412"/>
    <s v="611000"/>
    <m/>
    <s v="CI"/>
    <x v="0"/>
    <x v="0"/>
    <x v="2"/>
    <x v="2"/>
    <x v="2"/>
    <x v="2"/>
    <s v="41E"/>
    <x v="2"/>
    <s v="41EJ"/>
    <s v="CC-Learning Center-LAC"/>
  </r>
  <r>
    <x v="760"/>
    <x v="0"/>
    <s v="LABORF"/>
    <s v="2026"/>
    <n v="37823.15"/>
    <s v="RP634"/>
    <s v="11BAEA"/>
    <s v="2110"/>
    <s v="684000"/>
    <s v="AEPDAB"/>
    <m/>
    <x v="0"/>
    <x v="0"/>
    <x v="0"/>
    <x v="0"/>
    <x v="4"/>
    <x v="4"/>
    <s v="11B"/>
    <x v="5"/>
    <s v="11BA"/>
    <s v="Director, Adult Ed"/>
  </r>
  <r>
    <x v="761"/>
    <x v="0"/>
    <s v="LABORF"/>
    <s v="2026"/>
    <n v="0"/>
    <s v="RP615"/>
    <s v="117A01"/>
    <s v="2412"/>
    <s v="684000"/>
    <s v="HRTPA"/>
    <m/>
    <x v="0"/>
    <x v="0"/>
    <x v="0"/>
    <x v="0"/>
    <x v="4"/>
    <x v="4"/>
    <s v="11B"/>
    <x v="5"/>
    <s v="11BH"/>
    <s v="Clean Energy"/>
  </r>
  <r>
    <x v="762"/>
    <x v="0"/>
    <s v="LABORF"/>
    <s v="2026"/>
    <n v="0"/>
    <s v="GU001"/>
    <s v="160OP0"/>
    <s v="2399"/>
    <s v="651000"/>
    <m/>
    <m/>
    <x v="0"/>
    <x v="0"/>
    <x v="0"/>
    <x v="0"/>
    <x v="19"/>
    <x v="17"/>
    <s v="160"/>
    <x v="85"/>
    <s v="160O"/>
    <s v="Operations"/>
  </r>
  <r>
    <x v="763"/>
    <x v="0"/>
    <s v="LABORF"/>
    <s v="2026"/>
    <n v="88888.51"/>
    <s v="GU001"/>
    <s v="500PR1"/>
    <s v="2190"/>
    <s v="679000"/>
    <m/>
    <m/>
    <x v="0"/>
    <x v="0"/>
    <x v="3"/>
    <x v="3"/>
    <x v="12"/>
    <x v="11"/>
    <s v="500"/>
    <x v="86"/>
    <s v="500A"/>
    <s v="PC - President"/>
  </r>
  <r>
    <x v="764"/>
    <x v="0"/>
    <s v="LABORF"/>
    <s v="2026"/>
    <n v="0"/>
    <s v="GU001"/>
    <s v="514AW1"/>
    <s v="2394"/>
    <s v="696071"/>
    <m/>
    <m/>
    <x v="0"/>
    <x v="0"/>
    <x v="3"/>
    <x v="3"/>
    <x v="5"/>
    <x v="2"/>
    <s v="514"/>
    <x v="18"/>
    <s v="514A"/>
    <s v="PC - Athletic Director"/>
  </r>
  <r>
    <x v="765"/>
    <x v="0"/>
    <s v="LABORF"/>
    <s v="2026"/>
    <n v="0"/>
    <s v="GU001"/>
    <s v="210VI0"/>
    <s v="2394"/>
    <s v="601000"/>
    <m/>
    <m/>
    <x v="0"/>
    <x v="0"/>
    <x v="1"/>
    <x v="1"/>
    <x v="6"/>
    <x v="5"/>
    <s v="210"/>
    <x v="8"/>
    <s v="210A"/>
    <s v="VP Student Learning"/>
  </r>
  <r>
    <x v="766"/>
    <x v="0"/>
    <s v="LABORF"/>
    <s v="2026"/>
    <n v="0"/>
    <s v="GU001"/>
    <s v="210VI0"/>
    <s v="2394"/>
    <s v="601000"/>
    <m/>
    <m/>
    <x v="0"/>
    <x v="0"/>
    <x v="1"/>
    <x v="1"/>
    <x v="6"/>
    <x v="5"/>
    <s v="210"/>
    <x v="8"/>
    <s v="210A"/>
    <s v="VP Student Learning"/>
  </r>
  <r>
    <x v="767"/>
    <x v="0"/>
    <s v="LABORF"/>
    <s v="2026"/>
    <n v="0"/>
    <s v="GU001"/>
    <s v="210VI0"/>
    <s v="2394"/>
    <s v="601000"/>
    <m/>
    <m/>
    <x v="0"/>
    <x v="0"/>
    <x v="1"/>
    <x v="1"/>
    <x v="6"/>
    <x v="5"/>
    <s v="210"/>
    <x v="8"/>
    <s v="210A"/>
    <s v="VP Student Learning"/>
  </r>
  <r>
    <x v="768"/>
    <x v="0"/>
    <s v="LABORF"/>
    <s v="2026"/>
    <n v="0"/>
    <s v="GU001"/>
    <s v="260VS0"/>
    <s v="2399"/>
    <s v="649090"/>
    <m/>
    <m/>
    <x v="0"/>
    <x v="0"/>
    <x v="1"/>
    <x v="1"/>
    <x v="1"/>
    <x v="1"/>
    <s v="260"/>
    <x v="1"/>
    <s v="260A"/>
    <s v="VP of Student Services"/>
  </r>
  <r>
    <x v="769"/>
    <x v="0"/>
    <s v="LABORF"/>
    <s v="2026"/>
    <n v="0"/>
    <s v="GU001"/>
    <s v="210VI0"/>
    <s v="2394"/>
    <s v="601000"/>
    <m/>
    <m/>
    <x v="0"/>
    <x v="0"/>
    <x v="1"/>
    <x v="1"/>
    <x v="6"/>
    <x v="5"/>
    <s v="210"/>
    <x v="8"/>
    <s v="210A"/>
    <s v="VP Student Learning"/>
  </r>
  <r>
    <x v="770"/>
    <x v="0"/>
    <s v="LABORF"/>
    <s v="2026"/>
    <n v="0"/>
    <s v="GU001"/>
    <s v="210VI0"/>
    <s v="2394"/>
    <s v="601000"/>
    <m/>
    <m/>
    <x v="0"/>
    <x v="0"/>
    <x v="1"/>
    <x v="1"/>
    <x v="6"/>
    <x v="5"/>
    <s v="210"/>
    <x v="8"/>
    <s v="210A"/>
    <s v="VP Student Learning"/>
  </r>
  <r>
    <x v="771"/>
    <x v="0"/>
    <s v="LABORF"/>
    <s v="2026"/>
    <n v="0"/>
    <s v="GU001"/>
    <s v="210VI0"/>
    <s v="2394"/>
    <s v="601000"/>
    <m/>
    <m/>
    <x v="0"/>
    <x v="0"/>
    <x v="1"/>
    <x v="1"/>
    <x v="6"/>
    <x v="5"/>
    <s v="210"/>
    <x v="8"/>
    <s v="210A"/>
    <s v="VP Student Learning"/>
  </r>
  <r>
    <x v="772"/>
    <x v="0"/>
    <s v="LABORF"/>
    <s v="2026"/>
    <n v="0"/>
    <s v="GU001"/>
    <s v="210VI0"/>
    <s v="2394"/>
    <s v="601000"/>
    <m/>
    <m/>
    <x v="0"/>
    <x v="0"/>
    <x v="1"/>
    <x v="1"/>
    <x v="6"/>
    <x v="5"/>
    <s v="210"/>
    <x v="8"/>
    <s v="210A"/>
    <s v="VP Student Learning"/>
  </r>
  <r>
    <x v="773"/>
    <x v="0"/>
    <s v="LABORF"/>
    <s v="2026"/>
    <n v="0"/>
    <s v="GU001"/>
    <s v="210VI0"/>
    <s v="2394"/>
    <s v="601000"/>
    <m/>
    <m/>
    <x v="0"/>
    <x v="0"/>
    <x v="1"/>
    <x v="1"/>
    <x v="6"/>
    <x v="5"/>
    <s v="210"/>
    <x v="8"/>
    <s v="210A"/>
    <s v="VP Student Learning"/>
  </r>
  <r>
    <x v="774"/>
    <x v="0"/>
    <s v="LABORF"/>
    <s v="2026"/>
    <n v="0"/>
    <s v="GU001"/>
    <s v="210VI0"/>
    <s v="2394"/>
    <s v="601000"/>
    <m/>
    <m/>
    <x v="0"/>
    <x v="0"/>
    <x v="1"/>
    <x v="1"/>
    <x v="6"/>
    <x v="5"/>
    <s v="210"/>
    <x v="8"/>
    <s v="210A"/>
    <s v="VP Student Learning"/>
  </r>
  <r>
    <x v="775"/>
    <x v="0"/>
    <s v="LABORF"/>
    <s v="2026"/>
    <n v="0"/>
    <s v="GU001"/>
    <s v="210VI0"/>
    <s v="2394"/>
    <s v="601000"/>
    <m/>
    <m/>
    <x v="0"/>
    <x v="0"/>
    <x v="1"/>
    <x v="1"/>
    <x v="6"/>
    <x v="5"/>
    <s v="210"/>
    <x v="8"/>
    <s v="210A"/>
    <s v="VP Student Learning"/>
  </r>
  <r>
    <x v="776"/>
    <x v="0"/>
    <s v="LABORF"/>
    <s v="2026"/>
    <n v="122136.28"/>
    <s v="GU001"/>
    <s v="217FT0"/>
    <s v="1100"/>
    <s v="213300"/>
    <m/>
    <m/>
    <x v="0"/>
    <x v="0"/>
    <x v="1"/>
    <x v="1"/>
    <x v="6"/>
    <x v="5"/>
    <s v="217"/>
    <x v="26"/>
    <s v="217F"/>
    <s v="BC FIRE"/>
  </r>
  <r>
    <x v="777"/>
    <x v="0"/>
    <s v="LABORF"/>
    <s v="2026"/>
    <n v="135550.56"/>
    <s v="GU001"/>
    <s v="213AGR"/>
    <s v="1100"/>
    <s v="011200"/>
    <m/>
    <m/>
    <x v="0"/>
    <x v="0"/>
    <x v="1"/>
    <x v="1"/>
    <x v="6"/>
    <x v="5"/>
    <s v="213"/>
    <x v="34"/>
    <s v="213B"/>
    <s v="Agriculture Department"/>
  </r>
  <r>
    <x v="778"/>
    <x v="0"/>
    <s v="LABORF"/>
    <s v="2026"/>
    <n v="102749.01"/>
    <s v="GU001"/>
    <s v="21DHC1"/>
    <s v="1100"/>
    <s v="123030"/>
    <m/>
    <m/>
    <x v="0"/>
    <x v="0"/>
    <x v="1"/>
    <x v="1"/>
    <x v="6"/>
    <x v="5"/>
    <s v="21D"/>
    <x v="11"/>
    <s v="21DH"/>
    <s v="BC Assc Dean Nursing"/>
  </r>
  <r>
    <x v="779"/>
    <x v="0"/>
    <s v="LABORF"/>
    <s v="2026"/>
    <n v="171700.66"/>
    <s v="GU001"/>
    <s v="21CCD0"/>
    <s v="1214"/>
    <s v="601000"/>
    <m/>
    <m/>
    <x v="0"/>
    <x v="0"/>
    <x v="1"/>
    <x v="1"/>
    <x v="6"/>
    <x v="5"/>
    <s v="21C"/>
    <x v="87"/>
    <s v="21CA"/>
    <s v="BC Campus Course Assessment"/>
  </r>
  <r>
    <x v="780"/>
    <x v="0"/>
    <s v="LABORF"/>
    <s v="2026"/>
    <n v="113415.69"/>
    <s v="GU001"/>
    <s v="21DRT1"/>
    <s v="1100"/>
    <s v="122500"/>
    <m/>
    <m/>
    <x v="0"/>
    <x v="0"/>
    <x v="1"/>
    <x v="1"/>
    <x v="6"/>
    <x v="5"/>
    <s v="21D"/>
    <x v="11"/>
    <s v="21DR"/>
    <s v="BC Rad Tech"/>
  </r>
  <r>
    <x v="781"/>
    <x v="0"/>
    <s v="LABORF"/>
    <s v="2026"/>
    <n v="116251.08"/>
    <s v="GU001"/>
    <s v="215MA1"/>
    <s v="1100"/>
    <s v="170100"/>
    <m/>
    <m/>
    <x v="0"/>
    <x v="0"/>
    <x v="1"/>
    <x v="1"/>
    <x v="6"/>
    <x v="5"/>
    <s v="215"/>
    <x v="13"/>
    <s v="215F"/>
    <s v="Math General"/>
  </r>
  <r>
    <x v="782"/>
    <x v="0"/>
    <s v="LABORF"/>
    <s v="2026"/>
    <n v="154352.71"/>
    <s v="GU001"/>
    <s v="21BEE1"/>
    <s v="1100"/>
    <s v="150100"/>
    <m/>
    <m/>
    <x v="0"/>
    <x v="0"/>
    <x v="1"/>
    <x v="1"/>
    <x v="6"/>
    <x v="5"/>
    <s v="21B"/>
    <x v="12"/>
    <s v="21BE"/>
    <s v="Dean English"/>
  </r>
  <r>
    <x v="783"/>
    <x v="0"/>
    <s v="LABORF"/>
    <s v="2026"/>
    <n v="0"/>
    <s v="GU001"/>
    <s v="215PE1"/>
    <s v="1100"/>
    <s v="070200"/>
    <m/>
    <m/>
    <x v="0"/>
    <x v="0"/>
    <x v="1"/>
    <x v="1"/>
    <x v="6"/>
    <x v="5"/>
    <s v="215"/>
    <x v="13"/>
    <s v="215P"/>
    <s v="BC ENGINEERING"/>
  </r>
  <r>
    <x v="784"/>
    <x v="0"/>
    <s v="LABORF"/>
    <s v="2026"/>
    <n v="22398.77"/>
    <s v="CD002"/>
    <s v="42DCC1"/>
    <s v="2191"/>
    <s v="653000"/>
    <m/>
    <s v="CI"/>
    <x v="0"/>
    <x v="0"/>
    <x v="2"/>
    <x v="2"/>
    <x v="11"/>
    <x v="10"/>
    <s v="42D"/>
    <x v="27"/>
    <s v="42DA"/>
    <s v="CDC Program Manager"/>
  </r>
  <r>
    <x v="785"/>
    <x v="0"/>
    <s v="LABORF"/>
    <s v="2026"/>
    <n v="53699.16"/>
    <s v="GU001"/>
    <s v="512BU1"/>
    <s v="1252"/>
    <s v="601000"/>
    <m/>
    <m/>
    <x v="0"/>
    <x v="0"/>
    <x v="3"/>
    <x v="3"/>
    <x v="5"/>
    <x v="2"/>
    <s v="512"/>
    <x v="33"/>
    <s v="512C"/>
    <s v="PC - CAREER &amp; TECHNICAL EDUCATION"/>
  </r>
  <r>
    <x v="786"/>
    <x v="0"/>
    <s v="LABORF"/>
    <s v="2026"/>
    <n v="0"/>
    <s v="RP108"/>
    <s v="218KS4"/>
    <s v="2394"/>
    <s v="676000"/>
    <m/>
    <m/>
    <x v="0"/>
    <x v="0"/>
    <x v="1"/>
    <x v="1"/>
    <x v="6"/>
    <x v="5"/>
    <s v="218"/>
    <x v="26"/>
    <s v="218K"/>
    <s v="FACULTY GRANTS"/>
  </r>
  <r>
    <x v="787"/>
    <x v="0"/>
    <s v="LABORF"/>
    <s v="2026"/>
    <n v="0"/>
    <s v="GU001"/>
    <s v="21GBE1"/>
    <s v="1311"/>
    <s v="200100"/>
    <m/>
    <m/>
    <x v="0"/>
    <x v="0"/>
    <x v="1"/>
    <x v="1"/>
    <x v="6"/>
    <x v="5"/>
    <s v="21G"/>
    <x v="15"/>
    <s v="21GB"/>
    <s v="BC BEHAVIORIAL SCIENCE"/>
  </r>
  <r>
    <x v="788"/>
    <x v="0"/>
    <s v="LABORF"/>
    <s v="2026"/>
    <n v="0"/>
    <s v="RP613"/>
    <s v="21AWR8"/>
    <s v="2412"/>
    <s v="684000"/>
    <s v="R41283"/>
    <m/>
    <x v="0"/>
    <x v="0"/>
    <x v="1"/>
    <x v="1"/>
    <x v="6"/>
    <x v="5"/>
    <s v="21A"/>
    <x v="47"/>
    <s v="21AW"/>
    <s v="BC Strong Workforce"/>
  </r>
  <r>
    <x v="789"/>
    <x v="0"/>
    <s v="LABORF"/>
    <s v="2026"/>
    <n v="6497.8"/>
    <s v="RP257"/>
    <s v="511ST5"/>
    <s v="2191"/>
    <s v="601000"/>
    <m/>
    <m/>
    <x v="0"/>
    <x v="0"/>
    <x v="3"/>
    <x v="3"/>
    <x v="5"/>
    <x v="2"/>
    <s v="511"/>
    <x v="17"/>
    <s v="511J"/>
    <s v="PC - Dean of Learning - A"/>
  </r>
  <r>
    <x v="790"/>
    <x v="0"/>
    <s v="LABORF"/>
    <s v="2026"/>
    <n v="0"/>
    <s v="GU001"/>
    <s v="212PA3"/>
    <s v="2394"/>
    <s v="100700"/>
    <m/>
    <m/>
    <x v="0"/>
    <x v="0"/>
    <x v="1"/>
    <x v="1"/>
    <x v="6"/>
    <x v="5"/>
    <s v="212"/>
    <x v="16"/>
    <s v="212P"/>
    <s v="Performing Arts"/>
  </r>
  <r>
    <x v="791"/>
    <x v="0"/>
    <s v="LABORF"/>
    <s v="2026"/>
    <n v="94021.92"/>
    <s v="GU001"/>
    <s v="510VI0"/>
    <s v="2191"/>
    <s v="601000"/>
    <m/>
    <m/>
    <x v="0"/>
    <x v="0"/>
    <x v="3"/>
    <x v="3"/>
    <x v="5"/>
    <x v="2"/>
    <s v="510"/>
    <x v="7"/>
    <s v="510A"/>
    <s v="PC - VP Academic Affairs"/>
  </r>
  <r>
    <x v="792"/>
    <x v="0"/>
    <s v="LABORF"/>
    <s v="2026"/>
    <n v="0"/>
    <s v="CE020"/>
    <s v="240LI2"/>
    <s v="2191"/>
    <s v="682000"/>
    <m/>
    <m/>
    <x v="0"/>
    <x v="0"/>
    <x v="1"/>
    <x v="1"/>
    <x v="16"/>
    <x v="15"/>
    <s v="240"/>
    <x v="45"/>
    <s v="240B"/>
    <s v="Levan Center"/>
  </r>
  <r>
    <x v="793"/>
    <x v="0"/>
    <s v="LABORF"/>
    <s v="2026"/>
    <n v="57539"/>
    <s v="GU001"/>
    <s v="406IT1"/>
    <s v="2191"/>
    <s v="678000"/>
    <m/>
    <s v="CI"/>
    <x v="0"/>
    <x v="0"/>
    <x v="2"/>
    <x v="2"/>
    <x v="7"/>
    <x v="6"/>
    <s v="406"/>
    <x v="88"/>
    <s v="406A"/>
    <s v="Information Technology"/>
  </r>
  <r>
    <x v="34"/>
    <x v="0"/>
    <s v="LABORF"/>
    <s v="2026"/>
    <n v="2940.67"/>
    <s v="RP029"/>
    <s v="40KNA1"/>
    <s v="2191"/>
    <s v="649090"/>
    <m/>
    <s v="CI"/>
    <x v="0"/>
    <x v="0"/>
    <x v="2"/>
    <x v="2"/>
    <x v="7"/>
    <x v="6"/>
    <s v="40K"/>
    <x v="21"/>
    <s v="40KA"/>
    <s v="Equity"/>
  </r>
  <r>
    <x v="283"/>
    <x v="0"/>
    <s v="LABORF"/>
    <s v="2026"/>
    <n v="2665.77"/>
    <s v="RP267"/>
    <s v="411RP1"/>
    <s v="1231"/>
    <s v="631000"/>
    <m/>
    <s v="CI"/>
    <x v="0"/>
    <x v="0"/>
    <x v="2"/>
    <x v="2"/>
    <x v="2"/>
    <x v="2"/>
    <s v="411"/>
    <x v="20"/>
    <s v="411A"/>
    <s v="Dean of Career Technical Education"/>
  </r>
  <r>
    <x v="337"/>
    <x v="0"/>
    <s v="LABORF"/>
    <s v="2026"/>
    <n v="50676.51"/>
    <s v="RP613"/>
    <s v="411WL9"/>
    <s v="2110"/>
    <s v="679000"/>
    <s v="C78233"/>
    <s v="CI"/>
    <x v="0"/>
    <x v="0"/>
    <x v="2"/>
    <x v="2"/>
    <x v="2"/>
    <x v="2"/>
    <s v="411"/>
    <x v="20"/>
    <s v="411A"/>
    <s v="Dean of Career Technical Education"/>
  </r>
  <r>
    <x v="794"/>
    <x v="0"/>
    <s v="LABORF"/>
    <s v="2026"/>
    <n v="14696.32"/>
    <s v="RP280"/>
    <s v="424FA1"/>
    <s v="2110"/>
    <s v="649090"/>
    <m/>
    <s v="CI"/>
    <x v="0"/>
    <x v="0"/>
    <x v="2"/>
    <x v="2"/>
    <x v="11"/>
    <x v="10"/>
    <s v="424"/>
    <x v="36"/>
    <s v="424D"/>
    <s v="Financial Aid"/>
  </r>
  <r>
    <x v="795"/>
    <x v="0"/>
    <s v="LABORF"/>
    <s v="2026"/>
    <n v="136171.84"/>
    <s v="GU001"/>
    <s v="132EA0"/>
    <s v="2191"/>
    <s v="678000"/>
    <m/>
    <m/>
    <x v="0"/>
    <x v="0"/>
    <x v="0"/>
    <x v="0"/>
    <x v="9"/>
    <x v="8"/>
    <s v="132"/>
    <x v="62"/>
    <s v="132A"/>
    <s v="IT-Director, Enterprise Application"/>
  </r>
  <r>
    <x v="796"/>
    <x v="0"/>
    <s v="LABORF"/>
    <s v="2026"/>
    <n v="111762.5"/>
    <s v="GU001"/>
    <s v="133II0"/>
    <s v="2191"/>
    <s v="678000"/>
    <m/>
    <m/>
    <x v="0"/>
    <x v="0"/>
    <x v="0"/>
    <x v="0"/>
    <x v="9"/>
    <x v="8"/>
    <s v="133"/>
    <x v="23"/>
    <s v="133A"/>
    <s v="IT-Director, IT Infrastructure"/>
  </r>
  <r>
    <x v="797"/>
    <x v="0"/>
    <s v="LABORF"/>
    <s v="2026"/>
    <n v="0"/>
    <s v="GU001"/>
    <s v="210VI0"/>
    <s v="1310"/>
    <s v="089900"/>
    <s v="BTL001"/>
    <m/>
    <x v="0"/>
    <x v="0"/>
    <x v="1"/>
    <x v="1"/>
    <x v="6"/>
    <x v="5"/>
    <s v="210"/>
    <x v="8"/>
    <s v="210A"/>
    <s v="VP Student Learning"/>
  </r>
  <r>
    <x v="798"/>
    <x v="0"/>
    <s v="LABORF"/>
    <s v="2026"/>
    <n v="61790.73"/>
    <s v="GU001"/>
    <s v="26HAR1"/>
    <s v="2191"/>
    <s v="620000"/>
    <m/>
    <m/>
    <x v="0"/>
    <x v="0"/>
    <x v="1"/>
    <x v="1"/>
    <x v="1"/>
    <x v="1"/>
    <s v="26H"/>
    <x v="54"/>
    <s v="26HA"/>
    <s v="ADMISSIONS &amp; RECS."/>
  </r>
  <r>
    <x v="799"/>
    <x v="0"/>
    <s v="LABORF"/>
    <s v="2026"/>
    <n v="0"/>
    <s v="GU001"/>
    <s v="215MA1"/>
    <s v="1100"/>
    <s v="170100"/>
    <m/>
    <m/>
    <x v="0"/>
    <x v="0"/>
    <x v="1"/>
    <x v="1"/>
    <x v="6"/>
    <x v="5"/>
    <s v="215"/>
    <x v="13"/>
    <s v="215F"/>
    <s v="Math General"/>
  </r>
  <r>
    <x v="800"/>
    <x v="0"/>
    <s v="LABORF"/>
    <s v="2026"/>
    <n v="0"/>
    <s v="GU001"/>
    <s v="215MA1"/>
    <s v="1100"/>
    <s v="170100"/>
    <m/>
    <m/>
    <x v="0"/>
    <x v="0"/>
    <x v="1"/>
    <x v="1"/>
    <x v="6"/>
    <x v="5"/>
    <s v="215"/>
    <x v="13"/>
    <s v="215F"/>
    <s v="Math General"/>
  </r>
  <r>
    <x v="801"/>
    <x v="0"/>
    <s v="LABORF"/>
    <s v="2026"/>
    <n v="71658.28"/>
    <s v="GU001"/>
    <s v="23CMOD"/>
    <s v="2191"/>
    <s v="679000"/>
    <m/>
    <m/>
    <x v="0"/>
    <x v="0"/>
    <x v="1"/>
    <x v="1"/>
    <x v="15"/>
    <x v="14"/>
    <s v="23C"/>
    <x v="48"/>
    <s v="23CA"/>
    <s v="M &amp; O Manager"/>
  </r>
  <r>
    <x v="802"/>
    <x v="0"/>
    <s v="LABORF"/>
    <s v="2026"/>
    <n v="42600.22"/>
    <s v="GU001"/>
    <s v="239SY0"/>
    <s v="2191"/>
    <s v="677010"/>
    <m/>
    <m/>
    <x v="0"/>
    <x v="0"/>
    <x v="1"/>
    <x v="1"/>
    <x v="15"/>
    <x v="14"/>
    <s v="239"/>
    <x v="44"/>
    <s v="239A"/>
    <s v="Public Safety"/>
  </r>
  <r>
    <x v="803"/>
    <x v="0"/>
    <s v="LABORF"/>
    <s v="2026"/>
    <n v="64918.94"/>
    <s v="GU001"/>
    <s v="23CMOB"/>
    <s v="2191"/>
    <s v="651000"/>
    <m/>
    <m/>
    <x v="0"/>
    <x v="0"/>
    <x v="1"/>
    <x v="1"/>
    <x v="15"/>
    <x v="14"/>
    <s v="23C"/>
    <x v="48"/>
    <s v="23CA"/>
    <s v="M &amp; O Manager"/>
  </r>
  <r>
    <x v="804"/>
    <x v="0"/>
    <s v="LABORF"/>
    <s v="2026"/>
    <n v="17477.64"/>
    <s v="RP634"/>
    <s v="11BAEA"/>
    <s v="2191"/>
    <s v="684000"/>
    <s v="AEPDAB"/>
    <m/>
    <x v="0"/>
    <x v="0"/>
    <x v="0"/>
    <x v="0"/>
    <x v="4"/>
    <x v="4"/>
    <s v="11B"/>
    <x v="5"/>
    <s v="11BA"/>
    <s v="Director, Adult Ed"/>
  </r>
  <r>
    <x v="805"/>
    <x v="0"/>
    <s v="LABORF"/>
    <s v="2026"/>
    <n v="32050.49"/>
    <s v="RP611"/>
    <s v="512VTV"/>
    <s v="1214"/>
    <s v="601000"/>
    <s v="PERVD3"/>
    <m/>
    <x v="0"/>
    <x v="0"/>
    <x v="3"/>
    <x v="3"/>
    <x v="5"/>
    <x v="2"/>
    <s v="512"/>
    <x v="33"/>
    <s v="512A"/>
    <s v="PC - DEAN OF LEARNING - B"/>
  </r>
  <r>
    <x v="806"/>
    <x v="0"/>
    <s v="LABORF"/>
    <s v="2026"/>
    <n v="0"/>
    <s v="GU001"/>
    <s v="210VI0"/>
    <s v="1311"/>
    <s v="499900"/>
    <m/>
    <m/>
    <x v="0"/>
    <x v="0"/>
    <x v="1"/>
    <x v="1"/>
    <x v="6"/>
    <x v="5"/>
    <s v="210"/>
    <x v="8"/>
    <s v="210A"/>
    <s v="VP Student Learning"/>
  </r>
  <r>
    <x v="807"/>
    <x v="0"/>
    <s v="LABORF"/>
    <s v="2026"/>
    <n v="0"/>
    <s v="TB800"/>
    <s v="240PI0"/>
    <s v="2110"/>
    <s v="671000"/>
    <m/>
    <m/>
    <x v="0"/>
    <x v="0"/>
    <x v="1"/>
    <x v="1"/>
    <x v="16"/>
    <x v="15"/>
    <s v="240"/>
    <x v="45"/>
    <s v="240A"/>
    <s v="Director-Institutnl Dev/Foundation"/>
  </r>
  <r>
    <x v="503"/>
    <x v="0"/>
    <s v="LABORF"/>
    <s v="2026"/>
    <n v="68651.16"/>
    <s v="GU001"/>
    <s v="41ECM1"/>
    <s v="1100"/>
    <s v="150100"/>
    <m/>
    <s v="CP"/>
    <x v="0"/>
    <x v="0"/>
    <x v="2"/>
    <x v="2"/>
    <x v="2"/>
    <x v="2"/>
    <s v="41E"/>
    <x v="2"/>
    <s v="41EB"/>
    <s v="CC-Communications"/>
  </r>
  <r>
    <x v="808"/>
    <x v="0"/>
    <s v="LABORF"/>
    <s v="2026"/>
    <n v="111009.57"/>
    <s v="GU001"/>
    <s v="400PR0"/>
    <s v="2190"/>
    <s v="679000"/>
    <m/>
    <s v="CI"/>
    <x v="0"/>
    <x v="0"/>
    <x v="2"/>
    <x v="2"/>
    <x v="7"/>
    <x v="6"/>
    <s v="400"/>
    <x v="28"/>
    <s v="400A"/>
    <s v="President - Cerro Coso College"/>
  </r>
  <r>
    <x v="809"/>
    <x v="0"/>
    <s v="LABORF"/>
    <s v="2026"/>
    <n v="57326.07"/>
    <s v="GU001"/>
    <s v="415BI1"/>
    <s v="1214"/>
    <s v="601000"/>
    <m/>
    <s v="CB"/>
    <x v="0"/>
    <x v="0"/>
    <x v="2"/>
    <x v="2"/>
    <x v="2"/>
    <x v="2"/>
    <s v="415"/>
    <x v="89"/>
    <s v="415A"/>
    <s v="CC  -  EASTERN SIERRA CENTER"/>
  </r>
  <r>
    <x v="810"/>
    <x v="0"/>
    <s v="LABORF"/>
    <s v="2026"/>
    <n v="0"/>
    <s v="GU001"/>
    <s v="411AH1"/>
    <s v="2412"/>
    <s v="123030"/>
    <m/>
    <s v="CI"/>
    <x v="0"/>
    <x v="0"/>
    <x v="2"/>
    <x v="2"/>
    <x v="2"/>
    <x v="2"/>
    <s v="411"/>
    <x v="20"/>
    <s v="411A"/>
    <s v="Dean of Career Technical Education"/>
  </r>
  <r>
    <x v="811"/>
    <x v="0"/>
    <s v="LABORF"/>
    <s v="2026"/>
    <n v="3600"/>
    <s v="GU001"/>
    <s v="R01BT1"/>
    <s v="2110"/>
    <s v="660020"/>
    <m/>
    <m/>
    <x v="0"/>
    <x v="0"/>
    <x v="0"/>
    <x v="0"/>
    <x v="3"/>
    <x v="3"/>
    <s v="101"/>
    <x v="51"/>
    <s v="101A"/>
    <s v="Chancellor's - Admin. Assistant"/>
  </r>
  <r>
    <x v="812"/>
    <x v="0"/>
    <s v="LABORF"/>
    <s v="2026"/>
    <n v="0"/>
    <s v="RP461"/>
    <s v="11BZE1"/>
    <s v="2412"/>
    <s v="684000"/>
    <m/>
    <m/>
    <x v="0"/>
    <x v="0"/>
    <x v="0"/>
    <x v="0"/>
    <x v="4"/>
    <x v="4"/>
    <s v="11B"/>
    <x v="5"/>
    <s v="11BZ"/>
    <s v="Clean Energy, Zero Emissions"/>
  </r>
  <r>
    <x v="813"/>
    <x v="0"/>
    <s v="LABORF"/>
    <s v="2026"/>
    <n v="0"/>
    <s v="GU001"/>
    <s v="210VI0"/>
    <s v="2394"/>
    <s v="601000"/>
    <m/>
    <m/>
    <x v="0"/>
    <x v="0"/>
    <x v="1"/>
    <x v="1"/>
    <x v="6"/>
    <x v="5"/>
    <s v="210"/>
    <x v="8"/>
    <s v="210A"/>
    <s v="VP Student Learning"/>
  </r>
  <r>
    <x v="814"/>
    <x v="0"/>
    <s v="LABORF"/>
    <s v="2026"/>
    <n v="0"/>
    <s v="GU001"/>
    <s v="210VI0"/>
    <s v="2394"/>
    <s v="601000"/>
    <m/>
    <m/>
    <x v="0"/>
    <x v="0"/>
    <x v="1"/>
    <x v="1"/>
    <x v="6"/>
    <x v="5"/>
    <s v="210"/>
    <x v="8"/>
    <s v="210A"/>
    <s v="VP Student Learning"/>
  </r>
  <r>
    <x v="815"/>
    <x v="0"/>
    <s v="LABORF"/>
    <s v="2026"/>
    <n v="0"/>
    <s v="GU001"/>
    <s v="210VI0"/>
    <s v="2394"/>
    <s v="601000"/>
    <m/>
    <m/>
    <x v="0"/>
    <x v="0"/>
    <x v="1"/>
    <x v="1"/>
    <x v="6"/>
    <x v="5"/>
    <s v="210"/>
    <x v="8"/>
    <s v="210A"/>
    <s v="VP Student Learning"/>
  </r>
  <r>
    <x v="816"/>
    <x v="0"/>
    <s v="LABORF"/>
    <s v="2026"/>
    <n v="0"/>
    <s v="GU001"/>
    <s v="260VS0"/>
    <s v="2399"/>
    <s v="649090"/>
    <m/>
    <m/>
    <x v="0"/>
    <x v="0"/>
    <x v="1"/>
    <x v="1"/>
    <x v="1"/>
    <x v="1"/>
    <s v="260"/>
    <x v="1"/>
    <s v="260A"/>
    <s v="VP of Student Services"/>
  </r>
  <r>
    <x v="817"/>
    <x v="0"/>
    <s v="LABORF"/>
    <s v="2026"/>
    <n v="110679.78"/>
    <s v="GU001"/>
    <s v="20BPI2"/>
    <s v="2110"/>
    <s v="671000"/>
    <m/>
    <m/>
    <x v="0"/>
    <x v="0"/>
    <x v="1"/>
    <x v="1"/>
    <x v="13"/>
    <x v="12"/>
    <s v="20B"/>
    <x v="84"/>
    <s v="20BA"/>
    <s v="BC - Marketing &amp; Public Relations"/>
  </r>
  <r>
    <x v="818"/>
    <x v="0"/>
    <s v="LABORF"/>
    <s v="2026"/>
    <n v="0"/>
    <s v="GU001"/>
    <s v="267DK0"/>
    <s v="2110"/>
    <s v="679000"/>
    <m/>
    <m/>
    <x v="0"/>
    <x v="0"/>
    <x v="1"/>
    <x v="1"/>
    <x v="1"/>
    <x v="1"/>
    <s v="267"/>
    <x v="53"/>
    <s v="267A"/>
    <s v="Dean of Student Services"/>
  </r>
  <r>
    <x v="819"/>
    <x v="0"/>
    <s v="LABORF"/>
    <s v="2026"/>
    <n v="0"/>
    <s v="GU001"/>
    <s v="210VI0"/>
    <s v="2394"/>
    <s v="601000"/>
    <m/>
    <m/>
    <x v="0"/>
    <x v="0"/>
    <x v="1"/>
    <x v="1"/>
    <x v="6"/>
    <x v="5"/>
    <s v="210"/>
    <x v="8"/>
    <s v="210A"/>
    <s v="VP Student Learning"/>
  </r>
  <r>
    <x v="820"/>
    <x v="0"/>
    <s v="LABORF"/>
    <s v="2026"/>
    <n v="0"/>
    <s v="GU001"/>
    <s v="210VI0"/>
    <s v="2394"/>
    <s v="601000"/>
    <m/>
    <m/>
    <x v="0"/>
    <x v="0"/>
    <x v="1"/>
    <x v="1"/>
    <x v="6"/>
    <x v="5"/>
    <s v="210"/>
    <x v="8"/>
    <s v="210A"/>
    <s v="VP Student Learning"/>
  </r>
  <r>
    <x v="821"/>
    <x v="0"/>
    <s v="LABORF"/>
    <s v="2026"/>
    <n v="0"/>
    <s v="GU001"/>
    <s v="210VI0"/>
    <s v="2394"/>
    <s v="601000"/>
    <m/>
    <m/>
    <x v="0"/>
    <x v="0"/>
    <x v="1"/>
    <x v="1"/>
    <x v="6"/>
    <x v="5"/>
    <s v="210"/>
    <x v="8"/>
    <s v="210A"/>
    <s v="VP Student Learning"/>
  </r>
  <r>
    <x v="822"/>
    <x v="0"/>
    <s v="LABORF"/>
    <s v="2026"/>
    <n v="0"/>
    <s v="GU001"/>
    <s v="210VI0"/>
    <s v="2394"/>
    <s v="601000"/>
    <m/>
    <m/>
    <x v="0"/>
    <x v="0"/>
    <x v="1"/>
    <x v="1"/>
    <x v="6"/>
    <x v="5"/>
    <s v="210"/>
    <x v="8"/>
    <s v="210A"/>
    <s v="VP Student Learning"/>
  </r>
  <r>
    <x v="823"/>
    <x v="0"/>
    <s v="LABORF"/>
    <s v="2026"/>
    <n v="0"/>
    <s v="GU001"/>
    <s v="210VI0"/>
    <s v="2394"/>
    <s v="601000"/>
    <m/>
    <m/>
    <x v="0"/>
    <x v="0"/>
    <x v="1"/>
    <x v="1"/>
    <x v="6"/>
    <x v="5"/>
    <s v="210"/>
    <x v="8"/>
    <s v="210A"/>
    <s v="VP Student Learning"/>
  </r>
  <r>
    <x v="824"/>
    <x v="0"/>
    <s v="LABORF"/>
    <s v="2026"/>
    <n v="0"/>
    <s v="GU001"/>
    <s v="210VI0"/>
    <s v="2394"/>
    <s v="601000"/>
    <m/>
    <m/>
    <x v="0"/>
    <x v="0"/>
    <x v="1"/>
    <x v="1"/>
    <x v="6"/>
    <x v="5"/>
    <s v="210"/>
    <x v="8"/>
    <s v="210A"/>
    <s v="VP Student Learning"/>
  </r>
  <r>
    <x v="825"/>
    <x v="0"/>
    <s v="LABORF"/>
    <s v="2026"/>
    <n v="0"/>
    <s v="GU001"/>
    <s v="210VI0"/>
    <s v="2394"/>
    <s v="601000"/>
    <m/>
    <m/>
    <x v="0"/>
    <x v="0"/>
    <x v="1"/>
    <x v="1"/>
    <x v="6"/>
    <x v="5"/>
    <s v="210"/>
    <x v="8"/>
    <s v="210A"/>
    <s v="VP Student Learning"/>
  </r>
  <r>
    <x v="826"/>
    <x v="0"/>
    <s v="LABORF"/>
    <s v="2026"/>
    <n v="0"/>
    <s v="GU001"/>
    <s v="210VI0"/>
    <s v="2394"/>
    <s v="601000"/>
    <m/>
    <m/>
    <x v="0"/>
    <x v="0"/>
    <x v="1"/>
    <x v="1"/>
    <x v="6"/>
    <x v="5"/>
    <s v="210"/>
    <x v="8"/>
    <s v="210A"/>
    <s v="VP Student Learning"/>
  </r>
  <r>
    <x v="827"/>
    <x v="0"/>
    <s v="LABORF"/>
    <s v="2026"/>
    <n v="0"/>
    <s v="GU001"/>
    <s v="210VI0"/>
    <s v="2394"/>
    <s v="601000"/>
    <m/>
    <m/>
    <x v="0"/>
    <x v="0"/>
    <x v="1"/>
    <x v="1"/>
    <x v="6"/>
    <x v="5"/>
    <s v="210"/>
    <x v="8"/>
    <s v="210A"/>
    <s v="VP Student Learning"/>
  </r>
  <r>
    <x v="828"/>
    <x v="0"/>
    <s v="LABORF"/>
    <s v="2026"/>
    <n v="69458.720000000001"/>
    <s v="GU001"/>
    <s v="206PH1"/>
    <s v="1100"/>
    <s v="083500"/>
    <m/>
    <m/>
    <x v="0"/>
    <x v="0"/>
    <x v="1"/>
    <x v="1"/>
    <x v="13"/>
    <x v="12"/>
    <s v="206"/>
    <x v="56"/>
    <s v="206B"/>
    <s v="BC Athletics-INST"/>
  </r>
  <r>
    <x v="829"/>
    <x v="0"/>
    <s v="LABORF"/>
    <s v="2026"/>
    <n v="105317.73"/>
    <s v="GU001"/>
    <s v="21DHC1"/>
    <s v="1100"/>
    <s v="123010"/>
    <m/>
    <m/>
    <x v="0"/>
    <x v="0"/>
    <x v="1"/>
    <x v="1"/>
    <x v="6"/>
    <x v="5"/>
    <s v="21D"/>
    <x v="11"/>
    <s v="21DH"/>
    <s v="BC Assc Dean Nursing"/>
  </r>
  <r>
    <x v="830"/>
    <x v="0"/>
    <s v="LABORF"/>
    <s v="2026"/>
    <n v="171802.86"/>
    <s v="GU001"/>
    <s v="26CCG1"/>
    <s v="1214"/>
    <s v="601000"/>
    <m/>
    <m/>
    <x v="0"/>
    <x v="0"/>
    <x v="1"/>
    <x v="1"/>
    <x v="1"/>
    <x v="1"/>
    <s v="26C"/>
    <x v="43"/>
    <s v="26CC"/>
    <s v="Dean of Student Develop Success"/>
  </r>
  <r>
    <x v="831"/>
    <x v="0"/>
    <s v="LABORF"/>
    <s v="2026"/>
    <n v="118395.37"/>
    <s v="GU001"/>
    <s v="21AEIT"/>
    <s v="1100"/>
    <s v="094800"/>
    <m/>
    <m/>
    <x v="0"/>
    <x v="0"/>
    <x v="1"/>
    <x v="1"/>
    <x v="6"/>
    <x v="5"/>
    <s v="21A"/>
    <x v="47"/>
    <s v="21AE"/>
    <s v="Engineering Systems"/>
  </r>
  <r>
    <x v="832"/>
    <x v="0"/>
    <s v="LABORF"/>
    <s v="2026"/>
    <n v="126684.44"/>
    <s v="GU001"/>
    <s v="213SS1"/>
    <s v="1100"/>
    <s v="220500"/>
    <m/>
    <m/>
    <x v="0"/>
    <x v="0"/>
    <x v="1"/>
    <x v="1"/>
    <x v="6"/>
    <x v="5"/>
    <s v="213"/>
    <x v="34"/>
    <s v="213S"/>
    <s v="BC SOC SCIENCE/RISING SCHOL"/>
  </r>
  <r>
    <x v="833"/>
    <x v="0"/>
    <s v="LABORF"/>
    <s v="2026"/>
    <n v="85447.679999999993"/>
    <s v="RP335"/>
    <s v="214SU1"/>
    <s v="1251"/>
    <s v="601000"/>
    <s v="STEM02"/>
    <m/>
    <x v="0"/>
    <x v="0"/>
    <x v="1"/>
    <x v="1"/>
    <x v="6"/>
    <x v="5"/>
    <s v="214"/>
    <x v="26"/>
    <s v="214S"/>
    <s v="BC Stem"/>
  </r>
  <r>
    <x v="834"/>
    <x v="0"/>
    <s v="LABORF"/>
    <s v="2026"/>
    <n v="129018.97"/>
    <s v="GU001"/>
    <s v="215BD1"/>
    <s v="1100"/>
    <s v="040100"/>
    <m/>
    <m/>
    <x v="0"/>
    <x v="0"/>
    <x v="1"/>
    <x v="1"/>
    <x v="6"/>
    <x v="5"/>
    <s v="215"/>
    <x v="13"/>
    <s v="215B"/>
    <s v="Biology Science Department"/>
  </r>
  <r>
    <x v="835"/>
    <x v="0"/>
    <s v="LABORF"/>
    <s v="2026"/>
    <n v="50284.6"/>
    <s v="RP384"/>
    <s v="26LEQA"/>
    <s v="2110"/>
    <s v="649090"/>
    <m/>
    <m/>
    <x v="0"/>
    <x v="0"/>
    <x v="1"/>
    <x v="1"/>
    <x v="1"/>
    <x v="1"/>
    <s v="26L"/>
    <x v="10"/>
    <s v="26LA"/>
    <s v="Categorical Programs"/>
  </r>
  <r>
    <x v="836"/>
    <x v="0"/>
    <s v="LABORF"/>
    <s v="2026"/>
    <n v="154352.71"/>
    <s v="GU001"/>
    <s v="215BD1"/>
    <s v="1100"/>
    <s v="040100"/>
    <m/>
    <m/>
    <x v="0"/>
    <x v="0"/>
    <x v="1"/>
    <x v="1"/>
    <x v="6"/>
    <x v="5"/>
    <s v="215"/>
    <x v="13"/>
    <s v="215B"/>
    <s v="Biology Science Department"/>
  </r>
  <r>
    <x v="837"/>
    <x v="0"/>
    <s v="LABORF"/>
    <s v="2026"/>
    <n v="95894.24"/>
    <s v="GU001"/>
    <s v="23CMOD"/>
    <s v="2110"/>
    <s v="679000"/>
    <m/>
    <m/>
    <x v="0"/>
    <x v="0"/>
    <x v="1"/>
    <x v="1"/>
    <x v="15"/>
    <x v="14"/>
    <s v="23C"/>
    <x v="48"/>
    <s v="23CA"/>
    <s v="M &amp; O Manager"/>
  </r>
  <r>
    <x v="94"/>
    <x v="0"/>
    <s v="LABORF"/>
    <s v="2026"/>
    <n v="110020.29"/>
    <s v="GU001"/>
    <s v="511SM2"/>
    <s v="1100"/>
    <s v="170100"/>
    <m/>
    <m/>
    <x v="0"/>
    <x v="0"/>
    <x v="3"/>
    <x v="3"/>
    <x v="5"/>
    <x v="2"/>
    <s v="511"/>
    <x v="17"/>
    <s v="511C"/>
    <s v="PC - Math"/>
  </r>
  <r>
    <x v="838"/>
    <x v="0"/>
    <s v="LABORF"/>
    <s v="2026"/>
    <n v="34955.29"/>
    <s v="GU001"/>
    <s v="26DDEN"/>
    <s v="2191"/>
    <s v="679000"/>
    <s v="DORESV"/>
    <m/>
    <x v="0"/>
    <x v="0"/>
    <x v="1"/>
    <x v="1"/>
    <x v="1"/>
    <x v="1"/>
    <s v="26D"/>
    <x v="14"/>
    <s v="26DA"/>
    <s v="Dir Outreach Services"/>
  </r>
  <r>
    <x v="839"/>
    <x v="0"/>
    <s v="LABORF"/>
    <s v="2026"/>
    <n v="114556.56"/>
    <s v="GU001"/>
    <s v="11AIR1"/>
    <s v="2191"/>
    <s v="679000"/>
    <m/>
    <m/>
    <x v="0"/>
    <x v="0"/>
    <x v="0"/>
    <x v="0"/>
    <x v="4"/>
    <x v="4"/>
    <s v="11A"/>
    <x v="37"/>
    <s v="11AA"/>
    <s v="Institutional Research"/>
  </r>
  <r>
    <x v="840"/>
    <x v="0"/>
    <s v="LABORF"/>
    <s v="2026"/>
    <n v="50714.54"/>
    <s v="GU001"/>
    <s v="211SW0"/>
    <s v="2191"/>
    <s v="601000"/>
    <m/>
    <s v="BS"/>
    <x v="0"/>
    <x v="0"/>
    <x v="1"/>
    <x v="1"/>
    <x v="6"/>
    <x v="5"/>
    <s v="211"/>
    <x v="39"/>
    <s v="211A"/>
    <s v="Dean of Learning Resources &amp; IT"/>
  </r>
  <r>
    <x v="841"/>
    <x v="0"/>
    <s v="LABORF"/>
    <s v="2026"/>
    <n v="1230.9100000000001"/>
    <s v="RP131"/>
    <s v="26JFG1"/>
    <s v="2191"/>
    <s v="649080"/>
    <s v="FKCFNX"/>
    <m/>
    <x v="0"/>
    <x v="0"/>
    <x v="1"/>
    <x v="1"/>
    <x v="1"/>
    <x v="1"/>
    <s v="26J"/>
    <x v="57"/>
    <s v="26JF"/>
    <s v="BC Foster Care Grants"/>
  </r>
  <r>
    <x v="403"/>
    <x v="0"/>
    <s v="LABORF"/>
    <s v="2026"/>
    <n v="4073.26"/>
    <s v="RP384"/>
    <s v="40KEQA"/>
    <s v="1241"/>
    <s v="649090"/>
    <m/>
    <s v="CT"/>
    <x v="0"/>
    <x v="0"/>
    <x v="2"/>
    <x v="2"/>
    <x v="7"/>
    <x v="6"/>
    <s v="40K"/>
    <x v="21"/>
    <s v="40KA"/>
    <s v="Equity"/>
  </r>
  <r>
    <x v="842"/>
    <x v="0"/>
    <s v="LABORF"/>
    <s v="2026"/>
    <n v="0"/>
    <s v="GU001"/>
    <s v="140HR0"/>
    <s v="2110"/>
    <s v="673000"/>
    <m/>
    <m/>
    <x v="0"/>
    <x v="0"/>
    <x v="0"/>
    <x v="0"/>
    <x v="10"/>
    <x v="9"/>
    <s v="140"/>
    <x v="52"/>
    <s v="140A"/>
    <s v="HR - Vice Chancellor"/>
  </r>
  <r>
    <x v="165"/>
    <x v="0"/>
    <s v="LABORF"/>
    <s v="2026"/>
    <n v="4709.3500000000004"/>
    <s v="RP007"/>
    <s v="55CDS1"/>
    <s v="2211"/>
    <s v="611000"/>
    <m/>
    <m/>
    <x v="0"/>
    <x v="0"/>
    <x v="3"/>
    <x v="3"/>
    <x v="8"/>
    <x v="7"/>
    <s v="55C"/>
    <x v="24"/>
    <s v="55CB"/>
    <s v="Director of Student Services"/>
  </r>
  <r>
    <x v="843"/>
    <x v="0"/>
    <s v="LABORF"/>
    <s v="2026"/>
    <n v="0"/>
    <s v="BF100"/>
    <s v="23DFS1"/>
    <s v="2399"/>
    <s v="694011"/>
    <m/>
    <m/>
    <x v="0"/>
    <x v="0"/>
    <x v="1"/>
    <x v="1"/>
    <x v="15"/>
    <x v="14"/>
    <s v="23F"/>
    <x v="71"/>
    <s v="23FS"/>
    <s v="BC Food Service"/>
  </r>
  <r>
    <x v="844"/>
    <x v="0"/>
    <s v="LABORF"/>
    <s v="2026"/>
    <n v="0"/>
    <s v="GU001"/>
    <s v="206AT0"/>
    <s v="1214"/>
    <s v="696011"/>
    <m/>
    <m/>
    <x v="0"/>
    <x v="0"/>
    <x v="1"/>
    <x v="1"/>
    <x v="13"/>
    <x v="12"/>
    <s v="206"/>
    <x v="56"/>
    <s v="206A"/>
    <s v="BC Athletics"/>
  </r>
  <r>
    <x v="230"/>
    <x v="0"/>
    <s v="LABORF"/>
    <s v="2026"/>
    <n v="47003.68"/>
    <s v="GU001"/>
    <s v="511DA1"/>
    <s v="2191"/>
    <s v="601000"/>
    <m/>
    <m/>
    <x v="0"/>
    <x v="0"/>
    <x v="3"/>
    <x v="3"/>
    <x v="5"/>
    <x v="2"/>
    <s v="511"/>
    <x v="17"/>
    <s v="511A"/>
    <s v="PC - Dean of Learning - A"/>
  </r>
  <r>
    <x v="650"/>
    <x v="0"/>
    <s v="LABORF"/>
    <s v="2026"/>
    <n v="17914.57"/>
    <s v="RP384"/>
    <s v="55CMTB"/>
    <s v="2191"/>
    <s v="632000"/>
    <m/>
    <m/>
    <x v="0"/>
    <x v="0"/>
    <x v="3"/>
    <x v="3"/>
    <x v="8"/>
    <x v="7"/>
    <s v="55C"/>
    <x v="24"/>
    <s v="55CA"/>
    <s v="Dean Student Success &amp; Counseling"/>
  </r>
  <r>
    <x v="845"/>
    <x v="0"/>
    <s v="LABORF"/>
    <s v="2026"/>
    <n v="17477.64"/>
    <s v="RP007"/>
    <s v="55CDS3"/>
    <s v="2191"/>
    <s v="642000"/>
    <m/>
    <m/>
    <x v="0"/>
    <x v="0"/>
    <x v="3"/>
    <x v="3"/>
    <x v="8"/>
    <x v="7"/>
    <s v="55C"/>
    <x v="24"/>
    <s v="55CB"/>
    <s v="Director of Student Services"/>
  </r>
  <r>
    <x v="846"/>
    <x v="0"/>
    <s v="LABORF"/>
    <s v="2026"/>
    <n v="8114.87"/>
    <s v="RP384"/>
    <s v="55CMTB"/>
    <s v="2191"/>
    <s v="632000"/>
    <m/>
    <m/>
    <x v="0"/>
    <x v="0"/>
    <x v="3"/>
    <x v="3"/>
    <x v="8"/>
    <x v="7"/>
    <s v="55C"/>
    <x v="24"/>
    <s v="55CA"/>
    <s v="Dean Student Success &amp; Counseling"/>
  </r>
  <r>
    <x v="740"/>
    <x v="0"/>
    <s v="LABORF"/>
    <s v="2026"/>
    <n v="4614.1000000000004"/>
    <s v="RP587"/>
    <s v="11BFJ2"/>
    <s v="2191"/>
    <s v="684000"/>
    <m/>
    <m/>
    <x v="0"/>
    <x v="0"/>
    <x v="0"/>
    <x v="0"/>
    <x v="4"/>
    <x v="4"/>
    <s v="11B"/>
    <x v="5"/>
    <s v="11BH"/>
    <s v="Clean Energy"/>
  </r>
  <r>
    <x v="847"/>
    <x v="0"/>
    <s v="LABORF"/>
    <s v="2026"/>
    <n v="22412"/>
    <s v="FD400"/>
    <s v="42DCCF"/>
    <s v="2191"/>
    <s v="692000"/>
    <m/>
    <s v="CI"/>
    <x v="0"/>
    <x v="0"/>
    <x v="2"/>
    <x v="2"/>
    <x v="11"/>
    <x v="10"/>
    <s v="42D"/>
    <x v="27"/>
    <s v="42DA"/>
    <s v="CDC Program Manager"/>
  </r>
  <r>
    <x v="848"/>
    <x v="0"/>
    <s v="LABORF"/>
    <s v="2026"/>
    <n v="56640.28"/>
    <s v="GU001"/>
    <s v="218EDU"/>
    <s v="2191"/>
    <s v="611000"/>
    <m/>
    <m/>
    <x v="0"/>
    <x v="0"/>
    <x v="1"/>
    <x v="1"/>
    <x v="6"/>
    <x v="5"/>
    <s v="218"/>
    <x v="26"/>
    <s v="218E"/>
    <s v="BC Education"/>
  </r>
  <r>
    <x v="849"/>
    <x v="0"/>
    <s v="LABORF"/>
    <s v="2026"/>
    <n v="21865.52"/>
    <s v="GU001"/>
    <s v="23CMOB"/>
    <s v="2191"/>
    <s v="651000"/>
    <m/>
    <m/>
    <x v="0"/>
    <x v="0"/>
    <x v="1"/>
    <x v="1"/>
    <x v="15"/>
    <x v="14"/>
    <s v="23C"/>
    <x v="48"/>
    <s v="23CA"/>
    <s v="M &amp; O Manager"/>
  </r>
  <r>
    <x v="172"/>
    <x v="0"/>
    <s v="LABORF"/>
    <s v="2026"/>
    <n v="45875.76"/>
    <s v="GU001"/>
    <s v="239SY0"/>
    <s v="2191"/>
    <s v="677010"/>
    <m/>
    <m/>
    <x v="0"/>
    <x v="0"/>
    <x v="1"/>
    <x v="1"/>
    <x v="15"/>
    <x v="14"/>
    <s v="239"/>
    <x v="44"/>
    <s v="239A"/>
    <s v="Public Safety"/>
  </r>
  <r>
    <x v="850"/>
    <x v="0"/>
    <s v="LABORF"/>
    <s v="2026"/>
    <n v="36463.919999999998"/>
    <s v="BF100"/>
    <s v="23DFS1"/>
    <s v="2191"/>
    <s v="694011"/>
    <m/>
    <m/>
    <x v="0"/>
    <x v="0"/>
    <x v="1"/>
    <x v="1"/>
    <x v="15"/>
    <x v="14"/>
    <s v="23F"/>
    <x v="71"/>
    <s v="23FS"/>
    <s v="BC Food Service"/>
  </r>
  <r>
    <x v="851"/>
    <x v="0"/>
    <s v="LABORF"/>
    <s v="2026"/>
    <n v="47093.56"/>
    <s v="GU001"/>
    <s v="23CMOG"/>
    <s v="2191"/>
    <s v="655000"/>
    <m/>
    <m/>
    <x v="0"/>
    <x v="0"/>
    <x v="1"/>
    <x v="1"/>
    <x v="15"/>
    <x v="14"/>
    <s v="23C"/>
    <x v="48"/>
    <s v="23CA"/>
    <s v="M &amp; O Manager"/>
  </r>
  <r>
    <x v="852"/>
    <x v="0"/>
    <s v="LABORF"/>
    <s v="2026"/>
    <n v="141342.64000000001"/>
    <s v="GU001"/>
    <s v="26GEO1"/>
    <s v="1214"/>
    <s v="643000"/>
    <s v="EOPLCA"/>
    <m/>
    <x v="0"/>
    <x v="0"/>
    <x v="1"/>
    <x v="1"/>
    <x v="1"/>
    <x v="1"/>
    <s v="26G"/>
    <x v="14"/>
    <s v="26GA"/>
    <s v="EOPS/CARE"/>
  </r>
  <r>
    <x v="853"/>
    <x v="0"/>
    <s v="LABORF"/>
    <s v="2026"/>
    <n v="0"/>
    <s v="GU001"/>
    <s v="21ACTE"/>
    <s v="1214"/>
    <s v="601000"/>
    <m/>
    <m/>
    <x v="0"/>
    <x v="0"/>
    <x v="1"/>
    <x v="1"/>
    <x v="6"/>
    <x v="5"/>
    <s v="21A"/>
    <x v="47"/>
    <s v="21AC"/>
    <s v="BC Director CTE"/>
  </r>
  <r>
    <x v="854"/>
    <x v="0"/>
    <s v="LABORF"/>
    <s v="2026"/>
    <n v="69910.559999999998"/>
    <s v="GU001"/>
    <s v="210VI0"/>
    <s v="2191"/>
    <s v="601000"/>
    <m/>
    <m/>
    <x v="0"/>
    <x v="0"/>
    <x v="1"/>
    <x v="1"/>
    <x v="6"/>
    <x v="5"/>
    <s v="210"/>
    <x v="8"/>
    <s v="210A"/>
    <s v="VP Student Learning"/>
  </r>
  <r>
    <x v="855"/>
    <x v="0"/>
    <s v="LABORF"/>
    <s v="2026"/>
    <n v="36724.93"/>
    <s v="RP384"/>
    <s v="26LEQA"/>
    <s v="2191"/>
    <s v="649090"/>
    <m/>
    <m/>
    <x v="0"/>
    <x v="0"/>
    <x v="1"/>
    <x v="1"/>
    <x v="1"/>
    <x v="1"/>
    <s v="26L"/>
    <x v="10"/>
    <s v="26LA"/>
    <s v="Categorical Programs"/>
  </r>
  <r>
    <x v="856"/>
    <x v="0"/>
    <s v="LABORF"/>
    <s v="2026"/>
    <n v="58813.3"/>
    <s v="GU001"/>
    <s v="206AT0"/>
    <s v="2191"/>
    <s v="601000"/>
    <m/>
    <m/>
    <x v="0"/>
    <x v="0"/>
    <x v="1"/>
    <x v="1"/>
    <x v="13"/>
    <x v="12"/>
    <s v="206"/>
    <x v="56"/>
    <s v="206A"/>
    <s v="BC Athletics"/>
  </r>
  <r>
    <x v="660"/>
    <x v="0"/>
    <s v="LABORF"/>
    <s v="2026"/>
    <n v="6491.89"/>
    <s v="CE200"/>
    <s v="21ACE2"/>
    <s v="2191"/>
    <s v="682000"/>
    <m/>
    <m/>
    <x v="0"/>
    <x v="0"/>
    <x v="1"/>
    <x v="1"/>
    <x v="6"/>
    <x v="5"/>
    <s v="21A"/>
    <x v="47"/>
    <s v="21AV"/>
    <s v="VTEA"/>
  </r>
  <r>
    <x v="857"/>
    <x v="0"/>
    <s v="LABORF"/>
    <s v="2026"/>
    <n v="69910.52"/>
    <s v="RP025"/>
    <s v="26JRS1"/>
    <s v="2191"/>
    <s v="649090"/>
    <m/>
    <m/>
    <x v="0"/>
    <x v="0"/>
    <x v="1"/>
    <x v="1"/>
    <x v="1"/>
    <x v="1"/>
    <s v="26J"/>
    <x v="57"/>
    <s v="26JR"/>
    <s v="BC Dream Resource"/>
  </r>
  <r>
    <x v="858"/>
    <x v="0"/>
    <s v="LABORF"/>
    <s v="2026"/>
    <n v="5458.15"/>
    <s v="GU001"/>
    <s v="239SY0"/>
    <s v="2191"/>
    <s v="696011"/>
    <m/>
    <m/>
    <x v="0"/>
    <x v="0"/>
    <x v="1"/>
    <x v="1"/>
    <x v="15"/>
    <x v="14"/>
    <s v="239"/>
    <x v="44"/>
    <s v="239A"/>
    <s v="Public Safety"/>
  </r>
  <r>
    <x v="859"/>
    <x v="0"/>
    <s v="LABORF"/>
    <s v="2026"/>
    <n v="5325.03"/>
    <s v="GU001"/>
    <s v="239SY0"/>
    <s v="2191"/>
    <s v="696011"/>
    <m/>
    <m/>
    <x v="0"/>
    <x v="0"/>
    <x v="1"/>
    <x v="1"/>
    <x v="15"/>
    <x v="14"/>
    <s v="239"/>
    <x v="44"/>
    <s v="239A"/>
    <s v="Public Safety"/>
  </r>
  <r>
    <x v="860"/>
    <x v="0"/>
    <s v="LABORF"/>
    <s v="2026"/>
    <n v="20558.25"/>
    <s v="CE020"/>
    <s v="240LI2"/>
    <s v="2191"/>
    <s v="682000"/>
    <m/>
    <m/>
    <x v="0"/>
    <x v="0"/>
    <x v="1"/>
    <x v="1"/>
    <x v="16"/>
    <x v="15"/>
    <s v="240"/>
    <x v="45"/>
    <s v="240B"/>
    <s v="Levan Center"/>
  </r>
  <r>
    <x v="861"/>
    <x v="0"/>
    <s v="LABORF"/>
    <s v="2026"/>
    <n v="119157.35"/>
    <s v="GU001"/>
    <s v="21FFL2"/>
    <s v="1100"/>
    <s v="493080"/>
    <m/>
    <m/>
    <x v="0"/>
    <x v="0"/>
    <x v="1"/>
    <x v="1"/>
    <x v="6"/>
    <x v="5"/>
    <s v="21F"/>
    <x v="46"/>
    <s v="21FF"/>
    <s v="BC FOREIGN LANGUAGE"/>
  </r>
  <r>
    <x v="862"/>
    <x v="0"/>
    <s v="LABORF"/>
    <s v="2026"/>
    <n v="0"/>
    <s v="RP384"/>
    <s v="26LEQA"/>
    <s v="2399"/>
    <s v="649090"/>
    <m/>
    <m/>
    <x v="0"/>
    <x v="0"/>
    <x v="1"/>
    <x v="1"/>
    <x v="1"/>
    <x v="1"/>
    <s v="26L"/>
    <x v="10"/>
    <s v="26LA"/>
    <s v="Categorical Programs"/>
  </r>
  <r>
    <x v="863"/>
    <x v="0"/>
    <s v="LABORF"/>
    <s v="2026"/>
    <n v="41288.800000000003"/>
    <s v="GU001"/>
    <s v="140HR0"/>
    <s v="1251"/>
    <s v="673000"/>
    <m/>
    <m/>
    <x v="0"/>
    <x v="0"/>
    <x v="0"/>
    <x v="0"/>
    <x v="10"/>
    <x v="9"/>
    <s v="140"/>
    <x v="52"/>
    <s v="140A"/>
    <s v="HR - Vice Chancellor"/>
  </r>
  <r>
    <x v="359"/>
    <x v="0"/>
    <s v="LABORF"/>
    <s v="2026"/>
    <n v="1931.54"/>
    <s v="RP384"/>
    <s v="55CEQB"/>
    <s v="1214"/>
    <s v="649090"/>
    <m/>
    <m/>
    <x v="0"/>
    <x v="0"/>
    <x v="3"/>
    <x v="3"/>
    <x v="8"/>
    <x v="7"/>
    <s v="55C"/>
    <x v="24"/>
    <s v="55CA"/>
    <s v="Dean Student Success &amp; Counseling"/>
  </r>
  <r>
    <x v="864"/>
    <x v="0"/>
    <s v="LABORF"/>
    <s v="2026"/>
    <n v="0"/>
    <s v="GU001"/>
    <s v="210VI0"/>
    <s v="1311"/>
    <s v="499900"/>
    <m/>
    <m/>
    <x v="0"/>
    <x v="0"/>
    <x v="1"/>
    <x v="1"/>
    <x v="6"/>
    <x v="5"/>
    <s v="210"/>
    <x v="8"/>
    <s v="210A"/>
    <s v="VP Student Learning"/>
  </r>
  <r>
    <x v="865"/>
    <x v="0"/>
    <s v="LABORF"/>
    <s v="2026"/>
    <n v="20048.59"/>
    <s v="GU001"/>
    <s v="411PU1"/>
    <s v="1100"/>
    <s v="210550"/>
    <m/>
    <s v="CT"/>
    <x v="0"/>
    <x v="0"/>
    <x v="2"/>
    <x v="2"/>
    <x v="2"/>
    <x v="2"/>
    <s v="411"/>
    <x v="20"/>
    <s v="411A"/>
    <s v="Dean of Career Technical Education"/>
  </r>
  <r>
    <x v="134"/>
    <x v="0"/>
    <s v="LABORF"/>
    <s v="2026"/>
    <n v="52036.23"/>
    <s v="GU001"/>
    <s v="418KV1"/>
    <s v="1214"/>
    <s v="601000"/>
    <m/>
    <s v="CK"/>
    <x v="0"/>
    <x v="0"/>
    <x v="2"/>
    <x v="2"/>
    <x v="2"/>
    <x v="2"/>
    <s v="418"/>
    <x v="49"/>
    <s v="418A"/>
    <s v="KRV/South Kern Campus"/>
  </r>
  <r>
    <x v="866"/>
    <x v="0"/>
    <s v="LABORF"/>
    <s v="2026"/>
    <n v="6253.75"/>
    <s v="RP674"/>
    <s v="424RR1"/>
    <s v="2110"/>
    <s v="649090"/>
    <m/>
    <s v="CI"/>
    <x v="0"/>
    <x v="0"/>
    <x v="2"/>
    <x v="2"/>
    <x v="11"/>
    <x v="10"/>
    <s v="424"/>
    <x v="36"/>
    <s v="424B"/>
    <s v="Dean Enrollment and Retention"/>
  </r>
  <r>
    <x v="867"/>
    <x v="0"/>
    <s v="LABORF"/>
    <s v="2026"/>
    <n v="0"/>
    <s v="GU001"/>
    <s v="42GAW1"/>
    <s v="2394"/>
    <s v="696041"/>
    <m/>
    <s v="CI"/>
    <x v="0"/>
    <x v="0"/>
    <x v="2"/>
    <x v="2"/>
    <x v="11"/>
    <x v="10"/>
    <s v="42G"/>
    <x v="81"/>
    <s v="42GA"/>
    <s v="Athletics"/>
  </r>
  <r>
    <x v="868"/>
    <x v="0"/>
    <s v="LABORF"/>
    <s v="2026"/>
    <n v="0"/>
    <s v="GU001"/>
    <s v="41EVP1"/>
    <s v="2419"/>
    <s v="100200"/>
    <m/>
    <s v="CI"/>
    <x v="0"/>
    <x v="0"/>
    <x v="2"/>
    <x v="2"/>
    <x v="2"/>
    <x v="2"/>
    <s v="41E"/>
    <x v="2"/>
    <s v="41EG"/>
    <s v="CC-Visual &amp; Perf Arts"/>
  </r>
  <r>
    <x v="869"/>
    <x v="0"/>
    <s v="LABORF"/>
    <s v="2026"/>
    <n v="119402.98"/>
    <s v="GU001"/>
    <s v="160OP0"/>
    <s v="2110"/>
    <s v="651000"/>
    <m/>
    <m/>
    <x v="0"/>
    <x v="0"/>
    <x v="0"/>
    <x v="0"/>
    <x v="19"/>
    <x v="17"/>
    <s v="160"/>
    <x v="85"/>
    <s v="160O"/>
    <s v="Operations"/>
  </r>
  <r>
    <x v="57"/>
    <x v="0"/>
    <s v="LABORF"/>
    <s v="2026"/>
    <n v="1225.23"/>
    <s v="RP682"/>
    <s v="11BZE2"/>
    <s v="2110"/>
    <s v="684000"/>
    <m/>
    <m/>
    <x v="0"/>
    <x v="0"/>
    <x v="0"/>
    <x v="0"/>
    <x v="4"/>
    <x v="4"/>
    <s v="11B"/>
    <x v="5"/>
    <s v="11BH"/>
    <s v="Clean Energy"/>
  </r>
  <r>
    <x v="57"/>
    <x v="0"/>
    <s v="LABORF"/>
    <s v="2026"/>
    <n v="1315.98"/>
    <s v="CE035"/>
    <s v="11BBC3"/>
    <s v="2110"/>
    <s v="684000"/>
    <m/>
    <m/>
    <x v="0"/>
    <x v="0"/>
    <x v="0"/>
    <x v="0"/>
    <x v="4"/>
    <x v="4"/>
    <s v="11B"/>
    <x v="5"/>
    <s v="11BB"/>
    <s v="Tech Prep Education CC"/>
  </r>
  <r>
    <x v="870"/>
    <x v="0"/>
    <s v="LABORF"/>
    <s v="2026"/>
    <n v="0"/>
    <s v="CE035"/>
    <s v="11BBC3"/>
    <s v="2394"/>
    <s v="684000"/>
    <m/>
    <m/>
    <x v="0"/>
    <x v="0"/>
    <x v="0"/>
    <x v="0"/>
    <x v="4"/>
    <x v="4"/>
    <s v="11B"/>
    <x v="5"/>
    <s v="11BB"/>
    <s v="Tech Prep Education CC"/>
  </r>
  <r>
    <x v="8"/>
    <x v="0"/>
    <s v="LABORF"/>
    <s v="2026"/>
    <n v="21430.3"/>
    <s v="GU001"/>
    <s v="510VI0"/>
    <s v="1214"/>
    <s v="711001"/>
    <m/>
    <m/>
    <x v="0"/>
    <x v="0"/>
    <x v="3"/>
    <x v="3"/>
    <x v="5"/>
    <x v="2"/>
    <s v="510"/>
    <x v="7"/>
    <s v="510A"/>
    <s v="PC - VP Academic Affairs"/>
  </r>
  <r>
    <x v="871"/>
    <x v="0"/>
    <s v="LABORF"/>
    <s v="2026"/>
    <n v="0"/>
    <s v="RP510"/>
    <s v="26BHS1"/>
    <s v="2191"/>
    <s v="644000"/>
    <m/>
    <m/>
    <x v="0"/>
    <x v="0"/>
    <x v="1"/>
    <x v="1"/>
    <x v="1"/>
    <x v="1"/>
    <s v="26B"/>
    <x v="70"/>
    <s v="26BH"/>
    <s v="Director of Student Health"/>
  </r>
  <r>
    <x v="872"/>
    <x v="0"/>
    <s v="LABORF"/>
    <s v="2026"/>
    <n v="0"/>
    <s v="GU001"/>
    <s v="210VI0"/>
    <s v="2394"/>
    <s v="601000"/>
    <m/>
    <m/>
    <x v="0"/>
    <x v="0"/>
    <x v="1"/>
    <x v="1"/>
    <x v="6"/>
    <x v="5"/>
    <s v="210"/>
    <x v="8"/>
    <s v="210A"/>
    <s v="VP Student Learning"/>
  </r>
  <r>
    <x v="873"/>
    <x v="0"/>
    <s v="LABORF"/>
    <s v="2026"/>
    <n v="0"/>
    <s v="GU001"/>
    <s v="210VI0"/>
    <s v="2394"/>
    <s v="601000"/>
    <m/>
    <m/>
    <x v="0"/>
    <x v="0"/>
    <x v="1"/>
    <x v="1"/>
    <x v="6"/>
    <x v="5"/>
    <s v="210"/>
    <x v="8"/>
    <s v="210A"/>
    <s v="VP Student Learning"/>
  </r>
  <r>
    <x v="874"/>
    <x v="0"/>
    <s v="LABORF"/>
    <s v="2026"/>
    <n v="0"/>
    <s v="GU001"/>
    <s v="210VI0"/>
    <s v="2394"/>
    <s v="601000"/>
    <m/>
    <m/>
    <x v="0"/>
    <x v="0"/>
    <x v="1"/>
    <x v="1"/>
    <x v="6"/>
    <x v="5"/>
    <s v="210"/>
    <x v="8"/>
    <s v="210A"/>
    <s v="VP Student Learning"/>
  </r>
  <r>
    <x v="875"/>
    <x v="0"/>
    <s v="LABORF"/>
    <s v="2026"/>
    <n v="0"/>
    <s v="GU001"/>
    <s v="210VI0"/>
    <s v="2394"/>
    <s v="601000"/>
    <m/>
    <m/>
    <x v="0"/>
    <x v="0"/>
    <x v="1"/>
    <x v="1"/>
    <x v="6"/>
    <x v="5"/>
    <s v="210"/>
    <x v="8"/>
    <s v="210A"/>
    <s v="VP Student Learning"/>
  </r>
  <r>
    <x v="876"/>
    <x v="0"/>
    <s v="LABORF"/>
    <s v="2026"/>
    <n v="0"/>
    <s v="GU001"/>
    <s v="210VI0"/>
    <s v="2394"/>
    <s v="601000"/>
    <m/>
    <m/>
    <x v="0"/>
    <x v="0"/>
    <x v="1"/>
    <x v="1"/>
    <x v="6"/>
    <x v="5"/>
    <s v="210"/>
    <x v="8"/>
    <s v="210A"/>
    <s v="VP Student Learning"/>
  </r>
  <r>
    <x v="877"/>
    <x v="0"/>
    <s v="LABORF"/>
    <s v="2026"/>
    <n v="0"/>
    <s v="GU001"/>
    <s v="210VI0"/>
    <s v="2394"/>
    <s v="601000"/>
    <m/>
    <m/>
    <x v="0"/>
    <x v="0"/>
    <x v="1"/>
    <x v="1"/>
    <x v="6"/>
    <x v="5"/>
    <s v="210"/>
    <x v="8"/>
    <s v="210A"/>
    <s v="VP Student Learning"/>
  </r>
  <r>
    <x v="878"/>
    <x v="0"/>
    <s v="LABORF"/>
    <s v="2026"/>
    <n v="0"/>
    <s v="GU001"/>
    <s v="210VI0"/>
    <s v="2394"/>
    <s v="601000"/>
    <m/>
    <m/>
    <x v="0"/>
    <x v="0"/>
    <x v="1"/>
    <x v="1"/>
    <x v="6"/>
    <x v="5"/>
    <s v="210"/>
    <x v="8"/>
    <s v="210A"/>
    <s v="VP Student Learning"/>
  </r>
  <r>
    <x v="879"/>
    <x v="0"/>
    <s v="LABORF"/>
    <s v="2026"/>
    <n v="0"/>
    <s v="GU001"/>
    <s v="210VI0"/>
    <s v="2394"/>
    <s v="601000"/>
    <m/>
    <m/>
    <x v="0"/>
    <x v="0"/>
    <x v="1"/>
    <x v="1"/>
    <x v="6"/>
    <x v="5"/>
    <s v="210"/>
    <x v="8"/>
    <s v="210A"/>
    <s v="VP Student Learning"/>
  </r>
  <r>
    <x v="880"/>
    <x v="0"/>
    <s v="LABORF"/>
    <s v="2026"/>
    <n v="0"/>
    <s v="GU001"/>
    <s v="210VI0"/>
    <s v="2394"/>
    <s v="601000"/>
    <m/>
    <m/>
    <x v="0"/>
    <x v="0"/>
    <x v="1"/>
    <x v="1"/>
    <x v="6"/>
    <x v="5"/>
    <s v="210"/>
    <x v="8"/>
    <s v="210A"/>
    <s v="VP Student Learning"/>
  </r>
  <r>
    <x v="881"/>
    <x v="0"/>
    <s v="LABORF"/>
    <s v="2026"/>
    <n v="0"/>
    <s v="GU001"/>
    <s v="210VI0"/>
    <s v="2394"/>
    <s v="601000"/>
    <m/>
    <m/>
    <x v="0"/>
    <x v="0"/>
    <x v="1"/>
    <x v="1"/>
    <x v="6"/>
    <x v="5"/>
    <s v="210"/>
    <x v="8"/>
    <s v="210A"/>
    <s v="VP Student Learning"/>
  </r>
  <r>
    <x v="882"/>
    <x v="0"/>
    <s v="LABORF"/>
    <s v="2026"/>
    <n v="0"/>
    <s v="GU001"/>
    <s v="210VI0"/>
    <s v="2394"/>
    <s v="601000"/>
    <m/>
    <m/>
    <x v="0"/>
    <x v="0"/>
    <x v="1"/>
    <x v="1"/>
    <x v="6"/>
    <x v="5"/>
    <s v="210"/>
    <x v="8"/>
    <s v="210A"/>
    <s v="VP Student Learning"/>
  </r>
  <r>
    <x v="883"/>
    <x v="0"/>
    <s v="LABORF"/>
    <s v="2026"/>
    <n v="142412.79999999999"/>
    <s v="GU001"/>
    <s v="21BCM1"/>
    <s v="1100"/>
    <s v="060100"/>
    <m/>
    <m/>
    <x v="0"/>
    <x v="0"/>
    <x v="1"/>
    <x v="1"/>
    <x v="6"/>
    <x v="5"/>
    <s v="21B"/>
    <x v="12"/>
    <s v="21BC"/>
    <s v="English Grants"/>
  </r>
  <r>
    <x v="884"/>
    <x v="0"/>
    <s v="LABORF"/>
    <s v="2026"/>
    <n v="138939.32"/>
    <s v="GU001"/>
    <s v="21GBE1"/>
    <s v="1100"/>
    <s v="200100"/>
    <m/>
    <m/>
    <x v="0"/>
    <x v="0"/>
    <x v="1"/>
    <x v="1"/>
    <x v="6"/>
    <x v="5"/>
    <s v="21G"/>
    <x v="15"/>
    <s v="21GB"/>
    <s v="BC BEHAVIORIAL SCIENCE"/>
  </r>
  <r>
    <x v="885"/>
    <x v="0"/>
    <s v="LABORF"/>
    <s v="2026"/>
    <n v="110649.45"/>
    <s v="GU001"/>
    <s v="206PH1"/>
    <s v="1100"/>
    <s v="083500"/>
    <m/>
    <m/>
    <x v="0"/>
    <x v="0"/>
    <x v="1"/>
    <x v="1"/>
    <x v="13"/>
    <x v="12"/>
    <s v="206"/>
    <x v="56"/>
    <s v="206B"/>
    <s v="BC Athletics-INST"/>
  </r>
  <r>
    <x v="886"/>
    <x v="0"/>
    <s v="LABORF"/>
    <s v="2026"/>
    <n v="165155.19"/>
    <s v="GU001"/>
    <s v="217LW1"/>
    <s v="1100"/>
    <s v="210500"/>
    <m/>
    <m/>
    <x v="0"/>
    <x v="0"/>
    <x v="1"/>
    <x v="1"/>
    <x v="6"/>
    <x v="5"/>
    <s v="217"/>
    <x v="26"/>
    <s v="217L"/>
    <s v="BC LAW"/>
  </r>
  <r>
    <x v="887"/>
    <x v="0"/>
    <s v="LABORF"/>
    <s v="2026"/>
    <n v="134815.62"/>
    <s v="GU001"/>
    <s v="215MA1"/>
    <s v="1100"/>
    <s v="170100"/>
    <m/>
    <m/>
    <x v="0"/>
    <x v="0"/>
    <x v="1"/>
    <x v="1"/>
    <x v="6"/>
    <x v="5"/>
    <s v="215"/>
    <x v="13"/>
    <s v="215F"/>
    <s v="Math General"/>
  </r>
  <r>
    <x v="888"/>
    <x v="0"/>
    <s v="LABORF"/>
    <s v="2026"/>
    <n v="102091.96"/>
    <s v="GU001"/>
    <s v="213AGR"/>
    <s v="1100"/>
    <s v="011200"/>
    <m/>
    <m/>
    <x v="0"/>
    <x v="0"/>
    <x v="1"/>
    <x v="1"/>
    <x v="6"/>
    <x v="5"/>
    <s v="213"/>
    <x v="34"/>
    <s v="213B"/>
    <s v="Agriculture Department"/>
  </r>
  <r>
    <x v="161"/>
    <x v="0"/>
    <s v="LABORF"/>
    <s v="2026"/>
    <n v="68621.460000000006"/>
    <s v="RP282"/>
    <s v="21APQO"/>
    <s v="2110"/>
    <s v="601000"/>
    <m/>
    <m/>
    <x v="0"/>
    <x v="0"/>
    <x v="1"/>
    <x v="1"/>
    <x v="6"/>
    <x v="5"/>
    <s v="21A"/>
    <x v="47"/>
    <s v="21AP"/>
    <s v="BC Apprenticeship Program"/>
  </r>
  <r>
    <x v="889"/>
    <x v="0"/>
    <s v="LABORF"/>
    <s v="2026"/>
    <n v="0"/>
    <s v="GU001"/>
    <s v="400PR0"/>
    <s v="2399"/>
    <s v="679000"/>
    <m/>
    <s v="CI"/>
    <x v="0"/>
    <x v="0"/>
    <x v="2"/>
    <x v="2"/>
    <x v="7"/>
    <x v="6"/>
    <s v="400"/>
    <x v="28"/>
    <s v="400A"/>
    <s v="President - Cerro Coso College"/>
  </r>
  <r>
    <x v="104"/>
    <x v="0"/>
    <s v="LABORF"/>
    <s v="2026"/>
    <n v="2473.88"/>
    <s v="RP383"/>
    <s v="424MF1"/>
    <s v="2191"/>
    <s v="644000"/>
    <m/>
    <s v="CI"/>
    <x v="0"/>
    <x v="0"/>
    <x v="2"/>
    <x v="2"/>
    <x v="11"/>
    <x v="10"/>
    <s v="424"/>
    <x v="36"/>
    <s v="424B"/>
    <s v="Dean Enrollment and Retention"/>
  </r>
  <r>
    <x v="402"/>
    <x v="0"/>
    <s v="LABORF"/>
    <s v="2026"/>
    <n v="6946.41"/>
    <s v="RP384"/>
    <s v="40KEQA"/>
    <s v="1231"/>
    <s v="649090"/>
    <m/>
    <s v="CI"/>
    <x v="0"/>
    <x v="0"/>
    <x v="2"/>
    <x v="2"/>
    <x v="7"/>
    <x v="6"/>
    <s v="40K"/>
    <x v="21"/>
    <s v="40KA"/>
    <s v="Equity"/>
  </r>
  <r>
    <x v="646"/>
    <x v="0"/>
    <s v="LABORF"/>
    <s v="2026"/>
    <n v="5881.33"/>
    <s v="RP005"/>
    <s v="422EO1"/>
    <s v="2191"/>
    <s v="643000"/>
    <s v="EOPDCB"/>
    <s v="CI"/>
    <x v="0"/>
    <x v="0"/>
    <x v="2"/>
    <x v="2"/>
    <x v="11"/>
    <x v="10"/>
    <s v="422"/>
    <x v="41"/>
    <s v="422E"/>
    <s v="EOPS"/>
  </r>
  <r>
    <x v="890"/>
    <x v="0"/>
    <s v="LABORF"/>
    <s v="2026"/>
    <n v="0"/>
    <s v="RP634"/>
    <s v="211AEA"/>
    <s v="2394"/>
    <s v="684000"/>
    <m/>
    <m/>
    <x v="0"/>
    <x v="0"/>
    <x v="1"/>
    <x v="1"/>
    <x v="6"/>
    <x v="5"/>
    <s v="211"/>
    <x v="39"/>
    <s v="211E"/>
    <s v="BC Exec Director Rural Initiatives"/>
  </r>
  <r>
    <x v="891"/>
    <x v="0"/>
    <s v="LABORF"/>
    <s v="2026"/>
    <n v="64918.95"/>
    <s v="TP800"/>
    <s v="50AFO1"/>
    <s v="2191"/>
    <s v="709000"/>
    <m/>
    <m/>
    <x v="0"/>
    <x v="0"/>
    <x v="3"/>
    <x v="3"/>
    <x v="12"/>
    <x v="11"/>
    <s v="50A"/>
    <x v="90"/>
    <s v="50AA"/>
    <s v="Director, Foundation"/>
  </r>
  <r>
    <x v="892"/>
    <x v="0"/>
    <s v="LABORF"/>
    <s v="2026"/>
    <n v="81074.759999999995"/>
    <s v="GU001"/>
    <s v="132EA0"/>
    <s v="2191"/>
    <s v="678000"/>
    <m/>
    <m/>
    <x v="0"/>
    <x v="0"/>
    <x v="0"/>
    <x v="0"/>
    <x v="9"/>
    <x v="8"/>
    <s v="132"/>
    <x v="62"/>
    <s v="132A"/>
    <s v="IT-Director, Enterprise Application"/>
  </r>
  <r>
    <x v="893"/>
    <x v="0"/>
    <s v="LABORF"/>
    <s v="2026"/>
    <n v="106377.19"/>
    <s v="GU001"/>
    <s v="132EA0"/>
    <s v="2191"/>
    <s v="678000"/>
    <m/>
    <m/>
    <x v="0"/>
    <x v="0"/>
    <x v="0"/>
    <x v="0"/>
    <x v="9"/>
    <x v="8"/>
    <s v="132"/>
    <x v="62"/>
    <s v="132A"/>
    <s v="IT-Director, Enterprise Application"/>
  </r>
  <r>
    <x v="894"/>
    <x v="0"/>
    <s v="LABORF"/>
    <s v="2026"/>
    <n v="43125.91"/>
    <s v="RP615"/>
    <s v="117A01"/>
    <s v="2191"/>
    <s v="684000"/>
    <s v="HRTPA"/>
    <m/>
    <x v="0"/>
    <x v="0"/>
    <x v="0"/>
    <x v="0"/>
    <x v="4"/>
    <x v="4"/>
    <s v="11B"/>
    <x v="5"/>
    <s v="11BH"/>
    <s v="Clean Energy"/>
  </r>
  <r>
    <x v="895"/>
    <x v="0"/>
    <s v="LABORF"/>
    <s v="2026"/>
    <n v="43443.74"/>
    <s v="GU001"/>
    <s v="409PI1"/>
    <s v="2191"/>
    <s v="671000"/>
    <m/>
    <s v="CI"/>
    <x v="0"/>
    <x v="0"/>
    <x v="2"/>
    <x v="2"/>
    <x v="7"/>
    <x v="6"/>
    <s v="409"/>
    <x v="66"/>
    <s v="409A"/>
    <s v="Public Information-Extrnl Relations"/>
  </r>
  <r>
    <x v="896"/>
    <x v="0"/>
    <s v="LABORF"/>
    <s v="2026"/>
    <n v="24738.81"/>
    <s v="RP384"/>
    <s v="26LEQB"/>
    <s v="2191"/>
    <s v="649090"/>
    <m/>
    <m/>
    <x v="0"/>
    <x v="0"/>
    <x v="1"/>
    <x v="1"/>
    <x v="1"/>
    <x v="1"/>
    <s v="26L"/>
    <x v="10"/>
    <s v="26LA"/>
    <s v="Categorical Programs"/>
  </r>
  <r>
    <x v="897"/>
    <x v="0"/>
    <s v="LABORF"/>
    <s v="2026"/>
    <n v="36463.919999999998"/>
    <s v="BF100"/>
    <s v="23DFS1"/>
    <s v="2191"/>
    <s v="694011"/>
    <m/>
    <m/>
    <x v="0"/>
    <x v="0"/>
    <x v="1"/>
    <x v="1"/>
    <x v="15"/>
    <x v="14"/>
    <s v="23F"/>
    <x v="71"/>
    <s v="23FS"/>
    <s v="BC Food Service"/>
  </r>
  <r>
    <x v="898"/>
    <x v="0"/>
    <s v="LABORF"/>
    <s v="2026"/>
    <n v="43731.040000000001"/>
    <s v="GU001"/>
    <s v="23CMOC"/>
    <s v="2191"/>
    <s v="653000"/>
    <m/>
    <m/>
    <x v="0"/>
    <x v="0"/>
    <x v="1"/>
    <x v="1"/>
    <x v="15"/>
    <x v="14"/>
    <s v="23C"/>
    <x v="48"/>
    <s v="23CA"/>
    <s v="M &amp; O Manager"/>
  </r>
  <r>
    <x v="899"/>
    <x v="0"/>
    <s v="LABORF"/>
    <s v="2026"/>
    <n v="71658.28"/>
    <s v="RP030"/>
    <s v="213RH1"/>
    <s v="2191"/>
    <s v="601000"/>
    <m/>
    <m/>
    <x v="0"/>
    <x v="0"/>
    <x v="1"/>
    <x v="1"/>
    <x v="6"/>
    <x v="5"/>
    <s v="213"/>
    <x v="34"/>
    <s v="213R"/>
    <s v="BC SOC SCIENCE/RIGHT GRANT"/>
  </r>
  <r>
    <x v="900"/>
    <x v="0"/>
    <s v="LABORF"/>
    <s v="2026"/>
    <n v="0"/>
    <s v="GU001"/>
    <s v="212AA1"/>
    <s v="1100"/>
    <s v="103000"/>
    <m/>
    <m/>
    <x v="0"/>
    <x v="0"/>
    <x v="1"/>
    <x v="1"/>
    <x v="6"/>
    <x v="5"/>
    <s v="212"/>
    <x v="16"/>
    <s v="212A"/>
    <s v="BC Art Department"/>
  </r>
  <r>
    <x v="901"/>
    <x v="0"/>
    <s v="LABORF"/>
    <s v="2026"/>
    <n v="42664.41"/>
    <s v="GU001"/>
    <s v="23CMOG"/>
    <s v="2191"/>
    <s v="655000"/>
    <m/>
    <m/>
    <x v="0"/>
    <x v="0"/>
    <x v="1"/>
    <x v="1"/>
    <x v="15"/>
    <x v="14"/>
    <s v="23C"/>
    <x v="48"/>
    <s v="23CA"/>
    <s v="M &amp; O Manager"/>
  </r>
  <r>
    <x v="902"/>
    <x v="0"/>
    <s v="LABORF"/>
    <s v="2026"/>
    <n v="38651.89"/>
    <s v="BF100"/>
    <s v="23DCS2"/>
    <s v="2191"/>
    <s v="694011"/>
    <m/>
    <m/>
    <x v="0"/>
    <x v="0"/>
    <x v="1"/>
    <x v="1"/>
    <x v="15"/>
    <x v="14"/>
    <s v="23F"/>
    <x v="71"/>
    <s v="23FS"/>
    <s v="BC Food Service"/>
  </r>
  <r>
    <x v="903"/>
    <x v="0"/>
    <s v="LABORF"/>
    <s v="2026"/>
    <n v="48841.15"/>
    <s v="CD004"/>
    <s v="219CD4"/>
    <s v="2191"/>
    <s v="692000"/>
    <m/>
    <m/>
    <x v="0"/>
    <x v="0"/>
    <x v="1"/>
    <x v="1"/>
    <x v="6"/>
    <x v="5"/>
    <s v="219"/>
    <x v="9"/>
    <s v="219C"/>
    <s v="BC Director CDC"/>
  </r>
  <r>
    <x v="904"/>
    <x v="0"/>
    <s v="LABORF"/>
    <s v="2026"/>
    <n v="64918.94"/>
    <s v="GU001"/>
    <s v="23CMOB"/>
    <s v="2191"/>
    <s v="651000"/>
    <m/>
    <m/>
    <x v="0"/>
    <x v="0"/>
    <x v="1"/>
    <x v="1"/>
    <x v="15"/>
    <x v="14"/>
    <s v="23C"/>
    <x v="48"/>
    <s v="23CA"/>
    <s v="M &amp; O Manager"/>
  </r>
  <r>
    <x v="905"/>
    <x v="0"/>
    <s v="LABORF"/>
    <s v="2026"/>
    <n v="66541.89"/>
    <s v="GU001"/>
    <s v="26EAS1"/>
    <s v="2191"/>
    <s v="620000"/>
    <m/>
    <m/>
    <x v="0"/>
    <x v="0"/>
    <x v="1"/>
    <x v="1"/>
    <x v="1"/>
    <x v="1"/>
    <s v="26E"/>
    <x v="14"/>
    <s v="26ED"/>
    <s v="BC DSPS"/>
  </r>
  <r>
    <x v="906"/>
    <x v="0"/>
    <s v="LABORF"/>
    <s v="2026"/>
    <n v="53281.97"/>
    <s v="GU001"/>
    <s v="20IIF0"/>
    <s v="2191"/>
    <s v="678012"/>
    <m/>
    <m/>
    <x v="0"/>
    <x v="0"/>
    <x v="1"/>
    <x v="1"/>
    <x v="13"/>
    <x v="12"/>
    <s v="20I"/>
    <x v="72"/>
    <s v="20IA"/>
    <s v="Information Services"/>
  </r>
  <r>
    <x v="907"/>
    <x v="0"/>
    <s v="LABORF"/>
    <s v="2026"/>
    <n v="85179.28"/>
    <s v="GU001"/>
    <s v="20BPI2"/>
    <s v="2191"/>
    <s v="671000"/>
    <m/>
    <m/>
    <x v="0"/>
    <x v="0"/>
    <x v="1"/>
    <x v="1"/>
    <x v="13"/>
    <x v="12"/>
    <s v="20B"/>
    <x v="84"/>
    <s v="20BA"/>
    <s v="BC - Marketing &amp; Public Relations"/>
  </r>
  <r>
    <x v="908"/>
    <x v="0"/>
    <s v="LABORF"/>
    <s v="2026"/>
    <n v="0"/>
    <s v="GU001"/>
    <s v="212PA3"/>
    <s v="2495"/>
    <s v="100700"/>
    <m/>
    <m/>
    <x v="0"/>
    <x v="0"/>
    <x v="1"/>
    <x v="1"/>
    <x v="6"/>
    <x v="5"/>
    <s v="212"/>
    <x v="16"/>
    <s v="212P"/>
    <s v="Performing Arts"/>
  </r>
  <r>
    <x v="909"/>
    <x v="0"/>
    <s v="LABORF"/>
    <s v="2026"/>
    <n v="120395.11"/>
    <s v="GU001"/>
    <s v="511SM1"/>
    <s v="1100"/>
    <s v="190500"/>
    <m/>
    <m/>
    <x v="0"/>
    <x v="0"/>
    <x v="3"/>
    <x v="3"/>
    <x v="5"/>
    <x v="2"/>
    <s v="511"/>
    <x v="17"/>
    <s v="511G"/>
    <s v="PC - SCIENCE"/>
  </r>
  <r>
    <x v="910"/>
    <x v="0"/>
    <s v="LABORF"/>
    <s v="2026"/>
    <n v="0"/>
    <s v="RP613"/>
    <s v="21AWL9"/>
    <s v="2110"/>
    <s v="647000"/>
    <s v="B68168"/>
    <m/>
    <x v="0"/>
    <x v="0"/>
    <x v="1"/>
    <x v="1"/>
    <x v="6"/>
    <x v="5"/>
    <s v="21A"/>
    <x v="47"/>
    <s v="21AW"/>
    <s v="BC Strong Workforce"/>
  </r>
  <r>
    <x v="357"/>
    <x v="0"/>
    <s v="LABORF"/>
    <s v="2026"/>
    <n v="28663.31"/>
    <s v="RP023"/>
    <s v="55CFY1"/>
    <s v="2191"/>
    <s v="649090"/>
    <m/>
    <m/>
    <x v="0"/>
    <x v="0"/>
    <x v="3"/>
    <x v="3"/>
    <x v="8"/>
    <x v="7"/>
    <s v="55C"/>
    <x v="24"/>
    <s v="55CB"/>
    <s v="Director of Student Services"/>
  </r>
  <r>
    <x v="911"/>
    <x v="0"/>
    <s v="LABORF"/>
    <s v="2026"/>
    <n v="91010.87"/>
    <s v="RP384"/>
    <s v="55CEQA"/>
    <s v="1214"/>
    <s v="649090"/>
    <m/>
    <m/>
    <x v="0"/>
    <x v="0"/>
    <x v="3"/>
    <x v="3"/>
    <x v="8"/>
    <x v="7"/>
    <s v="55C"/>
    <x v="24"/>
    <s v="55CA"/>
    <s v="Dean Student Success &amp; Counseling"/>
  </r>
  <r>
    <x v="912"/>
    <x v="0"/>
    <s v="LABORF"/>
    <s v="2026"/>
    <n v="0"/>
    <s v="GU001"/>
    <s v="210VI0"/>
    <s v="1311"/>
    <s v="499900"/>
    <m/>
    <m/>
    <x v="0"/>
    <x v="0"/>
    <x v="1"/>
    <x v="1"/>
    <x v="6"/>
    <x v="5"/>
    <s v="210"/>
    <x v="8"/>
    <s v="210A"/>
    <s v="VP Student Learning"/>
  </r>
  <r>
    <x v="913"/>
    <x v="0"/>
    <s v="LABORF"/>
    <s v="2026"/>
    <n v="0"/>
    <s v="GU001"/>
    <s v="210VI0"/>
    <s v="1311"/>
    <s v="499900"/>
    <m/>
    <m/>
    <x v="0"/>
    <x v="0"/>
    <x v="1"/>
    <x v="1"/>
    <x v="6"/>
    <x v="5"/>
    <s v="210"/>
    <x v="8"/>
    <s v="210A"/>
    <s v="VP Student Learning"/>
  </r>
  <r>
    <x v="914"/>
    <x v="0"/>
    <s v="LABORF"/>
    <s v="2026"/>
    <n v="115402.61"/>
    <s v="GU001"/>
    <s v="411AH1"/>
    <s v="1100"/>
    <s v="125000"/>
    <m/>
    <s v="CI"/>
    <x v="0"/>
    <x v="0"/>
    <x v="2"/>
    <x v="2"/>
    <x v="2"/>
    <x v="2"/>
    <s v="411"/>
    <x v="20"/>
    <s v="411A"/>
    <s v="Dean of Career Technical Education"/>
  </r>
  <r>
    <x v="915"/>
    <x v="0"/>
    <s v="LABORF"/>
    <s v="2026"/>
    <n v="133097.85"/>
    <s v="GU001"/>
    <s v="41ESS1"/>
    <s v="1100"/>
    <s v="220200"/>
    <m/>
    <s v="CT"/>
    <x v="0"/>
    <x v="0"/>
    <x v="2"/>
    <x v="2"/>
    <x v="2"/>
    <x v="2"/>
    <s v="41E"/>
    <x v="2"/>
    <s v="41EF"/>
    <s v="CC-Social Science"/>
  </r>
  <r>
    <x v="916"/>
    <x v="0"/>
    <s v="LABORF"/>
    <s v="2026"/>
    <n v="187549.7"/>
    <s v="GU001"/>
    <s v="400PR0"/>
    <s v="1214"/>
    <s v="679000"/>
    <m/>
    <s v="CI"/>
    <x v="0"/>
    <x v="0"/>
    <x v="2"/>
    <x v="2"/>
    <x v="7"/>
    <x v="6"/>
    <s v="400"/>
    <x v="28"/>
    <s v="400A"/>
    <s v="President - Cerro Coso College"/>
  </r>
  <r>
    <x v="917"/>
    <x v="0"/>
    <s v="LABORF"/>
    <s v="2026"/>
    <n v="0"/>
    <s v="RP613"/>
    <s v="411WL9"/>
    <s v="2311"/>
    <s v="601000"/>
    <m/>
    <s v="CI"/>
    <x v="0"/>
    <x v="0"/>
    <x v="2"/>
    <x v="2"/>
    <x v="2"/>
    <x v="2"/>
    <s v="411"/>
    <x v="20"/>
    <s v="411A"/>
    <s v="Dean of Career Technical Education"/>
  </r>
  <r>
    <x v="918"/>
    <x v="0"/>
    <s v="LABORF"/>
    <s v="2026"/>
    <n v="163621.76999999999"/>
    <s v="GU001"/>
    <s v="140HR8"/>
    <s v="2110"/>
    <s v="673000"/>
    <m/>
    <m/>
    <x v="0"/>
    <x v="0"/>
    <x v="0"/>
    <x v="0"/>
    <x v="10"/>
    <x v="9"/>
    <s v="140"/>
    <x v="52"/>
    <s v="140A"/>
    <s v="HR - Vice Chancellor"/>
  </r>
  <r>
    <x v="919"/>
    <x v="0"/>
    <s v="LABORF"/>
    <s v="2026"/>
    <n v="128507.46"/>
    <s v="GU001"/>
    <s v="D01CO2"/>
    <s v="2110"/>
    <s v="660010"/>
    <m/>
    <m/>
    <x v="0"/>
    <x v="0"/>
    <x v="0"/>
    <x v="0"/>
    <x v="3"/>
    <x v="3"/>
    <s v="101"/>
    <x v="51"/>
    <s v="101A"/>
    <s v="Chancellor's - Admin. Assistant"/>
  </r>
  <r>
    <x v="920"/>
    <x v="0"/>
    <s v="LABORF"/>
    <s v="2026"/>
    <n v="88888.51"/>
    <s v="RP040"/>
    <s v="102RG1"/>
    <s v="2110"/>
    <s v="684000"/>
    <m/>
    <m/>
    <x v="0"/>
    <x v="0"/>
    <x v="0"/>
    <x v="0"/>
    <x v="3"/>
    <x v="3"/>
    <s v="102"/>
    <x v="4"/>
    <s v="102B"/>
    <s v="CREL Future Dev (1)"/>
  </r>
  <r>
    <x v="921"/>
    <x v="0"/>
    <s v="LABORF"/>
    <s v="2026"/>
    <n v="134531.96"/>
    <s v="GU001"/>
    <s v="133II0"/>
    <s v="2110"/>
    <s v="678000"/>
    <m/>
    <m/>
    <x v="0"/>
    <x v="0"/>
    <x v="0"/>
    <x v="0"/>
    <x v="9"/>
    <x v="8"/>
    <s v="133"/>
    <x v="23"/>
    <s v="133A"/>
    <s v="IT-Director, IT Infrastructure"/>
  </r>
  <r>
    <x v="922"/>
    <x v="0"/>
    <s v="LABORF"/>
    <s v="2026"/>
    <n v="154352.71"/>
    <s v="GU001"/>
    <s v="511VP1"/>
    <s v="1100"/>
    <s v="100100"/>
    <m/>
    <m/>
    <x v="0"/>
    <x v="0"/>
    <x v="3"/>
    <x v="3"/>
    <x v="5"/>
    <x v="2"/>
    <s v="511"/>
    <x v="17"/>
    <s v="511F"/>
    <s v="PC - FINE &amp; APPLIED ARTS"/>
  </r>
  <r>
    <x v="923"/>
    <x v="0"/>
    <s v="LABORF"/>
    <s v="2026"/>
    <n v="119157.35"/>
    <s v="GU001"/>
    <s v="518HC5"/>
    <s v="1100"/>
    <s v="123010"/>
    <m/>
    <m/>
    <x v="0"/>
    <x v="0"/>
    <x v="3"/>
    <x v="3"/>
    <x v="5"/>
    <x v="2"/>
    <s v="518"/>
    <x v="6"/>
    <s v="518A"/>
    <s v="Associate Dean, Health Careers"/>
  </r>
  <r>
    <x v="924"/>
    <x v="0"/>
    <s v="LABORF"/>
    <s v="2026"/>
    <n v="0"/>
    <s v="GU001"/>
    <s v="210VI0"/>
    <s v="2394"/>
    <s v="601000"/>
    <m/>
    <m/>
    <x v="0"/>
    <x v="0"/>
    <x v="1"/>
    <x v="1"/>
    <x v="6"/>
    <x v="5"/>
    <s v="210"/>
    <x v="8"/>
    <s v="210A"/>
    <s v="VP Student Learning"/>
  </r>
  <r>
    <x v="925"/>
    <x v="0"/>
    <s v="LABORF"/>
    <s v="2026"/>
    <n v="0"/>
    <s v="GU001"/>
    <s v="210VI0"/>
    <s v="2394"/>
    <s v="601000"/>
    <m/>
    <m/>
    <x v="0"/>
    <x v="0"/>
    <x v="1"/>
    <x v="1"/>
    <x v="6"/>
    <x v="5"/>
    <s v="210"/>
    <x v="8"/>
    <s v="210A"/>
    <s v="VP Student Learning"/>
  </r>
  <r>
    <x v="926"/>
    <x v="0"/>
    <s v="LABORF"/>
    <s v="2026"/>
    <n v="0"/>
    <s v="GU001"/>
    <s v="210VI0"/>
    <s v="2394"/>
    <s v="601000"/>
    <m/>
    <m/>
    <x v="0"/>
    <x v="0"/>
    <x v="1"/>
    <x v="1"/>
    <x v="6"/>
    <x v="5"/>
    <s v="210"/>
    <x v="8"/>
    <s v="210A"/>
    <s v="VP Student Learning"/>
  </r>
  <r>
    <x v="927"/>
    <x v="0"/>
    <s v="LABORF"/>
    <s v="2026"/>
    <n v="0"/>
    <s v="GU001"/>
    <s v="260VS0"/>
    <s v="2399"/>
    <s v="649090"/>
    <m/>
    <m/>
    <x v="0"/>
    <x v="0"/>
    <x v="1"/>
    <x v="1"/>
    <x v="1"/>
    <x v="1"/>
    <s v="260"/>
    <x v="1"/>
    <s v="260A"/>
    <s v="VP of Student Services"/>
  </r>
  <r>
    <x v="928"/>
    <x v="0"/>
    <s v="LABORF"/>
    <s v="2026"/>
    <n v="0"/>
    <s v="GU001"/>
    <s v="212BMT"/>
    <s v="1100"/>
    <s v="050200"/>
    <m/>
    <m/>
    <x v="0"/>
    <x v="0"/>
    <x v="1"/>
    <x v="1"/>
    <x v="6"/>
    <x v="5"/>
    <s v="212"/>
    <x v="16"/>
    <s v="212B"/>
    <s v="Art Department"/>
  </r>
  <r>
    <x v="929"/>
    <x v="0"/>
    <s v="LABORF"/>
    <s v="2026"/>
    <n v="0"/>
    <s v="RP041"/>
    <s v="213SN1"/>
    <s v="2191"/>
    <s v="684000"/>
    <m/>
    <m/>
    <x v="0"/>
    <x v="0"/>
    <x v="1"/>
    <x v="1"/>
    <x v="6"/>
    <x v="5"/>
    <s v="213"/>
    <x v="34"/>
    <s v="213S"/>
    <s v="BC SOC SCIENCE/RISING SCHOL"/>
  </r>
  <r>
    <x v="930"/>
    <x v="0"/>
    <s v="LABORF"/>
    <s v="2026"/>
    <n v="0"/>
    <s v="GU001"/>
    <s v="210VI0"/>
    <s v="2394"/>
    <s v="601000"/>
    <m/>
    <m/>
    <x v="0"/>
    <x v="0"/>
    <x v="1"/>
    <x v="1"/>
    <x v="6"/>
    <x v="5"/>
    <s v="210"/>
    <x v="8"/>
    <s v="210A"/>
    <s v="VP Student Learning"/>
  </r>
  <r>
    <x v="931"/>
    <x v="0"/>
    <s v="LABORF"/>
    <s v="2026"/>
    <n v="0"/>
    <s v="GU001"/>
    <s v="210VI0"/>
    <s v="2394"/>
    <s v="601000"/>
    <m/>
    <m/>
    <x v="0"/>
    <x v="0"/>
    <x v="1"/>
    <x v="1"/>
    <x v="6"/>
    <x v="5"/>
    <s v="210"/>
    <x v="8"/>
    <s v="210A"/>
    <s v="VP Student Learning"/>
  </r>
  <r>
    <x v="932"/>
    <x v="0"/>
    <s v="LABORF"/>
    <s v="2026"/>
    <n v="0"/>
    <s v="GU001"/>
    <s v="210VI0"/>
    <s v="2394"/>
    <s v="601000"/>
    <m/>
    <m/>
    <x v="0"/>
    <x v="0"/>
    <x v="1"/>
    <x v="1"/>
    <x v="6"/>
    <x v="5"/>
    <s v="210"/>
    <x v="8"/>
    <s v="210A"/>
    <s v="VP Student Learning"/>
  </r>
  <r>
    <x v="933"/>
    <x v="0"/>
    <s v="LABORF"/>
    <s v="2026"/>
    <n v="0"/>
    <s v="GU001"/>
    <s v="210VI0"/>
    <s v="2394"/>
    <s v="601000"/>
    <m/>
    <m/>
    <x v="0"/>
    <x v="0"/>
    <x v="1"/>
    <x v="1"/>
    <x v="6"/>
    <x v="5"/>
    <s v="210"/>
    <x v="8"/>
    <s v="210A"/>
    <s v="VP Student Learning"/>
  </r>
  <r>
    <x v="934"/>
    <x v="0"/>
    <s v="LABORF"/>
    <s v="2026"/>
    <n v="0"/>
    <s v="GU001"/>
    <s v="210VI0"/>
    <s v="2394"/>
    <s v="601000"/>
    <m/>
    <m/>
    <x v="0"/>
    <x v="0"/>
    <x v="1"/>
    <x v="1"/>
    <x v="6"/>
    <x v="5"/>
    <s v="210"/>
    <x v="8"/>
    <s v="210A"/>
    <s v="VP Student Learning"/>
  </r>
  <r>
    <x v="935"/>
    <x v="0"/>
    <s v="LABORF"/>
    <s v="2026"/>
    <n v="0"/>
    <s v="GU001"/>
    <s v="210VI0"/>
    <s v="2394"/>
    <s v="601000"/>
    <m/>
    <m/>
    <x v="0"/>
    <x v="0"/>
    <x v="1"/>
    <x v="1"/>
    <x v="6"/>
    <x v="5"/>
    <s v="210"/>
    <x v="8"/>
    <s v="210A"/>
    <s v="VP Student Learning"/>
  </r>
  <r>
    <x v="936"/>
    <x v="0"/>
    <s v="LABORF"/>
    <s v="2026"/>
    <n v="109941.88"/>
    <s v="GU001"/>
    <s v="21GBE1"/>
    <s v="1100"/>
    <s v="200100"/>
    <m/>
    <m/>
    <x v="0"/>
    <x v="0"/>
    <x v="1"/>
    <x v="1"/>
    <x v="6"/>
    <x v="5"/>
    <s v="21G"/>
    <x v="15"/>
    <s v="21GB"/>
    <s v="BC BEHAVIORIAL SCIENCE"/>
  </r>
  <r>
    <x v="213"/>
    <x v="0"/>
    <s v="LABORF"/>
    <s v="2026"/>
    <n v="37124.53"/>
    <s v="RP384"/>
    <s v="26LEQA"/>
    <s v="1214"/>
    <s v="649090"/>
    <m/>
    <m/>
    <x v="0"/>
    <x v="0"/>
    <x v="1"/>
    <x v="1"/>
    <x v="1"/>
    <x v="1"/>
    <s v="26L"/>
    <x v="10"/>
    <s v="26LA"/>
    <s v="Categorical Programs"/>
  </r>
  <r>
    <x v="937"/>
    <x v="0"/>
    <s v="LABORF"/>
    <s v="2026"/>
    <n v="124389.13"/>
    <s v="GU001"/>
    <s v="21FPL1"/>
    <s v="1100"/>
    <s v="150900"/>
    <m/>
    <m/>
    <x v="0"/>
    <x v="0"/>
    <x v="1"/>
    <x v="1"/>
    <x v="6"/>
    <x v="5"/>
    <s v="21F"/>
    <x v="46"/>
    <s v="21FP"/>
    <s v="BC PHILOSOPHY"/>
  </r>
  <r>
    <x v="938"/>
    <x v="0"/>
    <s v="LABORF"/>
    <s v="2026"/>
    <n v="149622.44"/>
    <s v="GU001"/>
    <s v="215SI1"/>
    <s v="1100"/>
    <s v="190100"/>
    <m/>
    <m/>
    <x v="0"/>
    <x v="0"/>
    <x v="1"/>
    <x v="1"/>
    <x v="6"/>
    <x v="5"/>
    <s v="215"/>
    <x v="13"/>
    <s v="215G"/>
    <s v="Physical Science"/>
  </r>
  <r>
    <x v="939"/>
    <x v="0"/>
    <s v="LABORF"/>
    <s v="2026"/>
    <n v="124389.13"/>
    <s v="GU001"/>
    <s v="215MA1"/>
    <s v="1100"/>
    <s v="170100"/>
    <m/>
    <m/>
    <x v="0"/>
    <x v="0"/>
    <x v="1"/>
    <x v="1"/>
    <x v="6"/>
    <x v="5"/>
    <s v="215"/>
    <x v="13"/>
    <s v="215F"/>
    <s v="Math General"/>
  </r>
  <r>
    <x v="940"/>
    <x v="0"/>
    <s v="LABORF"/>
    <s v="2026"/>
    <n v="142412.79999999999"/>
    <s v="GU001"/>
    <s v="21BEE1"/>
    <s v="1100"/>
    <s v="150100"/>
    <m/>
    <m/>
    <x v="0"/>
    <x v="0"/>
    <x v="1"/>
    <x v="1"/>
    <x v="6"/>
    <x v="5"/>
    <s v="21B"/>
    <x v="12"/>
    <s v="21BE"/>
    <s v="Dean English"/>
  </r>
  <r>
    <x v="941"/>
    <x v="0"/>
    <s v="LABORF"/>
    <s v="2026"/>
    <n v="10289.959999999999"/>
    <s v="RP500"/>
    <s v="239SY0"/>
    <s v="2110"/>
    <s v="695010"/>
    <m/>
    <m/>
    <x v="0"/>
    <x v="0"/>
    <x v="1"/>
    <x v="1"/>
    <x v="15"/>
    <x v="14"/>
    <s v="239"/>
    <x v="44"/>
    <s v="239A"/>
    <s v="Public Safety"/>
  </r>
  <r>
    <x v="942"/>
    <x v="0"/>
    <s v="LABORF"/>
    <s v="2026"/>
    <n v="0"/>
    <s v="GU001"/>
    <s v="512CJ1"/>
    <s v="2412"/>
    <s v="210500"/>
    <m/>
    <m/>
    <x v="0"/>
    <x v="0"/>
    <x v="3"/>
    <x v="3"/>
    <x v="5"/>
    <x v="2"/>
    <s v="512"/>
    <x v="33"/>
    <s v="512C"/>
    <s v="PC - CAREER &amp; TECHNICAL EDUCATION"/>
  </r>
  <r>
    <x v="943"/>
    <x v="0"/>
    <s v="LABORF"/>
    <s v="2026"/>
    <n v="0"/>
    <s v="RP659"/>
    <s v="26LCAS"/>
    <s v="2394"/>
    <s v="643020"/>
    <s v="CASCSC"/>
    <m/>
    <x v="0"/>
    <x v="0"/>
    <x v="1"/>
    <x v="1"/>
    <x v="1"/>
    <x v="1"/>
    <s v="26L"/>
    <x v="10"/>
    <s v="26LC"/>
    <s v="CATEGORICAL BC CAL SOAP"/>
  </r>
  <r>
    <x v="944"/>
    <x v="0"/>
    <s v="LABORF"/>
    <s v="2026"/>
    <n v="0"/>
    <s v="BF100"/>
    <s v="23DCS2"/>
    <s v="2399"/>
    <s v="694011"/>
    <m/>
    <m/>
    <x v="0"/>
    <x v="0"/>
    <x v="1"/>
    <x v="1"/>
    <x v="15"/>
    <x v="14"/>
    <s v="23F"/>
    <x v="71"/>
    <s v="23FS"/>
    <s v="BC Food Service"/>
  </r>
  <r>
    <x v="945"/>
    <x v="0"/>
    <s v="LABORF"/>
    <s v="2026"/>
    <n v="0"/>
    <s v="RP383"/>
    <s v="267MF1"/>
    <s v="2394"/>
    <s v="644000"/>
    <m/>
    <m/>
    <x v="0"/>
    <x v="0"/>
    <x v="1"/>
    <x v="1"/>
    <x v="1"/>
    <x v="1"/>
    <s v="267"/>
    <x v="53"/>
    <s v="267M"/>
    <s v="Mental Health"/>
  </r>
  <r>
    <x v="841"/>
    <x v="0"/>
    <s v="LABORF"/>
    <s v="2026"/>
    <n v="24135.4"/>
    <s v="RP384"/>
    <s v="26LEQA"/>
    <s v="2191"/>
    <s v="649090"/>
    <m/>
    <m/>
    <x v="0"/>
    <x v="0"/>
    <x v="1"/>
    <x v="1"/>
    <x v="1"/>
    <x v="1"/>
    <s v="26L"/>
    <x v="10"/>
    <s v="26LA"/>
    <s v="Categorical Programs"/>
  </r>
  <r>
    <x v="103"/>
    <x v="0"/>
    <s v="LABORF"/>
    <s v="2026"/>
    <n v="3089.54"/>
    <s v="RP026"/>
    <s v="40KTQ1"/>
    <s v="2191"/>
    <s v="649090"/>
    <m/>
    <s v="CI"/>
    <x v="0"/>
    <x v="0"/>
    <x v="2"/>
    <x v="2"/>
    <x v="7"/>
    <x v="6"/>
    <s v="40K"/>
    <x v="21"/>
    <s v="40KA"/>
    <s v="Equity"/>
  </r>
  <r>
    <x v="402"/>
    <x v="0"/>
    <s v="LABORF"/>
    <s v="2026"/>
    <n v="2324.09"/>
    <s v="RP384"/>
    <s v="40KEQB"/>
    <s v="1231"/>
    <s v="649090"/>
    <m/>
    <s v="CI"/>
    <x v="0"/>
    <x v="0"/>
    <x v="2"/>
    <x v="2"/>
    <x v="7"/>
    <x v="6"/>
    <s v="40K"/>
    <x v="21"/>
    <s v="40KA"/>
    <s v="Equity"/>
  </r>
  <r>
    <x v="794"/>
    <x v="0"/>
    <s v="LABORF"/>
    <s v="2026"/>
    <n v="5315.69"/>
    <s v="RP668"/>
    <s v="424FA1"/>
    <s v="2110"/>
    <s v="646000"/>
    <m/>
    <s v="CI"/>
    <x v="0"/>
    <x v="0"/>
    <x v="2"/>
    <x v="2"/>
    <x v="11"/>
    <x v="10"/>
    <s v="424"/>
    <x v="36"/>
    <s v="424D"/>
    <s v="Financial Aid"/>
  </r>
  <r>
    <x v="946"/>
    <x v="0"/>
    <s v="LABORF"/>
    <s v="2026"/>
    <n v="37461.4"/>
    <s v="GU001"/>
    <s v="536MOC"/>
    <s v="2191"/>
    <s v="653000"/>
    <m/>
    <m/>
    <x v="0"/>
    <x v="0"/>
    <x v="3"/>
    <x v="3"/>
    <x v="17"/>
    <x v="13"/>
    <s v="536"/>
    <x v="60"/>
    <s v="536A"/>
    <s v="PC - Maintenance &amp; Operations"/>
  </r>
  <r>
    <x v="947"/>
    <x v="0"/>
    <s v="LABORF"/>
    <s v="2026"/>
    <n v="20792.97"/>
    <s v="RP613"/>
    <s v="512WL9"/>
    <s v="2191"/>
    <s v="679000"/>
    <s v="P85233"/>
    <m/>
    <x v="0"/>
    <x v="0"/>
    <x v="3"/>
    <x v="3"/>
    <x v="5"/>
    <x v="2"/>
    <s v="512"/>
    <x v="33"/>
    <s v="512A"/>
    <s v="PC - DEAN OF LEARNING - B"/>
  </r>
  <r>
    <x v="845"/>
    <x v="0"/>
    <s v="LABORF"/>
    <s v="2026"/>
    <n v="17477.64"/>
    <s v="RP007"/>
    <s v="55CDS1"/>
    <s v="2191"/>
    <s v="642000"/>
    <m/>
    <m/>
    <x v="0"/>
    <x v="0"/>
    <x v="3"/>
    <x v="3"/>
    <x v="8"/>
    <x v="7"/>
    <s v="55C"/>
    <x v="24"/>
    <s v="55CB"/>
    <s v="Director of Student Services"/>
  </r>
  <r>
    <x v="42"/>
    <x v="0"/>
    <s v="LABORF"/>
    <s v="2026"/>
    <n v="6865.57"/>
    <s v="RP682"/>
    <s v="11BHJ1"/>
    <s v="2191"/>
    <s v="684000"/>
    <m/>
    <m/>
    <x v="0"/>
    <x v="0"/>
    <x v="0"/>
    <x v="0"/>
    <x v="4"/>
    <x v="4"/>
    <s v="11B"/>
    <x v="5"/>
    <s v="11BH"/>
    <s v="Clean Energy"/>
  </r>
  <r>
    <x v="948"/>
    <x v="0"/>
    <s v="LABORF"/>
    <s v="2026"/>
    <n v="0"/>
    <s v="GU001"/>
    <s v="410VI0"/>
    <s v="1419"/>
    <s v="601000"/>
    <m/>
    <s v="CI"/>
    <x v="0"/>
    <x v="0"/>
    <x v="2"/>
    <x v="2"/>
    <x v="2"/>
    <x v="2"/>
    <s v="410"/>
    <x v="7"/>
    <s v="410A"/>
    <s v="CC - VP Academic Affairs"/>
  </r>
  <r>
    <x v="410"/>
    <x v="0"/>
    <s v="LABORF"/>
    <s v="2026"/>
    <n v="11722.04"/>
    <s v="RP005"/>
    <s v="422EO1"/>
    <s v="2191"/>
    <s v="643000"/>
    <s v="EOPDCB"/>
    <s v="CI"/>
    <x v="0"/>
    <x v="0"/>
    <x v="2"/>
    <x v="2"/>
    <x v="11"/>
    <x v="10"/>
    <s v="422"/>
    <x v="41"/>
    <s v="422E"/>
    <s v="EOPS"/>
  </r>
  <r>
    <x v="949"/>
    <x v="0"/>
    <s v="LABORF"/>
    <s v="2026"/>
    <n v="37708.32"/>
    <s v="CD002"/>
    <s v="42DCC1"/>
    <s v="2191"/>
    <s v="692000"/>
    <m/>
    <s v="CI"/>
    <x v="0"/>
    <x v="0"/>
    <x v="2"/>
    <x v="2"/>
    <x v="11"/>
    <x v="10"/>
    <s v="42D"/>
    <x v="27"/>
    <s v="42DA"/>
    <s v="CDC Program Manager"/>
  </r>
  <r>
    <x v="295"/>
    <x v="0"/>
    <s v="LABORF"/>
    <s v="2026"/>
    <n v="6816.49"/>
    <s v="GU001"/>
    <s v="239SY0"/>
    <s v="2191"/>
    <s v="696011"/>
    <m/>
    <m/>
    <x v="0"/>
    <x v="0"/>
    <x v="1"/>
    <x v="1"/>
    <x v="15"/>
    <x v="14"/>
    <s v="239"/>
    <x v="44"/>
    <s v="239A"/>
    <s v="Public Safety"/>
  </r>
  <r>
    <x v="950"/>
    <x v="0"/>
    <s v="LABORF"/>
    <s v="2026"/>
    <n v="69910.559999999998"/>
    <s v="GU001"/>
    <s v="26HAR2"/>
    <s v="2191"/>
    <s v="620000"/>
    <m/>
    <m/>
    <x v="0"/>
    <x v="0"/>
    <x v="1"/>
    <x v="1"/>
    <x v="1"/>
    <x v="1"/>
    <s v="26H"/>
    <x v="54"/>
    <s v="26HA"/>
    <s v="ADMISSIONS &amp; RECS."/>
  </r>
  <r>
    <x v="951"/>
    <x v="0"/>
    <s v="LABORF"/>
    <s v="2026"/>
    <n v="39618.07"/>
    <s v="GU001"/>
    <s v="26FFA1"/>
    <s v="2191"/>
    <s v="646000"/>
    <m/>
    <m/>
    <x v="0"/>
    <x v="0"/>
    <x v="1"/>
    <x v="1"/>
    <x v="1"/>
    <x v="1"/>
    <s v="26F"/>
    <x v="58"/>
    <s v="26FA"/>
    <s v="Director Financial Aid (New Queue)"/>
  </r>
  <r>
    <x v="952"/>
    <x v="0"/>
    <s v="LABORF"/>
    <s v="2026"/>
    <n v="60283.63"/>
    <s v="GU001"/>
    <s v="26HAR1"/>
    <s v="2191"/>
    <s v="620000"/>
    <m/>
    <m/>
    <x v="0"/>
    <x v="0"/>
    <x v="1"/>
    <x v="1"/>
    <x v="1"/>
    <x v="1"/>
    <s v="26H"/>
    <x v="54"/>
    <s v="26HA"/>
    <s v="ADMISSIONS &amp; RECS."/>
  </r>
  <r>
    <x v="953"/>
    <x v="0"/>
    <s v="LABORF"/>
    <s v="2026"/>
    <n v="0"/>
    <s v="RP384"/>
    <s v="26LEQA"/>
    <s v="2110"/>
    <s v="649090"/>
    <m/>
    <m/>
    <x v="0"/>
    <x v="0"/>
    <x v="1"/>
    <x v="1"/>
    <x v="1"/>
    <x v="1"/>
    <s v="26L"/>
    <x v="10"/>
    <s v="26LA"/>
    <s v="Categorical Programs"/>
  </r>
  <r>
    <x v="954"/>
    <x v="0"/>
    <s v="LABORF"/>
    <s v="2026"/>
    <n v="0"/>
    <s v="GU001"/>
    <s v="215MA1"/>
    <s v="1100"/>
    <s v="170100"/>
    <m/>
    <m/>
    <x v="0"/>
    <x v="0"/>
    <x v="1"/>
    <x v="1"/>
    <x v="6"/>
    <x v="5"/>
    <s v="215"/>
    <x v="13"/>
    <s v="215F"/>
    <s v="Math General"/>
  </r>
  <r>
    <x v="955"/>
    <x v="0"/>
    <s v="LABORF"/>
    <s v="2026"/>
    <n v="37966.21"/>
    <s v="FD400"/>
    <s v="219CDF"/>
    <s v="2191"/>
    <s v="692000"/>
    <m/>
    <m/>
    <x v="0"/>
    <x v="0"/>
    <x v="1"/>
    <x v="1"/>
    <x v="6"/>
    <x v="5"/>
    <s v="219"/>
    <x v="9"/>
    <s v="219C"/>
    <s v="BC Director CDC"/>
  </r>
  <r>
    <x v="956"/>
    <x v="0"/>
    <s v="LABORF"/>
    <s v="2026"/>
    <n v="29686.57"/>
    <s v="CD004"/>
    <s v="219CD4"/>
    <s v="2191"/>
    <s v="692000"/>
    <m/>
    <m/>
    <x v="0"/>
    <x v="0"/>
    <x v="1"/>
    <x v="1"/>
    <x v="6"/>
    <x v="5"/>
    <s v="219"/>
    <x v="9"/>
    <s v="219C"/>
    <s v="BC Director CDC"/>
  </r>
  <r>
    <x v="957"/>
    <x v="0"/>
    <s v="LABORF"/>
    <s v="2026"/>
    <n v="39618.050000000003"/>
    <s v="GU001"/>
    <s v="23CMOG"/>
    <s v="2191"/>
    <s v="655000"/>
    <m/>
    <m/>
    <x v="0"/>
    <x v="0"/>
    <x v="1"/>
    <x v="1"/>
    <x v="15"/>
    <x v="14"/>
    <s v="23C"/>
    <x v="48"/>
    <s v="23CA"/>
    <s v="M &amp; O Manager"/>
  </r>
  <r>
    <x v="958"/>
    <x v="0"/>
    <s v="LABORF"/>
    <s v="2026"/>
    <n v="71658.28"/>
    <s v="GU001"/>
    <s v="26CCG1"/>
    <s v="2191"/>
    <s v="631000"/>
    <m/>
    <m/>
    <x v="0"/>
    <x v="0"/>
    <x v="1"/>
    <x v="1"/>
    <x v="1"/>
    <x v="1"/>
    <s v="26C"/>
    <x v="43"/>
    <s v="26CC"/>
    <s v="Dean of Student Develop Success"/>
  </r>
  <r>
    <x v="959"/>
    <x v="0"/>
    <s v="LABORF"/>
    <s v="2026"/>
    <n v="36724.93"/>
    <s v="RP384"/>
    <s v="26LEQA"/>
    <s v="2191"/>
    <s v="649090"/>
    <m/>
    <m/>
    <x v="0"/>
    <x v="0"/>
    <x v="1"/>
    <x v="1"/>
    <x v="1"/>
    <x v="1"/>
    <s v="26L"/>
    <x v="10"/>
    <s v="26LA"/>
    <s v="Categorical Programs"/>
  </r>
  <r>
    <x v="960"/>
    <x v="0"/>
    <s v="LABORF"/>
    <s v="2026"/>
    <n v="0"/>
    <s v="GU001"/>
    <s v="42GAT0"/>
    <s v="2394"/>
    <s v="696041"/>
    <m/>
    <s v="CI"/>
    <x v="0"/>
    <x v="0"/>
    <x v="2"/>
    <x v="2"/>
    <x v="11"/>
    <x v="10"/>
    <s v="42G"/>
    <x v="81"/>
    <s v="42GA"/>
    <s v="Athletics"/>
  </r>
  <r>
    <x v="961"/>
    <x v="0"/>
    <s v="LABORF"/>
    <s v="2026"/>
    <n v="0"/>
    <s v="RP659"/>
    <s v="26LCAS"/>
    <s v="2394"/>
    <s v="643020"/>
    <s v="CASCSC"/>
    <m/>
    <x v="0"/>
    <x v="0"/>
    <x v="1"/>
    <x v="1"/>
    <x v="1"/>
    <x v="1"/>
    <s v="26L"/>
    <x v="10"/>
    <s v="26LC"/>
    <s v="CATEGORICAL BC CAL SOAP"/>
  </r>
  <r>
    <x v="962"/>
    <x v="0"/>
    <s v="LABOR"/>
    <s v="2026"/>
    <n v="0"/>
    <s v="RP615"/>
    <s v="117A01"/>
    <s v="2394"/>
    <s v="684000"/>
    <s v="HRTPA"/>
    <m/>
    <x v="0"/>
    <x v="0"/>
    <x v="0"/>
    <x v="0"/>
    <x v="4"/>
    <x v="4"/>
    <s v="11B"/>
    <x v="5"/>
    <s v="11BH"/>
    <s v="Clean Energy"/>
  </r>
  <r>
    <x v="963"/>
    <x v="0"/>
    <s v="LABORF"/>
    <s v="2026"/>
    <n v="0"/>
    <s v="GU001"/>
    <s v="210VI0"/>
    <s v="1311"/>
    <s v="499900"/>
    <m/>
    <m/>
    <x v="0"/>
    <x v="0"/>
    <x v="1"/>
    <x v="1"/>
    <x v="6"/>
    <x v="5"/>
    <s v="210"/>
    <x v="8"/>
    <s v="210A"/>
    <s v="VP Student Learning"/>
  </r>
  <r>
    <x v="964"/>
    <x v="0"/>
    <s v="LABORF"/>
    <s v="2026"/>
    <n v="0"/>
    <s v="GU001"/>
    <s v="210VI0"/>
    <s v="1311"/>
    <s v="499900"/>
    <m/>
    <m/>
    <x v="0"/>
    <x v="0"/>
    <x v="1"/>
    <x v="1"/>
    <x v="6"/>
    <x v="5"/>
    <s v="210"/>
    <x v="8"/>
    <s v="210A"/>
    <s v="VP Student Learning"/>
  </r>
  <r>
    <x v="965"/>
    <x v="0"/>
    <s v="LABORF"/>
    <s v="2026"/>
    <n v="144253.26"/>
    <s v="GU001"/>
    <s v="41ECM1"/>
    <s v="1100"/>
    <s v="150100"/>
    <m/>
    <s v="CI"/>
    <x v="0"/>
    <x v="0"/>
    <x v="2"/>
    <x v="2"/>
    <x v="2"/>
    <x v="2"/>
    <s v="41E"/>
    <x v="2"/>
    <s v="41EB"/>
    <s v="CC-Communications"/>
  </r>
  <r>
    <x v="966"/>
    <x v="0"/>
    <s v="LABORF"/>
    <s v="2026"/>
    <n v="148674.95000000001"/>
    <s v="GU001"/>
    <s v="41CDL1"/>
    <s v="1214"/>
    <s v="601000"/>
    <m/>
    <s v="CI"/>
    <x v="0"/>
    <x v="0"/>
    <x v="2"/>
    <x v="2"/>
    <x v="2"/>
    <x v="2"/>
    <s v="41C"/>
    <x v="40"/>
    <s v="41CA"/>
    <s v="Director of Distance Learning"/>
  </r>
  <r>
    <x v="967"/>
    <x v="0"/>
    <s v="LABORF"/>
    <s v="2026"/>
    <n v="0"/>
    <s v="RP040"/>
    <s v="102RG3"/>
    <s v="1214"/>
    <s v="684000"/>
    <m/>
    <m/>
    <x v="0"/>
    <x v="0"/>
    <x v="0"/>
    <x v="0"/>
    <x v="3"/>
    <x v="3"/>
    <s v="102"/>
    <x v="4"/>
    <s v="102D"/>
    <s v="CREL Academics (3)"/>
  </r>
  <r>
    <x v="968"/>
    <x v="0"/>
    <s v="LABORF"/>
    <s v="2026"/>
    <n v="88888.51"/>
    <s v="GU001"/>
    <s v="102GN1"/>
    <s v="2110"/>
    <s v="679000"/>
    <m/>
    <m/>
    <x v="0"/>
    <x v="0"/>
    <x v="0"/>
    <x v="0"/>
    <x v="3"/>
    <x v="3"/>
    <s v="102"/>
    <x v="4"/>
    <s v="102G"/>
    <s v="AVC Public Affairs &amp; Dev"/>
  </r>
  <r>
    <x v="969"/>
    <x v="0"/>
    <s v="LABORF"/>
    <s v="2026"/>
    <n v="0"/>
    <s v="GU001"/>
    <s v="500SD1"/>
    <s v="2394"/>
    <s v="675000"/>
    <m/>
    <m/>
    <x v="0"/>
    <x v="0"/>
    <x v="3"/>
    <x v="3"/>
    <x v="12"/>
    <x v="11"/>
    <s v="500"/>
    <x v="86"/>
    <s v="500A"/>
    <s v="PC - President"/>
  </r>
  <r>
    <x v="970"/>
    <x v="0"/>
    <s v="LABORF"/>
    <s v="2026"/>
    <n v="0"/>
    <s v="RP266"/>
    <s v="511GF1"/>
    <s v="2412"/>
    <s v="493080"/>
    <m/>
    <m/>
    <x v="0"/>
    <x v="0"/>
    <x v="3"/>
    <x v="3"/>
    <x v="5"/>
    <x v="2"/>
    <s v="511"/>
    <x v="17"/>
    <s v="511J"/>
    <s v="PC - Dean of Learning - A"/>
  </r>
  <r>
    <x v="971"/>
    <x v="0"/>
    <s v="LABORF"/>
    <s v="2026"/>
    <n v="194147.97"/>
    <s v="GU001"/>
    <s v="550VI1"/>
    <s v="1214"/>
    <s v="601000"/>
    <m/>
    <m/>
    <x v="0"/>
    <x v="0"/>
    <x v="3"/>
    <x v="3"/>
    <x v="8"/>
    <x v="7"/>
    <s v="550"/>
    <x v="79"/>
    <s v="550A"/>
    <s v="VP - STUDENT SERVICES"/>
  </r>
  <r>
    <x v="972"/>
    <x v="0"/>
    <s v="LABORF"/>
    <s v="2026"/>
    <n v="0"/>
    <s v="GU001"/>
    <s v="210VI0"/>
    <s v="2394"/>
    <s v="601000"/>
    <m/>
    <m/>
    <x v="0"/>
    <x v="0"/>
    <x v="1"/>
    <x v="1"/>
    <x v="6"/>
    <x v="5"/>
    <s v="210"/>
    <x v="8"/>
    <s v="210A"/>
    <s v="VP Student Learning"/>
  </r>
  <r>
    <x v="973"/>
    <x v="0"/>
    <s v="LABORF"/>
    <s v="2026"/>
    <n v="0"/>
    <s v="GU001"/>
    <s v="210VI0"/>
    <s v="2394"/>
    <s v="601000"/>
    <m/>
    <m/>
    <x v="0"/>
    <x v="0"/>
    <x v="1"/>
    <x v="1"/>
    <x v="6"/>
    <x v="5"/>
    <s v="210"/>
    <x v="8"/>
    <s v="210A"/>
    <s v="VP Student Learning"/>
  </r>
  <r>
    <x v="974"/>
    <x v="0"/>
    <s v="LABORF"/>
    <s v="2026"/>
    <n v="0"/>
    <s v="GU001"/>
    <s v="210VI0"/>
    <s v="2394"/>
    <s v="601000"/>
    <m/>
    <m/>
    <x v="0"/>
    <x v="0"/>
    <x v="1"/>
    <x v="1"/>
    <x v="6"/>
    <x v="5"/>
    <s v="210"/>
    <x v="8"/>
    <s v="210A"/>
    <s v="VP Student Learning"/>
  </r>
  <r>
    <x v="975"/>
    <x v="0"/>
    <s v="LABORF"/>
    <s v="2026"/>
    <n v="0"/>
    <s v="GU001"/>
    <s v="260VS0"/>
    <s v="2399"/>
    <s v="649090"/>
    <m/>
    <m/>
    <x v="0"/>
    <x v="0"/>
    <x v="1"/>
    <x v="1"/>
    <x v="1"/>
    <x v="1"/>
    <s v="260"/>
    <x v="1"/>
    <s v="260A"/>
    <s v="VP of Student Services"/>
  </r>
  <r>
    <x v="976"/>
    <x v="0"/>
    <s v="LABORF"/>
    <s v="2026"/>
    <n v="0"/>
    <s v="GU001"/>
    <s v="260VS0"/>
    <s v="2399"/>
    <s v="649090"/>
    <m/>
    <m/>
    <x v="0"/>
    <x v="0"/>
    <x v="1"/>
    <x v="1"/>
    <x v="1"/>
    <x v="1"/>
    <s v="260"/>
    <x v="1"/>
    <s v="260A"/>
    <s v="VP of Student Services"/>
  </r>
  <r>
    <x v="977"/>
    <x v="0"/>
    <s v="LABORF"/>
    <s v="2026"/>
    <n v="0"/>
    <s v="GU001"/>
    <s v="260VS0"/>
    <s v="2399"/>
    <s v="649090"/>
    <m/>
    <m/>
    <x v="0"/>
    <x v="0"/>
    <x v="1"/>
    <x v="1"/>
    <x v="1"/>
    <x v="1"/>
    <s v="260"/>
    <x v="1"/>
    <s v="260A"/>
    <s v="VP of Student Services"/>
  </r>
  <r>
    <x v="978"/>
    <x v="0"/>
    <s v="LABORF"/>
    <s v="2026"/>
    <n v="64888.61"/>
    <s v="RP108"/>
    <s v="215KS3"/>
    <s v="2110"/>
    <s v="601000"/>
    <m/>
    <m/>
    <x v="0"/>
    <x v="0"/>
    <x v="1"/>
    <x v="1"/>
    <x v="6"/>
    <x v="5"/>
    <s v="215"/>
    <x v="13"/>
    <s v="215K"/>
    <s v="MED GRANTS"/>
  </r>
  <r>
    <x v="979"/>
    <x v="0"/>
    <s v="LABORF"/>
    <s v="2026"/>
    <n v="134531.96"/>
    <s v="GU001"/>
    <s v="267HX1"/>
    <s v="2110"/>
    <s v="697000"/>
    <m/>
    <m/>
    <x v="0"/>
    <x v="0"/>
    <x v="1"/>
    <x v="1"/>
    <x v="1"/>
    <x v="1"/>
    <s v="267"/>
    <x v="53"/>
    <s v="267A"/>
    <s v="Dean of Student Services"/>
  </r>
  <r>
    <x v="980"/>
    <x v="0"/>
    <s v="LABORF"/>
    <s v="2026"/>
    <n v="0"/>
    <s v="GU001"/>
    <s v="210VI0"/>
    <s v="2394"/>
    <s v="601000"/>
    <m/>
    <m/>
    <x v="0"/>
    <x v="0"/>
    <x v="1"/>
    <x v="1"/>
    <x v="6"/>
    <x v="5"/>
    <s v="210"/>
    <x v="8"/>
    <s v="210A"/>
    <s v="VP Student Learning"/>
  </r>
  <r>
    <x v="981"/>
    <x v="0"/>
    <s v="LABORF"/>
    <s v="2026"/>
    <n v="0"/>
    <s v="GU001"/>
    <s v="210VI0"/>
    <s v="2394"/>
    <s v="601000"/>
    <m/>
    <m/>
    <x v="0"/>
    <x v="0"/>
    <x v="1"/>
    <x v="1"/>
    <x v="6"/>
    <x v="5"/>
    <s v="210"/>
    <x v="8"/>
    <s v="210A"/>
    <s v="VP Student Learning"/>
  </r>
  <r>
    <x v="982"/>
    <x v="0"/>
    <s v="LABORF"/>
    <s v="2026"/>
    <n v="0"/>
    <s v="GU001"/>
    <s v="210VI0"/>
    <s v="2394"/>
    <s v="601000"/>
    <m/>
    <m/>
    <x v="0"/>
    <x v="0"/>
    <x v="1"/>
    <x v="1"/>
    <x v="6"/>
    <x v="5"/>
    <s v="210"/>
    <x v="8"/>
    <s v="210A"/>
    <s v="VP Student Learning"/>
  </r>
  <r>
    <x v="983"/>
    <x v="0"/>
    <s v="LABORF"/>
    <s v="2026"/>
    <n v="0"/>
    <s v="GU001"/>
    <s v="210VI0"/>
    <s v="2394"/>
    <s v="601000"/>
    <m/>
    <m/>
    <x v="0"/>
    <x v="0"/>
    <x v="1"/>
    <x v="1"/>
    <x v="6"/>
    <x v="5"/>
    <s v="210"/>
    <x v="8"/>
    <s v="210A"/>
    <s v="VP Student Learning"/>
  </r>
  <r>
    <x v="984"/>
    <x v="0"/>
    <s v="LABORF"/>
    <s v="2026"/>
    <n v="0"/>
    <s v="GU001"/>
    <s v="210VI0"/>
    <s v="2394"/>
    <s v="601000"/>
    <m/>
    <m/>
    <x v="0"/>
    <x v="0"/>
    <x v="1"/>
    <x v="1"/>
    <x v="6"/>
    <x v="5"/>
    <s v="210"/>
    <x v="8"/>
    <s v="210A"/>
    <s v="VP Student Learning"/>
  </r>
  <r>
    <x v="985"/>
    <x v="0"/>
    <s v="LABORF"/>
    <s v="2026"/>
    <n v="0"/>
    <s v="GU001"/>
    <s v="210VI0"/>
    <s v="2394"/>
    <s v="601000"/>
    <m/>
    <m/>
    <x v="0"/>
    <x v="0"/>
    <x v="1"/>
    <x v="1"/>
    <x v="6"/>
    <x v="5"/>
    <s v="210"/>
    <x v="8"/>
    <s v="210A"/>
    <s v="VP Student Learning"/>
  </r>
  <r>
    <x v="986"/>
    <x v="0"/>
    <s v="LABORF"/>
    <s v="2026"/>
    <n v="102749.01"/>
    <s v="GU001"/>
    <s v="215SI1"/>
    <s v="1100"/>
    <s v="191400"/>
    <m/>
    <m/>
    <x v="0"/>
    <x v="0"/>
    <x v="1"/>
    <x v="1"/>
    <x v="6"/>
    <x v="5"/>
    <s v="215"/>
    <x v="13"/>
    <s v="215G"/>
    <s v="Physical Science"/>
  </r>
  <r>
    <x v="987"/>
    <x v="0"/>
    <s v="LABORF"/>
    <s v="2026"/>
    <n v="42482.39"/>
    <s v="RP350"/>
    <s v="26GCW1"/>
    <s v="1231"/>
    <s v="641010"/>
    <s v="CALLCO"/>
    <m/>
    <x v="0"/>
    <x v="0"/>
    <x v="1"/>
    <x v="1"/>
    <x v="1"/>
    <x v="1"/>
    <s v="26G"/>
    <x v="14"/>
    <s v="26GA"/>
    <s v="EOPS/CARE"/>
  </r>
  <r>
    <x v="22"/>
    <x v="0"/>
    <s v="LABORF"/>
    <s v="2026"/>
    <n v="81063.3"/>
    <s v="RP384"/>
    <s v="26LEQA"/>
    <s v="1231"/>
    <s v="649090"/>
    <m/>
    <m/>
    <x v="0"/>
    <x v="0"/>
    <x v="1"/>
    <x v="1"/>
    <x v="1"/>
    <x v="1"/>
    <s v="26L"/>
    <x v="10"/>
    <s v="26LA"/>
    <s v="Categorical Programs"/>
  </r>
  <r>
    <x v="988"/>
    <x v="0"/>
    <s v="LABORF"/>
    <s v="2026"/>
    <n v="219922.19"/>
    <s v="GU001"/>
    <s v="212DO0"/>
    <s v="1214"/>
    <s v="601000"/>
    <m/>
    <m/>
    <x v="0"/>
    <x v="0"/>
    <x v="1"/>
    <x v="1"/>
    <x v="6"/>
    <x v="5"/>
    <s v="212"/>
    <x v="16"/>
    <s v="212D"/>
    <s v="Dean of Instruction"/>
  </r>
  <r>
    <x v="213"/>
    <x v="0"/>
    <s v="LABORF"/>
    <s v="2026"/>
    <n v="74249.05"/>
    <s v="GU001"/>
    <s v="26KCG2"/>
    <s v="1214"/>
    <s v="649040"/>
    <m/>
    <m/>
    <x v="0"/>
    <x v="0"/>
    <x v="1"/>
    <x v="1"/>
    <x v="1"/>
    <x v="1"/>
    <s v="26K"/>
    <x v="73"/>
    <s v="26KC"/>
    <s v="BC INTERNATIONAL"/>
  </r>
  <r>
    <x v="989"/>
    <x v="0"/>
    <s v="LABORF"/>
    <s v="2026"/>
    <n v="154352.71"/>
    <s v="GU001"/>
    <s v="21AIND"/>
    <s v="1100"/>
    <s v="190100"/>
    <m/>
    <m/>
    <x v="0"/>
    <x v="0"/>
    <x v="1"/>
    <x v="1"/>
    <x v="6"/>
    <x v="5"/>
    <s v="21A"/>
    <x v="47"/>
    <s v="21AI"/>
    <s v="Industrial Tech"/>
  </r>
  <r>
    <x v="990"/>
    <x v="0"/>
    <s v="LABORF"/>
    <s v="2026"/>
    <n v="136425.29"/>
    <s v="GU001"/>
    <s v="21DHC1"/>
    <s v="1100"/>
    <s v="123010"/>
    <m/>
    <m/>
    <x v="0"/>
    <x v="0"/>
    <x v="1"/>
    <x v="1"/>
    <x v="6"/>
    <x v="5"/>
    <s v="21D"/>
    <x v="11"/>
    <s v="21DH"/>
    <s v="BC Assc Dean Nursing"/>
  </r>
  <r>
    <x v="991"/>
    <x v="0"/>
    <s v="LABORF"/>
    <s v="2026"/>
    <n v="0"/>
    <s v="GU001"/>
    <s v="21AEIT"/>
    <s v="1100"/>
    <s v="094800"/>
    <m/>
    <m/>
    <x v="0"/>
    <x v="0"/>
    <x v="1"/>
    <x v="1"/>
    <x v="6"/>
    <x v="5"/>
    <s v="21A"/>
    <x v="47"/>
    <s v="21AE"/>
    <s v="Engineering Systems"/>
  </r>
  <r>
    <x v="992"/>
    <x v="0"/>
    <s v="LABORF"/>
    <s v="2026"/>
    <n v="134531.96"/>
    <s v="GU001"/>
    <s v="206AT0"/>
    <s v="2110"/>
    <s v="601000"/>
    <m/>
    <m/>
    <x v="0"/>
    <x v="0"/>
    <x v="1"/>
    <x v="1"/>
    <x v="13"/>
    <x v="12"/>
    <s v="206"/>
    <x v="56"/>
    <s v="206A"/>
    <s v="BC Athletics"/>
  </r>
  <r>
    <x v="993"/>
    <x v="0"/>
    <s v="LABORF"/>
    <s v="2026"/>
    <n v="0"/>
    <s v="GU001"/>
    <s v="210VI0"/>
    <s v="2412"/>
    <s v="499900"/>
    <m/>
    <m/>
    <x v="0"/>
    <x v="0"/>
    <x v="1"/>
    <x v="1"/>
    <x v="6"/>
    <x v="5"/>
    <s v="210"/>
    <x v="8"/>
    <s v="210A"/>
    <s v="VP Student Learning"/>
  </r>
  <r>
    <x v="994"/>
    <x v="0"/>
    <s v="LABORF"/>
    <s v="2026"/>
    <n v="68636.81"/>
    <s v="GU001"/>
    <s v="511LA1"/>
    <s v="1100"/>
    <s v="150200"/>
    <m/>
    <m/>
    <x v="0"/>
    <x v="0"/>
    <x v="3"/>
    <x v="3"/>
    <x v="5"/>
    <x v="2"/>
    <s v="511"/>
    <x v="17"/>
    <s v="511D"/>
    <s v="PC - LANGUAGE ARTS"/>
  </r>
  <r>
    <x v="995"/>
    <x v="0"/>
    <s v="LABORF"/>
    <s v="2026"/>
    <n v="0"/>
    <s v="GU001"/>
    <s v="215MA1"/>
    <s v="1311"/>
    <s v="170100"/>
    <m/>
    <m/>
    <x v="0"/>
    <x v="0"/>
    <x v="1"/>
    <x v="1"/>
    <x v="6"/>
    <x v="5"/>
    <s v="215"/>
    <x v="13"/>
    <s v="215F"/>
    <s v="Math General"/>
  </r>
  <r>
    <x v="996"/>
    <x v="0"/>
    <s v="LABORF"/>
    <s v="2026"/>
    <n v="24634.959999999999"/>
    <s v="RP384"/>
    <s v="42FMTB"/>
    <s v="2191"/>
    <s v="632000"/>
    <m/>
    <s v="CI"/>
    <x v="0"/>
    <x v="0"/>
    <x v="2"/>
    <x v="2"/>
    <x v="11"/>
    <x v="10"/>
    <s v="42F"/>
    <x v="63"/>
    <s v="42FA"/>
    <s v="Director of SSSP"/>
  </r>
  <r>
    <x v="695"/>
    <x v="0"/>
    <s v="LABORF"/>
    <s v="2026"/>
    <n v="13591.69"/>
    <s v="RP006"/>
    <s v="422DS1"/>
    <s v="2191"/>
    <s v="642000"/>
    <m/>
    <s v="CI"/>
    <x v="0"/>
    <x v="0"/>
    <x v="2"/>
    <x v="2"/>
    <x v="11"/>
    <x v="10"/>
    <s v="422"/>
    <x v="41"/>
    <s v="422D"/>
    <s v="DSPS"/>
  </r>
  <r>
    <x v="283"/>
    <x v="0"/>
    <s v="LABORF"/>
    <s v="2026"/>
    <n v="24930.86"/>
    <s v="RP384"/>
    <s v="42FMTB"/>
    <s v="1231"/>
    <s v="632000"/>
    <m/>
    <s v="CI"/>
    <x v="0"/>
    <x v="0"/>
    <x v="2"/>
    <x v="2"/>
    <x v="11"/>
    <x v="10"/>
    <s v="42F"/>
    <x v="63"/>
    <s v="42FA"/>
    <s v="Director of SSSP"/>
  </r>
  <r>
    <x v="997"/>
    <x v="0"/>
    <s v="LABORF"/>
    <s v="2026"/>
    <n v="5328.2"/>
    <s v="GU001"/>
    <s v="536MOC"/>
    <s v="2191"/>
    <s v="696071"/>
    <m/>
    <m/>
    <x v="0"/>
    <x v="0"/>
    <x v="3"/>
    <x v="3"/>
    <x v="17"/>
    <x v="13"/>
    <s v="536"/>
    <x v="60"/>
    <s v="536A"/>
    <s v="PC - Maintenance &amp; Operations"/>
  </r>
  <r>
    <x v="648"/>
    <x v="0"/>
    <s v="LABORF"/>
    <s v="2026"/>
    <n v="41169.31"/>
    <s v="GU001"/>
    <s v="536MOG"/>
    <s v="2191"/>
    <s v="655000"/>
    <m/>
    <m/>
    <x v="0"/>
    <x v="0"/>
    <x v="3"/>
    <x v="3"/>
    <x v="17"/>
    <x v="13"/>
    <s v="536"/>
    <x v="60"/>
    <s v="536A"/>
    <s v="PC - Maintenance &amp; Operations"/>
  </r>
  <r>
    <x v="998"/>
    <x v="0"/>
    <s v="LABORF"/>
    <s v="2026"/>
    <n v="0"/>
    <s v="RP108"/>
    <s v="218KS4"/>
    <s v="2394"/>
    <s v="676000"/>
    <m/>
    <m/>
    <x v="0"/>
    <x v="0"/>
    <x v="1"/>
    <x v="1"/>
    <x v="6"/>
    <x v="5"/>
    <s v="218"/>
    <x v="26"/>
    <s v="218K"/>
    <s v="FACULTY GRANTS"/>
  </r>
  <r>
    <x v="999"/>
    <x v="0"/>
    <s v="LABORF"/>
    <s v="2026"/>
    <n v="0"/>
    <s v="GU001"/>
    <s v="213AGR"/>
    <s v="1311"/>
    <s v="011200"/>
    <m/>
    <m/>
    <x v="0"/>
    <x v="0"/>
    <x v="1"/>
    <x v="1"/>
    <x v="6"/>
    <x v="5"/>
    <s v="213"/>
    <x v="34"/>
    <s v="213B"/>
    <s v="Agriculture Department"/>
  </r>
  <r>
    <x v="1000"/>
    <x v="0"/>
    <s v="LABORF"/>
    <s v="2026"/>
    <n v="0"/>
    <s v="RP659"/>
    <s v="26LCAS"/>
    <s v="2394"/>
    <s v="643020"/>
    <s v="CASCSC"/>
    <m/>
    <x v="0"/>
    <x v="0"/>
    <x v="1"/>
    <x v="1"/>
    <x v="1"/>
    <x v="1"/>
    <s v="26L"/>
    <x v="10"/>
    <s v="26LC"/>
    <s v="CATEGORICAL BC CAL SOAP"/>
  </r>
  <r>
    <x v="1001"/>
    <x v="0"/>
    <s v="LABORF"/>
    <s v="2026"/>
    <n v="55979.41"/>
    <s v="GU001"/>
    <s v="122BS7"/>
    <s v="2191"/>
    <s v="672000"/>
    <m/>
    <m/>
    <x v="0"/>
    <x v="0"/>
    <x v="0"/>
    <x v="0"/>
    <x v="0"/>
    <x v="0"/>
    <s v="122"/>
    <x v="0"/>
    <s v="122A"/>
    <s v="Director of Accounting Services"/>
  </r>
  <r>
    <x v="1002"/>
    <x v="0"/>
    <s v="LABORF"/>
    <s v="2026"/>
    <n v="68205.47"/>
    <s v="GU001"/>
    <s v="140HR8"/>
    <s v="2191"/>
    <s v="673000"/>
    <m/>
    <m/>
    <x v="0"/>
    <x v="0"/>
    <x v="0"/>
    <x v="0"/>
    <x v="10"/>
    <x v="9"/>
    <s v="140"/>
    <x v="52"/>
    <s v="140A"/>
    <s v="HR - Vice Chancellor"/>
  </r>
  <r>
    <x v="110"/>
    <x v="0"/>
    <s v="LABORF"/>
    <s v="2026"/>
    <n v="2664.1"/>
    <s v="GU001"/>
    <s v="437MOG"/>
    <s v="2191"/>
    <s v="655000"/>
    <m/>
    <s v="CB"/>
    <x v="0"/>
    <x v="0"/>
    <x v="2"/>
    <x v="2"/>
    <x v="14"/>
    <x v="13"/>
    <s v="437"/>
    <x v="38"/>
    <s v="437A"/>
    <s v="CC - Director M&amp;O"/>
  </r>
  <r>
    <x v="1003"/>
    <x v="0"/>
    <s v="LABORF"/>
    <s v="2026"/>
    <n v="35859.440000000002"/>
    <s v="GU001"/>
    <s v="437MOC"/>
    <s v="2191"/>
    <s v="653000"/>
    <m/>
    <s v="CI"/>
    <x v="0"/>
    <x v="0"/>
    <x v="2"/>
    <x v="2"/>
    <x v="14"/>
    <x v="13"/>
    <s v="437"/>
    <x v="38"/>
    <s v="437B"/>
    <s v="Operations Manager"/>
  </r>
  <r>
    <x v="293"/>
    <x v="0"/>
    <s v="LABORF"/>
    <s v="2026"/>
    <n v="5881.33"/>
    <s v="GU001"/>
    <s v="239SY0"/>
    <s v="2191"/>
    <s v="696011"/>
    <m/>
    <m/>
    <x v="0"/>
    <x v="0"/>
    <x v="1"/>
    <x v="1"/>
    <x v="15"/>
    <x v="14"/>
    <s v="239"/>
    <x v="44"/>
    <s v="239A"/>
    <s v="Public Safety"/>
  </r>
  <r>
    <x v="1004"/>
    <x v="0"/>
    <s v="LABORF"/>
    <s v="2026"/>
    <n v="0"/>
    <s v="GU001"/>
    <s v="21AEIT"/>
    <s v="1100"/>
    <s v="095600"/>
    <m/>
    <m/>
    <x v="0"/>
    <x v="0"/>
    <x v="1"/>
    <x v="1"/>
    <x v="6"/>
    <x v="5"/>
    <s v="21A"/>
    <x v="47"/>
    <s v="21AE"/>
    <s v="Engineering Systems"/>
  </r>
  <r>
    <x v="1005"/>
    <x v="0"/>
    <s v="LABORF"/>
    <s v="2026"/>
    <n v="39618.050000000003"/>
    <s v="GU001"/>
    <s v="23CMOC"/>
    <s v="2191"/>
    <s v="653000"/>
    <m/>
    <m/>
    <x v="0"/>
    <x v="0"/>
    <x v="1"/>
    <x v="1"/>
    <x v="15"/>
    <x v="14"/>
    <s v="23C"/>
    <x v="48"/>
    <s v="23CA"/>
    <s v="M &amp; O Manager"/>
  </r>
  <r>
    <x v="1006"/>
    <x v="0"/>
    <s v="LABORF"/>
    <s v="2026"/>
    <n v="43691.199999999997"/>
    <s v="GU001"/>
    <s v="239SY0"/>
    <s v="2191"/>
    <s v="677010"/>
    <m/>
    <m/>
    <x v="0"/>
    <x v="0"/>
    <x v="1"/>
    <x v="1"/>
    <x v="15"/>
    <x v="14"/>
    <s v="239"/>
    <x v="44"/>
    <s v="239A"/>
    <s v="Public Safety"/>
  </r>
  <r>
    <x v="1007"/>
    <x v="0"/>
    <s v="LABORF"/>
    <s v="2026"/>
    <n v="0"/>
    <s v="GU001"/>
    <s v="23CMOC"/>
    <s v="2399"/>
    <s v="653000"/>
    <m/>
    <m/>
    <x v="0"/>
    <x v="0"/>
    <x v="1"/>
    <x v="1"/>
    <x v="15"/>
    <x v="14"/>
    <s v="23C"/>
    <x v="48"/>
    <s v="23CA"/>
    <s v="M &amp; O Manager"/>
  </r>
  <r>
    <x v="1008"/>
    <x v="0"/>
    <s v="LABORF"/>
    <s v="2026"/>
    <n v="0"/>
    <s v="GU001"/>
    <s v="218FC1"/>
    <s v="1311"/>
    <s v="130500"/>
    <m/>
    <m/>
    <x v="0"/>
    <x v="0"/>
    <x v="1"/>
    <x v="1"/>
    <x v="6"/>
    <x v="5"/>
    <s v="218"/>
    <x v="26"/>
    <s v="218F"/>
    <s v="BC FACE"/>
  </r>
  <r>
    <x v="1009"/>
    <x v="0"/>
    <s v="LABORF"/>
    <s v="2026"/>
    <n v="66026.789999999994"/>
    <s v="GU001"/>
    <s v="120BS1"/>
    <s v="2191"/>
    <s v="672000"/>
    <m/>
    <m/>
    <x v="0"/>
    <x v="0"/>
    <x v="0"/>
    <x v="0"/>
    <x v="0"/>
    <x v="0"/>
    <s v="120"/>
    <x v="29"/>
    <s v="120A"/>
    <s v="Asst. Chancellor - Admin Svcs."/>
  </r>
  <r>
    <x v="1010"/>
    <x v="0"/>
    <s v="LABORF"/>
    <s v="2026"/>
    <n v="8146.53"/>
    <s v="RP009"/>
    <s v="422CA1"/>
    <s v="1231"/>
    <s v="643010"/>
    <s v="CARDCB"/>
    <s v="CI"/>
    <x v="0"/>
    <x v="0"/>
    <x v="2"/>
    <x v="2"/>
    <x v="11"/>
    <x v="10"/>
    <s v="422"/>
    <x v="41"/>
    <s v="422C"/>
    <s v="Care"/>
  </r>
  <r>
    <x v="1011"/>
    <x v="0"/>
    <s v="LABORF"/>
    <s v="2026"/>
    <n v="106478.28"/>
    <s v="GU001"/>
    <s v="511VP1"/>
    <s v="1100"/>
    <s v="100400"/>
    <m/>
    <m/>
    <x v="0"/>
    <x v="0"/>
    <x v="3"/>
    <x v="3"/>
    <x v="5"/>
    <x v="2"/>
    <s v="511"/>
    <x v="17"/>
    <s v="511F"/>
    <s v="PC - FINE &amp; APPLIED ARTS"/>
  </r>
  <r>
    <x v="1012"/>
    <x v="0"/>
    <s v="LABORF"/>
    <s v="2026"/>
    <n v="0"/>
    <s v="GU001"/>
    <s v="210VI0"/>
    <s v="1311"/>
    <s v="499900"/>
    <m/>
    <m/>
    <x v="0"/>
    <x v="0"/>
    <x v="1"/>
    <x v="1"/>
    <x v="6"/>
    <x v="5"/>
    <s v="210"/>
    <x v="8"/>
    <s v="210A"/>
    <s v="VP Student Learning"/>
  </r>
  <r>
    <x v="1013"/>
    <x v="0"/>
    <s v="LABORF"/>
    <s v="2026"/>
    <n v="0"/>
    <s v="GU001"/>
    <s v="210VI0"/>
    <s v="1311"/>
    <s v="499900"/>
    <m/>
    <m/>
    <x v="0"/>
    <x v="0"/>
    <x v="1"/>
    <x v="1"/>
    <x v="6"/>
    <x v="5"/>
    <s v="210"/>
    <x v="8"/>
    <s v="210A"/>
    <s v="VP Student Learning"/>
  </r>
  <r>
    <x v="1014"/>
    <x v="0"/>
    <s v="LABORF"/>
    <s v="2026"/>
    <n v="7926.82"/>
    <s v="GU001"/>
    <s v="411CI1"/>
    <s v="1252"/>
    <s v="601000"/>
    <m/>
    <s v="CI"/>
    <x v="0"/>
    <x v="0"/>
    <x v="2"/>
    <x v="2"/>
    <x v="2"/>
    <x v="2"/>
    <s v="411"/>
    <x v="20"/>
    <s v="411A"/>
    <s v="Dean of Career Technical Education"/>
  </r>
  <r>
    <x v="134"/>
    <x v="0"/>
    <s v="LABORF"/>
    <s v="2026"/>
    <n v="14867.5"/>
    <s v="GU001"/>
    <s v="418SK1"/>
    <s v="1214"/>
    <s v="601000"/>
    <m/>
    <s v="CS"/>
    <x v="0"/>
    <x v="0"/>
    <x v="2"/>
    <x v="2"/>
    <x v="2"/>
    <x v="2"/>
    <s v="418"/>
    <x v="49"/>
    <s v="418A"/>
    <s v="KRV/South Kern Campus"/>
  </r>
  <r>
    <x v="1015"/>
    <x v="0"/>
    <s v="LABORF"/>
    <s v="2026"/>
    <n v="0"/>
    <s v="RP389"/>
    <s v="410QP1"/>
    <s v="2412"/>
    <s v="611000"/>
    <s v="EPSCSS"/>
    <s v="CL"/>
    <x v="0"/>
    <x v="0"/>
    <x v="2"/>
    <x v="2"/>
    <x v="2"/>
    <x v="2"/>
    <s v="410"/>
    <x v="7"/>
    <s v="410A"/>
    <s v="CC - VP Academic Affairs"/>
  </r>
  <r>
    <x v="1016"/>
    <x v="0"/>
    <s v="LABORF"/>
    <s v="2026"/>
    <n v="0"/>
    <s v="RP613"/>
    <s v="411WL8"/>
    <s v="2412"/>
    <s v="130500"/>
    <s v="C26714"/>
    <s v="CI"/>
    <x v="0"/>
    <x v="0"/>
    <x v="2"/>
    <x v="2"/>
    <x v="2"/>
    <x v="2"/>
    <s v="411"/>
    <x v="20"/>
    <s v="411A"/>
    <s v="Dean of Career Technical Education"/>
  </r>
  <r>
    <x v="56"/>
    <x v="0"/>
    <s v="LABORF"/>
    <s v="2026"/>
    <n v="35678.620000000003"/>
    <s v="RP682"/>
    <s v="11BUA1"/>
    <s v="2110"/>
    <s v="684000"/>
    <m/>
    <m/>
    <x v="0"/>
    <x v="0"/>
    <x v="0"/>
    <x v="0"/>
    <x v="4"/>
    <x v="4"/>
    <s v="11B"/>
    <x v="5"/>
    <s v="11BH"/>
    <s v="Clean Energy"/>
  </r>
  <r>
    <x v="1017"/>
    <x v="0"/>
    <s v="LABORF"/>
    <s v="2026"/>
    <n v="113446.77"/>
    <s v="MJ100"/>
    <s v="18F000"/>
    <s v="2110"/>
    <s v="711001"/>
    <m/>
    <m/>
    <x v="0"/>
    <x v="0"/>
    <x v="0"/>
    <x v="0"/>
    <x v="18"/>
    <x v="16"/>
    <s v="18F"/>
    <x v="75"/>
    <s v="18FA"/>
    <s v="DO - Construction"/>
  </r>
  <r>
    <x v="1018"/>
    <x v="0"/>
    <s v="LABORF"/>
    <s v="2026"/>
    <n v="0"/>
    <s v="CE005"/>
    <s v="117ETE"/>
    <s v="2412"/>
    <s v="684000"/>
    <m/>
    <m/>
    <x v="0"/>
    <x v="0"/>
    <x v="0"/>
    <x v="0"/>
    <x v="4"/>
    <x v="4"/>
    <s v="11B"/>
    <x v="5"/>
    <s v="11BJ"/>
    <s v="Workplace Learning"/>
  </r>
  <r>
    <x v="1019"/>
    <x v="0"/>
    <s v="LABORF"/>
    <s v="2026"/>
    <n v="0"/>
    <s v="CE005"/>
    <s v="117ETE"/>
    <s v="2412"/>
    <s v="684000"/>
    <m/>
    <m/>
    <x v="0"/>
    <x v="0"/>
    <x v="0"/>
    <x v="0"/>
    <x v="4"/>
    <x v="4"/>
    <s v="11B"/>
    <x v="5"/>
    <s v="11BJ"/>
    <s v="Workplace Learning"/>
  </r>
  <r>
    <x v="509"/>
    <x v="0"/>
    <s v="LABORF"/>
    <s v="2026"/>
    <n v="10597.11"/>
    <s v="RP384"/>
    <s v="55CMTB"/>
    <s v="1231"/>
    <s v="632000"/>
    <m/>
    <m/>
    <x v="0"/>
    <x v="0"/>
    <x v="3"/>
    <x v="3"/>
    <x v="8"/>
    <x v="7"/>
    <s v="55C"/>
    <x v="24"/>
    <s v="55CA"/>
    <s v="Dean Student Success &amp; Counseling"/>
  </r>
  <r>
    <x v="1020"/>
    <x v="0"/>
    <s v="LABORF"/>
    <s v="2026"/>
    <n v="119190.01"/>
    <s v="RP380"/>
    <s v="51JMA1"/>
    <s v="2110"/>
    <s v="601000"/>
    <m/>
    <m/>
    <x v="0"/>
    <x v="0"/>
    <x v="3"/>
    <x v="3"/>
    <x v="5"/>
    <x v="2"/>
    <s v="51J"/>
    <x v="55"/>
    <s v="51JA"/>
    <s v="MESA Director"/>
  </r>
  <r>
    <x v="1021"/>
    <x v="0"/>
    <s v="LABORF"/>
    <s v="2026"/>
    <n v="0"/>
    <s v="GU001"/>
    <s v="514AW1"/>
    <s v="2394"/>
    <s v="696071"/>
    <m/>
    <m/>
    <x v="0"/>
    <x v="0"/>
    <x v="3"/>
    <x v="3"/>
    <x v="5"/>
    <x v="2"/>
    <s v="514"/>
    <x v="18"/>
    <s v="514A"/>
    <s v="PC - Athletic Director"/>
  </r>
  <r>
    <x v="1022"/>
    <x v="0"/>
    <s v="LABORF"/>
    <s v="2026"/>
    <n v="0"/>
    <s v="GU001"/>
    <s v="210VI0"/>
    <s v="2394"/>
    <s v="601000"/>
    <m/>
    <m/>
    <x v="0"/>
    <x v="0"/>
    <x v="1"/>
    <x v="1"/>
    <x v="6"/>
    <x v="5"/>
    <s v="210"/>
    <x v="8"/>
    <s v="210A"/>
    <s v="VP Student Learning"/>
  </r>
  <r>
    <x v="1023"/>
    <x v="0"/>
    <s v="LABORF"/>
    <s v="2026"/>
    <n v="0"/>
    <s v="GU001"/>
    <s v="260VS0"/>
    <s v="2399"/>
    <s v="649090"/>
    <m/>
    <m/>
    <x v="0"/>
    <x v="0"/>
    <x v="1"/>
    <x v="1"/>
    <x v="1"/>
    <x v="1"/>
    <s v="260"/>
    <x v="1"/>
    <s v="260A"/>
    <s v="VP of Student Services"/>
  </r>
  <r>
    <x v="1024"/>
    <x v="0"/>
    <s v="LABORF"/>
    <s v="2026"/>
    <n v="0"/>
    <s v="GU001"/>
    <s v="210VI0"/>
    <s v="2394"/>
    <s v="601000"/>
    <m/>
    <m/>
    <x v="0"/>
    <x v="0"/>
    <x v="1"/>
    <x v="1"/>
    <x v="6"/>
    <x v="5"/>
    <s v="210"/>
    <x v="8"/>
    <s v="210A"/>
    <s v="VP Student Learning"/>
  </r>
  <r>
    <x v="1025"/>
    <x v="0"/>
    <s v="LABORF"/>
    <s v="2026"/>
    <n v="0"/>
    <s v="GU001"/>
    <s v="210VI0"/>
    <s v="2394"/>
    <s v="601000"/>
    <m/>
    <m/>
    <x v="0"/>
    <x v="0"/>
    <x v="1"/>
    <x v="1"/>
    <x v="6"/>
    <x v="5"/>
    <s v="210"/>
    <x v="8"/>
    <s v="210A"/>
    <s v="VP Student Learning"/>
  </r>
  <r>
    <x v="1026"/>
    <x v="0"/>
    <s v="LABORF"/>
    <s v="2026"/>
    <n v="0"/>
    <s v="GU001"/>
    <s v="210VI0"/>
    <s v="2394"/>
    <s v="601000"/>
    <m/>
    <m/>
    <x v="0"/>
    <x v="0"/>
    <x v="1"/>
    <x v="1"/>
    <x v="6"/>
    <x v="5"/>
    <s v="210"/>
    <x v="8"/>
    <s v="210A"/>
    <s v="VP Student Learning"/>
  </r>
  <r>
    <x v="1027"/>
    <x v="0"/>
    <s v="LABORF"/>
    <s v="2026"/>
    <n v="0"/>
    <s v="GU001"/>
    <s v="210VI0"/>
    <s v="2394"/>
    <s v="601000"/>
    <m/>
    <m/>
    <x v="0"/>
    <x v="0"/>
    <x v="1"/>
    <x v="1"/>
    <x v="6"/>
    <x v="5"/>
    <s v="210"/>
    <x v="8"/>
    <s v="210A"/>
    <s v="VP Student Learning"/>
  </r>
  <r>
    <x v="1028"/>
    <x v="0"/>
    <s v="LABORF"/>
    <s v="2026"/>
    <n v="0"/>
    <s v="GU001"/>
    <s v="210VI0"/>
    <s v="2394"/>
    <s v="601000"/>
    <m/>
    <m/>
    <x v="0"/>
    <x v="0"/>
    <x v="1"/>
    <x v="1"/>
    <x v="6"/>
    <x v="5"/>
    <s v="210"/>
    <x v="8"/>
    <s v="210A"/>
    <s v="VP Student Learning"/>
  </r>
  <r>
    <x v="1029"/>
    <x v="0"/>
    <s v="LABORF"/>
    <s v="2026"/>
    <n v="0"/>
    <s v="GU001"/>
    <s v="210VI0"/>
    <s v="2394"/>
    <s v="601000"/>
    <m/>
    <m/>
    <x v="0"/>
    <x v="0"/>
    <x v="1"/>
    <x v="1"/>
    <x v="6"/>
    <x v="5"/>
    <s v="210"/>
    <x v="8"/>
    <s v="210A"/>
    <s v="VP Student Learning"/>
  </r>
  <r>
    <x v="1030"/>
    <x v="0"/>
    <s v="LABORF"/>
    <s v="2026"/>
    <n v="0"/>
    <s v="GU001"/>
    <s v="210VI0"/>
    <s v="2394"/>
    <s v="601000"/>
    <m/>
    <m/>
    <x v="0"/>
    <x v="0"/>
    <x v="1"/>
    <x v="1"/>
    <x v="6"/>
    <x v="5"/>
    <s v="210"/>
    <x v="8"/>
    <s v="210A"/>
    <s v="VP Student Learning"/>
  </r>
  <r>
    <x v="1031"/>
    <x v="0"/>
    <s v="LABORF"/>
    <s v="2026"/>
    <n v="0"/>
    <s v="GU001"/>
    <s v="210VI0"/>
    <s v="2394"/>
    <s v="601000"/>
    <m/>
    <m/>
    <x v="0"/>
    <x v="0"/>
    <x v="1"/>
    <x v="1"/>
    <x v="6"/>
    <x v="5"/>
    <s v="210"/>
    <x v="8"/>
    <s v="210A"/>
    <s v="VP Student Learning"/>
  </r>
  <r>
    <x v="268"/>
    <x v="0"/>
    <s v="LABORF"/>
    <s v="2026"/>
    <n v="51045.98"/>
    <s v="GU001"/>
    <s v="206PH1"/>
    <s v="1100"/>
    <s v="083500"/>
    <m/>
    <m/>
    <x v="0"/>
    <x v="0"/>
    <x v="1"/>
    <x v="1"/>
    <x v="13"/>
    <x v="12"/>
    <s v="206"/>
    <x v="56"/>
    <s v="206B"/>
    <s v="BC Athletics-INST"/>
  </r>
  <r>
    <x v="1032"/>
    <x v="0"/>
    <s v="LABORF"/>
    <s v="2026"/>
    <n v="125872.17"/>
    <s v="GU001"/>
    <s v="21BCM1"/>
    <s v="1100"/>
    <s v="150600"/>
    <m/>
    <m/>
    <x v="0"/>
    <x v="0"/>
    <x v="1"/>
    <x v="1"/>
    <x v="6"/>
    <x v="5"/>
    <s v="21B"/>
    <x v="12"/>
    <s v="21BC"/>
    <s v="English Grants"/>
  </r>
  <r>
    <x v="1033"/>
    <x v="0"/>
    <s v="LABORF"/>
    <s v="2026"/>
    <n v="119806.94"/>
    <s v="GU001"/>
    <s v="215SI1"/>
    <s v="1100"/>
    <s v="190500"/>
    <m/>
    <m/>
    <x v="0"/>
    <x v="0"/>
    <x v="1"/>
    <x v="1"/>
    <x v="6"/>
    <x v="5"/>
    <s v="215"/>
    <x v="13"/>
    <s v="215G"/>
    <s v="Physical Science"/>
  </r>
  <r>
    <x v="938"/>
    <x v="0"/>
    <s v="LABORF"/>
    <s v="2026"/>
    <n v="13679.77"/>
    <s v="GU001"/>
    <s v="215SI1"/>
    <s v="1252"/>
    <s v="601000"/>
    <m/>
    <m/>
    <x v="0"/>
    <x v="0"/>
    <x v="1"/>
    <x v="1"/>
    <x v="6"/>
    <x v="5"/>
    <s v="215"/>
    <x v="13"/>
    <s v="215G"/>
    <s v="Physical Science"/>
  </r>
  <r>
    <x v="1034"/>
    <x v="0"/>
    <s v="LABORF"/>
    <s v="2026"/>
    <n v="8451.42"/>
    <s v="RP333"/>
    <s v="218GT1"/>
    <s v="1251"/>
    <s v="601000"/>
    <m/>
    <m/>
    <x v="0"/>
    <x v="0"/>
    <x v="1"/>
    <x v="1"/>
    <x v="6"/>
    <x v="5"/>
    <s v="218"/>
    <x v="26"/>
    <s v="218G"/>
    <s v="Education Pathway"/>
  </r>
  <r>
    <x v="1035"/>
    <x v="0"/>
    <s v="LABORF"/>
    <s v="2026"/>
    <n v="0"/>
    <s v="GU001"/>
    <s v="512FT1"/>
    <s v="2412"/>
    <s v="213300"/>
    <m/>
    <m/>
    <x v="0"/>
    <x v="0"/>
    <x v="3"/>
    <x v="3"/>
    <x v="5"/>
    <x v="2"/>
    <s v="512"/>
    <x v="33"/>
    <s v="512A"/>
    <s v="PC - DEAN OF LEARNING - B"/>
  </r>
  <r>
    <x v="691"/>
    <x v="0"/>
    <s v="LABORF"/>
    <s v="2026"/>
    <n v="7807.86"/>
    <s v="GU001"/>
    <s v="430BS0"/>
    <s v="2191"/>
    <s v="709000"/>
    <m/>
    <s v="CI"/>
    <x v="0"/>
    <x v="0"/>
    <x v="2"/>
    <x v="2"/>
    <x v="14"/>
    <x v="13"/>
    <s v="430"/>
    <x v="69"/>
    <s v="430A"/>
    <s v="CC -  Director of Admin Services"/>
  </r>
  <r>
    <x v="1036"/>
    <x v="0"/>
    <s v="LABORF"/>
    <s v="2026"/>
    <n v="7105.26"/>
    <s v="GU001"/>
    <s v="41ELI1"/>
    <s v="1252"/>
    <s v="601000"/>
    <m/>
    <s v="CI"/>
    <x v="0"/>
    <x v="0"/>
    <x v="2"/>
    <x v="2"/>
    <x v="2"/>
    <x v="2"/>
    <s v="41E"/>
    <x v="2"/>
    <s v="41EI"/>
    <s v="CC-Library"/>
  </r>
  <r>
    <x v="996"/>
    <x v="0"/>
    <s v="LABORF"/>
    <s v="2026"/>
    <n v="2737.22"/>
    <s v="RP005"/>
    <s v="422EO1"/>
    <s v="2191"/>
    <s v="643000"/>
    <s v="EOPDCB"/>
    <s v="CI"/>
    <x v="0"/>
    <x v="0"/>
    <x v="2"/>
    <x v="2"/>
    <x v="11"/>
    <x v="10"/>
    <s v="422"/>
    <x v="41"/>
    <s v="422E"/>
    <s v="EOPS"/>
  </r>
  <r>
    <x v="1037"/>
    <x v="0"/>
    <s v="LABORF"/>
    <s v="2026"/>
    <n v="0"/>
    <s v="GU001"/>
    <s v="26HAR1"/>
    <s v="2399"/>
    <s v="620000"/>
    <m/>
    <m/>
    <x v="0"/>
    <x v="0"/>
    <x v="1"/>
    <x v="1"/>
    <x v="1"/>
    <x v="1"/>
    <s v="26H"/>
    <x v="54"/>
    <s v="26HA"/>
    <s v="ADMISSIONS &amp; RECS."/>
  </r>
  <r>
    <x v="102"/>
    <x v="0"/>
    <s v="LABORF"/>
    <s v="2026"/>
    <n v="29412.41"/>
    <s v="GU001"/>
    <s v="424FA1"/>
    <s v="2191"/>
    <s v="646000"/>
    <m/>
    <s v="CI"/>
    <x v="0"/>
    <x v="0"/>
    <x v="2"/>
    <x v="2"/>
    <x v="11"/>
    <x v="10"/>
    <s v="424"/>
    <x v="36"/>
    <s v="424D"/>
    <s v="Financial Aid"/>
  </r>
  <r>
    <x v="1038"/>
    <x v="0"/>
    <s v="LABORF"/>
    <s v="2026"/>
    <n v="15015.08"/>
    <s v="GU001"/>
    <s v="206AT0"/>
    <s v="1252"/>
    <s v="601000"/>
    <m/>
    <m/>
    <x v="0"/>
    <x v="0"/>
    <x v="1"/>
    <x v="1"/>
    <x v="13"/>
    <x v="12"/>
    <s v="206"/>
    <x v="56"/>
    <s v="206A"/>
    <s v="BC Athletics"/>
  </r>
  <r>
    <x v="1039"/>
    <x v="0"/>
    <s v="LABORF"/>
    <s v="2026"/>
    <n v="0"/>
    <s v="RP108"/>
    <s v="218KS4"/>
    <s v="2394"/>
    <s v="676000"/>
    <m/>
    <m/>
    <x v="0"/>
    <x v="0"/>
    <x v="1"/>
    <x v="1"/>
    <x v="6"/>
    <x v="5"/>
    <s v="218"/>
    <x v="26"/>
    <s v="218K"/>
    <s v="FACULTY GRANTS"/>
  </r>
  <r>
    <x v="1040"/>
    <x v="0"/>
    <s v="LABORF"/>
    <s v="2026"/>
    <n v="139576.06"/>
    <s v="GU001"/>
    <s v="133II0"/>
    <s v="2191"/>
    <s v="678000"/>
    <m/>
    <m/>
    <x v="0"/>
    <x v="0"/>
    <x v="0"/>
    <x v="0"/>
    <x v="9"/>
    <x v="8"/>
    <s v="133"/>
    <x v="23"/>
    <s v="133A"/>
    <s v="IT-Director, IT Infrastructure"/>
  </r>
  <r>
    <x v="1041"/>
    <x v="0"/>
    <s v="LABORF"/>
    <s v="2026"/>
    <n v="33938.19"/>
    <s v="GU001"/>
    <s v="536MOC"/>
    <s v="2191"/>
    <s v="653000"/>
    <m/>
    <m/>
    <x v="0"/>
    <x v="0"/>
    <x v="3"/>
    <x v="3"/>
    <x v="17"/>
    <x v="13"/>
    <s v="536"/>
    <x v="60"/>
    <s v="536A"/>
    <s v="PC - Maintenance &amp; Operations"/>
  </r>
  <r>
    <x v="1042"/>
    <x v="0"/>
    <s v="LABORF"/>
    <s v="2026"/>
    <n v="54097.9"/>
    <s v="GU001"/>
    <s v="511LC1"/>
    <s v="2191"/>
    <s v="611000"/>
    <m/>
    <m/>
    <x v="0"/>
    <x v="0"/>
    <x v="3"/>
    <x v="3"/>
    <x v="5"/>
    <x v="2"/>
    <s v="511"/>
    <x v="17"/>
    <s v="511H"/>
    <s v="PC - Learning Center"/>
  </r>
  <r>
    <x v="110"/>
    <x v="0"/>
    <s v="LABORF"/>
    <s v="2026"/>
    <n v="2664.1"/>
    <s v="GU001"/>
    <s v="437MOG"/>
    <s v="2191"/>
    <s v="655000"/>
    <m/>
    <s v="CM"/>
    <x v="0"/>
    <x v="0"/>
    <x v="2"/>
    <x v="2"/>
    <x v="14"/>
    <x v="13"/>
    <s v="437"/>
    <x v="38"/>
    <s v="437A"/>
    <s v="CC - Director M&amp;O"/>
  </r>
  <r>
    <x v="1043"/>
    <x v="0"/>
    <s v="LABORF"/>
    <s v="2026"/>
    <n v="2535.73"/>
    <s v="RP501"/>
    <s v="43HPK1"/>
    <s v="2191"/>
    <s v="695020"/>
    <m/>
    <s v="CI"/>
    <x v="0"/>
    <x v="0"/>
    <x v="2"/>
    <x v="2"/>
    <x v="14"/>
    <x v="13"/>
    <s v="43H"/>
    <x v="83"/>
    <s v="43HA"/>
    <s v="CC Safety &amp; Security Program Mgr"/>
  </r>
  <r>
    <x v="1044"/>
    <x v="0"/>
    <s v="LABORF"/>
    <s v="2026"/>
    <n v="1217.1500000000001"/>
    <s v="RP501"/>
    <s v="43HPK1"/>
    <s v="2191"/>
    <s v="695020"/>
    <m/>
    <s v="CI"/>
    <x v="0"/>
    <x v="0"/>
    <x v="2"/>
    <x v="2"/>
    <x v="14"/>
    <x v="13"/>
    <s v="43H"/>
    <x v="83"/>
    <s v="43HA"/>
    <s v="CC Safety &amp; Security Program Mgr"/>
  </r>
  <r>
    <x v="545"/>
    <x v="0"/>
    <s v="LABORF"/>
    <s v="2026"/>
    <n v="4827.08"/>
    <s v="RP500"/>
    <s v="239SY0"/>
    <s v="2191"/>
    <s v="695010"/>
    <m/>
    <m/>
    <x v="0"/>
    <x v="0"/>
    <x v="1"/>
    <x v="1"/>
    <x v="15"/>
    <x v="14"/>
    <s v="239"/>
    <x v="44"/>
    <s v="239A"/>
    <s v="Public Safety"/>
  </r>
  <r>
    <x v="1045"/>
    <x v="0"/>
    <s v="LABORF"/>
    <s v="2026"/>
    <n v="0"/>
    <s v="GU001"/>
    <s v="26CCG1"/>
    <s v="1231"/>
    <s v="631000"/>
    <m/>
    <m/>
    <x v="0"/>
    <x v="0"/>
    <x v="1"/>
    <x v="1"/>
    <x v="1"/>
    <x v="1"/>
    <s v="26C"/>
    <x v="43"/>
    <s v="26CC"/>
    <s v="Dean of Student Develop Success"/>
  </r>
  <r>
    <x v="1046"/>
    <x v="0"/>
    <s v="LABORF"/>
    <s v="2026"/>
    <n v="53281.97"/>
    <s v="GU001"/>
    <s v="26HAR1"/>
    <s v="2191"/>
    <s v="620000"/>
    <m/>
    <m/>
    <x v="0"/>
    <x v="0"/>
    <x v="1"/>
    <x v="1"/>
    <x v="1"/>
    <x v="1"/>
    <s v="26H"/>
    <x v="54"/>
    <s v="26HA"/>
    <s v="ADMISSIONS &amp; RECS."/>
  </r>
  <r>
    <x v="1047"/>
    <x v="0"/>
    <s v="LABORF"/>
    <s v="2026"/>
    <n v="60995.76"/>
    <s v="GU001"/>
    <s v="215MA1"/>
    <s v="2211"/>
    <s v="170100"/>
    <m/>
    <m/>
    <x v="0"/>
    <x v="0"/>
    <x v="1"/>
    <x v="1"/>
    <x v="6"/>
    <x v="5"/>
    <s v="215"/>
    <x v="13"/>
    <s v="215F"/>
    <s v="Math General"/>
  </r>
  <r>
    <x v="1048"/>
    <x v="0"/>
    <s v="LABORF"/>
    <s v="2026"/>
    <n v="68458.59"/>
    <s v="RP527"/>
    <s v="518HC3"/>
    <s v="1100"/>
    <s v="123900"/>
    <m/>
    <m/>
    <x v="0"/>
    <x v="0"/>
    <x v="3"/>
    <x v="3"/>
    <x v="5"/>
    <x v="2"/>
    <s v="518"/>
    <x v="6"/>
    <s v="518A"/>
    <s v="Associate Dean, Health Careers"/>
  </r>
  <r>
    <x v="1049"/>
    <x v="0"/>
    <s v="LABORF"/>
    <s v="2026"/>
    <n v="141258.56"/>
    <s v="GU001"/>
    <s v="20CDIE"/>
    <s v="2110"/>
    <s v="679000"/>
    <m/>
    <m/>
    <x v="0"/>
    <x v="0"/>
    <x v="1"/>
    <x v="1"/>
    <x v="13"/>
    <x v="12"/>
    <s v="20C"/>
    <x v="91"/>
    <s v="20CA"/>
    <s v="Dean of Institutional Effectiveness"/>
  </r>
  <r>
    <x v="1050"/>
    <x v="0"/>
    <s v="LABORF"/>
    <s v="2026"/>
    <n v="0"/>
    <s v="GU001"/>
    <s v="206AT0"/>
    <s v="2110"/>
    <s v="696011"/>
    <m/>
    <m/>
    <x v="0"/>
    <x v="0"/>
    <x v="1"/>
    <x v="1"/>
    <x v="13"/>
    <x v="12"/>
    <s v="206"/>
    <x v="56"/>
    <s v="206A"/>
    <s v="BC Athletics"/>
  </r>
  <r>
    <x v="610"/>
    <x v="0"/>
    <s v="LABORF"/>
    <s v="2026"/>
    <n v="82577.59"/>
    <s v="GU001"/>
    <s v="510SF1"/>
    <s v="1251"/>
    <s v="603000"/>
    <m/>
    <m/>
    <x v="0"/>
    <x v="0"/>
    <x v="3"/>
    <x v="3"/>
    <x v="5"/>
    <x v="2"/>
    <s v="510"/>
    <x v="7"/>
    <s v="510A"/>
    <s v="PC - VP Academic Affairs"/>
  </r>
  <r>
    <x v="417"/>
    <x v="0"/>
    <s v="LABORF"/>
    <s v="2026"/>
    <n v="55324.72"/>
    <s v="GU001"/>
    <s v="518HC5"/>
    <s v="1251"/>
    <s v="601000"/>
    <m/>
    <m/>
    <x v="0"/>
    <x v="0"/>
    <x v="3"/>
    <x v="3"/>
    <x v="5"/>
    <x v="2"/>
    <s v="518"/>
    <x v="6"/>
    <s v="518A"/>
    <s v="Associate Dean, Health Careers"/>
  </r>
  <r>
    <x v="359"/>
    <x v="0"/>
    <s v="LABORF"/>
    <s v="2026"/>
    <n v="17367.849999999999"/>
    <s v="RP384"/>
    <s v="55CMTA"/>
    <s v="1214"/>
    <s v="631000"/>
    <m/>
    <m/>
    <x v="0"/>
    <x v="0"/>
    <x v="3"/>
    <x v="3"/>
    <x v="8"/>
    <x v="7"/>
    <s v="55C"/>
    <x v="24"/>
    <s v="55CA"/>
    <s v="Dean Student Success &amp; Counseling"/>
  </r>
  <r>
    <x v="131"/>
    <x v="0"/>
    <s v="LABORF"/>
    <s v="2026"/>
    <n v="69917.960000000006"/>
    <s v="GU001"/>
    <s v="41ESS1"/>
    <s v="1100"/>
    <s v="200100"/>
    <m/>
    <s v="CP"/>
    <x v="0"/>
    <x v="0"/>
    <x v="2"/>
    <x v="2"/>
    <x v="2"/>
    <x v="2"/>
    <s v="41E"/>
    <x v="2"/>
    <s v="41EF"/>
    <s v="CC-Social Science"/>
  </r>
  <r>
    <x v="1051"/>
    <x v="0"/>
    <s v="LABORF"/>
    <s v="2026"/>
    <n v="71206.399999999994"/>
    <s v="GU001"/>
    <s v="41ECM1"/>
    <s v="1100"/>
    <s v="150100"/>
    <m/>
    <s v="CM"/>
    <x v="0"/>
    <x v="0"/>
    <x v="2"/>
    <x v="2"/>
    <x v="2"/>
    <x v="2"/>
    <s v="41E"/>
    <x v="2"/>
    <s v="41EB"/>
    <s v="CC-Communications"/>
  </r>
  <r>
    <x v="133"/>
    <x v="0"/>
    <s v="LABORF"/>
    <s v="2026"/>
    <n v="14962.24"/>
    <s v="RP384"/>
    <s v="42FMTB"/>
    <s v="1251"/>
    <s v="601000"/>
    <m/>
    <s v="CI"/>
    <x v="0"/>
    <x v="0"/>
    <x v="2"/>
    <x v="2"/>
    <x v="11"/>
    <x v="10"/>
    <s v="42F"/>
    <x v="63"/>
    <s v="42FA"/>
    <s v="Director of SSSP"/>
  </r>
  <r>
    <x v="1052"/>
    <x v="0"/>
    <s v="LABORF"/>
    <s v="2026"/>
    <n v="74204.89"/>
    <s v="GU001"/>
    <s v="437MOD"/>
    <s v="2110"/>
    <s v="679000"/>
    <m/>
    <s v="CI"/>
    <x v="0"/>
    <x v="0"/>
    <x v="2"/>
    <x v="2"/>
    <x v="14"/>
    <x v="13"/>
    <s v="437"/>
    <x v="38"/>
    <s v="437A"/>
    <s v="CC - Director M&amp;O"/>
  </r>
  <r>
    <x v="1053"/>
    <x v="0"/>
    <s v="LABORF"/>
    <s v="2026"/>
    <n v="0"/>
    <s v="RP613"/>
    <s v="411WL9"/>
    <s v="2311"/>
    <s v="601000"/>
    <m/>
    <s v="CB"/>
    <x v="0"/>
    <x v="0"/>
    <x v="2"/>
    <x v="2"/>
    <x v="2"/>
    <x v="2"/>
    <s v="411"/>
    <x v="20"/>
    <s v="411A"/>
    <s v="Dean of Career Technical Education"/>
  </r>
  <r>
    <x v="1054"/>
    <x v="0"/>
    <s v="LABORF"/>
    <s v="2026"/>
    <n v="0"/>
    <s v="RP634"/>
    <s v="41EAEA"/>
    <s v="2311"/>
    <s v="684000"/>
    <s v="AEPDAB"/>
    <s v="CB"/>
    <x v="0"/>
    <x v="0"/>
    <x v="2"/>
    <x v="2"/>
    <x v="2"/>
    <x v="2"/>
    <s v="41E"/>
    <x v="2"/>
    <s v="41EA"/>
    <s v="Dean, Liberal Arts &amp; Science"/>
  </r>
  <r>
    <x v="1055"/>
    <x v="0"/>
    <s v="LABORF"/>
    <s v="2026"/>
    <n v="0"/>
    <s v="GU001"/>
    <s v="42GAT0"/>
    <s v="2394"/>
    <s v="696041"/>
    <m/>
    <s v="CI"/>
    <x v="0"/>
    <x v="0"/>
    <x v="2"/>
    <x v="2"/>
    <x v="11"/>
    <x v="10"/>
    <s v="42G"/>
    <x v="81"/>
    <s v="42GA"/>
    <s v="Athletics"/>
  </r>
  <r>
    <x v="1056"/>
    <x v="0"/>
    <s v="LABORF"/>
    <s v="2026"/>
    <n v="0"/>
    <s v="CE005"/>
    <s v="117ETE"/>
    <s v="2412"/>
    <s v="684000"/>
    <m/>
    <m/>
    <x v="0"/>
    <x v="0"/>
    <x v="0"/>
    <x v="0"/>
    <x v="4"/>
    <x v="4"/>
    <s v="11B"/>
    <x v="5"/>
    <s v="11BJ"/>
    <s v="Workplace Learning"/>
  </r>
  <r>
    <x v="1057"/>
    <x v="0"/>
    <s v="LABORF"/>
    <s v="2026"/>
    <n v="0"/>
    <s v="GU001"/>
    <s v="510VI0"/>
    <s v="1310"/>
    <s v="089900"/>
    <m/>
    <m/>
    <x v="0"/>
    <x v="0"/>
    <x v="3"/>
    <x v="3"/>
    <x v="5"/>
    <x v="2"/>
    <s v="510"/>
    <x v="7"/>
    <s v="510A"/>
    <s v="PC - VP Academic Affairs"/>
  </r>
  <r>
    <x v="1058"/>
    <x v="0"/>
    <s v="LABORF"/>
    <s v="2026"/>
    <n v="0"/>
    <s v="RP266"/>
    <s v="511GF1"/>
    <s v="2412"/>
    <s v="493080"/>
    <m/>
    <m/>
    <x v="0"/>
    <x v="0"/>
    <x v="3"/>
    <x v="3"/>
    <x v="5"/>
    <x v="2"/>
    <s v="511"/>
    <x v="17"/>
    <s v="511J"/>
    <s v="PC - Dean of Learning - A"/>
  </r>
  <r>
    <x v="1059"/>
    <x v="0"/>
    <s v="LABORF"/>
    <s v="2026"/>
    <n v="0"/>
    <s v="GU001"/>
    <s v="210VI0"/>
    <s v="2394"/>
    <s v="601000"/>
    <m/>
    <m/>
    <x v="0"/>
    <x v="0"/>
    <x v="1"/>
    <x v="1"/>
    <x v="6"/>
    <x v="5"/>
    <s v="210"/>
    <x v="8"/>
    <s v="210A"/>
    <s v="VP Student Learning"/>
  </r>
  <r>
    <x v="1060"/>
    <x v="0"/>
    <s v="LABORF"/>
    <s v="2026"/>
    <n v="0"/>
    <s v="GU001"/>
    <s v="210VI0"/>
    <s v="2394"/>
    <s v="601000"/>
    <m/>
    <m/>
    <x v="0"/>
    <x v="0"/>
    <x v="1"/>
    <x v="1"/>
    <x v="6"/>
    <x v="5"/>
    <s v="210"/>
    <x v="8"/>
    <s v="210A"/>
    <s v="VP Student Learning"/>
  </r>
  <r>
    <x v="1061"/>
    <x v="0"/>
    <s v="LABORF"/>
    <s v="2026"/>
    <n v="0"/>
    <s v="GU001"/>
    <s v="210VI0"/>
    <s v="2394"/>
    <s v="601000"/>
    <m/>
    <m/>
    <x v="0"/>
    <x v="0"/>
    <x v="1"/>
    <x v="1"/>
    <x v="6"/>
    <x v="5"/>
    <s v="210"/>
    <x v="8"/>
    <s v="210A"/>
    <s v="VP Student Learning"/>
  </r>
  <r>
    <x v="1062"/>
    <x v="0"/>
    <s v="LABORF"/>
    <s v="2026"/>
    <n v="0"/>
    <s v="GU001"/>
    <s v="210VI0"/>
    <s v="2394"/>
    <s v="601000"/>
    <m/>
    <m/>
    <x v="0"/>
    <x v="0"/>
    <x v="1"/>
    <x v="1"/>
    <x v="6"/>
    <x v="5"/>
    <s v="210"/>
    <x v="8"/>
    <s v="210A"/>
    <s v="VP Student Learning"/>
  </r>
  <r>
    <x v="1063"/>
    <x v="0"/>
    <s v="LABORF"/>
    <s v="2026"/>
    <n v="0"/>
    <s v="GU001"/>
    <s v="210VI0"/>
    <s v="2394"/>
    <s v="601000"/>
    <m/>
    <m/>
    <x v="0"/>
    <x v="0"/>
    <x v="1"/>
    <x v="1"/>
    <x v="6"/>
    <x v="5"/>
    <s v="210"/>
    <x v="8"/>
    <s v="210A"/>
    <s v="VP Student Learning"/>
  </r>
  <r>
    <x v="1064"/>
    <x v="0"/>
    <s v="LABORF"/>
    <s v="2026"/>
    <n v="0"/>
    <s v="GU001"/>
    <s v="210VI0"/>
    <s v="2412"/>
    <s v="499900"/>
    <m/>
    <m/>
    <x v="0"/>
    <x v="0"/>
    <x v="1"/>
    <x v="1"/>
    <x v="6"/>
    <x v="5"/>
    <s v="210"/>
    <x v="8"/>
    <s v="210A"/>
    <s v="VP Student Learning"/>
  </r>
  <r>
    <x v="1065"/>
    <x v="0"/>
    <s v="LABORF"/>
    <s v="2026"/>
    <n v="0"/>
    <s v="GU001"/>
    <s v="260VS0"/>
    <s v="2399"/>
    <s v="649090"/>
    <m/>
    <m/>
    <x v="0"/>
    <x v="0"/>
    <x v="1"/>
    <x v="1"/>
    <x v="1"/>
    <x v="1"/>
    <s v="260"/>
    <x v="1"/>
    <s v="260A"/>
    <s v="VP of Student Services"/>
  </r>
  <r>
    <x v="1066"/>
    <x v="0"/>
    <s v="LABORF"/>
    <s v="2026"/>
    <n v="0"/>
    <s v="GU001"/>
    <s v="260VS0"/>
    <s v="2399"/>
    <s v="649090"/>
    <m/>
    <m/>
    <x v="0"/>
    <x v="0"/>
    <x v="1"/>
    <x v="1"/>
    <x v="1"/>
    <x v="1"/>
    <s v="260"/>
    <x v="1"/>
    <s v="260A"/>
    <s v="VP of Student Services"/>
  </r>
  <r>
    <x v="1067"/>
    <x v="0"/>
    <s v="LABORF"/>
    <s v="2026"/>
    <n v="0"/>
    <s v="GU001"/>
    <s v="239SY0"/>
    <s v="2191"/>
    <s v="677010"/>
    <m/>
    <m/>
    <x v="0"/>
    <x v="0"/>
    <x v="1"/>
    <x v="1"/>
    <x v="15"/>
    <x v="14"/>
    <s v="239"/>
    <x v="44"/>
    <s v="239A"/>
    <s v="Public Safety"/>
  </r>
  <r>
    <x v="1068"/>
    <x v="0"/>
    <s v="LABORF"/>
    <s v="2026"/>
    <n v="0"/>
    <s v="GU001"/>
    <s v="210VI0"/>
    <s v="2394"/>
    <s v="601000"/>
    <m/>
    <m/>
    <x v="0"/>
    <x v="0"/>
    <x v="1"/>
    <x v="1"/>
    <x v="6"/>
    <x v="5"/>
    <s v="210"/>
    <x v="8"/>
    <s v="210A"/>
    <s v="VP Student Learning"/>
  </r>
  <r>
    <x v="1069"/>
    <x v="0"/>
    <s v="LABORF"/>
    <s v="2026"/>
    <n v="0"/>
    <s v="GU001"/>
    <s v="210VI0"/>
    <s v="2394"/>
    <s v="601000"/>
    <m/>
    <m/>
    <x v="0"/>
    <x v="0"/>
    <x v="1"/>
    <x v="1"/>
    <x v="6"/>
    <x v="5"/>
    <s v="210"/>
    <x v="8"/>
    <s v="210A"/>
    <s v="VP Student Learning"/>
  </r>
  <r>
    <x v="1070"/>
    <x v="0"/>
    <s v="LABORF"/>
    <s v="2026"/>
    <n v="0"/>
    <s v="GU001"/>
    <s v="210VI0"/>
    <s v="2394"/>
    <s v="601000"/>
    <m/>
    <m/>
    <x v="0"/>
    <x v="0"/>
    <x v="1"/>
    <x v="1"/>
    <x v="6"/>
    <x v="5"/>
    <s v="210"/>
    <x v="8"/>
    <s v="210A"/>
    <s v="VP Student Learning"/>
  </r>
  <r>
    <x v="1071"/>
    <x v="0"/>
    <s v="LABORF"/>
    <s v="2026"/>
    <n v="0"/>
    <s v="GU001"/>
    <s v="210VI0"/>
    <s v="2394"/>
    <s v="601000"/>
    <m/>
    <m/>
    <x v="0"/>
    <x v="0"/>
    <x v="1"/>
    <x v="1"/>
    <x v="6"/>
    <x v="5"/>
    <s v="210"/>
    <x v="8"/>
    <s v="210A"/>
    <s v="VP Student Learning"/>
  </r>
  <r>
    <x v="1072"/>
    <x v="0"/>
    <s v="LABORF"/>
    <s v="2026"/>
    <n v="0"/>
    <s v="GU001"/>
    <s v="210VI0"/>
    <s v="2394"/>
    <s v="601000"/>
    <m/>
    <m/>
    <x v="0"/>
    <x v="0"/>
    <x v="1"/>
    <x v="1"/>
    <x v="6"/>
    <x v="5"/>
    <s v="210"/>
    <x v="8"/>
    <s v="210A"/>
    <s v="VP Student Learning"/>
  </r>
  <r>
    <x v="1073"/>
    <x v="0"/>
    <s v="LABORF"/>
    <s v="2026"/>
    <n v="0"/>
    <s v="GU001"/>
    <s v="210VI0"/>
    <s v="2394"/>
    <s v="601000"/>
    <m/>
    <m/>
    <x v="0"/>
    <x v="0"/>
    <x v="1"/>
    <x v="1"/>
    <x v="6"/>
    <x v="5"/>
    <s v="210"/>
    <x v="8"/>
    <s v="210A"/>
    <s v="VP Student Learning"/>
  </r>
  <r>
    <x v="1074"/>
    <x v="0"/>
    <s v="LABORF"/>
    <s v="2026"/>
    <n v="0"/>
    <s v="GU001"/>
    <s v="210VI0"/>
    <s v="2394"/>
    <s v="601000"/>
    <m/>
    <m/>
    <x v="0"/>
    <x v="0"/>
    <x v="1"/>
    <x v="1"/>
    <x v="6"/>
    <x v="5"/>
    <s v="210"/>
    <x v="8"/>
    <s v="210A"/>
    <s v="VP Student Learning"/>
  </r>
  <r>
    <x v="1075"/>
    <x v="0"/>
    <s v="LABORF"/>
    <s v="2026"/>
    <n v="0"/>
    <s v="GU001"/>
    <s v="210VI0"/>
    <s v="2394"/>
    <s v="601000"/>
    <m/>
    <m/>
    <x v="0"/>
    <x v="0"/>
    <x v="1"/>
    <x v="1"/>
    <x v="6"/>
    <x v="5"/>
    <s v="210"/>
    <x v="8"/>
    <s v="210A"/>
    <s v="VP Student Learning"/>
  </r>
  <r>
    <x v="270"/>
    <x v="0"/>
    <s v="LABORF"/>
    <s v="2026"/>
    <n v="66171.7"/>
    <s v="RP384"/>
    <s v="26LEQA"/>
    <s v="1231"/>
    <s v="649090"/>
    <m/>
    <m/>
    <x v="0"/>
    <x v="0"/>
    <x v="1"/>
    <x v="1"/>
    <x v="1"/>
    <x v="1"/>
    <s v="26L"/>
    <x v="10"/>
    <s v="26LA"/>
    <s v="Categorical Programs"/>
  </r>
  <r>
    <x v="1076"/>
    <x v="0"/>
    <s v="LABORF"/>
    <s v="2026"/>
    <n v="105317.73"/>
    <s v="GU001"/>
    <s v="212BMT"/>
    <s v="1100"/>
    <s v="050100"/>
    <m/>
    <m/>
    <x v="0"/>
    <x v="0"/>
    <x v="1"/>
    <x v="1"/>
    <x v="6"/>
    <x v="5"/>
    <s v="212"/>
    <x v="16"/>
    <s v="212B"/>
    <s v="Art Department"/>
  </r>
  <r>
    <x v="1077"/>
    <x v="0"/>
    <s v="LABORF"/>
    <s v="2026"/>
    <n v="102749.01"/>
    <s v="GU001"/>
    <s v="218FC1"/>
    <s v="1100"/>
    <s v="130500"/>
    <m/>
    <m/>
    <x v="0"/>
    <x v="0"/>
    <x v="1"/>
    <x v="1"/>
    <x v="6"/>
    <x v="5"/>
    <s v="218"/>
    <x v="26"/>
    <s v="218F"/>
    <s v="BC FACE"/>
  </r>
  <r>
    <x v="1078"/>
    <x v="0"/>
    <s v="LABORF"/>
    <s v="2026"/>
    <n v="137895.26"/>
    <s v="GU001"/>
    <s v="217FT0"/>
    <s v="1214"/>
    <s v="601000"/>
    <m/>
    <m/>
    <x v="0"/>
    <x v="0"/>
    <x v="1"/>
    <x v="1"/>
    <x v="6"/>
    <x v="5"/>
    <s v="217"/>
    <x v="26"/>
    <s v="217F"/>
    <s v="BC FIRE"/>
  </r>
  <r>
    <x v="1079"/>
    <x v="0"/>
    <s v="LABORF"/>
    <s v="2026"/>
    <n v="62537.54"/>
    <s v="RP384"/>
    <s v="26LEQB"/>
    <s v="2110"/>
    <s v="649090"/>
    <m/>
    <m/>
    <x v="0"/>
    <x v="0"/>
    <x v="1"/>
    <x v="1"/>
    <x v="1"/>
    <x v="1"/>
    <s v="26L"/>
    <x v="10"/>
    <s v="26LA"/>
    <s v="Categorical Programs"/>
  </r>
  <r>
    <x v="1080"/>
    <x v="0"/>
    <s v="LABORF"/>
    <s v="2026"/>
    <n v="129115.5"/>
    <s v="GU001"/>
    <s v="21ABDP"/>
    <s v="1231"/>
    <s v="631000"/>
    <m/>
    <m/>
    <x v="0"/>
    <x v="0"/>
    <x v="1"/>
    <x v="1"/>
    <x v="6"/>
    <x v="5"/>
    <s v="21A"/>
    <x v="47"/>
    <s v="21AB"/>
    <s v="Bachelors Industrial Automation"/>
  </r>
  <r>
    <x v="1081"/>
    <x v="0"/>
    <s v="LABORF"/>
    <s v="2026"/>
    <n v="165155.19"/>
    <s v="GU001"/>
    <s v="218FC1"/>
    <s v="1100"/>
    <s v="130500"/>
    <m/>
    <m/>
    <x v="0"/>
    <x v="0"/>
    <x v="1"/>
    <x v="1"/>
    <x v="6"/>
    <x v="5"/>
    <s v="218"/>
    <x v="26"/>
    <s v="218F"/>
    <s v="BC FACE"/>
  </r>
  <r>
    <x v="1082"/>
    <x v="0"/>
    <s v="LABORF"/>
    <s v="2026"/>
    <n v="153363"/>
    <s v="GU001"/>
    <s v="21BEE1"/>
    <s v="1100"/>
    <s v="150100"/>
    <m/>
    <m/>
    <x v="0"/>
    <x v="0"/>
    <x v="1"/>
    <x v="1"/>
    <x v="6"/>
    <x v="5"/>
    <s v="21B"/>
    <x v="12"/>
    <s v="21BE"/>
    <s v="Dean English"/>
  </r>
  <r>
    <x v="1083"/>
    <x v="0"/>
    <s v="LABORF"/>
    <s v="2026"/>
    <n v="109941.88"/>
    <s v="GU001"/>
    <s v="21GBE1"/>
    <s v="1100"/>
    <s v="200100"/>
    <m/>
    <m/>
    <x v="0"/>
    <x v="0"/>
    <x v="1"/>
    <x v="1"/>
    <x v="6"/>
    <x v="5"/>
    <s v="21G"/>
    <x v="15"/>
    <s v="21GB"/>
    <s v="BC BEHAVIORIAL SCIENCE"/>
  </r>
  <r>
    <x v="1084"/>
    <x v="0"/>
    <s v="LABORF"/>
    <s v="2026"/>
    <n v="0"/>
    <s v="GU001"/>
    <s v="215BD1"/>
    <s v="1100"/>
    <s v="040100"/>
    <m/>
    <m/>
    <x v="0"/>
    <x v="0"/>
    <x v="1"/>
    <x v="1"/>
    <x v="6"/>
    <x v="5"/>
    <s v="215"/>
    <x v="13"/>
    <s v="215B"/>
    <s v="Biology Science Department"/>
  </r>
  <r>
    <x v="1085"/>
    <x v="0"/>
    <s v="LABORF"/>
    <s v="2026"/>
    <n v="29221.21"/>
    <s v="GU001"/>
    <s v="41ESC1"/>
    <s v="1311"/>
    <s v="040100"/>
    <m/>
    <s v="CB"/>
    <x v="0"/>
    <x v="0"/>
    <x v="2"/>
    <x v="2"/>
    <x v="2"/>
    <x v="2"/>
    <s v="41E"/>
    <x v="2"/>
    <s v="41EE"/>
    <s v="CC-Science"/>
  </r>
  <r>
    <x v="1086"/>
    <x v="0"/>
    <s v="LABORF"/>
    <s v="2026"/>
    <n v="0"/>
    <s v="RP659"/>
    <s v="26LCAS"/>
    <s v="2394"/>
    <s v="643020"/>
    <s v="CASCSC"/>
    <m/>
    <x v="0"/>
    <x v="0"/>
    <x v="1"/>
    <x v="1"/>
    <x v="1"/>
    <x v="1"/>
    <s v="26L"/>
    <x v="10"/>
    <s v="26LC"/>
    <s v="CATEGORICAL BC CAL SOAP"/>
  </r>
  <r>
    <x v="1087"/>
    <x v="0"/>
    <s v="LABORF"/>
    <s v="2026"/>
    <n v="0"/>
    <s v="TC800"/>
    <s v="42GAM1"/>
    <s v="2394"/>
    <s v="696041"/>
    <m/>
    <s v="CI"/>
    <x v="0"/>
    <x v="0"/>
    <x v="2"/>
    <x v="2"/>
    <x v="11"/>
    <x v="10"/>
    <s v="42G"/>
    <x v="81"/>
    <s v="42GA"/>
    <s v="Athletics"/>
  </r>
  <r>
    <x v="1088"/>
    <x v="0"/>
    <s v="LABORF"/>
    <s v="2026"/>
    <n v="110679.78"/>
    <s v="RP029"/>
    <s v="26JNA1"/>
    <s v="2110"/>
    <s v="649090"/>
    <m/>
    <m/>
    <x v="0"/>
    <x v="0"/>
    <x v="1"/>
    <x v="1"/>
    <x v="1"/>
    <x v="1"/>
    <s v="26L"/>
    <x v="10"/>
    <s v="26LB"/>
    <s v="CATEGORICAL NASSSP Native American"/>
  </r>
  <r>
    <x v="1089"/>
    <x v="0"/>
    <s v="LABORF"/>
    <s v="2026"/>
    <n v="34749.300000000003"/>
    <s v="GU001"/>
    <s v="55DAR1"/>
    <s v="2191"/>
    <s v="620000"/>
    <m/>
    <m/>
    <x v="0"/>
    <x v="0"/>
    <x v="3"/>
    <x v="3"/>
    <x v="8"/>
    <x v="7"/>
    <s v="55D"/>
    <x v="77"/>
    <s v="55DA"/>
    <s v="Director Enrollment Svs"/>
  </r>
  <r>
    <x v="105"/>
    <x v="0"/>
    <s v="LABORF"/>
    <s v="2026"/>
    <n v="5177.2299999999996"/>
    <s v="RP384"/>
    <s v="40KEQA"/>
    <s v="1214"/>
    <s v="649090"/>
    <m/>
    <s v="CI"/>
    <x v="0"/>
    <x v="0"/>
    <x v="2"/>
    <x v="2"/>
    <x v="7"/>
    <x v="6"/>
    <s v="40K"/>
    <x v="21"/>
    <s v="40KA"/>
    <s v="Equity"/>
  </r>
  <r>
    <x v="1090"/>
    <x v="0"/>
    <s v="LABORF"/>
    <s v="2026"/>
    <n v="34430.949999999997"/>
    <s v="RS4004"/>
    <s v="411NF1"/>
    <s v="1100"/>
    <s v="123000"/>
    <s v="RNIFPD"/>
    <s v="CI"/>
    <x v="0"/>
    <x v="0"/>
    <x v="2"/>
    <x v="2"/>
    <x v="2"/>
    <x v="2"/>
    <s v="411"/>
    <x v="20"/>
    <s v="411A"/>
    <s v="Dean of Career Technical Education"/>
  </r>
  <r>
    <x v="537"/>
    <x v="0"/>
    <s v="LABORF"/>
    <s v="2026"/>
    <n v="16657.27"/>
    <s v="RP676"/>
    <s v="11BK58"/>
    <s v="2191"/>
    <s v="684000"/>
    <m/>
    <m/>
    <x v="0"/>
    <x v="0"/>
    <x v="0"/>
    <x v="0"/>
    <x v="4"/>
    <x v="4"/>
    <s v="11B"/>
    <x v="5"/>
    <s v="11BK"/>
    <s v="SWF Fiscal Agent"/>
  </r>
  <r>
    <x v="1091"/>
    <x v="0"/>
    <s v="LABORF"/>
    <s v="2026"/>
    <n v="7528.6"/>
    <s v="RP016"/>
    <s v="55CVR1"/>
    <s v="2191"/>
    <s v="648000"/>
    <m/>
    <m/>
    <x v="0"/>
    <x v="0"/>
    <x v="3"/>
    <x v="3"/>
    <x v="8"/>
    <x v="7"/>
    <s v="55C"/>
    <x v="24"/>
    <s v="55CA"/>
    <s v="Dean Student Success &amp; Counseling"/>
  </r>
  <r>
    <x v="108"/>
    <x v="0"/>
    <s v="LABORF"/>
    <s v="2026"/>
    <n v="5761.17"/>
    <s v="RP615"/>
    <s v="117A01"/>
    <s v="2191"/>
    <s v="684000"/>
    <s v="HRTPA"/>
    <m/>
    <x v="0"/>
    <x v="0"/>
    <x v="0"/>
    <x v="0"/>
    <x v="4"/>
    <x v="4"/>
    <s v="11B"/>
    <x v="5"/>
    <s v="11BH"/>
    <s v="Clean Energy"/>
  </r>
  <r>
    <x v="1092"/>
    <x v="0"/>
    <s v="LABORF"/>
    <s v="2026"/>
    <n v="63335.53"/>
    <s v="GU001"/>
    <s v="140HR0"/>
    <s v="2191"/>
    <s v="673000"/>
    <m/>
    <m/>
    <x v="0"/>
    <x v="0"/>
    <x v="0"/>
    <x v="0"/>
    <x v="10"/>
    <x v="9"/>
    <s v="140"/>
    <x v="52"/>
    <s v="140A"/>
    <s v="HR - Vice Chancellor"/>
  </r>
  <r>
    <x v="740"/>
    <x v="0"/>
    <s v="LABORF"/>
    <s v="2026"/>
    <n v="4823.83"/>
    <s v="RP682"/>
    <s v="11BZE2"/>
    <s v="2191"/>
    <s v="684000"/>
    <m/>
    <m/>
    <x v="0"/>
    <x v="0"/>
    <x v="0"/>
    <x v="0"/>
    <x v="4"/>
    <x v="4"/>
    <s v="11B"/>
    <x v="5"/>
    <s v="11BH"/>
    <s v="Clean Energy"/>
  </r>
  <r>
    <x v="894"/>
    <x v="0"/>
    <s v="LABORF"/>
    <s v="2026"/>
    <n v="9019.9500000000007"/>
    <s v="CE005"/>
    <s v="117ETE"/>
    <s v="2191"/>
    <s v="684000"/>
    <m/>
    <m/>
    <x v="0"/>
    <x v="0"/>
    <x v="0"/>
    <x v="0"/>
    <x v="4"/>
    <x v="4"/>
    <s v="11B"/>
    <x v="5"/>
    <s v="11BJ"/>
    <s v="Workplace Learning"/>
  </r>
  <r>
    <x v="653"/>
    <x v="0"/>
    <s v="LABORF"/>
    <s v="2026"/>
    <n v="0"/>
    <s v="RP005"/>
    <s v="422EO1"/>
    <s v="2191"/>
    <s v="643000"/>
    <s v="EOPDCA"/>
    <s v="CI"/>
    <x v="0"/>
    <x v="0"/>
    <x v="2"/>
    <x v="2"/>
    <x v="11"/>
    <x v="10"/>
    <s v="422"/>
    <x v="41"/>
    <s v="422E"/>
    <s v="EOPS"/>
  </r>
  <r>
    <x v="1093"/>
    <x v="0"/>
    <s v="LABORF"/>
    <s v="2026"/>
    <n v="58813.3"/>
    <s v="GU001"/>
    <s v="215DN0"/>
    <s v="2191"/>
    <s v="601000"/>
    <m/>
    <m/>
    <x v="0"/>
    <x v="0"/>
    <x v="1"/>
    <x v="1"/>
    <x v="6"/>
    <x v="5"/>
    <s v="215"/>
    <x v="13"/>
    <s v="215A"/>
    <s v="Dean-Stdnt Lrning (Math/HC)"/>
  </r>
  <r>
    <x v="1094"/>
    <x v="0"/>
    <s v="LABORF"/>
    <s v="2026"/>
    <n v="66541.89"/>
    <s v="GU001"/>
    <s v="212PA2"/>
    <s v="2211"/>
    <s v="100400"/>
    <m/>
    <m/>
    <x v="0"/>
    <x v="0"/>
    <x v="1"/>
    <x v="1"/>
    <x v="6"/>
    <x v="5"/>
    <s v="212"/>
    <x v="16"/>
    <s v="212P"/>
    <s v="Performing Arts"/>
  </r>
  <r>
    <x v="802"/>
    <x v="0"/>
    <s v="LABORF"/>
    <s v="2026"/>
    <n v="5325.03"/>
    <s v="GU001"/>
    <s v="239SY0"/>
    <s v="2191"/>
    <s v="696011"/>
    <m/>
    <m/>
    <x v="0"/>
    <x v="0"/>
    <x v="1"/>
    <x v="1"/>
    <x v="15"/>
    <x v="14"/>
    <s v="239"/>
    <x v="44"/>
    <s v="239A"/>
    <s v="Public Safety"/>
  </r>
  <r>
    <x v="1095"/>
    <x v="0"/>
    <s v="LABORF"/>
    <s v="2026"/>
    <n v="75286.039999999994"/>
    <s v="GU001"/>
    <s v="215SI1"/>
    <s v="2211"/>
    <s v="190100"/>
    <m/>
    <m/>
    <x v="0"/>
    <x v="0"/>
    <x v="1"/>
    <x v="1"/>
    <x v="6"/>
    <x v="5"/>
    <s v="215"/>
    <x v="13"/>
    <s v="215G"/>
    <s v="Physical Science"/>
  </r>
  <r>
    <x v="1096"/>
    <x v="0"/>
    <s v="LABORF"/>
    <s v="2026"/>
    <n v="40608.53"/>
    <s v="GU001"/>
    <s v="23CMOC"/>
    <s v="2191"/>
    <s v="653000"/>
    <m/>
    <m/>
    <x v="0"/>
    <x v="0"/>
    <x v="1"/>
    <x v="1"/>
    <x v="15"/>
    <x v="14"/>
    <s v="23C"/>
    <x v="48"/>
    <s v="23CA"/>
    <s v="M &amp; O Manager"/>
  </r>
  <r>
    <x v="1097"/>
    <x v="0"/>
    <s v="LABORF"/>
    <s v="2026"/>
    <n v="42115.6"/>
    <s v="CD004"/>
    <s v="219CD4"/>
    <s v="2191"/>
    <s v="692000"/>
    <m/>
    <m/>
    <x v="0"/>
    <x v="0"/>
    <x v="1"/>
    <x v="1"/>
    <x v="6"/>
    <x v="5"/>
    <s v="219"/>
    <x v="9"/>
    <s v="219C"/>
    <s v="BC Director CDC"/>
  </r>
  <r>
    <x v="1098"/>
    <x v="0"/>
    <s v="LABORF"/>
    <s v="2026"/>
    <n v="102749.01"/>
    <s v="GU001"/>
    <s v="218FC2"/>
    <s v="1100"/>
    <s v="130600"/>
    <m/>
    <m/>
    <x v="0"/>
    <x v="0"/>
    <x v="1"/>
    <x v="1"/>
    <x v="6"/>
    <x v="5"/>
    <s v="218"/>
    <x v="26"/>
    <s v="218F"/>
    <s v="BC FACE"/>
  </r>
  <r>
    <x v="609"/>
    <x v="0"/>
    <s v="LABORF"/>
    <s v="2026"/>
    <n v="23987.43"/>
    <s v="RP043"/>
    <s v="410SV1"/>
    <s v="1214"/>
    <s v="633000"/>
    <m/>
    <s v="CI"/>
    <x v="0"/>
    <x v="0"/>
    <x v="2"/>
    <x v="2"/>
    <x v="2"/>
    <x v="2"/>
    <s v="410"/>
    <x v="7"/>
    <s v="410A"/>
    <s v="CC - VP Academic Affairs"/>
  </r>
  <r>
    <x v="1099"/>
    <x v="0"/>
    <s v="LABORF"/>
    <s v="2026"/>
    <n v="51374.5"/>
    <s v="GU001"/>
    <s v="518HC5"/>
    <s v="1251"/>
    <s v="601000"/>
    <m/>
    <m/>
    <x v="0"/>
    <x v="0"/>
    <x v="3"/>
    <x v="3"/>
    <x v="5"/>
    <x v="2"/>
    <s v="518"/>
    <x v="6"/>
    <s v="518A"/>
    <s v="Associate Dean, Health Careers"/>
  </r>
  <r>
    <x v="1100"/>
    <x v="0"/>
    <s v="LABORF"/>
    <s v="2026"/>
    <n v="0"/>
    <s v="GU001"/>
    <s v="260VS0"/>
    <s v="2399"/>
    <s v="649090"/>
    <m/>
    <m/>
    <x v="0"/>
    <x v="0"/>
    <x v="1"/>
    <x v="1"/>
    <x v="1"/>
    <x v="1"/>
    <s v="260"/>
    <x v="1"/>
    <s v="260A"/>
    <s v="VP of Student Services"/>
  </r>
  <r>
    <x v="134"/>
    <x v="0"/>
    <s v="LABORF"/>
    <s v="2026"/>
    <n v="44602.49"/>
    <s v="GU001"/>
    <s v="418TH1"/>
    <s v="1214"/>
    <s v="601000"/>
    <m/>
    <s v="CT"/>
    <x v="0"/>
    <x v="0"/>
    <x v="2"/>
    <x v="2"/>
    <x v="2"/>
    <x v="2"/>
    <s v="418"/>
    <x v="49"/>
    <s v="418A"/>
    <s v="KRV/South Kern Campus"/>
  </r>
  <r>
    <x v="1101"/>
    <x v="0"/>
    <s v="LABORF"/>
    <s v="2026"/>
    <n v="0"/>
    <s v="GU001"/>
    <s v="42GAT0"/>
    <s v="2394"/>
    <s v="696041"/>
    <m/>
    <s v="CI"/>
    <x v="0"/>
    <x v="0"/>
    <x v="2"/>
    <x v="2"/>
    <x v="11"/>
    <x v="10"/>
    <s v="42G"/>
    <x v="81"/>
    <s v="42GA"/>
    <s v="Athletics"/>
  </r>
  <r>
    <x v="1102"/>
    <x v="0"/>
    <s v="LABORF"/>
    <s v="2026"/>
    <n v="0"/>
    <s v="RP613"/>
    <s v="411WR8"/>
    <s v="2394"/>
    <s v="601000"/>
    <s v="R41283"/>
    <s v="CI"/>
    <x v="0"/>
    <x v="0"/>
    <x v="2"/>
    <x v="2"/>
    <x v="2"/>
    <x v="2"/>
    <s v="411"/>
    <x v="20"/>
    <s v="411A"/>
    <s v="Dean of Career Technical Education"/>
  </r>
  <r>
    <x v="1103"/>
    <x v="0"/>
    <s v="LABORF"/>
    <s v="2026"/>
    <n v="0"/>
    <s v="RP040"/>
    <s v="102RG1"/>
    <s v="2394"/>
    <s v="684000"/>
    <m/>
    <m/>
    <x v="0"/>
    <x v="0"/>
    <x v="0"/>
    <x v="0"/>
    <x v="3"/>
    <x v="3"/>
    <s v="102"/>
    <x v="4"/>
    <s v="102B"/>
    <s v="CREL Future Dev (1)"/>
  </r>
  <r>
    <x v="1104"/>
    <x v="0"/>
    <s v="LABORF"/>
    <s v="2026"/>
    <n v="113446.77"/>
    <s v="RP613"/>
    <s v="512WL9"/>
    <s v="2110"/>
    <s v="679000"/>
    <s v="P85238"/>
    <m/>
    <x v="0"/>
    <x v="0"/>
    <x v="3"/>
    <x v="3"/>
    <x v="5"/>
    <x v="2"/>
    <s v="512"/>
    <x v="33"/>
    <s v="512A"/>
    <s v="PC - DEAN OF LEARNING - B"/>
  </r>
  <r>
    <x v="1105"/>
    <x v="0"/>
    <s v="LABORF"/>
    <s v="2026"/>
    <n v="0"/>
    <s v="RP005"/>
    <s v="55CEO1"/>
    <s v="1411"/>
    <s v="643000"/>
    <s v="EOPDCB"/>
    <m/>
    <x v="0"/>
    <x v="0"/>
    <x v="3"/>
    <x v="3"/>
    <x v="8"/>
    <x v="7"/>
    <s v="55C"/>
    <x v="24"/>
    <s v="55CB"/>
    <s v="Director of Student Services"/>
  </r>
  <r>
    <x v="1106"/>
    <x v="0"/>
    <s v="LABORF"/>
    <s v="2026"/>
    <n v="0"/>
    <s v="GU001"/>
    <s v="210VI0"/>
    <s v="2394"/>
    <s v="601000"/>
    <m/>
    <m/>
    <x v="0"/>
    <x v="0"/>
    <x v="1"/>
    <x v="1"/>
    <x v="6"/>
    <x v="5"/>
    <s v="210"/>
    <x v="8"/>
    <s v="210A"/>
    <s v="VP Student Learning"/>
  </r>
  <r>
    <x v="1107"/>
    <x v="0"/>
    <s v="LABORF"/>
    <s v="2026"/>
    <n v="0"/>
    <s v="GU001"/>
    <s v="210VI0"/>
    <s v="2394"/>
    <s v="601000"/>
    <m/>
    <m/>
    <x v="0"/>
    <x v="0"/>
    <x v="1"/>
    <x v="1"/>
    <x v="6"/>
    <x v="5"/>
    <s v="210"/>
    <x v="8"/>
    <s v="210A"/>
    <s v="VP Student Learning"/>
  </r>
  <r>
    <x v="1108"/>
    <x v="0"/>
    <s v="LABORF"/>
    <s v="2026"/>
    <n v="88888.51"/>
    <s v="RP335"/>
    <s v="214SU1"/>
    <s v="2110"/>
    <s v="601000"/>
    <s v="STEM02"/>
    <m/>
    <x v="0"/>
    <x v="0"/>
    <x v="1"/>
    <x v="1"/>
    <x v="6"/>
    <x v="5"/>
    <s v="214"/>
    <x v="26"/>
    <s v="214S"/>
    <s v="BC Stem"/>
  </r>
  <r>
    <x v="1109"/>
    <x v="0"/>
    <s v="LABORF"/>
    <s v="2026"/>
    <n v="86720.5"/>
    <s v="GU001"/>
    <s v="211DC0"/>
    <s v="2110"/>
    <s v="601000"/>
    <m/>
    <s v="BD"/>
    <x v="0"/>
    <x v="0"/>
    <x v="1"/>
    <x v="1"/>
    <x v="6"/>
    <x v="5"/>
    <s v="211"/>
    <x v="39"/>
    <s v="211E"/>
    <s v="BC Exec Director Rural Initiatives"/>
  </r>
  <r>
    <x v="1110"/>
    <x v="0"/>
    <s v="LABORF"/>
    <s v="2026"/>
    <n v="0"/>
    <s v="GU001"/>
    <s v="210VI0"/>
    <s v="2394"/>
    <s v="601000"/>
    <m/>
    <m/>
    <x v="0"/>
    <x v="0"/>
    <x v="1"/>
    <x v="1"/>
    <x v="6"/>
    <x v="5"/>
    <s v="210"/>
    <x v="8"/>
    <s v="210A"/>
    <s v="VP Student Learning"/>
  </r>
  <r>
    <x v="1111"/>
    <x v="0"/>
    <s v="LABORF"/>
    <s v="2026"/>
    <n v="0"/>
    <s v="GU001"/>
    <s v="210VI0"/>
    <s v="2394"/>
    <s v="601000"/>
    <m/>
    <m/>
    <x v="0"/>
    <x v="0"/>
    <x v="1"/>
    <x v="1"/>
    <x v="6"/>
    <x v="5"/>
    <s v="210"/>
    <x v="8"/>
    <s v="210A"/>
    <s v="VP Student Learning"/>
  </r>
  <r>
    <x v="1112"/>
    <x v="0"/>
    <s v="LABORF"/>
    <s v="2026"/>
    <n v="0"/>
    <s v="GU001"/>
    <s v="210VI0"/>
    <s v="2394"/>
    <s v="601000"/>
    <m/>
    <m/>
    <x v="0"/>
    <x v="0"/>
    <x v="1"/>
    <x v="1"/>
    <x v="6"/>
    <x v="5"/>
    <s v="210"/>
    <x v="8"/>
    <s v="210A"/>
    <s v="VP Student Learning"/>
  </r>
  <r>
    <x v="1113"/>
    <x v="0"/>
    <s v="LABORF"/>
    <s v="2026"/>
    <n v="0"/>
    <s v="GU001"/>
    <s v="210VI0"/>
    <s v="2394"/>
    <s v="601000"/>
    <m/>
    <m/>
    <x v="0"/>
    <x v="0"/>
    <x v="1"/>
    <x v="1"/>
    <x v="6"/>
    <x v="5"/>
    <s v="210"/>
    <x v="8"/>
    <s v="210A"/>
    <s v="VP Student Learning"/>
  </r>
  <r>
    <x v="1114"/>
    <x v="0"/>
    <s v="LABORF"/>
    <s v="2026"/>
    <n v="0"/>
    <s v="GU001"/>
    <s v="210VI0"/>
    <s v="2394"/>
    <s v="601000"/>
    <m/>
    <m/>
    <x v="0"/>
    <x v="0"/>
    <x v="1"/>
    <x v="1"/>
    <x v="6"/>
    <x v="5"/>
    <s v="210"/>
    <x v="8"/>
    <s v="210A"/>
    <s v="VP Student Learning"/>
  </r>
  <r>
    <x v="1115"/>
    <x v="0"/>
    <s v="LABORF"/>
    <s v="2026"/>
    <n v="0"/>
    <s v="GU001"/>
    <s v="210VI0"/>
    <s v="2394"/>
    <s v="601000"/>
    <m/>
    <m/>
    <x v="0"/>
    <x v="0"/>
    <x v="1"/>
    <x v="1"/>
    <x v="6"/>
    <x v="5"/>
    <s v="210"/>
    <x v="8"/>
    <s v="210A"/>
    <s v="VP Student Learning"/>
  </r>
  <r>
    <x v="1116"/>
    <x v="0"/>
    <s v="LABORF"/>
    <s v="2026"/>
    <n v="0"/>
    <s v="GU001"/>
    <s v="210VI0"/>
    <s v="2394"/>
    <s v="601000"/>
    <m/>
    <m/>
    <x v="0"/>
    <x v="0"/>
    <x v="1"/>
    <x v="1"/>
    <x v="6"/>
    <x v="5"/>
    <s v="210"/>
    <x v="8"/>
    <s v="210A"/>
    <s v="VP Student Learning"/>
  </r>
  <r>
    <x v="1117"/>
    <x v="0"/>
    <s v="LABORF"/>
    <s v="2026"/>
    <n v="0"/>
    <s v="GU001"/>
    <s v="210VI0"/>
    <s v="2394"/>
    <s v="601000"/>
    <m/>
    <m/>
    <x v="0"/>
    <x v="0"/>
    <x v="1"/>
    <x v="1"/>
    <x v="6"/>
    <x v="5"/>
    <s v="210"/>
    <x v="8"/>
    <s v="210A"/>
    <s v="VP Student Learning"/>
  </r>
  <r>
    <x v="1118"/>
    <x v="0"/>
    <s v="LABORF"/>
    <s v="2026"/>
    <n v="0"/>
    <s v="GU001"/>
    <s v="210VI0"/>
    <s v="2394"/>
    <s v="601000"/>
    <m/>
    <m/>
    <x v="0"/>
    <x v="0"/>
    <x v="1"/>
    <x v="1"/>
    <x v="6"/>
    <x v="5"/>
    <s v="210"/>
    <x v="8"/>
    <s v="210A"/>
    <s v="VP Student Learning"/>
  </r>
  <r>
    <x v="1119"/>
    <x v="0"/>
    <s v="LABORF"/>
    <s v="2026"/>
    <n v="14383.12"/>
    <s v="GU001"/>
    <s v="215MA1"/>
    <s v="1252"/>
    <s v="601000"/>
    <m/>
    <m/>
    <x v="0"/>
    <x v="0"/>
    <x v="1"/>
    <x v="1"/>
    <x v="6"/>
    <x v="5"/>
    <s v="215"/>
    <x v="13"/>
    <s v="215F"/>
    <s v="Math General"/>
  </r>
  <r>
    <x v="1120"/>
    <x v="0"/>
    <s v="LABORF"/>
    <s v="2026"/>
    <n v="144221.01999999999"/>
    <s v="RP008"/>
    <s v="26EDS1"/>
    <s v="1231"/>
    <s v="642000"/>
    <m/>
    <m/>
    <x v="0"/>
    <x v="0"/>
    <x v="1"/>
    <x v="1"/>
    <x v="1"/>
    <x v="1"/>
    <s v="26E"/>
    <x v="14"/>
    <s v="26ED"/>
    <s v="BC DSPS"/>
  </r>
  <r>
    <x v="1121"/>
    <x v="0"/>
    <s v="LABORF"/>
    <s v="2026"/>
    <n v="171802.86"/>
    <s v="GU001"/>
    <s v="21ACTE"/>
    <s v="1214"/>
    <s v="601000"/>
    <m/>
    <m/>
    <x v="0"/>
    <x v="0"/>
    <x v="1"/>
    <x v="1"/>
    <x v="6"/>
    <x v="5"/>
    <s v="21A"/>
    <x v="47"/>
    <s v="21AC"/>
    <s v="BC Director CTE"/>
  </r>
  <r>
    <x v="1122"/>
    <x v="0"/>
    <s v="LABORF"/>
    <s v="2026"/>
    <n v="44444.25"/>
    <s v="GU001"/>
    <s v="26DDEN"/>
    <s v="2110"/>
    <s v="679000"/>
    <s v="DORESV"/>
    <m/>
    <x v="0"/>
    <x v="0"/>
    <x v="1"/>
    <x v="1"/>
    <x v="1"/>
    <x v="1"/>
    <s v="26D"/>
    <x v="14"/>
    <s v="26DA"/>
    <s v="Dir Outreach Services"/>
  </r>
  <r>
    <x v="1123"/>
    <x v="0"/>
    <s v="LABORF"/>
    <s v="2026"/>
    <n v="108620.38"/>
    <s v="GU001"/>
    <s v="21GLI0"/>
    <s v="1241"/>
    <s v="612000"/>
    <m/>
    <m/>
    <x v="0"/>
    <x v="0"/>
    <x v="1"/>
    <x v="1"/>
    <x v="6"/>
    <x v="5"/>
    <s v="21G"/>
    <x v="15"/>
    <s v="21GL"/>
    <s v="BC LIBRARY"/>
  </r>
  <r>
    <x v="1124"/>
    <x v="0"/>
    <s v="LABORF"/>
    <s v="2026"/>
    <n v="102749.01"/>
    <s v="GU001"/>
    <s v="21DHC1"/>
    <s v="1100"/>
    <s v="123010"/>
    <m/>
    <m/>
    <x v="0"/>
    <x v="0"/>
    <x v="1"/>
    <x v="1"/>
    <x v="6"/>
    <x v="5"/>
    <s v="21D"/>
    <x v="11"/>
    <s v="21DH"/>
    <s v="BC Assc Dean Nursing"/>
  </r>
  <r>
    <x v="1125"/>
    <x v="0"/>
    <s v="LABORF"/>
    <s v="2026"/>
    <n v="102091.96"/>
    <s v="GU001"/>
    <s v="218EDU"/>
    <s v="1100"/>
    <s v="493072"/>
    <m/>
    <m/>
    <x v="0"/>
    <x v="0"/>
    <x v="1"/>
    <x v="1"/>
    <x v="6"/>
    <x v="5"/>
    <s v="218"/>
    <x v="26"/>
    <s v="218E"/>
    <s v="BC Education"/>
  </r>
  <r>
    <x v="1126"/>
    <x v="0"/>
    <s v="LABORF"/>
    <s v="2026"/>
    <n v="0"/>
    <s v="GU001"/>
    <s v="210VI0"/>
    <s v="2399"/>
    <s v="601000"/>
    <m/>
    <m/>
    <x v="0"/>
    <x v="0"/>
    <x v="1"/>
    <x v="1"/>
    <x v="6"/>
    <x v="5"/>
    <s v="210"/>
    <x v="8"/>
    <s v="210A"/>
    <s v="VP Student Learning"/>
  </r>
  <r>
    <x v="97"/>
    <x v="0"/>
    <s v="LABORF"/>
    <s v="2026"/>
    <n v="22619.84"/>
    <s v="TD241"/>
    <s v="424FA1"/>
    <s v="2191"/>
    <s v="646000"/>
    <m/>
    <s v="CI"/>
    <x v="0"/>
    <x v="0"/>
    <x v="2"/>
    <x v="2"/>
    <x v="11"/>
    <x v="10"/>
    <s v="424"/>
    <x v="36"/>
    <s v="424D"/>
    <s v="Financial Aid"/>
  </r>
  <r>
    <x v="1127"/>
    <x v="0"/>
    <s v="LABORF"/>
    <s v="2026"/>
    <n v="0"/>
    <s v="TC800"/>
    <s v="42GAM1"/>
    <s v="2394"/>
    <s v="696041"/>
    <m/>
    <s v="CI"/>
    <x v="0"/>
    <x v="0"/>
    <x v="2"/>
    <x v="2"/>
    <x v="11"/>
    <x v="10"/>
    <s v="42G"/>
    <x v="81"/>
    <s v="42GA"/>
    <s v="Athletics"/>
  </r>
  <r>
    <x v="1128"/>
    <x v="0"/>
    <s v="LABORF"/>
    <s v="2026"/>
    <n v="0"/>
    <s v="GU001"/>
    <s v="206AW2"/>
    <s v="2394"/>
    <s v="696011"/>
    <m/>
    <m/>
    <x v="0"/>
    <x v="0"/>
    <x v="1"/>
    <x v="1"/>
    <x v="13"/>
    <x v="12"/>
    <s v="206"/>
    <x v="56"/>
    <s v="206A"/>
    <s v="BC Athletics"/>
  </r>
  <r>
    <x v="1129"/>
    <x v="0"/>
    <s v="LABORF"/>
    <s v="2026"/>
    <n v="51693.22"/>
    <s v="GU001"/>
    <s v="51KDE1"/>
    <s v="1411"/>
    <s v="631000"/>
    <m/>
    <m/>
    <x v="0"/>
    <x v="0"/>
    <x v="3"/>
    <x v="3"/>
    <x v="5"/>
    <x v="2"/>
    <s v="51K"/>
    <x v="30"/>
    <s v="51KA"/>
    <s v="Dir Dual Enrollment &amp; Early College"/>
  </r>
  <r>
    <x v="645"/>
    <x v="0"/>
    <s v="LABORF"/>
    <s v="2026"/>
    <n v="68786.25"/>
    <s v="GU001"/>
    <s v="420VS0"/>
    <s v="1214"/>
    <s v="645000"/>
    <m/>
    <s v="CI"/>
    <x v="0"/>
    <x v="0"/>
    <x v="2"/>
    <x v="2"/>
    <x v="11"/>
    <x v="10"/>
    <s v="420"/>
    <x v="42"/>
    <s v="420A"/>
    <s v="CC  -  VP STUDENT SERVICES"/>
  </r>
  <r>
    <x v="103"/>
    <x v="0"/>
    <s v="LABORF"/>
    <s v="2026"/>
    <n v="1544.77"/>
    <s v="RP005"/>
    <s v="422EO1"/>
    <s v="2191"/>
    <s v="643000"/>
    <s v="EOPDCA"/>
    <s v="CI"/>
    <x v="0"/>
    <x v="0"/>
    <x v="2"/>
    <x v="2"/>
    <x v="11"/>
    <x v="10"/>
    <s v="422"/>
    <x v="41"/>
    <s v="422E"/>
    <s v="EOPS"/>
  </r>
  <r>
    <x v="35"/>
    <x v="0"/>
    <s v="LABORF"/>
    <s v="2026"/>
    <n v="12271.63"/>
    <s v="RP384"/>
    <s v="40KEQA"/>
    <s v="1214"/>
    <s v="649090"/>
    <m/>
    <s v="CI"/>
    <x v="0"/>
    <x v="0"/>
    <x v="2"/>
    <x v="2"/>
    <x v="7"/>
    <x v="6"/>
    <s v="40K"/>
    <x v="21"/>
    <s v="40KA"/>
    <s v="Equity"/>
  </r>
  <r>
    <x v="647"/>
    <x v="0"/>
    <s v="LABORF"/>
    <s v="2026"/>
    <n v="5672.34"/>
    <s v="RP005"/>
    <s v="422EO1"/>
    <s v="2110"/>
    <s v="643000"/>
    <s v="EOPDCB"/>
    <s v="CI"/>
    <x v="0"/>
    <x v="0"/>
    <x v="2"/>
    <x v="2"/>
    <x v="11"/>
    <x v="10"/>
    <s v="422"/>
    <x v="41"/>
    <s v="422E"/>
    <s v="EOPS"/>
  </r>
  <r>
    <x v="1130"/>
    <x v="0"/>
    <s v="LABORF"/>
    <s v="2026"/>
    <n v="17477.64"/>
    <s v="RP634"/>
    <s v="11BAEA"/>
    <s v="2191"/>
    <s v="684000"/>
    <s v="AEPDAB"/>
    <m/>
    <x v="0"/>
    <x v="0"/>
    <x v="0"/>
    <x v="0"/>
    <x v="4"/>
    <x v="4"/>
    <s v="11B"/>
    <x v="5"/>
    <s v="11BA"/>
    <s v="Director, Adult Ed"/>
  </r>
  <r>
    <x v="1131"/>
    <x v="0"/>
    <s v="LABORF"/>
    <s v="2026"/>
    <n v="29406.66"/>
    <s v="RP611"/>
    <s v="411VTV"/>
    <s v="2191"/>
    <s v="601000"/>
    <s v="PERVD3"/>
    <s v="CI"/>
    <x v="0"/>
    <x v="0"/>
    <x v="2"/>
    <x v="2"/>
    <x v="2"/>
    <x v="2"/>
    <s v="411"/>
    <x v="20"/>
    <s v="411A"/>
    <s v="Dean of Career Technical Education"/>
  </r>
  <r>
    <x v="1132"/>
    <x v="0"/>
    <s v="LABORF"/>
    <s v="2026"/>
    <n v="45944.88"/>
    <s v="RP108"/>
    <s v="21DKS1"/>
    <s v="2191"/>
    <s v="601000"/>
    <m/>
    <m/>
    <x v="0"/>
    <x v="0"/>
    <x v="1"/>
    <x v="1"/>
    <x v="6"/>
    <x v="5"/>
    <s v="21D"/>
    <x v="11"/>
    <s v="21DK"/>
    <s v="Nursing Grants"/>
  </r>
  <r>
    <x v="1133"/>
    <x v="0"/>
    <s v="LABORF"/>
    <s v="2026"/>
    <n v="45944.93"/>
    <s v="GU001"/>
    <s v="23CMOG"/>
    <s v="2191"/>
    <s v="655000"/>
    <m/>
    <m/>
    <x v="0"/>
    <x v="0"/>
    <x v="1"/>
    <x v="1"/>
    <x v="15"/>
    <x v="14"/>
    <s v="23C"/>
    <x v="48"/>
    <s v="23CA"/>
    <s v="M &amp; O Manager"/>
  </r>
  <r>
    <x v="1134"/>
    <x v="0"/>
    <s v="LABORF"/>
    <s v="2026"/>
    <n v="89491.36"/>
    <s v="RP613"/>
    <s v="21AWR9"/>
    <s v="2191"/>
    <s v="619000"/>
    <s v="R84668"/>
    <m/>
    <x v="0"/>
    <x v="0"/>
    <x v="1"/>
    <x v="1"/>
    <x v="6"/>
    <x v="5"/>
    <s v="21A"/>
    <x v="47"/>
    <s v="21AW"/>
    <s v="BC Strong Workforce"/>
  </r>
  <r>
    <x v="1135"/>
    <x v="0"/>
    <s v="LABORF"/>
    <s v="2026"/>
    <n v="60283.63"/>
    <s v="GU001"/>
    <s v="26FFA1"/>
    <s v="2191"/>
    <s v="646000"/>
    <m/>
    <m/>
    <x v="0"/>
    <x v="0"/>
    <x v="1"/>
    <x v="1"/>
    <x v="1"/>
    <x v="1"/>
    <s v="26F"/>
    <x v="58"/>
    <s v="26FA"/>
    <s v="Director Financial Aid (New Queue)"/>
  </r>
  <r>
    <x v="1136"/>
    <x v="0"/>
    <s v="LABORF"/>
    <s v="2026"/>
    <n v="106377.18"/>
    <s v="GU001"/>
    <s v="206AT0"/>
    <s v="2191"/>
    <s v="696011"/>
    <m/>
    <m/>
    <x v="0"/>
    <x v="0"/>
    <x v="1"/>
    <x v="1"/>
    <x v="13"/>
    <x v="12"/>
    <s v="206"/>
    <x v="56"/>
    <s v="206A"/>
    <s v="BC Athletics"/>
  </r>
  <r>
    <x v="1137"/>
    <x v="0"/>
    <s v="LABORF"/>
    <s v="2026"/>
    <n v="48270.81"/>
    <s v="RP037"/>
    <s v="267BN1"/>
    <s v="2191"/>
    <s v="649090"/>
    <m/>
    <m/>
    <x v="0"/>
    <x v="0"/>
    <x v="1"/>
    <x v="1"/>
    <x v="1"/>
    <x v="1"/>
    <s v="267"/>
    <x v="53"/>
    <s v="267B"/>
    <s v="Basic Needs"/>
  </r>
  <r>
    <x v="1138"/>
    <x v="0"/>
    <s v="LABORF"/>
    <s v="2026"/>
    <n v="104475.88"/>
    <s v="GU001"/>
    <s v="230BS0"/>
    <s v="2110"/>
    <s v="672000"/>
    <m/>
    <m/>
    <x v="0"/>
    <x v="0"/>
    <x v="1"/>
    <x v="1"/>
    <x v="15"/>
    <x v="14"/>
    <s v="230"/>
    <x v="92"/>
    <s v="230A"/>
    <s v="VP Finance and Admin Services"/>
  </r>
  <r>
    <x v="1139"/>
    <x v="0"/>
    <s v="LABORF"/>
    <s v="2026"/>
    <n v="20073.78"/>
    <s v="GU001"/>
    <s v="213SS1"/>
    <s v="2191"/>
    <s v="601000"/>
    <m/>
    <m/>
    <x v="0"/>
    <x v="0"/>
    <x v="1"/>
    <x v="1"/>
    <x v="6"/>
    <x v="5"/>
    <s v="213"/>
    <x v="34"/>
    <s v="213S"/>
    <s v="BC SOC SCIENCE/RISING SCHOL"/>
  </r>
  <r>
    <x v="745"/>
    <x v="0"/>
    <s v="LABORF"/>
    <s v="2026"/>
    <n v="19809.03"/>
    <s v="CD002"/>
    <s v="219CD1"/>
    <s v="2191"/>
    <s v="692000"/>
    <m/>
    <m/>
    <x v="0"/>
    <x v="0"/>
    <x v="1"/>
    <x v="1"/>
    <x v="6"/>
    <x v="5"/>
    <s v="219"/>
    <x v="9"/>
    <s v="219C"/>
    <s v="BC Director CDC"/>
  </r>
  <r>
    <x v="1140"/>
    <x v="0"/>
    <s v="LABORF"/>
    <s v="2026"/>
    <n v="102749.01"/>
    <s v="GU001"/>
    <s v="218FC2"/>
    <s v="1100"/>
    <s v="130600"/>
    <m/>
    <m/>
    <x v="0"/>
    <x v="0"/>
    <x v="1"/>
    <x v="1"/>
    <x v="6"/>
    <x v="5"/>
    <s v="218"/>
    <x v="26"/>
    <s v="218F"/>
    <s v="BC FACE"/>
  </r>
  <r>
    <x v="1141"/>
    <x v="0"/>
    <s v="LABORF"/>
    <s v="2026"/>
    <n v="93388.49"/>
    <s v="GU001"/>
    <s v="211AC0"/>
    <s v="2110"/>
    <s v="601000"/>
    <m/>
    <s v="BA"/>
    <x v="0"/>
    <x v="0"/>
    <x v="1"/>
    <x v="1"/>
    <x v="6"/>
    <x v="5"/>
    <s v="211"/>
    <x v="39"/>
    <s v="211A"/>
    <s v="Dean of Learning Resources &amp; IT"/>
  </r>
  <r>
    <x v="1142"/>
    <x v="0"/>
    <s v="LABORF"/>
    <s v="2026"/>
    <n v="0"/>
    <s v="RP659"/>
    <s v="26LCAS"/>
    <s v="2394"/>
    <s v="643020"/>
    <s v="CASCSC"/>
    <m/>
    <x v="0"/>
    <x v="0"/>
    <x v="1"/>
    <x v="1"/>
    <x v="1"/>
    <x v="1"/>
    <s v="26L"/>
    <x v="10"/>
    <s v="26LC"/>
    <s v="CATEGORICAL BC CAL SOAP"/>
  </r>
  <r>
    <x v="1143"/>
    <x v="0"/>
    <s v="LABORF"/>
    <s v="2026"/>
    <n v="18556.47"/>
    <s v="RP384"/>
    <s v="511BAJ"/>
    <s v="2211"/>
    <s v="611000"/>
    <m/>
    <m/>
    <x v="0"/>
    <x v="0"/>
    <x v="3"/>
    <x v="3"/>
    <x v="5"/>
    <x v="2"/>
    <s v="511"/>
    <x v="17"/>
    <s v="511A"/>
    <s v="PC - Dean of Learning - A"/>
  </r>
  <r>
    <x v="1144"/>
    <x v="0"/>
    <s v="LABORF"/>
    <s v="2026"/>
    <n v="0"/>
    <s v="GU001"/>
    <s v="260VS0"/>
    <s v="2399"/>
    <s v="649090"/>
    <m/>
    <m/>
    <x v="0"/>
    <x v="0"/>
    <x v="1"/>
    <x v="1"/>
    <x v="1"/>
    <x v="1"/>
    <s v="260"/>
    <x v="1"/>
    <s v="260A"/>
    <s v="VP of Student Services"/>
  </r>
  <r>
    <x v="1145"/>
    <x v="0"/>
    <s v="LABORF"/>
    <s v="2026"/>
    <n v="0"/>
    <s v="GU001"/>
    <s v="260VS0"/>
    <s v="2399"/>
    <s v="649090"/>
    <m/>
    <m/>
    <x v="0"/>
    <x v="0"/>
    <x v="1"/>
    <x v="1"/>
    <x v="1"/>
    <x v="1"/>
    <s v="260"/>
    <x v="1"/>
    <s v="260A"/>
    <s v="VP of Student Services"/>
  </r>
  <r>
    <x v="1146"/>
    <x v="0"/>
    <s v="LABORF"/>
    <s v="2026"/>
    <n v="0"/>
    <s v="GU001"/>
    <s v="260VS0"/>
    <s v="2399"/>
    <s v="649090"/>
    <m/>
    <m/>
    <x v="0"/>
    <x v="0"/>
    <x v="1"/>
    <x v="1"/>
    <x v="1"/>
    <x v="1"/>
    <s v="260"/>
    <x v="1"/>
    <s v="260A"/>
    <s v="VP of Student Services"/>
  </r>
  <r>
    <x v="1147"/>
    <x v="0"/>
    <s v="LABORF"/>
    <s v="2026"/>
    <n v="0"/>
    <s v="GU001"/>
    <s v="210VI0"/>
    <s v="1311"/>
    <s v="499900"/>
    <m/>
    <m/>
    <x v="0"/>
    <x v="0"/>
    <x v="1"/>
    <x v="1"/>
    <x v="6"/>
    <x v="5"/>
    <s v="210"/>
    <x v="8"/>
    <s v="210A"/>
    <s v="VP Student Learning"/>
  </r>
  <r>
    <x v="1148"/>
    <x v="0"/>
    <s v="LABORF"/>
    <s v="2026"/>
    <n v="0"/>
    <s v="GU001"/>
    <s v="210VI0"/>
    <s v="1311"/>
    <s v="499900"/>
    <m/>
    <m/>
    <x v="0"/>
    <x v="0"/>
    <x v="1"/>
    <x v="1"/>
    <x v="6"/>
    <x v="5"/>
    <s v="210"/>
    <x v="8"/>
    <s v="210A"/>
    <s v="VP Student Learning"/>
  </r>
  <r>
    <x v="1149"/>
    <x v="0"/>
    <s v="LABORF"/>
    <s v="2026"/>
    <n v="0"/>
    <s v="GU001"/>
    <s v="210VI0"/>
    <s v="1311"/>
    <s v="499900"/>
    <m/>
    <m/>
    <x v="0"/>
    <x v="0"/>
    <x v="1"/>
    <x v="1"/>
    <x v="6"/>
    <x v="5"/>
    <s v="210"/>
    <x v="8"/>
    <s v="210A"/>
    <s v="VP Student Learning"/>
  </r>
  <r>
    <x v="1150"/>
    <x v="0"/>
    <s v="LABORF"/>
    <s v="2026"/>
    <n v="20895.169999999998"/>
    <s v="GU001"/>
    <s v="210VI0"/>
    <s v="1214"/>
    <s v="711001"/>
    <m/>
    <m/>
    <x v="0"/>
    <x v="0"/>
    <x v="1"/>
    <x v="1"/>
    <x v="6"/>
    <x v="5"/>
    <s v="210"/>
    <x v="8"/>
    <s v="210A"/>
    <s v="VP Student Learning"/>
  </r>
  <r>
    <x v="1151"/>
    <x v="0"/>
    <s v="LABORF"/>
    <s v="2026"/>
    <n v="0"/>
    <s v="GU001"/>
    <s v="410VI0"/>
    <s v="1310"/>
    <s v="089900"/>
    <m/>
    <s v="CI"/>
    <x v="0"/>
    <x v="0"/>
    <x v="2"/>
    <x v="2"/>
    <x v="2"/>
    <x v="2"/>
    <s v="410"/>
    <x v="7"/>
    <s v="410A"/>
    <s v="CC - VP Academic Affairs"/>
  </r>
  <r>
    <x v="1152"/>
    <x v="0"/>
    <s v="LABORF"/>
    <s v="2026"/>
    <n v="0"/>
    <s v="GU001"/>
    <s v="410VI0"/>
    <s v="1419"/>
    <s v="601000"/>
    <m/>
    <s v="CI"/>
    <x v="0"/>
    <x v="0"/>
    <x v="2"/>
    <x v="2"/>
    <x v="2"/>
    <x v="2"/>
    <s v="410"/>
    <x v="7"/>
    <s v="410A"/>
    <s v="CC - VP Academic Affairs"/>
  </r>
  <r>
    <x v="1153"/>
    <x v="0"/>
    <s v="LABORF"/>
    <s v="2026"/>
    <n v="0"/>
    <s v="GU001"/>
    <s v="110ES1"/>
    <s v="2191"/>
    <s v="679000"/>
    <m/>
    <m/>
    <x v="0"/>
    <x v="0"/>
    <x v="0"/>
    <x v="0"/>
    <x v="4"/>
    <x v="4"/>
    <s v="110"/>
    <x v="65"/>
    <s v="110A"/>
    <s v="Asst. Chancellor-Educational Svcs"/>
  </r>
  <r>
    <x v="1154"/>
    <x v="0"/>
    <s v="LABORF"/>
    <s v="2026"/>
    <n v="0"/>
    <s v="CE015"/>
    <s v="11BCR1"/>
    <s v="2394"/>
    <s v="684000"/>
    <m/>
    <m/>
    <x v="0"/>
    <x v="0"/>
    <x v="0"/>
    <x v="0"/>
    <x v="4"/>
    <x v="4"/>
    <s v="11B"/>
    <x v="5"/>
    <s v="11BC"/>
    <s v="Tech Prep Education BC"/>
  </r>
  <r>
    <x v="1155"/>
    <x v="0"/>
    <s v="LABORF"/>
    <s v="2026"/>
    <n v="107950.68"/>
    <s v="GU001"/>
    <s v="518HC3"/>
    <s v="1100"/>
    <s v="123900"/>
    <m/>
    <m/>
    <x v="0"/>
    <x v="0"/>
    <x v="3"/>
    <x v="3"/>
    <x v="5"/>
    <x v="2"/>
    <s v="518"/>
    <x v="6"/>
    <s v="518A"/>
    <s v="Associate Dean, Health Careers"/>
  </r>
  <r>
    <x v="1156"/>
    <x v="0"/>
    <s v="LABORF"/>
    <s v="2026"/>
    <n v="128289.84"/>
    <s v="GU001"/>
    <s v="55CCG1"/>
    <s v="1231"/>
    <s v="631000"/>
    <m/>
    <m/>
    <x v="0"/>
    <x v="0"/>
    <x v="3"/>
    <x v="3"/>
    <x v="8"/>
    <x v="7"/>
    <s v="55C"/>
    <x v="24"/>
    <s v="55CA"/>
    <s v="Dean Student Success &amp; Counseling"/>
  </r>
  <r>
    <x v="1157"/>
    <x v="0"/>
    <s v="LABORF"/>
    <s v="2026"/>
    <n v="122802.11"/>
    <s v="GU001"/>
    <s v="511SS1"/>
    <s v="1100"/>
    <s v="220300"/>
    <m/>
    <m/>
    <x v="0"/>
    <x v="0"/>
    <x v="3"/>
    <x v="3"/>
    <x v="5"/>
    <x v="2"/>
    <s v="511"/>
    <x v="17"/>
    <s v="511E"/>
    <s v="PC - SOCIAL SCIENCE"/>
  </r>
  <r>
    <x v="1158"/>
    <x v="0"/>
    <s v="LABORF"/>
    <s v="2026"/>
    <n v="0"/>
    <s v="RP350"/>
    <s v="55CCW1"/>
    <s v="2311"/>
    <s v="641010"/>
    <s v="CALDCO"/>
    <m/>
    <x v="0"/>
    <x v="0"/>
    <x v="3"/>
    <x v="3"/>
    <x v="8"/>
    <x v="7"/>
    <s v="55C"/>
    <x v="24"/>
    <s v="55CB"/>
    <s v="Director of Student Services"/>
  </r>
  <r>
    <x v="1159"/>
    <x v="0"/>
    <s v="LABORF"/>
    <s v="2026"/>
    <n v="0"/>
    <s v="GU001"/>
    <s v="210VI0"/>
    <s v="2394"/>
    <s v="601000"/>
    <m/>
    <m/>
    <x v="0"/>
    <x v="0"/>
    <x v="1"/>
    <x v="1"/>
    <x v="6"/>
    <x v="5"/>
    <s v="210"/>
    <x v="8"/>
    <s v="210A"/>
    <s v="VP Student Learning"/>
  </r>
  <r>
    <x v="1160"/>
    <x v="0"/>
    <s v="LABORF"/>
    <s v="2026"/>
    <n v="0"/>
    <s v="GU001"/>
    <s v="210VI0"/>
    <s v="2412"/>
    <s v="499900"/>
    <m/>
    <m/>
    <x v="0"/>
    <x v="0"/>
    <x v="1"/>
    <x v="1"/>
    <x v="6"/>
    <x v="5"/>
    <s v="210"/>
    <x v="8"/>
    <s v="210A"/>
    <s v="VP Student Learning"/>
  </r>
  <r>
    <x v="1161"/>
    <x v="0"/>
    <s v="LABORF"/>
    <s v="2026"/>
    <n v="0"/>
    <s v="GU001"/>
    <s v="260VS0"/>
    <s v="2392"/>
    <s v="649090"/>
    <m/>
    <m/>
    <x v="0"/>
    <x v="0"/>
    <x v="1"/>
    <x v="1"/>
    <x v="1"/>
    <x v="1"/>
    <s v="260"/>
    <x v="1"/>
    <s v="260A"/>
    <s v="VP of Student Services"/>
  </r>
  <r>
    <x v="1162"/>
    <x v="0"/>
    <s v="LABORF"/>
    <s v="2026"/>
    <n v="0"/>
    <s v="GU001"/>
    <s v="21DHC1"/>
    <s v="1100"/>
    <s v="123010"/>
    <m/>
    <m/>
    <x v="0"/>
    <x v="0"/>
    <x v="1"/>
    <x v="1"/>
    <x v="6"/>
    <x v="5"/>
    <s v="21D"/>
    <x v="11"/>
    <s v="21DH"/>
    <s v="BC Assc Dean Nursing"/>
  </r>
  <r>
    <x v="1163"/>
    <x v="0"/>
    <s v="LABORF"/>
    <s v="2026"/>
    <n v="113446.77"/>
    <s v="GU001"/>
    <s v="23BBS2"/>
    <s v="2110"/>
    <s v="672000"/>
    <m/>
    <m/>
    <x v="0"/>
    <x v="0"/>
    <x v="1"/>
    <x v="1"/>
    <x v="15"/>
    <x v="14"/>
    <s v="23B"/>
    <x v="74"/>
    <s v="23BB"/>
    <s v="BC Budget Office"/>
  </r>
  <r>
    <x v="1164"/>
    <x v="0"/>
    <s v="LABORF"/>
    <s v="2026"/>
    <n v="0"/>
    <s v="GU001"/>
    <s v="210VI0"/>
    <s v="2394"/>
    <s v="601000"/>
    <m/>
    <m/>
    <x v="0"/>
    <x v="0"/>
    <x v="1"/>
    <x v="1"/>
    <x v="6"/>
    <x v="5"/>
    <s v="210"/>
    <x v="8"/>
    <s v="210A"/>
    <s v="VP Student Learning"/>
  </r>
  <r>
    <x v="1165"/>
    <x v="0"/>
    <s v="LABORF"/>
    <s v="2026"/>
    <n v="0"/>
    <s v="GU001"/>
    <s v="210VI0"/>
    <s v="2394"/>
    <s v="601000"/>
    <m/>
    <m/>
    <x v="0"/>
    <x v="0"/>
    <x v="1"/>
    <x v="1"/>
    <x v="6"/>
    <x v="5"/>
    <s v="210"/>
    <x v="8"/>
    <s v="210A"/>
    <s v="VP Student Learning"/>
  </r>
  <r>
    <x v="1166"/>
    <x v="0"/>
    <s v="LABORF"/>
    <s v="2026"/>
    <n v="0"/>
    <s v="GU001"/>
    <s v="210VI0"/>
    <s v="2394"/>
    <s v="601000"/>
    <m/>
    <m/>
    <x v="0"/>
    <x v="0"/>
    <x v="1"/>
    <x v="1"/>
    <x v="6"/>
    <x v="5"/>
    <s v="210"/>
    <x v="8"/>
    <s v="210A"/>
    <s v="VP Student Learning"/>
  </r>
  <r>
    <x v="1167"/>
    <x v="0"/>
    <s v="LABORF"/>
    <s v="2026"/>
    <n v="0"/>
    <s v="GU001"/>
    <s v="210VI0"/>
    <s v="2394"/>
    <s v="601000"/>
    <m/>
    <m/>
    <x v="0"/>
    <x v="0"/>
    <x v="1"/>
    <x v="1"/>
    <x v="6"/>
    <x v="5"/>
    <s v="210"/>
    <x v="8"/>
    <s v="210A"/>
    <s v="VP Student Learning"/>
  </r>
  <r>
    <x v="1168"/>
    <x v="0"/>
    <s v="LABORF"/>
    <s v="2026"/>
    <n v="0"/>
    <s v="GU001"/>
    <s v="210VI0"/>
    <s v="2394"/>
    <s v="601000"/>
    <m/>
    <m/>
    <x v="0"/>
    <x v="0"/>
    <x v="1"/>
    <x v="1"/>
    <x v="6"/>
    <x v="5"/>
    <s v="210"/>
    <x v="8"/>
    <s v="210A"/>
    <s v="VP Student Learning"/>
  </r>
  <r>
    <x v="1169"/>
    <x v="0"/>
    <s v="LABORF"/>
    <s v="2026"/>
    <n v="0"/>
    <s v="GU001"/>
    <s v="210VI0"/>
    <s v="2394"/>
    <s v="601000"/>
    <m/>
    <m/>
    <x v="0"/>
    <x v="0"/>
    <x v="1"/>
    <x v="1"/>
    <x v="6"/>
    <x v="5"/>
    <s v="210"/>
    <x v="8"/>
    <s v="210A"/>
    <s v="VP Student Learning"/>
  </r>
  <r>
    <x v="1170"/>
    <x v="0"/>
    <s v="LABORF"/>
    <s v="2026"/>
    <n v="0"/>
    <s v="GU001"/>
    <s v="210VI0"/>
    <s v="2394"/>
    <s v="601000"/>
    <m/>
    <m/>
    <x v="0"/>
    <x v="0"/>
    <x v="1"/>
    <x v="1"/>
    <x v="6"/>
    <x v="5"/>
    <s v="210"/>
    <x v="8"/>
    <s v="210A"/>
    <s v="VP Student Learning"/>
  </r>
  <r>
    <x v="1171"/>
    <x v="0"/>
    <s v="LABORF"/>
    <s v="2026"/>
    <n v="107950.68"/>
    <s v="GU001"/>
    <s v="21DHT0"/>
    <s v="1100"/>
    <s v="122300"/>
    <m/>
    <m/>
    <x v="0"/>
    <x v="0"/>
    <x v="1"/>
    <x v="1"/>
    <x v="6"/>
    <x v="5"/>
    <s v="21D"/>
    <x v="11"/>
    <s v="21DH"/>
    <s v="BC Assc Dean Nursing"/>
  </r>
  <r>
    <x v="1172"/>
    <x v="0"/>
    <s v="LABORF"/>
    <s v="2026"/>
    <n v="110649.45"/>
    <s v="GU001"/>
    <s v="21DHC1"/>
    <s v="1100"/>
    <s v="123020"/>
    <m/>
    <m/>
    <x v="0"/>
    <x v="0"/>
    <x v="1"/>
    <x v="1"/>
    <x v="6"/>
    <x v="5"/>
    <s v="21D"/>
    <x v="11"/>
    <s v="21DH"/>
    <s v="BC Assc Dean Nursing"/>
  </r>
  <r>
    <x v="1173"/>
    <x v="0"/>
    <s v="LABORF"/>
    <s v="2026"/>
    <n v="100242.94"/>
    <s v="GU001"/>
    <s v="21DHT0"/>
    <s v="1100"/>
    <s v="122300"/>
    <m/>
    <m/>
    <x v="0"/>
    <x v="0"/>
    <x v="1"/>
    <x v="1"/>
    <x v="6"/>
    <x v="5"/>
    <s v="21D"/>
    <x v="11"/>
    <s v="21DH"/>
    <s v="BC Assc Dean Nursing"/>
  </r>
  <r>
    <x v="1174"/>
    <x v="0"/>
    <s v="LABORF"/>
    <s v="2026"/>
    <n v="125872.17"/>
    <s v="GU001"/>
    <s v="21GBE1"/>
    <s v="1100"/>
    <s v="200100"/>
    <m/>
    <m/>
    <x v="0"/>
    <x v="0"/>
    <x v="1"/>
    <x v="1"/>
    <x v="6"/>
    <x v="5"/>
    <s v="21G"/>
    <x v="15"/>
    <s v="21GB"/>
    <s v="BC BEHAVIORIAL SCIENCE"/>
  </r>
  <r>
    <x v="833"/>
    <x v="0"/>
    <s v="LABORF"/>
    <s v="2026"/>
    <n v="56965.120000000003"/>
    <s v="GU001"/>
    <s v="215SI1"/>
    <s v="1100"/>
    <s v="190100"/>
    <m/>
    <m/>
    <x v="0"/>
    <x v="0"/>
    <x v="1"/>
    <x v="1"/>
    <x v="6"/>
    <x v="5"/>
    <s v="215"/>
    <x v="13"/>
    <s v="215G"/>
    <s v="Physical Science"/>
  </r>
  <r>
    <x v="1175"/>
    <x v="0"/>
    <s v="LABORF"/>
    <s v="2026"/>
    <n v="125872.17"/>
    <s v="GU001"/>
    <s v="21GBE1"/>
    <s v="1100"/>
    <s v="200100"/>
    <m/>
    <m/>
    <x v="0"/>
    <x v="0"/>
    <x v="1"/>
    <x v="1"/>
    <x v="6"/>
    <x v="5"/>
    <s v="21G"/>
    <x v="15"/>
    <s v="21GB"/>
    <s v="BC BEHAVIORIAL SCIENCE"/>
  </r>
  <r>
    <x v="1176"/>
    <x v="0"/>
    <s v="LABORF"/>
    <s v="2026"/>
    <n v="134815.62"/>
    <s v="GU001"/>
    <s v="21BEE1"/>
    <s v="1100"/>
    <s v="150100"/>
    <m/>
    <m/>
    <x v="0"/>
    <x v="0"/>
    <x v="1"/>
    <x v="1"/>
    <x v="6"/>
    <x v="5"/>
    <s v="21B"/>
    <x v="12"/>
    <s v="21BE"/>
    <s v="Dean English"/>
  </r>
  <r>
    <x v="1034"/>
    <x v="0"/>
    <s v="LABORF"/>
    <s v="2026"/>
    <n v="33028.959999999999"/>
    <s v="GU001"/>
    <s v="218EDU"/>
    <s v="1100"/>
    <s v="493072"/>
    <m/>
    <m/>
    <x v="0"/>
    <x v="0"/>
    <x v="1"/>
    <x v="1"/>
    <x v="6"/>
    <x v="5"/>
    <s v="218"/>
    <x v="26"/>
    <s v="218E"/>
    <s v="BC Education"/>
  </r>
  <r>
    <x v="1177"/>
    <x v="0"/>
    <s v="LABORF"/>
    <s v="2026"/>
    <n v="165155.19"/>
    <s v="GU001"/>
    <s v="211DC0"/>
    <s v="1100"/>
    <s v="130500"/>
    <m/>
    <s v="BD"/>
    <x v="0"/>
    <x v="0"/>
    <x v="1"/>
    <x v="1"/>
    <x v="6"/>
    <x v="5"/>
    <s v="211"/>
    <x v="39"/>
    <s v="211E"/>
    <s v="BC Exec Director Rural Initiatives"/>
  </r>
  <r>
    <x v="1178"/>
    <x v="0"/>
    <s v="LABORF"/>
    <s v="2026"/>
    <n v="83856.160000000003"/>
    <s v="GU001"/>
    <s v="240PI0"/>
    <s v="2110"/>
    <s v="709000"/>
    <m/>
    <m/>
    <x v="0"/>
    <x v="0"/>
    <x v="1"/>
    <x v="1"/>
    <x v="16"/>
    <x v="15"/>
    <s v="240"/>
    <x v="45"/>
    <s v="240A"/>
    <s v="Director-Institutnl Dev/Foundation"/>
  </r>
  <r>
    <x v="1179"/>
    <x v="0"/>
    <s v="LABORF"/>
    <s v="2026"/>
    <n v="0"/>
    <s v="GU001"/>
    <s v="411PUA"/>
    <s v="2412"/>
    <s v="210550"/>
    <m/>
    <s v="CI"/>
    <x v="0"/>
    <x v="0"/>
    <x v="2"/>
    <x v="2"/>
    <x v="2"/>
    <x v="2"/>
    <s v="411"/>
    <x v="20"/>
    <s v="411A"/>
    <s v="Dean of Career Technical Education"/>
  </r>
  <r>
    <x v="1180"/>
    <x v="0"/>
    <s v="LABORF"/>
    <s v="2026"/>
    <n v="0"/>
    <s v="GU001"/>
    <s v="210VI0"/>
    <s v="2392"/>
    <s v="601000"/>
    <m/>
    <m/>
    <x v="0"/>
    <x v="0"/>
    <x v="1"/>
    <x v="1"/>
    <x v="6"/>
    <x v="5"/>
    <s v="210"/>
    <x v="8"/>
    <s v="210A"/>
    <s v="VP Student Learning"/>
  </r>
  <r>
    <x v="401"/>
    <x v="0"/>
    <s v="LABORF"/>
    <s v="2026"/>
    <n v="14793.71"/>
    <s v="GU001"/>
    <s v="514AW1"/>
    <s v="1251"/>
    <s v="696071"/>
    <m/>
    <m/>
    <x v="0"/>
    <x v="0"/>
    <x v="3"/>
    <x v="3"/>
    <x v="5"/>
    <x v="2"/>
    <s v="514"/>
    <x v="18"/>
    <s v="514A"/>
    <s v="PC - Athletic Director"/>
  </r>
  <r>
    <x v="1181"/>
    <x v="0"/>
    <s v="LABORF"/>
    <s v="2026"/>
    <n v="141607.98000000001"/>
    <s v="GU001"/>
    <s v="42FCG1"/>
    <s v="1231"/>
    <s v="631000"/>
    <m/>
    <s v="CI"/>
    <x v="0"/>
    <x v="0"/>
    <x v="2"/>
    <x v="2"/>
    <x v="11"/>
    <x v="10"/>
    <s v="42F"/>
    <x v="63"/>
    <s v="42FA"/>
    <s v="Director of SSSP"/>
  </r>
  <r>
    <x v="1182"/>
    <x v="0"/>
    <s v="LABORF"/>
    <s v="2026"/>
    <n v="138154.12"/>
    <s v="RP384"/>
    <s v="42FMTB"/>
    <s v="1231"/>
    <s v="632000"/>
    <m/>
    <s v="CI"/>
    <x v="0"/>
    <x v="0"/>
    <x v="2"/>
    <x v="2"/>
    <x v="11"/>
    <x v="10"/>
    <s v="42F"/>
    <x v="63"/>
    <s v="42FA"/>
    <s v="Director of SSSP"/>
  </r>
  <r>
    <x v="695"/>
    <x v="0"/>
    <s v="LABORF"/>
    <s v="2026"/>
    <n v="3624.45"/>
    <s v="RP384"/>
    <s v="42FMTB"/>
    <s v="2191"/>
    <s v="632000"/>
    <m/>
    <s v="CI"/>
    <x v="0"/>
    <x v="0"/>
    <x v="2"/>
    <x v="2"/>
    <x v="11"/>
    <x v="10"/>
    <s v="42F"/>
    <x v="63"/>
    <s v="42FA"/>
    <s v="Director of SSSP"/>
  </r>
  <r>
    <x v="1183"/>
    <x v="0"/>
    <s v="LABORF"/>
    <s v="2026"/>
    <n v="0"/>
    <s v="RP131"/>
    <s v="26JFG1"/>
    <s v="2394"/>
    <s v="649080"/>
    <s v="FKCFEN"/>
    <m/>
    <x v="0"/>
    <x v="0"/>
    <x v="1"/>
    <x v="1"/>
    <x v="1"/>
    <x v="1"/>
    <s v="26J"/>
    <x v="57"/>
    <s v="26JF"/>
    <s v="BC Foster Care Grants"/>
  </r>
  <r>
    <x v="283"/>
    <x v="0"/>
    <s v="LABORF"/>
    <s v="2026"/>
    <n v="3496.8"/>
    <s v="RP006"/>
    <s v="422DS1"/>
    <s v="1231"/>
    <s v="642000"/>
    <m/>
    <s v="CI"/>
    <x v="0"/>
    <x v="0"/>
    <x v="2"/>
    <x v="2"/>
    <x v="11"/>
    <x v="10"/>
    <s v="422"/>
    <x v="41"/>
    <s v="422D"/>
    <s v="DSPS"/>
  </r>
  <r>
    <x v="647"/>
    <x v="0"/>
    <s v="LABORF"/>
    <s v="2026"/>
    <n v="5672.34"/>
    <s v="RP037"/>
    <s v="424BN1"/>
    <s v="2110"/>
    <s v="649090"/>
    <m/>
    <s v="CI"/>
    <x v="0"/>
    <x v="0"/>
    <x v="2"/>
    <x v="2"/>
    <x v="11"/>
    <x v="10"/>
    <s v="424"/>
    <x v="36"/>
    <s v="424B"/>
    <s v="Dean Enrollment and Retention"/>
  </r>
  <r>
    <x v="404"/>
    <x v="0"/>
    <s v="LABORF"/>
    <s v="2026"/>
    <n v="26564.95"/>
    <s v="GU001"/>
    <s v="430BS0"/>
    <s v="2110"/>
    <s v="672000"/>
    <m/>
    <s v="CI"/>
    <x v="0"/>
    <x v="0"/>
    <x v="2"/>
    <x v="2"/>
    <x v="14"/>
    <x v="13"/>
    <s v="430"/>
    <x v="69"/>
    <s v="430A"/>
    <s v="CC -  Director of Admin Services"/>
  </r>
  <r>
    <x v="1184"/>
    <x v="0"/>
    <s v="LABORF"/>
    <s v="2026"/>
    <n v="0"/>
    <s v="RP325"/>
    <s v="51JPZ1"/>
    <s v="2412"/>
    <s v="611000"/>
    <m/>
    <m/>
    <x v="0"/>
    <x v="0"/>
    <x v="3"/>
    <x v="3"/>
    <x v="5"/>
    <x v="2"/>
    <s v="51J"/>
    <x v="55"/>
    <s v="51JA"/>
    <s v="MESA Director"/>
  </r>
  <r>
    <x v="1185"/>
    <x v="0"/>
    <s v="LABORF"/>
    <s v="2026"/>
    <n v="75286.039999999994"/>
    <s v="GU001"/>
    <s v="510VI0"/>
    <s v="2191"/>
    <s v="601000"/>
    <m/>
    <m/>
    <x v="0"/>
    <x v="0"/>
    <x v="3"/>
    <x v="3"/>
    <x v="5"/>
    <x v="2"/>
    <s v="510"/>
    <x v="7"/>
    <s v="510A"/>
    <s v="PC - VP Academic Affairs"/>
  </r>
  <r>
    <x v="1186"/>
    <x v="0"/>
    <s v="LABORF"/>
    <s v="2026"/>
    <n v="89491.37"/>
    <s v="GU001"/>
    <s v="130IT0"/>
    <s v="2191"/>
    <s v="678000"/>
    <m/>
    <m/>
    <x v="0"/>
    <x v="0"/>
    <x v="0"/>
    <x v="0"/>
    <x v="9"/>
    <x v="8"/>
    <s v="130"/>
    <x v="68"/>
    <s v="130A"/>
    <s v="IT-Dir. Information Technology"/>
  </r>
  <r>
    <x v="1187"/>
    <x v="0"/>
    <s v="LABORF"/>
    <s v="2026"/>
    <n v="81074.8"/>
    <s v="GU001"/>
    <s v="132EA0"/>
    <s v="2191"/>
    <s v="678000"/>
    <m/>
    <m/>
    <x v="0"/>
    <x v="0"/>
    <x v="0"/>
    <x v="0"/>
    <x v="9"/>
    <x v="8"/>
    <s v="132"/>
    <x v="62"/>
    <s v="132A"/>
    <s v="IT-Director, Enterprise Application"/>
  </r>
  <r>
    <x v="1188"/>
    <x v="0"/>
    <s v="LABORF"/>
    <s v="2026"/>
    <n v="37212.379999999997"/>
    <s v="GU001"/>
    <s v="R20BS1"/>
    <s v="2110"/>
    <s v="711001"/>
    <m/>
    <m/>
    <x v="0"/>
    <x v="0"/>
    <x v="0"/>
    <x v="0"/>
    <x v="0"/>
    <x v="0"/>
    <s v="120"/>
    <x v="29"/>
    <s v="120A"/>
    <s v="Asst. Chancellor - Admin Svcs."/>
  </r>
  <r>
    <x v="599"/>
    <x v="0"/>
    <s v="LABORF"/>
    <s v="2026"/>
    <n v="3611.71"/>
    <s v="RP314"/>
    <s v="553FA1"/>
    <s v="2110"/>
    <s v="646000"/>
    <m/>
    <m/>
    <x v="0"/>
    <x v="0"/>
    <x v="3"/>
    <x v="3"/>
    <x v="8"/>
    <x v="7"/>
    <s v="553"/>
    <x v="22"/>
    <s v="553B"/>
    <s v="Director Financial Aid"/>
  </r>
  <r>
    <x v="1189"/>
    <x v="0"/>
    <s v="LABORF"/>
    <s v="2026"/>
    <n v="209076.13"/>
    <s v="GU001"/>
    <s v="11CGX1"/>
    <s v="1214"/>
    <s v="679000"/>
    <m/>
    <m/>
    <x v="0"/>
    <x v="0"/>
    <x v="0"/>
    <x v="0"/>
    <x v="4"/>
    <x v="4"/>
    <s v="11C"/>
    <x v="93"/>
    <s v="11CA"/>
    <s v="AVC Planning &amp; Technology"/>
  </r>
  <r>
    <x v="238"/>
    <x v="0"/>
    <s v="LABORF"/>
    <s v="2026"/>
    <n v="5198.24"/>
    <s v="RP005"/>
    <s v="422EO1"/>
    <s v="2191"/>
    <s v="643000"/>
    <s v="EOPDCB"/>
    <s v="CI"/>
    <x v="0"/>
    <x v="0"/>
    <x v="2"/>
    <x v="2"/>
    <x v="11"/>
    <x v="10"/>
    <s v="422"/>
    <x v="41"/>
    <s v="422E"/>
    <s v="EOPS"/>
  </r>
  <r>
    <x v="1190"/>
    <x v="0"/>
    <s v="LABORF"/>
    <s v="2026"/>
    <n v="0"/>
    <s v="GU001"/>
    <s v="11CGX1"/>
    <s v="2110"/>
    <s v="679000"/>
    <s v="DORESV"/>
    <m/>
    <x v="0"/>
    <x v="0"/>
    <x v="0"/>
    <x v="0"/>
    <x v="4"/>
    <x v="4"/>
    <s v="11C"/>
    <x v="93"/>
    <s v="11CA"/>
    <s v="AVC Planning &amp; Technology"/>
  </r>
  <r>
    <x v="1191"/>
    <x v="0"/>
    <s v="LABORF"/>
    <s v="2026"/>
    <n v="46784.18"/>
    <s v="GU001"/>
    <s v="239SY0"/>
    <s v="2191"/>
    <s v="677010"/>
    <m/>
    <m/>
    <x v="0"/>
    <x v="0"/>
    <x v="1"/>
    <x v="1"/>
    <x v="15"/>
    <x v="14"/>
    <s v="239"/>
    <x v="44"/>
    <s v="239A"/>
    <s v="Public Safety"/>
  </r>
  <r>
    <x v="1192"/>
    <x v="0"/>
    <s v="LABORF"/>
    <s v="2026"/>
    <n v="34955.26"/>
    <s v="RP384"/>
    <s v="26LEQA"/>
    <s v="2191"/>
    <s v="649090"/>
    <m/>
    <m/>
    <x v="0"/>
    <x v="0"/>
    <x v="1"/>
    <x v="1"/>
    <x v="1"/>
    <x v="1"/>
    <s v="26L"/>
    <x v="10"/>
    <s v="26LA"/>
    <s v="Categorical Programs"/>
  </r>
  <r>
    <x v="1193"/>
    <x v="0"/>
    <s v="LABORF"/>
    <s v="2026"/>
    <n v="71658.28"/>
    <s v="RP611"/>
    <s v="21AVTV"/>
    <s v="2191"/>
    <s v="647000"/>
    <s v="PERVCL"/>
    <m/>
    <x v="0"/>
    <x v="0"/>
    <x v="1"/>
    <x v="1"/>
    <x v="6"/>
    <x v="5"/>
    <s v="21A"/>
    <x v="47"/>
    <s v="21AV"/>
    <s v="VTEA"/>
  </r>
  <r>
    <x v="1194"/>
    <x v="0"/>
    <s v="LABORF"/>
    <s v="2026"/>
    <n v="40608.53"/>
    <s v="BF100"/>
    <s v="23DFS1"/>
    <s v="2191"/>
    <s v="694011"/>
    <m/>
    <m/>
    <x v="0"/>
    <x v="0"/>
    <x v="1"/>
    <x v="1"/>
    <x v="15"/>
    <x v="14"/>
    <s v="23F"/>
    <x v="71"/>
    <s v="23FS"/>
    <s v="BC Food Service"/>
  </r>
  <r>
    <x v="1195"/>
    <x v="0"/>
    <s v="LABORF"/>
    <s v="2026"/>
    <n v="0"/>
    <s v="TA100"/>
    <s v="267SA1"/>
    <s v="2110"/>
    <s v="649060"/>
    <m/>
    <m/>
    <x v="0"/>
    <x v="0"/>
    <x v="1"/>
    <x v="1"/>
    <x v="1"/>
    <x v="1"/>
    <s v="267"/>
    <x v="53"/>
    <s v="267A"/>
    <s v="Dean of Student Services"/>
  </r>
  <r>
    <x v="1196"/>
    <x v="0"/>
    <s v="LABORF"/>
    <s v="2026"/>
    <n v="0"/>
    <s v="GU001"/>
    <s v="210VI0"/>
    <s v="1214"/>
    <s v="601000"/>
    <m/>
    <m/>
    <x v="0"/>
    <x v="0"/>
    <x v="1"/>
    <x v="1"/>
    <x v="6"/>
    <x v="5"/>
    <s v="210"/>
    <x v="8"/>
    <s v="210A"/>
    <s v="VP Student Learning"/>
  </r>
  <r>
    <x v="1197"/>
    <x v="0"/>
    <s v="LABORF"/>
    <s v="2026"/>
    <n v="40608.53"/>
    <s v="GU001"/>
    <s v="20IIF0"/>
    <s v="2191"/>
    <s v="678012"/>
    <m/>
    <m/>
    <x v="0"/>
    <x v="0"/>
    <x v="1"/>
    <x v="1"/>
    <x v="13"/>
    <x v="12"/>
    <s v="20I"/>
    <x v="72"/>
    <s v="20IA"/>
    <s v="Information Services"/>
  </r>
  <r>
    <x v="1198"/>
    <x v="0"/>
    <s v="LABORF"/>
    <s v="2026"/>
    <n v="0"/>
    <s v="GU001"/>
    <s v="42GAW1"/>
    <s v="2394"/>
    <s v="696041"/>
    <m/>
    <s v="CI"/>
    <x v="0"/>
    <x v="0"/>
    <x v="2"/>
    <x v="2"/>
    <x v="11"/>
    <x v="10"/>
    <s v="42G"/>
    <x v="81"/>
    <s v="42GA"/>
    <s v="Athletics"/>
  </r>
  <r>
    <x v="1010"/>
    <x v="0"/>
    <s v="LABORF"/>
    <s v="2026"/>
    <n v="21724.080000000002"/>
    <s v="RP383"/>
    <s v="424MF1"/>
    <s v="1231"/>
    <s v="644000"/>
    <m/>
    <s v="CI"/>
    <x v="0"/>
    <x v="0"/>
    <x v="2"/>
    <x v="2"/>
    <x v="11"/>
    <x v="10"/>
    <s v="424"/>
    <x v="36"/>
    <s v="424B"/>
    <s v="Dean Enrollment and Retention"/>
  </r>
  <r>
    <x v="1199"/>
    <x v="0"/>
    <s v="LABORF"/>
    <s v="2026"/>
    <n v="0"/>
    <s v="GU001"/>
    <s v="210VI0"/>
    <s v="1311"/>
    <s v="499900"/>
    <m/>
    <m/>
    <x v="0"/>
    <x v="0"/>
    <x v="1"/>
    <x v="1"/>
    <x v="6"/>
    <x v="5"/>
    <s v="210"/>
    <x v="8"/>
    <s v="210A"/>
    <s v="VP Student Learning"/>
  </r>
  <r>
    <x v="1200"/>
    <x v="0"/>
    <s v="LABORF"/>
    <s v="2026"/>
    <n v="38829.589999999997"/>
    <s v="RP328"/>
    <s v="102KJC"/>
    <s v="2110"/>
    <s v="684000"/>
    <s v="CJFCGA"/>
    <m/>
    <x v="0"/>
    <x v="0"/>
    <x v="0"/>
    <x v="0"/>
    <x v="3"/>
    <x v="3"/>
    <s v="102"/>
    <x v="4"/>
    <s v="102G"/>
    <s v="AVC Public Affairs &amp; Dev"/>
  </r>
  <r>
    <x v="1201"/>
    <x v="0"/>
    <s v="LABORF"/>
    <s v="2026"/>
    <n v="0"/>
    <s v="GU001"/>
    <s v="20CDIE"/>
    <s v="2394"/>
    <s v="679000"/>
    <m/>
    <m/>
    <x v="0"/>
    <x v="0"/>
    <x v="1"/>
    <x v="1"/>
    <x v="13"/>
    <x v="12"/>
    <s v="20C"/>
    <x v="91"/>
    <s v="20CA"/>
    <s v="Dean of Institutional Effectiveness"/>
  </r>
  <r>
    <x v="1202"/>
    <x v="0"/>
    <s v="LABORF"/>
    <s v="2026"/>
    <n v="0"/>
    <s v="GU001"/>
    <s v="140HR0"/>
    <s v="2110"/>
    <s v="673000"/>
    <m/>
    <m/>
    <x v="0"/>
    <x v="0"/>
    <x v="0"/>
    <x v="0"/>
    <x v="10"/>
    <x v="9"/>
    <s v="140"/>
    <x v="52"/>
    <s v="140A"/>
    <s v="HR - Vice Chancellor"/>
  </r>
  <r>
    <x v="1203"/>
    <x v="0"/>
    <s v="LABORF"/>
    <s v="2026"/>
    <n v="0"/>
    <s v="GU001"/>
    <s v="210VI0"/>
    <s v="2394"/>
    <s v="601000"/>
    <m/>
    <m/>
    <x v="0"/>
    <x v="0"/>
    <x v="1"/>
    <x v="1"/>
    <x v="6"/>
    <x v="5"/>
    <s v="210"/>
    <x v="8"/>
    <s v="210A"/>
    <s v="VP Student Learning"/>
  </r>
  <r>
    <x v="1204"/>
    <x v="0"/>
    <s v="LABORF"/>
    <s v="2026"/>
    <n v="0"/>
    <s v="GU001"/>
    <s v="260VS0"/>
    <s v="2399"/>
    <s v="649090"/>
    <m/>
    <m/>
    <x v="0"/>
    <x v="0"/>
    <x v="1"/>
    <x v="1"/>
    <x v="1"/>
    <x v="1"/>
    <s v="260"/>
    <x v="1"/>
    <s v="260A"/>
    <s v="VP of Student Services"/>
  </r>
  <r>
    <x v="1205"/>
    <x v="0"/>
    <s v="LABORF"/>
    <s v="2026"/>
    <n v="0"/>
    <s v="CD015"/>
    <s v="219CA2"/>
    <s v="2191"/>
    <s v="692000"/>
    <m/>
    <m/>
    <x v="0"/>
    <x v="0"/>
    <x v="1"/>
    <x v="1"/>
    <x v="6"/>
    <x v="5"/>
    <s v="219"/>
    <x v="9"/>
    <s v="219C"/>
    <s v="BC Director CDC"/>
  </r>
  <r>
    <x v="1206"/>
    <x v="0"/>
    <s v="LABORF"/>
    <s v="2026"/>
    <n v="0"/>
    <s v="GU001"/>
    <s v="210VI0"/>
    <s v="2394"/>
    <s v="601000"/>
    <m/>
    <m/>
    <x v="0"/>
    <x v="0"/>
    <x v="1"/>
    <x v="1"/>
    <x v="6"/>
    <x v="5"/>
    <s v="210"/>
    <x v="8"/>
    <s v="210A"/>
    <s v="VP Student Learning"/>
  </r>
  <r>
    <x v="1207"/>
    <x v="0"/>
    <s v="LABORF"/>
    <s v="2026"/>
    <n v="0"/>
    <s v="GU001"/>
    <s v="210VI0"/>
    <s v="2394"/>
    <s v="601000"/>
    <m/>
    <m/>
    <x v="0"/>
    <x v="0"/>
    <x v="1"/>
    <x v="1"/>
    <x v="6"/>
    <x v="5"/>
    <s v="210"/>
    <x v="8"/>
    <s v="210A"/>
    <s v="VP Student Learning"/>
  </r>
  <r>
    <x v="1208"/>
    <x v="0"/>
    <s v="LABORF"/>
    <s v="2026"/>
    <n v="0"/>
    <s v="GU001"/>
    <s v="210VI0"/>
    <s v="2394"/>
    <s v="601000"/>
    <m/>
    <m/>
    <x v="0"/>
    <x v="0"/>
    <x v="1"/>
    <x v="1"/>
    <x v="6"/>
    <x v="5"/>
    <s v="210"/>
    <x v="8"/>
    <s v="210A"/>
    <s v="VP Student Learning"/>
  </r>
  <r>
    <x v="1209"/>
    <x v="0"/>
    <s v="LABORF"/>
    <s v="2026"/>
    <n v="0"/>
    <s v="GU001"/>
    <s v="210VI0"/>
    <s v="2394"/>
    <s v="601000"/>
    <m/>
    <m/>
    <x v="0"/>
    <x v="0"/>
    <x v="1"/>
    <x v="1"/>
    <x v="6"/>
    <x v="5"/>
    <s v="210"/>
    <x v="8"/>
    <s v="210A"/>
    <s v="VP Student Learning"/>
  </r>
  <r>
    <x v="1210"/>
    <x v="0"/>
    <s v="LABORF"/>
    <s v="2026"/>
    <n v="0"/>
    <s v="GU001"/>
    <s v="210VI0"/>
    <s v="2394"/>
    <s v="601000"/>
    <m/>
    <m/>
    <x v="0"/>
    <x v="0"/>
    <x v="1"/>
    <x v="1"/>
    <x v="6"/>
    <x v="5"/>
    <s v="210"/>
    <x v="8"/>
    <s v="210A"/>
    <s v="VP Student Learning"/>
  </r>
  <r>
    <x v="1211"/>
    <x v="0"/>
    <s v="LABORF"/>
    <s v="2026"/>
    <n v="119157.35"/>
    <s v="GU001"/>
    <s v="218FC1"/>
    <s v="1100"/>
    <s v="130500"/>
    <m/>
    <m/>
    <x v="0"/>
    <x v="0"/>
    <x v="1"/>
    <x v="1"/>
    <x v="6"/>
    <x v="5"/>
    <s v="218"/>
    <x v="26"/>
    <s v="218F"/>
    <s v="BC FACE"/>
  </r>
  <r>
    <x v="1212"/>
    <x v="0"/>
    <s v="LABORF"/>
    <s v="2026"/>
    <n v="86720.5"/>
    <s v="GU001"/>
    <s v="20BPI2"/>
    <s v="2110"/>
    <s v="671000"/>
    <m/>
    <m/>
    <x v="0"/>
    <x v="0"/>
    <x v="1"/>
    <x v="1"/>
    <x v="13"/>
    <x v="12"/>
    <s v="20B"/>
    <x v="84"/>
    <s v="20BA"/>
    <s v="BC - Marketing &amp; Public Relations"/>
  </r>
  <r>
    <x v="27"/>
    <x v="0"/>
    <s v="LABORF"/>
    <s v="2026"/>
    <n v="46513.17"/>
    <s v="RP005"/>
    <s v="26GEO1"/>
    <s v="2110"/>
    <s v="643000"/>
    <s v="EOPLCA"/>
    <m/>
    <x v="0"/>
    <x v="0"/>
    <x v="1"/>
    <x v="1"/>
    <x v="1"/>
    <x v="1"/>
    <s v="26G"/>
    <x v="14"/>
    <s v="26GA"/>
    <s v="EOPS/CARE"/>
  </r>
  <r>
    <x v="1213"/>
    <x v="0"/>
    <s v="LABORF"/>
    <s v="2026"/>
    <n v="0"/>
    <s v="GU001"/>
    <s v="21AEIT"/>
    <s v="2211"/>
    <s v="090100"/>
    <m/>
    <m/>
    <x v="0"/>
    <x v="0"/>
    <x v="1"/>
    <x v="1"/>
    <x v="6"/>
    <x v="5"/>
    <s v="21A"/>
    <x v="47"/>
    <s v="21AE"/>
    <s v="Engineering Systems"/>
  </r>
  <r>
    <x v="1214"/>
    <x v="0"/>
    <s v="LABORF"/>
    <s v="2026"/>
    <n v="0"/>
    <s v="GU001"/>
    <s v="21AIND"/>
    <s v="1100"/>
    <s v="070100"/>
    <m/>
    <m/>
    <x v="0"/>
    <x v="0"/>
    <x v="1"/>
    <x v="1"/>
    <x v="6"/>
    <x v="5"/>
    <s v="21A"/>
    <x v="47"/>
    <s v="21AI"/>
    <s v="Industrial Tech"/>
  </r>
  <r>
    <x v="1215"/>
    <x v="0"/>
    <s v="LABORF"/>
    <s v="2026"/>
    <n v="142412.79999999999"/>
    <s v="GU001"/>
    <s v="215SI1"/>
    <s v="1100"/>
    <s v="190200"/>
    <m/>
    <m/>
    <x v="0"/>
    <x v="0"/>
    <x v="1"/>
    <x v="1"/>
    <x v="6"/>
    <x v="5"/>
    <s v="215"/>
    <x v="13"/>
    <s v="215G"/>
    <s v="Physical Science"/>
  </r>
  <r>
    <x v="1216"/>
    <x v="0"/>
    <s v="LABORF"/>
    <s v="2026"/>
    <n v="100242.94"/>
    <s v="GU001"/>
    <s v="215BD1"/>
    <s v="1100"/>
    <s v="040100"/>
    <m/>
    <m/>
    <x v="0"/>
    <x v="0"/>
    <x v="1"/>
    <x v="1"/>
    <x v="6"/>
    <x v="5"/>
    <s v="215"/>
    <x v="13"/>
    <s v="215B"/>
    <s v="Biology Science Department"/>
  </r>
  <r>
    <x v="1217"/>
    <x v="0"/>
    <s v="LABORF"/>
    <s v="2026"/>
    <n v="134531.96"/>
    <s v="GU001"/>
    <s v="26HAR1"/>
    <s v="2110"/>
    <s v="620000"/>
    <m/>
    <m/>
    <x v="0"/>
    <x v="0"/>
    <x v="1"/>
    <x v="1"/>
    <x v="1"/>
    <x v="1"/>
    <s v="26H"/>
    <x v="54"/>
    <s v="26HA"/>
    <s v="ADMISSIONS &amp; RECS."/>
  </r>
  <r>
    <x v="784"/>
    <x v="0"/>
    <s v="LABORF"/>
    <s v="2026"/>
    <n v="14932.51"/>
    <s v="GU001"/>
    <s v="437MOC"/>
    <s v="2191"/>
    <s v="653000"/>
    <m/>
    <s v="CI"/>
    <x v="0"/>
    <x v="0"/>
    <x v="2"/>
    <x v="2"/>
    <x v="14"/>
    <x v="13"/>
    <s v="437"/>
    <x v="38"/>
    <s v="437B"/>
    <s v="Operations Manager"/>
  </r>
  <r>
    <x v="1218"/>
    <x v="0"/>
    <s v="LABORF"/>
    <s v="2026"/>
    <n v="64918.92"/>
    <s v="GU001"/>
    <s v="50GPS1"/>
    <s v="2191"/>
    <s v="677040"/>
    <m/>
    <m/>
    <x v="0"/>
    <x v="0"/>
    <x v="3"/>
    <x v="3"/>
    <x v="12"/>
    <x v="11"/>
    <s v="50G"/>
    <x v="80"/>
    <s v="50GA"/>
    <s v="Communication &amp; Community Relations"/>
  </r>
  <r>
    <x v="1219"/>
    <x v="0"/>
    <s v="LABORF"/>
    <s v="2026"/>
    <n v="116251.08"/>
    <s v="GU001"/>
    <s v="217EMP"/>
    <s v="1100"/>
    <s v="213300"/>
    <m/>
    <m/>
    <x v="0"/>
    <x v="0"/>
    <x v="1"/>
    <x v="1"/>
    <x v="6"/>
    <x v="5"/>
    <s v="217"/>
    <x v="26"/>
    <s v="217E"/>
    <s v="BC EMT/PARAMEDIC"/>
  </r>
  <r>
    <x v="492"/>
    <x v="0"/>
    <s v="LABORF"/>
    <s v="2026"/>
    <n v="4942.84"/>
    <s v="RP384"/>
    <s v="55CMTB"/>
    <s v="2191"/>
    <s v="632000"/>
    <m/>
    <m/>
    <x v="0"/>
    <x v="0"/>
    <x v="3"/>
    <x v="3"/>
    <x v="8"/>
    <x v="7"/>
    <s v="55C"/>
    <x v="24"/>
    <s v="55CA"/>
    <s v="Dean Student Success &amp; Counseling"/>
  </r>
  <r>
    <x v="1220"/>
    <x v="0"/>
    <s v="LABORF"/>
    <s v="2026"/>
    <n v="24135.41"/>
    <s v="RP005"/>
    <s v="55CEO1"/>
    <s v="2191"/>
    <s v="643000"/>
    <s v="EOPDCA"/>
    <m/>
    <x v="0"/>
    <x v="0"/>
    <x v="3"/>
    <x v="3"/>
    <x v="8"/>
    <x v="7"/>
    <s v="55C"/>
    <x v="24"/>
    <s v="55CB"/>
    <s v="Director of Student Services"/>
  </r>
  <r>
    <x v="599"/>
    <x v="0"/>
    <s v="LABORF"/>
    <s v="2026"/>
    <n v="15955.36"/>
    <s v="TD242"/>
    <s v="553FA1"/>
    <s v="2110"/>
    <s v="646000"/>
    <m/>
    <m/>
    <x v="0"/>
    <x v="0"/>
    <x v="3"/>
    <x v="3"/>
    <x v="8"/>
    <x v="7"/>
    <s v="553"/>
    <x v="22"/>
    <s v="553B"/>
    <s v="Director Financial Aid"/>
  </r>
  <r>
    <x v="1131"/>
    <x v="0"/>
    <s v="LABORF"/>
    <s v="2026"/>
    <n v="14703.32"/>
    <s v="RP613"/>
    <s v="411WL9"/>
    <s v="2191"/>
    <s v="601000"/>
    <s v="C78233"/>
    <s v="CI"/>
    <x v="0"/>
    <x v="0"/>
    <x v="2"/>
    <x v="2"/>
    <x v="2"/>
    <x v="2"/>
    <s v="411"/>
    <x v="20"/>
    <s v="411A"/>
    <s v="Dean of Career Technical Education"/>
  </r>
  <r>
    <x v="1221"/>
    <x v="0"/>
    <s v="LABORF"/>
    <s v="2026"/>
    <n v="287699.7"/>
    <s v="GU001"/>
    <s v="140HR0"/>
    <s v="2110"/>
    <s v="673000"/>
    <m/>
    <m/>
    <x v="0"/>
    <x v="0"/>
    <x v="0"/>
    <x v="0"/>
    <x v="10"/>
    <x v="9"/>
    <s v="140"/>
    <x v="52"/>
    <s v="140A"/>
    <s v="HR - Vice Chancellor"/>
  </r>
  <r>
    <x v="1222"/>
    <x v="0"/>
    <s v="LABORF"/>
    <s v="2026"/>
    <n v="29532.15"/>
    <s v="RP040"/>
    <s v="102RG2"/>
    <s v="2191"/>
    <s v="684000"/>
    <m/>
    <m/>
    <x v="0"/>
    <x v="0"/>
    <x v="0"/>
    <x v="0"/>
    <x v="3"/>
    <x v="3"/>
    <s v="102"/>
    <x v="4"/>
    <s v="102C"/>
    <s v="CREL Energy Dev (2)"/>
  </r>
  <r>
    <x v="1223"/>
    <x v="0"/>
    <s v="LABORF"/>
    <s v="2026"/>
    <n v="68205.460000000006"/>
    <s v="RP613"/>
    <s v="21AWR9"/>
    <s v="2191"/>
    <s v="647000"/>
    <s v="R84668"/>
    <m/>
    <x v="0"/>
    <x v="0"/>
    <x v="1"/>
    <x v="1"/>
    <x v="6"/>
    <x v="5"/>
    <s v="21A"/>
    <x v="47"/>
    <s v="21AW"/>
    <s v="BC Strong Workforce"/>
  </r>
  <r>
    <x v="1224"/>
    <x v="0"/>
    <s v="LABORF"/>
    <s v="2026"/>
    <n v="77168.22"/>
    <s v="RP016"/>
    <s v="26VVR1"/>
    <s v="2191"/>
    <s v="648000"/>
    <m/>
    <m/>
    <x v="0"/>
    <x v="0"/>
    <x v="1"/>
    <x v="1"/>
    <x v="1"/>
    <x v="1"/>
    <s v="26V"/>
    <x v="82"/>
    <s v="26VV"/>
    <s v="BC Veteran's Department"/>
  </r>
  <r>
    <x v="1225"/>
    <x v="0"/>
    <s v="LABORF"/>
    <s v="2026"/>
    <n v="45944.88"/>
    <s v="GU001"/>
    <s v="26DDEN"/>
    <s v="2191"/>
    <s v="601000"/>
    <m/>
    <m/>
    <x v="0"/>
    <x v="0"/>
    <x v="1"/>
    <x v="1"/>
    <x v="1"/>
    <x v="1"/>
    <s v="26D"/>
    <x v="14"/>
    <s v="26DA"/>
    <s v="Dir Outreach Services"/>
  </r>
  <r>
    <x v="1226"/>
    <x v="0"/>
    <s v="LABORF"/>
    <s v="2026"/>
    <n v="71658.28"/>
    <s v="RP029"/>
    <s v="26JNA1"/>
    <s v="2191"/>
    <s v="649090"/>
    <m/>
    <m/>
    <x v="0"/>
    <x v="0"/>
    <x v="1"/>
    <x v="1"/>
    <x v="1"/>
    <x v="1"/>
    <s v="26L"/>
    <x v="10"/>
    <s v="26LB"/>
    <s v="CATEGORICAL NASSSP Native American"/>
  </r>
  <r>
    <x v="1227"/>
    <x v="0"/>
    <s v="LABORF"/>
    <s v="2026"/>
    <n v="0"/>
    <s v="GU001"/>
    <s v="21DHC1"/>
    <s v="1100"/>
    <s v="123030"/>
    <m/>
    <m/>
    <x v="0"/>
    <x v="0"/>
    <x v="1"/>
    <x v="1"/>
    <x v="6"/>
    <x v="5"/>
    <s v="21D"/>
    <x v="11"/>
    <s v="21DH"/>
    <s v="BC Assc Dean Nursing"/>
  </r>
  <r>
    <x v="1228"/>
    <x v="0"/>
    <s v="LABORF"/>
    <s v="2026"/>
    <n v="39594.550000000003"/>
    <s v="GU001"/>
    <s v="23CMOC"/>
    <s v="2191"/>
    <s v="653000"/>
    <m/>
    <m/>
    <x v="0"/>
    <x v="0"/>
    <x v="1"/>
    <x v="1"/>
    <x v="15"/>
    <x v="14"/>
    <s v="23C"/>
    <x v="48"/>
    <s v="23CA"/>
    <s v="M &amp; O Manager"/>
  </r>
  <r>
    <x v="1229"/>
    <x v="0"/>
    <s v="LABORF"/>
    <s v="2026"/>
    <n v="9654.16"/>
    <s v="RP023"/>
    <s v="26GFY1"/>
    <s v="2191"/>
    <s v="649090"/>
    <s v="NXULRC"/>
    <m/>
    <x v="0"/>
    <x v="0"/>
    <x v="1"/>
    <x v="1"/>
    <x v="1"/>
    <x v="1"/>
    <s v="26G"/>
    <x v="14"/>
    <s v="26GA"/>
    <s v="EOPS/CARE"/>
  </r>
  <r>
    <x v="1230"/>
    <x v="0"/>
    <s v="LABORF"/>
    <s v="2026"/>
    <n v="15681.53"/>
    <s v="CE431"/>
    <s v="21APRN"/>
    <s v="2191"/>
    <s v="601000"/>
    <m/>
    <m/>
    <x v="0"/>
    <x v="0"/>
    <x v="1"/>
    <x v="1"/>
    <x v="6"/>
    <x v="5"/>
    <s v="21A"/>
    <x v="47"/>
    <s v="21AP"/>
    <s v="BC Apprenticeship Program"/>
  </r>
  <r>
    <x v="1231"/>
    <x v="0"/>
    <s v="LABORF"/>
    <s v="2026"/>
    <n v="40584.480000000003"/>
    <s v="GU001"/>
    <s v="23CMOC"/>
    <s v="2191"/>
    <s v="653000"/>
    <m/>
    <m/>
    <x v="0"/>
    <x v="0"/>
    <x v="1"/>
    <x v="1"/>
    <x v="15"/>
    <x v="14"/>
    <s v="23C"/>
    <x v="48"/>
    <s v="23CA"/>
    <s v="M &amp; O Manager"/>
  </r>
  <r>
    <x v="1232"/>
    <x v="0"/>
    <s v="LABORF"/>
    <s v="2026"/>
    <n v="49477.61"/>
    <s v="GU001"/>
    <s v="26CCG1"/>
    <s v="2191"/>
    <s v="631000"/>
    <m/>
    <m/>
    <x v="0"/>
    <x v="0"/>
    <x v="1"/>
    <x v="1"/>
    <x v="1"/>
    <x v="1"/>
    <s v="26C"/>
    <x v="43"/>
    <s v="26CC"/>
    <s v="Dean of Student Develop Success"/>
  </r>
  <r>
    <x v="1233"/>
    <x v="0"/>
    <s v="LABORF"/>
    <s v="2026"/>
    <n v="17249.5"/>
    <s v="CD002"/>
    <s v="219CD1"/>
    <s v="2191"/>
    <s v="692000"/>
    <m/>
    <m/>
    <x v="0"/>
    <x v="0"/>
    <x v="1"/>
    <x v="1"/>
    <x v="6"/>
    <x v="5"/>
    <s v="219"/>
    <x v="9"/>
    <s v="219C"/>
    <s v="BC Director CDC"/>
  </r>
  <r>
    <x v="1234"/>
    <x v="0"/>
    <s v="LABORF"/>
    <s v="2026"/>
    <n v="69910.559999999998"/>
    <s v="GU001"/>
    <s v="20BPI2"/>
    <s v="2191"/>
    <s v="671000"/>
    <m/>
    <m/>
    <x v="0"/>
    <x v="0"/>
    <x v="1"/>
    <x v="1"/>
    <x v="13"/>
    <x v="12"/>
    <s v="20B"/>
    <x v="84"/>
    <s v="20BA"/>
    <s v="BC - Marketing &amp; Public Relations"/>
  </r>
  <r>
    <x v="1235"/>
    <x v="0"/>
    <s v="LABORF"/>
    <s v="2026"/>
    <n v="34429.599999999999"/>
    <s v="RP008"/>
    <s v="26EDS1"/>
    <s v="2191"/>
    <s v="642000"/>
    <m/>
    <m/>
    <x v="0"/>
    <x v="0"/>
    <x v="1"/>
    <x v="1"/>
    <x v="1"/>
    <x v="1"/>
    <s v="26E"/>
    <x v="14"/>
    <s v="26ED"/>
    <s v="BC DSPS"/>
  </r>
  <r>
    <x v="1236"/>
    <x v="0"/>
    <s v="LABORF"/>
    <s v="2026"/>
    <n v="96372.55"/>
    <s v="GU001"/>
    <s v="20CDIE"/>
    <s v="2191"/>
    <s v="679000"/>
    <m/>
    <m/>
    <x v="0"/>
    <x v="0"/>
    <x v="1"/>
    <x v="1"/>
    <x v="13"/>
    <x v="12"/>
    <s v="20C"/>
    <x v="91"/>
    <s v="20CA"/>
    <s v="Dean of Institutional Effectiveness"/>
  </r>
  <r>
    <x v="1237"/>
    <x v="0"/>
    <s v="LABORF"/>
    <s v="2026"/>
    <n v="0"/>
    <s v="RP384"/>
    <s v="26LEQA"/>
    <s v="2394"/>
    <s v="649090"/>
    <m/>
    <m/>
    <x v="0"/>
    <x v="0"/>
    <x v="1"/>
    <x v="1"/>
    <x v="1"/>
    <x v="1"/>
    <s v="26L"/>
    <x v="10"/>
    <s v="26LA"/>
    <s v="Categorical Programs"/>
  </r>
  <r>
    <x v="1238"/>
    <x v="0"/>
    <s v="LABORF"/>
    <s v="2026"/>
    <n v="0"/>
    <s v="RP659"/>
    <s v="26LCAS"/>
    <s v="2394"/>
    <s v="643020"/>
    <s v="CASCSC"/>
    <m/>
    <x v="0"/>
    <x v="0"/>
    <x v="1"/>
    <x v="1"/>
    <x v="1"/>
    <x v="1"/>
    <s v="26L"/>
    <x v="10"/>
    <s v="26LC"/>
    <s v="CATEGORICAL BC CAL SOAP"/>
  </r>
  <r>
    <x v="1239"/>
    <x v="0"/>
    <s v="LABORF"/>
    <s v="2026"/>
    <n v="125075.07"/>
    <s v="RP613"/>
    <s v="21AWL9"/>
    <s v="1214"/>
    <s v="647000"/>
    <s v="B68168"/>
    <m/>
    <x v="0"/>
    <x v="0"/>
    <x v="1"/>
    <x v="1"/>
    <x v="6"/>
    <x v="5"/>
    <s v="21A"/>
    <x v="47"/>
    <s v="21AW"/>
    <s v="BC Strong Workforce"/>
  </r>
  <r>
    <x v="1240"/>
    <x v="0"/>
    <s v="LABORF"/>
    <s v="2026"/>
    <n v="0"/>
    <s v="GU001"/>
    <s v="210VI0"/>
    <s v="1311"/>
    <s v="499900"/>
    <m/>
    <m/>
    <x v="0"/>
    <x v="0"/>
    <x v="1"/>
    <x v="1"/>
    <x v="6"/>
    <x v="5"/>
    <s v="210"/>
    <x v="8"/>
    <s v="210A"/>
    <s v="VP Student Learning"/>
  </r>
  <r>
    <x v="1241"/>
    <x v="0"/>
    <s v="LABORF"/>
    <s v="2026"/>
    <n v="0"/>
    <s v="GU001"/>
    <s v="210VI0"/>
    <s v="1311"/>
    <s v="499900"/>
    <m/>
    <m/>
    <x v="0"/>
    <x v="0"/>
    <x v="1"/>
    <x v="1"/>
    <x v="6"/>
    <x v="5"/>
    <s v="210"/>
    <x v="8"/>
    <s v="210A"/>
    <s v="VP Student Learning"/>
  </r>
  <r>
    <x v="1242"/>
    <x v="0"/>
    <s v="LABORF"/>
    <s v="2026"/>
    <n v="107260.37"/>
    <s v="GU001"/>
    <s v="411NT1"/>
    <s v="1100"/>
    <s v="070100"/>
    <m/>
    <s v="CI"/>
    <x v="0"/>
    <x v="0"/>
    <x v="2"/>
    <x v="2"/>
    <x v="2"/>
    <x v="2"/>
    <s v="411"/>
    <x v="20"/>
    <s v="411A"/>
    <s v="Dean of Career Technical Education"/>
  </r>
  <r>
    <x v="1243"/>
    <x v="0"/>
    <s v="LABORF"/>
    <s v="2026"/>
    <n v="0"/>
    <s v="TC800"/>
    <s v="42GAT0"/>
    <s v="2394"/>
    <s v="696041"/>
    <m/>
    <s v="CI"/>
    <x v="0"/>
    <x v="0"/>
    <x v="2"/>
    <x v="2"/>
    <x v="11"/>
    <x v="10"/>
    <s v="42G"/>
    <x v="81"/>
    <s v="42GA"/>
    <s v="Athletics"/>
  </r>
  <r>
    <x v="1244"/>
    <x v="0"/>
    <s v="LABORF"/>
    <s v="2026"/>
    <n v="122024.45"/>
    <s v="MJ100"/>
    <s v="18F000"/>
    <s v="2110"/>
    <s v="711001"/>
    <m/>
    <m/>
    <x v="0"/>
    <x v="0"/>
    <x v="0"/>
    <x v="0"/>
    <x v="18"/>
    <x v="16"/>
    <s v="18F"/>
    <x v="75"/>
    <s v="18FA"/>
    <s v="DO - Construction"/>
  </r>
  <r>
    <x v="464"/>
    <x v="0"/>
    <s v="LABORF"/>
    <s v="2026"/>
    <n v="9721.25"/>
    <s v="RP682"/>
    <s v="11BZE2"/>
    <s v="2110"/>
    <s v="684000"/>
    <m/>
    <m/>
    <x v="0"/>
    <x v="0"/>
    <x v="0"/>
    <x v="0"/>
    <x v="4"/>
    <x v="4"/>
    <s v="11B"/>
    <x v="5"/>
    <s v="11BH"/>
    <s v="Clean Energy"/>
  </r>
  <r>
    <x v="1245"/>
    <x v="0"/>
    <s v="LABORF"/>
    <s v="2026"/>
    <n v="122802.11"/>
    <s v="GU001"/>
    <s v="511SM1"/>
    <s v="1100"/>
    <s v="040100"/>
    <m/>
    <m/>
    <x v="0"/>
    <x v="0"/>
    <x v="3"/>
    <x v="3"/>
    <x v="5"/>
    <x v="2"/>
    <s v="511"/>
    <x v="17"/>
    <s v="511G"/>
    <s v="PC - SCIENCE"/>
  </r>
  <r>
    <x v="1246"/>
    <x v="0"/>
    <s v="LABORF"/>
    <s v="2026"/>
    <n v="0"/>
    <s v="GU001"/>
    <s v="514AM2"/>
    <s v="2394"/>
    <s v="696071"/>
    <m/>
    <m/>
    <x v="0"/>
    <x v="0"/>
    <x v="3"/>
    <x v="3"/>
    <x v="5"/>
    <x v="2"/>
    <s v="514"/>
    <x v="18"/>
    <s v="514A"/>
    <s v="PC - Athletic Director"/>
  </r>
  <r>
    <x v="1247"/>
    <x v="0"/>
    <s v="LABORF"/>
    <s v="2026"/>
    <n v="0"/>
    <s v="GU001"/>
    <s v="210VI0"/>
    <s v="2394"/>
    <s v="601000"/>
    <m/>
    <m/>
    <x v="0"/>
    <x v="0"/>
    <x v="1"/>
    <x v="1"/>
    <x v="6"/>
    <x v="5"/>
    <s v="210"/>
    <x v="8"/>
    <s v="210A"/>
    <s v="VP Student Learning"/>
  </r>
  <r>
    <x v="1248"/>
    <x v="0"/>
    <s v="LABORF"/>
    <s v="2026"/>
    <n v="0"/>
    <s v="GU001"/>
    <s v="260VS0"/>
    <s v="2399"/>
    <s v="649090"/>
    <m/>
    <m/>
    <x v="0"/>
    <x v="0"/>
    <x v="1"/>
    <x v="1"/>
    <x v="1"/>
    <x v="1"/>
    <s v="260"/>
    <x v="1"/>
    <s v="260A"/>
    <s v="VP of Student Services"/>
  </r>
  <r>
    <x v="1249"/>
    <x v="0"/>
    <s v="LABORF"/>
    <s v="2026"/>
    <n v="0"/>
    <s v="GU001"/>
    <s v="260VS0"/>
    <s v="2399"/>
    <s v="649090"/>
    <m/>
    <m/>
    <x v="0"/>
    <x v="0"/>
    <x v="1"/>
    <x v="1"/>
    <x v="1"/>
    <x v="1"/>
    <s v="260"/>
    <x v="1"/>
    <s v="260A"/>
    <s v="VP of Student Services"/>
  </r>
  <r>
    <x v="1250"/>
    <x v="0"/>
    <s v="LABORF"/>
    <s v="2026"/>
    <n v="0"/>
    <s v="GU001"/>
    <s v="210VI0"/>
    <s v="2394"/>
    <s v="601000"/>
    <m/>
    <m/>
    <x v="0"/>
    <x v="0"/>
    <x v="1"/>
    <x v="1"/>
    <x v="6"/>
    <x v="5"/>
    <s v="210"/>
    <x v="8"/>
    <s v="210A"/>
    <s v="VP Student Learning"/>
  </r>
  <r>
    <x v="1251"/>
    <x v="0"/>
    <s v="LABORF"/>
    <s v="2026"/>
    <n v="0"/>
    <s v="GU001"/>
    <s v="210VI0"/>
    <s v="2394"/>
    <s v="601000"/>
    <m/>
    <m/>
    <x v="0"/>
    <x v="0"/>
    <x v="1"/>
    <x v="1"/>
    <x v="6"/>
    <x v="5"/>
    <s v="210"/>
    <x v="8"/>
    <s v="210A"/>
    <s v="VP Student Learning"/>
  </r>
  <r>
    <x v="1252"/>
    <x v="0"/>
    <s v="LABORF"/>
    <s v="2026"/>
    <n v="0"/>
    <s v="GU001"/>
    <s v="210VI0"/>
    <s v="2394"/>
    <s v="601000"/>
    <m/>
    <m/>
    <x v="0"/>
    <x v="0"/>
    <x v="1"/>
    <x v="1"/>
    <x v="6"/>
    <x v="5"/>
    <s v="210"/>
    <x v="8"/>
    <s v="210A"/>
    <s v="VP Student Learning"/>
  </r>
  <r>
    <x v="1253"/>
    <x v="0"/>
    <s v="LABORF"/>
    <s v="2026"/>
    <n v="0"/>
    <s v="GU001"/>
    <s v="210VI0"/>
    <s v="2394"/>
    <s v="601000"/>
    <m/>
    <m/>
    <x v="0"/>
    <x v="0"/>
    <x v="1"/>
    <x v="1"/>
    <x v="6"/>
    <x v="5"/>
    <s v="210"/>
    <x v="8"/>
    <s v="210A"/>
    <s v="VP Student Learning"/>
  </r>
  <r>
    <x v="1254"/>
    <x v="0"/>
    <s v="LABORF"/>
    <s v="2026"/>
    <n v="0"/>
    <s v="GU001"/>
    <s v="210VI0"/>
    <s v="2394"/>
    <s v="601000"/>
    <m/>
    <m/>
    <x v="0"/>
    <x v="0"/>
    <x v="1"/>
    <x v="1"/>
    <x v="6"/>
    <x v="5"/>
    <s v="210"/>
    <x v="8"/>
    <s v="210A"/>
    <s v="VP Student Learning"/>
  </r>
  <r>
    <x v="1255"/>
    <x v="0"/>
    <s v="LABORF"/>
    <s v="2026"/>
    <n v="0"/>
    <s v="GU001"/>
    <s v="210VI0"/>
    <s v="2394"/>
    <s v="601000"/>
    <m/>
    <m/>
    <x v="0"/>
    <x v="0"/>
    <x v="1"/>
    <x v="1"/>
    <x v="6"/>
    <x v="5"/>
    <s v="210"/>
    <x v="8"/>
    <s v="210A"/>
    <s v="VP Student Learning"/>
  </r>
  <r>
    <x v="1256"/>
    <x v="0"/>
    <s v="LABORF"/>
    <s v="2026"/>
    <n v="0"/>
    <s v="GU001"/>
    <s v="210VI0"/>
    <s v="2394"/>
    <s v="601000"/>
    <m/>
    <m/>
    <x v="0"/>
    <x v="0"/>
    <x v="1"/>
    <x v="1"/>
    <x v="6"/>
    <x v="5"/>
    <s v="210"/>
    <x v="8"/>
    <s v="210A"/>
    <s v="VP Student Learning"/>
  </r>
  <r>
    <x v="1257"/>
    <x v="0"/>
    <s v="LABORF"/>
    <s v="2026"/>
    <n v="0"/>
    <s v="GU001"/>
    <s v="210VI0"/>
    <s v="2394"/>
    <s v="601000"/>
    <m/>
    <m/>
    <x v="0"/>
    <x v="0"/>
    <x v="1"/>
    <x v="1"/>
    <x v="6"/>
    <x v="5"/>
    <s v="210"/>
    <x v="8"/>
    <s v="210A"/>
    <s v="VP Student Learning"/>
  </r>
  <r>
    <x v="1258"/>
    <x v="0"/>
    <s v="LABORF"/>
    <s v="2026"/>
    <n v="0"/>
    <s v="GU001"/>
    <s v="210VI0"/>
    <s v="2394"/>
    <s v="601000"/>
    <m/>
    <m/>
    <x v="0"/>
    <x v="0"/>
    <x v="1"/>
    <x v="1"/>
    <x v="6"/>
    <x v="5"/>
    <s v="210"/>
    <x v="8"/>
    <s v="210A"/>
    <s v="VP Student Learning"/>
  </r>
  <r>
    <x v="1259"/>
    <x v="0"/>
    <s v="LABORF"/>
    <s v="2026"/>
    <n v="0"/>
    <s v="GU001"/>
    <s v="210VI0"/>
    <s v="2394"/>
    <s v="601000"/>
    <m/>
    <m/>
    <x v="0"/>
    <x v="0"/>
    <x v="1"/>
    <x v="1"/>
    <x v="6"/>
    <x v="5"/>
    <s v="210"/>
    <x v="8"/>
    <s v="210A"/>
    <s v="VP Student Learning"/>
  </r>
  <r>
    <x v="1260"/>
    <x v="0"/>
    <s v="LABORF"/>
    <s v="2026"/>
    <n v="109941.88"/>
    <s v="GU001"/>
    <s v="21DHC1"/>
    <s v="1100"/>
    <s v="123010"/>
    <m/>
    <m/>
    <x v="0"/>
    <x v="0"/>
    <x v="1"/>
    <x v="1"/>
    <x v="6"/>
    <x v="5"/>
    <s v="21D"/>
    <x v="11"/>
    <s v="21DH"/>
    <s v="BC Assc Dean Nursing"/>
  </r>
  <r>
    <x v="1261"/>
    <x v="0"/>
    <s v="LABORF"/>
    <s v="2026"/>
    <n v="102091.96"/>
    <s v="GU001"/>
    <s v="212PA2"/>
    <s v="1100"/>
    <s v="100400"/>
    <m/>
    <m/>
    <x v="0"/>
    <x v="0"/>
    <x v="1"/>
    <x v="1"/>
    <x v="6"/>
    <x v="5"/>
    <s v="212"/>
    <x v="16"/>
    <s v="212P"/>
    <s v="Performing Arts"/>
  </r>
  <r>
    <x v="1262"/>
    <x v="0"/>
    <s v="LABORF"/>
    <s v="2026"/>
    <n v="13277.53"/>
    <s v="GU001"/>
    <s v="206AT0"/>
    <s v="1251"/>
    <s v="696011"/>
    <m/>
    <m/>
    <x v="0"/>
    <x v="0"/>
    <x v="1"/>
    <x v="1"/>
    <x v="13"/>
    <x v="12"/>
    <s v="206"/>
    <x v="56"/>
    <s v="206A"/>
    <s v="BC Athletics"/>
  </r>
  <r>
    <x v="1263"/>
    <x v="0"/>
    <s v="LABORF"/>
    <s v="2026"/>
    <n v="176097.94"/>
    <s v="GU001"/>
    <s v="206AT0"/>
    <s v="1214"/>
    <s v="601000"/>
    <m/>
    <m/>
    <x v="0"/>
    <x v="0"/>
    <x v="1"/>
    <x v="1"/>
    <x v="13"/>
    <x v="12"/>
    <s v="206"/>
    <x v="56"/>
    <s v="206A"/>
    <s v="BC Athletics"/>
  </r>
  <r>
    <x v="733"/>
    <x v="0"/>
    <s v="LABORF"/>
    <s v="2026"/>
    <n v="99093.11"/>
    <s v="GU001"/>
    <s v="21BEE1"/>
    <s v="1100"/>
    <s v="150100"/>
    <m/>
    <m/>
    <x v="0"/>
    <x v="0"/>
    <x v="1"/>
    <x v="1"/>
    <x v="6"/>
    <x v="5"/>
    <s v="21B"/>
    <x v="12"/>
    <s v="21BE"/>
    <s v="Dean English"/>
  </r>
  <r>
    <x v="1264"/>
    <x v="0"/>
    <s v="LABORF"/>
    <s v="2026"/>
    <n v="119157.35"/>
    <s v="GU001"/>
    <s v="213AGR"/>
    <s v="1100"/>
    <s v="011200"/>
    <m/>
    <m/>
    <x v="0"/>
    <x v="0"/>
    <x v="1"/>
    <x v="1"/>
    <x v="6"/>
    <x v="5"/>
    <s v="213"/>
    <x v="34"/>
    <s v="213B"/>
    <s v="Agriculture Department"/>
  </r>
  <r>
    <x v="1265"/>
    <x v="0"/>
    <s v="LABORF"/>
    <s v="2026"/>
    <n v="119806.94"/>
    <s v="GU001"/>
    <s v="21DHC1"/>
    <s v="1100"/>
    <s v="123010"/>
    <m/>
    <m/>
    <x v="0"/>
    <x v="0"/>
    <x v="1"/>
    <x v="1"/>
    <x v="6"/>
    <x v="5"/>
    <s v="21D"/>
    <x v="11"/>
    <s v="21DH"/>
    <s v="BC Assc Dean Nursing"/>
  </r>
  <r>
    <x v="1266"/>
    <x v="0"/>
    <s v="LABORF"/>
    <s v="2026"/>
    <n v="102749.01"/>
    <s v="GU001"/>
    <s v="21BEE1"/>
    <s v="1100"/>
    <s v="150100"/>
    <m/>
    <m/>
    <x v="0"/>
    <x v="0"/>
    <x v="1"/>
    <x v="1"/>
    <x v="6"/>
    <x v="5"/>
    <s v="21B"/>
    <x v="12"/>
    <s v="21BE"/>
    <s v="Dean English"/>
  </r>
  <r>
    <x v="1267"/>
    <x v="0"/>
    <s v="LABORF"/>
    <s v="2026"/>
    <n v="107950.68"/>
    <s v="GU001"/>
    <s v="212BMT"/>
    <s v="1100"/>
    <s v="050200"/>
    <m/>
    <m/>
    <x v="0"/>
    <x v="0"/>
    <x v="1"/>
    <x v="1"/>
    <x v="6"/>
    <x v="5"/>
    <s v="212"/>
    <x v="16"/>
    <s v="212B"/>
    <s v="Art Department"/>
  </r>
  <r>
    <x v="1177"/>
    <x v="0"/>
    <s v="LABORF"/>
    <s v="2026"/>
    <n v="14156.16"/>
    <s v="GU001"/>
    <s v="211DC0"/>
    <s v="1252"/>
    <s v="601000"/>
    <m/>
    <s v="BD"/>
    <x v="0"/>
    <x v="0"/>
    <x v="1"/>
    <x v="1"/>
    <x v="6"/>
    <x v="5"/>
    <s v="211"/>
    <x v="39"/>
    <s v="211E"/>
    <s v="BC Exec Director Rural Initiatives"/>
  </r>
  <r>
    <x v="1268"/>
    <x v="0"/>
    <s v="LABORF"/>
    <s v="2026"/>
    <n v="119190.01"/>
    <s v="GU001"/>
    <s v="26HAR1"/>
    <s v="2110"/>
    <s v="620000"/>
    <m/>
    <m/>
    <x v="0"/>
    <x v="0"/>
    <x v="1"/>
    <x v="1"/>
    <x v="1"/>
    <x v="1"/>
    <s v="26H"/>
    <x v="54"/>
    <s v="26HA"/>
    <s v="ADMISSIONS &amp; RECS."/>
  </r>
  <r>
    <x v="1269"/>
    <x v="0"/>
    <s v="LABORF"/>
    <s v="2026"/>
    <n v="0"/>
    <s v="GU001"/>
    <s v="215SI1"/>
    <s v="1311"/>
    <s v="190100"/>
    <m/>
    <m/>
    <x v="0"/>
    <x v="0"/>
    <x v="1"/>
    <x v="1"/>
    <x v="6"/>
    <x v="5"/>
    <s v="215"/>
    <x v="13"/>
    <s v="215G"/>
    <s v="Physical Science"/>
  </r>
  <r>
    <x v="1270"/>
    <x v="0"/>
    <s v="LABORF"/>
    <s v="2026"/>
    <n v="125966.34"/>
    <s v="GU001"/>
    <s v="26GEO1"/>
    <s v="1231"/>
    <s v="631000"/>
    <m/>
    <m/>
    <x v="0"/>
    <x v="0"/>
    <x v="1"/>
    <x v="1"/>
    <x v="1"/>
    <x v="1"/>
    <s v="26G"/>
    <x v="14"/>
    <s v="26GA"/>
    <s v="EOPS/CARE"/>
  </r>
  <r>
    <x v="102"/>
    <x v="0"/>
    <s v="LABORF"/>
    <s v="2026"/>
    <n v="2941.24"/>
    <s v="RP005"/>
    <s v="422EO1"/>
    <s v="2191"/>
    <s v="643000"/>
    <s v="EOPDCA"/>
    <s v="CI"/>
    <x v="0"/>
    <x v="0"/>
    <x v="2"/>
    <x v="2"/>
    <x v="11"/>
    <x v="10"/>
    <s v="422"/>
    <x v="41"/>
    <s v="422E"/>
    <s v="EOPS"/>
  </r>
  <r>
    <x v="404"/>
    <x v="0"/>
    <s v="LABORF"/>
    <s v="2026"/>
    <n v="15938.96"/>
    <s v="RP613"/>
    <s v="411WL9"/>
    <s v="2110"/>
    <s v="679000"/>
    <s v="C78233"/>
    <s v="CI"/>
    <x v="0"/>
    <x v="0"/>
    <x v="2"/>
    <x v="2"/>
    <x v="2"/>
    <x v="2"/>
    <s v="411"/>
    <x v="20"/>
    <s v="411A"/>
    <s v="Dean of Career Technical Education"/>
  </r>
  <r>
    <x v="1271"/>
    <x v="0"/>
    <s v="LABORF"/>
    <s v="2026"/>
    <n v="0"/>
    <s v="RP335"/>
    <s v="214SU1"/>
    <s v="2394"/>
    <s v="601000"/>
    <s v="STEM02"/>
    <m/>
    <x v="0"/>
    <x v="0"/>
    <x v="1"/>
    <x v="1"/>
    <x v="6"/>
    <x v="5"/>
    <s v="214"/>
    <x v="26"/>
    <s v="214S"/>
    <s v="BC Stem"/>
  </r>
  <r>
    <x v="1272"/>
    <x v="0"/>
    <s v="LABORF"/>
    <s v="2026"/>
    <n v="6179.07"/>
    <s v="GU001"/>
    <s v="518HC1"/>
    <s v="2191"/>
    <s v="601000"/>
    <m/>
    <m/>
    <x v="0"/>
    <x v="0"/>
    <x v="3"/>
    <x v="3"/>
    <x v="5"/>
    <x v="2"/>
    <s v="518"/>
    <x v="6"/>
    <s v="518A"/>
    <s v="Associate Dean, Health Careers"/>
  </r>
  <r>
    <x v="1273"/>
    <x v="0"/>
    <s v="LABORF"/>
    <s v="2026"/>
    <n v="143065.49"/>
    <s v="GU001"/>
    <s v="133II0"/>
    <s v="2191"/>
    <s v="678000"/>
    <m/>
    <m/>
    <x v="0"/>
    <x v="0"/>
    <x v="0"/>
    <x v="0"/>
    <x v="9"/>
    <x v="8"/>
    <s v="133"/>
    <x v="23"/>
    <s v="133A"/>
    <s v="IT-Director, IT Infrastructure"/>
  </r>
  <r>
    <x v="42"/>
    <x v="0"/>
    <s v="LABORF"/>
    <s v="2026"/>
    <n v="6086.54"/>
    <s v="CE015"/>
    <s v="11BCR1"/>
    <s v="2191"/>
    <s v="684000"/>
    <m/>
    <m/>
    <x v="0"/>
    <x v="0"/>
    <x v="0"/>
    <x v="0"/>
    <x v="4"/>
    <x v="4"/>
    <s v="11B"/>
    <x v="5"/>
    <s v="11BC"/>
    <s v="Tech Prep Education BC"/>
  </r>
  <r>
    <x v="1274"/>
    <x v="0"/>
    <s v="LABORF"/>
    <s v="2026"/>
    <n v="18232.240000000002"/>
    <s v="CD004"/>
    <s v="42DCC4"/>
    <s v="2191"/>
    <s v="692000"/>
    <m/>
    <s v="CS"/>
    <x v="0"/>
    <x v="0"/>
    <x v="2"/>
    <x v="2"/>
    <x v="11"/>
    <x v="10"/>
    <s v="42D"/>
    <x v="27"/>
    <s v="42DA"/>
    <s v="CDC Program Manager"/>
  </r>
  <r>
    <x v="1275"/>
    <x v="0"/>
    <s v="LABORF"/>
    <s v="2026"/>
    <n v="48689.2"/>
    <s v="GU001"/>
    <s v="411IL1"/>
    <s v="2211"/>
    <s v="095650"/>
    <m/>
    <s v="CI"/>
    <x v="0"/>
    <x v="0"/>
    <x v="2"/>
    <x v="2"/>
    <x v="2"/>
    <x v="2"/>
    <s v="411"/>
    <x v="20"/>
    <s v="411A"/>
    <s v="Dean of Career Technical Education"/>
  </r>
  <r>
    <x v="1276"/>
    <x v="0"/>
    <s v="LABORF"/>
    <s v="2026"/>
    <n v="63335.53"/>
    <s v="GU001"/>
    <s v="26FFA1"/>
    <s v="2191"/>
    <s v="646000"/>
    <m/>
    <m/>
    <x v="0"/>
    <x v="0"/>
    <x v="1"/>
    <x v="1"/>
    <x v="1"/>
    <x v="1"/>
    <s v="26F"/>
    <x v="58"/>
    <s v="26FA"/>
    <s v="Director Financial Aid (New Queue)"/>
  </r>
  <r>
    <x v="1277"/>
    <x v="0"/>
    <s v="LABORF"/>
    <s v="2026"/>
    <n v="25068.86"/>
    <s v="CD002"/>
    <s v="219CD1"/>
    <s v="2191"/>
    <s v="692000"/>
    <m/>
    <m/>
    <x v="0"/>
    <x v="0"/>
    <x v="1"/>
    <x v="1"/>
    <x v="6"/>
    <x v="5"/>
    <s v="219"/>
    <x v="9"/>
    <s v="219C"/>
    <s v="BC Director CDC"/>
  </r>
  <r>
    <x v="116"/>
    <x v="0"/>
    <s v="LABORF"/>
    <s v="2026"/>
    <n v="15433.64"/>
    <s v="RP009"/>
    <s v="26GCA1"/>
    <s v="2191"/>
    <s v="643010"/>
    <s v="CARLCB"/>
    <m/>
    <x v="0"/>
    <x v="0"/>
    <x v="1"/>
    <x v="1"/>
    <x v="1"/>
    <x v="1"/>
    <s v="26G"/>
    <x v="14"/>
    <s v="26GA"/>
    <s v="EOPS/CARE"/>
  </r>
  <r>
    <x v="658"/>
    <x v="0"/>
    <s v="LABORF"/>
    <s v="2026"/>
    <n v="5325.03"/>
    <s v="GU001"/>
    <s v="239SY0"/>
    <s v="2191"/>
    <s v="696011"/>
    <m/>
    <m/>
    <x v="0"/>
    <x v="0"/>
    <x v="1"/>
    <x v="1"/>
    <x v="15"/>
    <x v="14"/>
    <s v="239"/>
    <x v="44"/>
    <s v="239A"/>
    <s v="Public Safety"/>
  </r>
  <r>
    <x v="1278"/>
    <x v="0"/>
    <s v="LABORF"/>
    <s v="2026"/>
    <n v="0"/>
    <s v="RP634"/>
    <s v="211AEA"/>
    <s v="2110"/>
    <s v="684000"/>
    <m/>
    <m/>
    <x v="0"/>
    <x v="0"/>
    <x v="1"/>
    <x v="1"/>
    <x v="6"/>
    <x v="5"/>
    <s v="211"/>
    <x v="39"/>
    <s v="211E"/>
    <s v="BC Exec Director Rural Initiatives"/>
  </r>
  <r>
    <x v="1279"/>
    <x v="0"/>
    <s v="LABORF"/>
    <s v="2026"/>
    <n v="0"/>
    <s v="GU001"/>
    <s v="21FEE2"/>
    <s v="1100"/>
    <s v="493080"/>
    <m/>
    <m/>
    <x v="0"/>
    <x v="0"/>
    <x v="1"/>
    <x v="1"/>
    <x v="6"/>
    <x v="5"/>
    <s v="21F"/>
    <x v="46"/>
    <s v="21FE"/>
    <s v="BC EMLS"/>
  </r>
  <r>
    <x v="1280"/>
    <x v="0"/>
    <s v="LABORF"/>
    <s v="2026"/>
    <n v="37709.1"/>
    <s v="CD015"/>
    <s v="219CA2"/>
    <s v="2191"/>
    <s v="692000"/>
    <m/>
    <m/>
    <x v="0"/>
    <x v="0"/>
    <x v="1"/>
    <x v="1"/>
    <x v="6"/>
    <x v="5"/>
    <s v="219"/>
    <x v="9"/>
    <s v="219C"/>
    <s v="BC Director CDC"/>
  </r>
  <r>
    <x v="661"/>
    <x v="0"/>
    <s v="LABORF"/>
    <s v="2026"/>
    <n v="54255.27"/>
    <s v="GU001"/>
    <s v="536MOD"/>
    <s v="2191"/>
    <s v="679000"/>
    <m/>
    <m/>
    <x v="0"/>
    <x v="0"/>
    <x v="3"/>
    <x v="3"/>
    <x v="17"/>
    <x v="13"/>
    <s v="536"/>
    <x v="60"/>
    <s v="536A"/>
    <s v="PC - Maintenance &amp; Operations"/>
  </r>
  <r>
    <x v="1281"/>
    <x v="0"/>
    <s v="LABORF"/>
    <s v="2026"/>
    <n v="71658.28"/>
    <s v="GU001"/>
    <s v="26HAR1"/>
    <s v="2191"/>
    <s v="620000"/>
    <m/>
    <m/>
    <x v="0"/>
    <x v="0"/>
    <x v="1"/>
    <x v="1"/>
    <x v="1"/>
    <x v="1"/>
    <s v="26H"/>
    <x v="54"/>
    <s v="26HA"/>
    <s v="ADMISSIONS &amp; RECS."/>
  </r>
  <r>
    <x v="1282"/>
    <x v="0"/>
    <s v="LABORF"/>
    <s v="2026"/>
    <n v="0"/>
    <s v="GU001"/>
    <s v="206AT0"/>
    <s v="1214"/>
    <s v="696011"/>
    <m/>
    <m/>
    <x v="0"/>
    <x v="0"/>
    <x v="1"/>
    <x v="1"/>
    <x v="13"/>
    <x v="12"/>
    <s v="206"/>
    <x v="56"/>
    <s v="206A"/>
    <s v="BC Athletics"/>
  </r>
  <r>
    <x v="1283"/>
    <x v="0"/>
    <s v="LABORF"/>
    <s v="2026"/>
    <n v="0"/>
    <s v="CE012"/>
    <s v="411CE1"/>
    <s v="2412"/>
    <s v="682000"/>
    <m/>
    <s v="CM"/>
    <x v="0"/>
    <x v="0"/>
    <x v="2"/>
    <x v="2"/>
    <x v="2"/>
    <x v="2"/>
    <s v="411"/>
    <x v="20"/>
    <s v="411A"/>
    <s v="Dean of Career Technical Education"/>
  </r>
  <r>
    <x v="359"/>
    <x v="0"/>
    <s v="LABORF"/>
    <s v="2026"/>
    <n v="12770.48"/>
    <s v="GU001"/>
    <s v="550VI1"/>
    <s v="1214"/>
    <s v="601000"/>
    <m/>
    <m/>
    <x v="0"/>
    <x v="0"/>
    <x v="3"/>
    <x v="3"/>
    <x v="8"/>
    <x v="7"/>
    <s v="550"/>
    <x v="79"/>
    <s v="550A"/>
    <s v="VP - STUDENT SERVICES"/>
  </r>
  <r>
    <x v="1284"/>
    <x v="0"/>
    <s v="LABORF"/>
    <s v="2026"/>
    <n v="0"/>
    <s v="CE035"/>
    <s v="11BBC3"/>
    <s v="2412"/>
    <s v="684000"/>
    <m/>
    <m/>
    <x v="0"/>
    <x v="0"/>
    <x v="0"/>
    <x v="0"/>
    <x v="4"/>
    <x v="4"/>
    <s v="11B"/>
    <x v="5"/>
    <s v="11BB"/>
    <s v="Tech Prep Education CC"/>
  </r>
  <r>
    <x v="1285"/>
    <x v="0"/>
    <s v="LABORF"/>
    <s v="2026"/>
    <n v="0"/>
    <s v="GU001"/>
    <s v="260VS0"/>
    <s v="2399"/>
    <s v="649090"/>
    <m/>
    <m/>
    <x v="0"/>
    <x v="0"/>
    <x v="1"/>
    <x v="1"/>
    <x v="1"/>
    <x v="1"/>
    <s v="260"/>
    <x v="1"/>
    <s v="260A"/>
    <s v="VP of Student Services"/>
  </r>
  <r>
    <x v="1286"/>
    <x v="0"/>
    <s v="LABORF"/>
    <s v="2026"/>
    <n v="0"/>
    <s v="GU001"/>
    <s v="210VI0"/>
    <s v="1311"/>
    <s v="499900"/>
    <m/>
    <m/>
    <x v="0"/>
    <x v="0"/>
    <x v="1"/>
    <x v="1"/>
    <x v="6"/>
    <x v="5"/>
    <s v="210"/>
    <x v="8"/>
    <s v="210A"/>
    <s v="VP Student Learning"/>
  </r>
  <r>
    <x v="1287"/>
    <x v="0"/>
    <s v="LABORF"/>
    <s v="2026"/>
    <n v="0"/>
    <s v="GU001"/>
    <s v="210VI0"/>
    <s v="1311"/>
    <s v="499900"/>
    <m/>
    <m/>
    <x v="0"/>
    <x v="0"/>
    <x v="1"/>
    <x v="1"/>
    <x v="6"/>
    <x v="5"/>
    <s v="210"/>
    <x v="8"/>
    <s v="210A"/>
    <s v="VP Student Learning"/>
  </r>
  <r>
    <x v="1288"/>
    <x v="0"/>
    <s v="LABORF"/>
    <s v="2026"/>
    <n v="0"/>
    <s v="GU001"/>
    <s v="210VI0"/>
    <s v="1311"/>
    <s v="499900"/>
    <m/>
    <m/>
    <x v="0"/>
    <x v="0"/>
    <x v="1"/>
    <x v="1"/>
    <x v="6"/>
    <x v="5"/>
    <s v="210"/>
    <x v="8"/>
    <s v="210A"/>
    <s v="VP Student Learning"/>
  </r>
  <r>
    <x v="1289"/>
    <x v="0"/>
    <s v="LABORF"/>
    <s v="2026"/>
    <n v="154352.71"/>
    <s v="GU001"/>
    <s v="411CI1"/>
    <s v="1100"/>
    <s v="130500"/>
    <m/>
    <s v="CI"/>
    <x v="0"/>
    <x v="0"/>
    <x v="2"/>
    <x v="2"/>
    <x v="2"/>
    <x v="2"/>
    <s v="411"/>
    <x v="20"/>
    <s v="411A"/>
    <s v="Dean of Career Technical Education"/>
  </r>
  <r>
    <x v="1051"/>
    <x v="0"/>
    <s v="LABORF"/>
    <s v="2026"/>
    <n v="71206.399999999994"/>
    <s v="GU001"/>
    <s v="41ECM1"/>
    <s v="1100"/>
    <s v="150100"/>
    <m/>
    <s v="CB"/>
    <x v="0"/>
    <x v="0"/>
    <x v="2"/>
    <x v="2"/>
    <x v="2"/>
    <x v="2"/>
    <s v="41E"/>
    <x v="2"/>
    <s v="41EB"/>
    <s v="CC-Communications"/>
  </r>
  <r>
    <x v="1290"/>
    <x v="0"/>
    <s v="LABORF"/>
    <s v="2026"/>
    <n v="134692.17000000001"/>
    <s v="GU001"/>
    <s v="122BS5"/>
    <s v="2110"/>
    <s v="672000"/>
    <m/>
    <m/>
    <x v="0"/>
    <x v="0"/>
    <x v="0"/>
    <x v="0"/>
    <x v="0"/>
    <x v="0"/>
    <s v="122"/>
    <x v="0"/>
    <s v="122C"/>
    <s v="CC Business Office"/>
  </r>
  <r>
    <x v="1291"/>
    <x v="0"/>
    <s v="LABORF"/>
    <s v="2026"/>
    <n v="0"/>
    <s v="CE005"/>
    <s v="117ETE"/>
    <s v="2412"/>
    <s v="684000"/>
    <m/>
    <m/>
    <x v="0"/>
    <x v="0"/>
    <x v="0"/>
    <x v="0"/>
    <x v="4"/>
    <x v="4"/>
    <s v="11B"/>
    <x v="5"/>
    <s v="11BJ"/>
    <s v="Workplace Learning"/>
  </r>
  <r>
    <x v="1292"/>
    <x v="0"/>
    <s v="LABORF"/>
    <s v="2026"/>
    <n v="0"/>
    <s v="GU001"/>
    <s v="510VI0"/>
    <s v="1340"/>
    <s v="089900"/>
    <m/>
    <m/>
    <x v="0"/>
    <x v="0"/>
    <x v="3"/>
    <x v="3"/>
    <x v="5"/>
    <x v="2"/>
    <s v="510"/>
    <x v="7"/>
    <s v="510A"/>
    <s v="PC - VP Academic Affairs"/>
  </r>
  <r>
    <x v="1293"/>
    <x v="0"/>
    <s v="LABORF"/>
    <s v="2026"/>
    <n v="0"/>
    <s v="GU001"/>
    <s v="514AW2"/>
    <s v="2394"/>
    <s v="696071"/>
    <m/>
    <m/>
    <x v="0"/>
    <x v="0"/>
    <x v="3"/>
    <x v="3"/>
    <x v="5"/>
    <x v="2"/>
    <s v="514"/>
    <x v="18"/>
    <s v="514A"/>
    <s v="PC - Athletic Director"/>
  </r>
  <r>
    <x v="1294"/>
    <x v="0"/>
    <s v="LABORF"/>
    <s v="2026"/>
    <n v="0"/>
    <s v="GU001"/>
    <s v="210VI0"/>
    <s v="2394"/>
    <s v="601000"/>
    <m/>
    <m/>
    <x v="0"/>
    <x v="0"/>
    <x v="1"/>
    <x v="1"/>
    <x v="6"/>
    <x v="5"/>
    <s v="210"/>
    <x v="8"/>
    <s v="210A"/>
    <s v="VP Student Learning"/>
  </r>
  <r>
    <x v="1295"/>
    <x v="0"/>
    <s v="LABORF"/>
    <s v="2026"/>
    <n v="0"/>
    <s v="GU001"/>
    <s v="210VI0"/>
    <s v="2394"/>
    <s v="601000"/>
    <m/>
    <m/>
    <x v="0"/>
    <x v="0"/>
    <x v="1"/>
    <x v="1"/>
    <x v="6"/>
    <x v="5"/>
    <s v="210"/>
    <x v="8"/>
    <s v="210A"/>
    <s v="VP Student Learning"/>
  </r>
  <r>
    <x v="1296"/>
    <x v="0"/>
    <s v="LABORF"/>
    <s v="2026"/>
    <n v="0"/>
    <s v="GU001"/>
    <s v="210VI0"/>
    <s v="2394"/>
    <s v="601000"/>
    <m/>
    <m/>
    <x v="0"/>
    <x v="0"/>
    <x v="1"/>
    <x v="1"/>
    <x v="6"/>
    <x v="5"/>
    <s v="210"/>
    <x v="8"/>
    <s v="210A"/>
    <s v="VP Student Learning"/>
  </r>
  <r>
    <x v="1297"/>
    <x v="0"/>
    <s v="LABORF"/>
    <s v="2026"/>
    <n v="0"/>
    <s v="GU001"/>
    <s v="260VS0"/>
    <s v="2399"/>
    <s v="649090"/>
    <m/>
    <m/>
    <x v="0"/>
    <x v="0"/>
    <x v="1"/>
    <x v="1"/>
    <x v="1"/>
    <x v="1"/>
    <s v="260"/>
    <x v="1"/>
    <s v="260A"/>
    <s v="VP of Student Services"/>
  </r>
  <r>
    <x v="1298"/>
    <x v="0"/>
    <s v="LABORF"/>
    <s v="2026"/>
    <n v="0"/>
    <s v="GU001"/>
    <s v="260VS0"/>
    <s v="2399"/>
    <s v="649090"/>
    <m/>
    <m/>
    <x v="0"/>
    <x v="0"/>
    <x v="1"/>
    <x v="1"/>
    <x v="1"/>
    <x v="1"/>
    <s v="260"/>
    <x v="1"/>
    <s v="260A"/>
    <s v="VP of Student Services"/>
  </r>
  <r>
    <x v="1299"/>
    <x v="0"/>
    <s v="LABORF"/>
    <s v="2026"/>
    <n v="0"/>
    <s v="GU001"/>
    <s v="260VS0"/>
    <s v="2399"/>
    <s v="649090"/>
    <m/>
    <m/>
    <x v="0"/>
    <x v="0"/>
    <x v="1"/>
    <x v="1"/>
    <x v="1"/>
    <x v="1"/>
    <s v="260"/>
    <x v="1"/>
    <s v="260A"/>
    <s v="VP of Student Services"/>
  </r>
  <r>
    <x v="1300"/>
    <x v="0"/>
    <s v="LABORF"/>
    <s v="2026"/>
    <n v="0"/>
    <s v="GU001"/>
    <s v="210VI0"/>
    <s v="2394"/>
    <s v="601000"/>
    <m/>
    <m/>
    <x v="0"/>
    <x v="0"/>
    <x v="1"/>
    <x v="1"/>
    <x v="6"/>
    <x v="5"/>
    <s v="210"/>
    <x v="8"/>
    <s v="210A"/>
    <s v="VP Student Learning"/>
  </r>
  <r>
    <x v="1301"/>
    <x v="0"/>
    <s v="LABORF"/>
    <s v="2026"/>
    <n v="0"/>
    <s v="GU001"/>
    <s v="210VI0"/>
    <s v="2394"/>
    <s v="601000"/>
    <m/>
    <m/>
    <x v="0"/>
    <x v="0"/>
    <x v="1"/>
    <x v="1"/>
    <x v="6"/>
    <x v="5"/>
    <s v="210"/>
    <x v="8"/>
    <s v="210A"/>
    <s v="VP Student Learning"/>
  </r>
  <r>
    <x v="1302"/>
    <x v="0"/>
    <s v="LABORF"/>
    <s v="2026"/>
    <n v="0"/>
    <s v="GU001"/>
    <s v="210VI0"/>
    <s v="2394"/>
    <s v="601000"/>
    <m/>
    <m/>
    <x v="0"/>
    <x v="0"/>
    <x v="1"/>
    <x v="1"/>
    <x v="6"/>
    <x v="5"/>
    <s v="210"/>
    <x v="8"/>
    <s v="210A"/>
    <s v="VP Student Learning"/>
  </r>
  <r>
    <x v="1303"/>
    <x v="0"/>
    <s v="LABORF"/>
    <s v="2026"/>
    <n v="0"/>
    <s v="GU001"/>
    <s v="210VI0"/>
    <s v="2394"/>
    <s v="601000"/>
    <m/>
    <m/>
    <x v="0"/>
    <x v="0"/>
    <x v="1"/>
    <x v="1"/>
    <x v="6"/>
    <x v="5"/>
    <s v="210"/>
    <x v="8"/>
    <s v="210A"/>
    <s v="VP Student Learning"/>
  </r>
  <r>
    <x v="1304"/>
    <x v="0"/>
    <s v="LABORF"/>
    <s v="2026"/>
    <n v="0"/>
    <s v="GU001"/>
    <s v="210VI0"/>
    <s v="2394"/>
    <s v="601000"/>
    <m/>
    <m/>
    <x v="0"/>
    <x v="0"/>
    <x v="1"/>
    <x v="1"/>
    <x v="6"/>
    <x v="5"/>
    <s v="210"/>
    <x v="8"/>
    <s v="210A"/>
    <s v="VP Student Learning"/>
  </r>
  <r>
    <x v="1305"/>
    <x v="0"/>
    <s v="LABORF"/>
    <s v="2026"/>
    <n v="0"/>
    <s v="GU001"/>
    <s v="210VI0"/>
    <s v="2394"/>
    <s v="601000"/>
    <m/>
    <m/>
    <x v="0"/>
    <x v="0"/>
    <x v="1"/>
    <x v="1"/>
    <x v="6"/>
    <x v="5"/>
    <s v="210"/>
    <x v="8"/>
    <s v="210A"/>
    <s v="VP Student Learning"/>
  </r>
  <r>
    <x v="1306"/>
    <x v="0"/>
    <s v="LABORF"/>
    <s v="2026"/>
    <n v="0"/>
    <s v="GU001"/>
    <s v="210VI0"/>
    <s v="2394"/>
    <s v="601000"/>
    <m/>
    <m/>
    <x v="0"/>
    <x v="0"/>
    <x v="1"/>
    <x v="1"/>
    <x v="6"/>
    <x v="5"/>
    <s v="210"/>
    <x v="8"/>
    <s v="210A"/>
    <s v="VP Student Learning"/>
  </r>
  <r>
    <x v="1307"/>
    <x v="0"/>
    <s v="LABORF"/>
    <s v="2026"/>
    <n v="0"/>
    <s v="GU001"/>
    <s v="210VI0"/>
    <s v="2394"/>
    <s v="601000"/>
    <m/>
    <m/>
    <x v="0"/>
    <x v="0"/>
    <x v="1"/>
    <x v="1"/>
    <x v="6"/>
    <x v="5"/>
    <s v="210"/>
    <x v="8"/>
    <s v="210A"/>
    <s v="VP Student Learning"/>
  </r>
  <r>
    <x v="1308"/>
    <x v="0"/>
    <s v="LABORF"/>
    <s v="2026"/>
    <n v="0"/>
    <s v="GU001"/>
    <s v="210VI0"/>
    <s v="2394"/>
    <s v="601000"/>
    <m/>
    <m/>
    <x v="0"/>
    <x v="0"/>
    <x v="1"/>
    <x v="1"/>
    <x v="6"/>
    <x v="5"/>
    <s v="210"/>
    <x v="8"/>
    <s v="210A"/>
    <s v="VP Student Learning"/>
  </r>
  <r>
    <x v="1309"/>
    <x v="0"/>
    <s v="LABORF"/>
    <s v="2026"/>
    <n v="0"/>
    <s v="GU001"/>
    <s v="210VI0"/>
    <s v="2394"/>
    <s v="601000"/>
    <m/>
    <m/>
    <x v="0"/>
    <x v="0"/>
    <x v="1"/>
    <x v="1"/>
    <x v="6"/>
    <x v="5"/>
    <s v="210"/>
    <x v="8"/>
    <s v="210A"/>
    <s v="VP Student Learning"/>
  </r>
  <r>
    <x v="1310"/>
    <x v="0"/>
    <s v="LABORF"/>
    <s v="2026"/>
    <n v="116251.08"/>
    <s v="GU001"/>
    <s v="213AGR"/>
    <s v="1100"/>
    <s v="010100"/>
    <m/>
    <m/>
    <x v="0"/>
    <x v="0"/>
    <x v="1"/>
    <x v="1"/>
    <x v="6"/>
    <x v="5"/>
    <s v="213"/>
    <x v="34"/>
    <s v="213B"/>
    <s v="Agriculture Department"/>
  </r>
  <r>
    <x v="1311"/>
    <x v="0"/>
    <s v="LABORF"/>
    <s v="2026"/>
    <n v="117639.09"/>
    <s v="GU001"/>
    <s v="213AGR"/>
    <s v="1100"/>
    <s v="010200"/>
    <m/>
    <m/>
    <x v="0"/>
    <x v="0"/>
    <x v="1"/>
    <x v="1"/>
    <x v="6"/>
    <x v="5"/>
    <s v="213"/>
    <x v="34"/>
    <s v="213B"/>
    <s v="Agriculture Department"/>
  </r>
  <r>
    <x v="1312"/>
    <x v="0"/>
    <s v="LABORF"/>
    <s v="2026"/>
    <n v="150550.67000000001"/>
    <s v="RP613"/>
    <s v="21AWL9"/>
    <s v="1231"/>
    <s v="684000"/>
    <s v="B68168"/>
    <m/>
    <x v="0"/>
    <x v="0"/>
    <x v="1"/>
    <x v="1"/>
    <x v="6"/>
    <x v="5"/>
    <s v="21A"/>
    <x v="47"/>
    <s v="21AW"/>
    <s v="BC Strong Workforce"/>
  </r>
  <r>
    <x v="1313"/>
    <x v="0"/>
    <s v="LABORF"/>
    <s v="2026"/>
    <n v="127498.86"/>
    <s v="GU001"/>
    <s v="21BCM1"/>
    <s v="1100"/>
    <s v="060100"/>
    <m/>
    <m/>
    <x v="0"/>
    <x v="0"/>
    <x v="1"/>
    <x v="1"/>
    <x v="6"/>
    <x v="5"/>
    <s v="21B"/>
    <x v="12"/>
    <s v="21BC"/>
    <s v="English Grants"/>
  </r>
  <r>
    <x v="642"/>
    <x v="0"/>
    <s v="LABORF"/>
    <s v="2026"/>
    <n v="82577.600000000006"/>
    <s v="CE020"/>
    <s v="240LI1"/>
    <s v="1251"/>
    <s v="682000"/>
    <m/>
    <m/>
    <x v="0"/>
    <x v="0"/>
    <x v="1"/>
    <x v="1"/>
    <x v="16"/>
    <x v="15"/>
    <s v="240"/>
    <x v="45"/>
    <s v="240B"/>
    <s v="Levan Center"/>
  </r>
  <r>
    <x v="276"/>
    <x v="0"/>
    <s v="LABORF"/>
    <s v="2026"/>
    <n v="77176.350000000006"/>
    <s v="GU001"/>
    <s v="206AT0"/>
    <s v="1100"/>
    <s v="083550"/>
    <m/>
    <m/>
    <x v="0"/>
    <x v="0"/>
    <x v="1"/>
    <x v="1"/>
    <x v="13"/>
    <x v="12"/>
    <s v="206"/>
    <x v="56"/>
    <s v="206A"/>
    <s v="BC Athletics"/>
  </r>
  <r>
    <x v="1314"/>
    <x v="0"/>
    <s v="LABORF"/>
    <s v="2026"/>
    <n v="127498.86"/>
    <s v="GU001"/>
    <s v="21GBE1"/>
    <s v="1100"/>
    <s v="220800"/>
    <m/>
    <m/>
    <x v="0"/>
    <x v="0"/>
    <x v="1"/>
    <x v="1"/>
    <x v="6"/>
    <x v="5"/>
    <s v="21G"/>
    <x v="15"/>
    <s v="21GB"/>
    <s v="BC BEHAVIORIAL SCIENCE"/>
  </r>
  <r>
    <x v="1315"/>
    <x v="0"/>
    <s v="LABORF"/>
    <s v="2026"/>
    <n v="142412.79999999999"/>
    <s v="GU001"/>
    <s v="21BEE1"/>
    <s v="1100"/>
    <s v="150100"/>
    <m/>
    <m/>
    <x v="0"/>
    <x v="0"/>
    <x v="1"/>
    <x v="1"/>
    <x v="6"/>
    <x v="5"/>
    <s v="21B"/>
    <x v="12"/>
    <s v="21BE"/>
    <s v="Dean English"/>
  </r>
  <r>
    <x v="1316"/>
    <x v="0"/>
    <s v="LABORF"/>
    <s v="2026"/>
    <n v="154352.71"/>
    <s v="GU001"/>
    <s v="213SS1"/>
    <s v="1100"/>
    <s v="220700"/>
    <m/>
    <m/>
    <x v="0"/>
    <x v="0"/>
    <x v="1"/>
    <x v="1"/>
    <x v="6"/>
    <x v="5"/>
    <s v="213"/>
    <x v="34"/>
    <s v="213S"/>
    <s v="BC SOC SCIENCE/RISING SCHOL"/>
  </r>
  <r>
    <x v="1317"/>
    <x v="0"/>
    <s v="LABORF"/>
    <s v="2026"/>
    <n v="134815.62"/>
    <s v="GU001"/>
    <s v="215MA1"/>
    <s v="1100"/>
    <s v="170100"/>
    <m/>
    <m/>
    <x v="0"/>
    <x v="0"/>
    <x v="1"/>
    <x v="1"/>
    <x v="6"/>
    <x v="5"/>
    <s v="215"/>
    <x v="13"/>
    <s v="215F"/>
    <s v="Math General"/>
  </r>
  <r>
    <x v="1318"/>
    <x v="0"/>
    <s v="LABORF"/>
    <s v="2026"/>
    <n v="20286.36"/>
    <s v="GU001"/>
    <s v="21BEE1"/>
    <s v="1252"/>
    <s v="601000"/>
    <m/>
    <m/>
    <x v="0"/>
    <x v="0"/>
    <x v="1"/>
    <x v="1"/>
    <x v="6"/>
    <x v="5"/>
    <s v="21B"/>
    <x v="12"/>
    <s v="21BE"/>
    <s v="Dean English"/>
  </r>
  <r>
    <x v="1319"/>
    <x v="0"/>
    <s v="LABORF"/>
    <s v="2026"/>
    <n v="127498.86"/>
    <s v="GU001"/>
    <s v="218EDU"/>
    <s v="1100"/>
    <s v="493072"/>
    <m/>
    <m/>
    <x v="0"/>
    <x v="0"/>
    <x v="1"/>
    <x v="1"/>
    <x v="6"/>
    <x v="5"/>
    <s v="218"/>
    <x v="26"/>
    <s v="218E"/>
    <s v="BC Education"/>
  </r>
  <r>
    <x v="1320"/>
    <x v="0"/>
    <s v="LABORF"/>
    <s v="2026"/>
    <n v="13789.53"/>
    <s v="GU001"/>
    <s v="20IIF0"/>
    <s v="2110"/>
    <s v="711001"/>
    <m/>
    <m/>
    <x v="0"/>
    <x v="0"/>
    <x v="1"/>
    <x v="1"/>
    <x v="13"/>
    <x v="12"/>
    <s v="20I"/>
    <x v="72"/>
    <s v="20IA"/>
    <s v="Information Services"/>
  </r>
  <r>
    <x v="1321"/>
    <x v="0"/>
    <s v="LABORF"/>
    <s v="2026"/>
    <n v="22606.38"/>
    <s v="GU001"/>
    <s v="437MOD"/>
    <s v="2191"/>
    <s v="679000"/>
    <m/>
    <s v="CM"/>
    <x v="0"/>
    <x v="0"/>
    <x v="2"/>
    <x v="2"/>
    <x v="14"/>
    <x v="13"/>
    <s v="437"/>
    <x v="38"/>
    <s v="437A"/>
    <s v="CC - Director M&amp;O"/>
  </r>
  <r>
    <x v="1129"/>
    <x v="0"/>
    <s v="LABORF"/>
    <s v="2026"/>
    <n v="51693.23"/>
    <s v="GU001"/>
    <s v="51KDE1"/>
    <s v="1411"/>
    <s v="631000"/>
    <s v="DORESV"/>
    <m/>
    <x v="0"/>
    <x v="0"/>
    <x v="3"/>
    <x v="3"/>
    <x v="5"/>
    <x v="2"/>
    <s v="51K"/>
    <x v="30"/>
    <s v="51KA"/>
    <s v="Dir Dual Enrollment &amp; Early College"/>
  </r>
  <r>
    <x v="33"/>
    <x v="0"/>
    <s v="LABORF"/>
    <s v="2026"/>
    <n v="3014.13"/>
    <s v="RP350"/>
    <s v="422CW1"/>
    <s v="2191"/>
    <s v="641010"/>
    <s v="CALDJD"/>
    <s v="CI"/>
    <x v="0"/>
    <x v="0"/>
    <x v="2"/>
    <x v="2"/>
    <x v="11"/>
    <x v="10"/>
    <s v="422"/>
    <x v="41"/>
    <s v="422F"/>
    <s v="CalWorks/TANF"/>
  </r>
  <r>
    <x v="698"/>
    <x v="0"/>
    <s v="LABORF"/>
    <s v="2026"/>
    <n v="6596.72"/>
    <s v="RP107"/>
    <s v="415WE1"/>
    <s v="2191"/>
    <s v="631000"/>
    <m/>
    <s v="CB"/>
    <x v="0"/>
    <x v="0"/>
    <x v="2"/>
    <x v="2"/>
    <x v="2"/>
    <x v="2"/>
    <s v="415"/>
    <x v="89"/>
    <s v="415A"/>
    <s v="CC  -  EASTERN SIERRA CENTER"/>
  </r>
  <r>
    <x v="1322"/>
    <x v="0"/>
    <s v="LABORF"/>
    <s v="2026"/>
    <n v="21236.65"/>
    <s v="RP400"/>
    <s v="424FA1"/>
    <s v="2191"/>
    <s v="646002"/>
    <s v="BFADBA"/>
    <s v="CI"/>
    <x v="0"/>
    <x v="0"/>
    <x v="2"/>
    <x v="2"/>
    <x v="11"/>
    <x v="10"/>
    <s v="424"/>
    <x v="36"/>
    <s v="424D"/>
    <s v="Financial Aid"/>
  </r>
  <r>
    <x v="1323"/>
    <x v="0"/>
    <s v="LABORF"/>
    <s v="2026"/>
    <n v="0"/>
    <s v="GU001"/>
    <s v="510VI0"/>
    <s v="1310"/>
    <s v="089900"/>
    <m/>
    <m/>
    <x v="0"/>
    <x v="0"/>
    <x v="3"/>
    <x v="3"/>
    <x v="5"/>
    <x v="2"/>
    <s v="510"/>
    <x v="7"/>
    <s v="510A"/>
    <s v="PC - VP Academic Affairs"/>
  </r>
  <r>
    <x v="1272"/>
    <x v="0"/>
    <s v="LABORF"/>
    <s v="2026"/>
    <n v="24716.3"/>
    <s v="RP611"/>
    <s v="512VTV"/>
    <s v="2191"/>
    <s v="601000"/>
    <s v="PERVD3"/>
    <m/>
    <x v="0"/>
    <x v="0"/>
    <x v="3"/>
    <x v="3"/>
    <x v="5"/>
    <x v="2"/>
    <s v="512"/>
    <x v="33"/>
    <s v="512A"/>
    <s v="PC - DEAN OF LEARNING - B"/>
  </r>
  <r>
    <x v="42"/>
    <x v="0"/>
    <s v="LABORF"/>
    <s v="2026"/>
    <n v="10767.04"/>
    <s v="CE035"/>
    <s v="11BBC3"/>
    <s v="2191"/>
    <s v="684000"/>
    <m/>
    <m/>
    <x v="0"/>
    <x v="0"/>
    <x v="0"/>
    <x v="0"/>
    <x v="4"/>
    <x v="4"/>
    <s v="11B"/>
    <x v="5"/>
    <s v="11BB"/>
    <s v="Tech Prep Education CC"/>
  </r>
  <r>
    <x v="1324"/>
    <x v="0"/>
    <s v="LABORF"/>
    <s v="2026"/>
    <n v="52595.89"/>
    <s v="GU001"/>
    <s v="21GLI0"/>
    <s v="2191"/>
    <s v="612000"/>
    <m/>
    <m/>
    <x v="0"/>
    <x v="0"/>
    <x v="1"/>
    <x v="1"/>
    <x v="6"/>
    <x v="5"/>
    <s v="21G"/>
    <x v="15"/>
    <s v="21GL"/>
    <s v="BC LIBRARY"/>
  </r>
  <r>
    <x v="1325"/>
    <x v="0"/>
    <s v="LABORF"/>
    <s v="2026"/>
    <n v="45864.32"/>
    <s v="RP384"/>
    <s v="26LEQB"/>
    <s v="2191"/>
    <s v="649090"/>
    <m/>
    <m/>
    <x v="0"/>
    <x v="0"/>
    <x v="1"/>
    <x v="1"/>
    <x v="1"/>
    <x v="1"/>
    <s v="26L"/>
    <x v="10"/>
    <s v="26LA"/>
    <s v="Categorical Programs"/>
  </r>
  <r>
    <x v="849"/>
    <x v="0"/>
    <s v="LABORF"/>
    <s v="2026"/>
    <n v="21865.52"/>
    <s v="GU001"/>
    <s v="23CMOB"/>
    <s v="2191"/>
    <s v="696011"/>
    <m/>
    <m/>
    <x v="0"/>
    <x v="0"/>
    <x v="1"/>
    <x v="1"/>
    <x v="15"/>
    <x v="14"/>
    <s v="23C"/>
    <x v="48"/>
    <s v="23CA"/>
    <s v="M &amp; O Manager"/>
  </r>
  <r>
    <x v="1326"/>
    <x v="0"/>
    <s v="LABORF"/>
    <s v="2026"/>
    <n v="48841.15"/>
    <s v="CD011"/>
    <s v="219CD6"/>
    <s v="2191"/>
    <s v="692000"/>
    <m/>
    <m/>
    <x v="0"/>
    <x v="0"/>
    <x v="1"/>
    <x v="1"/>
    <x v="6"/>
    <x v="5"/>
    <s v="219"/>
    <x v="9"/>
    <s v="219C"/>
    <s v="BC Director CDC"/>
  </r>
  <r>
    <x v="1327"/>
    <x v="0"/>
    <s v="LABORF"/>
    <s v="2026"/>
    <n v="51982.42"/>
    <s v="RP613"/>
    <s v="21AWR9"/>
    <s v="2191"/>
    <s v="619000"/>
    <s v="R84668"/>
    <m/>
    <x v="0"/>
    <x v="0"/>
    <x v="1"/>
    <x v="1"/>
    <x v="6"/>
    <x v="5"/>
    <s v="21A"/>
    <x v="47"/>
    <s v="21AW"/>
    <s v="BC Strong Workforce"/>
  </r>
  <r>
    <x v="1328"/>
    <x v="0"/>
    <s v="LABORF"/>
    <s v="2026"/>
    <n v="0"/>
    <s v="GU001"/>
    <s v="21DHC1"/>
    <s v="1100"/>
    <s v="123020"/>
    <m/>
    <m/>
    <x v="0"/>
    <x v="0"/>
    <x v="1"/>
    <x v="1"/>
    <x v="6"/>
    <x v="5"/>
    <s v="21D"/>
    <x v="11"/>
    <s v="21DH"/>
    <s v="BC Assc Dean Nursing"/>
  </r>
  <r>
    <x v="302"/>
    <x v="0"/>
    <s v="LABORF"/>
    <s v="2026"/>
    <n v="36724.92"/>
    <s v="RP384"/>
    <s v="26LEQB"/>
    <s v="2191"/>
    <s v="649090"/>
    <m/>
    <m/>
    <x v="0"/>
    <x v="0"/>
    <x v="1"/>
    <x v="1"/>
    <x v="1"/>
    <x v="1"/>
    <s v="26L"/>
    <x v="10"/>
    <s v="26LA"/>
    <s v="Categorical Programs"/>
  </r>
  <r>
    <x v="1329"/>
    <x v="0"/>
    <s v="LABORF"/>
    <s v="2026"/>
    <n v="44247.4"/>
    <s v="CD002"/>
    <s v="219CD1"/>
    <s v="2191"/>
    <s v="692000"/>
    <m/>
    <m/>
    <x v="0"/>
    <x v="0"/>
    <x v="1"/>
    <x v="1"/>
    <x v="6"/>
    <x v="5"/>
    <s v="219"/>
    <x v="9"/>
    <s v="219C"/>
    <s v="BC Director CDC"/>
  </r>
  <r>
    <x v="1006"/>
    <x v="0"/>
    <s v="LABORF"/>
    <s v="2026"/>
    <n v="5461.4"/>
    <s v="GU001"/>
    <s v="239SY0"/>
    <s v="2191"/>
    <s v="696011"/>
    <m/>
    <m/>
    <x v="0"/>
    <x v="0"/>
    <x v="1"/>
    <x v="1"/>
    <x v="15"/>
    <x v="14"/>
    <s v="239"/>
    <x v="44"/>
    <s v="239A"/>
    <s v="Public Safety"/>
  </r>
  <r>
    <x v="1330"/>
    <x v="0"/>
    <s v="LABORF"/>
    <s v="2026"/>
    <n v="36724.92"/>
    <s v="RP384"/>
    <s v="26LEQB"/>
    <s v="2191"/>
    <s v="649090"/>
    <m/>
    <m/>
    <x v="0"/>
    <x v="0"/>
    <x v="1"/>
    <x v="1"/>
    <x v="1"/>
    <x v="1"/>
    <s v="26L"/>
    <x v="10"/>
    <s v="26LA"/>
    <s v="Categorical Programs"/>
  </r>
  <r>
    <x v="1331"/>
    <x v="0"/>
    <s v="LABORF"/>
    <s v="2026"/>
    <n v="44444.26"/>
    <s v="GU001"/>
    <s v="26FFA1"/>
    <s v="2110"/>
    <s v="646000"/>
    <m/>
    <m/>
    <x v="0"/>
    <x v="0"/>
    <x v="1"/>
    <x v="1"/>
    <x v="1"/>
    <x v="1"/>
    <s v="26F"/>
    <x v="58"/>
    <s v="26FA"/>
    <s v="Director Financial Aid (New Queue)"/>
  </r>
  <r>
    <x v="1332"/>
    <x v="0"/>
    <s v="LABORF"/>
    <s v="2026"/>
    <n v="0"/>
    <s v="GU001"/>
    <s v="260VS0"/>
    <s v="2399"/>
    <s v="649090"/>
    <m/>
    <m/>
    <x v="0"/>
    <x v="0"/>
    <x v="1"/>
    <x v="1"/>
    <x v="1"/>
    <x v="1"/>
    <s v="260"/>
    <x v="1"/>
    <s v="260A"/>
    <s v="VP of Student Services"/>
  </r>
  <r>
    <x v="1333"/>
    <x v="0"/>
    <s v="LABORF"/>
    <s v="2026"/>
    <n v="0"/>
    <s v="GU001"/>
    <s v="210VI0"/>
    <s v="1311"/>
    <s v="499900"/>
    <m/>
    <m/>
    <x v="0"/>
    <x v="0"/>
    <x v="1"/>
    <x v="1"/>
    <x v="6"/>
    <x v="5"/>
    <s v="210"/>
    <x v="8"/>
    <s v="210A"/>
    <s v="VP Student Learning"/>
  </r>
  <r>
    <x v="1334"/>
    <x v="0"/>
    <s v="LABORF"/>
    <s v="2026"/>
    <n v="118395.37"/>
    <s v="GU001"/>
    <s v="41EVP1"/>
    <s v="1100"/>
    <s v="100200"/>
    <m/>
    <s v="CI"/>
    <x v="0"/>
    <x v="0"/>
    <x v="2"/>
    <x v="2"/>
    <x v="2"/>
    <x v="2"/>
    <s v="41E"/>
    <x v="2"/>
    <s v="41EG"/>
    <s v="CC-Visual &amp; Perf Arts"/>
  </r>
  <r>
    <x v="1335"/>
    <x v="0"/>
    <s v="LABORF"/>
    <s v="2026"/>
    <n v="0"/>
    <s v="RP384"/>
    <s v="40KEQ9"/>
    <s v="2394"/>
    <s v="649090"/>
    <m/>
    <s v="CI"/>
    <x v="0"/>
    <x v="0"/>
    <x v="2"/>
    <x v="2"/>
    <x v="7"/>
    <x v="6"/>
    <s v="40K"/>
    <x v="21"/>
    <s v="40KA"/>
    <s v="Equity"/>
  </r>
  <r>
    <x v="1336"/>
    <x v="0"/>
    <s v="LABORF"/>
    <s v="2026"/>
    <n v="0"/>
    <s v="GU001"/>
    <s v="42GAW1"/>
    <s v="2394"/>
    <s v="696041"/>
    <m/>
    <s v="CI"/>
    <x v="0"/>
    <x v="0"/>
    <x v="2"/>
    <x v="2"/>
    <x v="11"/>
    <x v="10"/>
    <s v="42G"/>
    <x v="81"/>
    <s v="42GA"/>
    <s v="Athletics"/>
  </r>
  <r>
    <x v="1337"/>
    <x v="0"/>
    <s v="LABORF"/>
    <s v="2026"/>
    <n v="113446.77"/>
    <s v="RP676"/>
    <s v="11BKEA"/>
    <s v="2110"/>
    <s v="684000"/>
    <m/>
    <m/>
    <x v="0"/>
    <x v="0"/>
    <x v="0"/>
    <x v="0"/>
    <x v="4"/>
    <x v="4"/>
    <s v="11B"/>
    <x v="5"/>
    <s v="11BK"/>
    <s v="SWF Fiscal Agent"/>
  </r>
  <r>
    <x v="1338"/>
    <x v="0"/>
    <s v="LABORF"/>
    <s v="2026"/>
    <n v="225152.13"/>
    <s v="GU001"/>
    <s v="130IT0"/>
    <s v="2110"/>
    <s v="678000"/>
    <m/>
    <m/>
    <x v="0"/>
    <x v="0"/>
    <x v="0"/>
    <x v="0"/>
    <x v="9"/>
    <x v="8"/>
    <s v="130"/>
    <x v="68"/>
    <s v="130A"/>
    <s v="IT-Dir. Information Technology"/>
  </r>
  <r>
    <x v="1339"/>
    <x v="0"/>
    <s v="LABORF"/>
    <s v="2026"/>
    <n v="0"/>
    <s v="GU001"/>
    <s v="110ES1"/>
    <s v="1214"/>
    <s v="679000"/>
    <m/>
    <m/>
    <x v="0"/>
    <x v="0"/>
    <x v="0"/>
    <x v="0"/>
    <x v="4"/>
    <x v="4"/>
    <s v="110"/>
    <x v="65"/>
    <s v="110A"/>
    <s v="Asst. Chancellor-Educational Svcs"/>
  </r>
  <r>
    <x v="368"/>
    <x v="0"/>
    <s v="LABORF"/>
    <s v="2026"/>
    <n v="12953.69"/>
    <s v="GU001"/>
    <s v="55CCG1"/>
    <s v="1252"/>
    <s v="601000"/>
    <m/>
    <m/>
    <x v="0"/>
    <x v="0"/>
    <x v="3"/>
    <x v="3"/>
    <x v="8"/>
    <x v="7"/>
    <s v="55C"/>
    <x v="24"/>
    <s v="55CA"/>
    <s v="Dean Student Success &amp; Counseling"/>
  </r>
  <r>
    <x v="1340"/>
    <x v="0"/>
    <s v="LABORF"/>
    <s v="2026"/>
    <n v="0"/>
    <s v="GU001"/>
    <s v="55CDS1"/>
    <s v="2412"/>
    <s v="089900"/>
    <m/>
    <m/>
    <x v="0"/>
    <x v="0"/>
    <x v="3"/>
    <x v="3"/>
    <x v="8"/>
    <x v="7"/>
    <s v="55C"/>
    <x v="24"/>
    <s v="55CB"/>
    <s v="Director of Student Services"/>
  </r>
  <r>
    <x v="1341"/>
    <x v="0"/>
    <s v="LABORF"/>
    <s v="2026"/>
    <n v="0"/>
    <s v="GU001"/>
    <s v="514AW3"/>
    <s v="2394"/>
    <s v="696071"/>
    <m/>
    <m/>
    <x v="0"/>
    <x v="0"/>
    <x v="3"/>
    <x v="3"/>
    <x v="5"/>
    <x v="2"/>
    <s v="514"/>
    <x v="18"/>
    <s v="514A"/>
    <s v="PC - Athletic Director"/>
  </r>
  <r>
    <x v="1342"/>
    <x v="0"/>
    <s v="LABORF"/>
    <s v="2026"/>
    <n v="0"/>
    <s v="GU001"/>
    <s v="210VI0"/>
    <s v="2394"/>
    <s v="601000"/>
    <m/>
    <m/>
    <x v="0"/>
    <x v="0"/>
    <x v="1"/>
    <x v="1"/>
    <x v="6"/>
    <x v="5"/>
    <s v="210"/>
    <x v="8"/>
    <s v="210A"/>
    <s v="VP Student Learning"/>
  </r>
  <r>
    <x v="1343"/>
    <x v="0"/>
    <s v="LABORF"/>
    <s v="2026"/>
    <n v="0"/>
    <s v="GU001"/>
    <s v="210VI0"/>
    <s v="2394"/>
    <s v="601000"/>
    <m/>
    <m/>
    <x v="0"/>
    <x v="0"/>
    <x v="1"/>
    <x v="1"/>
    <x v="6"/>
    <x v="5"/>
    <s v="210"/>
    <x v="8"/>
    <s v="210A"/>
    <s v="VP Student Learning"/>
  </r>
  <r>
    <x v="1344"/>
    <x v="0"/>
    <s v="LABORF"/>
    <s v="2026"/>
    <n v="0"/>
    <s v="GU001"/>
    <s v="210VI0"/>
    <s v="2394"/>
    <s v="601000"/>
    <m/>
    <m/>
    <x v="0"/>
    <x v="0"/>
    <x v="1"/>
    <x v="1"/>
    <x v="6"/>
    <x v="5"/>
    <s v="210"/>
    <x v="8"/>
    <s v="210A"/>
    <s v="VP Student Learning"/>
  </r>
  <r>
    <x v="1345"/>
    <x v="0"/>
    <s v="LABORF"/>
    <s v="2026"/>
    <n v="0"/>
    <s v="GU001"/>
    <s v="210VI0"/>
    <s v="2394"/>
    <s v="601000"/>
    <m/>
    <m/>
    <x v="0"/>
    <x v="0"/>
    <x v="1"/>
    <x v="1"/>
    <x v="6"/>
    <x v="5"/>
    <s v="210"/>
    <x v="8"/>
    <s v="210A"/>
    <s v="VP Student Learning"/>
  </r>
  <r>
    <x v="1346"/>
    <x v="0"/>
    <s v="LABORF"/>
    <s v="2026"/>
    <n v="0"/>
    <s v="GU001"/>
    <s v="260VS0"/>
    <s v="2399"/>
    <s v="649090"/>
    <m/>
    <m/>
    <x v="0"/>
    <x v="0"/>
    <x v="1"/>
    <x v="1"/>
    <x v="1"/>
    <x v="1"/>
    <s v="260"/>
    <x v="1"/>
    <s v="260A"/>
    <s v="VP of Student Services"/>
  </r>
  <r>
    <x v="1347"/>
    <x v="0"/>
    <s v="LABORF"/>
    <s v="2026"/>
    <n v="0"/>
    <s v="GU001"/>
    <s v="260VS0"/>
    <s v="2399"/>
    <s v="649090"/>
    <m/>
    <m/>
    <x v="0"/>
    <x v="0"/>
    <x v="1"/>
    <x v="1"/>
    <x v="1"/>
    <x v="1"/>
    <s v="260"/>
    <x v="1"/>
    <s v="260A"/>
    <s v="VP of Student Services"/>
  </r>
  <r>
    <x v="1348"/>
    <x v="0"/>
    <s v="LABORF"/>
    <s v="2026"/>
    <n v="0"/>
    <s v="GU001"/>
    <s v="260VS0"/>
    <s v="2399"/>
    <s v="649090"/>
    <m/>
    <m/>
    <x v="0"/>
    <x v="0"/>
    <x v="1"/>
    <x v="1"/>
    <x v="1"/>
    <x v="1"/>
    <s v="260"/>
    <x v="1"/>
    <s v="260A"/>
    <s v="VP of Student Services"/>
  </r>
  <r>
    <x v="1349"/>
    <x v="0"/>
    <s v="LABORF"/>
    <s v="2026"/>
    <n v="141342.64000000001"/>
    <s v="GU001"/>
    <s v="23BBS2"/>
    <s v="2110"/>
    <s v="672000"/>
    <m/>
    <m/>
    <x v="0"/>
    <x v="0"/>
    <x v="1"/>
    <x v="1"/>
    <x v="15"/>
    <x v="14"/>
    <s v="23B"/>
    <x v="74"/>
    <s v="23BB"/>
    <s v="BC Budget Office"/>
  </r>
  <r>
    <x v="1350"/>
    <x v="0"/>
    <s v="LABORF"/>
    <s v="2026"/>
    <n v="86720.5"/>
    <s v="RP282"/>
    <s v="21APQE"/>
    <s v="2110"/>
    <s v="601000"/>
    <m/>
    <m/>
    <x v="0"/>
    <x v="0"/>
    <x v="1"/>
    <x v="1"/>
    <x v="6"/>
    <x v="5"/>
    <s v="21A"/>
    <x v="47"/>
    <s v="21AP"/>
    <s v="BC Apprenticeship Program"/>
  </r>
  <r>
    <x v="1351"/>
    <x v="0"/>
    <s v="LABORF"/>
    <s v="2026"/>
    <n v="0"/>
    <s v="GU001"/>
    <s v="210VI0"/>
    <s v="2394"/>
    <s v="601000"/>
    <m/>
    <m/>
    <x v="0"/>
    <x v="0"/>
    <x v="1"/>
    <x v="1"/>
    <x v="6"/>
    <x v="5"/>
    <s v="210"/>
    <x v="8"/>
    <s v="210A"/>
    <s v="VP Student Learning"/>
  </r>
  <r>
    <x v="1352"/>
    <x v="0"/>
    <s v="LABORF"/>
    <s v="2026"/>
    <n v="0"/>
    <s v="GU001"/>
    <s v="210VI0"/>
    <s v="2394"/>
    <s v="601000"/>
    <m/>
    <m/>
    <x v="0"/>
    <x v="0"/>
    <x v="1"/>
    <x v="1"/>
    <x v="6"/>
    <x v="5"/>
    <s v="210"/>
    <x v="8"/>
    <s v="210A"/>
    <s v="VP Student Learning"/>
  </r>
  <r>
    <x v="1353"/>
    <x v="0"/>
    <s v="LABORF"/>
    <s v="2026"/>
    <n v="0"/>
    <s v="GU001"/>
    <s v="210VI0"/>
    <s v="2394"/>
    <s v="601000"/>
    <m/>
    <m/>
    <x v="0"/>
    <x v="0"/>
    <x v="1"/>
    <x v="1"/>
    <x v="6"/>
    <x v="5"/>
    <s v="210"/>
    <x v="8"/>
    <s v="210A"/>
    <s v="VP Student Learning"/>
  </r>
  <r>
    <x v="1354"/>
    <x v="0"/>
    <s v="LABORF"/>
    <s v="2026"/>
    <n v="0"/>
    <s v="GU001"/>
    <s v="210VI0"/>
    <s v="2394"/>
    <s v="601000"/>
    <m/>
    <m/>
    <x v="0"/>
    <x v="0"/>
    <x v="1"/>
    <x v="1"/>
    <x v="6"/>
    <x v="5"/>
    <s v="210"/>
    <x v="8"/>
    <s v="210A"/>
    <s v="VP Student Learning"/>
  </r>
  <r>
    <x v="1355"/>
    <x v="0"/>
    <s v="LABORF"/>
    <s v="2026"/>
    <n v="122136.29"/>
    <s v="GU001"/>
    <s v="212PA2"/>
    <s v="1100"/>
    <s v="100400"/>
    <m/>
    <m/>
    <x v="0"/>
    <x v="0"/>
    <x v="1"/>
    <x v="1"/>
    <x v="6"/>
    <x v="5"/>
    <s v="212"/>
    <x v="16"/>
    <s v="212P"/>
    <s v="Performing Arts"/>
  </r>
  <r>
    <x v="1356"/>
    <x v="0"/>
    <s v="LABORF"/>
    <s v="2026"/>
    <n v="110649.45"/>
    <s v="GU001"/>
    <s v="213SS1"/>
    <s v="1100"/>
    <s v="220500"/>
    <m/>
    <m/>
    <x v="0"/>
    <x v="0"/>
    <x v="1"/>
    <x v="1"/>
    <x v="6"/>
    <x v="5"/>
    <s v="213"/>
    <x v="34"/>
    <s v="213S"/>
    <s v="BC SOC SCIENCE/RISING SCHOL"/>
  </r>
  <r>
    <x v="1357"/>
    <x v="0"/>
    <s v="LABORF"/>
    <s v="2026"/>
    <n v="107950.68"/>
    <s v="GU001"/>
    <s v="206PT1"/>
    <s v="1100"/>
    <s v="122200"/>
    <m/>
    <m/>
    <x v="0"/>
    <x v="0"/>
    <x v="1"/>
    <x v="1"/>
    <x v="13"/>
    <x v="12"/>
    <s v="206"/>
    <x v="56"/>
    <s v="206B"/>
    <s v="BC Athletics-INST"/>
  </r>
  <r>
    <x v="1358"/>
    <x v="0"/>
    <s v="LABORF"/>
    <s v="2026"/>
    <n v="52923.77"/>
    <s v="GU001"/>
    <s v="23CMOD"/>
    <s v="2110"/>
    <s v="651000"/>
    <m/>
    <m/>
    <x v="0"/>
    <x v="0"/>
    <x v="1"/>
    <x v="1"/>
    <x v="15"/>
    <x v="14"/>
    <s v="23C"/>
    <x v="48"/>
    <s v="23CA"/>
    <s v="M &amp; O Manager"/>
  </r>
  <r>
    <x v="1359"/>
    <x v="0"/>
    <s v="LABORF"/>
    <s v="2026"/>
    <n v="56723.38"/>
    <s v="RP384"/>
    <s v="26LEQA"/>
    <s v="2110"/>
    <s v="649090"/>
    <m/>
    <m/>
    <x v="0"/>
    <x v="0"/>
    <x v="1"/>
    <x v="1"/>
    <x v="1"/>
    <x v="1"/>
    <s v="26L"/>
    <x v="10"/>
    <s v="26LA"/>
    <s v="Categorical Programs"/>
  </r>
  <r>
    <x v="1360"/>
    <x v="0"/>
    <s v="LABORF"/>
    <s v="2026"/>
    <n v="91110.73"/>
    <s v="RP400"/>
    <s v="26FFA4"/>
    <s v="2110"/>
    <s v="646000"/>
    <s v="BFALCA"/>
    <m/>
    <x v="0"/>
    <x v="0"/>
    <x v="1"/>
    <x v="1"/>
    <x v="1"/>
    <x v="1"/>
    <s v="26F"/>
    <x v="58"/>
    <s v="26FA"/>
    <s v="Director Financial Aid (New Queue)"/>
  </r>
  <r>
    <x v="1361"/>
    <x v="0"/>
    <s v="LABORF"/>
    <s v="2026"/>
    <n v="0"/>
    <s v="GU001"/>
    <s v="26FFA1"/>
    <s v="2191"/>
    <s v="620000"/>
    <m/>
    <m/>
    <x v="0"/>
    <x v="0"/>
    <x v="1"/>
    <x v="1"/>
    <x v="1"/>
    <x v="1"/>
    <s v="26F"/>
    <x v="58"/>
    <s v="26FA"/>
    <s v="Director Financial Aid (New Queue)"/>
  </r>
  <r>
    <x v="1362"/>
    <x v="0"/>
    <s v="LABORF"/>
    <s v="2026"/>
    <n v="165155.19"/>
    <s v="GU001"/>
    <s v="212PA2"/>
    <s v="1100"/>
    <s v="100400"/>
    <m/>
    <m/>
    <x v="0"/>
    <x v="0"/>
    <x v="1"/>
    <x v="1"/>
    <x v="6"/>
    <x v="5"/>
    <s v="212"/>
    <x v="16"/>
    <s v="212P"/>
    <s v="Performing Arts"/>
  </r>
  <r>
    <x v="1363"/>
    <x v="0"/>
    <s v="LABORF"/>
    <s v="2026"/>
    <n v="154352.71"/>
    <s v="GU001"/>
    <s v="215MA1"/>
    <s v="1100"/>
    <s v="170100"/>
    <m/>
    <m/>
    <x v="0"/>
    <x v="0"/>
    <x v="1"/>
    <x v="1"/>
    <x v="6"/>
    <x v="5"/>
    <s v="215"/>
    <x v="13"/>
    <s v="215F"/>
    <s v="Math General"/>
  </r>
  <r>
    <x v="1364"/>
    <x v="0"/>
    <s v="LABORF"/>
    <s v="2026"/>
    <n v="153363"/>
    <s v="GU001"/>
    <s v="213SS1"/>
    <s v="1100"/>
    <s v="220500"/>
    <m/>
    <m/>
    <x v="0"/>
    <x v="0"/>
    <x v="1"/>
    <x v="1"/>
    <x v="6"/>
    <x v="5"/>
    <s v="213"/>
    <x v="34"/>
    <s v="213S"/>
    <s v="BC SOC SCIENCE/RISING SCHOL"/>
  </r>
  <r>
    <x v="1365"/>
    <x v="0"/>
    <s v="LABORF"/>
    <s v="2026"/>
    <n v="132343.39000000001"/>
    <s v="GU001"/>
    <s v="26CCG1"/>
    <s v="1231"/>
    <s v="631000"/>
    <m/>
    <m/>
    <x v="0"/>
    <x v="0"/>
    <x v="1"/>
    <x v="1"/>
    <x v="1"/>
    <x v="1"/>
    <s v="26C"/>
    <x v="43"/>
    <s v="26CC"/>
    <s v="Dean of Student Develop Success"/>
  </r>
  <r>
    <x v="1366"/>
    <x v="0"/>
    <s v="LABORF"/>
    <s v="2026"/>
    <n v="16367.86"/>
    <s v="GU001"/>
    <s v="42GAT0"/>
    <s v="2191"/>
    <s v="696041"/>
    <m/>
    <s v="CI"/>
    <x v="0"/>
    <x v="0"/>
    <x v="2"/>
    <x v="2"/>
    <x v="11"/>
    <x v="10"/>
    <s v="42G"/>
    <x v="81"/>
    <s v="42GA"/>
    <s v="Athletics"/>
  </r>
  <r>
    <x v="1367"/>
    <x v="0"/>
    <s v="LABORF"/>
    <s v="2026"/>
    <n v="151522.22"/>
    <s v="GU001"/>
    <s v="41ELI1"/>
    <s v="1241"/>
    <s v="612000"/>
    <m/>
    <s v="CI"/>
    <x v="0"/>
    <x v="0"/>
    <x v="2"/>
    <x v="2"/>
    <x v="2"/>
    <x v="2"/>
    <s v="41E"/>
    <x v="2"/>
    <s v="41EI"/>
    <s v="CC-Library"/>
  </r>
  <r>
    <x v="1368"/>
    <x v="0"/>
    <s v="LABORF"/>
    <s v="2026"/>
    <n v="0"/>
    <s v="RS4001"/>
    <s v="26PCAS"/>
    <s v="2394"/>
    <s v="643020"/>
    <s v="CASCSC"/>
    <m/>
    <x v="0"/>
    <x v="0"/>
    <x v="1"/>
    <x v="1"/>
    <x v="1"/>
    <x v="1"/>
    <s v="26P"/>
    <x v="19"/>
    <s v="26PA"/>
    <s v="BC Cal SOAP"/>
  </r>
  <r>
    <x v="402"/>
    <x v="0"/>
    <s v="LABORF"/>
    <s v="2026"/>
    <n v="697.22"/>
    <s v="RP009"/>
    <s v="422CA1"/>
    <s v="1231"/>
    <s v="643010"/>
    <s v="CARDCA"/>
    <s v="CI"/>
    <x v="0"/>
    <x v="0"/>
    <x v="2"/>
    <x v="2"/>
    <x v="11"/>
    <x v="10"/>
    <s v="422"/>
    <x v="41"/>
    <s v="422C"/>
    <s v="Care"/>
  </r>
  <r>
    <x v="794"/>
    <x v="0"/>
    <s v="LABORF"/>
    <s v="2026"/>
    <n v="20137.09"/>
    <s v="TD241"/>
    <s v="424FA1"/>
    <s v="2110"/>
    <s v="646000"/>
    <m/>
    <s v="CI"/>
    <x v="0"/>
    <x v="0"/>
    <x v="2"/>
    <x v="2"/>
    <x v="11"/>
    <x v="10"/>
    <s v="424"/>
    <x v="36"/>
    <s v="424D"/>
    <s v="Financial Aid"/>
  </r>
  <r>
    <x v="1038"/>
    <x v="0"/>
    <s v="LABORF"/>
    <s v="2026"/>
    <n v="77169.649999999994"/>
    <s v="GU001"/>
    <s v="206PH1"/>
    <s v="1100"/>
    <s v="083500"/>
    <m/>
    <m/>
    <x v="0"/>
    <x v="0"/>
    <x v="1"/>
    <x v="1"/>
    <x v="13"/>
    <x v="12"/>
    <s v="206"/>
    <x v="56"/>
    <s v="206B"/>
    <s v="BC Athletics-INST"/>
  </r>
  <r>
    <x v="946"/>
    <x v="0"/>
    <s v="LABORF"/>
    <s v="2026"/>
    <n v="4162.38"/>
    <s v="GU001"/>
    <s v="536MOC"/>
    <s v="2191"/>
    <s v="696071"/>
    <m/>
    <m/>
    <x v="0"/>
    <x v="0"/>
    <x v="3"/>
    <x v="3"/>
    <x v="17"/>
    <x v="13"/>
    <s v="536"/>
    <x v="60"/>
    <s v="536A"/>
    <s v="PC - Maintenance &amp; Operations"/>
  </r>
  <r>
    <x v="539"/>
    <x v="0"/>
    <s v="LABORF"/>
    <s v="2026"/>
    <n v="55678.14"/>
    <s v="RP109"/>
    <s v="102HL1"/>
    <s v="2191"/>
    <s v="684000"/>
    <m/>
    <m/>
    <x v="0"/>
    <x v="0"/>
    <x v="0"/>
    <x v="0"/>
    <x v="3"/>
    <x v="3"/>
    <s v="102"/>
    <x v="4"/>
    <s v="102G"/>
    <s v="AVC Public Affairs &amp; Dev"/>
  </r>
  <r>
    <x v="542"/>
    <x v="0"/>
    <s v="LABORF"/>
    <s v="2026"/>
    <n v="5071.46"/>
    <s v="RP005"/>
    <s v="422EO1"/>
    <s v="2191"/>
    <s v="643000"/>
    <s v="EOPDCB"/>
    <s v="CT"/>
    <x v="0"/>
    <x v="0"/>
    <x v="2"/>
    <x v="2"/>
    <x v="11"/>
    <x v="10"/>
    <s v="422"/>
    <x v="41"/>
    <s v="422E"/>
    <s v="EOPS"/>
  </r>
  <r>
    <x v="1369"/>
    <x v="0"/>
    <s v="LABORF"/>
    <s v="2026"/>
    <n v="47093.56"/>
    <s v="GU001"/>
    <s v="437MOB"/>
    <s v="2191"/>
    <s v="651000"/>
    <m/>
    <s v="CI"/>
    <x v="0"/>
    <x v="0"/>
    <x v="2"/>
    <x v="2"/>
    <x v="14"/>
    <x v="13"/>
    <s v="437"/>
    <x v="38"/>
    <s v="437A"/>
    <s v="CC - Director M&amp;O"/>
  </r>
  <r>
    <x v="1370"/>
    <x v="0"/>
    <s v="LABORF"/>
    <s v="2026"/>
    <n v="75286.039999999994"/>
    <s v="GU001"/>
    <s v="211DC0"/>
    <s v="2191"/>
    <s v="601000"/>
    <m/>
    <s v="BD"/>
    <x v="0"/>
    <x v="0"/>
    <x v="1"/>
    <x v="1"/>
    <x v="6"/>
    <x v="5"/>
    <s v="211"/>
    <x v="39"/>
    <s v="211E"/>
    <s v="BC Exec Director Rural Initiatives"/>
  </r>
  <r>
    <x v="1371"/>
    <x v="0"/>
    <s v="LABORF"/>
    <s v="2026"/>
    <n v="0"/>
    <s v="RP045"/>
    <s v="411EH2"/>
    <s v="2399"/>
    <s v="601000"/>
    <m/>
    <s v="CI"/>
    <x v="0"/>
    <x v="0"/>
    <x v="2"/>
    <x v="2"/>
    <x v="2"/>
    <x v="2"/>
    <s v="411"/>
    <x v="20"/>
    <s v="411A"/>
    <s v="Dean of Career Technical Education"/>
  </r>
  <r>
    <x v="1372"/>
    <x v="0"/>
    <s v="LABORF"/>
    <s v="2026"/>
    <n v="63335.53"/>
    <s v="GU001"/>
    <s v="21AJP1"/>
    <s v="2191"/>
    <s v="601000"/>
    <m/>
    <m/>
    <x v="0"/>
    <x v="0"/>
    <x v="1"/>
    <x v="1"/>
    <x v="6"/>
    <x v="5"/>
    <s v="21A"/>
    <x v="47"/>
    <s v="21AJ"/>
    <s v="Job Placement"/>
  </r>
  <r>
    <x v="1373"/>
    <x v="0"/>
    <s v="LABORF"/>
    <s v="2026"/>
    <n v="38651.89"/>
    <s v="BF100"/>
    <s v="23DFS1"/>
    <s v="2191"/>
    <s v="694011"/>
    <m/>
    <m/>
    <x v="0"/>
    <x v="0"/>
    <x v="1"/>
    <x v="1"/>
    <x v="15"/>
    <x v="14"/>
    <s v="23F"/>
    <x v="71"/>
    <s v="23FS"/>
    <s v="BC Food Service"/>
  </r>
  <r>
    <x v="1374"/>
    <x v="0"/>
    <s v="LABORF"/>
    <s v="2026"/>
    <n v="12369.4"/>
    <s v="RP282"/>
    <s v="21APQC"/>
    <s v="2191"/>
    <s v="601000"/>
    <m/>
    <m/>
    <x v="0"/>
    <x v="0"/>
    <x v="1"/>
    <x v="1"/>
    <x v="6"/>
    <x v="5"/>
    <s v="21A"/>
    <x v="47"/>
    <s v="21AP"/>
    <s v="BC Apprenticeship Program"/>
  </r>
  <r>
    <x v="1375"/>
    <x v="0"/>
    <s v="LABORF"/>
    <s v="2026"/>
    <n v="0"/>
    <s v="GU001"/>
    <s v="213OI1"/>
    <s v="2110"/>
    <s v="601000"/>
    <m/>
    <m/>
    <x v="0"/>
    <x v="0"/>
    <x v="1"/>
    <x v="1"/>
    <x v="6"/>
    <x v="5"/>
    <s v="213"/>
    <x v="34"/>
    <s v="213O"/>
    <s v="BC Inmate Ed"/>
  </r>
  <r>
    <x v="1376"/>
    <x v="0"/>
    <s v="LABORF"/>
    <s v="2026"/>
    <n v="0"/>
    <s v="GU001"/>
    <s v="210VI0"/>
    <s v="1214"/>
    <s v="601000"/>
    <m/>
    <m/>
    <x v="0"/>
    <x v="0"/>
    <x v="1"/>
    <x v="1"/>
    <x v="6"/>
    <x v="5"/>
    <s v="210"/>
    <x v="8"/>
    <s v="210A"/>
    <s v="VP Student Learning"/>
  </r>
  <r>
    <x v="1377"/>
    <x v="0"/>
    <s v="LABORF"/>
    <s v="2026"/>
    <n v="44824.3"/>
    <s v="GU001"/>
    <s v="23CMOC"/>
    <s v="2191"/>
    <s v="653000"/>
    <m/>
    <m/>
    <x v="0"/>
    <x v="0"/>
    <x v="1"/>
    <x v="1"/>
    <x v="15"/>
    <x v="14"/>
    <s v="23C"/>
    <x v="48"/>
    <s v="23CA"/>
    <s v="M &amp; O Manager"/>
  </r>
  <r>
    <x v="1378"/>
    <x v="0"/>
    <s v="LABORF"/>
    <s v="2026"/>
    <n v="37709.08"/>
    <s v="GU001"/>
    <s v="23CMOG"/>
    <s v="2191"/>
    <s v="655000"/>
    <m/>
    <m/>
    <x v="0"/>
    <x v="0"/>
    <x v="1"/>
    <x v="1"/>
    <x v="15"/>
    <x v="14"/>
    <s v="23C"/>
    <x v="48"/>
    <s v="23CA"/>
    <s v="M &amp; O Manager"/>
  </r>
  <r>
    <x v="1379"/>
    <x v="0"/>
    <s v="LABORF"/>
    <s v="2026"/>
    <n v="38651.89"/>
    <s v="GU001"/>
    <s v="23CMOC"/>
    <s v="2191"/>
    <s v="653000"/>
    <m/>
    <m/>
    <x v="0"/>
    <x v="0"/>
    <x v="1"/>
    <x v="1"/>
    <x v="15"/>
    <x v="14"/>
    <s v="23C"/>
    <x v="48"/>
    <s v="23CA"/>
    <s v="M &amp; O Manager"/>
  </r>
  <r>
    <x v="858"/>
    <x v="0"/>
    <s v="LABORF"/>
    <s v="2026"/>
    <n v="5458.16"/>
    <s v="RP500"/>
    <s v="239SY0"/>
    <s v="2191"/>
    <s v="695010"/>
    <m/>
    <m/>
    <x v="0"/>
    <x v="0"/>
    <x v="1"/>
    <x v="1"/>
    <x v="15"/>
    <x v="14"/>
    <s v="239"/>
    <x v="44"/>
    <s v="239A"/>
    <s v="Public Safety"/>
  </r>
  <r>
    <x v="859"/>
    <x v="0"/>
    <s v="LABORF"/>
    <s v="2026"/>
    <n v="42600.22"/>
    <s v="GU001"/>
    <s v="239SY0"/>
    <s v="2191"/>
    <s v="677010"/>
    <m/>
    <m/>
    <x v="0"/>
    <x v="0"/>
    <x v="1"/>
    <x v="1"/>
    <x v="15"/>
    <x v="14"/>
    <s v="239"/>
    <x v="44"/>
    <s v="239A"/>
    <s v="Public Safety"/>
  </r>
  <r>
    <x v="1380"/>
    <x v="0"/>
    <s v="LABORF"/>
    <s v="2026"/>
    <n v="81074.759999999995"/>
    <s v="GU001"/>
    <s v="20IIF0"/>
    <s v="2191"/>
    <s v="678012"/>
    <m/>
    <m/>
    <x v="0"/>
    <x v="0"/>
    <x v="1"/>
    <x v="1"/>
    <x v="13"/>
    <x v="12"/>
    <s v="20I"/>
    <x v="72"/>
    <s v="20IA"/>
    <s v="Information Services"/>
  </r>
  <r>
    <x v="1381"/>
    <x v="0"/>
    <s v="LABORF"/>
    <s v="2026"/>
    <n v="155737.56"/>
    <s v="GU001"/>
    <s v="12DMR0"/>
    <s v="2110"/>
    <s v="677050"/>
    <m/>
    <m/>
    <x v="0"/>
    <x v="0"/>
    <x v="0"/>
    <x v="0"/>
    <x v="0"/>
    <x v="0"/>
    <s v="12D"/>
    <x v="78"/>
    <s v="12DA"/>
    <s v="Risk Mgmt &amp; Safety"/>
  </r>
  <r>
    <x v="1382"/>
    <x v="0"/>
    <s v="LABORF"/>
    <s v="2026"/>
    <n v="64918.94"/>
    <s v="GU001"/>
    <s v="26HAR1"/>
    <s v="2191"/>
    <s v="620000"/>
    <m/>
    <m/>
    <x v="0"/>
    <x v="0"/>
    <x v="1"/>
    <x v="1"/>
    <x v="1"/>
    <x v="1"/>
    <s v="26H"/>
    <x v="54"/>
    <s v="26HA"/>
    <s v="ADMISSIONS &amp; RECS."/>
  </r>
  <r>
    <x v="244"/>
    <x v="0"/>
    <s v="LABORF"/>
    <s v="2026"/>
    <n v="4060.85"/>
    <s v="RP006"/>
    <s v="422DS1"/>
    <s v="2191"/>
    <s v="642000"/>
    <m/>
    <s v="CI"/>
    <x v="0"/>
    <x v="0"/>
    <x v="2"/>
    <x v="2"/>
    <x v="11"/>
    <x v="10"/>
    <s v="422"/>
    <x v="41"/>
    <s v="422D"/>
    <s v="DSPS"/>
  </r>
  <r>
    <x v="1383"/>
    <x v="0"/>
    <s v="LABORF"/>
    <s v="2026"/>
    <n v="29924.49"/>
    <s v="RP044"/>
    <s v="510CU1"/>
    <s v="1251"/>
    <s v="601000"/>
    <m/>
    <m/>
    <x v="0"/>
    <x v="0"/>
    <x v="3"/>
    <x v="3"/>
    <x v="5"/>
    <x v="2"/>
    <s v="510"/>
    <x v="7"/>
    <s v="510A"/>
    <s v="PC - VP Academic Affairs"/>
  </r>
  <r>
    <x v="1384"/>
    <x v="0"/>
    <s v="LABORF"/>
    <s v="2026"/>
    <n v="0"/>
    <s v="GU001"/>
    <s v="260VS0"/>
    <s v="2399"/>
    <s v="649090"/>
    <m/>
    <m/>
    <x v="0"/>
    <x v="0"/>
    <x v="1"/>
    <x v="1"/>
    <x v="1"/>
    <x v="1"/>
    <s v="260"/>
    <x v="1"/>
    <s v="260A"/>
    <s v="VP of Student Services"/>
  </r>
  <r>
    <x v="1385"/>
    <x v="0"/>
    <s v="LABORF"/>
    <s v="2026"/>
    <n v="0"/>
    <s v="GU001"/>
    <s v="210VI0"/>
    <s v="1311"/>
    <s v="499900"/>
    <m/>
    <m/>
    <x v="0"/>
    <x v="0"/>
    <x v="1"/>
    <x v="1"/>
    <x v="6"/>
    <x v="5"/>
    <s v="210"/>
    <x v="8"/>
    <s v="210A"/>
    <s v="VP Student Learning"/>
  </r>
  <r>
    <x v="1386"/>
    <x v="0"/>
    <s v="LABORF"/>
    <s v="2026"/>
    <n v="123873.41"/>
    <s v="GU001"/>
    <s v="41EPH1"/>
    <s v="1100"/>
    <s v="083500"/>
    <m/>
    <s v="CI"/>
    <x v="0"/>
    <x v="0"/>
    <x v="2"/>
    <x v="2"/>
    <x v="2"/>
    <x v="2"/>
    <s v="41E"/>
    <x v="2"/>
    <s v="41ED"/>
    <s v="CC-PE &amp; Health"/>
  </r>
  <r>
    <x v="1387"/>
    <x v="0"/>
    <s v="LABORF"/>
    <s v="2026"/>
    <n v="0"/>
    <s v="RP002"/>
    <s v="424FA1"/>
    <s v="2392"/>
    <s v="646000"/>
    <m/>
    <s v="CI"/>
    <x v="0"/>
    <x v="0"/>
    <x v="2"/>
    <x v="2"/>
    <x v="11"/>
    <x v="10"/>
    <s v="424"/>
    <x v="36"/>
    <s v="424D"/>
    <s v="Financial Aid"/>
  </r>
  <r>
    <x v="1388"/>
    <x v="0"/>
    <s v="LABORF"/>
    <s v="2026"/>
    <n v="113446.77"/>
    <s v="RP109"/>
    <s v="102HL1"/>
    <s v="2110"/>
    <s v="684000"/>
    <m/>
    <m/>
    <x v="0"/>
    <x v="0"/>
    <x v="0"/>
    <x v="0"/>
    <x v="3"/>
    <x v="3"/>
    <s v="102"/>
    <x v="4"/>
    <s v="102G"/>
    <s v="AVC Public Affairs &amp; Dev"/>
  </r>
  <r>
    <x v="1389"/>
    <x v="0"/>
    <s v="LABORF"/>
    <s v="2026"/>
    <n v="159631"/>
    <s v="GU001"/>
    <s v="131IS0"/>
    <s v="2110"/>
    <s v="678000"/>
    <m/>
    <m/>
    <x v="0"/>
    <x v="0"/>
    <x v="0"/>
    <x v="0"/>
    <x v="9"/>
    <x v="8"/>
    <s v="131"/>
    <x v="94"/>
    <s v="131A"/>
    <s v="IT-Director, Security"/>
  </r>
  <r>
    <x v="1390"/>
    <x v="0"/>
    <s v="LABORF"/>
    <s v="2026"/>
    <n v="0"/>
    <s v="CE005"/>
    <s v="117ETE"/>
    <s v="2412"/>
    <s v="684000"/>
    <m/>
    <m/>
    <x v="0"/>
    <x v="0"/>
    <x v="0"/>
    <x v="0"/>
    <x v="4"/>
    <x v="4"/>
    <s v="11B"/>
    <x v="5"/>
    <s v="11BJ"/>
    <s v="Workplace Learning"/>
  </r>
  <r>
    <x v="1391"/>
    <x v="0"/>
    <s v="LABORF"/>
    <s v="2026"/>
    <n v="0"/>
    <s v="GU001"/>
    <s v="122BS7"/>
    <s v="2110"/>
    <s v="672000"/>
    <m/>
    <m/>
    <x v="0"/>
    <x v="0"/>
    <x v="0"/>
    <x v="0"/>
    <x v="0"/>
    <x v="0"/>
    <s v="122"/>
    <x v="0"/>
    <s v="122A"/>
    <s v="Director of Accounting Services"/>
  </r>
  <r>
    <x v="1392"/>
    <x v="0"/>
    <s v="LABORF"/>
    <s v="2026"/>
    <n v="0"/>
    <s v="RP266"/>
    <s v="511GF1"/>
    <s v="2412"/>
    <s v="493080"/>
    <m/>
    <m/>
    <x v="0"/>
    <x v="0"/>
    <x v="3"/>
    <x v="3"/>
    <x v="5"/>
    <x v="2"/>
    <s v="511"/>
    <x v="17"/>
    <s v="511J"/>
    <s v="PC - Dean of Learning - A"/>
  </r>
  <r>
    <x v="1393"/>
    <x v="0"/>
    <s v="LABORF"/>
    <s v="2026"/>
    <n v="0"/>
    <s v="GU001"/>
    <s v="210VI0"/>
    <s v="2394"/>
    <s v="601000"/>
    <m/>
    <m/>
    <x v="0"/>
    <x v="0"/>
    <x v="1"/>
    <x v="1"/>
    <x v="6"/>
    <x v="5"/>
    <s v="210"/>
    <x v="8"/>
    <s v="210A"/>
    <s v="VP Student Learning"/>
  </r>
  <r>
    <x v="1394"/>
    <x v="0"/>
    <s v="LABORF"/>
    <s v="2026"/>
    <n v="0"/>
    <s v="GU001"/>
    <s v="210VI0"/>
    <s v="2394"/>
    <s v="601000"/>
    <m/>
    <m/>
    <x v="0"/>
    <x v="0"/>
    <x v="1"/>
    <x v="1"/>
    <x v="6"/>
    <x v="5"/>
    <s v="210"/>
    <x v="8"/>
    <s v="210A"/>
    <s v="VP Student Learning"/>
  </r>
  <r>
    <x v="1395"/>
    <x v="0"/>
    <s v="LABORF"/>
    <s v="2026"/>
    <n v="0"/>
    <s v="GU001"/>
    <s v="210VI0"/>
    <s v="2394"/>
    <s v="601000"/>
    <m/>
    <m/>
    <x v="0"/>
    <x v="0"/>
    <x v="1"/>
    <x v="1"/>
    <x v="6"/>
    <x v="5"/>
    <s v="210"/>
    <x v="8"/>
    <s v="210A"/>
    <s v="VP Student Learning"/>
  </r>
  <r>
    <x v="1396"/>
    <x v="0"/>
    <s v="LABORF"/>
    <s v="2026"/>
    <n v="0"/>
    <s v="GU001"/>
    <s v="260VS0"/>
    <s v="2399"/>
    <s v="649090"/>
    <m/>
    <m/>
    <x v="0"/>
    <x v="0"/>
    <x v="1"/>
    <x v="1"/>
    <x v="1"/>
    <x v="1"/>
    <s v="260"/>
    <x v="1"/>
    <s v="260A"/>
    <s v="VP of Student Services"/>
  </r>
  <r>
    <x v="1397"/>
    <x v="0"/>
    <s v="LABORF"/>
    <s v="2026"/>
    <n v="0"/>
    <s v="GU001"/>
    <s v="260VS0"/>
    <s v="2399"/>
    <s v="649090"/>
    <m/>
    <m/>
    <x v="0"/>
    <x v="0"/>
    <x v="1"/>
    <x v="1"/>
    <x v="1"/>
    <x v="1"/>
    <s v="260"/>
    <x v="1"/>
    <s v="260A"/>
    <s v="VP of Student Services"/>
  </r>
  <r>
    <x v="1398"/>
    <x v="0"/>
    <s v="LABORF"/>
    <s v="2026"/>
    <n v="0"/>
    <s v="GU001"/>
    <s v="210VI0"/>
    <s v="1419"/>
    <s v="601000"/>
    <m/>
    <m/>
    <x v="0"/>
    <x v="0"/>
    <x v="1"/>
    <x v="1"/>
    <x v="6"/>
    <x v="5"/>
    <s v="210"/>
    <x v="8"/>
    <s v="210A"/>
    <s v="VP Student Learning"/>
  </r>
  <r>
    <x v="1399"/>
    <x v="0"/>
    <s v="LABORF"/>
    <s v="2026"/>
    <n v="0"/>
    <s v="GU001"/>
    <s v="260VS0"/>
    <s v="2399"/>
    <s v="649090"/>
    <m/>
    <m/>
    <x v="0"/>
    <x v="0"/>
    <x v="1"/>
    <x v="1"/>
    <x v="1"/>
    <x v="1"/>
    <s v="260"/>
    <x v="1"/>
    <s v="260A"/>
    <s v="VP of Student Services"/>
  </r>
  <r>
    <x v="1400"/>
    <x v="0"/>
    <s v="LABORF"/>
    <s v="2026"/>
    <n v="0"/>
    <s v="GU001"/>
    <s v="210VI0"/>
    <s v="2394"/>
    <s v="601000"/>
    <m/>
    <m/>
    <x v="0"/>
    <x v="0"/>
    <x v="1"/>
    <x v="1"/>
    <x v="6"/>
    <x v="5"/>
    <s v="210"/>
    <x v="8"/>
    <s v="210A"/>
    <s v="VP Student Learning"/>
  </r>
  <r>
    <x v="1401"/>
    <x v="0"/>
    <s v="LABORF"/>
    <s v="2026"/>
    <n v="0"/>
    <s v="GU001"/>
    <s v="210VI0"/>
    <s v="2394"/>
    <s v="601000"/>
    <m/>
    <m/>
    <x v="0"/>
    <x v="0"/>
    <x v="1"/>
    <x v="1"/>
    <x v="6"/>
    <x v="5"/>
    <s v="210"/>
    <x v="8"/>
    <s v="210A"/>
    <s v="VP Student Learning"/>
  </r>
  <r>
    <x v="1402"/>
    <x v="0"/>
    <s v="LABORF"/>
    <s v="2026"/>
    <n v="0"/>
    <s v="GU001"/>
    <s v="210VI0"/>
    <s v="2394"/>
    <s v="601000"/>
    <m/>
    <m/>
    <x v="0"/>
    <x v="0"/>
    <x v="1"/>
    <x v="1"/>
    <x v="6"/>
    <x v="5"/>
    <s v="210"/>
    <x v="8"/>
    <s v="210A"/>
    <s v="VP Student Learning"/>
  </r>
  <r>
    <x v="1403"/>
    <x v="0"/>
    <s v="LABORF"/>
    <s v="2026"/>
    <n v="0"/>
    <s v="GU001"/>
    <s v="210VI0"/>
    <s v="2394"/>
    <s v="601000"/>
    <m/>
    <m/>
    <x v="0"/>
    <x v="0"/>
    <x v="1"/>
    <x v="1"/>
    <x v="6"/>
    <x v="5"/>
    <s v="210"/>
    <x v="8"/>
    <s v="210A"/>
    <s v="VP Student Learning"/>
  </r>
  <r>
    <x v="1404"/>
    <x v="0"/>
    <s v="LABORF"/>
    <s v="2026"/>
    <n v="0"/>
    <s v="GU001"/>
    <s v="210VI0"/>
    <s v="2394"/>
    <s v="601000"/>
    <m/>
    <m/>
    <x v="0"/>
    <x v="0"/>
    <x v="1"/>
    <x v="1"/>
    <x v="6"/>
    <x v="5"/>
    <s v="210"/>
    <x v="8"/>
    <s v="210A"/>
    <s v="VP Student Learning"/>
  </r>
  <r>
    <x v="1405"/>
    <x v="0"/>
    <s v="LABORF"/>
    <s v="2026"/>
    <n v="0"/>
    <s v="GU001"/>
    <s v="210VI0"/>
    <s v="2394"/>
    <s v="601000"/>
    <m/>
    <m/>
    <x v="0"/>
    <x v="0"/>
    <x v="1"/>
    <x v="1"/>
    <x v="6"/>
    <x v="5"/>
    <s v="210"/>
    <x v="8"/>
    <s v="210A"/>
    <s v="VP Student Learning"/>
  </r>
  <r>
    <x v="1406"/>
    <x v="0"/>
    <s v="LABORF"/>
    <s v="2026"/>
    <n v="0"/>
    <s v="GU001"/>
    <s v="210VI0"/>
    <s v="2394"/>
    <s v="601000"/>
    <m/>
    <m/>
    <x v="0"/>
    <x v="0"/>
    <x v="1"/>
    <x v="1"/>
    <x v="6"/>
    <x v="5"/>
    <s v="210"/>
    <x v="8"/>
    <s v="210A"/>
    <s v="VP Student Learning"/>
  </r>
  <r>
    <x v="1407"/>
    <x v="0"/>
    <s v="LABORF"/>
    <s v="2026"/>
    <n v="0"/>
    <s v="GU001"/>
    <s v="210VI0"/>
    <s v="2394"/>
    <s v="601000"/>
    <m/>
    <m/>
    <x v="0"/>
    <x v="0"/>
    <x v="1"/>
    <x v="1"/>
    <x v="6"/>
    <x v="5"/>
    <s v="210"/>
    <x v="8"/>
    <s v="210A"/>
    <s v="VP Student Learning"/>
  </r>
  <r>
    <x v="1408"/>
    <x v="0"/>
    <s v="LABORF"/>
    <s v="2026"/>
    <n v="0"/>
    <s v="GU001"/>
    <s v="210VI0"/>
    <s v="2394"/>
    <s v="601000"/>
    <m/>
    <m/>
    <x v="0"/>
    <x v="0"/>
    <x v="1"/>
    <x v="1"/>
    <x v="6"/>
    <x v="5"/>
    <s v="210"/>
    <x v="8"/>
    <s v="210A"/>
    <s v="VP Student Learning"/>
  </r>
  <r>
    <x v="1409"/>
    <x v="0"/>
    <s v="LABORF"/>
    <s v="2026"/>
    <n v="44886.73"/>
    <s v="GU001"/>
    <s v="218EDU"/>
    <s v="1100"/>
    <s v="152000"/>
    <m/>
    <m/>
    <x v="0"/>
    <x v="0"/>
    <x v="1"/>
    <x v="1"/>
    <x v="6"/>
    <x v="5"/>
    <s v="218"/>
    <x v="26"/>
    <s v="218E"/>
    <s v="BC Education"/>
  </r>
  <r>
    <x v="1410"/>
    <x v="0"/>
    <s v="LABORF"/>
    <s v="2026"/>
    <n v="149622.44"/>
    <s v="GU001"/>
    <s v="215MA1"/>
    <s v="1100"/>
    <s v="170100"/>
    <m/>
    <m/>
    <x v="0"/>
    <x v="0"/>
    <x v="1"/>
    <x v="1"/>
    <x v="6"/>
    <x v="5"/>
    <s v="215"/>
    <x v="13"/>
    <s v="215F"/>
    <s v="Math General"/>
  </r>
  <r>
    <x v="1359"/>
    <x v="0"/>
    <s v="LABORF"/>
    <s v="2026"/>
    <n v="56723.39"/>
    <s v="RP384"/>
    <s v="26LEQB"/>
    <s v="2110"/>
    <s v="649090"/>
    <m/>
    <m/>
    <x v="0"/>
    <x v="0"/>
    <x v="1"/>
    <x v="1"/>
    <x v="1"/>
    <x v="1"/>
    <s v="26L"/>
    <x v="10"/>
    <s v="26LA"/>
    <s v="Categorical Programs"/>
  </r>
  <r>
    <x v="1411"/>
    <x v="0"/>
    <s v="LABORF"/>
    <s v="2026"/>
    <n v="125872.17"/>
    <s v="GU001"/>
    <s v="21FPL1"/>
    <s v="1100"/>
    <s v="150900"/>
    <m/>
    <m/>
    <x v="0"/>
    <x v="0"/>
    <x v="1"/>
    <x v="1"/>
    <x v="6"/>
    <x v="5"/>
    <s v="21F"/>
    <x v="46"/>
    <s v="21FP"/>
    <s v="BC PHILOSOPHY"/>
  </r>
  <r>
    <x v="1412"/>
    <x v="0"/>
    <s v="LABORF"/>
    <s v="2026"/>
    <n v="121355.25"/>
    <s v="GU001"/>
    <s v="21BEE1"/>
    <s v="1100"/>
    <s v="150100"/>
    <m/>
    <m/>
    <x v="0"/>
    <x v="0"/>
    <x v="1"/>
    <x v="1"/>
    <x v="6"/>
    <x v="5"/>
    <s v="21B"/>
    <x v="12"/>
    <s v="21BE"/>
    <s v="Dean English"/>
  </r>
  <r>
    <x v="1413"/>
    <x v="0"/>
    <s v="LABORF"/>
    <s v="2026"/>
    <n v="0"/>
    <s v="RP003"/>
    <s v="553FA2"/>
    <s v="2392"/>
    <s v="646001"/>
    <m/>
    <m/>
    <x v="0"/>
    <x v="0"/>
    <x v="3"/>
    <x v="3"/>
    <x v="8"/>
    <x v="7"/>
    <s v="553"/>
    <x v="22"/>
    <s v="553B"/>
    <s v="Director Financial Aid"/>
  </r>
  <r>
    <x v="1414"/>
    <x v="0"/>
    <s v="LABORF"/>
    <s v="2026"/>
    <n v="0"/>
    <s v="CD004"/>
    <s v="42DCC4"/>
    <s v="2191"/>
    <s v="692000"/>
    <m/>
    <s v="CS"/>
    <x v="0"/>
    <x v="0"/>
    <x v="2"/>
    <x v="2"/>
    <x v="11"/>
    <x v="10"/>
    <s v="42D"/>
    <x v="27"/>
    <s v="42DA"/>
    <s v="CDC Program Manager"/>
  </r>
  <r>
    <x v="484"/>
    <x v="0"/>
    <s v="LABORF"/>
    <s v="2026"/>
    <n v="51447.27"/>
    <s v="GU001"/>
    <s v="518HC3"/>
    <s v="1100"/>
    <s v="123900"/>
    <m/>
    <m/>
    <x v="0"/>
    <x v="0"/>
    <x v="3"/>
    <x v="3"/>
    <x v="5"/>
    <x v="2"/>
    <s v="518"/>
    <x v="6"/>
    <s v="518A"/>
    <s v="Associate Dean, Health Careers"/>
  </r>
  <r>
    <x v="1415"/>
    <x v="0"/>
    <s v="LABORF"/>
    <s v="2026"/>
    <n v="116160.7"/>
    <s v="GU001"/>
    <s v="411AH1"/>
    <s v="1100"/>
    <s v="120100"/>
    <m/>
    <s v="CI"/>
    <x v="0"/>
    <x v="0"/>
    <x v="2"/>
    <x v="2"/>
    <x v="2"/>
    <x v="2"/>
    <s v="411"/>
    <x v="20"/>
    <s v="411A"/>
    <s v="Dean of Career Technical Education"/>
  </r>
  <r>
    <x v="1416"/>
    <x v="0"/>
    <s v="LABORF"/>
    <s v="2026"/>
    <n v="0"/>
    <s v="RP108"/>
    <s v="218KS4"/>
    <s v="2394"/>
    <s v="676000"/>
    <m/>
    <m/>
    <x v="0"/>
    <x v="0"/>
    <x v="1"/>
    <x v="1"/>
    <x v="6"/>
    <x v="5"/>
    <s v="218"/>
    <x v="26"/>
    <s v="218K"/>
    <s v="FACULTY GRANTS"/>
  </r>
  <r>
    <x v="227"/>
    <x v="0"/>
    <s v="LABORF"/>
    <s v="2026"/>
    <n v="9332.36"/>
    <s v="RP006"/>
    <s v="422DS1"/>
    <s v="1231"/>
    <s v="642000"/>
    <m/>
    <s v="CP"/>
    <x v="0"/>
    <x v="0"/>
    <x v="2"/>
    <x v="2"/>
    <x v="11"/>
    <x v="10"/>
    <s v="422"/>
    <x v="41"/>
    <s v="422D"/>
    <s v="DSPS"/>
  </r>
  <r>
    <x v="1417"/>
    <x v="0"/>
    <s v="LABORF"/>
    <s v="2026"/>
    <n v="0"/>
    <s v="RS4001"/>
    <s v="26PCAS"/>
    <s v="2394"/>
    <s v="643020"/>
    <s v="CASSPS"/>
    <m/>
    <x v="0"/>
    <x v="0"/>
    <x v="1"/>
    <x v="1"/>
    <x v="1"/>
    <x v="1"/>
    <s v="26P"/>
    <x v="19"/>
    <s v="26PA"/>
    <s v="BC Cal SOAP"/>
  </r>
  <r>
    <x v="1418"/>
    <x v="0"/>
    <s v="LABORF"/>
    <s v="2026"/>
    <n v="0"/>
    <s v="GU001"/>
    <s v="43HMOS"/>
    <s v="2394"/>
    <s v="677050"/>
    <m/>
    <s v="CI"/>
    <x v="0"/>
    <x v="0"/>
    <x v="2"/>
    <x v="2"/>
    <x v="14"/>
    <x v="13"/>
    <s v="43H"/>
    <x v="83"/>
    <s v="43HA"/>
    <s v="CC Safety &amp; Security Program Mgr"/>
  </r>
  <r>
    <x v="1419"/>
    <x v="0"/>
    <s v="LABORF"/>
    <s v="2026"/>
    <n v="58595.24"/>
    <s v="GU001"/>
    <s v="26HAR1"/>
    <s v="2191"/>
    <s v="620000"/>
    <m/>
    <s v="BD"/>
    <x v="0"/>
    <x v="0"/>
    <x v="1"/>
    <x v="1"/>
    <x v="1"/>
    <x v="1"/>
    <s v="26H"/>
    <x v="54"/>
    <s v="26HA"/>
    <s v="ADMISSIONS &amp; RECS."/>
  </r>
  <r>
    <x v="1420"/>
    <x v="0"/>
    <s v="LABORF"/>
    <s v="2026"/>
    <n v="45418.7"/>
    <s v="RP037"/>
    <s v="553BN1"/>
    <s v="2191"/>
    <s v="649090"/>
    <m/>
    <m/>
    <x v="0"/>
    <x v="0"/>
    <x v="3"/>
    <x v="3"/>
    <x v="8"/>
    <x v="7"/>
    <s v="553"/>
    <x v="22"/>
    <s v="553B"/>
    <s v="Director Financial Aid"/>
  </r>
  <r>
    <x v="1421"/>
    <x v="0"/>
    <s v="LABORF"/>
    <s v="2026"/>
    <n v="10645.7"/>
    <s v="GU001"/>
    <s v="43HMOS"/>
    <s v="2191"/>
    <s v="677050"/>
    <m/>
    <s v="CB"/>
    <x v="0"/>
    <x v="0"/>
    <x v="2"/>
    <x v="2"/>
    <x v="14"/>
    <x v="13"/>
    <s v="43H"/>
    <x v="83"/>
    <s v="43HA"/>
    <s v="CC Safety &amp; Security Program Mgr"/>
  </r>
  <r>
    <x v="104"/>
    <x v="0"/>
    <s v="LABORF"/>
    <s v="2026"/>
    <n v="12369.4"/>
    <s v="GU001"/>
    <s v="424OR1"/>
    <s v="2191"/>
    <s v="649090"/>
    <m/>
    <s v="CI"/>
    <x v="0"/>
    <x v="0"/>
    <x v="2"/>
    <x v="2"/>
    <x v="11"/>
    <x v="10"/>
    <s v="424"/>
    <x v="36"/>
    <s v="424E"/>
    <s v="Outreach"/>
  </r>
  <r>
    <x v="402"/>
    <x v="0"/>
    <s v="LABORF"/>
    <s v="2026"/>
    <n v="9167.2000000000007"/>
    <s v="RP350"/>
    <s v="422CW1"/>
    <s v="1231"/>
    <s v="641010"/>
    <s v="CALDCO"/>
    <s v="CI"/>
    <x v="0"/>
    <x v="0"/>
    <x v="2"/>
    <x v="2"/>
    <x v="11"/>
    <x v="10"/>
    <s v="422"/>
    <x v="41"/>
    <s v="422F"/>
    <s v="CalWorks/TANF"/>
  </r>
  <r>
    <x v="403"/>
    <x v="0"/>
    <s v="LABORF"/>
    <s v="2026"/>
    <n v="21724.080000000002"/>
    <s v="GU001"/>
    <s v="41ELI1"/>
    <s v="1241"/>
    <s v="612000"/>
    <m/>
    <s v="CT"/>
    <x v="0"/>
    <x v="0"/>
    <x v="2"/>
    <x v="2"/>
    <x v="2"/>
    <x v="2"/>
    <s v="41E"/>
    <x v="2"/>
    <s v="41EI"/>
    <s v="CC-Library"/>
  </r>
  <r>
    <x v="404"/>
    <x v="0"/>
    <s v="LABORF"/>
    <s v="2026"/>
    <n v="5312.99"/>
    <s v="RP006"/>
    <s v="422DS1"/>
    <s v="2110"/>
    <s v="642000"/>
    <m/>
    <s v="CI"/>
    <x v="0"/>
    <x v="0"/>
    <x v="2"/>
    <x v="2"/>
    <x v="11"/>
    <x v="10"/>
    <s v="422"/>
    <x v="41"/>
    <s v="422D"/>
    <s v="DSPS"/>
  </r>
  <r>
    <x v="1422"/>
    <x v="0"/>
    <s v="LABORF"/>
    <s v="2026"/>
    <n v="0"/>
    <s v="RP510"/>
    <s v="26BHS1"/>
    <s v="2191"/>
    <s v="644000"/>
    <m/>
    <m/>
    <x v="0"/>
    <x v="0"/>
    <x v="1"/>
    <x v="1"/>
    <x v="1"/>
    <x v="1"/>
    <s v="26B"/>
    <x v="70"/>
    <s v="26BH"/>
    <s v="Director of Student Health"/>
  </r>
  <r>
    <x v="1423"/>
    <x v="0"/>
    <s v="LABORF"/>
    <s v="2026"/>
    <n v="98781.82"/>
    <s v="GU001"/>
    <s v="132EA0"/>
    <s v="2191"/>
    <s v="678000"/>
    <m/>
    <m/>
    <x v="0"/>
    <x v="0"/>
    <x v="0"/>
    <x v="0"/>
    <x v="9"/>
    <x v="8"/>
    <s v="132"/>
    <x v="62"/>
    <s v="132A"/>
    <s v="IT-Director, Enterprise Application"/>
  </r>
  <r>
    <x v="846"/>
    <x v="0"/>
    <s v="LABORF"/>
    <s v="2026"/>
    <n v="32459.47"/>
    <s v="GU001"/>
    <s v="55DAR1"/>
    <s v="2191"/>
    <s v="620000"/>
    <m/>
    <m/>
    <x v="0"/>
    <x v="0"/>
    <x v="3"/>
    <x v="3"/>
    <x v="8"/>
    <x v="7"/>
    <s v="55D"/>
    <x v="77"/>
    <s v="55DA"/>
    <s v="Director Enrollment Svs"/>
  </r>
  <r>
    <x v="1424"/>
    <x v="0"/>
    <s v="LABORF"/>
    <s v="2026"/>
    <n v="79097.33"/>
    <s v="GU001"/>
    <s v="122BS2"/>
    <s v="2191"/>
    <s v="672000"/>
    <m/>
    <m/>
    <x v="0"/>
    <x v="0"/>
    <x v="0"/>
    <x v="0"/>
    <x v="0"/>
    <x v="0"/>
    <s v="122"/>
    <x v="0"/>
    <s v="122A"/>
    <s v="Director of Accounting Services"/>
  </r>
  <r>
    <x v="1425"/>
    <x v="0"/>
    <s v="LABORF"/>
    <s v="2026"/>
    <n v="0"/>
    <s v="CE020"/>
    <s v="240LI2"/>
    <s v="2394"/>
    <s v="682000"/>
    <m/>
    <m/>
    <x v="0"/>
    <x v="0"/>
    <x v="1"/>
    <x v="1"/>
    <x v="16"/>
    <x v="15"/>
    <s v="240"/>
    <x v="45"/>
    <s v="240B"/>
    <s v="Levan Center"/>
  </r>
  <r>
    <x v="1426"/>
    <x v="0"/>
    <s v="LABORF"/>
    <s v="2026"/>
    <n v="43327.73"/>
    <s v="GU001"/>
    <s v="415BI1"/>
    <s v="2191"/>
    <s v="601000"/>
    <m/>
    <s v="CB"/>
    <x v="0"/>
    <x v="0"/>
    <x v="2"/>
    <x v="2"/>
    <x v="2"/>
    <x v="2"/>
    <s v="415"/>
    <x v="89"/>
    <s v="415A"/>
    <s v="CC  -  EASTERN SIERRA CENTER"/>
  </r>
  <r>
    <x v="293"/>
    <x v="0"/>
    <s v="LABORF"/>
    <s v="2026"/>
    <n v="47050.64"/>
    <s v="GU001"/>
    <s v="239SY0"/>
    <s v="2191"/>
    <s v="677010"/>
    <m/>
    <m/>
    <x v="0"/>
    <x v="0"/>
    <x v="1"/>
    <x v="1"/>
    <x v="15"/>
    <x v="14"/>
    <s v="239"/>
    <x v="44"/>
    <s v="239A"/>
    <s v="Public Safety"/>
  </r>
  <r>
    <x v="1427"/>
    <x v="0"/>
    <s v="LABORF"/>
    <s v="2026"/>
    <n v="48270.81"/>
    <s v="GU001"/>
    <s v="20CDIE"/>
    <s v="2191"/>
    <s v="679000"/>
    <m/>
    <m/>
    <x v="0"/>
    <x v="0"/>
    <x v="1"/>
    <x v="1"/>
    <x v="13"/>
    <x v="12"/>
    <s v="20C"/>
    <x v="91"/>
    <s v="20CA"/>
    <s v="Dean of Institutional Effectiveness"/>
  </r>
  <r>
    <x v="1428"/>
    <x v="0"/>
    <s v="LABORF"/>
    <s v="2026"/>
    <n v="60283.63"/>
    <s v="GU001"/>
    <s v="26FFA1"/>
    <s v="2191"/>
    <s v="646000"/>
    <m/>
    <m/>
    <x v="0"/>
    <x v="0"/>
    <x v="1"/>
    <x v="1"/>
    <x v="1"/>
    <x v="1"/>
    <s v="26F"/>
    <x v="58"/>
    <s v="26FA"/>
    <s v="Director Financial Aid (New Queue)"/>
  </r>
  <r>
    <x v="1429"/>
    <x v="0"/>
    <s v="LABORF"/>
    <s v="2026"/>
    <n v="45511"/>
    <s v="GU001"/>
    <s v="215BD1"/>
    <s v="2211"/>
    <s v="040100"/>
    <m/>
    <m/>
    <x v="0"/>
    <x v="0"/>
    <x v="1"/>
    <x v="1"/>
    <x v="6"/>
    <x v="5"/>
    <s v="215"/>
    <x v="13"/>
    <s v="215B"/>
    <s v="Biology Science Department"/>
  </r>
  <r>
    <x v="1430"/>
    <x v="0"/>
    <s v="LABORF"/>
    <s v="2026"/>
    <n v="22222.13"/>
    <s v="RP586"/>
    <s v="26DEC2"/>
    <s v="2110"/>
    <s v="679000"/>
    <m/>
    <m/>
    <x v="0"/>
    <x v="0"/>
    <x v="1"/>
    <x v="1"/>
    <x v="1"/>
    <x v="1"/>
    <s v="26D"/>
    <x v="14"/>
    <s v="26DA"/>
    <s v="Dir Outreach Services"/>
  </r>
  <r>
    <x v="1431"/>
    <x v="0"/>
    <s v="LABORF"/>
    <s v="2026"/>
    <n v="104494.86"/>
    <s v="GU001"/>
    <s v="518HC1"/>
    <s v="1214"/>
    <s v="601000"/>
    <m/>
    <m/>
    <x v="0"/>
    <x v="0"/>
    <x v="3"/>
    <x v="3"/>
    <x v="5"/>
    <x v="2"/>
    <s v="518"/>
    <x v="6"/>
    <s v="518A"/>
    <s v="Associate Dean, Health Careers"/>
  </r>
  <r>
    <x v="1048"/>
    <x v="0"/>
    <s v="LABORF"/>
    <s v="2026"/>
    <n v="29339.4"/>
    <s v="GU001"/>
    <s v="518HC3"/>
    <s v="1100"/>
    <s v="123900"/>
    <s v="PCLBRC"/>
    <m/>
    <x v="0"/>
    <x v="0"/>
    <x v="3"/>
    <x v="3"/>
    <x v="5"/>
    <x v="2"/>
    <s v="518"/>
    <x v="6"/>
    <s v="518A"/>
    <s v="Associate Dean, Health Careers"/>
  </r>
  <r>
    <x v="1432"/>
    <x v="0"/>
    <s v="LABORF"/>
    <s v="2026"/>
    <n v="54614"/>
    <s v="GU001"/>
    <s v="211DC0"/>
    <s v="2191"/>
    <s v="601000"/>
    <m/>
    <s v="BD"/>
    <x v="0"/>
    <x v="0"/>
    <x v="1"/>
    <x v="1"/>
    <x v="6"/>
    <x v="5"/>
    <s v="211"/>
    <x v="39"/>
    <s v="211E"/>
    <s v="BC Exec Director Rural Initiatives"/>
  </r>
  <r>
    <x v="1433"/>
    <x v="0"/>
    <s v="LABORF"/>
    <s v="2026"/>
    <n v="0"/>
    <s v="GU001"/>
    <s v="260VS0"/>
    <s v="2399"/>
    <s v="649090"/>
    <m/>
    <m/>
    <x v="0"/>
    <x v="0"/>
    <x v="1"/>
    <x v="1"/>
    <x v="1"/>
    <x v="1"/>
    <s v="260"/>
    <x v="1"/>
    <s v="260A"/>
    <s v="VP of Student Services"/>
  </r>
  <r>
    <x v="1434"/>
    <x v="0"/>
    <s v="LABORF"/>
    <s v="2026"/>
    <n v="0"/>
    <s v="GU001"/>
    <s v="210VI0"/>
    <s v="1311"/>
    <s v="499900"/>
    <m/>
    <m/>
    <x v="0"/>
    <x v="0"/>
    <x v="1"/>
    <x v="1"/>
    <x v="6"/>
    <x v="5"/>
    <s v="210"/>
    <x v="8"/>
    <s v="210A"/>
    <s v="VP Student Learning"/>
  </r>
  <r>
    <x v="1435"/>
    <x v="0"/>
    <s v="LABORF"/>
    <s v="2026"/>
    <n v="0"/>
    <s v="GU001"/>
    <s v="410VI0"/>
    <s v="1310"/>
    <s v="089900"/>
    <m/>
    <s v="CI"/>
    <x v="0"/>
    <x v="0"/>
    <x v="2"/>
    <x v="2"/>
    <x v="2"/>
    <x v="2"/>
    <s v="410"/>
    <x v="7"/>
    <s v="410A"/>
    <s v="CC - VP Academic Affairs"/>
  </r>
  <r>
    <x v="916"/>
    <x v="0"/>
    <s v="LABORF"/>
    <s v="2026"/>
    <n v="100988.3"/>
    <s v="GU001"/>
    <s v="400PR0"/>
    <s v="1214"/>
    <s v="711001"/>
    <m/>
    <s v="CI"/>
    <x v="0"/>
    <x v="0"/>
    <x v="2"/>
    <x v="2"/>
    <x v="7"/>
    <x v="6"/>
    <s v="400"/>
    <x v="28"/>
    <s v="400A"/>
    <s v="President - Cerro Coso College"/>
  </r>
  <r>
    <x v="56"/>
    <x v="0"/>
    <s v="LABORF"/>
    <s v="2026"/>
    <n v="4077.56"/>
    <s v="RP587"/>
    <s v="11BFJ2"/>
    <s v="2110"/>
    <s v="684000"/>
    <m/>
    <m/>
    <x v="0"/>
    <x v="0"/>
    <x v="0"/>
    <x v="0"/>
    <x v="4"/>
    <x v="4"/>
    <s v="11B"/>
    <x v="5"/>
    <s v="11BH"/>
    <s v="Clean Energy"/>
  </r>
  <r>
    <x v="56"/>
    <x v="0"/>
    <s v="LABORF"/>
    <s v="2026"/>
    <n v="13956.36"/>
    <s v="RP682"/>
    <s v="11BZE2"/>
    <s v="2110"/>
    <s v="684000"/>
    <m/>
    <m/>
    <x v="0"/>
    <x v="0"/>
    <x v="0"/>
    <x v="0"/>
    <x v="4"/>
    <x v="4"/>
    <s v="11B"/>
    <x v="5"/>
    <s v="11BH"/>
    <s v="Clean Energy"/>
  </r>
  <r>
    <x v="1436"/>
    <x v="0"/>
    <s v="LABORF"/>
    <s v="2026"/>
    <n v="137895.26"/>
    <s v="GU001"/>
    <s v="130IT0"/>
    <s v="2110"/>
    <s v="678000"/>
    <m/>
    <m/>
    <x v="0"/>
    <x v="0"/>
    <x v="0"/>
    <x v="0"/>
    <x v="9"/>
    <x v="8"/>
    <s v="130"/>
    <x v="68"/>
    <s v="130A"/>
    <s v="IT-Dir. Information Technology"/>
  </r>
  <r>
    <x v="1437"/>
    <x v="0"/>
    <s v="LABORF"/>
    <s v="2026"/>
    <n v="0"/>
    <s v="CE005"/>
    <s v="117ETE"/>
    <s v="2412"/>
    <s v="684000"/>
    <m/>
    <m/>
    <x v="0"/>
    <x v="0"/>
    <x v="0"/>
    <x v="0"/>
    <x v="4"/>
    <x v="4"/>
    <s v="11B"/>
    <x v="5"/>
    <s v="11BJ"/>
    <s v="Workplace Learning"/>
  </r>
  <r>
    <x v="1438"/>
    <x v="0"/>
    <s v="LABORF"/>
    <s v="2026"/>
    <n v="122802.11"/>
    <s v="GU001"/>
    <s v="511SM2"/>
    <s v="1100"/>
    <s v="090100"/>
    <m/>
    <m/>
    <x v="0"/>
    <x v="0"/>
    <x v="3"/>
    <x v="3"/>
    <x v="5"/>
    <x v="2"/>
    <s v="511"/>
    <x v="17"/>
    <s v="511C"/>
    <s v="PC - Math"/>
  </r>
  <r>
    <x v="1439"/>
    <x v="0"/>
    <s v="LABORF"/>
    <s v="2026"/>
    <n v="104644.26"/>
    <s v="GU001"/>
    <s v="511VP1"/>
    <s v="1100"/>
    <s v="100100"/>
    <m/>
    <m/>
    <x v="0"/>
    <x v="0"/>
    <x v="3"/>
    <x v="3"/>
    <x v="5"/>
    <x v="2"/>
    <s v="511"/>
    <x v="17"/>
    <s v="511F"/>
    <s v="PC - FINE &amp; APPLIED ARTS"/>
  </r>
  <r>
    <x v="1440"/>
    <x v="0"/>
    <s v="LABORF"/>
    <s v="2026"/>
    <n v="0"/>
    <s v="GU001"/>
    <s v="510VI0"/>
    <s v="1419"/>
    <s v="601000"/>
    <m/>
    <m/>
    <x v="0"/>
    <x v="0"/>
    <x v="3"/>
    <x v="3"/>
    <x v="5"/>
    <x v="2"/>
    <s v="510"/>
    <x v="7"/>
    <s v="510A"/>
    <s v="PC - VP Academic Affairs"/>
  </r>
  <r>
    <x v="1441"/>
    <x v="0"/>
    <s v="LABORF"/>
    <s v="2026"/>
    <n v="0"/>
    <s v="GU001"/>
    <s v="210VI0"/>
    <s v="2394"/>
    <s v="601000"/>
    <m/>
    <m/>
    <x v="0"/>
    <x v="0"/>
    <x v="1"/>
    <x v="1"/>
    <x v="6"/>
    <x v="5"/>
    <s v="210"/>
    <x v="8"/>
    <s v="210A"/>
    <s v="VP Student Learning"/>
  </r>
  <r>
    <x v="1442"/>
    <x v="0"/>
    <s v="LABORF"/>
    <s v="2026"/>
    <n v="0"/>
    <s v="GU001"/>
    <s v="210VI0"/>
    <s v="2394"/>
    <s v="601000"/>
    <m/>
    <m/>
    <x v="0"/>
    <x v="0"/>
    <x v="1"/>
    <x v="1"/>
    <x v="6"/>
    <x v="5"/>
    <s v="210"/>
    <x v="8"/>
    <s v="210A"/>
    <s v="VP Student Learning"/>
  </r>
  <r>
    <x v="1443"/>
    <x v="0"/>
    <s v="LABORF"/>
    <s v="2026"/>
    <n v="0"/>
    <s v="GU001"/>
    <s v="210VI0"/>
    <s v="2394"/>
    <s v="601000"/>
    <m/>
    <m/>
    <x v="0"/>
    <x v="0"/>
    <x v="1"/>
    <x v="1"/>
    <x v="6"/>
    <x v="5"/>
    <s v="210"/>
    <x v="8"/>
    <s v="210A"/>
    <s v="VP Student Learning"/>
  </r>
  <r>
    <x v="1444"/>
    <x v="0"/>
    <s v="LABORF"/>
    <s v="2026"/>
    <n v="0"/>
    <s v="GU001"/>
    <s v="210VI0"/>
    <s v="1310"/>
    <s v="499900"/>
    <m/>
    <m/>
    <x v="0"/>
    <x v="0"/>
    <x v="1"/>
    <x v="1"/>
    <x v="6"/>
    <x v="5"/>
    <s v="210"/>
    <x v="8"/>
    <s v="210A"/>
    <s v="VP Student Learning"/>
  </r>
  <r>
    <x v="1445"/>
    <x v="0"/>
    <s v="LABORF"/>
    <s v="2026"/>
    <n v="0"/>
    <s v="RP264"/>
    <s v="21ETV5"/>
    <s v="2191"/>
    <s v="601000"/>
    <m/>
    <m/>
    <x v="0"/>
    <x v="0"/>
    <x v="1"/>
    <x v="1"/>
    <x v="6"/>
    <x v="5"/>
    <s v="21E"/>
    <x v="64"/>
    <s v="21ET"/>
    <s v="BC Health Science Grants"/>
  </r>
  <r>
    <x v="1446"/>
    <x v="0"/>
    <s v="LABORF"/>
    <s v="2026"/>
    <n v="88888.51"/>
    <s v="RP383"/>
    <s v="267MF1"/>
    <s v="2110"/>
    <s v="644000"/>
    <m/>
    <m/>
    <x v="0"/>
    <x v="0"/>
    <x v="1"/>
    <x v="1"/>
    <x v="1"/>
    <x v="1"/>
    <s v="267"/>
    <x v="53"/>
    <s v="267M"/>
    <s v="Mental Health"/>
  </r>
  <r>
    <x v="1447"/>
    <x v="0"/>
    <s v="LABORF"/>
    <s v="2026"/>
    <n v="0"/>
    <s v="GU001"/>
    <s v="210VI0"/>
    <s v="2394"/>
    <s v="601000"/>
    <m/>
    <m/>
    <x v="0"/>
    <x v="0"/>
    <x v="1"/>
    <x v="1"/>
    <x v="6"/>
    <x v="5"/>
    <s v="210"/>
    <x v="8"/>
    <s v="210A"/>
    <s v="VP Student Learning"/>
  </r>
  <r>
    <x v="1448"/>
    <x v="0"/>
    <s v="LABORF"/>
    <s v="2026"/>
    <n v="0"/>
    <s v="GU001"/>
    <s v="210VI0"/>
    <s v="2394"/>
    <s v="601000"/>
    <m/>
    <m/>
    <x v="0"/>
    <x v="0"/>
    <x v="1"/>
    <x v="1"/>
    <x v="6"/>
    <x v="5"/>
    <s v="210"/>
    <x v="8"/>
    <s v="210A"/>
    <s v="VP Student Learning"/>
  </r>
  <r>
    <x v="1449"/>
    <x v="0"/>
    <s v="LABORF"/>
    <s v="2026"/>
    <n v="0"/>
    <s v="GU001"/>
    <s v="210VI0"/>
    <s v="2394"/>
    <s v="601000"/>
    <m/>
    <m/>
    <x v="0"/>
    <x v="0"/>
    <x v="1"/>
    <x v="1"/>
    <x v="6"/>
    <x v="5"/>
    <s v="210"/>
    <x v="8"/>
    <s v="210A"/>
    <s v="VP Student Learning"/>
  </r>
  <r>
    <x v="1450"/>
    <x v="0"/>
    <s v="LABORF"/>
    <s v="2026"/>
    <n v="0"/>
    <s v="GU001"/>
    <s v="210VI0"/>
    <s v="2394"/>
    <s v="601000"/>
    <m/>
    <m/>
    <x v="0"/>
    <x v="0"/>
    <x v="1"/>
    <x v="1"/>
    <x v="6"/>
    <x v="5"/>
    <s v="210"/>
    <x v="8"/>
    <s v="210A"/>
    <s v="VP Student Learning"/>
  </r>
  <r>
    <x v="1451"/>
    <x v="0"/>
    <s v="LABORF"/>
    <s v="2026"/>
    <n v="0"/>
    <s v="GU001"/>
    <s v="210VI0"/>
    <s v="2394"/>
    <s v="601000"/>
    <m/>
    <m/>
    <x v="0"/>
    <x v="0"/>
    <x v="1"/>
    <x v="1"/>
    <x v="6"/>
    <x v="5"/>
    <s v="210"/>
    <x v="8"/>
    <s v="210A"/>
    <s v="VP Student Learning"/>
  </r>
  <r>
    <x v="1452"/>
    <x v="0"/>
    <s v="LABORF"/>
    <s v="2026"/>
    <n v="0"/>
    <s v="GU001"/>
    <s v="210VI0"/>
    <s v="2394"/>
    <s v="601000"/>
    <m/>
    <m/>
    <x v="0"/>
    <x v="0"/>
    <x v="1"/>
    <x v="1"/>
    <x v="6"/>
    <x v="5"/>
    <s v="210"/>
    <x v="8"/>
    <s v="210A"/>
    <s v="VP Student Learning"/>
  </r>
  <r>
    <x v="1453"/>
    <x v="0"/>
    <s v="LABORF"/>
    <s v="2026"/>
    <n v="0"/>
    <s v="GU001"/>
    <s v="210VI0"/>
    <s v="2394"/>
    <s v="601000"/>
    <m/>
    <m/>
    <x v="0"/>
    <x v="0"/>
    <x v="1"/>
    <x v="1"/>
    <x v="6"/>
    <x v="5"/>
    <s v="210"/>
    <x v="8"/>
    <s v="210A"/>
    <s v="VP Student Learning"/>
  </r>
  <r>
    <x v="1454"/>
    <x v="0"/>
    <s v="LABORF"/>
    <s v="2026"/>
    <n v="0"/>
    <s v="GU001"/>
    <s v="210VI0"/>
    <s v="2394"/>
    <s v="601000"/>
    <m/>
    <m/>
    <x v="0"/>
    <x v="0"/>
    <x v="1"/>
    <x v="1"/>
    <x v="6"/>
    <x v="5"/>
    <s v="210"/>
    <x v="8"/>
    <s v="210A"/>
    <s v="VP Student Learning"/>
  </r>
  <r>
    <x v="1455"/>
    <x v="0"/>
    <s v="LABORF"/>
    <s v="2026"/>
    <n v="0"/>
    <s v="GU001"/>
    <s v="210VI0"/>
    <s v="2394"/>
    <s v="601000"/>
    <m/>
    <m/>
    <x v="0"/>
    <x v="0"/>
    <x v="1"/>
    <x v="1"/>
    <x v="6"/>
    <x v="5"/>
    <s v="210"/>
    <x v="8"/>
    <s v="210A"/>
    <s v="VP Student Learning"/>
  </r>
  <r>
    <x v="1456"/>
    <x v="0"/>
    <s v="LABORF"/>
    <s v="2026"/>
    <n v="0"/>
    <s v="GU001"/>
    <s v="210VI0"/>
    <s v="2394"/>
    <s v="601000"/>
    <m/>
    <m/>
    <x v="0"/>
    <x v="0"/>
    <x v="1"/>
    <x v="1"/>
    <x v="6"/>
    <x v="5"/>
    <s v="210"/>
    <x v="8"/>
    <s v="210A"/>
    <s v="VP Student Learning"/>
  </r>
  <r>
    <x v="1457"/>
    <x v="0"/>
    <s v="LABORF"/>
    <s v="2026"/>
    <n v="0"/>
    <s v="GU001"/>
    <s v="210VI0"/>
    <s v="2394"/>
    <s v="601000"/>
    <m/>
    <m/>
    <x v="0"/>
    <x v="0"/>
    <x v="1"/>
    <x v="1"/>
    <x v="6"/>
    <x v="5"/>
    <s v="210"/>
    <x v="8"/>
    <s v="210A"/>
    <s v="VP Student Learning"/>
  </r>
  <r>
    <x v="1458"/>
    <x v="0"/>
    <s v="LABORF"/>
    <s v="2026"/>
    <n v="0"/>
    <s v="GU001"/>
    <s v="210VI0"/>
    <s v="2394"/>
    <s v="601000"/>
    <m/>
    <m/>
    <x v="0"/>
    <x v="0"/>
    <x v="1"/>
    <x v="1"/>
    <x v="6"/>
    <x v="5"/>
    <s v="210"/>
    <x v="8"/>
    <s v="210A"/>
    <s v="VP Student Learning"/>
  </r>
  <r>
    <x v="1459"/>
    <x v="0"/>
    <s v="LABORF"/>
    <s v="2026"/>
    <n v="0"/>
    <s v="GU001"/>
    <s v="210VI0"/>
    <s v="2394"/>
    <s v="601000"/>
    <m/>
    <m/>
    <x v="0"/>
    <x v="0"/>
    <x v="1"/>
    <x v="1"/>
    <x v="6"/>
    <x v="5"/>
    <s v="210"/>
    <x v="8"/>
    <s v="210A"/>
    <s v="VP Student Learning"/>
  </r>
  <r>
    <x v="1460"/>
    <x v="0"/>
    <s v="LABORF"/>
    <s v="2026"/>
    <n v="13277.53"/>
    <s v="GU001"/>
    <s v="206AT0"/>
    <s v="1251"/>
    <s v="696011"/>
    <m/>
    <m/>
    <x v="0"/>
    <x v="0"/>
    <x v="1"/>
    <x v="1"/>
    <x v="13"/>
    <x v="12"/>
    <s v="206"/>
    <x v="56"/>
    <s v="206A"/>
    <s v="BC Athletics"/>
  </r>
  <r>
    <x v="1461"/>
    <x v="0"/>
    <s v="LABORF"/>
    <s v="2026"/>
    <n v="133743.84"/>
    <s v="GU001"/>
    <s v="26CCG1"/>
    <s v="1231"/>
    <s v="631000"/>
    <m/>
    <m/>
    <x v="0"/>
    <x v="0"/>
    <x v="1"/>
    <x v="1"/>
    <x v="1"/>
    <x v="1"/>
    <s v="26C"/>
    <x v="43"/>
    <s v="26CC"/>
    <s v="Dean of Student Develop Success"/>
  </r>
  <r>
    <x v="1462"/>
    <x v="0"/>
    <s v="LABORF"/>
    <s v="2026"/>
    <n v="225018.19"/>
    <s v="GU001"/>
    <s v="210VI0"/>
    <s v="1214"/>
    <s v="601000"/>
    <m/>
    <m/>
    <x v="0"/>
    <x v="0"/>
    <x v="1"/>
    <x v="1"/>
    <x v="6"/>
    <x v="5"/>
    <s v="210"/>
    <x v="8"/>
    <s v="210A"/>
    <s v="VP Student Learning"/>
  </r>
  <r>
    <x v="1463"/>
    <x v="0"/>
    <s v="LABORF"/>
    <s v="2026"/>
    <n v="121355.25"/>
    <s v="GU001"/>
    <s v="21AEIT"/>
    <s v="1100"/>
    <s v="095600"/>
    <m/>
    <m/>
    <x v="0"/>
    <x v="0"/>
    <x v="1"/>
    <x v="1"/>
    <x v="6"/>
    <x v="5"/>
    <s v="21A"/>
    <x v="47"/>
    <s v="21AE"/>
    <s v="Engineering Systems"/>
  </r>
  <r>
    <x v="1464"/>
    <x v="0"/>
    <s v="LABORF"/>
    <s v="2026"/>
    <n v="0"/>
    <s v="GU001"/>
    <s v="218FC1"/>
    <s v="1100"/>
    <s v="130500"/>
    <m/>
    <m/>
    <x v="0"/>
    <x v="0"/>
    <x v="1"/>
    <x v="1"/>
    <x v="6"/>
    <x v="5"/>
    <s v="218"/>
    <x v="26"/>
    <s v="218F"/>
    <s v="BC FACE"/>
  </r>
  <r>
    <x v="1465"/>
    <x v="0"/>
    <s v="LABORF"/>
    <s v="2026"/>
    <n v="154352.71"/>
    <s v="GU001"/>
    <s v="21BEE1"/>
    <s v="1100"/>
    <s v="150100"/>
    <m/>
    <m/>
    <x v="0"/>
    <x v="0"/>
    <x v="1"/>
    <x v="1"/>
    <x v="6"/>
    <x v="5"/>
    <s v="21B"/>
    <x v="12"/>
    <s v="21BE"/>
    <s v="Dean English"/>
  </r>
  <r>
    <x v="1466"/>
    <x v="0"/>
    <s v="LABORF"/>
    <s v="2026"/>
    <n v="154352.71"/>
    <s v="GU001"/>
    <s v="21BCM1"/>
    <s v="1100"/>
    <s v="060100"/>
    <m/>
    <m/>
    <x v="0"/>
    <x v="0"/>
    <x v="1"/>
    <x v="1"/>
    <x v="6"/>
    <x v="5"/>
    <s v="21B"/>
    <x v="12"/>
    <s v="21BC"/>
    <s v="English Grants"/>
  </r>
  <r>
    <x v="1467"/>
    <x v="0"/>
    <s v="LABORF"/>
    <s v="2026"/>
    <n v="0"/>
    <s v="RP002"/>
    <s v="424FA1"/>
    <s v="2392"/>
    <s v="646000"/>
    <m/>
    <s v="CI"/>
    <x v="0"/>
    <x v="0"/>
    <x v="2"/>
    <x v="2"/>
    <x v="11"/>
    <x v="10"/>
    <s v="424"/>
    <x v="36"/>
    <s v="424D"/>
    <s v="Financial Aid"/>
  </r>
  <r>
    <x v="1468"/>
    <x v="0"/>
    <s v="LABORF"/>
    <s v="2026"/>
    <n v="0"/>
    <s v="GU001"/>
    <s v="210VI0"/>
    <s v="2412"/>
    <s v="499900"/>
    <m/>
    <m/>
    <x v="0"/>
    <x v="0"/>
    <x v="1"/>
    <x v="1"/>
    <x v="6"/>
    <x v="5"/>
    <s v="210"/>
    <x v="8"/>
    <s v="210A"/>
    <s v="VP Student Learning"/>
  </r>
  <r>
    <x v="1085"/>
    <x v="0"/>
    <s v="LABORF"/>
    <s v="2026"/>
    <n v="29221.200000000001"/>
    <s v="GU001"/>
    <s v="41ESC1"/>
    <s v="1311"/>
    <s v="040100"/>
    <m/>
    <s v="CM"/>
    <x v="0"/>
    <x v="0"/>
    <x v="2"/>
    <x v="2"/>
    <x v="2"/>
    <x v="2"/>
    <s v="41E"/>
    <x v="2"/>
    <s v="41EE"/>
    <s v="CC-Science"/>
  </r>
  <r>
    <x v="486"/>
    <x v="0"/>
    <s v="LABORF"/>
    <s v="2026"/>
    <n v="77875.789999999994"/>
    <s v="GU001"/>
    <s v="41ECM1"/>
    <s v="1100"/>
    <s v="150100"/>
    <m/>
    <s v="CT"/>
    <x v="0"/>
    <x v="0"/>
    <x v="2"/>
    <x v="2"/>
    <x v="2"/>
    <x v="2"/>
    <s v="41E"/>
    <x v="2"/>
    <s v="41EB"/>
    <s v="CC-Communications"/>
  </r>
  <r>
    <x v="695"/>
    <x v="0"/>
    <s v="LABORF"/>
    <s v="2026"/>
    <n v="3396.11"/>
    <s v="RP009"/>
    <s v="422CA1"/>
    <s v="2191"/>
    <s v="643010"/>
    <s v="CARDCB"/>
    <s v="CI"/>
    <x v="0"/>
    <x v="0"/>
    <x v="2"/>
    <x v="2"/>
    <x v="11"/>
    <x v="10"/>
    <s v="422"/>
    <x v="41"/>
    <s v="422C"/>
    <s v="Care"/>
  </r>
  <r>
    <x v="1469"/>
    <x v="0"/>
    <s v="LABORF"/>
    <s v="2026"/>
    <n v="73917.14"/>
    <s v="GU001"/>
    <s v="420VS0"/>
    <s v="1214"/>
    <s v="645000"/>
    <m/>
    <s v="CI"/>
    <x v="0"/>
    <x v="0"/>
    <x v="2"/>
    <x v="2"/>
    <x v="11"/>
    <x v="10"/>
    <s v="420"/>
    <x v="42"/>
    <s v="420A"/>
    <s v="CC  -  VP STUDENT SERVICES"/>
  </r>
  <r>
    <x v="646"/>
    <x v="0"/>
    <s v="LABORF"/>
    <s v="2026"/>
    <n v="8822"/>
    <s v="RP384"/>
    <s v="40KEQA"/>
    <s v="2191"/>
    <s v="649090"/>
    <m/>
    <s v="CI"/>
    <x v="0"/>
    <x v="0"/>
    <x v="2"/>
    <x v="2"/>
    <x v="7"/>
    <x v="6"/>
    <s v="40K"/>
    <x v="21"/>
    <s v="40KA"/>
    <s v="Equity"/>
  </r>
  <r>
    <x v="1470"/>
    <x v="0"/>
    <s v="LABORF"/>
    <s v="2026"/>
    <n v="0"/>
    <s v="GU001"/>
    <s v="42GAW4"/>
    <s v="2394"/>
    <s v="696041"/>
    <m/>
    <s v="CI"/>
    <x v="0"/>
    <x v="0"/>
    <x v="2"/>
    <x v="2"/>
    <x v="11"/>
    <x v="10"/>
    <s v="42G"/>
    <x v="81"/>
    <s v="42GA"/>
    <s v="Athletics"/>
  </r>
  <r>
    <x v="535"/>
    <x v="0"/>
    <s v="LABORF"/>
    <s v="2026"/>
    <n v="20304.27"/>
    <s v="RP400"/>
    <s v="553FA3"/>
    <s v="2191"/>
    <s v="646002"/>
    <s v="BFADCA"/>
    <m/>
    <x v="0"/>
    <x v="0"/>
    <x v="3"/>
    <x v="3"/>
    <x v="8"/>
    <x v="7"/>
    <s v="553"/>
    <x v="22"/>
    <s v="553B"/>
    <s v="Director Financial Aid"/>
  </r>
  <r>
    <x v="1471"/>
    <x v="0"/>
    <s v="LABORF"/>
    <s v="2026"/>
    <n v="0"/>
    <s v="GU001"/>
    <s v="218FC1"/>
    <s v="1100"/>
    <s v="130700"/>
    <m/>
    <m/>
    <x v="0"/>
    <x v="0"/>
    <x v="1"/>
    <x v="1"/>
    <x v="6"/>
    <x v="5"/>
    <s v="218"/>
    <x v="26"/>
    <s v="218F"/>
    <s v="BC FACE"/>
  </r>
  <r>
    <x v="1472"/>
    <x v="0"/>
    <s v="LABORF"/>
    <s v="2026"/>
    <n v="0"/>
    <s v="RP586"/>
    <s v="26DEC2"/>
    <s v="2394"/>
    <s v="679000"/>
    <m/>
    <m/>
    <x v="0"/>
    <x v="0"/>
    <x v="1"/>
    <x v="1"/>
    <x v="1"/>
    <x v="1"/>
    <s v="26D"/>
    <x v="14"/>
    <s v="26DA"/>
    <s v="Dir Outreach Services"/>
  </r>
  <r>
    <x v="1473"/>
    <x v="0"/>
    <s v="LABORF"/>
    <s v="2026"/>
    <n v="5325.03"/>
    <s v="GU001"/>
    <s v="239SY0"/>
    <s v="2191"/>
    <s v="696011"/>
    <m/>
    <m/>
    <x v="0"/>
    <x v="0"/>
    <x v="1"/>
    <x v="1"/>
    <x v="15"/>
    <x v="14"/>
    <s v="239"/>
    <x v="44"/>
    <s v="239A"/>
    <s v="Public Safety"/>
  </r>
  <r>
    <x v="1474"/>
    <x v="0"/>
    <s v="LABORF"/>
    <s v="2026"/>
    <n v="60283.63"/>
    <s v="GU001"/>
    <s v="26HAR1"/>
    <s v="2191"/>
    <s v="620000"/>
    <m/>
    <m/>
    <x v="0"/>
    <x v="0"/>
    <x v="1"/>
    <x v="1"/>
    <x v="1"/>
    <x v="1"/>
    <s v="26H"/>
    <x v="54"/>
    <s v="26HA"/>
    <s v="ADMISSIONS &amp; RECS."/>
  </r>
  <r>
    <x v="1475"/>
    <x v="0"/>
    <s v="LABORF"/>
    <s v="2026"/>
    <n v="6654.19"/>
    <s v="GU001"/>
    <s v="239SY0"/>
    <s v="2191"/>
    <s v="696011"/>
    <m/>
    <m/>
    <x v="0"/>
    <x v="0"/>
    <x v="1"/>
    <x v="1"/>
    <x v="15"/>
    <x v="14"/>
    <s v="239"/>
    <x v="44"/>
    <s v="239A"/>
    <s v="Public Safety"/>
  </r>
  <r>
    <x v="1476"/>
    <x v="0"/>
    <s v="LABORF"/>
    <s v="2026"/>
    <n v="34955.26"/>
    <s v="RP384"/>
    <s v="26LEQB"/>
    <s v="2191"/>
    <s v="649090"/>
    <m/>
    <m/>
    <x v="0"/>
    <x v="0"/>
    <x v="1"/>
    <x v="1"/>
    <x v="1"/>
    <x v="1"/>
    <s v="26L"/>
    <x v="10"/>
    <s v="26LA"/>
    <s v="Categorical Programs"/>
  </r>
  <r>
    <x v="1477"/>
    <x v="0"/>
    <s v="LABORF"/>
    <s v="2026"/>
    <n v="58813.3"/>
    <s v="GU001"/>
    <s v="26HAR1"/>
    <s v="2191"/>
    <s v="620000"/>
    <m/>
    <m/>
    <x v="0"/>
    <x v="0"/>
    <x v="1"/>
    <x v="1"/>
    <x v="1"/>
    <x v="1"/>
    <s v="26H"/>
    <x v="54"/>
    <s v="26HA"/>
    <s v="ADMISSIONS &amp; RECS."/>
  </r>
  <r>
    <x v="1478"/>
    <x v="0"/>
    <s v="LABORF"/>
    <s v="2026"/>
    <n v="5325.03"/>
    <s v="GU001"/>
    <s v="239SY0"/>
    <s v="2191"/>
    <s v="696011"/>
    <m/>
    <m/>
    <x v="0"/>
    <x v="0"/>
    <x v="1"/>
    <x v="1"/>
    <x v="15"/>
    <x v="14"/>
    <s v="239"/>
    <x v="44"/>
    <s v="239A"/>
    <s v="Public Safety"/>
  </r>
  <r>
    <x v="1479"/>
    <x v="0"/>
    <s v="LABORF"/>
    <s v="2026"/>
    <n v="0"/>
    <s v="GU001"/>
    <s v="26FFA1"/>
    <s v="1214"/>
    <s v="646000"/>
    <m/>
    <m/>
    <x v="0"/>
    <x v="0"/>
    <x v="1"/>
    <x v="1"/>
    <x v="1"/>
    <x v="1"/>
    <s v="26F"/>
    <x v="58"/>
    <s v="26FA"/>
    <s v="Director Financial Aid (New Queue)"/>
  </r>
  <r>
    <x v="1480"/>
    <x v="0"/>
    <s v="LABORF"/>
    <s v="2026"/>
    <n v="39594.550000000003"/>
    <s v="GU001"/>
    <s v="23CMOC"/>
    <s v="2191"/>
    <s v="653000"/>
    <m/>
    <m/>
    <x v="0"/>
    <x v="0"/>
    <x v="1"/>
    <x v="1"/>
    <x v="15"/>
    <x v="14"/>
    <s v="23C"/>
    <x v="48"/>
    <s v="23CA"/>
    <s v="M &amp; O Manager"/>
  </r>
  <r>
    <x v="1481"/>
    <x v="0"/>
    <s v="LABORF"/>
    <s v="2026"/>
    <n v="77168.22"/>
    <s v="GU001"/>
    <s v="20BPI2"/>
    <s v="2191"/>
    <s v="671000"/>
    <m/>
    <m/>
    <x v="0"/>
    <x v="0"/>
    <x v="1"/>
    <x v="1"/>
    <x v="13"/>
    <x v="12"/>
    <s v="20B"/>
    <x v="84"/>
    <s v="20BA"/>
    <s v="BC - Marketing &amp; Public Relations"/>
  </r>
  <r>
    <x v="1482"/>
    <x v="0"/>
    <s v="LABORF"/>
    <s v="2026"/>
    <n v="57378.81"/>
    <s v="GU001"/>
    <s v="26HAR1"/>
    <s v="2191"/>
    <s v="620000"/>
    <m/>
    <m/>
    <x v="0"/>
    <x v="0"/>
    <x v="1"/>
    <x v="1"/>
    <x v="1"/>
    <x v="1"/>
    <s v="26H"/>
    <x v="54"/>
    <s v="26HA"/>
    <s v="ADMISSIONS &amp; RECS."/>
  </r>
  <r>
    <x v="1483"/>
    <x v="0"/>
    <s v="LABORF"/>
    <s v="2026"/>
    <n v="0"/>
    <s v="GU001"/>
    <s v="212PA2"/>
    <s v="2495"/>
    <s v="100413"/>
    <m/>
    <m/>
    <x v="0"/>
    <x v="0"/>
    <x v="1"/>
    <x v="1"/>
    <x v="6"/>
    <x v="5"/>
    <s v="212"/>
    <x v="16"/>
    <s v="212P"/>
    <s v="Performing Arts"/>
  </r>
  <r>
    <x v="748"/>
    <x v="0"/>
    <s v="LABORF"/>
    <s v="2026"/>
    <n v="78674.570000000007"/>
    <s v="RP005"/>
    <s v="55CEO1"/>
    <s v="1231"/>
    <s v="643000"/>
    <s v="EOPDCB"/>
    <m/>
    <x v="0"/>
    <x v="0"/>
    <x v="3"/>
    <x v="3"/>
    <x v="8"/>
    <x v="7"/>
    <s v="55C"/>
    <x v="24"/>
    <s v="55CB"/>
    <s v="Director of Student Services"/>
  </r>
  <r>
    <x v="357"/>
    <x v="0"/>
    <s v="LABORF"/>
    <s v="2026"/>
    <n v="2386.23"/>
    <s v="RP384"/>
    <s v="55CEQB"/>
    <s v="2191"/>
    <s v="649090"/>
    <m/>
    <m/>
    <x v="0"/>
    <x v="0"/>
    <x v="3"/>
    <x v="3"/>
    <x v="8"/>
    <x v="7"/>
    <s v="55C"/>
    <x v="24"/>
    <s v="55CA"/>
    <s v="Dean Student Success &amp; Counseling"/>
  </r>
  <r>
    <x v="1484"/>
    <x v="0"/>
    <s v="LABORF"/>
    <s v="2026"/>
    <n v="0"/>
    <s v="GU001"/>
    <s v="210VI0"/>
    <s v="1311"/>
    <s v="499900"/>
    <m/>
    <m/>
    <x v="0"/>
    <x v="0"/>
    <x v="1"/>
    <x v="1"/>
    <x v="6"/>
    <x v="5"/>
    <s v="210"/>
    <x v="8"/>
    <s v="210A"/>
    <s v="VP Student Learning"/>
  </r>
  <r>
    <x v="1485"/>
    <x v="0"/>
    <s v="LABORF"/>
    <s v="2026"/>
    <n v="0"/>
    <s v="GU001"/>
    <s v="210VI0"/>
    <s v="1311"/>
    <s v="499900"/>
    <m/>
    <m/>
    <x v="0"/>
    <x v="0"/>
    <x v="1"/>
    <x v="1"/>
    <x v="6"/>
    <x v="5"/>
    <s v="210"/>
    <x v="8"/>
    <s v="210A"/>
    <s v="VP Student Learning"/>
  </r>
  <r>
    <x v="1486"/>
    <x v="0"/>
    <s v="LABORF"/>
    <s v="2026"/>
    <n v="0"/>
    <s v="GU001"/>
    <s v="210VI0"/>
    <s v="1311"/>
    <s v="499900"/>
    <m/>
    <m/>
    <x v="0"/>
    <x v="0"/>
    <x v="1"/>
    <x v="1"/>
    <x v="6"/>
    <x v="5"/>
    <s v="210"/>
    <x v="8"/>
    <s v="210A"/>
    <s v="VP Student Learning"/>
  </r>
  <r>
    <x v="1487"/>
    <x v="0"/>
    <s v="LABORF"/>
    <s v="2026"/>
    <n v="0"/>
    <s v="GU001"/>
    <s v="21DHC1"/>
    <s v="1214"/>
    <s v="601000"/>
    <m/>
    <m/>
    <x v="0"/>
    <x v="0"/>
    <x v="1"/>
    <x v="1"/>
    <x v="6"/>
    <x v="5"/>
    <s v="21D"/>
    <x v="11"/>
    <s v="21DH"/>
    <s v="BC Assc Dean Nursing"/>
  </r>
  <r>
    <x v="309"/>
    <x v="0"/>
    <s v="LABORF"/>
    <s v="2026"/>
    <n v="32724.35"/>
    <s v="RP613"/>
    <s v="411WR9"/>
    <s v="1214"/>
    <s v="601000"/>
    <s v="R84668"/>
    <s v="CI"/>
    <x v="0"/>
    <x v="0"/>
    <x v="2"/>
    <x v="2"/>
    <x v="2"/>
    <x v="2"/>
    <s v="411"/>
    <x v="20"/>
    <s v="411A"/>
    <s v="Dean of Career Technical Education"/>
  </r>
  <r>
    <x v="1488"/>
    <x v="0"/>
    <s v="LABORF"/>
    <s v="2026"/>
    <n v="171802.86"/>
    <s v="RP675"/>
    <s v="11BKAA"/>
    <s v="1214"/>
    <s v="684000"/>
    <m/>
    <m/>
    <x v="0"/>
    <x v="0"/>
    <x v="0"/>
    <x v="0"/>
    <x v="4"/>
    <x v="4"/>
    <s v="11B"/>
    <x v="5"/>
    <s v="11BK"/>
    <s v="SWF Fiscal Agent"/>
  </r>
  <r>
    <x v="1489"/>
    <x v="0"/>
    <s v="LABORF"/>
    <s v="2026"/>
    <n v="0"/>
    <s v="CE015"/>
    <s v="11BCR1"/>
    <s v="2394"/>
    <s v="684000"/>
    <m/>
    <m/>
    <x v="0"/>
    <x v="0"/>
    <x v="0"/>
    <x v="0"/>
    <x v="4"/>
    <x v="4"/>
    <s v="11B"/>
    <x v="5"/>
    <s v="11BC"/>
    <s v="Tech Prep Education BC"/>
  </r>
  <r>
    <x v="1490"/>
    <x v="0"/>
    <s v="LABORF"/>
    <s v="2026"/>
    <n v="0"/>
    <s v="GU001"/>
    <s v="132EA0"/>
    <s v="2311"/>
    <s v="678000"/>
    <m/>
    <m/>
    <x v="0"/>
    <x v="0"/>
    <x v="0"/>
    <x v="0"/>
    <x v="9"/>
    <x v="8"/>
    <s v="132"/>
    <x v="62"/>
    <s v="132A"/>
    <s v="IT-Director, Enterprise Application"/>
  </r>
  <r>
    <x v="1491"/>
    <x v="0"/>
    <s v="LABORF"/>
    <s v="2026"/>
    <n v="0"/>
    <s v="GU001"/>
    <s v="514AW5"/>
    <s v="2394"/>
    <s v="696071"/>
    <m/>
    <m/>
    <x v="0"/>
    <x v="0"/>
    <x v="3"/>
    <x v="3"/>
    <x v="5"/>
    <x v="2"/>
    <s v="514"/>
    <x v="18"/>
    <s v="514A"/>
    <s v="PC - Athletic Director"/>
  </r>
  <r>
    <x v="1492"/>
    <x v="0"/>
    <s v="LABORF"/>
    <s v="2026"/>
    <n v="0"/>
    <s v="GU001"/>
    <s v="210VI0"/>
    <s v="2394"/>
    <s v="601000"/>
    <m/>
    <m/>
    <x v="0"/>
    <x v="0"/>
    <x v="1"/>
    <x v="1"/>
    <x v="6"/>
    <x v="5"/>
    <s v="210"/>
    <x v="8"/>
    <s v="210A"/>
    <s v="VP Student Learning"/>
  </r>
  <r>
    <x v="1493"/>
    <x v="0"/>
    <s v="LABORF"/>
    <s v="2026"/>
    <n v="0"/>
    <s v="GU001"/>
    <s v="210VI0"/>
    <s v="2394"/>
    <s v="601000"/>
    <m/>
    <m/>
    <x v="0"/>
    <x v="0"/>
    <x v="1"/>
    <x v="1"/>
    <x v="6"/>
    <x v="5"/>
    <s v="210"/>
    <x v="8"/>
    <s v="210A"/>
    <s v="VP Student Learning"/>
  </r>
  <r>
    <x v="1494"/>
    <x v="0"/>
    <s v="LABORF"/>
    <s v="2026"/>
    <n v="0"/>
    <s v="GU001"/>
    <s v="210VI0"/>
    <s v="2394"/>
    <s v="601000"/>
    <m/>
    <m/>
    <x v="0"/>
    <x v="0"/>
    <x v="1"/>
    <x v="1"/>
    <x v="6"/>
    <x v="5"/>
    <s v="210"/>
    <x v="8"/>
    <s v="210A"/>
    <s v="VP Student Learning"/>
  </r>
  <r>
    <x v="1495"/>
    <x v="0"/>
    <s v="LABORF"/>
    <s v="2026"/>
    <n v="0"/>
    <s v="GU001"/>
    <s v="210VI0"/>
    <s v="2394"/>
    <s v="601000"/>
    <m/>
    <m/>
    <x v="0"/>
    <x v="0"/>
    <x v="1"/>
    <x v="1"/>
    <x v="6"/>
    <x v="5"/>
    <s v="210"/>
    <x v="8"/>
    <s v="210A"/>
    <s v="VP Student Learning"/>
  </r>
  <r>
    <x v="1496"/>
    <x v="0"/>
    <s v="LABORF"/>
    <s v="2026"/>
    <n v="0"/>
    <s v="GU001"/>
    <s v="210VI0"/>
    <s v="2394"/>
    <s v="601000"/>
    <m/>
    <m/>
    <x v="0"/>
    <x v="0"/>
    <x v="1"/>
    <x v="1"/>
    <x v="6"/>
    <x v="5"/>
    <s v="210"/>
    <x v="8"/>
    <s v="210A"/>
    <s v="VP Student Learning"/>
  </r>
  <r>
    <x v="1497"/>
    <x v="0"/>
    <s v="LABORF"/>
    <s v="2026"/>
    <n v="0"/>
    <s v="GU001"/>
    <s v="210VI0"/>
    <s v="2394"/>
    <s v="601000"/>
    <m/>
    <m/>
    <x v="0"/>
    <x v="0"/>
    <x v="1"/>
    <x v="1"/>
    <x v="6"/>
    <x v="5"/>
    <s v="210"/>
    <x v="8"/>
    <s v="210A"/>
    <s v="VP Student Learning"/>
  </r>
  <r>
    <x v="1498"/>
    <x v="0"/>
    <s v="LABORF"/>
    <s v="2026"/>
    <n v="0"/>
    <s v="GU001"/>
    <s v="210VI0"/>
    <s v="2394"/>
    <s v="601000"/>
    <m/>
    <m/>
    <x v="0"/>
    <x v="0"/>
    <x v="1"/>
    <x v="1"/>
    <x v="6"/>
    <x v="5"/>
    <s v="210"/>
    <x v="8"/>
    <s v="210A"/>
    <s v="VP Student Learning"/>
  </r>
  <r>
    <x v="1499"/>
    <x v="0"/>
    <s v="LABORF"/>
    <s v="2026"/>
    <n v="0"/>
    <s v="GU001"/>
    <s v="210VI0"/>
    <s v="2394"/>
    <s v="601000"/>
    <m/>
    <m/>
    <x v="0"/>
    <x v="0"/>
    <x v="1"/>
    <x v="1"/>
    <x v="6"/>
    <x v="5"/>
    <s v="210"/>
    <x v="8"/>
    <s v="210A"/>
    <s v="VP Student Learning"/>
  </r>
  <r>
    <x v="1500"/>
    <x v="0"/>
    <s v="LABORF"/>
    <s v="2026"/>
    <n v="0"/>
    <s v="GU001"/>
    <s v="210VI0"/>
    <s v="2394"/>
    <s v="601000"/>
    <m/>
    <m/>
    <x v="0"/>
    <x v="0"/>
    <x v="1"/>
    <x v="1"/>
    <x v="6"/>
    <x v="5"/>
    <s v="210"/>
    <x v="8"/>
    <s v="210A"/>
    <s v="VP Student Learning"/>
  </r>
  <r>
    <x v="1501"/>
    <x v="0"/>
    <s v="LABORF"/>
    <s v="2026"/>
    <n v="133097.85"/>
    <s v="GU001"/>
    <s v="215MA1"/>
    <s v="1100"/>
    <s v="170100"/>
    <m/>
    <m/>
    <x v="0"/>
    <x v="0"/>
    <x v="1"/>
    <x v="1"/>
    <x v="6"/>
    <x v="5"/>
    <s v="215"/>
    <x v="13"/>
    <s v="215F"/>
    <s v="Math General"/>
  </r>
  <r>
    <x v="1502"/>
    <x v="0"/>
    <s v="LABORF"/>
    <s v="2026"/>
    <n v="132244.45000000001"/>
    <s v="GU001"/>
    <s v="21GDAC"/>
    <s v="1100"/>
    <s v="089900"/>
    <m/>
    <m/>
    <x v="0"/>
    <x v="0"/>
    <x v="1"/>
    <x v="1"/>
    <x v="6"/>
    <x v="5"/>
    <s v="21G"/>
    <x v="15"/>
    <s v="21GD"/>
    <s v="BC DEAN"/>
  </r>
  <r>
    <x v="1503"/>
    <x v="0"/>
    <s v="LABORF"/>
    <s v="2026"/>
    <n v="105472.05"/>
    <s v="RP510"/>
    <s v="26BHS1"/>
    <s v="2110"/>
    <s v="644000"/>
    <m/>
    <m/>
    <x v="0"/>
    <x v="0"/>
    <x v="1"/>
    <x v="1"/>
    <x v="1"/>
    <x v="1"/>
    <s v="26B"/>
    <x v="70"/>
    <s v="26BH"/>
    <s v="Director of Student Health"/>
  </r>
  <r>
    <x v="1504"/>
    <x v="0"/>
    <s v="LABORF"/>
    <s v="2026"/>
    <n v="0"/>
    <s v="GU001"/>
    <s v="213SS1"/>
    <s v="1100"/>
    <s v="220500"/>
    <m/>
    <m/>
    <x v="0"/>
    <x v="0"/>
    <x v="1"/>
    <x v="1"/>
    <x v="6"/>
    <x v="5"/>
    <s v="213"/>
    <x v="34"/>
    <s v="213S"/>
    <s v="BC SOC SCIENCE/RISING SCHOL"/>
  </r>
  <r>
    <x v="1505"/>
    <x v="0"/>
    <s v="LABORF"/>
    <s v="2026"/>
    <n v="0"/>
    <s v="GU001"/>
    <s v="206PH1"/>
    <s v="1100"/>
    <s v="083500"/>
    <m/>
    <m/>
    <x v="0"/>
    <x v="0"/>
    <x v="1"/>
    <x v="1"/>
    <x v="13"/>
    <x v="12"/>
    <s v="206"/>
    <x v="56"/>
    <s v="206B"/>
    <s v="BC Athletics-INST"/>
  </r>
  <r>
    <x v="161"/>
    <x v="0"/>
    <s v="LABORF"/>
    <s v="2026"/>
    <n v="36524.33"/>
    <s v="RP282"/>
    <s v="21APQB"/>
    <s v="2110"/>
    <s v="601000"/>
    <m/>
    <m/>
    <x v="0"/>
    <x v="0"/>
    <x v="1"/>
    <x v="1"/>
    <x v="6"/>
    <x v="5"/>
    <s v="21A"/>
    <x v="47"/>
    <s v="21AP"/>
    <s v="BC Apprenticeship Program"/>
  </r>
  <r>
    <x v="400"/>
    <x v="0"/>
    <s v="LABORF"/>
    <s v="2026"/>
    <n v="47890.1"/>
    <s v="CD002"/>
    <s v="219CD1"/>
    <s v="2110"/>
    <s v="692000"/>
    <m/>
    <m/>
    <x v="0"/>
    <x v="0"/>
    <x v="1"/>
    <x v="1"/>
    <x v="6"/>
    <x v="5"/>
    <s v="219"/>
    <x v="9"/>
    <s v="219C"/>
    <s v="BC Director CDC"/>
  </r>
  <r>
    <x v="1506"/>
    <x v="0"/>
    <s v="LABORF"/>
    <s v="2026"/>
    <n v="0"/>
    <s v="RP676"/>
    <s v="512JS4"/>
    <s v="2412"/>
    <s v="050600"/>
    <m/>
    <m/>
    <x v="0"/>
    <x v="0"/>
    <x v="3"/>
    <x v="3"/>
    <x v="5"/>
    <x v="2"/>
    <s v="512"/>
    <x v="33"/>
    <s v="512A"/>
    <s v="PC - DEAN OF LEARNING - B"/>
  </r>
  <r>
    <x v="1507"/>
    <x v="0"/>
    <s v="LABORF"/>
    <s v="2026"/>
    <n v="0"/>
    <s v="GU001"/>
    <s v="210VI0"/>
    <s v="2412"/>
    <s v="499900"/>
    <m/>
    <m/>
    <x v="0"/>
    <x v="0"/>
    <x v="1"/>
    <x v="1"/>
    <x v="6"/>
    <x v="5"/>
    <s v="210"/>
    <x v="8"/>
    <s v="210A"/>
    <s v="VP Student Learning"/>
  </r>
  <r>
    <x v="1508"/>
    <x v="0"/>
    <s v="LABORF"/>
    <s v="2026"/>
    <n v="6233.37"/>
    <s v="GU001"/>
    <s v="411IL1"/>
    <s v="1252"/>
    <s v="601000"/>
    <m/>
    <s v="CI"/>
    <x v="0"/>
    <x v="0"/>
    <x v="2"/>
    <x v="2"/>
    <x v="2"/>
    <x v="2"/>
    <s v="411"/>
    <x v="20"/>
    <s v="411A"/>
    <s v="Dean of Career Technical Education"/>
  </r>
  <r>
    <x v="695"/>
    <x v="0"/>
    <s v="LABORF"/>
    <s v="2026"/>
    <n v="9967.24"/>
    <s v="RP005"/>
    <s v="422EO1"/>
    <s v="2191"/>
    <s v="643000"/>
    <s v="EOPDCB"/>
    <s v="CI"/>
    <x v="0"/>
    <x v="0"/>
    <x v="2"/>
    <x v="2"/>
    <x v="11"/>
    <x v="10"/>
    <s v="422"/>
    <x v="41"/>
    <s v="422E"/>
    <s v="EOPS"/>
  </r>
  <r>
    <x v="1509"/>
    <x v="0"/>
    <s v="LABORF"/>
    <s v="2026"/>
    <n v="102091.96"/>
    <s v="GU001"/>
    <s v="218FC2"/>
    <s v="1100"/>
    <s v="130600"/>
    <m/>
    <m/>
    <x v="0"/>
    <x v="0"/>
    <x v="1"/>
    <x v="1"/>
    <x v="6"/>
    <x v="5"/>
    <s v="218"/>
    <x v="26"/>
    <s v="218F"/>
    <s v="BC FACE"/>
  </r>
  <r>
    <x v="1510"/>
    <x v="0"/>
    <s v="LABORF"/>
    <s v="2026"/>
    <n v="0"/>
    <s v="GU001"/>
    <s v="511SM1"/>
    <s v="1100"/>
    <s v="040100"/>
    <m/>
    <m/>
    <x v="0"/>
    <x v="0"/>
    <x v="3"/>
    <x v="3"/>
    <x v="5"/>
    <x v="2"/>
    <s v="511"/>
    <x v="17"/>
    <s v="511G"/>
    <s v="PC - SCIENCE"/>
  </r>
  <r>
    <x v="647"/>
    <x v="0"/>
    <s v="LABORF"/>
    <s v="2026"/>
    <n v="22689.35"/>
    <s v="RP674"/>
    <s v="424RR1"/>
    <s v="2110"/>
    <s v="649090"/>
    <m/>
    <s v="CI"/>
    <x v="0"/>
    <x v="0"/>
    <x v="2"/>
    <x v="2"/>
    <x v="11"/>
    <x v="10"/>
    <s v="424"/>
    <x v="36"/>
    <s v="424B"/>
    <s v="Dean Enrollment and Retention"/>
  </r>
  <r>
    <x v="1511"/>
    <x v="0"/>
    <s v="LABORF"/>
    <s v="2026"/>
    <n v="35829.14"/>
    <s v="GU001"/>
    <s v="51KDE1"/>
    <s v="2191"/>
    <s v="631000"/>
    <m/>
    <m/>
    <x v="0"/>
    <x v="0"/>
    <x v="3"/>
    <x v="3"/>
    <x v="5"/>
    <x v="2"/>
    <s v="51K"/>
    <x v="30"/>
    <s v="51KA"/>
    <s v="Dir Dual Enrollment &amp; Early College"/>
  </r>
  <r>
    <x v="1512"/>
    <x v="0"/>
    <s v="LABORF"/>
    <s v="2026"/>
    <n v="0"/>
    <s v="RP618"/>
    <s v="20DAY1"/>
    <s v="2394"/>
    <s v="684000"/>
    <s v="EET006"/>
    <m/>
    <x v="0"/>
    <x v="0"/>
    <x v="1"/>
    <x v="1"/>
    <x v="13"/>
    <x v="12"/>
    <s v="20D"/>
    <x v="35"/>
    <s v="20DA"/>
    <s v="BC Tech Program"/>
  </r>
  <r>
    <x v="845"/>
    <x v="0"/>
    <s v="LABORF"/>
    <s v="2026"/>
    <n v="34955.29"/>
    <s v="GU001"/>
    <s v="55CDS1"/>
    <s v="2191"/>
    <s v="642000"/>
    <m/>
    <m/>
    <x v="0"/>
    <x v="0"/>
    <x v="3"/>
    <x v="3"/>
    <x v="8"/>
    <x v="7"/>
    <s v="55C"/>
    <x v="24"/>
    <s v="55CB"/>
    <s v="Director of Student Services"/>
  </r>
  <r>
    <x v="1513"/>
    <x v="0"/>
    <s v="LABORF"/>
    <s v="2026"/>
    <n v="79050.28"/>
    <s v="GU001"/>
    <s v="D01CO2"/>
    <s v="2191"/>
    <s v="677010"/>
    <m/>
    <m/>
    <x v="0"/>
    <x v="0"/>
    <x v="0"/>
    <x v="0"/>
    <x v="3"/>
    <x v="3"/>
    <s v="101"/>
    <x v="51"/>
    <s v="101A"/>
    <s v="Chancellor's - Admin. Assistant"/>
  </r>
  <r>
    <x v="1514"/>
    <x v="0"/>
    <s v="LABORF"/>
    <s v="2026"/>
    <n v="66502.31"/>
    <s v="GU001"/>
    <s v="D01CO2"/>
    <s v="2191"/>
    <s v="677010"/>
    <m/>
    <m/>
    <x v="0"/>
    <x v="0"/>
    <x v="0"/>
    <x v="0"/>
    <x v="3"/>
    <x v="3"/>
    <s v="101"/>
    <x v="51"/>
    <s v="101A"/>
    <s v="Chancellor's - Admin. Assistant"/>
  </r>
  <r>
    <x v="1515"/>
    <x v="0"/>
    <s v="LABORF"/>
    <s v="2026"/>
    <n v="71658.28"/>
    <s v="GU001"/>
    <s v="133II0"/>
    <s v="2191"/>
    <s v="678000"/>
    <m/>
    <m/>
    <x v="0"/>
    <x v="0"/>
    <x v="0"/>
    <x v="0"/>
    <x v="9"/>
    <x v="8"/>
    <s v="133"/>
    <x v="23"/>
    <s v="133A"/>
    <s v="IT-Director, IT Infrastructure"/>
  </r>
  <r>
    <x v="1516"/>
    <x v="0"/>
    <s v="LABORF"/>
    <s v="2026"/>
    <n v="60283.64"/>
    <s v="GU001"/>
    <s v="122BS5"/>
    <s v="2191"/>
    <s v="672000"/>
    <m/>
    <m/>
    <x v="0"/>
    <x v="0"/>
    <x v="0"/>
    <x v="0"/>
    <x v="0"/>
    <x v="0"/>
    <s v="122"/>
    <x v="0"/>
    <s v="122C"/>
    <s v="CC Business Office"/>
  </r>
  <r>
    <x v="1517"/>
    <x v="0"/>
    <s v="LABORF"/>
    <s v="2026"/>
    <n v="53743.71"/>
    <s v="RP613"/>
    <s v="21AWR9"/>
    <s v="2191"/>
    <s v="619000"/>
    <s v="R84668"/>
    <m/>
    <x v="0"/>
    <x v="0"/>
    <x v="1"/>
    <x v="1"/>
    <x v="6"/>
    <x v="5"/>
    <s v="21A"/>
    <x v="47"/>
    <s v="21AW"/>
    <s v="BC Strong Workforce"/>
  </r>
  <r>
    <x v="1518"/>
    <x v="0"/>
    <s v="LABORF"/>
    <s v="2026"/>
    <n v="37709.1"/>
    <s v="CD015"/>
    <s v="219CA2"/>
    <s v="2191"/>
    <s v="692000"/>
    <m/>
    <m/>
    <x v="0"/>
    <x v="0"/>
    <x v="1"/>
    <x v="1"/>
    <x v="6"/>
    <x v="5"/>
    <s v="219"/>
    <x v="9"/>
    <s v="219C"/>
    <s v="BC Director CDC"/>
  </r>
  <r>
    <x v="1519"/>
    <x v="0"/>
    <s v="LABORF"/>
    <s v="2026"/>
    <n v="0"/>
    <s v="GU001"/>
    <s v="215MA1"/>
    <s v="1100"/>
    <s v="170100"/>
    <m/>
    <m/>
    <x v="0"/>
    <x v="0"/>
    <x v="1"/>
    <x v="1"/>
    <x v="6"/>
    <x v="5"/>
    <s v="215"/>
    <x v="13"/>
    <s v="215F"/>
    <s v="Math General"/>
  </r>
  <r>
    <x v="1520"/>
    <x v="0"/>
    <s v="LABORF"/>
    <s v="2026"/>
    <n v="37643.019999999997"/>
    <s v="RP384"/>
    <s v="26LEQB"/>
    <s v="2191"/>
    <s v="649090"/>
    <m/>
    <m/>
    <x v="0"/>
    <x v="0"/>
    <x v="1"/>
    <x v="1"/>
    <x v="1"/>
    <x v="1"/>
    <s v="26L"/>
    <x v="10"/>
    <s v="26LA"/>
    <s v="Categorical Programs"/>
  </r>
  <r>
    <x v="1521"/>
    <x v="0"/>
    <s v="LABORF"/>
    <s v="2026"/>
    <n v="54614"/>
    <s v="GU001"/>
    <s v="26HAR1"/>
    <s v="2191"/>
    <s v="620000"/>
    <m/>
    <m/>
    <x v="0"/>
    <x v="0"/>
    <x v="1"/>
    <x v="1"/>
    <x v="1"/>
    <x v="1"/>
    <s v="26H"/>
    <x v="54"/>
    <s v="26HA"/>
    <s v="ADMISSIONS &amp; RECS."/>
  </r>
  <r>
    <x v="1522"/>
    <x v="0"/>
    <s v="LABORF"/>
    <s v="2026"/>
    <n v="54097.93"/>
    <s v="GU001"/>
    <s v="21GBE1"/>
    <s v="2191"/>
    <s v="601000"/>
    <m/>
    <m/>
    <x v="0"/>
    <x v="0"/>
    <x v="1"/>
    <x v="1"/>
    <x v="6"/>
    <x v="5"/>
    <s v="21G"/>
    <x v="15"/>
    <s v="21GB"/>
    <s v="BC BEHAVIORIAL SCIENCE"/>
  </r>
  <r>
    <x v="1523"/>
    <x v="0"/>
    <s v="LABORF"/>
    <s v="2026"/>
    <n v="0"/>
    <s v="RP613"/>
    <s v="21AWR8"/>
    <s v="2394"/>
    <s v="684000"/>
    <s v="R41283"/>
    <m/>
    <x v="0"/>
    <x v="0"/>
    <x v="1"/>
    <x v="1"/>
    <x v="6"/>
    <x v="5"/>
    <s v="21A"/>
    <x v="47"/>
    <s v="21AW"/>
    <s v="BC Strong Workforce"/>
  </r>
  <r>
    <x v="805"/>
    <x v="0"/>
    <s v="LABORF"/>
    <s v="2026"/>
    <n v="32050.49"/>
    <s v="RP611"/>
    <s v="411VTV"/>
    <s v="1214"/>
    <s v="601000"/>
    <s v="PERVD3"/>
    <s v="CI"/>
    <x v="0"/>
    <x v="0"/>
    <x v="2"/>
    <x v="2"/>
    <x v="2"/>
    <x v="2"/>
    <s v="411"/>
    <x v="20"/>
    <s v="411A"/>
    <s v="Dean of Career Technical Education"/>
  </r>
  <r>
    <x v="805"/>
    <x v="0"/>
    <s v="LABORF"/>
    <s v="2026"/>
    <n v="64100.98"/>
    <s v="RP613"/>
    <s v="11BWLA"/>
    <s v="1214"/>
    <s v="684000"/>
    <m/>
    <m/>
    <x v="0"/>
    <x v="0"/>
    <x v="0"/>
    <x v="0"/>
    <x v="4"/>
    <x v="4"/>
    <s v="11B"/>
    <x v="5"/>
    <s v="11BW"/>
    <s v="Econ &amp; Workfrce Dev"/>
  </r>
  <r>
    <x v="1010"/>
    <x v="0"/>
    <s v="LABORF"/>
    <s v="2026"/>
    <n v="2715.51"/>
    <s v="RP005"/>
    <s v="422EO1"/>
    <s v="1231"/>
    <s v="643000"/>
    <s v="EOPDCA"/>
    <s v="CI"/>
    <x v="0"/>
    <x v="0"/>
    <x v="2"/>
    <x v="2"/>
    <x v="11"/>
    <x v="10"/>
    <s v="422"/>
    <x v="41"/>
    <s v="422E"/>
    <s v="EOPS"/>
  </r>
  <r>
    <x v="357"/>
    <x v="0"/>
    <s v="LABORF"/>
    <s v="2026"/>
    <n v="26277.09"/>
    <s v="RP384"/>
    <s v="55CEQA"/>
    <s v="2191"/>
    <s v="649090"/>
    <m/>
    <m/>
    <x v="0"/>
    <x v="0"/>
    <x v="3"/>
    <x v="3"/>
    <x v="8"/>
    <x v="7"/>
    <s v="55C"/>
    <x v="24"/>
    <s v="55CA"/>
    <s v="Dean Student Success &amp; Counseling"/>
  </r>
  <r>
    <x v="611"/>
    <x v="0"/>
    <s v="LABORF"/>
    <s v="2026"/>
    <n v="15214.37"/>
    <s v="GU001"/>
    <s v="50GPS1"/>
    <s v="2191"/>
    <s v="677040"/>
    <m/>
    <m/>
    <x v="0"/>
    <x v="0"/>
    <x v="3"/>
    <x v="3"/>
    <x v="12"/>
    <x v="11"/>
    <s v="50G"/>
    <x v="80"/>
    <s v="50GA"/>
    <s v="Communication &amp; Community Relations"/>
  </r>
  <r>
    <x v="1524"/>
    <x v="0"/>
    <s v="LABOR"/>
    <s v="2026"/>
    <n v="0"/>
    <s v="GU001"/>
    <s v="D01CO2"/>
    <s v="2110"/>
    <s v="660010"/>
    <m/>
    <m/>
    <x v="0"/>
    <x v="0"/>
    <x v="0"/>
    <x v="0"/>
    <x v="3"/>
    <x v="3"/>
    <s v="101"/>
    <x v="51"/>
    <s v="101A"/>
    <s v="Chancellor's - Admin. Assistant"/>
  </r>
  <r>
    <x v="1525"/>
    <x v="0"/>
    <s v="LABORF"/>
    <s v="2026"/>
    <n v="0"/>
    <s v="GU001"/>
    <s v="260VS0"/>
    <s v="2399"/>
    <s v="649090"/>
    <m/>
    <m/>
    <x v="0"/>
    <x v="0"/>
    <x v="1"/>
    <x v="1"/>
    <x v="1"/>
    <x v="1"/>
    <s v="260"/>
    <x v="1"/>
    <s v="260A"/>
    <s v="VP of Student Services"/>
  </r>
  <r>
    <x v="1526"/>
    <x v="0"/>
    <s v="LABORF"/>
    <s v="2026"/>
    <n v="165155.19"/>
    <s v="GU001"/>
    <s v="41ECM1"/>
    <s v="1100"/>
    <s v="150100"/>
    <m/>
    <s v="CI"/>
    <x v="0"/>
    <x v="0"/>
    <x v="2"/>
    <x v="2"/>
    <x v="2"/>
    <x v="2"/>
    <s v="41E"/>
    <x v="2"/>
    <s v="41EB"/>
    <s v="CC-Communications"/>
  </r>
  <r>
    <x v="1527"/>
    <x v="0"/>
    <s v="LABORF"/>
    <s v="2026"/>
    <n v="112690.42"/>
    <s v="GU001"/>
    <s v="41ECM1"/>
    <s v="1100"/>
    <s v="150100"/>
    <m/>
    <s v="CI"/>
    <x v="0"/>
    <x v="0"/>
    <x v="2"/>
    <x v="2"/>
    <x v="2"/>
    <x v="2"/>
    <s v="41E"/>
    <x v="2"/>
    <s v="41EB"/>
    <s v="CC-Communications"/>
  </r>
  <r>
    <x v="1528"/>
    <x v="0"/>
    <s v="LABORF"/>
    <s v="2026"/>
    <n v="97797.99"/>
    <s v="GU001"/>
    <s v="411AH1"/>
    <s v="1100"/>
    <s v="120100"/>
    <m/>
    <s v="CI"/>
    <x v="0"/>
    <x v="0"/>
    <x v="2"/>
    <x v="2"/>
    <x v="2"/>
    <x v="2"/>
    <s v="411"/>
    <x v="20"/>
    <s v="411A"/>
    <s v="Dean of Career Technical Education"/>
  </r>
  <r>
    <x v="1529"/>
    <x v="0"/>
    <s v="LABORF"/>
    <s v="2026"/>
    <n v="95780.19"/>
    <s v="GU001"/>
    <s v="140HR0"/>
    <s v="2190"/>
    <s v="673000"/>
    <m/>
    <m/>
    <x v="0"/>
    <x v="0"/>
    <x v="0"/>
    <x v="0"/>
    <x v="10"/>
    <x v="9"/>
    <s v="140"/>
    <x v="52"/>
    <s v="140A"/>
    <s v="HR - Vice Chancellor"/>
  </r>
  <r>
    <x v="1530"/>
    <x v="0"/>
    <s v="LABORF"/>
    <s v="2026"/>
    <n v="125224.01"/>
    <s v="GU001"/>
    <s v="133II0"/>
    <s v="2110"/>
    <s v="678000"/>
    <m/>
    <m/>
    <x v="0"/>
    <x v="0"/>
    <x v="0"/>
    <x v="0"/>
    <x v="9"/>
    <x v="8"/>
    <s v="133"/>
    <x v="23"/>
    <s v="133A"/>
    <s v="IT-Director, IT Infrastructure"/>
  </r>
  <r>
    <x v="1531"/>
    <x v="0"/>
    <s v="LABORF"/>
    <s v="2026"/>
    <n v="0"/>
    <s v="RP634"/>
    <s v="11BAEA"/>
    <s v="2412"/>
    <s v="684000"/>
    <m/>
    <m/>
    <x v="0"/>
    <x v="0"/>
    <x v="0"/>
    <x v="0"/>
    <x v="4"/>
    <x v="4"/>
    <s v="11B"/>
    <x v="5"/>
    <s v="11BA"/>
    <s v="Director, Adult Ed"/>
  </r>
  <r>
    <x v="1532"/>
    <x v="0"/>
    <s v="LABORF"/>
    <s v="2026"/>
    <n v="0"/>
    <s v="GU001"/>
    <s v="110ES1"/>
    <s v="2311"/>
    <s v="660010"/>
    <m/>
    <m/>
    <x v="0"/>
    <x v="0"/>
    <x v="0"/>
    <x v="0"/>
    <x v="4"/>
    <x v="4"/>
    <s v="110"/>
    <x v="65"/>
    <s v="110A"/>
    <s v="Asst. Chancellor-Educational Svcs"/>
  </r>
  <r>
    <x v="1533"/>
    <x v="0"/>
    <s v="LABORF"/>
    <s v="2026"/>
    <n v="154352.71"/>
    <s v="GU001"/>
    <s v="511SM2"/>
    <s v="1100"/>
    <s v="170100"/>
    <m/>
    <m/>
    <x v="0"/>
    <x v="0"/>
    <x v="3"/>
    <x v="3"/>
    <x v="5"/>
    <x v="2"/>
    <s v="511"/>
    <x v="17"/>
    <s v="511C"/>
    <s v="PC - Math"/>
  </r>
  <r>
    <x v="1534"/>
    <x v="0"/>
    <s v="LABORF"/>
    <s v="2026"/>
    <n v="0"/>
    <s v="GU001"/>
    <s v="550VI1"/>
    <s v="1214"/>
    <s v="601000"/>
    <m/>
    <m/>
    <x v="0"/>
    <x v="0"/>
    <x v="3"/>
    <x v="3"/>
    <x v="8"/>
    <x v="7"/>
    <s v="550"/>
    <x v="79"/>
    <s v="550A"/>
    <s v="VP - STUDENT SERVICES"/>
  </r>
  <r>
    <x v="510"/>
    <x v="0"/>
    <s v="LABORF"/>
    <s v="2026"/>
    <n v="66666.38"/>
    <s v="RP334"/>
    <s v="55BGU5"/>
    <s v="2110"/>
    <s v="601000"/>
    <m/>
    <m/>
    <x v="0"/>
    <x v="0"/>
    <x v="3"/>
    <x v="3"/>
    <x v="8"/>
    <x v="7"/>
    <s v="55B"/>
    <x v="76"/>
    <s v="55BA"/>
    <s v="Gear Up Manager"/>
  </r>
  <r>
    <x v="1535"/>
    <x v="0"/>
    <s v="LABORF"/>
    <s v="2026"/>
    <n v="0"/>
    <s v="RP266"/>
    <s v="511GF1"/>
    <s v="2412"/>
    <s v="493080"/>
    <m/>
    <m/>
    <x v="0"/>
    <x v="0"/>
    <x v="3"/>
    <x v="3"/>
    <x v="5"/>
    <x v="2"/>
    <s v="511"/>
    <x v="17"/>
    <s v="511J"/>
    <s v="PC - Dean of Learning - A"/>
  </r>
  <r>
    <x v="1536"/>
    <x v="0"/>
    <s v="LABORF"/>
    <s v="2026"/>
    <n v="0"/>
    <s v="GU001"/>
    <s v="514AW3"/>
    <s v="2394"/>
    <s v="696071"/>
    <m/>
    <m/>
    <x v="0"/>
    <x v="0"/>
    <x v="3"/>
    <x v="3"/>
    <x v="5"/>
    <x v="2"/>
    <s v="514"/>
    <x v="18"/>
    <s v="514A"/>
    <s v="PC - Athletic Director"/>
  </r>
  <r>
    <x v="1537"/>
    <x v="0"/>
    <s v="LABORF"/>
    <s v="2026"/>
    <n v="0"/>
    <s v="GU001"/>
    <s v="553FA2"/>
    <s v="2392"/>
    <s v="646001"/>
    <m/>
    <m/>
    <x v="0"/>
    <x v="0"/>
    <x v="3"/>
    <x v="3"/>
    <x v="8"/>
    <x v="7"/>
    <s v="553"/>
    <x v="22"/>
    <s v="553B"/>
    <s v="Director Financial Aid"/>
  </r>
  <r>
    <x v="1538"/>
    <x v="0"/>
    <s v="LABORF"/>
    <s v="2026"/>
    <n v="0"/>
    <s v="GU001"/>
    <s v="210VI0"/>
    <s v="2394"/>
    <s v="601000"/>
    <m/>
    <m/>
    <x v="0"/>
    <x v="0"/>
    <x v="1"/>
    <x v="1"/>
    <x v="6"/>
    <x v="5"/>
    <s v="210"/>
    <x v="8"/>
    <s v="210A"/>
    <s v="VP Student Learning"/>
  </r>
  <r>
    <x v="1539"/>
    <x v="0"/>
    <s v="LABORF"/>
    <s v="2026"/>
    <n v="0"/>
    <s v="GU001"/>
    <s v="210VI0"/>
    <s v="2394"/>
    <s v="601000"/>
    <m/>
    <m/>
    <x v="0"/>
    <x v="0"/>
    <x v="1"/>
    <x v="1"/>
    <x v="6"/>
    <x v="5"/>
    <s v="210"/>
    <x v="8"/>
    <s v="210A"/>
    <s v="VP Student Learning"/>
  </r>
  <r>
    <x v="1540"/>
    <x v="0"/>
    <s v="LABORF"/>
    <s v="2026"/>
    <n v="0"/>
    <s v="GU001"/>
    <s v="210VI0"/>
    <s v="2412"/>
    <s v="499900"/>
    <m/>
    <m/>
    <x v="0"/>
    <x v="0"/>
    <x v="1"/>
    <x v="1"/>
    <x v="6"/>
    <x v="5"/>
    <s v="210"/>
    <x v="8"/>
    <s v="210A"/>
    <s v="VP Student Learning"/>
  </r>
  <r>
    <x v="1541"/>
    <x v="0"/>
    <s v="LABORF"/>
    <s v="2026"/>
    <n v="0"/>
    <s v="GU001"/>
    <s v="260VS0"/>
    <s v="2399"/>
    <s v="649090"/>
    <m/>
    <m/>
    <x v="0"/>
    <x v="0"/>
    <x v="1"/>
    <x v="1"/>
    <x v="1"/>
    <x v="1"/>
    <s v="260"/>
    <x v="1"/>
    <s v="260A"/>
    <s v="VP of Student Services"/>
  </r>
  <r>
    <x v="1542"/>
    <x v="0"/>
    <s v="LABORF"/>
    <s v="2026"/>
    <n v="0"/>
    <s v="CD011"/>
    <s v="219CD6"/>
    <s v="2191"/>
    <s v="692000"/>
    <m/>
    <m/>
    <x v="0"/>
    <x v="0"/>
    <x v="1"/>
    <x v="1"/>
    <x v="6"/>
    <x v="5"/>
    <s v="219"/>
    <x v="9"/>
    <s v="219C"/>
    <s v="BC Director CDC"/>
  </r>
  <r>
    <x v="1543"/>
    <x v="0"/>
    <s v="LABORF"/>
    <s v="2026"/>
    <n v="88888.51"/>
    <s v="RP037"/>
    <s v="267BN1"/>
    <s v="2110"/>
    <s v="649090"/>
    <m/>
    <m/>
    <x v="0"/>
    <x v="0"/>
    <x v="1"/>
    <x v="1"/>
    <x v="1"/>
    <x v="1"/>
    <s v="267"/>
    <x v="53"/>
    <s v="267B"/>
    <s v="Basic Needs"/>
  </r>
  <r>
    <x v="1544"/>
    <x v="0"/>
    <s v="LABORF"/>
    <s v="2026"/>
    <n v="0"/>
    <s v="GU001"/>
    <s v="210VI0"/>
    <s v="2394"/>
    <s v="601000"/>
    <m/>
    <m/>
    <x v="0"/>
    <x v="0"/>
    <x v="1"/>
    <x v="1"/>
    <x v="6"/>
    <x v="5"/>
    <s v="210"/>
    <x v="8"/>
    <s v="210A"/>
    <s v="VP Student Learning"/>
  </r>
  <r>
    <x v="1545"/>
    <x v="0"/>
    <s v="LABORF"/>
    <s v="2026"/>
    <n v="0"/>
    <s v="GU001"/>
    <s v="210VI0"/>
    <s v="2394"/>
    <s v="601000"/>
    <m/>
    <m/>
    <x v="0"/>
    <x v="0"/>
    <x v="1"/>
    <x v="1"/>
    <x v="6"/>
    <x v="5"/>
    <s v="210"/>
    <x v="8"/>
    <s v="210A"/>
    <s v="VP Student Learning"/>
  </r>
  <r>
    <x v="1546"/>
    <x v="0"/>
    <s v="LABORF"/>
    <s v="2026"/>
    <n v="0"/>
    <s v="GU001"/>
    <s v="210VI0"/>
    <s v="2394"/>
    <s v="601000"/>
    <m/>
    <m/>
    <x v="0"/>
    <x v="0"/>
    <x v="1"/>
    <x v="1"/>
    <x v="6"/>
    <x v="5"/>
    <s v="210"/>
    <x v="8"/>
    <s v="210A"/>
    <s v="VP Student Learning"/>
  </r>
  <r>
    <x v="1547"/>
    <x v="0"/>
    <s v="LABORF"/>
    <s v="2026"/>
    <n v="0"/>
    <s v="GU001"/>
    <s v="210VI0"/>
    <s v="2394"/>
    <s v="601000"/>
    <m/>
    <m/>
    <x v="0"/>
    <x v="0"/>
    <x v="1"/>
    <x v="1"/>
    <x v="6"/>
    <x v="5"/>
    <s v="210"/>
    <x v="8"/>
    <s v="210A"/>
    <s v="VP Student Learning"/>
  </r>
  <r>
    <x v="1548"/>
    <x v="0"/>
    <s v="LABORF"/>
    <s v="2026"/>
    <n v="0"/>
    <s v="GU001"/>
    <s v="210VI0"/>
    <s v="2394"/>
    <s v="601000"/>
    <m/>
    <m/>
    <x v="0"/>
    <x v="0"/>
    <x v="1"/>
    <x v="1"/>
    <x v="6"/>
    <x v="5"/>
    <s v="210"/>
    <x v="8"/>
    <s v="210A"/>
    <s v="VP Student Learning"/>
  </r>
  <r>
    <x v="1549"/>
    <x v="0"/>
    <s v="LABORF"/>
    <s v="2026"/>
    <n v="0"/>
    <s v="GU001"/>
    <s v="210VI0"/>
    <s v="2394"/>
    <s v="601000"/>
    <m/>
    <m/>
    <x v="0"/>
    <x v="0"/>
    <x v="1"/>
    <x v="1"/>
    <x v="6"/>
    <x v="5"/>
    <s v="210"/>
    <x v="8"/>
    <s v="210A"/>
    <s v="VP Student Learning"/>
  </r>
  <r>
    <x v="1550"/>
    <x v="0"/>
    <s v="LABORF"/>
    <s v="2026"/>
    <n v="0"/>
    <s v="GU001"/>
    <s v="210VI0"/>
    <s v="2394"/>
    <s v="601000"/>
    <m/>
    <m/>
    <x v="0"/>
    <x v="0"/>
    <x v="1"/>
    <x v="1"/>
    <x v="6"/>
    <x v="5"/>
    <s v="210"/>
    <x v="8"/>
    <s v="210A"/>
    <s v="VP Student Learning"/>
  </r>
  <r>
    <x v="1551"/>
    <x v="0"/>
    <s v="LABORF"/>
    <s v="2026"/>
    <n v="0"/>
    <s v="GU001"/>
    <s v="210VI0"/>
    <s v="2394"/>
    <s v="601000"/>
    <m/>
    <m/>
    <x v="0"/>
    <x v="0"/>
    <x v="1"/>
    <x v="1"/>
    <x v="6"/>
    <x v="5"/>
    <s v="210"/>
    <x v="8"/>
    <s v="210A"/>
    <s v="VP Student Learning"/>
  </r>
  <r>
    <x v="1552"/>
    <x v="0"/>
    <s v="LABORF"/>
    <s v="2026"/>
    <n v="0"/>
    <s v="GU001"/>
    <s v="210VI0"/>
    <s v="2394"/>
    <s v="601000"/>
    <m/>
    <m/>
    <x v="0"/>
    <x v="0"/>
    <x v="1"/>
    <x v="1"/>
    <x v="6"/>
    <x v="5"/>
    <s v="210"/>
    <x v="8"/>
    <s v="210A"/>
    <s v="VP Student Learning"/>
  </r>
  <r>
    <x v="1553"/>
    <x v="0"/>
    <s v="LABORF"/>
    <s v="2026"/>
    <n v="0"/>
    <s v="GU001"/>
    <s v="210VI0"/>
    <s v="2394"/>
    <s v="601000"/>
    <m/>
    <m/>
    <x v="0"/>
    <x v="0"/>
    <x v="1"/>
    <x v="1"/>
    <x v="6"/>
    <x v="5"/>
    <s v="210"/>
    <x v="8"/>
    <s v="210A"/>
    <s v="VP Student Learning"/>
  </r>
  <r>
    <x v="1554"/>
    <x v="0"/>
    <s v="LABORF"/>
    <s v="2026"/>
    <n v="0"/>
    <s v="GU001"/>
    <s v="210VI0"/>
    <s v="2394"/>
    <s v="601000"/>
    <m/>
    <m/>
    <x v="0"/>
    <x v="0"/>
    <x v="1"/>
    <x v="1"/>
    <x v="6"/>
    <x v="5"/>
    <s v="210"/>
    <x v="8"/>
    <s v="210A"/>
    <s v="VP Student Learning"/>
  </r>
  <r>
    <x v="1555"/>
    <x v="0"/>
    <s v="LABORF"/>
    <s v="2026"/>
    <n v="0"/>
    <s v="GU001"/>
    <s v="210VI0"/>
    <s v="2394"/>
    <s v="601000"/>
    <m/>
    <m/>
    <x v="0"/>
    <x v="0"/>
    <x v="1"/>
    <x v="1"/>
    <x v="6"/>
    <x v="5"/>
    <s v="210"/>
    <x v="8"/>
    <s v="210A"/>
    <s v="VP Student Learning"/>
  </r>
  <r>
    <x v="1556"/>
    <x v="0"/>
    <s v="LABORF"/>
    <s v="2026"/>
    <n v="0"/>
    <s v="GU001"/>
    <s v="210VI0"/>
    <s v="2394"/>
    <s v="601000"/>
    <m/>
    <m/>
    <x v="0"/>
    <x v="0"/>
    <x v="1"/>
    <x v="1"/>
    <x v="6"/>
    <x v="5"/>
    <s v="210"/>
    <x v="8"/>
    <s v="210A"/>
    <s v="VP Student Learning"/>
  </r>
  <r>
    <x v="1557"/>
    <x v="0"/>
    <s v="LABORF"/>
    <s v="2026"/>
    <n v="0"/>
    <s v="GU001"/>
    <s v="210VI0"/>
    <s v="2394"/>
    <s v="601000"/>
    <m/>
    <m/>
    <x v="0"/>
    <x v="0"/>
    <x v="1"/>
    <x v="1"/>
    <x v="6"/>
    <x v="5"/>
    <s v="210"/>
    <x v="8"/>
    <s v="210A"/>
    <s v="VP Student Learning"/>
  </r>
  <r>
    <x v="1558"/>
    <x v="0"/>
    <s v="LABORF"/>
    <s v="2026"/>
    <n v="88888.51"/>
    <s v="GU001"/>
    <s v="200PR0"/>
    <s v="2190"/>
    <s v="679000"/>
    <m/>
    <m/>
    <x v="0"/>
    <x v="0"/>
    <x v="1"/>
    <x v="1"/>
    <x v="13"/>
    <x v="12"/>
    <s v="200"/>
    <x v="35"/>
    <s v="200A"/>
    <s v="BC - President"/>
  </r>
  <r>
    <x v="1559"/>
    <x v="0"/>
    <s v="LABORF"/>
    <s v="2026"/>
    <n v="70629.279999999999"/>
    <s v="GU001"/>
    <s v="215DN0"/>
    <s v="1214"/>
    <s v="601000"/>
    <m/>
    <m/>
    <x v="0"/>
    <x v="0"/>
    <x v="1"/>
    <x v="1"/>
    <x v="6"/>
    <x v="5"/>
    <s v="215"/>
    <x v="13"/>
    <s v="215A"/>
    <s v="Dean-Stdnt Lrning (Math/HC)"/>
  </r>
  <r>
    <x v="1559"/>
    <x v="0"/>
    <s v="LABORF"/>
    <s v="2026"/>
    <n v="70629.279999999999"/>
    <s v="RP335"/>
    <s v="214SU1"/>
    <s v="1214"/>
    <s v="601000"/>
    <s v="STEM02"/>
    <m/>
    <x v="0"/>
    <x v="0"/>
    <x v="1"/>
    <x v="1"/>
    <x v="6"/>
    <x v="5"/>
    <s v="214"/>
    <x v="26"/>
    <s v="214S"/>
    <s v="BC Stem"/>
  </r>
  <r>
    <x v="1560"/>
    <x v="0"/>
    <s v="LABORF"/>
    <s v="2026"/>
    <n v="88888.51"/>
    <s v="RP613"/>
    <s v="21AWL9"/>
    <s v="2110"/>
    <s v="619000"/>
    <s v="B68168"/>
    <m/>
    <x v="0"/>
    <x v="0"/>
    <x v="1"/>
    <x v="1"/>
    <x v="6"/>
    <x v="5"/>
    <s v="21A"/>
    <x v="47"/>
    <s v="21AW"/>
    <s v="BC Strong Workforce"/>
  </r>
  <r>
    <x v="1561"/>
    <x v="0"/>
    <s v="LABORF"/>
    <s v="2026"/>
    <n v="61084.88"/>
    <s v="CD004"/>
    <s v="219CD4"/>
    <s v="2110"/>
    <s v="692000"/>
    <m/>
    <m/>
    <x v="0"/>
    <x v="0"/>
    <x v="1"/>
    <x v="1"/>
    <x v="6"/>
    <x v="5"/>
    <s v="219"/>
    <x v="9"/>
    <s v="219C"/>
    <s v="BC Director CDC"/>
  </r>
  <r>
    <x v="1562"/>
    <x v="0"/>
    <s v="LABORF"/>
    <s v="2026"/>
    <n v="98116.29"/>
    <s v="GU001"/>
    <s v="21GDAC"/>
    <s v="2110"/>
    <s v="601000"/>
    <m/>
    <m/>
    <x v="0"/>
    <x v="0"/>
    <x v="1"/>
    <x v="1"/>
    <x v="6"/>
    <x v="5"/>
    <s v="21G"/>
    <x v="15"/>
    <s v="21GD"/>
    <s v="BC DEAN"/>
  </r>
  <r>
    <x v="1563"/>
    <x v="0"/>
    <s v="LABORF"/>
    <s v="2026"/>
    <n v="0"/>
    <s v="CD015"/>
    <s v="219CA2"/>
    <s v="2191"/>
    <s v="692000"/>
    <m/>
    <m/>
    <x v="0"/>
    <x v="0"/>
    <x v="1"/>
    <x v="1"/>
    <x v="6"/>
    <x v="5"/>
    <s v="219"/>
    <x v="9"/>
    <s v="219C"/>
    <s v="BC Director CDC"/>
  </r>
  <r>
    <x v="1564"/>
    <x v="0"/>
    <s v="LABORF"/>
    <s v="2026"/>
    <n v="125189.69"/>
    <s v="GU001"/>
    <s v="215MA1"/>
    <s v="1100"/>
    <s v="170100"/>
    <m/>
    <m/>
    <x v="0"/>
    <x v="0"/>
    <x v="1"/>
    <x v="1"/>
    <x v="6"/>
    <x v="5"/>
    <s v="215"/>
    <x v="13"/>
    <s v="215F"/>
    <s v="Math General"/>
  </r>
  <r>
    <x v="398"/>
    <x v="0"/>
    <s v="LABORF"/>
    <s v="2026"/>
    <n v="154352.71"/>
    <s v="GU001"/>
    <s v="21DHC1"/>
    <s v="1100"/>
    <s v="123010"/>
    <m/>
    <m/>
    <x v="0"/>
    <x v="0"/>
    <x v="1"/>
    <x v="1"/>
    <x v="6"/>
    <x v="5"/>
    <s v="21D"/>
    <x v="11"/>
    <s v="21DH"/>
    <s v="BC Assc Dean Nursing"/>
  </r>
  <r>
    <x v="1565"/>
    <x v="0"/>
    <s v="LABORF"/>
    <s v="2026"/>
    <n v="165155.19"/>
    <s v="GU001"/>
    <s v="215SI1"/>
    <s v="1100"/>
    <s v="220600"/>
    <m/>
    <m/>
    <x v="0"/>
    <x v="0"/>
    <x v="1"/>
    <x v="1"/>
    <x v="6"/>
    <x v="5"/>
    <s v="215"/>
    <x v="13"/>
    <s v="215G"/>
    <s v="Physical Science"/>
  </r>
  <r>
    <x v="1566"/>
    <x v="0"/>
    <s v="LABORF"/>
    <s v="2026"/>
    <n v="154352.71"/>
    <s v="GU001"/>
    <s v="215MA1"/>
    <s v="1100"/>
    <s v="170100"/>
    <m/>
    <m/>
    <x v="0"/>
    <x v="0"/>
    <x v="1"/>
    <x v="1"/>
    <x v="6"/>
    <x v="5"/>
    <s v="215"/>
    <x v="13"/>
    <s v="215F"/>
    <s v="Math General"/>
  </r>
  <r>
    <x v="1567"/>
    <x v="0"/>
    <s v="LABORF"/>
    <s v="2026"/>
    <n v="0"/>
    <s v="GU001"/>
    <s v="26CCG1"/>
    <s v="1231"/>
    <s v="631000"/>
    <m/>
    <m/>
    <x v="0"/>
    <x v="0"/>
    <x v="1"/>
    <x v="1"/>
    <x v="1"/>
    <x v="1"/>
    <s v="26C"/>
    <x v="43"/>
    <s v="26CC"/>
    <s v="Dean of Student Develop Success"/>
  </r>
  <r>
    <x v="698"/>
    <x v="0"/>
    <s v="LABORF"/>
    <s v="2026"/>
    <n v="2713.04"/>
    <s v="RP384"/>
    <s v="40KEQB"/>
    <s v="2191"/>
    <s v="649090"/>
    <m/>
    <s v="CM"/>
    <x v="0"/>
    <x v="0"/>
    <x v="2"/>
    <x v="2"/>
    <x v="7"/>
    <x v="6"/>
    <s v="40K"/>
    <x v="21"/>
    <s v="40KA"/>
    <s v="Equity"/>
  </r>
  <r>
    <x v="698"/>
    <x v="0"/>
    <s v="LABORF"/>
    <s v="2026"/>
    <n v="16309.88"/>
    <s v="RP384"/>
    <s v="42FMTB"/>
    <s v="2191"/>
    <s v="632000"/>
    <m/>
    <s v="CB"/>
    <x v="0"/>
    <x v="0"/>
    <x v="2"/>
    <x v="2"/>
    <x v="11"/>
    <x v="10"/>
    <s v="42F"/>
    <x v="63"/>
    <s v="42FA"/>
    <s v="Director of SSSP"/>
  </r>
  <r>
    <x v="698"/>
    <x v="0"/>
    <s v="LABORF"/>
    <s v="2026"/>
    <n v="16309.86"/>
    <s v="RP384"/>
    <s v="42FMTB"/>
    <s v="2191"/>
    <s v="632000"/>
    <m/>
    <s v="CM"/>
    <x v="0"/>
    <x v="0"/>
    <x v="2"/>
    <x v="2"/>
    <x v="11"/>
    <x v="10"/>
    <s v="42F"/>
    <x v="63"/>
    <s v="42FA"/>
    <s v="Director of SSSP"/>
  </r>
  <r>
    <x v="281"/>
    <x v="0"/>
    <s v="LABORF"/>
    <s v="2026"/>
    <n v="3672.5"/>
    <s v="RP384"/>
    <s v="40KEQB"/>
    <s v="2191"/>
    <s v="649090"/>
    <m/>
    <s v="CI"/>
    <x v="0"/>
    <x v="0"/>
    <x v="2"/>
    <x v="2"/>
    <x v="7"/>
    <x v="6"/>
    <s v="40K"/>
    <x v="21"/>
    <s v="40KA"/>
    <s v="Equity"/>
  </r>
  <r>
    <x v="281"/>
    <x v="0"/>
    <s v="LABORF"/>
    <s v="2026"/>
    <n v="36724.94"/>
    <s v="GU001"/>
    <s v="42FCG1"/>
    <s v="2191"/>
    <s v="631000"/>
    <m/>
    <s v="CI"/>
    <x v="0"/>
    <x v="0"/>
    <x v="2"/>
    <x v="2"/>
    <x v="11"/>
    <x v="10"/>
    <s v="42F"/>
    <x v="63"/>
    <s v="42FA"/>
    <s v="Director of SSSP"/>
  </r>
  <r>
    <x v="646"/>
    <x v="0"/>
    <s v="LABORF"/>
    <s v="2026"/>
    <n v="5293.2"/>
    <s v="RP350"/>
    <s v="422CW1"/>
    <s v="2191"/>
    <s v="641010"/>
    <s v="CALDCO"/>
    <s v="CI"/>
    <x v="0"/>
    <x v="0"/>
    <x v="2"/>
    <x v="2"/>
    <x v="11"/>
    <x v="10"/>
    <s v="422"/>
    <x v="41"/>
    <s v="422F"/>
    <s v="CalWorks/TANF"/>
  </r>
  <r>
    <x v="1568"/>
    <x v="0"/>
    <s v="LABORF"/>
    <s v="2026"/>
    <n v="10486.59"/>
    <s v="RP400"/>
    <s v="553FA3"/>
    <s v="2191"/>
    <s v="646002"/>
    <s v="BFADCA"/>
    <m/>
    <x v="0"/>
    <x v="0"/>
    <x v="3"/>
    <x v="3"/>
    <x v="8"/>
    <x v="7"/>
    <s v="553"/>
    <x v="22"/>
    <s v="553B"/>
    <s v="Director Financial Aid"/>
  </r>
  <r>
    <x v="1569"/>
    <x v="0"/>
    <s v="LABORF"/>
    <s v="2026"/>
    <n v="37709.089999999997"/>
    <s v="GU001"/>
    <s v="160OP0"/>
    <s v="2191"/>
    <s v="653000"/>
    <m/>
    <m/>
    <x v="0"/>
    <x v="0"/>
    <x v="0"/>
    <x v="0"/>
    <x v="19"/>
    <x v="17"/>
    <s v="160"/>
    <x v="85"/>
    <s v="160O"/>
    <s v="Operations"/>
  </r>
  <r>
    <x v="1570"/>
    <x v="0"/>
    <s v="LABORF"/>
    <s v="2026"/>
    <n v="8027.83"/>
    <s v="RP173"/>
    <s v="11ATP1"/>
    <s v="2191"/>
    <s v="679000"/>
    <m/>
    <m/>
    <x v="0"/>
    <x v="0"/>
    <x v="0"/>
    <x v="0"/>
    <x v="4"/>
    <x v="4"/>
    <s v="11A"/>
    <x v="37"/>
    <s v="11AA"/>
    <s v="Institutional Research"/>
  </r>
  <r>
    <x v="653"/>
    <x v="0"/>
    <s v="LABORF"/>
    <s v="2026"/>
    <n v="0"/>
    <s v="RP009"/>
    <s v="422CA1"/>
    <s v="2191"/>
    <s v="643010"/>
    <s v="CARDCB"/>
    <s v="CI"/>
    <x v="0"/>
    <x v="0"/>
    <x v="2"/>
    <x v="2"/>
    <x v="11"/>
    <x v="10"/>
    <s v="422"/>
    <x v="41"/>
    <s v="422C"/>
    <s v="Care"/>
  </r>
  <r>
    <x v="601"/>
    <x v="0"/>
    <s v="LABORF"/>
    <s v="2026"/>
    <n v="22643.119999999999"/>
    <s v="RP005"/>
    <s v="422EO1"/>
    <s v="2191"/>
    <s v="643000"/>
    <s v="EOPDCB"/>
    <s v="CI"/>
    <x v="0"/>
    <x v="0"/>
    <x v="2"/>
    <x v="2"/>
    <x v="11"/>
    <x v="10"/>
    <s v="422"/>
    <x v="41"/>
    <s v="422E"/>
    <s v="EOPS"/>
  </r>
  <r>
    <x v="1571"/>
    <x v="0"/>
    <s v="LABORF"/>
    <s v="2026"/>
    <n v="25561.040000000001"/>
    <s v="GU001"/>
    <s v="43HMOS"/>
    <s v="2191"/>
    <s v="677050"/>
    <m/>
    <s v="CT"/>
    <x v="0"/>
    <x v="0"/>
    <x v="2"/>
    <x v="2"/>
    <x v="14"/>
    <x v="13"/>
    <s v="43H"/>
    <x v="83"/>
    <s v="43HA"/>
    <s v="CC Safety &amp; Security Program Mgr"/>
  </r>
  <r>
    <x v="1572"/>
    <x v="0"/>
    <s v="LABORF"/>
    <s v="2026"/>
    <n v="57378.82"/>
    <s v="GU001"/>
    <s v="21DHC1"/>
    <s v="2191"/>
    <s v="601000"/>
    <m/>
    <m/>
    <x v="0"/>
    <x v="0"/>
    <x v="1"/>
    <x v="1"/>
    <x v="6"/>
    <x v="5"/>
    <s v="21D"/>
    <x v="11"/>
    <s v="21DH"/>
    <s v="BC Assc Dean Nursing"/>
  </r>
  <r>
    <x v="1573"/>
    <x v="0"/>
    <s v="LABORF"/>
    <s v="2026"/>
    <n v="68104.3"/>
    <s v="RP008"/>
    <s v="26EDS1"/>
    <s v="2191"/>
    <s v="642000"/>
    <m/>
    <m/>
    <x v="0"/>
    <x v="0"/>
    <x v="1"/>
    <x v="1"/>
    <x v="1"/>
    <x v="1"/>
    <s v="26E"/>
    <x v="14"/>
    <s v="26ED"/>
    <s v="BC DSPS"/>
  </r>
  <r>
    <x v="1192"/>
    <x v="0"/>
    <s v="LABORF"/>
    <s v="2026"/>
    <n v="34955.26"/>
    <s v="RP384"/>
    <s v="26LEQB"/>
    <s v="2191"/>
    <s v="649090"/>
    <m/>
    <m/>
    <x v="0"/>
    <x v="0"/>
    <x v="1"/>
    <x v="1"/>
    <x v="1"/>
    <x v="1"/>
    <s v="26L"/>
    <x v="10"/>
    <s v="26LA"/>
    <s v="Categorical Programs"/>
  </r>
  <r>
    <x v="1325"/>
    <x v="0"/>
    <s v="LABORF"/>
    <s v="2026"/>
    <n v="45864.32"/>
    <s v="RP384"/>
    <s v="26LEQA"/>
    <s v="2191"/>
    <s v="649090"/>
    <m/>
    <m/>
    <x v="0"/>
    <x v="0"/>
    <x v="1"/>
    <x v="1"/>
    <x v="1"/>
    <x v="1"/>
    <s v="26L"/>
    <x v="10"/>
    <s v="26LA"/>
    <s v="Categorical Programs"/>
  </r>
  <r>
    <x v="1574"/>
    <x v="0"/>
    <s v="LABORF"/>
    <s v="2026"/>
    <n v="64918.94"/>
    <s v="GU001"/>
    <s v="267DK0"/>
    <s v="2191"/>
    <s v="679000"/>
    <m/>
    <m/>
    <x v="0"/>
    <x v="0"/>
    <x v="1"/>
    <x v="1"/>
    <x v="1"/>
    <x v="1"/>
    <s v="267"/>
    <x v="53"/>
    <s v="267A"/>
    <s v="Dean of Student Services"/>
  </r>
  <r>
    <x v="1575"/>
    <x v="0"/>
    <s v="LABORF"/>
    <s v="2026"/>
    <n v="39548.660000000003"/>
    <s v="RP384"/>
    <s v="26LEQB"/>
    <s v="2191"/>
    <s v="649090"/>
    <m/>
    <m/>
    <x v="0"/>
    <x v="0"/>
    <x v="1"/>
    <x v="1"/>
    <x v="1"/>
    <x v="1"/>
    <s v="26L"/>
    <x v="10"/>
    <s v="26LA"/>
    <s v="Categorical Programs"/>
  </r>
  <r>
    <x v="1576"/>
    <x v="0"/>
    <s v="LABORF"/>
    <s v="2026"/>
    <n v="36724.92"/>
    <s v="RP384"/>
    <s v="26LEQB"/>
    <s v="2191"/>
    <s v="649090"/>
    <m/>
    <m/>
    <x v="0"/>
    <x v="0"/>
    <x v="1"/>
    <x v="1"/>
    <x v="1"/>
    <x v="1"/>
    <s v="26L"/>
    <x v="10"/>
    <s v="26LA"/>
    <s v="Categorical Programs"/>
  </r>
  <r>
    <x v="1577"/>
    <x v="0"/>
    <s v="LABORF"/>
    <s v="2026"/>
    <n v="79097.33"/>
    <s v="GU001"/>
    <s v="26DAR3"/>
    <s v="2191"/>
    <s v="649090"/>
    <m/>
    <m/>
    <x v="0"/>
    <x v="0"/>
    <x v="1"/>
    <x v="1"/>
    <x v="1"/>
    <x v="1"/>
    <s v="26D"/>
    <x v="14"/>
    <s v="26DA"/>
    <s v="Dir Outreach Services"/>
  </r>
  <r>
    <x v="1578"/>
    <x v="0"/>
    <s v="LABORF"/>
    <s v="2026"/>
    <n v="68205.460000000006"/>
    <s v="GU001"/>
    <s v="260VS0"/>
    <s v="2191"/>
    <s v="679000"/>
    <m/>
    <m/>
    <x v="0"/>
    <x v="0"/>
    <x v="1"/>
    <x v="1"/>
    <x v="1"/>
    <x v="1"/>
    <s v="260"/>
    <x v="1"/>
    <s v="260A"/>
    <s v="VP of Student Services"/>
  </r>
  <r>
    <x v="352"/>
    <x v="0"/>
    <s v="LABORF"/>
    <s v="2026"/>
    <n v="5458.15"/>
    <s v="GU001"/>
    <s v="239SY0"/>
    <s v="2191"/>
    <s v="696011"/>
    <m/>
    <m/>
    <x v="0"/>
    <x v="0"/>
    <x v="1"/>
    <x v="1"/>
    <x v="15"/>
    <x v="14"/>
    <s v="239"/>
    <x v="44"/>
    <s v="239A"/>
    <s v="Public Safety"/>
  </r>
  <r>
    <x v="604"/>
    <x v="0"/>
    <s v="LABORF"/>
    <s v="2026"/>
    <n v="49390.91"/>
    <s v="RP384"/>
    <s v="26LEQB"/>
    <s v="2191"/>
    <s v="649090"/>
    <m/>
    <m/>
    <x v="0"/>
    <x v="0"/>
    <x v="1"/>
    <x v="1"/>
    <x v="1"/>
    <x v="1"/>
    <s v="26L"/>
    <x v="10"/>
    <s v="26LA"/>
    <s v="Categorical Programs"/>
  </r>
  <r>
    <x v="1579"/>
    <x v="0"/>
    <s v="LABORF"/>
    <s v="2026"/>
    <n v="0"/>
    <s v="GU001"/>
    <s v="21FFL2"/>
    <s v="1311"/>
    <s v="493080"/>
    <m/>
    <m/>
    <x v="0"/>
    <x v="0"/>
    <x v="1"/>
    <x v="1"/>
    <x v="6"/>
    <x v="5"/>
    <s v="21F"/>
    <x v="46"/>
    <s v="21FF"/>
    <s v="BC FOREIGN LANGUAGE"/>
  </r>
  <r>
    <x v="804"/>
    <x v="0"/>
    <s v="LABORF"/>
    <s v="2026"/>
    <n v="52432.92"/>
    <s v="GU001"/>
    <s v="11AIR1"/>
    <s v="2191"/>
    <s v="679000"/>
    <m/>
    <m/>
    <x v="0"/>
    <x v="0"/>
    <x v="0"/>
    <x v="0"/>
    <x v="4"/>
    <x v="4"/>
    <s v="11A"/>
    <x v="37"/>
    <s v="11AA"/>
    <s v="Institutional Research"/>
  </r>
  <r>
    <x v="1580"/>
    <x v="0"/>
    <s v="LABORF"/>
    <s v="2026"/>
    <n v="0"/>
    <s v="GU001"/>
    <s v="20CDIE"/>
    <s v="2394"/>
    <s v="679000"/>
    <m/>
    <m/>
    <x v="0"/>
    <x v="0"/>
    <x v="1"/>
    <x v="1"/>
    <x v="13"/>
    <x v="12"/>
    <s v="20C"/>
    <x v="91"/>
    <s v="20CA"/>
    <s v="Dean of Institutional Effectiveness"/>
  </r>
  <r>
    <x v="1581"/>
    <x v="0"/>
    <s v="LABORF"/>
    <s v="2026"/>
    <n v="0"/>
    <s v="GU001"/>
    <s v="260VS0"/>
    <s v="2399"/>
    <s v="649090"/>
    <m/>
    <m/>
    <x v="0"/>
    <x v="0"/>
    <x v="1"/>
    <x v="1"/>
    <x v="1"/>
    <x v="1"/>
    <s v="260"/>
    <x v="1"/>
    <s v="260A"/>
    <s v="VP of Student Services"/>
  </r>
  <r>
    <x v="1582"/>
    <x v="0"/>
    <s v="LABORF"/>
    <s v="2026"/>
    <n v="0"/>
    <s v="GU001"/>
    <s v="210VI0"/>
    <s v="1311"/>
    <s v="499900"/>
    <m/>
    <m/>
    <x v="0"/>
    <x v="0"/>
    <x v="1"/>
    <x v="1"/>
    <x v="6"/>
    <x v="5"/>
    <s v="210"/>
    <x v="8"/>
    <s v="210A"/>
    <s v="VP Student Learning"/>
  </r>
  <r>
    <x v="135"/>
    <x v="0"/>
    <s v="LABORF"/>
    <s v="2026"/>
    <n v="53752.29"/>
    <s v="GU001"/>
    <s v="R00CO1"/>
    <s v="1214"/>
    <s v="711001"/>
    <m/>
    <m/>
    <x v="0"/>
    <x v="0"/>
    <x v="0"/>
    <x v="0"/>
    <x v="3"/>
    <x v="3"/>
    <s v="100"/>
    <x v="50"/>
    <s v="100A"/>
    <s v="Chancellor's - Office"/>
  </r>
  <r>
    <x v="1583"/>
    <x v="0"/>
    <s v="LABORF"/>
    <s v="2026"/>
    <n v="3600"/>
    <s v="GU001"/>
    <s v="R01BT1"/>
    <s v="2110"/>
    <s v="660020"/>
    <m/>
    <m/>
    <x v="0"/>
    <x v="0"/>
    <x v="0"/>
    <x v="0"/>
    <x v="3"/>
    <x v="3"/>
    <s v="101"/>
    <x v="51"/>
    <s v="101A"/>
    <s v="Chancellor's - Admin. Assistant"/>
  </r>
  <r>
    <x v="1584"/>
    <x v="0"/>
    <s v="LABORF"/>
    <s v="2026"/>
    <n v="0"/>
    <s v="RP615"/>
    <s v="117A01"/>
    <s v="2394"/>
    <s v="684000"/>
    <s v="HRTPA"/>
    <m/>
    <x v="0"/>
    <x v="0"/>
    <x v="0"/>
    <x v="0"/>
    <x v="4"/>
    <x v="4"/>
    <s v="11B"/>
    <x v="5"/>
    <s v="11BH"/>
    <s v="Clean Energy"/>
  </r>
  <r>
    <x v="1585"/>
    <x v="0"/>
    <s v="LABORF"/>
    <s v="2026"/>
    <n v="0"/>
    <s v="RP615"/>
    <s v="117A01"/>
    <s v="2412"/>
    <s v="684000"/>
    <m/>
    <m/>
    <x v="0"/>
    <x v="0"/>
    <x v="0"/>
    <x v="0"/>
    <x v="4"/>
    <x v="4"/>
    <s v="11B"/>
    <x v="5"/>
    <s v="11BH"/>
    <s v="Clean Energy"/>
  </r>
  <r>
    <x v="1586"/>
    <x v="0"/>
    <s v="LABORF"/>
    <s v="2026"/>
    <n v="0"/>
    <s v="GU001"/>
    <s v="R00CO1"/>
    <s v="2311"/>
    <s v="660010"/>
    <s v="DORESV"/>
    <m/>
    <x v="0"/>
    <x v="0"/>
    <x v="0"/>
    <x v="0"/>
    <x v="3"/>
    <x v="3"/>
    <s v="100"/>
    <x v="50"/>
    <s v="100A"/>
    <s v="Chancellor's - Office"/>
  </r>
  <r>
    <x v="1587"/>
    <x v="0"/>
    <s v="LABORF"/>
    <s v="2026"/>
    <n v="154352.71"/>
    <s v="GU001"/>
    <s v="511SM2"/>
    <s v="1100"/>
    <s v="170100"/>
    <m/>
    <m/>
    <x v="0"/>
    <x v="0"/>
    <x v="3"/>
    <x v="3"/>
    <x v="5"/>
    <x v="2"/>
    <s v="511"/>
    <x v="17"/>
    <s v="511C"/>
    <s v="PC - Math"/>
  </r>
  <r>
    <x v="1588"/>
    <x v="0"/>
    <s v="LABORF"/>
    <s v="2026"/>
    <n v="144253.26"/>
    <s v="GU001"/>
    <s v="511SM1"/>
    <s v="1100"/>
    <s v="040100"/>
    <m/>
    <m/>
    <x v="0"/>
    <x v="0"/>
    <x v="3"/>
    <x v="3"/>
    <x v="5"/>
    <x v="2"/>
    <s v="511"/>
    <x v="17"/>
    <s v="511G"/>
    <s v="PC - SCIENCE"/>
  </r>
  <r>
    <x v="1589"/>
    <x v="0"/>
    <s v="LABORF"/>
    <s v="2026"/>
    <n v="0"/>
    <s v="GU001"/>
    <s v="210VI0"/>
    <s v="2394"/>
    <s v="601000"/>
    <m/>
    <m/>
    <x v="0"/>
    <x v="0"/>
    <x v="1"/>
    <x v="1"/>
    <x v="6"/>
    <x v="5"/>
    <s v="210"/>
    <x v="8"/>
    <s v="210A"/>
    <s v="VP Student Learning"/>
  </r>
  <r>
    <x v="1590"/>
    <x v="0"/>
    <s v="LABORF"/>
    <s v="2026"/>
    <n v="0"/>
    <s v="GU001"/>
    <s v="210VI0"/>
    <s v="2394"/>
    <s v="601000"/>
    <m/>
    <m/>
    <x v="0"/>
    <x v="0"/>
    <x v="1"/>
    <x v="1"/>
    <x v="6"/>
    <x v="5"/>
    <s v="210"/>
    <x v="8"/>
    <s v="210A"/>
    <s v="VP Student Learning"/>
  </r>
  <r>
    <x v="1591"/>
    <x v="0"/>
    <s v="LABORF"/>
    <s v="2026"/>
    <n v="0"/>
    <s v="GU001"/>
    <s v="260VS0"/>
    <s v="2399"/>
    <s v="649090"/>
    <m/>
    <m/>
    <x v="0"/>
    <x v="0"/>
    <x v="1"/>
    <x v="1"/>
    <x v="1"/>
    <x v="1"/>
    <s v="260"/>
    <x v="1"/>
    <s v="260A"/>
    <s v="VP of Student Services"/>
  </r>
  <r>
    <x v="1592"/>
    <x v="0"/>
    <s v="LABORF"/>
    <s v="2026"/>
    <n v="0"/>
    <s v="GU001"/>
    <s v="260VS0"/>
    <s v="2399"/>
    <s v="649090"/>
    <m/>
    <m/>
    <x v="0"/>
    <x v="0"/>
    <x v="1"/>
    <x v="1"/>
    <x v="1"/>
    <x v="1"/>
    <s v="260"/>
    <x v="1"/>
    <s v="260A"/>
    <s v="VP of Student Services"/>
  </r>
  <r>
    <x v="1593"/>
    <x v="0"/>
    <s v="LABORF"/>
    <s v="2026"/>
    <n v="0"/>
    <s v="RP264"/>
    <s v="21ETV5"/>
    <s v="2191"/>
    <s v="601000"/>
    <m/>
    <m/>
    <x v="0"/>
    <x v="0"/>
    <x v="1"/>
    <x v="1"/>
    <x v="6"/>
    <x v="5"/>
    <s v="21E"/>
    <x v="64"/>
    <s v="21ET"/>
    <s v="BC Health Science Grants"/>
  </r>
  <r>
    <x v="624"/>
    <x v="0"/>
    <s v="LABORF"/>
    <s v="2026"/>
    <n v="44444.25"/>
    <s v="RP384"/>
    <s v="26LEQA"/>
    <s v="2110"/>
    <s v="649090"/>
    <m/>
    <m/>
    <x v="0"/>
    <x v="0"/>
    <x v="1"/>
    <x v="1"/>
    <x v="1"/>
    <x v="1"/>
    <s v="26L"/>
    <x v="10"/>
    <s v="26LA"/>
    <s v="Categorical Programs"/>
  </r>
  <r>
    <x v="1594"/>
    <x v="0"/>
    <s v="LABORF"/>
    <s v="2026"/>
    <n v="0"/>
    <s v="GU001"/>
    <s v="210VI0"/>
    <s v="2394"/>
    <s v="601000"/>
    <m/>
    <m/>
    <x v="0"/>
    <x v="0"/>
    <x v="1"/>
    <x v="1"/>
    <x v="6"/>
    <x v="5"/>
    <s v="210"/>
    <x v="8"/>
    <s v="210A"/>
    <s v="VP Student Learning"/>
  </r>
  <r>
    <x v="1595"/>
    <x v="0"/>
    <s v="LABORF"/>
    <s v="2026"/>
    <n v="0"/>
    <s v="GU001"/>
    <s v="210VI0"/>
    <s v="2394"/>
    <s v="601000"/>
    <m/>
    <m/>
    <x v="0"/>
    <x v="0"/>
    <x v="1"/>
    <x v="1"/>
    <x v="6"/>
    <x v="5"/>
    <s v="210"/>
    <x v="8"/>
    <s v="210A"/>
    <s v="VP Student Learning"/>
  </r>
  <r>
    <x v="1596"/>
    <x v="0"/>
    <s v="LABORF"/>
    <s v="2026"/>
    <n v="0"/>
    <s v="GU001"/>
    <s v="210VI0"/>
    <s v="2394"/>
    <s v="601000"/>
    <m/>
    <m/>
    <x v="0"/>
    <x v="0"/>
    <x v="1"/>
    <x v="1"/>
    <x v="6"/>
    <x v="5"/>
    <s v="210"/>
    <x v="8"/>
    <s v="210A"/>
    <s v="VP Student Learning"/>
  </r>
  <r>
    <x v="1597"/>
    <x v="0"/>
    <s v="LABORF"/>
    <s v="2026"/>
    <n v="0"/>
    <s v="GU001"/>
    <s v="210VI0"/>
    <s v="2394"/>
    <s v="601000"/>
    <m/>
    <m/>
    <x v="0"/>
    <x v="0"/>
    <x v="1"/>
    <x v="1"/>
    <x v="6"/>
    <x v="5"/>
    <s v="210"/>
    <x v="8"/>
    <s v="210A"/>
    <s v="VP Student Learning"/>
  </r>
  <r>
    <x v="1598"/>
    <x v="0"/>
    <s v="LABORF"/>
    <s v="2026"/>
    <n v="0"/>
    <s v="GU001"/>
    <s v="210VI0"/>
    <s v="2394"/>
    <s v="601000"/>
    <m/>
    <m/>
    <x v="0"/>
    <x v="0"/>
    <x v="1"/>
    <x v="1"/>
    <x v="6"/>
    <x v="5"/>
    <s v="210"/>
    <x v="8"/>
    <s v="210A"/>
    <s v="VP Student Learning"/>
  </r>
  <r>
    <x v="1599"/>
    <x v="0"/>
    <s v="LABORF"/>
    <s v="2026"/>
    <n v="0"/>
    <s v="GU001"/>
    <s v="210VI0"/>
    <s v="2394"/>
    <s v="601000"/>
    <m/>
    <m/>
    <x v="0"/>
    <x v="0"/>
    <x v="1"/>
    <x v="1"/>
    <x v="6"/>
    <x v="5"/>
    <s v="210"/>
    <x v="8"/>
    <s v="210A"/>
    <s v="VP Student Learning"/>
  </r>
  <r>
    <x v="1600"/>
    <x v="0"/>
    <s v="LABORF"/>
    <s v="2026"/>
    <n v="0"/>
    <s v="GU001"/>
    <s v="210VI0"/>
    <s v="2394"/>
    <s v="601000"/>
    <m/>
    <m/>
    <x v="0"/>
    <x v="0"/>
    <x v="1"/>
    <x v="1"/>
    <x v="6"/>
    <x v="5"/>
    <s v="210"/>
    <x v="8"/>
    <s v="210A"/>
    <s v="VP Student Learning"/>
  </r>
  <r>
    <x v="1601"/>
    <x v="0"/>
    <s v="LABORF"/>
    <s v="2026"/>
    <n v="0"/>
    <s v="GU001"/>
    <s v="210VI0"/>
    <s v="2394"/>
    <s v="601000"/>
    <m/>
    <m/>
    <x v="0"/>
    <x v="0"/>
    <x v="1"/>
    <x v="1"/>
    <x v="6"/>
    <x v="5"/>
    <s v="210"/>
    <x v="8"/>
    <s v="210A"/>
    <s v="VP Student Learning"/>
  </r>
  <r>
    <x v="1602"/>
    <x v="0"/>
    <s v="LABORF"/>
    <s v="2026"/>
    <n v="0"/>
    <s v="GU001"/>
    <s v="210VI0"/>
    <s v="2394"/>
    <s v="601000"/>
    <m/>
    <m/>
    <x v="0"/>
    <x v="0"/>
    <x v="1"/>
    <x v="1"/>
    <x v="6"/>
    <x v="5"/>
    <s v="210"/>
    <x v="8"/>
    <s v="210A"/>
    <s v="VP Student Learning"/>
  </r>
  <r>
    <x v="1603"/>
    <x v="0"/>
    <s v="LABORF"/>
    <s v="2026"/>
    <n v="0"/>
    <s v="GU001"/>
    <s v="210VI0"/>
    <s v="2394"/>
    <s v="601000"/>
    <m/>
    <m/>
    <x v="0"/>
    <x v="0"/>
    <x v="1"/>
    <x v="1"/>
    <x v="6"/>
    <x v="5"/>
    <s v="210"/>
    <x v="8"/>
    <s v="210A"/>
    <s v="VP Student Learning"/>
  </r>
  <r>
    <x v="1604"/>
    <x v="0"/>
    <s v="LABORF"/>
    <s v="2026"/>
    <n v="0"/>
    <s v="GU001"/>
    <s v="210VI0"/>
    <s v="2394"/>
    <s v="601000"/>
    <m/>
    <m/>
    <x v="0"/>
    <x v="0"/>
    <x v="1"/>
    <x v="1"/>
    <x v="6"/>
    <x v="5"/>
    <s v="210"/>
    <x v="8"/>
    <s v="210A"/>
    <s v="VP Student Learning"/>
  </r>
  <r>
    <x v="1605"/>
    <x v="0"/>
    <s v="LABORF"/>
    <s v="2026"/>
    <n v="102749.01"/>
    <s v="GU001"/>
    <s v="217EMP"/>
    <s v="1100"/>
    <s v="125100"/>
    <m/>
    <m/>
    <x v="0"/>
    <x v="0"/>
    <x v="1"/>
    <x v="1"/>
    <x v="6"/>
    <x v="5"/>
    <s v="217"/>
    <x v="26"/>
    <s v="217E"/>
    <s v="BC EMT/PARAMEDIC"/>
  </r>
  <r>
    <x v="1606"/>
    <x v="0"/>
    <s v="LABORF"/>
    <s v="2026"/>
    <n v="44444.25"/>
    <s v="RP384"/>
    <s v="26LEQA"/>
    <s v="2110"/>
    <s v="649090"/>
    <m/>
    <m/>
    <x v="0"/>
    <x v="0"/>
    <x v="1"/>
    <x v="1"/>
    <x v="1"/>
    <x v="1"/>
    <s v="26L"/>
    <x v="10"/>
    <s v="26LA"/>
    <s v="Categorical Programs"/>
  </r>
  <r>
    <x v="1607"/>
    <x v="0"/>
    <s v="LABORF"/>
    <s v="2026"/>
    <n v="61447"/>
    <s v="RP384"/>
    <s v="26LEQB"/>
    <s v="1231"/>
    <s v="649090"/>
    <m/>
    <m/>
    <x v="0"/>
    <x v="0"/>
    <x v="1"/>
    <x v="1"/>
    <x v="1"/>
    <x v="1"/>
    <s v="26L"/>
    <x v="10"/>
    <s v="26LA"/>
    <s v="Categorical Programs"/>
  </r>
  <r>
    <x v="1608"/>
    <x v="0"/>
    <s v="LABORF"/>
    <s v="2026"/>
    <n v="0"/>
    <s v="GU001"/>
    <s v="213SS1"/>
    <s v="1100"/>
    <s v="220500"/>
    <m/>
    <m/>
    <x v="0"/>
    <x v="0"/>
    <x v="1"/>
    <x v="1"/>
    <x v="6"/>
    <x v="5"/>
    <s v="213"/>
    <x v="34"/>
    <s v="213S"/>
    <s v="BC SOC SCIENCE/RISING SCHOL"/>
  </r>
  <r>
    <x v="1609"/>
    <x v="0"/>
    <s v="LABORF"/>
    <s v="2026"/>
    <n v="0"/>
    <s v="GU001"/>
    <s v="21DRT1"/>
    <s v="1100"/>
    <s v="122500"/>
    <m/>
    <m/>
    <x v="0"/>
    <x v="0"/>
    <x v="1"/>
    <x v="1"/>
    <x v="6"/>
    <x v="5"/>
    <s v="21D"/>
    <x v="11"/>
    <s v="21DR"/>
    <s v="BC Rad Tech"/>
  </r>
  <r>
    <x v="1610"/>
    <x v="0"/>
    <s v="LABORF"/>
    <s v="2026"/>
    <n v="149622.44"/>
    <s v="GU001"/>
    <s v="215MA1"/>
    <s v="1100"/>
    <s v="170100"/>
    <m/>
    <m/>
    <x v="0"/>
    <x v="0"/>
    <x v="1"/>
    <x v="1"/>
    <x v="6"/>
    <x v="5"/>
    <s v="215"/>
    <x v="13"/>
    <s v="215F"/>
    <s v="Math General"/>
  </r>
  <r>
    <x v="1611"/>
    <x v="0"/>
    <s v="LABORF"/>
    <s v="2026"/>
    <n v="154352.71"/>
    <s v="GU001"/>
    <s v="21DHC1"/>
    <s v="1100"/>
    <s v="123010"/>
    <m/>
    <m/>
    <x v="0"/>
    <x v="0"/>
    <x v="1"/>
    <x v="1"/>
    <x v="6"/>
    <x v="5"/>
    <s v="21D"/>
    <x v="11"/>
    <s v="21DH"/>
    <s v="BC Assc Dean Nursing"/>
  </r>
  <r>
    <x v="1612"/>
    <x v="0"/>
    <s v="LABORF"/>
    <s v="2026"/>
    <n v="102091.96"/>
    <s v="GU001"/>
    <s v="21FFL1"/>
    <s v="1100"/>
    <s v="110100"/>
    <m/>
    <m/>
    <x v="0"/>
    <x v="0"/>
    <x v="1"/>
    <x v="1"/>
    <x v="6"/>
    <x v="5"/>
    <s v="21F"/>
    <x v="46"/>
    <s v="21FF"/>
    <s v="BC FOREIGN LANGUAGE"/>
  </r>
  <r>
    <x v="1613"/>
    <x v="0"/>
    <s v="LABORF"/>
    <s v="2026"/>
    <n v="165155.19"/>
    <s v="GU001"/>
    <s v="213SS1"/>
    <s v="1100"/>
    <s v="220400"/>
    <m/>
    <m/>
    <x v="0"/>
    <x v="0"/>
    <x v="1"/>
    <x v="1"/>
    <x v="6"/>
    <x v="5"/>
    <s v="213"/>
    <x v="34"/>
    <s v="213S"/>
    <s v="BC SOC SCIENCE/RISING SCHOL"/>
  </r>
  <r>
    <x v="1614"/>
    <x v="0"/>
    <s v="LABORF"/>
    <s v="2026"/>
    <n v="0"/>
    <s v="GU001"/>
    <s v="140HR0"/>
    <s v="2191"/>
    <s v="673000"/>
    <s v="UNC003"/>
    <m/>
    <x v="0"/>
    <x v="0"/>
    <x v="0"/>
    <x v="0"/>
    <x v="10"/>
    <x v="9"/>
    <s v="140"/>
    <x v="52"/>
    <s v="140A"/>
    <s v="HR - Vice Chancellor"/>
  </r>
  <r>
    <x v="227"/>
    <x v="0"/>
    <s v="LABORF"/>
    <s v="2026"/>
    <n v="2650.44"/>
    <s v="RP009"/>
    <s v="422CA1"/>
    <s v="1231"/>
    <s v="643010"/>
    <s v="CARDCB"/>
    <s v="CT"/>
    <x v="0"/>
    <x v="0"/>
    <x v="2"/>
    <x v="2"/>
    <x v="11"/>
    <x v="10"/>
    <s v="422"/>
    <x v="41"/>
    <s v="422C"/>
    <s v="Care"/>
  </r>
  <r>
    <x v="1615"/>
    <x v="0"/>
    <s v="LABORF"/>
    <s v="2026"/>
    <n v="32151.3"/>
    <s v="GU001"/>
    <s v="418TH1"/>
    <s v="2191"/>
    <s v="601000"/>
    <m/>
    <s v="CT"/>
    <x v="0"/>
    <x v="0"/>
    <x v="2"/>
    <x v="2"/>
    <x v="2"/>
    <x v="2"/>
    <s v="418"/>
    <x v="49"/>
    <s v="418A"/>
    <s v="KRV/South Kern Campus"/>
  </r>
  <r>
    <x v="1616"/>
    <x v="0"/>
    <s v="LABORF"/>
    <s v="2026"/>
    <n v="71658.240000000005"/>
    <s v="GU001"/>
    <s v="536MOB"/>
    <s v="2191"/>
    <s v="651000"/>
    <m/>
    <m/>
    <x v="0"/>
    <x v="0"/>
    <x v="3"/>
    <x v="3"/>
    <x v="17"/>
    <x v="13"/>
    <s v="536"/>
    <x v="60"/>
    <s v="536A"/>
    <s v="PC - Maintenance &amp; Operations"/>
  </r>
  <r>
    <x v="698"/>
    <x v="0"/>
    <s v="LABORF"/>
    <s v="2026"/>
    <n v="8123.3"/>
    <s v="RP384"/>
    <s v="40KEQA"/>
    <s v="2191"/>
    <s v="649090"/>
    <m/>
    <s v="CM"/>
    <x v="0"/>
    <x v="0"/>
    <x v="2"/>
    <x v="2"/>
    <x v="7"/>
    <x v="6"/>
    <s v="40K"/>
    <x v="21"/>
    <s v="40KA"/>
    <s v="Equity"/>
  </r>
  <r>
    <x v="105"/>
    <x v="0"/>
    <s v="LABORF"/>
    <s v="2026"/>
    <n v="96641.64"/>
    <s v="GU001"/>
    <s v="42GAT0"/>
    <s v="1214"/>
    <s v="696041"/>
    <m/>
    <s v="CI"/>
    <x v="0"/>
    <x v="0"/>
    <x v="2"/>
    <x v="2"/>
    <x v="11"/>
    <x v="10"/>
    <s v="42G"/>
    <x v="81"/>
    <s v="42GA"/>
    <s v="Athletics"/>
  </r>
  <r>
    <x v="1617"/>
    <x v="0"/>
    <s v="LABORF"/>
    <s v="2026"/>
    <n v="0"/>
    <s v="RP586"/>
    <s v="26DEC2"/>
    <s v="2394"/>
    <s v="679000"/>
    <m/>
    <m/>
    <x v="0"/>
    <x v="0"/>
    <x v="1"/>
    <x v="1"/>
    <x v="1"/>
    <x v="1"/>
    <s v="26D"/>
    <x v="14"/>
    <s v="26DA"/>
    <s v="Dir Outreach Services"/>
  </r>
  <r>
    <x v="1618"/>
    <x v="0"/>
    <s v="LABORF"/>
    <s v="2026"/>
    <n v="0"/>
    <s v="BF100"/>
    <s v="23DFS1"/>
    <s v="2399"/>
    <s v="694011"/>
    <m/>
    <m/>
    <x v="0"/>
    <x v="0"/>
    <x v="1"/>
    <x v="1"/>
    <x v="15"/>
    <x v="14"/>
    <s v="23F"/>
    <x v="71"/>
    <s v="23FS"/>
    <s v="BC Food Service"/>
  </r>
  <r>
    <x v="1619"/>
    <x v="0"/>
    <s v="LABORF"/>
    <s v="2026"/>
    <n v="0"/>
    <s v="GU001"/>
    <s v="21FPL1"/>
    <s v="1100"/>
    <s v="150900"/>
    <m/>
    <m/>
    <x v="0"/>
    <x v="0"/>
    <x v="1"/>
    <x v="1"/>
    <x v="6"/>
    <x v="5"/>
    <s v="21F"/>
    <x v="46"/>
    <s v="21FP"/>
    <s v="BC PHILOSOPHY"/>
  </r>
  <r>
    <x v="1620"/>
    <x v="0"/>
    <s v="LABORF"/>
    <s v="2026"/>
    <n v="20775.43"/>
    <s v="RP384"/>
    <s v="55CMTB"/>
    <s v="2191"/>
    <s v="632000"/>
    <m/>
    <m/>
    <x v="0"/>
    <x v="0"/>
    <x v="3"/>
    <x v="3"/>
    <x v="8"/>
    <x v="7"/>
    <s v="55C"/>
    <x v="24"/>
    <s v="55CA"/>
    <s v="Dean Student Success &amp; Counseling"/>
  </r>
  <r>
    <x v="1621"/>
    <x v="0"/>
    <s v="LABORF"/>
    <s v="2026"/>
    <n v="61803.040000000001"/>
    <s v="GU001"/>
    <s v="418KV1"/>
    <s v="2191"/>
    <s v="601000"/>
    <m/>
    <s v="CK"/>
    <x v="0"/>
    <x v="0"/>
    <x v="2"/>
    <x v="2"/>
    <x v="2"/>
    <x v="2"/>
    <s v="418"/>
    <x v="49"/>
    <s v="418A"/>
    <s v="KRV/South Kern Campus"/>
  </r>
  <r>
    <x v="410"/>
    <x v="0"/>
    <s v="LABORF"/>
    <s v="2026"/>
    <n v="7992.3"/>
    <s v="RP350"/>
    <s v="422CW1"/>
    <s v="2191"/>
    <s v="641010"/>
    <s v="CALDJD"/>
    <s v="CI"/>
    <x v="0"/>
    <x v="0"/>
    <x v="2"/>
    <x v="2"/>
    <x v="11"/>
    <x v="10"/>
    <s v="422"/>
    <x v="41"/>
    <s v="422F"/>
    <s v="CalWorks/TANF"/>
  </r>
  <r>
    <x v="236"/>
    <x v="0"/>
    <s v="LABORF"/>
    <s v="2026"/>
    <n v="2940.67"/>
    <s v="RP037"/>
    <s v="424BN1"/>
    <s v="2191"/>
    <s v="649090"/>
    <m/>
    <s v="CI"/>
    <x v="0"/>
    <x v="0"/>
    <x v="2"/>
    <x v="2"/>
    <x v="11"/>
    <x v="10"/>
    <s v="424"/>
    <x v="36"/>
    <s v="424B"/>
    <s v="Dean Enrollment and Retention"/>
  </r>
  <r>
    <x v="601"/>
    <x v="0"/>
    <s v="LABORF"/>
    <s v="2026"/>
    <n v="3528.8"/>
    <s v="RP009"/>
    <s v="422CA1"/>
    <s v="2191"/>
    <s v="643010"/>
    <s v="CARDCA"/>
    <s v="CI"/>
    <x v="0"/>
    <x v="0"/>
    <x v="2"/>
    <x v="2"/>
    <x v="11"/>
    <x v="10"/>
    <s v="422"/>
    <x v="41"/>
    <s v="422C"/>
    <s v="Care"/>
  </r>
  <r>
    <x v="1622"/>
    <x v="0"/>
    <s v="LABORF"/>
    <s v="2026"/>
    <n v="69910.559999999998"/>
    <s v="GU001"/>
    <s v="26CCG1"/>
    <s v="2191"/>
    <s v="631000"/>
    <m/>
    <m/>
    <x v="0"/>
    <x v="0"/>
    <x v="1"/>
    <x v="1"/>
    <x v="1"/>
    <x v="1"/>
    <s v="26C"/>
    <x v="43"/>
    <s v="26CC"/>
    <s v="Dean of Student Develop Success"/>
  </r>
  <r>
    <x v="1623"/>
    <x v="0"/>
    <s v="LABORF"/>
    <s v="2026"/>
    <n v="47050.64"/>
    <s v="GU001"/>
    <s v="239SY0"/>
    <s v="2191"/>
    <s v="677010"/>
    <m/>
    <m/>
    <x v="0"/>
    <x v="0"/>
    <x v="1"/>
    <x v="1"/>
    <x v="15"/>
    <x v="14"/>
    <s v="239"/>
    <x v="44"/>
    <s v="239A"/>
    <s v="Public Safety"/>
  </r>
  <r>
    <x v="1624"/>
    <x v="0"/>
    <s v="LABORF"/>
    <s v="2026"/>
    <n v="0"/>
    <s v="GU001"/>
    <s v="20BPI2"/>
    <s v="2110"/>
    <s v="671000"/>
    <m/>
    <m/>
    <x v="0"/>
    <x v="0"/>
    <x v="1"/>
    <x v="1"/>
    <x v="13"/>
    <x v="12"/>
    <s v="20B"/>
    <x v="84"/>
    <s v="20BA"/>
    <s v="BC - Marketing &amp; Public Relations"/>
  </r>
  <r>
    <x v="1625"/>
    <x v="0"/>
    <s v="LABORF"/>
    <s v="2026"/>
    <n v="0"/>
    <s v="GU001"/>
    <s v="215MA1"/>
    <s v="1100"/>
    <s v="170100"/>
    <m/>
    <m/>
    <x v="0"/>
    <x v="0"/>
    <x v="1"/>
    <x v="1"/>
    <x v="6"/>
    <x v="5"/>
    <s v="215"/>
    <x v="13"/>
    <s v="215F"/>
    <s v="Math General"/>
  </r>
  <r>
    <x v="1626"/>
    <x v="0"/>
    <s v="LABORF"/>
    <s v="2026"/>
    <n v="39594.550000000003"/>
    <s v="GU001"/>
    <s v="23CMOC"/>
    <s v="2191"/>
    <s v="653000"/>
    <m/>
    <m/>
    <x v="0"/>
    <x v="0"/>
    <x v="1"/>
    <x v="1"/>
    <x v="15"/>
    <x v="14"/>
    <s v="23C"/>
    <x v="48"/>
    <s v="23CA"/>
    <s v="M &amp; O Manager"/>
  </r>
  <r>
    <x v="1627"/>
    <x v="0"/>
    <s v="LABORF"/>
    <s v="2026"/>
    <n v="38310.25"/>
    <s v="RP282"/>
    <s v="21APQP"/>
    <s v="2191"/>
    <s v="601000"/>
    <m/>
    <m/>
    <x v="0"/>
    <x v="0"/>
    <x v="1"/>
    <x v="1"/>
    <x v="6"/>
    <x v="5"/>
    <s v="21A"/>
    <x v="47"/>
    <s v="21AP"/>
    <s v="BC Apprenticeship Program"/>
  </r>
  <r>
    <x v="1628"/>
    <x v="0"/>
    <s v="LABORF"/>
    <s v="2026"/>
    <n v="45944.88"/>
    <s v="BF100"/>
    <s v="23DFS1"/>
    <s v="2191"/>
    <s v="694011"/>
    <m/>
    <m/>
    <x v="0"/>
    <x v="0"/>
    <x v="1"/>
    <x v="1"/>
    <x v="15"/>
    <x v="14"/>
    <s v="23F"/>
    <x v="71"/>
    <s v="23FS"/>
    <s v="BC Food Service"/>
  </r>
  <r>
    <x v="1629"/>
    <x v="0"/>
    <s v="LABORF"/>
    <s v="2026"/>
    <n v="91728.78"/>
    <s v="GU001"/>
    <s v="23CMOB"/>
    <s v="2191"/>
    <s v="651000"/>
    <m/>
    <m/>
    <x v="0"/>
    <x v="0"/>
    <x v="1"/>
    <x v="1"/>
    <x v="15"/>
    <x v="14"/>
    <s v="23C"/>
    <x v="48"/>
    <s v="23CA"/>
    <s v="M &amp; O Manager"/>
  </r>
  <r>
    <x v="858"/>
    <x v="0"/>
    <s v="LABORF"/>
    <s v="2026"/>
    <n v="43665.23"/>
    <s v="GU001"/>
    <s v="239SY0"/>
    <s v="2191"/>
    <s v="677010"/>
    <m/>
    <m/>
    <x v="0"/>
    <x v="0"/>
    <x v="1"/>
    <x v="1"/>
    <x v="15"/>
    <x v="14"/>
    <s v="239"/>
    <x v="44"/>
    <s v="239A"/>
    <s v="Public Safety"/>
  </r>
  <r>
    <x v="1630"/>
    <x v="0"/>
    <s v="LABORF"/>
    <s v="2026"/>
    <n v="4440.16"/>
    <s v="RP334"/>
    <s v="55BGU4"/>
    <s v="2191"/>
    <s v="601000"/>
    <m/>
    <m/>
    <x v="0"/>
    <x v="0"/>
    <x v="3"/>
    <x v="3"/>
    <x v="8"/>
    <x v="7"/>
    <s v="55B"/>
    <x v="76"/>
    <s v="55BA"/>
    <s v="Gear Up Manager"/>
  </r>
  <r>
    <x v="1631"/>
    <x v="0"/>
    <s v="LABORF"/>
    <s v="2026"/>
    <n v="0"/>
    <s v="GU001"/>
    <s v="260VS0"/>
    <s v="2399"/>
    <s v="611000"/>
    <m/>
    <m/>
    <x v="0"/>
    <x v="0"/>
    <x v="1"/>
    <x v="1"/>
    <x v="1"/>
    <x v="1"/>
    <s v="260"/>
    <x v="1"/>
    <s v="260A"/>
    <s v="VP of Student Services"/>
  </r>
  <r>
    <x v="1632"/>
    <x v="0"/>
    <s v="LABORF"/>
    <s v="2026"/>
    <n v="0"/>
    <s v="GU001"/>
    <s v="260VS0"/>
    <s v="2399"/>
    <s v="649090"/>
    <m/>
    <m/>
    <x v="0"/>
    <x v="0"/>
    <x v="1"/>
    <x v="1"/>
    <x v="1"/>
    <x v="1"/>
    <s v="260"/>
    <x v="1"/>
    <s v="260A"/>
    <s v="VP of Student Services"/>
  </r>
  <r>
    <x v="1633"/>
    <x v="0"/>
    <s v="LABORF"/>
    <s v="2026"/>
    <n v="0"/>
    <s v="GU001"/>
    <s v="210VI0"/>
    <s v="1311"/>
    <s v="499900"/>
    <m/>
    <m/>
    <x v="0"/>
    <x v="0"/>
    <x v="1"/>
    <x v="1"/>
    <x v="6"/>
    <x v="5"/>
    <s v="210"/>
    <x v="8"/>
    <s v="210A"/>
    <s v="VP Student Learning"/>
  </r>
  <r>
    <x v="809"/>
    <x v="0"/>
    <s v="LABORF"/>
    <s v="2026"/>
    <n v="57326.07"/>
    <s v="GU001"/>
    <s v="415ML1"/>
    <s v="1214"/>
    <s v="601000"/>
    <m/>
    <s v="CM"/>
    <x v="0"/>
    <x v="0"/>
    <x v="2"/>
    <x v="2"/>
    <x v="2"/>
    <x v="2"/>
    <s v="415"/>
    <x v="89"/>
    <s v="415A"/>
    <s v="CC  -  EASTERN SIERRA CENTER"/>
  </r>
  <r>
    <x v="56"/>
    <x v="0"/>
    <s v="LABORF"/>
    <s v="2026"/>
    <n v="19776.150000000001"/>
    <s v="RP682"/>
    <s v="11BHJ1"/>
    <s v="2110"/>
    <s v="684000"/>
    <m/>
    <m/>
    <x v="0"/>
    <x v="0"/>
    <x v="0"/>
    <x v="0"/>
    <x v="4"/>
    <x v="4"/>
    <s v="11B"/>
    <x v="5"/>
    <s v="11BH"/>
    <s v="Clean Energy"/>
  </r>
  <r>
    <x v="1634"/>
    <x v="0"/>
    <s v="LABORF"/>
    <s v="2026"/>
    <n v="90142.85"/>
    <s v="MJ100"/>
    <s v="18F000"/>
    <s v="2110"/>
    <s v="711001"/>
    <m/>
    <m/>
    <x v="0"/>
    <x v="0"/>
    <x v="0"/>
    <x v="0"/>
    <x v="18"/>
    <x v="16"/>
    <s v="18F"/>
    <x v="75"/>
    <s v="18FA"/>
    <s v="DO - Construction"/>
  </r>
  <r>
    <x v="1635"/>
    <x v="0"/>
    <s v="LABORF"/>
    <s v="2026"/>
    <n v="134692.17000000001"/>
    <s v="GU001"/>
    <s v="122BS2"/>
    <s v="2110"/>
    <s v="672000"/>
    <m/>
    <m/>
    <x v="0"/>
    <x v="0"/>
    <x v="0"/>
    <x v="0"/>
    <x v="0"/>
    <x v="0"/>
    <s v="122"/>
    <x v="0"/>
    <s v="122A"/>
    <s v="Director of Accounting Services"/>
  </r>
  <r>
    <x v="1636"/>
    <x v="0"/>
    <s v="LABORF"/>
    <s v="2026"/>
    <n v="0"/>
    <s v="RP040"/>
    <s v="102RG3"/>
    <s v="2311"/>
    <s v="684000"/>
    <m/>
    <m/>
    <x v="0"/>
    <x v="0"/>
    <x v="0"/>
    <x v="0"/>
    <x v="3"/>
    <x v="3"/>
    <s v="102"/>
    <x v="4"/>
    <s v="102D"/>
    <s v="CREL Academics (3)"/>
  </r>
  <r>
    <x v="1637"/>
    <x v="0"/>
    <s v="LABORF"/>
    <s v="2026"/>
    <n v="0"/>
    <s v="CE005"/>
    <s v="117ETE"/>
    <s v="2399"/>
    <s v="684000"/>
    <m/>
    <m/>
    <x v="0"/>
    <x v="0"/>
    <x v="0"/>
    <x v="0"/>
    <x v="4"/>
    <x v="4"/>
    <s v="11B"/>
    <x v="5"/>
    <s v="11BJ"/>
    <s v="Workplace Learning"/>
  </r>
  <r>
    <x v="1638"/>
    <x v="0"/>
    <s v="LABORF"/>
    <s v="2026"/>
    <n v="0"/>
    <s v="GU001"/>
    <s v="210VI0"/>
    <s v="2394"/>
    <s v="601000"/>
    <m/>
    <m/>
    <x v="0"/>
    <x v="0"/>
    <x v="1"/>
    <x v="1"/>
    <x v="6"/>
    <x v="5"/>
    <s v="210"/>
    <x v="8"/>
    <s v="210A"/>
    <s v="VP Student Learning"/>
  </r>
  <r>
    <x v="1639"/>
    <x v="0"/>
    <s v="LABORF"/>
    <s v="2026"/>
    <n v="0"/>
    <s v="GU001"/>
    <s v="210VI0"/>
    <s v="2394"/>
    <s v="601000"/>
    <m/>
    <m/>
    <x v="0"/>
    <x v="0"/>
    <x v="1"/>
    <x v="1"/>
    <x v="6"/>
    <x v="5"/>
    <s v="210"/>
    <x v="8"/>
    <s v="210A"/>
    <s v="VP Student Learning"/>
  </r>
  <r>
    <x v="1640"/>
    <x v="0"/>
    <s v="LABORF"/>
    <s v="2026"/>
    <n v="0"/>
    <s v="GU001"/>
    <s v="210VI0"/>
    <s v="2394"/>
    <s v="601000"/>
    <m/>
    <m/>
    <x v="0"/>
    <x v="0"/>
    <x v="1"/>
    <x v="1"/>
    <x v="6"/>
    <x v="5"/>
    <s v="210"/>
    <x v="8"/>
    <s v="210A"/>
    <s v="VP Student Learning"/>
  </r>
  <r>
    <x v="1641"/>
    <x v="0"/>
    <s v="LABORF"/>
    <s v="2026"/>
    <n v="0"/>
    <s v="GU001"/>
    <s v="260VS0"/>
    <s v="2399"/>
    <s v="649090"/>
    <m/>
    <m/>
    <x v="0"/>
    <x v="0"/>
    <x v="1"/>
    <x v="1"/>
    <x v="1"/>
    <x v="1"/>
    <s v="260"/>
    <x v="1"/>
    <s v="260A"/>
    <s v="VP of Student Services"/>
  </r>
  <r>
    <x v="1642"/>
    <x v="0"/>
    <s v="LABORF"/>
    <s v="2026"/>
    <n v="0"/>
    <s v="GU001"/>
    <s v="260VS0"/>
    <s v="2399"/>
    <s v="649090"/>
    <m/>
    <m/>
    <x v="0"/>
    <x v="0"/>
    <x v="1"/>
    <x v="1"/>
    <x v="1"/>
    <x v="1"/>
    <s v="260"/>
    <x v="1"/>
    <s v="260A"/>
    <s v="VP of Student Services"/>
  </r>
  <r>
    <x v="1643"/>
    <x v="0"/>
    <s v="LABORF"/>
    <s v="2026"/>
    <n v="0"/>
    <s v="GU001"/>
    <s v="210VI0"/>
    <s v="2394"/>
    <s v="601000"/>
    <m/>
    <m/>
    <x v="0"/>
    <x v="0"/>
    <x v="1"/>
    <x v="1"/>
    <x v="6"/>
    <x v="5"/>
    <s v="210"/>
    <x v="8"/>
    <s v="210A"/>
    <s v="VP Student Learning"/>
  </r>
  <r>
    <x v="1644"/>
    <x v="0"/>
    <s v="LABORF"/>
    <s v="2026"/>
    <n v="0"/>
    <s v="GU001"/>
    <s v="210VI0"/>
    <s v="2394"/>
    <s v="601000"/>
    <m/>
    <m/>
    <x v="0"/>
    <x v="0"/>
    <x v="1"/>
    <x v="1"/>
    <x v="6"/>
    <x v="5"/>
    <s v="210"/>
    <x v="8"/>
    <s v="210A"/>
    <s v="VP Student Learning"/>
  </r>
  <r>
    <x v="1645"/>
    <x v="0"/>
    <s v="LABORF"/>
    <s v="2026"/>
    <n v="0"/>
    <s v="GU001"/>
    <s v="210VI0"/>
    <s v="2394"/>
    <s v="601000"/>
    <m/>
    <m/>
    <x v="0"/>
    <x v="0"/>
    <x v="1"/>
    <x v="1"/>
    <x v="6"/>
    <x v="5"/>
    <s v="210"/>
    <x v="8"/>
    <s v="210A"/>
    <s v="VP Student Learning"/>
  </r>
  <r>
    <x v="1646"/>
    <x v="0"/>
    <s v="LABORF"/>
    <s v="2026"/>
    <n v="0"/>
    <s v="GU001"/>
    <s v="210VI0"/>
    <s v="2394"/>
    <s v="601000"/>
    <m/>
    <m/>
    <x v="0"/>
    <x v="0"/>
    <x v="1"/>
    <x v="1"/>
    <x v="6"/>
    <x v="5"/>
    <s v="210"/>
    <x v="8"/>
    <s v="210A"/>
    <s v="VP Student Learning"/>
  </r>
  <r>
    <x v="1647"/>
    <x v="0"/>
    <s v="LABORF"/>
    <s v="2026"/>
    <n v="0"/>
    <s v="GU001"/>
    <s v="210VI0"/>
    <s v="2394"/>
    <s v="601000"/>
    <m/>
    <m/>
    <x v="0"/>
    <x v="0"/>
    <x v="1"/>
    <x v="1"/>
    <x v="6"/>
    <x v="5"/>
    <s v="210"/>
    <x v="8"/>
    <s v="210A"/>
    <s v="VP Student Learning"/>
  </r>
  <r>
    <x v="1648"/>
    <x v="0"/>
    <s v="LABORF"/>
    <s v="2026"/>
    <n v="0"/>
    <s v="GU001"/>
    <s v="210VI0"/>
    <s v="2394"/>
    <s v="601000"/>
    <m/>
    <m/>
    <x v="0"/>
    <x v="0"/>
    <x v="1"/>
    <x v="1"/>
    <x v="6"/>
    <x v="5"/>
    <s v="210"/>
    <x v="8"/>
    <s v="210A"/>
    <s v="VP Student Learning"/>
  </r>
  <r>
    <x v="1649"/>
    <x v="0"/>
    <s v="LABORF"/>
    <s v="2026"/>
    <n v="0"/>
    <s v="GU001"/>
    <s v="210VI0"/>
    <s v="2394"/>
    <s v="601000"/>
    <m/>
    <m/>
    <x v="0"/>
    <x v="0"/>
    <x v="1"/>
    <x v="1"/>
    <x v="6"/>
    <x v="5"/>
    <s v="210"/>
    <x v="8"/>
    <s v="210A"/>
    <s v="VP Student Learning"/>
  </r>
  <r>
    <x v="1650"/>
    <x v="0"/>
    <s v="LABORF"/>
    <s v="2026"/>
    <n v="0"/>
    <s v="GU001"/>
    <s v="210VI0"/>
    <s v="2394"/>
    <s v="601000"/>
    <m/>
    <m/>
    <x v="0"/>
    <x v="0"/>
    <x v="1"/>
    <x v="1"/>
    <x v="6"/>
    <x v="5"/>
    <s v="210"/>
    <x v="8"/>
    <s v="210A"/>
    <s v="VP Student Learning"/>
  </r>
  <r>
    <x v="828"/>
    <x v="0"/>
    <s v="LABORF"/>
    <s v="2026"/>
    <n v="84893.99"/>
    <s v="GU001"/>
    <s v="206AT0"/>
    <s v="1100"/>
    <s v="083550"/>
    <m/>
    <m/>
    <x v="0"/>
    <x v="0"/>
    <x v="1"/>
    <x v="1"/>
    <x v="13"/>
    <x v="12"/>
    <s v="206"/>
    <x v="56"/>
    <s v="206A"/>
    <s v="BC Athletics"/>
  </r>
  <r>
    <x v="529"/>
    <x v="0"/>
    <s v="LABORF"/>
    <s v="2026"/>
    <n v="75761.11"/>
    <s v="RP384"/>
    <s v="26LEQA"/>
    <s v="1231"/>
    <s v="649090"/>
    <m/>
    <m/>
    <x v="0"/>
    <x v="0"/>
    <x v="1"/>
    <x v="1"/>
    <x v="1"/>
    <x v="1"/>
    <s v="26L"/>
    <x v="10"/>
    <s v="26LA"/>
    <s v="Categorical Programs"/>
  </r>
  <r>
    <x v="1651"/>
    <x v="0"/>
    <s v="LABORF"/>
    <s v="2026"/>
    <n v="133097.85"/>
    <s v="GU001"/>
    <s v="21BEE1"/>
    <s v="1100"/>
    <s v="150100"/>
    <m/>
    <m/>
    <x v="0"/>
    <x v="0"/>
    <x v="1"/>
    <x v="1"/>
    <x v="6"/>
    <x v="5"/>
    <s v="21B"/>
    <x v="12"/>
    <s v="21BE"/>
    <s v="Dean English"/>
  </r>
  <r>
    <x v="1652"/>
    <x v="0"/>
    <s v="LABORF"/>
    <s v="2026"/>
    <n v="129018.97"/>
    <s v="GU001"/>
    <s v="218EDU"/>
    <s v="1100"/>
    <s v="080100"/>
    <m/>
    <m/>
    <x v="0"/>
    <x v="0"/>
    <x v="1"/>
    <x v="1"/>
    <x v="6"/>
    <x v="5"/>
    <s v="218"/>
    <x v="26"/>
    <s v="218E"/>
    <s v="BC Education"/>
  </r>
  <r>
    <x v="1653"/>
    <x v="0"/>
    <s v="LABORF"/>
    <s v="2026"/>
    <n v="114769.85"/>
    <s v="GU001"/>
    <s v="212AA1"/>
    <s v="1100"/>
    <s v="100200"/>
    <m/>
    <m/>
    <x v="0"/>
    <x v="0"/>
    <x v="1"/>
    <x v="1"/>
    <x v="6"/>
    <x v="5"/>
    <s v="212"/>
    <x v="16"/>
    <s v="212A"/>
    <s v="BC Art Department"/>
  </r>
  <r>
    <x v="1654"/>
    <x v="0"/>
    <s v="LABORF"/>
    <s v="2026"/>
    <n v="138939.32"/>
    <s v="GU001"/>
    <s v="215BD1"/>
    <s v="1100"/>
    <s v="040100"/>
    <m/>
    <m/>
    <x v="0"/>
    <x v="0"/>
    <x v="1"/>
    <x v="1"/>
    <x v="6"/>
    <x v="5"/>
    <s v="215"/>
    <x v="13"/>
    <s v="215B"/>
    <s v="Biology Science Department"/>
  </r>
  <r>
    <x v="886"/>
    <x v="0"/>
    <s v="LABORF"/>
    <s v="2026"/>
    <n v="13212.41"/>
    <s v="GU001"/>
    <s v="217LW1"/>
    <s v="1252"/>
    <s v="601000"/>
    <m/>
    <m/>
    <x v="0"/>
    <x v="0"/>
    <x v="1"/>
    <x v="1"/>
    <x v="6"/>
    <x v="5"/>
    <s v="217"/>
    <x v="26"/>
    <s v="217L"/>
    <s v="BC LAW"/>
  </r>
  <r>
    <x v="1655"/>
    <x v="0"/>
    <s v="LABORF"/>
    <s v="2026"/>
    <n v="86720.5"/>
    <s v="GU001"/>
    <s v="26HAR1"/>
    <s v="2110"/>
    <s v="620000"/>
    <m/>
    <m/>
    <x v="0"/>
    <x v="0"/>
    <x v="1"/>
    <x v="1"/>
    <x v="1"/>
    <x v="1"/>
    <s v="26H"/>
    <x v="54"/>
    <s v="26HA"/>
    <s v="ADMISSIONS &amp; RECS."/>
  </r>
  <r>
    <x v="1656"/>
    <x v="0"/>
    <s v="LABORF"/>
    <s v="2026"/>
    <n v="117639.09"/>
    <s v="GU001"/>
    <s v="215BD1"/>
    <s v="1100"/>
    <s v="040100"/>
    <m/>
    <m/>
    <x v="0"/>
    <x v="0"/>
    <x v="1"/>
    <x v="1"/>
    <x v="6"/>
    <x v="5"/>
    <s v="215"/>
    <x v="13"/>
    <s v="215B"/>
    <s v="Biology Science Department"/>
  </r>
  <r>
    <x v="1657"/>
    <x v="0"/>
    <s v="LABORF"/>
    <s v="2026"/>
    <n v="105971.11"/>
    <s v="GU001"/>
    <s v="26CCG1"/>
    <s v="1231"/>
    <s v="631000"/>
    <m/>
    <m/>
    <x v="0"/>
    <x v="0"/>
    <x v="1"/>
    <x v="1"/>
    <x v="1"/>
    <x v="1"/>
    <s v="26C"/>
    <x v="43"/>
    <s v="26CC"/>
    <s v="Dean of Student Develop Success"/>
  </r>
  <r>
    <x v="1658"/>
    <x v="0"/>
    <s v="LABORF"/>
    <s v="2026"/>
    <n v="116251.08"/>
    <s v="GU001"/>
    <s v="215SI1"/>
    <s v="1100"/>
    <s v="190200"/>
    <m/>
    <m/>
    <x v="0"/>
    <x v="0"/>
    <x v="1"/>
    <x v="1"/>
    <x v="6"/>
    <x v="5"/>
    <s v="215"/>
    <x v="13"/>
    <s v="215G"/>
    <s v="Physical Science"/>
  </r>
  <r>
    <x v="1659"/>
    <x v="0"/>
    <s v="LABORF"/>
    <s v="2026"/>
    <n v="125872.17"/>
    <s v="GU001"/>
    <s v="215SI1"/>
    <s v="1100"/>
    <s v="190200"/>
    <m/>
    <m/>
    <x v="0"/>
    <x v="0"/>
    <x v="1"/>
    <x v="1"/>
    <x v="6"/>
    <x v="5"/>
    <s v="215"/>
    <x v="13"/>
    <s v="215G"/>
    <s v="Physical Science"/>
  </r>
  <r>
    <x v="1660"/>
    <x v="0"/>
    <s v="LABORF"/>
    <s v="2026"/>
    <n v="69646.48"/>
    <s v="GU001"/>
    <s v="26FFA4"/>
    <s v="2110"/>
    <s v="646000"/>
    <m/>
    <m/>
    <x v="0"/>
    <x v="0"/>
    <x v="1"/>
    <x v="1"/>
    <x v="1"/>
    <x v="1"/>
    <s v="26F"/>
    <x v="58"/>
    <s v="26FA"/>
    <s v="Director Financial Aid (New Queue)"/>
  </r>
  <r>
    <x v="1661"/>
    <x v="0"/>
    <s v="LABORF"/>
    <s v="2026"/>
    <n v="95412.68"/>
    <s v="GU001"/>
    <s v="411CI1"/>
    <s v="1100"/>
    <s v="130500"/>
    <m/>
    <s v="CI"/>
    <x v="0"/>
    <x v="0"/>
    <x v="2"/>
    <x v="2"/>
    <x v="2"/>
    <x v="2"/>
    <s v="411"/>
    <x v="20"/>
    <s v="411A"/>
    <s v="Dean of Career Technical Education"/>
  </r>
  <r>
    <x v="1508"/>
    <x v="0"/>
    <s v="LABORF"/>
    <s v="2026"/>
    <n v="126110.02"/>
    <s v="GU001"/>
    <s v="411IL1"/>
    <s v="1100"/>
    <s v="095600"/>
    <m/>
    <s v="CI"/>
    <x v="0"/>
    <x v="0"/>
    <x v="2"/>
    <x v="2"/>
    <x v="2"/>
    <x v="2"/>
    <s v="411"/>
    <x v="20"/>
    <s v="411A"/>
    <s v="Dean of Career Technical Education"/>
  </r>
  <r>
    <x v="1662"/>
    <x v="0"/>
    <s v="LABORF"/>
    <s v="2026"/>
    <n v="0"/>
    <s v="RP108"/>
    <s v="218KS4"/>
    <s v="2394"/>
    <s v="676000"/>
    <m/>
    <m/>
    <x v="0"/>
    <x v="0"/>
    <x v="1"/>
    <x v="1"/>
    <x v="6"/>
    <x v="5"/>
    <s v="218"/>
    <x v="26"/>
    <s v="218K"/>
    <s v="FACULTY GRANTS"/>
  </r>
  <r>
    <x v="1183"/>
    <x v="0"/>
    <s v="LABORF"/>
    <s v="2026"/>
    <n v="0"/>
    <s v="RP131"/>
    <s v="26JFG1"/>
    <s v="2394"/>
    <s v="649080"/>
    <s v="FKCSEN"/>
    <m/>
    <x v="0"/>
    <x v="0"/>
    <x v="1"/>
    <x v="1"/>
    <x v="1"/>
    <x v="1"/>
    <s v="26J"/>
    <x v="57"/>
    <s v="26JF"/>
    <s v="BC Foster Care Grants"/>
  </r>
  <r>
    <x v="1663"/>
    <x v="0"/>
    <s v="LABORF"/>
    <s v="2026"/>
    <n v="0"/>
    <s v="GU001"/>
    <s v="41ELC1"/>
    <s v="2412"/>
    <s v="611000"/>
    <m/>
    <s v="CI"/>
    <x v="0"/>
    <x v="0"/>
    <x v="2"/>
    <x v="2"/>
    <x v="2"/>
    <x v="2"/>
    <s v="41E"/>
    <x v="2"/>
    <s v="41EJ"/>
    <s v="CC-Learning Center-LAC"/>
  </r>
  <r>
    <x v="1664"/>
    <x v="0"/>
    <s v="LABORF"/>
    <s v="2026"/>
    <n v="30084.400000000001"/>
    <s v="GU001"/>
    <s v="511VP1"/>
    <s v="2211"/>
    <s v="100400"/>
    <m/>
    <m/>
    <x v="0"/>
    <x v="0"/>
    <x v="3"/>
    <x v="3"/>
    <x v="5"/>
    <x v="2"/>
    <s v="511"/>
    <x v="17"/>
    <s v="511F"/>
    <s v="PC - FINE &amp; APPLIED ARTS"/>
  </r>
  <r>
    <x v="1665"/>
    <x v="0"/>
    <s v="LABORF"/>
    <s v="2026"/>
    <n v="85179.29"/>
    <s v="RP005"/>
    <s v="55CEO1"/>
    <s v="2191"/>
    <s v="643000"/>
    <s v="EOPDCB"/>
    <m/>
    <x v="0"/>
    <x v="0"/>
    <x v="3"/>
    <x v="3"/>
    <x v="8"/>
    <x v="7"/>
    <s v="55C"/>
    <x v="24"/>
    <s v="55CB"/>
    <s v="Director of Student Services"/>
  </r>
  <r>
    <x v="1666"/>
    <x v="0"/>
    <s v="LABORF"/>
    <s v="2026"/>
    <n v="120356.04"/>
    <s v="GU001"/>
    <s v="132EA0"/>
    <s v="2191"/>
    <s v="678000"/>
    <m/>
    <m/>
    <x v="0"/>
    <x v="0"/>
    <x v="0"/>
    <x v="0"/>
    <x v="9"/>
    <x v="8"/>
    <s v="132"/>
    <x v="62"/>
    <s v="132A"/>
    <s v="IT-Director, Enterprise Application"/>
  </r>
  <r>
    <x v="1667"/>
    <x v="0"/>
    <s v="LABORF"/>
    <s v="2026"/>
    <n v="64918.94"/>
    <s v="GU001"/>
    <s v="122BS7"/>
    <s v="2191"/>
    <s v="672000"/>
    <m/>
    <m/>
    <x v="0"/>
    <x v="0"/>
    <x v="0"/>
    <x v="0"/>
    <x v="0"/>
    <x v="0"/>
    <s v="122"/>
    <x v="0"/>
    <s v="122A"/>
    <s v="Director of Accounting Services"/>
  </r>
  <r>
    <x v="1003"/>
    <x v="0"/>
    <s v="LABORF"/>
    <s v="2026"/>
    <n v="8964.86"/>
    <s v="GU001"/>
    <s v="437MOC"/>
    <s v="2191"/>
    <s v="696041"/>
    <m/>
    <s v="CI"/>
    <x v="0"/>
    <x v="0"/>
    <x v="2"/>
    <x v="2"/>
    <x v="14"/>
    <x v="13"/>
    <s v="437"/>
    <x v="38"/>
    <s v="437B"/>
    <s v="Operations Manager"/>
  </r>
  <r>
    <x v="1668"/>
    <x v="0"/>
    <s v="LABORF"/>
    <s v="2026"/>
    <n v="8114.33"/>
    <s v="GU001"/>
    <s v="41ESC1"/>
    <s v="2211"/>
    <s v="191100"/>
    <m/>
    <s v="CI"/>
    <x v="0"/>
    <x v="0"/>
    <x v="2"/>
    <x v="2"/>
    <x v="2"/>
    <x v="2"/>
    <s v="41E"/>
    <x v="2"/>
    <s v="41EE"/>
    <s v="CC-Science"/>
  </r>
  <r>
    <x v="236"/>
    <x v="0"/>
    <s v="LABORF"/>
    <s v="2026"/>
    <n v="29406.66"/>
    <s v="GU001"/>
    <s v="42FCG1"/>
    <s v="2191"/>
    <s v="632000"/>
    <m/>
    <s v="CI"/>
    <x v="0"/>
    <x v="0"/>
    <x v="2"/>
    <x v="2"/>
    <x v="11"/>
    <x v="10"/>
    <s v="42F"/>
    <x v="63"/>
    <s v="42FA"/>
    <s v="Director of SSSP"/>
  </r>
  <r>
    <x v="236"/>
    <x v="0"/>
    <s v="LABORF"/>
    <s v="2026"/>
    <n v="1470.33"/>
    <s v="RP006"/>
    <s v="422DS1"/>
    <s v="2191"/>
    <s v="642000"/>
    <m/>
    <s v="CI"/>
    <x v="0"/>
    <x v="0"/>
    <x v="2"/>
    <x v="2"/>
    <x v="11"/>
    <x v="10"/>
    <s v="422"/>
    <x v="41"/>
    <s v="422D"/>
    <s v="DSPS"/>
  </r>
  <r>
    <x v="1669"/>
    <x v="0"/>
    <s v="LABORF"/>
    <s v="2026"/>
    <n v="60283.63"/>
    <s v="GU001"/>
    <s v="26HAR1"/>
    <s v="2191"/>
    <s v="620000"/>
    <m/>
    <m/>
    <x v="0"/>
    <x v="0"/>
    <x v="1"/>
    <x v="1"/>
    <x v="1"/>
    <x v="1"/>
    <s v="26H"/>
    <x v="54"/>
    <s v="26HA"/>
    <s v="ADMISSIONS &amp; RECS."/>
  </r>
  <r>
    <x v="1670"/>
    <x v="0"/>
    <s v="LABORF"/>
    <s v="2026"/>
    <n v="87308.7"/>
    <s v="RP611"/>
    <s v="21AVTV"/>
    <s v="2191"/>
    <s v="684000"/>
    <s v="PERVCL"/>
    <m/>
    <x v="0"/>
    <x v="0"/>
    <x v="1"/>
    <x v="1"/>
    <x v="6"/>
    <x v="5"/>
    <s v="21A"/>
    <x v="47"/>
    <s v="21AV"/>
    <s v="VTEA"/>
  </r>
  <r>
    <x v="1671"/>
    <x v="0"/>
    <s v="LABORF"/>
    <s v="2026"/>
    <n v="51982.42"/>
    <s v="GU001"/>
    <s v="26FFA1"/>
    <s v="2191"/>
    <s v="646000"/>
    <m/>
    <m/>
    <x v="0"/>
    <x v="0"/>
    <x v="1"/>
    <x v="1"/>
    <x v="1"/>
    <x v="1"/>
    <s v="26F"/>
    <x v="58"/>
    <s v="26FA"/>
    <s v="Director Financial Aid (New Queue)"/>
  </r>
  <r>
    <x v="1672"/>
    <x v="0"/>
    <s v="LABORF"/>
    <s v="2026"/>
    <n v="0"/>
    <s v="GU001"/>
    <s v="21DHC1"/>
    <s v="1100"/>
    <s v="123020"/>
    <m/>
    <m/>
    <x v="0"/>
    <x v="0"/>
    <x v="1"/>
    <x v="1"/>
    <x v="6"/>
    <x v="5"/>
    <s v="21D"/>
    <x v="11"/>
    <s v="21DH"/>
    <s v="BC Assc Dean Nursing"/>
  </r>
  <r>
    <x v="1673"/>
    <x v="0"/>
    <s v="LABORF"/>
    <s v="2026"/>
    <n v="81074.759999999995"/>
    <s v="RP400"/>
    <s v="26FFA4"/>
    <s v="2191"/>
    <s v="646000"/>
    <s v="BFALCA"/>
    <m/>
    <x v="0"/>
    <x v="0"/>
    <x v="1"/>
    <x v="1"/>
    <x v="1"/>
    <x v="1"/>
    <s v="26F"/>
    <x v="58"/>
    <s v="26FA"/>
    <s v="Director Financial Aid (New Queue)"/>
  </r>
  <r>
    <x v="1674"/>
    <x v="0"/>
    <s v="LABORF"/>
    <s v="2026"/>
    <n v="55979.4"/>
    <s v="GU001"/>
    <s v="213DE0"/>
    <s v="2191"/>
    <s v="601000"/>
    <m/>
    <m/>
    <x v="0"/>
    <x v="0"/>
    <x v="1"/>
    <x v="1"/>
    <x v="6"/>
    <x v="5"/>
    <s v="213"/>
    <x v="34"/>
    <s v="213D"/>
    <s v="Business Center"/>
  </r>
  <r>
    <x v="1675"/>
    <x v="0"/>
    <s v="LABORF"/>
    <s v="2026"/>
    <n v="53281.97"/>
    <s v="GU001"/>
    <s v="21GLI0"/>
    <s v="2191"/>
    <s v="612000"/>
    <m/>
    <m/>
    <x v="0"/>
    <x v="0"/>
    <x v="1"/>
    <x v="1"/>
    <x v="6"/>
    <x v="5"/>
    <s v="21G"/>
    <x v="15"/>
    <s v="21GL"/>
    <s v="BC LIBRARY"/>
  </r>
  <r>
    <x v="1676"/>
    <x v="0"/>
    <s v="LABORF"/>
    <s v="2026"/>
    <n v="51982.42"/>
    <s v="RP005"/>
    <s v="26GEO1"/>
    <s v="2191"/>
    <s v="643000"/>
    <s v="EOPLCA"/>
    <m/>
    <x v="0"/>
    <x v="0"/>
    <x v="1"/>
    <x v="1"/>
    <x v="1"/>
    <x v="1"/>
    <s v="26G"/>
    <x v="14"/>
    <s v="26GA"/>
    <s v="EOPS/CARE"/>
  </r>
  <r>
    <x v="1677"/>
    <x v="0"/>
    <s v="LABORF"/>
    <s v="2026"/>
    <n v="70170.06"/>
    <s v="RP527"/>
    <s v="518HC3"/>
    <s v="1100"/>
    <s v="123900"/>
    <m/>
    <m/>
    <x v="0"/>
    <x v="0"/>
    <x v="3"/>
    <x v="3"/>
    <x v="5"/>
    <x v="2"/>
    <s v="518"/>
    <x v="6"/>
    <s v="518A"/>
    <s v="Associate Dean, Health Careers"/>
  </r>
  <r>
    <x v="1677"/>
    <x v="0"/>
    <s v="LABORF"/>
    <s v="2026"/>
    <n v="30072.880000000001"/>
    <s v="GU001"/>
    <s v="518HC3"/>
    <s v="1100"/>
    <s v="123900"/>
    <s v="PCLBRC"/>
    <m/>
    <x v="0"/>
    <x v="0"/>
    <x v="3"/>
    <x v="3"/>
    <x v="5"/>
    <x v="2"/>
    <s v="518"/>
    <x v="6"/>
    <s v="518A"/>
    <s v="Associate Dean, Health Careers"/>
  </r>
  <r>
    <x v="1678"/>
    <x v="0"/>
    <s v="LABORF"/>
    <s v="2026"/>
    <n v="89491.36"/>
    <s v="GU001"/>
    <s v="20CDIE"/>
    <s v="2191"/>
    <s v="679000"/>
    <m/>
    <m/>
    <x v="0"/>
    <x v="0"/>
    <x v="1"/>
    <x v="1"/>
    <x v="13"/>
    <x v="12"/>
    <s v="20C"/>
    <x v="91"/>
    <s v="20CA"/>
    <s v="Dean of Institutional Effectiveness"/>
  </r>
  <r>
    <x v="863"/>
    <x v="0"/>
    <s v="LABORF"/>
    <s v="2026"/>
    <n v="123866.39"/>
    <s v="GU001"/>
    <s v="511SS1"/>
    <s v="1100"/>
    <s v="220100"/>
    <m/>
    <m/>
    <x v="0"/>
    <x v="0"/>
    <x v="3"/>
    <x v="3"/>
    <x v="5"/>
    <x v="2"/>
    <s v="511"/>
    <x v="17"/>
    <s v="511E"/>
    <s v="PC - SOCIAL SCIENCE"/>
  </r>
  <r>
    <x v="1679"/>
    <x v="0"/>
    <s v="LABORF"/>
    <s v="2026"/>
    <n v="0"/>
    <s v="GU001"/>
    <s v="260VS0"/>
    <s v="2399"/>
    <s v="649090"/>
    <m/>
    <m/>
    <x v="0"/>
    <x v="0"/>
    <x v="1"/>
    <x v="1"/>
    <x v="1"/>
    <x v="1"/>
    <s v="260"/>
    <x v="1"/>
    <s v="260A"/>
    <s v="VP of Student Services"/>
  </r>
  <r>
    <x v="1680"/>
    <x v="0"/>
    <s v="LABORF"/>
    <s v="2026"/>
    <n v="0"/>
    <s v="GU001"/>
    <s v="210VI0"/>
    <s v="1419"/>
    <s v="601000"/>
    <m/>
    <m/>
    <x v="0"/>
    <x v="0"/>
    <x v="1"/>
    <x v="1"/>
    <x v="6"/>
    <x v="5"/>
    <s v="210"/>
    <x v="8"/>
    <s v="210A"/>
    <s v="VP Student Learning"/>
  </r>
  <r>
    <x v="248"/>
    <x v="0"/>
    <s v="LABORF"/>
    <s v="2026"/>
    <n v="77176.350000000006"/>
    <s v="GU001"/>
    <s v="41EMA1"/>
    <s v="1100"/>
    <s v="170100"/>
    <m/>
    <s v="CB"/>
    <x v="0"/>
    <x v="0"/>
    <x v="2"/>
    <x v="2"/>
    <x v="2"/>
    <x v="2"/>
    <s v="41E"/>
    <x v="2"/>
    <s v="41EC"/>
    <s v="CC-Mathematics"/>
  </r>
  <r>
    <x v="1681"/>
    <x v="0"/>
    <s v="LABORF"/>
    <s v="2026"/>
    <n v="102749.01"/>
    <s v="GU001"/>
    <s v="411NT1"/>
    <s v="1100"/>
    <s v="070100"/>
    <m/>
    <s v="CI"/>
    <x v="0"/>
    <x v="0"/>
    <x v="2"/>
    <x v="2"/>
    <x v="2"/>
    <x v="2"/>
    <s v="411"/>
    <x v="20"/>
    <s v="411A"/>
    <s v="Dean of Career Technical Education"/>
  </r>
  <r>
    <x v="1682"/>
    <x v="0"/>
    <s v="LABORF"/>
    <s v="2026"/>
    <n v="0"/>
    <s v="GU001"/>
    <s v="43HMOS"/>
    <s v="2394"/>
    <s v="677050"/>
    <m/>
    <s v="CI"/>
    <x v="0"/>
    <x v="0"/>
    <x v="2"/>
    <x v="2"/>
    <x v="14"/>
    <x v="13"/>
    <s v="43H"/>
    <x v="83"/>
    <s v="43HA"/>
    <s v="CC Safety &amp; Security Program Mgr"/>
  </r>
  <r>
    <x v="1683"/>
    <x v="0"/>
    <s v="LABORF"/>
    <s v="2026"/>
    <n v="168212.06"/>
    <s v="GU001"/>
    <s v="122BS3"/>
    <s v="2110"/>
    <s v="672000"/>
    <m/>
    <m/>
    <x v="0"/>
    <x v="0"/>
    <x v="0"/>
    <x v="0"/>
    <x v="0"/>
    <x v="0"/>
    <s v="122"/>
    <x v="0"/>
    <s v="122B"/>
    <s v="BC Business Office"/>
  </r>
  <r>
    <x v="1684"/>
    <x v="0"/>
    <s v="LABORF"/>
    <s v="2026"/>
    <n v="172212.28"/>
    <s v="GU001"/>
    <s v="102GN1"/>
    <s v="2110"/>
    <s v="679000"/>
    <m/>
    <m/>
    <x v="0"/>
    <x v="0"/>
    <x v="0"/>
    <x v="0"/>
    <x v="3"/>
    <x v="3"/>
    <s v="102"/>
    <x v="4"/>
    <s v="102G"/>
    <s v="AVC Public Affairs &amp; Dev"/>
  </r>
  <r>
    <x v="57"/>
    <x v="0"/>
    <s v="LABORF"/>
    <s v="2026"/>
    <n v="6421.09"/>
    <s v="CE015"/>
    <s v="11BCR1"/>
    <s v="2110"/>
    <s v="684000"/>
    <m/>
    <m/>
    <x v="0"/>
    <x v="0"/>
    <x v="0"/>
    <x v="0"/>
    <x v="4"/>
    <x v="4"/>
    <s v="11B"/>
    <x v="5"/>
    <s v="11BC"/>
    <s v="Tech Prep Education BC"/>
  </r>
  <r>
    <x v="1685"/>
    <x v="0"/>
    <s v="LABORF"/>
    <s v="2026"/>
    <n v="3600"/>
    <s v="GU001"/>
    <s v="R01BT1"/>
    <s v="2110"/>
    <s v="660020"/>
    <m/>
    <m/>
    <x v="0"/>
    <x v="0"/>
    <x v="0"/>
    <x v="0"/>
    <x v="3"/>
    <x v="3"/>
    <s v="101"/>
    <x v="51"/>
    <s v="101A"/>
    <s v="Chancellor's - Admin. Assistant"/>
  </r>
  <r>
    <x v="1686"/>
    <x v="0"/>
    <s v="LABORF"/>
    <s v="2026"/>
    <n v="0"/>
    <s v="CE015"/>
    <s v="11BCR1"/>
    <s v="2394"/>
    <s v="684000"/>
    <m/>
    <m/>
    <x v="0"/>
    <x v="0"/>
    <x v="0"/>
    <x v="0"/>
    <x v="4"/>
    <x v="4"/>
    <s v="11B"/>
    <x v="5"/>
    <s v="11BC"/>
    <s v="Tech Prep Education BC"/>
  </r>
  <r>
    <x v="1687"/>
    <x v="0"/>
    <s v="LABORF"/>
    <s v="2026"/>
    <n v="0"/>
    <s v="RP040"/>
    <s v="102RG1"/>
    <s v="2394"/>
    <s v="679000"/>
    <m/>
    <m/>
    <x v="0"/>
    <x v="0"/>
    <x v="0"/>
    <x v="0"/>
    <x v="3"/>
    <x v="3"/>
    <s v="102"/>
    <x v="4"/>
    <s v="102B"/>
    <s v="CREL Future Dev (1)"/>
  </r>
  <r>
    <x v="1688"/>
    <x v="0"/>
    <s v="LABORF"/>
    <s v="2026"/>
    <n v="126653.05"/>
    <s v="RP007"/>
    <s v="55CDS1"/>
    <s v="1231"/>
    <s v="642000"/>
    <m/>
    <m/>
    <x v="0"/>
    <x v="0"/>
    <x v="3"/>
    <x v="3"/>
    <x v="8"/>
    <x v="7"/>
    <s v="55C"/>
    <x v="24"/>
    <s v="55CB"/>
    <s v="Director of Student Services"/>
  </r>
  <r>
    <x v="1689"/>
    <x v="0"/>
    <s v="LABORF"/>
    <s v="2026"/>
    <n v="134815.62"/>
    <s v="GU001"/>
    <s v="511LA1"/>
    <s v="1100"/>
    <s v="150200"/>
    <m/>
    <m/>
    <x v="0"/>
    <x v="0"/>
    <x v="3"/>
    <x v="3"/>
    <x v="5"/>
    <x v="2"/>
    <s v="511"/>
    <x v="17"/>
    <s v="511D"/>
    <s v="PC - LANGUAGE ARTS"/>
  </r>
  <r>
    <x v="1690"/>
    <x v="0"/>
    <s v="LABORF"/>
    <s v="2026"/>
    <n v="0"/>
    <s v="GU001"/>
    <s v="510VI0"/>
    <s v="1330"/>
    <s v="089900"/>
    <m/>
    <m/>
    <x v="0"/>
    <x v="0"/>
    <x v="3"/>
    <x v="3"/>
    <x v="5"/>
    <x v="2"/>
    <s v="510"/>
    <x v="7"/>
    <s v="510A"/>
    <s v="PC - VP Academic Affairs"/>
  </r>
  <r>
    <x v="1691"/>
    <x v="0"/>
    <s v="LABORF"/>
    <s v="2026"/>
    <n v="0"/>
    <s v="GU001"/>
    <s v="55CDS1"/>
    <s v="2412"/>
    <s v="089900"/>
    <m/>
    <m/>
    <x v="0"/>
    <x v="0"/>
    <x v="3"/>
    <x v="3"/>
    <x v="8"/>
    <x v="7"/>
    <s v="55C"/>
    <x v="24"/>
    <s v="55CB"/>
    <s v="Director of Student Services"/>
  </r>
  <r>
    <x v="1692"/>
    <x v="0"/>
    <s v="LABORF"/>
    <s v="2026"/>
    <n v="0"/>
    <s v="GU001"/>
    <s v="210VI0"/>
    <s v="2394"/>
    <s v="601000"/>
    <m/>
    <m/>
    <x v="0"/>
    <x v="0"/>
    <x v="1"/>
    <x v="1"/>
    <x v="6"/>
    <x v="5"/>
    <s v="210"/>
    <x v="8"/>
    <s v="210A"/>
    <s v="VP Student Learning"/>
  </r>
  <r>
    <x v="1693"/>
    <x v="0"/>
    <s v="LABORF"/>
    <s v="2026"/>
    <n v="0"/>
    <s v="GU001"/>
    <s v="210VI0"/>
    <s v="2394"/>
    <s v="601000"/>
    <m/>
    <m/>
    <x v="0"/>
    <x v="0"/>
    <x v="1"/>
    <x v="1"/>
    <x v="6"/>
    <x v="5"/>
    <s v="210"/>
    <x v="8"/>
    <s v="210A"/>
    <s v="VP Student Learning"/>
  </r>
  <r>
    <x v="1694"/>
    <x v="0"/>
    <s v="LABORF"/>
    <s v="2026"/>
    <n v="0"/>
    <s v="GU001"/>
    <s v="210VI0"/>
    <s v="2394"/>
    <s v="601000"/>
    <m/>
    <m/>
    <x v="0"/>
    <x v="0"/>
    <x v="1"/>
    <x v="1"/>
    <x v="6"/>
    <x v="5"/>
    <s v="210"/>
    <x v="8"/>
    <s v="210A"/>
    <s v="VP Student Learning"/>
  </r>
  <r>
    <x v="1695"/>
    <x v="0"/>
    <s v="LABORF"/>
    <s v="2026"/>
    <n v="0"/>
    <s v="CD004"/>
    <s v="219CD4"/>
    <s v="2191"/>
    <s v="692000"/>
    <m/>
    <m/>
    <x v="0"/>
    <x v="0"/>
    <x v="1"/>
    <x v="1"/>
    <x v="6"/>
    <x v="5"/>
    <s v="219"/>
    <x v="9"/>
    <s v="219C"/>
    <s v="BC Director CDC"/>
  </r>
  <r>
    <x v="1696"/>
    <x v="0"/>
    <s v="LABORF"/>
    <s v="2026"/>
    <n v="0"/>
    <s v="GU001"/>
    <s v="210VI0"/>
    <s v="2394"/>
    <s v="601000"/>
    <m/>
    <m/>
    <x v="0"/>
    <x v="0"/>
    <x v="1"/>
    <x v="1"/>
    <x v="6"/>
    <x v="5"/>
    <s v="210"/>
    <x v="8"/>
    <s v="210A"/>
    <s v="VP Student Learning"/>
  </r>
  <r>
    <x v="1697"/>
    <x v="0"/>
    <s v="LABORF"/>
    <s v="2026"/>
    <n v="0"/>
    <s v="GU001"/>
    <s v="210VI0"/>
    <s v="2394"/>
    <s v="601000"/>
    <m/>
    <m/>
    <x v="0"/>
    <x v="0"/>
    <x v="1"/>
    <x v="1"/>
    <x v="6"/>
    <x v="5"/>
    <s v="210"/>
    <x v="8"/>
    <s v="210A"/>
    <s v="VP Student Learning"/>
  </r>
  <r>
    <x v="1698"/>
    <x v="0"/>
    <s v="LABORF"/>
    <s v="2026"/>
    <n v="0"/>
    <s v="GU001"/>
    <s v="210VI0"/>
    <s v="2394"/>
    <s v="601000"/>
    <m/>
    <m/>
    <x v="0"/>
    <x v="0"/>
    <x v="1"/>
    <x v="1"/>
    <x v="6"/>
    <x v="5"/>
    <s v="210"/>
    <x v="8"/>
    <s v="210A"/>
    <s v="VP Student Learning"/>
  </r>
  <r>
    <x v="1699"/>
    <x v="0"/>
    <s v="LABORF"/>
    <s v="2026"/>
    <n v="0"/>
    <s v="GU001"/>
    <s v="210VI0"/>
    <s v="2394"/>
    <s v="601000"/>
    <m/>
    <m/>
    <x v="0"/>
    <x v="0"/>
    <x v="1"/>
    <x v="1"/>
    <x v="6"/>
    <x v="5"/>
    <s v="210"/>
    <x v="8"/>
    <s v="210A"/>
    <s v="VP Student Learning"/>
  </r>
  <r>
    <x v="1700"/>
    <x v="0"/>
    <s v="LABORF"/>
    <s v="2026"/>
    <n v="0"/>
    <s v="GU001"/>
    <s v="210VI0"/>
    <s v="2394"/>
    <s v="601000"/>
    <m/>
    <m/>
    <x v="0"/>
    <x v="0"/>
    <x v="1"/>
    <x v="1"/>
    <x v="6"/>
    <x v="5"/>
    <s v="210"/>
    <x v="8"/>
    <s v="210A"/>
    <s v="VP Student Learning"/>
  </r>
  <r>
    <x v="1701"/>
    <x v="0"/>
    <s v="LABORF"/>
    <s v="2026"/>
    <n v="0"/>
    <s v="GU001"/>
    <s v="210VI0"/>
    <s v="2394"/>
    <s v="601000"/>
    <m/>
    <m/>
    <x v="0"/>
    <x v="0"/>
    <x v="1"/>
    <x v="1"/>
    <x v="6"/>
    <x v="5"/>
    <s v="210"/>
    <x v="8"/>
    <s v="210A"/>
    <s v="VP Student Learning"/>
  </r>
  <r>
    <x v="1702"/>
    <x v="0"/>
    <s v="LABORF"/>
    <s v="2026"/>
    <n v="0"/>
    <s v="GU001"/>
    <s v="210VI0"/>
    <s v="2394"/>
    <s v="601000"/>
    <m/>
    <m/>
    <x v="0"/>
    <x v="0"/>
    <x v="1"/>
    <x v="1"/>
    <x v="6"/>
    <x v="5"/>
    <s v="210"/>
    <x v="8"/>
    <s v="210A"/>
    <s v="VP Student Learning"/>
  </r>
  <r>
    <x v="1703"/>
    <x v="0"/>
    <s v="LABORF"/>
    <s v="2026"/>
    <n v="0"/>
    <s v="GU001"/>
    <s v="210VI0"/>
    <s v="2394"/>
    <s v="601000"/>
    <m/>
    <m/>
    <x v="0"/>
    <x v="0"/>
    <x v="1"/>
    <x v="1"/>
    <x v="6"/>
    <x v="5"/>
    <s v="210"/>
    <x v="8"/>
    <s v="210A"/>
    <s v="VP Student Learning"/>
  </r>
  <r>
    <x v="1704"/>
    <x v="0"/>
    <s v="LABORF"/>
    <s v="2026"/>
    <n v="0"/>
    <s v="GU001"/>
    <s v="210VI0"/>
    <s v="2394"/>
    <s v="601000"/>
    <m/>
    <m/>
    <x v="0"/>
    <x v="0"/>
    <x v="1"/>
    <x v="1"/>
    <x v="6"/>
    <x v="5"/>
    <s v="210"/>
    <x v="8"/>
    <s v="210A"/>
    <s v="VP Student Learning"/>
  </r>
  <r>
    <x v="1705"/>
    <x v="0"/>
    <s v="LABORF"/>
    <s v="2026"/>
    <n v="0"/>
    <s v="GU001"/>
    <s v="210VI0"/>
    <s v="2394"/>
    <s v="601000"/>
    <m/>
    <m/>
    <x v="0"/>
    <x v="0"/>
    <x v="1"/>
    <x v="1"/>
    <x v="6"/>
    <x v="5"/>
    <s v="210"/>
    <x v="8"/>
    <s v="210A"/>
    <s v="VP Student Learning"/>
  </r>
  <r>
    <x v="1706"/>
    <x v="0"/>
    <s v="LABORF"/>
    <s v="2026"/>
    <n v="119129.87"/>
    <s v="RP008"/>
    <s v="26EDS1"/>
    <s v="1231"/>
    <s v="642000"/>
    <m/>
    <m/>
    <x v="0"/>
    <x v="0"/>
    <x v="1"/>
    <x v="1"/>
    <x v="1"/>
    <x v="1"/>
    <s v="26E"/>
    <x v="14"/>
    <s v="26ED"/>
    <s v="BC DSPS"/>
  </r>
  <r>
    <x v="1707"/>
    <x v="0"/>
    <s v="LABORF"/>
    <s v="2026"/>
    <n v="171802.86"/>
    <s v="GU001"/>
    <s v="21GDN0"/>
    <s v="1214"/>
    <s v="601000"/>
    <m/>
    <m/>
    <x v="0"/>
    <x v="0"/>
    <x v="1"/>
    <x v="1"/>
    <x v="6"/>
    <x v="5"/>
    <s v="21G"/>
    <x v="15"/>
    <s v="21GD"/>
    <s v="BC DEAN"/>
  </r>
  <r>
    <x v="1708"/>
    <x v="0"/>
    <s v="LABORF"/>
    <s v="2026"/>
    <n v="113415.69"/>
    <s v="GU001"/>
    <s v="215PE1"/>
    <s v="1100"/>
    <s v="090100"/>
    <m/>
    <m/>
    <x v="0"/>
    <x v="0"/>
    <x v="1"/>
    <x v="1"/>
    <x v="6"/>
    <x v="5"/>
    <s v="215"/>
    <x v="13"/>
    <s v="215P"/>
    <s v="BC ENGINEERING"/>
  </r>
  <r>
    <x v="1709"/>
    <x v="0"/>
    <s v="LABORF"/>
    <s v="2026"/>
    <n v="144253.26"/>
    <s v="GU001"/>
    <s v="215PE1"/>
    <s v="1100"/>
    <s v="070100"/>
    <m/>
    <m/>
    <x v="0"/>
    <x v="0"/>
    <x v="1"/>
    <x v="1"/>
    <x v="6"/>
    <x v="5"/>
    <s v="215"/>
    <x v="13"/>
    <s v="215P"/>
    <s v="BC ENGINEERING"/>
  </r>
  <r>
    <x v="1710"/>
    <x v="0"/>
    <s v="LABORF"/>
    <s v="2026"/>
    <n v="86978.91"/>
    <s v="GU001"/>
    <s v="26FFA4"/>
    <s v="2110"/>
    <s v="646000"/>
    <m/>
    <m/>
    <x v="0"/>
    <x v="0"/>
    <x v="1"/>
    <x v="1"/>
    <x v="1"/>
    <x v="1"/>
    <s v="26F"/>
    <x v="58"/>
    <s v="26FA"/>
    <s v="Director Financial Aid (New Queue)"/>
  </r>
  <r>
    <x v="88"/>
    <x v="0"/>
    <s v="LABORF"/>
    <s v="2026"/>
    <n v="72888.58"/>
    <s v="RP420"/>
    <s v="26EWA8"/>
    <s v="2110"/>
    <s v="642000"/>
    <m/>
    <m/>
    <x v="0"/>
    <x v="0"/>
    <x v="1"/>
    <x v="1"/>
    <x v="1"/>
    <x v="1"/>
    <s v="26E"/>
    <x v="14"/>
    <s v="26EW"/>
    <s v="BC Workability III"/>
  </r>
  <r>
    <x v="1711"/>
    <x v="0"/>
    <s v="LABORF"/>
    <s v="2026"/>
    <n v="137302.32999999999"/>
    <s v="GU001"/>
    <s v="21BEE1"/>
    <s v="1100"/>
    <s v="150100"/>
    <m/>
    <m/>
    <x v="0"/>
    <x v="0"/>
    <x v="1"/>
    <x v="1"/>
    <x v="6"/>
    <x v="5"/>
    <s v="21B"/>
    <x v="12"/>
    <s v="21BE"/>
    <s v="Dean English"/>
  </r>
  <r>
    <x v="1712"/>
    <x v="0"/>
    <s v="LABORF"/>
    <s v="2026"/>
    <n v="10647.51"/>
    <s v="GU001"/>
    <s v="21AEIT"/>
    <s v="1252"/>
    <s v="601000"/>
    <m/>
    <m/>
    <x v="0"/>
    <x v="0"/>
    <x v="1"/>
    <x v="1"/>
    <x v="6"/>
    <x v="5"/>
    <s v="21A"/>
    <x v="47"/>
    <s v="21AE"/>
    <s v="Engineering Systems"/>
  </r>
  <r>
    <x v="1713"/>
    <x v="0"/>
    <s v="LABORF"/>
    <s v="2026"/>
    <n v="28312.32"/>
    <s v="GU001"/>
    <s v="21GBE1"/>
    <s v="1252"/>
    <s v="601000"/>
    <m/>
    <m/>
    <x v="0"/>
    <x v="0"/>
    <x v="1"/>
    <x v="1"/>
    <x v="6"/>
    <x v="5"/>
    <s v="21G"/>
    <x v="15"/>
    <s v="21GB"/>
    <s v="BC BEHAVIORIAL SCIENCE"/>
  </r>
  <r>
    <x v="1714"/>
    <x v="0"/>
    <s v="LABORF"/>
    <s v="2026"/>
    <n v="0"/>
    <s v="GU001"/>
    <s v="21DRT1"/>
    <s v="1100"/>
    <s v="122500"/>
    <m/>
    <m/>
    <x v="0"/>
    <x v="0"/>
    <x v="1"/>
    <x v="1"/>
    <x v="6"/>
    <x v="5"/>
    <s v="21D"/>
    <x v="11"/>
    <s v="21DR"/>
    <s v="BC Rad Tech"/>
  </r>
  <r>
    <x v="1715"/>
    <x v="0"/>
    <s v="LABORF"/>
    <s v="2026"/>
    <n v="0"/>
    <s v="GU001"/>
    <s v="215MA1"/>
    <s v="1100"/>
    <s v="170100"/>
    <m/>
    <m/>
    <x v="0"/>
    <x v="0"/>
    <x v="1"/>
    <x v="1"/>
    <x v="6"/>
    <x v="5"/>
    <s v="215"/>
    <x v="13"/>
    <s v="215F"/>
    <s v="Math General"/>
  </r>
  <r>
    <x v="1716"/>
    <x v="0"/>
    <s v="LABORF"/>
    <s v="2026"/>
    <n v="135550.56"/>
    <s v="GU001"/>
    <s v="21GBE1"/>
    <s v="1100"/>
    <s v="200100"/>
    <m/>
    <m/>
    <x v="0"/>
    <x v="0"/>
    <x v="1"/>
    <x v="1"/>
    <x v="6"/>
    <x v="5"/>
    <s v="21G"/>
    <x v="15"/>
    <s v="21GB"/>
    <s v="BC BEHAVIORIAL SCIENCE"/>
  </r>
  <r>
    <x v="1717"/>
    <x v="0"/>
    <s v="LABORF"/>
    <s v="2026"/>
    <n v="100569.19"/>
    <s v="RP041"/>
    <s v="213SN1"/>
    <s v="2110"/>
    <s v="684000"/>
    <m/>
    <m/>
    <x v="0"/>
    <x v="0"/>
    <x v="1"/>
    <x v="1"/>
    <x v="6"/>
    <x v="5"/>
    <s v="213"/>
    <x v="34"/>
    <s v="213S"/>
    <s v="BC SOC SCIENCE/RISING SCHOL"/>
  </r>
  <r>
    <x v="401"/>
    <x v="0"/>
    <s v="LABORF"/>
    <s v="2026"/>
    <n v="45626.73"/>
    <s v="GU001"/>
    <s v="512PH1"/>
    <s v="1252"/>
    <s v="601000"/>
    <m/>
    <m/>
    <x v="0"/>
    <x v="0"/>
    <x v="3"/>
    <x v="3"/>
    <x v="5"/>
    <x v="2"/>
    <s v="512"/>
    <x v="33"/>
    <s v="512H"/>
    <s v="PC - Kinesiology"/>
  </r>
  <r>
    <x v="1718"/>
    <x v="0"/>
    <s v="LABORF"/>
    <s v="2026"/>
    <n v="0"/>
    <s v="RP108"/>
    <s v="218KS4"/>
    <s v="2394"/>
    <s v="676000"/>
    <m/>
    <m/>
    <x v="0"/>
    <x v="0"/>
    <x v="1"/>
    <x v="1"/>
    <x v="6"/>
    <x v="5"/>
    <s v="218"/>
    <x v="26"/>
    <s v="218K"/>
    <s v="FACULTY GRANTS"/>
  </r>
  <r>
    <x v="227"/>
    <x v="0"/>
    <s v="LABORF"/>
    <s v="2026"/>
    <n v="2329.6"/>
    <s v="RP009"/>
    <s v="422CA1"/>
    <s v="1231"/>
    <s v="643010"/>
    <s v="CARDCA"/>
    <s v="CT"/>
    <x v="0"/>
    <x v="0"/>
    <x v="2"/>
    <x v="2"/>
    <x v="11"/>
    <x v="10"/>
    <s v="422"/>
    <x v="41"/>
    <s v="422C"/>
    <s v="Care"/>
  </r>
  <r>
    <x v="1719"/>
    <x v="0"/>
    <s v="LABORF"/>
    <s v="2026"/>
    <n v="0"/>
    <s v="GU001"/>
    <s v="23CMOC"/>
    <s v="2399"/>
    <s v="653000"/>
    <m/>
    <m/>
    <x v="0"/>
    <x v="0"/>
    <x v="1"/>
    <x v="1"/>
    <x v="15"/>
    <x v="14"/>
    <s v="23C"/>
    <x v="48"/>
    <s v="23CA"/>
    <s v="M &amp; O Manager"/>
  </r>
  <r>
    <x v="1720"/>
    <x v="0"/>
    <s v="LABORF"/>
    <s v="2026"/>
    <n v="0"/>
    <s v="GU001"/>
    <s v="518HC2"/>
    <s v="1100"/>
    <s v="125000"/>
    <m/>
    <m/>
    <x v="0"/>
    <x v="0"/>
    <x v="3"/>
    <x v="3"/>
    <x v="5"/>
    <x v="2"/>
    <s v="518"/>
    <x v="6"/>
    <s v="518A"/>
    <s v="Associate Dean, Health Careers"/>
  </r>
  <r>
    <x v="698"/>
    <x v="0"/>
    <s v="LABORF"/>
    <s v="2026"/>
    <n v="8123.3"/>
    <s v="RP384"/>
    <s v="40KEQA"/>
    <s v="2191"/>
    <s v="649090"/>
    <m/>
    <s v="CB"/>
    <x v="0"/>
    <x v="0"/>
    <x v="2"/>
    <x v="2"/>
    <x v="7"/>
    <x v="6"/>
    <s v="40K"/>
    <x v="21"/>
    <s v="40KA"/>
    <s v="Equity"/>
  </r>
  <r>
    <x v="104"/>
    <x v="0"/>
    <s v="LABORF"/>
    <s v="2026"/>
    <n v="4947.76"/>
    <s v="RP362"/>
    <s v="424ST1"/>
    <s v="2191"/>
    <s v="696043"/>
    <m/>
    <s v="CI"/>
    <x v="0"/>
    <x v="0"/>
    <x v="2"/>
    <x v="2"/>
    <x v="11"/>
    <x v="10"/>
    <s v="424"/>
    <x v="36"/>
    <s v="424E"/>
    <s v="Outreach"/>
  </r>
  <r>
    <x v="281"/>
    <x v="0"/>
    <s v="LABORF"/>
    <s v="2026"/>
    <n v="2937.99"/>
    <s v="RP350"/>
    <s v="422CW1"/>
    <s v="2191"/>
    <s v="641010"/>
    <s v="CALDCO"/>
    <s v="CI"/>
    <x v="0"/>
    <x v="0"/>
    <x v="2"/>
    <x v="2"/>
    <x v="11"/>
    <x v="10"/>
    <s v="422"/>
    <x v="41"/>
    <s v="422F"/>
    <s v="CalWorks/TANF"/>
  </r>
  <r>
    <x v="646"/>
    <x v="0"/>
    <s v="LABORF"/>
    <s v="2026"/>
    <n v="29406.66"/>
    <s v="GU001"/>
    <s v="424FA1"/>
    <s v="2191"/>
    <s v="646000"/>
    <m/>
    <s v="CI"/>
    <x v="0"/>
    <x v="0"/>
    <x v="2"/>
    <x v="2"/>
    <x v="11"/>
    <x v="10"/>
    <s v="424"/>
    <x v="36"/>
    <s v="424D"/>
    <s v="Financial Aid"/>
  </r>
  <r>
    <x v="403"/>
    <x v="0"/>
    <s v="LABORF"/>
    <s v="2026"/>
    <n v="1357.76"/>
    <s v="RP384"/>
    <s v="40KEQB"/>
    <s v="1241"/>
    <s v="649090"/>
    <m/>
    <s v="CT"/>
    <x v="0"/>
    <x v="0"/>
    <x v="2"/>
    <x v="2"/>
    <x v="7"/>
    <x v="6"/>
    <s v="40K"/>
    <x v="21"/>
    <s v="40KA"/>
    <s v="Equity"/>
  </r>
  <r>
    <x v="794"/>
    <x v="0"/>
    <s v="LABORF"/>
    <s v="2026"/>
    <n v="6191.22"/>
    <s v="RP384"/>
    <s v="40KEQA"/>
    <s v="2110"/>
    <s v="649090"/>
    <m/>
    <s v="CI"/>
    <x v="0"/>
    <x v="0"/>
    <x v="2"/>
    <x v="2"/>
    <x v="7"/>
    <x v="6"/>
    <s v="40K"/>
    <x v="21"/>
    <s v="40KA"/>
    <s v="Equity"/>
  </r>
  <r>
    <x v="1721"/>
    <x v="0"/>
    <s v="LABORF"/>
    <s v="2026"/>
    <n v="30627.59"/>
    <s v="RS4004"/>
    <s v="411NF1"/>
    <s v="1100"/>
    <s v="123000"/>
    <s v="RNIFPD"/>
    <s v="CI"/>
    <x v="0"/>
    <x v="0"/>
    <x v="2"/>
    <x v="2"/>
    <x v="2"/>
    <x v="2"/>
    <s v="411"/>
    <x v="20"/>
    <s v="411A"/>
    <s v="Dean of Career Technical Education"/>
  </r>
  <r>
    <x v="1722"/>
    <x v="0"/>
    <s v="LABORF"/>
    <s v="2026"/>
    <n v="60283.63"/>
    <s v="GU001"/>
    <s v="55DAR1"/>
    <s v="2191"/>
    <s v="620000"/>
    <m/>
    <m/>
    <x v="0"/>
    <x v="0"/>
    <x v="3"/>
    <x v="3"/>
    <x v="8"/>
    <x v="7"/>
    <s v="55D"/>
    <x v="77"/>
    <s v="55DA"/>
    <s v="Director Enrollment Svs"/>
  </r>
  <r>
    <x v="1723"/>
    <x v="0"/>
    <s v="LABORF"/>
    <s v="2026"/>
    <n v="0"/>
    <s v="BF100"/>
    <s v="23DES1"/>
    <s v="2399"/>
    <s v="694014"/>
    <m/>
    <m/>
    <x v="0"/>
    <x v="0"/>
    <x v="1"/>
    <x v="1"/>
    <x v="15"/>
    <x v="14"/>
    <s v="23F"/>
    <x v="71"/>
    <s v="23FS"/>
    <s v="BC Food Service"/>
  </r>
  <r>
    <x v="1724"/>
    <x v="0"/>
    <s v="LABORF"/>
    <s v="2026"/>
    <n v="6685.03"/>
    <s v="GU001"/>
    <s v="536MOC"/>
    <s v="2191"/>
    <s v="653000"/>
    <m/>
    <m/>
    <x v="0"/>
    <x v="0"/>
    <x v="3"/>
    <x v="3"/>
    <x v="17"/>
    <x v="13"/>
    <s v="536"/>
    <x v="60"/>
    <s v="536A"/>
    <s v="PC - Maintenance &amp; Operations"/>
  </r>
  <r>
    <x v="1725"/>
    <x v="0"/>
    <s v="LABORF"/>
    <s v="2026"/>
    <n v="0"/>
    <s v="GU001"/>
    <s v="210VI0"/>
    <s v="1330"/>
    <s v="499900"/>
    <s v="BTL001"/>
    <m/>
    <x v="0"/>
    <x v="0"/>
    <x v="1"/>
    <x v="1"/>
    <x v="6"/>
    <x v="5"/>
    <s v="210"/>
    <x v="8"/>
    <s v="210A"/>
    <s v="VP Student Learning"/>
  </r>
  <r>
    <x v="410"/>
    <x v="0"/>
    <s v="LABORF"/>
    <s v="2026"/>
    <n v="1332.05"/>
    <s v="RP009"/>
    <s v="422CA1"/>
    <s v="2191"/>
    <s v="643010"/>
    <s v="CARDCA"/>
    <s v="CI"/>
    <x v="0"/>
    <x v="0"/>
    <x v="2"/>
    <x v="2"/>
    <x v="11"/>
    <x v="10"/>
    <s v="422"/>
    <x v="41"/>
    <s v="422C"/>
    <s v="Care"/>
  </r>
  <r>
    <x v="1044"/>
    <x v="0"/>
    <s v="LABORF"/>
    <s v="2026"/>
    <n v="23125.84"/>
    <s v="GU001"/>
    <s v="43HMOS"/>
    <s v="2191"/>
    <s v="677050"/>
    <m/>
    <s v="CI"/>
    <x v="0"/>
    <x v="0"/>
    <x v="2"/>
    <x v="2"/>
    <x v="14"/>
    <x v="13"/>
    <s v="43H"/>
    <x v="83"/>
    <s v="43HA"/>
    <s v="CC Safety &amp; Security Program Mgr"/>
  </r>
  <r>
    <x v="1473"/>
    <x v="0"/>
    <s v="LABORF"/>
    <s v="2026"/>
    <n v="42600.22"/>
    <s v="GU001"/>
    <s v="239SY0"/>
    <s v="2191"/>
    <s v="677010"/>
    <m/>
    <m/>
    <x v="0"/>
    <x v="0"/>
    <x v="1"/>
    <x v="1"/>
    <x v="15"/>
    <x v="14"/>
    <s v="239"/>
    <x v="44"/>
    <s v="239A"/>
    <s v="Public Safety"/>
  </r>
  <r>
    <x v="802"/>
    <x v="0"/>
    <s v="LABORF"/>
    <s v="2026"/>
    <n v="5325.03"/>
    <s v="RP500"/>
    <s v="239SY0"/>
    <s v="2191"/>
    <s v="695010"/>
    <m/>
    <m/>
    <x v="0"/>
    <x v="0"/>
    <x v="1"/>
    <x v="1"/>
    <x v="15"/>
    <x v="14"/>
    <s v="239"/>
    <x v="44"/>
    <s v="239A"/>
    <s v="Public Safety"/>
  </r>
  <r>
    <x v="1726"/>
    <x v="0"/>
    <s v="LABORF"/>
    <s v="2026"/>
    <n v="60283.64"/>
    <s v="GU001"/>
    <s v="211DC0"/>
    <s v="2191"/>
    <s v="601000"/>
    <m/>
    <m/>
    <x v="0"/>
    <x v="0"/>
    <x v="1"/>
    <x v="1"/>
    <x v="6"/>
    <x v="5"/>
    <s v="211"/>
    <x v="39"/>
    <s v="211E"/>
    <s v="BC Exec Director Rural Initiatives"/>
  </r>
  <r>
    <x v="1727"/>
    <x v="0"/>
    <s v="LABORF"/>
    <s v="2026"/>
    <n v="85179.28"/>
    <s v="GU001"/>
    <s v="23CMOB"/>
    <s v="2191"/>
    <s v="651000"/>
    <m/>
    <m/>
    <x v="0"/>
    <x v="0"/>
    <x v="1"/>
    <x v="1"/>
    <x v="15"/>
    <x v="14"/>
    <s v="23C"/>
    <x v="48"/>
    <s v="23CA"/>
    <s v="M &amp; O Manager"/>
  </r>
  <r>
    <x v="1728"/>
    <x v="0"/>
    <s v="LABORF"/>
    <s v="2026"/>
    <n v="48841.15"/>
    <s v="CD002"/>
    <s v="219CD1"/>
    <s v="2191"/>
    <s v="692000"/>
    <m/>
    <m/>
    <x v="0"/>
    <x v="0"/>
    <x v="1"/>
    <x v="1"/>
    <x v="6"/>
    <x v="5"/>
    <s v="219"/>
    <x v="9"/>
    <s v="219C"/>
    <s v="BC Director CDC"/>
  </r>
  <r>
    <x v="1729"/>
    <x v="0"/>
    <s v="LABORF"/>
    <s v="2026"/>
    <n v="73449.850000000006"/>
    <s v="GU001"/>
    <s v="20IIF0"/>
    <s v="2191"/>
    <s v="678012"/>
    <m/>
    <m/>
    <x v="0"/>
    <x v="0"/>
    <x v="1"/>
    <x v="1"/>
    <x v="13"/>
    <x v="12"/>
    <s v="20I"/>
    <x v="72"/>
    <s v="20IA"/>
    <s v="Information Services"/>
  </r>
  <r>
    <x v="1730"/>
    <x v="0"/>
    <s v="LABORF"/>
    <s v="2026"/>
    <n v="89491.36"/>
    <s v="GU001"/>
    <s v="210VI0"/>
    <s v="2191"/>
    <s v="601000"/>
    <m/>
    <m/>
    <x v="0"/>
    <x v="0"/>
    <x v="1"/>
    <x v="1"/>
    <x v="6"/>
    <x v="5"/>
    <s v="210"/>
    <x v="8"/>
    <s v="210A"/>
    <s v="VP Student Learning"/>
  </r>
  <r>
    <x v="607"/>
    <x v="0"/>
    <s v="LABORF"/>
    <s v="2026"/>
    <n v="217747.20000000001"/>
    <s v="GU001"/>
    <s v="200PR0"/>
    <s v="1214"/>
    <s v="679000"/>
    <m/>
    <m/>
    <x v="0"/>
    <x v="0"/>
    <x v="1"/>
    <x v="1"/>
    <x v="13"/>
    <x v="12"/>
    <s v="200"/>
    <x v="35"/>
    <s v="200A"/>
    <s v="BC - President"/>
  </r>
  <r>
    <x v="909"/>
    <x v="0"/>
    <s v="LABORF"/>
    <s v="2026"/>
    <n v="33957.599999999999"/>
    <s v="GU001"/>
    <s v="140HR0"/>
    <s v="1251"/>
    <s v="673000"/>
    <m/>
    <m/>
    <x v="0"/>
    <x v="0"/>
    <x v="0"/>
    <x v="0"/>
    <x v="10"/>
    <x v="9"/>
    <s v="140"/>
    <x v="52"/>
    <s v="140A"/>
    <s v="HR - Vice Chancellor"/>
  </r>
  <r>
    <x v="1731"/>
    <x v="0"/>
    <s v="LABORF"/>
    <s v="2026"/>
    <n v="0"/>
    <s v="GU001"/>
    <s v="210VI0"/>
    <s v="1311"/>
    <s v="499900"/>
    <m/>
    <m/>
    <x v="0"/>
    <x v="0"/>
    <x v="1"/>
    <x v="1"/>
    <x v="6"/>
    <x v="5"/>
    <s v="210"/>
    <x v="8"/>
    <s v="210A"/>
    <s v="VP Student Learning"/>
  </r>
  <r>
    <x v="1732"/>
    <x v="0"/>
    <s v="LABORF"/>
    <s v="2026"/>
    <n v="113415.69"/>
    <s v="GU001"/>
    <s v="41EMA1"/>
    <s v="1100"/>
    <s v="170100"/>
    <m/>
    <s v="CI"/>
    <x v="0"/>
    <x v="0"/>
    <x v="2"/>
    <x v="2"/>
    <x v="2"/>
    <x v="2"/>
    <s v="41E"/>
    <x v="2"/>
    <s v="41EC"/>
    <s v="CC-Mathematics"/>
  </r>
  <r>
    <x v="866"/>
    <x v="0"/>
    <s v="LABORF"/>
    <s v="2026"/>
    <n v="25015.01"/>
    <s v="RP016"/>
    <s v="424VR1"/>
    <s v="2110"/>
    <s v="648000"/>
    <m/>
    <s v="CI"/>
    <x v="0"/>
    <x v="0"/>
    <x v="2"/>
    <x v="2"/>
    <x v="11"/>
    <x v="10"/>
    <s v="424"/>
    <x v="36"/>
    <s v="424C"/>
    <s v="Admissions &amp; Records"/>
  </r>
  <r>
    <x v="1733"/>
    <x v="0"/>
    <s v="LABORF"/>
    <s v="2026"/>
    <n v="0"/>
    <s v="RP384"/>
    <s v="40KEQA"/>
    <s v="2394"/>
    <s v="649090"/>
    <m/>
    <s v="CI"/>
    <x v="0"/>
    <x v="0"/>
    <x v="2"/>
    <x v="2"/>
    <x v="7"/>
    <x v="6"/>
    <s v="40K"/>
    <x v="21"/>
    <s v="40KA"/>
    <s v="Equity"/>
  </r>
  <r>
    <x v="1734"/>
    <x v="0"/>
    <s v="LABORF"/>
    <s v="2026"/>
    <n v="0"/>
    <s v="GU001"/>
    <s v="42GAW4"/>
    <s v="2394"/>
    <s v="696041"/>
    <m/>
    <s v="CI"/>
    <x v="0"/>
    <x v="0"/>
    <x v="2"/>
    <x v="2"/>
    <x v="11"/>
    <x v="10"/>
    <s v="42G"/>
    <x v="81"/>
    <s v="42GA"/>
    <s v="Athletics"/>
  </r>
  <r>
    <x v="1735"/>
    <x v="0"/>
    <s v="LABORF"/>
    <s v="2026"/>
    <n v="0"/>
    <s v="RP634"/>
    <s v="11BAEA"/>
    <s v="2191"/>
    <s v="684000"/>
    <s v="AEPDAB"/>
    <m/>
    <x v="0"/>
    <x v="0"/>
    <x v="0"/>
    <x v="0"/>
    <x v="4"/>
    <x v="4"/>
    <s v="11B"/>
    <x v="5"/>
    <s v="11BA"/>
    <s v="Director, Adult Ed"/>
  </r>
  <r>
    <x v="1736"/>
    <x v="0"/>
    <s v="LABORF"/>
    <s v="2026"/>
    <n v="125075.07"/>
    <s v="MJ100"/>
    <s v="18F000"/>
    <s v="2110"/>
    <s v="711001"/>
    <m/>
    <m/>
    <x v="0"/>
    <x v="0"/>
    <x v="0"/>
    <x v="0"/>
    <x v="18"/>
    <x v="16"/>
    <s v="18F"/>
    <x v="75"/>
    <s v="18FA"/>
    <s v="DO - Construction"/>
  </r>
  <r>
    <x v="464"/>
    <x v="0"/>
    <s v="LABORF"/>
    <s v="2026"/>
    <n v="10163.129999999999"/>
    <s v="CE005"/>
    <s v="117ETC"/>
    <s v="2110"/>
    <s v="684000"/>
    <m/>
    <m/>
    <x v="0"/>
    <x v="0"/>
    <x v="0"/>
    <x v="0"/>
    <x v="4"/>
    <x v="4"/>
    <s v="11B"/>
    <x v="5"/>
    <s v="11BJ"/>
    <s v="Workplace Learning"/>
  </r>
  <r>
    <x v="1737"/>
    <x v="0"/>
    <s v="LABORF"/>
    <s v="2026"/>
    <n v="0"/>
    <s v="CE005"/>
    <s v="117ETE"/>
    <s v="2412"/>
    <s v="684000"/>
    <m/>
    <m/>
    <x v="0"/>
    <x v="0"/>
    <x v="0"/>
    <x v="0"/>
    <x v="4"/>
    <x v="4"/>
    <s v="11B"/>
    <x v="5"/>
    <s v="11BJ"/>
    <s v="Workplace Learning"/>
  </r>
  <r>
    <x v="1738"/>
    <x v="0"/>
    <s v="LABORF"/>
    <s v="2026"/>
    <n v="0"/>
    <s v="CE005"/>
    <s v="117ETE"/>
    <s v="2412"/>
    <s v="684000"/>
    <m/>
    <m/>
    <x v="0"/>
    <x v="0"/>
    <x v="0"/>
    <x v="0"/>
    <x v="4"/>
    <x v="4"/>
    <s v="11B"/>
    <x v="5"/>
    <s v="11BJ"/>
    <s v="Workplace Learning"/>
  </r>
  <r>
    <x v="1739"/>
    <x v="0"/>
    <s v="LABORF"/>
    <s v="2026"/>
    <n v="86874.01"/>
    <s v="GU001"/>
    <s v="536MOD"/>
    <s v="2110"/>
    <s v="713000"/>
    <m/>
    <m/>
    <x v="0"/>
    <x v="0"/>
    <x v="3"/>
    <x v="3"/>
    <x v="17"/>
    <x v="13"/>
    <s v="536"/>
    <x v="60"/>
    <s v="536A"/>
    <s v="PC - Maintenance &amp; Operations"/>
  </r>
  <r>
    <x v="1740"/>
    <x v="0"/>
    <s v="LABORF"/>
    <s v="2026"/>
    <n v="0"/>
    <s v="GU001"/>
    <s v="210VI0"/>
    <s v="2394"/>
    <s v="601000"/>
    <m/>
    <m/>
    <x v="0"/>
    <x v="0"/>
    <x v="1"/>
    <x v="1"/>
    <x v="6"/>
    <x v="5"/>
    <s v="210"/>
    <x v="8"/>
    <s v="210A"/>
    <s v="VP Student Learning"/>
  </r>
  <r>
    <x v="1741"/>
    <x v="0"/>
    <s v="LABORF"/>
    <s v="2026"/>
    <n v="0"/>
    <s v="GU001"/>
    <s v="210VI0"/>
    <s v="2394"/>
    <s v="601000"/>
    <m/>
    <m/>
    <x v="0"/>
    <x v="0"/>
    <x v="1"/>
    <x v="1"/>
    <x v="6"/>
    <x v="5"/>
    <s v="210"/>
    <x v="8"/>
    <s v="210A"/>
    <s v="VP Student Learning"/>
  </r>
  <r>
    <x v="1742"/>
    <x v="0"/>
    <s v="LABORF"/>
    <s v="2026"/>
    <n v="0"/>
    <s v="GU001"/>
    <s v="210VI0"/>
    <s v="2394"/>
    <s v="601000"/>
    <m/>
    <m/>
    <x v="0"/>
    <x v="0"/>
    <x v="1"/>
    <x v="1"/>
    <x v="6"/>
    <x v="5"/>
    <s v="210"/>
    <x v="8"/>
    <s v="210A"/>
    <s v="VP Student Learning"/>
  </r>
  <r>
    <x v="1743"/>
    <x v="0"/>
    <s v="LABORF"/>
    <s v="2026"/>
    <n v="0"/>
    <s v="GU001"/>
    <s v="210VI0"/>
    <s v="2394"/>
    <s v="601000"/>
    <m/>
    <m/>
    <x v="0"/>
    <x v="0"/>
    <x v="1"/>
    <x v="1"/>
    <x v="6"/>
    <x v="5"/>
    <s v="210"/>
    <x v="8"/>
    <s v="210A"/>
    <s v="VP Student Learning"/>
  </r>
  <r>
    <x v="1744"/>
    <x v="0"/>
    <s v="LABORF"/>
    <s v="2026"/>
    <n v="0"/>
    <s v="GU001"/>
    <s v="210VI0"/>
    <s v="2394"/>
    <s v="601000"/>
    <m/>
    <m/>
    <x v="0"/>
    <x v="0"/>
    <x v="1"/>
    <x v="1"/>
    <x v="6"/>
    <x v="5"/>
    <s v="210"/>
    <x v="8"/>
    <s v="210A"/>
    <s v="VP Student Learning"/>
  </r>
  <r>
    <x v="1745"/>
    <x v="0"/>
    <s v="LABORF"/>
    <s v="2026"/>
    <n v="0"/>
    <s v="GU001"/>
    <s v="210VI0"/>
    <s v="2394"/>
    <s v="601000"/>
    <m/>
    <m/>
    <x v="0"/>
    <x v="0"/>
    <x v="1"/>
    <x v="1"/>
    <x v="6"/>
    <x v="5"/>
    <s v="210"/>
    <x v="8"/>
    <s v="210A"/>
    <s v="VP Student Learning"/>
  </r>
  <r>
    <x v="1746"/>
    <x v="0"/>
    <s v="LABORF"/>
    <s v="2026"/>
    <n v="0"/>
    <s v="GU001"/>
    <s v="210VI0"/>
    <s v="2394"/>
    <s v="601000"/>
    <m/>
    <m/>
    <x v="0"/>
    <x v="0"/>
    <x v="1"/>
    <x v="1"/>
    <x v="6"/>
    <x v="5"/>
    <s v="210"/>
    <x v="8"/>
    <s v="210A"/>
    <s v="VP Student Learning"/>
  </r>
  <r>
    <x v="1747"/>
    <x v="0"/>
    <s v="LABORF"/>
    <s v="2026"/>
    <n v="132343.39000000001"/>
    <s v="RP613"/>
    <s v="21AWL9"/>
    <s v="1231"/>
    <s v="684000"/>
    <s v="B68168"/>
    <m/>
    <x v="0"/>
    <x v="0"/>
    <x v="1"/>
    <x v="1"/>
    <x v="6"/>
    <x v="5"/>
    <s v="21A"/>
    <x v="47"/>
    <s v="21AW"/>
    <s v="BC Strong Workforce"/>
  </r>
  <r>
    <x v="1748"/>
    <x v="0"/>
    <s v="LABORF"/>
    <s v="2026"/>
    <n v="15963.1"/>
    <s v="GU001"/>
    <s v="20BPI2"/>
    <s v="2110"/>
    <s v="684000"/>
    <m/>
    <m/>
    <x v="0"/>
    <x v="0"/>
    <x v="1"/>
    <x v="1"/>
    <x v="13"/>
    <x v="12"/>
    <s v="20B"/>
    <x v="84"/>
    <s v="20BA"/>
    <s v="BC - Marketing &amp; Public Relations"/>
  </r>
  <r>
    <x v="1749"/>
    <x v="0"/>
    <s v="LABORF"/>
    <s v="2026"/>
    <n v="134815.62"/>
    <s v="GU001"/>
    <s v="213SS1"/>
    <s v="1100"/>
    <s v="220500"/>
    <m/>
    <m/>
    <x v="0"/>
    <x v="0"/>
    <x v="1"/>
    <x v="1"/>
    <x v="6"/>
    <x v="5"/>
    <s v="213"/>
    <x v="34"/>
    <s v="213S"/>
    <s v="BC SOC SCIENCE/RISING SCHOL"/>
  </r>
  <r>
    <x v="1750"/>
    <x v="0"/>
    <s v="LABORF"/>
    <s v="2026"/>
    <n v="131527.43"/>
    <s v="GU001"/>
    <s v="213SS1"/>
    <s v="1100"/>
    <s v="220500"/>
    <m/>
    <m/>
    <x v="0"/>
    <x v="0"/>
    <x v="1"/>
    <x v="1"/>
    <x v="6"/>
    <x v="5"/>
    <s v="213"/>
    <x v="34"/>
    <s v="213S"/>
    <s v="BC SOC SCIENCE/RISING SCHOL"/>
  </r>
  <r>
    <x v="1751"/>
    <x v="0"/>
    <s v="LABORF"/>
    <s v="2026"/>
    <n v="154352.71"/>
    <s v="GU001"/>
    <s v="21BEE1"/>
    <s v="1100"/>
    <s v="150100"/>
    <m/>
    <m/>
    <x v="0"/>
    <x v="0"/>
    <x v="1"/>
    <x v="1"/>
    <x v="6"/>
    <x v="5"/>
    <s v="21B"/>
    <x v="12"/>
    <s v="21BE"/>
    <s v="Dean English"/>
  </r>
  <r>
    <x v="1752"/>
    <x v="0"/>
    <s v="LABORF"/>
    <s v="2026"/>
    <n v="139835.93"/>
    <s v="GU001"/>
    <s v="21GBE1"/>
    <s v="1100"/>
    <s v="220200"/>
    <m/>
    <m/>
    <x v="0"/>
    <x v="0"/>
    <x v="1"/>
    <x v="1"/>
    <x v="6"/>
    <x v="5"/>
    <s v="21G"/>
    <x v="15"/>
    <s v="21GB"/>
    <s v="BC BEHAVIORIAL SCIENCE"/>
  </r>
  <r>
    <x v="1753"/>
    <x v="0"/>
    <s v="LABORF"/>
    <s v="2026"/>
    <n v="0"/>
    <s v="RP681"/>
    <s v="20DAY1"/>
    <s v="2394"/>
    <s v="684000"/>
    <s v="EET003"/>
    <m/>
    <x v="0"/>
    <x v="0"/>
    <x v="1"/>
    <x v="1"/>
    <x v="13"/>
    <x v="12"/>
    <s v="20D"/>
    <x v="35"/>
    <s v="20DA"/>
    <s v="BC Tech Program"/>
  </r>
  <r>
    <x v="1754"/>
    <x v="0"/>
    <s v="LABORF"/>
    <s v="2026"/>
    <n v="81074.759999999995"/>
    <s v="GU001"/>
    <s v="410VI0"/>
    <s v="2191"/>
    <s v="601000"/>
    <m/>
    <s v="CI"/>
    <x v="0"/>
    <x v="0"/>
    <x v="2"/>
    <x v="2"/>
    <x v="2"/>
    <x v="2"/>
    <s v="410"/>
    <x v="7"/>
    <s v="410A"/>
    <s v="CC - VP Academic Affairs"/>
  </r>
  <r>
    <x v="1755"/>
    <x v="0"/>
    <s v="LABORF"/>
    <s v="2026"/>
    <n v="83101.679999999993"/>
    <s v="GU001"/>
    <s v="406IT1"/>
    <s v="2191"/>
    <s v="678000"/>
    <m/>
    <s v="CI"/>
    <x v="0"/>
    <x v="0"/>
    <x v="2"/>
    <x v="2"/>
    <x v="7"/>
    <x v="6"/>
    <s v="406"/>
    <x v="88"/>
    <s v="406A"/>
    <s v="Information Technology"/>
  </r>
  <r>
    <x v="698"/>
    <x v="0"/>
    <s v="LABORF"/>
    <s v="2026"/>
    <n v="3638.48"/>
    <s v="RP029"/>
    <s v="40KNA1"/>
    <s v="2191"/>
    <s v="649090"/>
    <m/>
    <s v="CB"/>
    <x v="0"/>
    <x v="0"/>
    <x v="2"/>
    <x v="2"/>
    <x v="7"/>
    <x v="6"/>
    <s v="40K"/>
    <x v="21"/>
    <s v="40KA"/>
    <s v="Equity"/>
  </r>
  <r>
    <x v="282"/>
    <x v="0"/>
    <s v="LABORF"/>
    <s v="2026"/>
    <n v="2068.4299999999998"/>
    <s v="RP384"/>
    <s v="40KEQA"/>
    <s v="1214"/>
    <s v="649090"/>
    <m/>
    <s v="CI"/>
    <x v="0"/>
    <x v="0"/>
    <x v="2"/>
    <x v="2"/>
    <x v="7"/>
    <x v="6"/>
    <s v="40K"/>
    <x v="21"/>
    <s v="40KA"/>
    <s v="Equity"/>
  </r>
  <r>
    <x v="1322"/>
    <x v="0"/>
    <s v="LABORF"/>
    <s v="2026"/>
    <n v="49552.19"/>
    <s v="RP400"/>
    <s v="424FA1"/>
    <s v="2191"/>
    <s v="646002"/>
    <s v="BFADCA"/>
    <s v="CI"/>
    <x v="0"/>
    <x v="0"/>
    <x v="2"/>
    <x v="2"/>
    <x v="11"/>
    <x v="10"/>
    <s v="424"/>
    <x v="36"/>
    <s v="424D"/>
    <s v="Financial Aid"/>
  </r>
  <r>
    <x v="947"/>
    <x v="0"/>
    <s v="LABORF"/>
    <s v="2026"/>
    <n v="15594.73"/>
    <s v="RP005"/>
    <s v="55CEO1"/>
    <s v="2191"/>
    <s v="643000"/>
    <s v="EOPDCB"/>
    <m/>
    <x v="0"/>
    <x v="0"/>
    <x v="3"/>
    <x v="3"/>
    <x v="8"/>
    <x v="7"/>
    <s v="55C"/>
    <x v="24"/>
    <s v="55CB"/>
    <s v="Director of Student Services"/>
  </r>
  <r>
    <x v="1756"/>
    <x v="0"/>
    <s v="LABORF"/>
    <s v="2026"/>
    <n v="46784.18"/>
    <s v="GU001"/>
    <s v="536MOD"/>
    <s v="2191"/>
    <s v="679000"/>
    <m/>
    <m/>
    <x v="0"/>
    <x v="0"/>
    <x v="3"/>
    <x v="3"/>
    <x v="17"/>
    <x v="13"/>
    <s v="536"/>
    <x v="60"/>
    <s v="536A"/>
    <s v="PC - Maintenance &amp; Operations"/>
  </r>
  <r>
    <x v="233"/>
    <x v="0"/>
    <s v="LABORF"/>
    <s v="2026"/>
    <n v="15447.68"/>
    <s v="BF100"/>
    <s v="122BS3"/>
    <s v="2191"/>
    <s v="672000"/>
    <m/>
    <m/>
    <x v="0"/>
    <x v="0"/>
    <x v="0"/>
    <x v="0"/>
    <x v="0"/>
    <x v="0"/>
    <s v="122"/>
    <x v="0"/>
    <s v="122B"/>
    <s v="BC Business Office"/>
  </r>
  <r>
    <x v="1757"/>
    <x v="0"/>
    <s v="LABORF"/>
    <s v="2026"/>
    <n v="64918.94"/>
    <s v="GU001"/>
    <s v="145HR5"/>
    <s v="2191"/>
    <s v="673000"/>
    <m/>
    <m/>
    <x v="0"/>
    <x v="0"/>
    <x v="0"/>
    <x v="0"/>
    <x v="10"/>
    <x v="9"/>
    <s v="145"/>
    <x v="25"/>
    <s v="145C"/>
    <s v="HR Manager - CC"/>
  </r>
  <r>
    <x v="1758"/>
    <x v="0"/>
    <s v="LABORF"/>
    <s v="2026"/>
    <n v="58813.32"/>
    <s v="GU001"/>
    <s v="145HR4"/>
    <s v="2191"/>
    <s v="673000"/>
    <m/>
    <m/>
    <x v="0"/>
    <x v="0"/>
    <x v="0"/>
    <x v="0"/>
    <x v="10"/>
    <x v="9"/>
    <s v="145"/>
    <x v="25"/>
    <s v="145A"/>
    <s v="HR Manager - PC"/>
  </r>
  <r>
    <x v="653"/>
    <x v="0"/>
    <s v="LABORF"/>
    <s v="2026"/>
    <n v="0"/>
    <s v="RP005"/>
    <s v="422EO1"/>
    <s v="2191"/>
    <s v="643000"/>
    <s v="EOPDCB"/>
    <s v="CI"/>
    <x v="0"/>
    <x v="0"/>
    <x v="2"/>
    <x v="2"/>
    <x v="11"/>
    <x v="10"/>
    <s v="422"/>
    <x v="41"/>
    <s v="422E"/>
    <s v="EOPS"/>
  </r>
  <r>
    <x v="1759"/>
    <x v="0"/>
    <s v="LABORF"/>
    <s v="2026"/>
    <n v="0"/>
    <s v="GU001"/>
    <s v="510VI0"/>
    <s v="1310"/>
    <s v="089900"/>
    <m/>
    <m/>
    <x v="0"/>
    <x v="0"/>
    <x v="3"/>
    <x v="3"/>
    <x v="5"/>
    <x v="2"/>
    <s v="510"/>
    <x v="7"/>
    <s v="510A"/>
    <s v="PC - VP Academic Affairs"/>
  </r>
  <r>
    <x v="1760"/>
    <x v="0"/>
    <s v="LABORF"/>
    <s v="2026"/>
    <n v="0"/>
    <s v="GU001"/>
    <s v="510VI0"/>
    <s v="1330"/>
    <s v="089900"/>
    <m/>
    <m/>
    <x v="0"/>
    <x v="0"/>
    <x v="3"/>
    <x v="3"/>
    <x v="5"/>
    <x v="2"/>
    <s v="510"/>
    <x v="7"/>
    <s v="510A"/>
    <s v="PC - VP Academic Affairs"/>
  </r>
  <r>
    <x v="1761"/>
    <x v="0"/>
    <s v="LABORF"/>
    <s v="2026"/>
    <n v="60283.64"/>
    <s v="RP029"/>
    <s v="40KNA1"/>
    <s v="2191"/>
    <s v="649090"/>
    <m/>
    <s v="CB"/>
    <x v="0"/>
    <x v="0"/>
    <x v="2"/>
    <x v="2"/>
    <x v="7"/>
    <x v="6"/>
    <s v="40K"/>
    <x v="21"/>
    <s v="40KA"/>
    <s v="Equity"/>
  </r>
  <r>
    <x v="1762"/>
    <x v="0"/>
    <s v="LABORF"/>
    <s v="2026"/>
    <n v="31696.59"/>
    <s v="GU001"/>
    <s v="411AH1"/>
    <s v="2211"/>
    <s v="120100"/>
    <m/>
    <s v="CI"/>
    <x v="0"/>
    <x v="0"/>
    <x v="2"/>
    <x v="2"/>
    <x v="2"/>
    <x v="2"/>
    <s v="411"/>
    <x v="20"/>
    <s v="411A"/>
    <s v="Dean of Career Technical Education"/>
  </r>
  <r>
    <x v="1763"/>
    <x v="0"/>
    <s v="LABORF"/>
    <s v="2026"/>
    <n v="5325.03"/>
    <s v="RP500"/>
    <s v="239SY0"/>
    <s v="2191"/>
    <s v="695010"/>
    <m/>
    <m/>
    <x v="0"/>
    <x v="0"/>
    <x v="1"/>
    <x v="1"/>
    <x v="15"/>
    <x v="14"/>
    <s v="239"/>
    <x v="44"/>
    <s v="239A"/>
    <s v="Public Safety"/>
  </r>
  <r>
    <x v="1763"/>
    <x v="0"/>
    <s v="LABORF"/>
    <s v="2026"/>
    <n v="42600.22"/>
    <s v="GU001"/>
    <s v="239SY0"/>
    <s v="2191"/>
    <s v="677010"/>
    <m/>
    <m/>
    <x v="0"/>
    <x v="0"/>
    <x v="1"/>
    <x v="1"/>
    <x v="15"/>
    <x v="14"/>
    <s v="239"/>
    <x v="44"/>
    <s v="239A"/>
    <s v="Public Safety"/>
  </r>
  <r>
    <x v="1764"/>
    <x v="0"/>
    <s v="LABORF"/>
    <s v="2026"/>
    <n v="42261.48"/>
    <s v="GU001"/>
    <s v="215BD1"/>
    <s v="2211"/>
    <s v="040100"/>
    <m/>
    <m/>
    <x v="0"/>
    <x v="0"/>
    <x v="1"/>
    <x v="1"/>
    <x v="6"/>
    <x v="5"/>
    <s v="215"/>
    <x v="13"/>
    <s v="215B"/>
    <s v="Biology Science Department"/>
  </r>
  <r>
    <x v="1765"/>
    <x v="0"/>
    <s v="LABORF"/>
    <s v="2026"/>
    <n v="53812.78"/>
    <s v="TA100"/>
    <s v="267SA1"/>
    <s v="1214"/>
    <s v="649060"/>
    <m/>
    <m/>
    <x v="0"/>
    <x v="0"/>
    <x v="1"/>
    <x v="1"/>
    <x v="1"/>
    <x v="1"/>
    <s v="267"/>
    <x v="53"/>
    <s v="267A"/>
    <s v="Dean of Student Services"/>
  </r>
  <r>
    <x v="1766"/>
    <x v="0"/>
    <s v="LABORF"/>
    <s v="2026"/>
    <n v="0"/>
    <s v="GU001"/>
    <s v="21DHT0"/>
    <s v="1100"/>
    <s v="122300"/>
    <m/>
    <m/>
    <x v="0"/>
    <x v="0"/>
    <x v="1"/>
    <x v="1"/>
    <x v="6"/>
    <x v="5"/>
    <s v="21D"/>
    <x v="11"/>
    <s v="21DH"/>
    <s v="BC Assc Dean Nursing"/>
  </r>
  <r>
    <x v="1767"/>
    <x v="0"/>
    <s v="LABORF"/>
    <s v="2026"/>
    <n v="83101.710000000006"/>
    <s v="RP005"/>
    <s v="26GEO1"/>
    <s v="2191"/>
    <s v="643000"/>
    <s v="EOPLCB"/>
    <m/>
    <x v="0"/>
    <x v="0"/>
    <x v="1"/>
    <x v="1"/>
    <x v="1"/>
    <x v="1"/>
    <s v="26G"/>
    <x v="14"/>
    <s v="26GA"/>
    <s v="EOPS/CARE"/>
  </r>
  <r>
    <x v="1768"/>
    <x v="0"/>
    <s v="LABORF"/>
    <s v="2026"/>
    <n v="0"/>
    <s v="GU001"/>
    <s v="500SD1"/>
    <s v="2394"/>
    <s v="675000"/>
    <m/>
    <m/>
    <x v="0"/>
    <x v="0"/>
    <x v="3"/>
    <x v="3"/>
    <x v="12"/>
    <x v="11"/>
    <s v="500"/>
    <x v="86"/>
    <s v="500A"/>
    <s v="PC - President"/>
  </r>
  <r>
    <x v="359"/>
    <x v="0"/>
    <s v="LABORF"/>
    <s v="2026"/>
    <n v="21214.959999999999"/>
    <s v="RP384"/>
    <s v="55CEQA"/>
    <s v="1214"/>
    <s v="649090"/>
    <m/>
    <m/>
    <x v="0"/>
    <x v="0"/>
    <x v="3"/>
    <x v="3"/>
    <x v="8"/>
    <x v="7"/>
    <s v="55C"/>
    <x v="24"/>
    <s v="55CA"/>
    <s v="Dean Student Success &amp; Counseling"/>
  </r>
  <r>
    <x v="1769"/>
    <x v="0"/>
    <s v="LABORF"/>
    <s v="2026"/>
    <n v="156201.62"/>
    <s v="MJ100"/>
    <s v="18F000"/>
    <s v="2110"/>
    <s v="711001"/>
    <m/>
    <m/>
    <x v="0"/>
    <x v="0"/>
    <x v="0"/>
    <x v="0"/>
    <x v="18"/>
    <x v="16"/>
    <s v="18F"/>
    <x v="75"/>
    <s v="18FA"/>
    <s v="DO - Construction"/>
  </r>
  <r>
    <x v="1770"/>
    <x v="0"/>
    <s v="LABORF"/>
    <s v="2026"/>
    <n v="128201.95"/>
    <s v="GU001"/>
    <s v="120BS1"/>
    <s v="2110"/>
    <s v="672000"/>
    <m/>
    <m/>
    <x v="0"/>
    <x v="0"/>
    <x v="0"/>
    <x v="0"/>
    <x v="0"/>
    <x v="0"/>
    <s v="120"/>
    <x v="29"/>
    <s v="120A"/>
    <s v="Asst. Chancellor - Admin Svcs."/>
  </r>
  <r>
    <x v="1771"/>
    <x v="0"/>
    <s v="LABORF"/>
    <s v="2026"/>
    <n v="68947.63"/>
    <s v="RP676"/>
    <s v="11BK58"/>
    <s v="2110"/>
    <s v="684000"/>
    <m/>
    <m/>
    <x v="0"/>
    <x v="0"/>
    <x v="0"/>
    <x v="0"/>
    <x v="4"/>
    <x v="4"/>
    <s v="11B"/>
    <x v="5"/>
    <s v="11BK"/>
    <s v="SWF Fiscal Agent"/>
  </r>
  <r>
    <x v="1772"/>
    <x v="0"/>
    <s v="LABORF"/>
    <s v="2026"/>
    <n v="0"/>
    <s v="CE005"/>
    <s v="117ETE"/>
    <s v="2394"/>
    <s v="684000"/>
    <m/>
    <m/>
    <x v="0"/>
    <x v="0"/>
    <x v="0"/>
    <x v="0"/>
    <x v="4"/>
    <x v="4"/>
    <s v="11B"/>
    <x v="5"/>
    <s v="11BJ"/>
    <s v="Workplace Learning"/>
  </r>
  <r>
    <x v="1773"/>
    <x v="0"/>
    <s v="LABORF"/>
    <s v="2026"/>
    <n v="0"/>
    <s v="CE005"/>
    <s v="117ETE"/>
    <s v="2412"/>
    <s v="684000"/>
    <m/>
    <m/>
    <x v="0"/>
    <x v="0"/>
    <x v="0"/>
    <x v="0"/>
    <x v="4"/>
    <x v="4"/>
    <s v="11B"/>
    <x v="5"/>
    <s v="11BJ"/>
    <s v="Workplace Learning"/>
  </r>
  <r>
    <x v="140"/>
    <x v="0"/>
    <s v="LABORF"/>
    <s v="2026"/>
    <n v="61649.4"/>
    <s v="RP613"/>
    <s v="512WR9"/>
    <s v="1100"/>
    <s v="210500"/>
    <s v="R85951"/>
    <m/>
    <x v="0"/>
    <x v="0"/>
    <x v="3"/>
    <x v="3"/>
    <x v="5"/>
    <x v="2"/>
    <s v="512"/>
    <x v="33"/>
    <s v="512A"/>
    <s v="PC - DEAN OF LEARNING - B"/>
  </r>
  <r>
    <x v="1774"/>
    <x v="0"/>
    <s v="LABORF"/>
    <s v="2026"/>
    <n v="0"/>
    <s v="GU001"/>
    <s v="536MOG"/>
    <s v="2399"/>
    <s v="655000"/>
    <m/>
    <m/>
    <x v="0"/>
    <x v="0"/>
    <x v="3"/>
    <x v="3"/>
    <x v="17"/>
    <x v="13"/>
    <s v="536"/>
    <x v="60"/>
    <s v="536A"/>
    <s v="PC - Maintenance &amp; Operations"/>
  </r>
  <r>
    <x v="1775"/>
    <x v="0"/>
    <s v="LABORF"/>
    <s v="2026"/>
    <n v="0"/>
    <s v="GU001"/>
    <s v="210VI0"/>
    <s v="2394"/>
    <s v="601000"/>
    <m/>
    <m/>
    <x v="0"/>
    <x v="0"/>
    <x v="1"/>
    <x v="1"/>
    <x v="6"/>
    <x v="5"/>
    <s v="210"/>
    <x v="8"/>
    <s v="210A"/>
    <s v="VP Student Learning"/>
  </r>
  <r>
    <x v="1776"/>
    <x v="0"/>
    <s v="LABORF"/>
    <s v="2026"/>
    <n v="0"/>
    <s v="GU001"/>
    <s v="210VI0"/>
    <s v="2394"/>
    <s v="601000"/>
    <m/>
    <m/>
    <x v="0"/>
    <x v="0"/>
    <x v="1"/>
    <x v="1"/>
    <x v="6"/>
    <x v="5"/>
    <s v="210"/>
    <x v="8"/>
    <s v="210A"/>
    <s v="VP Student Learning"/>
  </r>
  <r>
    <x v="1777"/>
    <x v="0"/>
    <s v="LABORF"/>
    <s v="2026"/>
    <n v="0"/>
    <s v="GU001"/>
    <s v="210VI0"/>
    <s v="2394"/>
    <s v="601000"/>
    <m/>
    <m/>
    <x v="0"/>
    <x v="0"/>
    <x v="1"/>
    <x v="1"/>
    <x v="6"/>
    <x v="5"/>
    <s v="210"/>
    <x v="8"/>
    <s v="210A"/>
    <s v="VP Student Learning"/>
  </r>
  <r>
    <x v="1778"/>
    <x v="0"/>
    <s v="LABORF"/>
    <s v="2026"/>
    <n v="0"/>
    <s v="GU001"/>
    <s v="210VI0"/>
    <s v="2394"/>
    <s v="601000"/>
    <m/>
    <m/>
    <x v="0"/>
    <x v="0"/>
    <x v="1"/>
    <x v="1"/>
    <x v="6"/>
    <x v="5"/>
    <s v="210"/>
    <x v="8"/>
    <s v="210A"/>
    <s v="VP Student Learning"/>
  </r>
  <r>
    <x v="1779"/>
    <x v="0"/>
    <s v="LABORF"/>
    <s v="2026"/>
    <n v="0"/>
    <s v="GU001"/>
    <s v="210VI0"/>
    <s v="2394"/>
    <s v="601000"/>
    <m/>
    <m/>
    <x v="0"/>
    <x v="0"/>
    <x v="1"/>
    <x v="1"/>
    <x v="6"/>
    <x v="5"/>
    <s v="210"/>
    <x v="8"/>
    <s v="210A"/>
    <s v="VP Student Learning"/>
  </r>
  <r>
    <x v="1780"/>
    <x v="0"/>
    <s v="LABORF"/>
    <s v="2026"/>
    <n v="0"/>
    <s v="GU001"/>
    <s v="210VI0"/>
    <s v="2394"/>
    <s v="601000"/>
    <m/>
    <m/>
    <x v="0"/>
    <x v="0"/>
    <x v="1"/>
    <x v="1"/>
    <x v="6"/>
    <x v="5"/>
    <s v="210"/>
    <x v="8"/>
    <s v="210A"/>
    <s v="VP Student Learning"/>
  </r>
  <r>
    <x v="1781"/>
    <x v="0"/>
    <s v="LABORF"/>
    <s v="2026"/>
    <n v="0"/>
    <s v="GU001"/>
    <s v="210VI0"/>
    <s v="2394"/>
    <s v="601000"/>
    <m/>
    <m/>
    <x v="0"/>
    <x v="0"/>
    <x v="1"/>
    <x v="1"/>
    <x v="6"/>
    <x v="5"/>
    <s v="210"/>
    <x v="8"/>
    <s v="210A"/>
    <s v="VP Student Learning"/>
  </r>
  <r>
    <x v="1782"/>
    <x v="0"/>
    <s v="LABORF"/>
    <s v="2026"/>
    <n v="0"/>
    <s v="GU001"/>
    <s v="410VI0"/>
    <s v="1320"/>
    <s v="089900"/>
    <m/>
    <s v="CI"/>
    <x v="0"/>
    <x v="0"/>
    <x v="2"/>
    <x v="2"/>
    <x v="2"/>
    <x v="2"/>
    <s v="410"/>
    <x v="7"/>
    <s v="410A"/>
    <s v="CC - VP Academic Affairs"/>
  </r>
  <r>
    <x v="1460"/>
    <x v="0"/>
    <s v="LABORF"/>
    <s v="2026"/>
    <n v="116259.39"/>
    <s v="GU001"/>
    <s v="206AT0"/>
    <s v="1100"/>
    <s v="083550"/>
    <m/>
    <m/>
    <x v="0"/>
    <x v="0"/>
    <x v="1"/>
    <x v="1"/>
    <x v="13"/>
    <x v="12"/>
    <s v="206"/>
    <x v="56"/>
    <s v="206A"/>
    <s v="BC Athletics"/>
  </r>
  <r>
    <x v="1783"/>
    <x v="0"/>
    <s v="LABORF"/>
    <s v="2026"/>
    <n v="129018.97"/>
    <s v="GU001"/>
    <s v="215BD1"/>
    <s v="1100"/>
    <s v="040100"/>
    <m/>
    <m/>
    <x v="0"/>
    <x v="0"/>
    <x v="1"/>
    <x v="1"/>
    <x v="6"/>
    <x v="5"/>
    <s v="215"/>
    <x v="13"/>
    <s v="215B"/>
    <s v="Biology Science Department"/>
  </r>
  <r>
    <x v="1784"/>
    <x v="0"/>
    <s v="LABORF"/>
    <s v="2026"/>
    <n v="155225.98000000001"/>
    <s v="GU001"/>
    <s v="260VS0"/>
    <s v="1214"/>
    <s v="679000"/>
    <m/>
    <m/>
    <x v="0"/>
    <x v="0"/>
    <x v="1"/>
    <x v="1"/>
    <x v="1"/>
    <x v="1"/>
    <s v="260"/>
    <x v="1"/>
    <s v="260A"/>
    <s v="VP of Student Services"/>
  </r>
  <r>
    <x v="1785"/>
    <x v="0"/>
    <s v="LABORF"/>
    <s v="2026"/>
    <n v="130657.12"/>
    <s v="RP008"/>
    <s v="26EDS1"/>
    <s v="1231"/>
    <s v="642000"/>
    <m/>
    <m/>
    <x v="0"/>
    <x v="0"/>
    <x v="1"/>
    <x v="1"/>
    <x v="1"/>
    <x v="1"/>
    <s v="26E"/>
    <x v="14"/>
    <s v="26ED"/>
    <s v="BC DSPS"/>
  </r>
  <r>
    <x v="1786"/>
    <x v="0"/>
    <s v="LABORF"/>
    <s v="2026"/>
    <n v="71233.78"/>
    <s v="GU001"/>
    <s v="206AT0"/>
    <s v="1251"/>
    <s v="696011"/>
    <m/>
    <m/>
    <x v="0"/>
    <x v="0"/>
    <x v="1"/>
    <x v="1"/>
    <x v="13"/>
    <x v="12"/>
    <s v="206"/>
    <x v="56"/>
    <s v="206A"/>
    <s v="BC Athletics"/>
  </r>
  <r>
    <x v="1787"/>
    <x v="0"/>
    <s v="LABORF"/>
    <s v="2026"/>
    <n v="153363"/>
    <s v="GU001"/>
    <s v="212PA2"/>
    <s v="1100"/>
    <s v="100400"/>
    <m/>
    <m/>
    <x v="0"/>
    <x v="0"/>
    <x v="1"/>
    <x v="1"/>
    <x v="6"/>
    <x v="5"/>
    <s v="212"/>
    <x v="16"/>
    <s v="212P"/>
    <s v="Performing Arts"/>
  </r>
  <r>
    <x v="1788"/>
    <x v="0"/>
    <s v="LABORF"/>
    <s v="2026"/>
    <n v="134815.62"/>
    <s v="GU001"/>
    <s v="215MA1"/>
    <s v="1100"/>
    <s v="170100"/>
    <m/>
    <m/>
    <x v="0"/>
    <x v="0"/>
    <x v="1"/>
    <x v="1"/>
    <x v="6"/>
    <x v="5"/>
    <s v="215"/>
    <x v="13"/>
    <s v="215F"/>
    <s v="Math General"/>
  </r>
  <r>
    <x v="1789"/>
    <x v="0"/>
    <s v="LABORF"/>
    <s v="2026"/>
    <n v="0"/>
    <s v="GU001"/>
    <s v="21BCM1"/>
    <s v="1100"/>
    <s v="060100"/>
    <m/>
    <m/>
    <x v="0"/>
    <x v="0"/>
    <x v="1"/>
    <x v="1"/>
    <x v="6"/>
    <x v="5"/>
    <s v="21B"/>
    <x v="12"/>
    <s v="21BC"/>
    <s v="English Grants"/>
  </r>
  <r>
    <x v="1790"/>
    <x v="0"/>
    <s v="LABORF"/>
    <s v="2026"/>
    <n v="0"/>
    <s v="RP037"/>
    <s v="267BN1"/>
    <s v="2191"/>
    <s v="649090"/>
    <m/>
    <m/>
    <x v="0"/>
    <x v="0"/>
    <x v="1"/>
    <x v="1"/>
    <x v="1"/>
    <x v="1"/>
    <s v="267"/>
    <x v="53"/>
    <s v="267B"/>
    <s v="Basic Needs"/>
  </r>
  <r>
    <x v="1791"/>
    <x v="0"/>
    <s v="LABORF"/>
    <s v="2026"/>
    <n v="0"/>
    <s v="GU001"/>
    <s v="536MOC"/>
    <s v="2191"/>
    <s v="653000"/>
    <m/>
    <m/>
    <x v="0"/>
    <x v="0"/>
    <x v="3"/>
    <x v="3"/>
    <x v="17"/>
    <x v="13"/>
    <s v="536"/>
    <x v="60"/>
    <s v="536A"/>
    <s v="PC - Maintenance &amp; Operations"/>
  </r>
  <r>
    <x v="841"/>
    <x v="0"/>
    <s v="LABORF"/>
    <s v="2026"/>
    <n v="6975.13"/>
    <s v="RP131"/>
    <s v="26JFG1"/>
    <s v="2191"/>
    <s v="649080"/>
    <s v="FKCFEN"/>
    <m/>
    <x v="0"/>
    <x v="0"/>
    <x v="1"/>
    <x v="1"/>
    <x v="1"/>
    <x v="1"/>
    <s v="26J"/>
    <x v="57"/>
    <s v="26JF"/>
    <s v="BC Foster Care Grants"/>
  </r>
  <r>
    <x v="841"/>
    <x v="0"/>
    <s v="LABORF"/>
    <s v="2026"/>
    <n v="13539.96"/>
    <s v="RP131"/>
    <s v="26JFG1"/>
    <s v="2191"/>
    <s v="649080"/>
    <s v="FKCSEN"/>
    <m/>
    <x v="0"/>
    <x v="0"/>
    <x v="1"/>
    <x v="1"/>
    <x v="1"/>
    <x v="1"/>
    <s v="26J"/>
    <x v="57"/>
    <s v="26JF"/>
    <s v="BC Foster Care Grants"/>
  </r>
  <r>
    <x v="698"/>
    <x v="0"/>
    <s v="LABORF"/>
    <s v="2026"/>
    <n v="3638.48"/>
    <s v="RP029"/>
    <s v="40KNA1"/>
    <s v="2191"/>
    <s v="649090"/>
    <m/>
    <s v="CM"/>
    <x v="0"/>
    <x v="0"/>
    <x v="2"/>
    <x v="2"/>
    <x v="7"/>
    <x v="6"/>
    <s v="40K"/>
    <x v="21"/>
    <s v="40KA"/>
    <s v="Equity"/>
  </r>
  <r>
    <x v="105"/>
    <x v="0"/>
    <s v="LABORF"/>
    <s v="2026"/>
    <n v="13805.95"/>
    <s v="GU001"/>
    <s v="42GAT0"/>
    <s v="1214"/>
    <s v="711001"/>
    <m/>
    <s v="CI"/>
    <x v="0"/>
    <x v="0"/>
    <x v="2"/>
    <x v="2"/>
    <x v="11"/>
    <x v="10"/>
    <s v="42G"/>
    <x v="81"/>
    <s v="42GA"/>
    <s v="Athletics"/>
  </r>
  <r>
    <x v="1091"/>
    <x v="0"/>
    <s v="LABORF"/>
    <s v="2026"/>
    <n v="56464.53"/>
    <s v="GU001"/>
    <s v="55DAR1"/>
    <s v="2191"/>
    <s v="620000"/>
    <m/>
    <m/>
    <x v="0"/>
    <x v="0"/>
    <x v="3"/>
    <x v="3"/>
    <x v="8"/>
    <x v="7"/>
    <s v="55D"/>
    <x v="77"/>
    <s v="55DA"/>
    <s v="Director Enrollment Svs"/>
  </r>
  <r>
    <x v="1792"/>
    <x v="0"/>
    <s v="LABORF"/>
    <s v="2026"/>
    <n v="98781.759999999995"/>
    <s v="GU001"/>
    <s v="11AIR1"/>
    <s v="2191"/>
    <s v="679000"/>
    <m/>
    <m/>
    <x v="0"/>
    <x v="0"/>
    <x v="0"/>
    <x v="0"/>
    <x v="4"/>
    <x v="4"/>
    <s v="11A"/>
    <x v="37"/>
    <s v="11AA"/>
    <s v="Institutional Research"/>
  </r>
  <r>
    <x v="699"/>
    <x v="0"/>
    <s v="LABORF"/>
    <s v="2026"/>
    <n v="0"/>
    <s v="RP380"/>
    <s v="215MA3"/>
    <s v="2394"/>
    <s v="601000"/>
    <m/>
    <m/>
    <x v="0"/>
    <x v="0"/>
    <x v="1"/>
    <x v="1"/>
    <x v="6"/>
    <x v="5"/>
    <s v="215"/>
    <x v="13"/>
    <s v="215A"/>
    <s v="Dean-Stdnt Lrning (Math/HC)"/>
  </r>
  <r>
    <x v="652"/>
    <x v="0"/>
    <s v="LABORF"/>
    <s v="2026"/>
    <n v="13653.5"/>
    <s v="RP384"/>
    <s v="55CMTB"/>
    <s v="2191"/>
    <s v="632000"/>
    <m/>
    <m/>
    <x v="0"/>
    <x v="0"/>
    <x v="3"/>
    <x v="3"/>
    <x v="8"/>
    <x v="7"/>
    <s v="55C"/>
    <x v="24"/>
    <s v="55CA"/>
    <s v="Dean Student Success &amp; Counseling"/>
  </r>
  <r>
    <x v="343"/>
    <x v="0"/>
    <s v="LABORF"/>
    <s v="2026"/>
    <n v="4663.53"/>
    <s v="RP006"/>
    <s v="422DS1"/>
    <s v="2191"/>
    <s v="642000"/>
    <m/>
    <s v="CI"/>
    <x v="0"/>
    <x v="0"/>
    <x v="2"/>
    <x v="2"/>
    <x v="11"/>
    <x v="10"/>
    <s v="422"/>
    <x v="41"/>
    <s v="422D"/>
    <s v="DSPS"/>
  </r>
  <r>
    <x v="1793"/>
    <x v="0"/>
    <s v="LABORF"/>
    <s v="2026"/>
    <n v="36788.959999999999"/>
    <s v="CD004"/>
    <s v="42DCC4"/>
    <s v="2191"/>
    <s v="692000"/>
    <m/>
    <s v="CS"/>
    <x v="0"/>
    <x v="0"/>
    <x v="2"/>
    <x v="2"/>
    <x v="11"/>
    <x v="10"/>
    <s v="42D"/>
    <x v="27"/>
    <s v="42DA"/>
    <s v="CDC Program Manager"/>
  </r>
  <r>
    <x v="1794"/>
    <x v="0"/>
    <s v="LABORF"/>
    <s v="2026"/>
    <n v="0"/>
    <s v="GU001"/>
    <s v="21AIND"/>
    <s v="1100"/>
    <s v="095300"/>
    <m/>
    <m/>
    <x v="0"/>
    <x v="0"/>
    <x v="1"/>
    <x v="1"/>
    <x v="6"/>
    <x v="5"/>
    <s v="21A"/>
    <x v="47"/>
    <s v="21AI"/>
    <s v="Industrial Tech"/>
  </r>
  <r>
    <x v="1795"/>
    <x v="0"/>
    <s v="LABORF"/>
    <s v="2026"/>
    <n v="0"/>
    <s v="GU001"/>
    <s v="218EDU"/>
    <s v="1100"/>
    <s v="080100"/>
    <m/>
    <m/>
    <x v="0"/>
    <x v="0"/>
    <x v="1"/>
    <x v="1"/>
    <x v="6"/>
    <x v="5"/>
    <s v="218"/>
    <x v="26"/>
    <s v="218E"/>
    <s v="BC Education"/>
  </r>
  <r>
    <x v="352"/>
    <x v="0"/>
    <s v="LABORF"/>
    <s v="2026"/>
    <n v="43665.23"/>
    <s v="GU001"/>
    <s v="239SY0"/>
    <s v="2191"/>
    <s v="677010"/>
    <m/>
    <m/>
    <x v="0"/>
    <x v="0"/>
    <x v="1"/>
    <x v="1"/>
    <x v="15"/>
    <x v="14"/>
    <s v="239"/>
    <x v="44"/>
    <s v="239A"/>
    <s v="Public Safety"/>
  </r>
  <r>
    <x v="1796"/>
    <x v="0"/>
    <s v="LABORF"/>
    <s v="2026"/>
    <n v="0"/>
    <s v="GU001"/>
    <s v="215DN0"/>
    <s v="1214"/>
    <s v="601000"/>
    <m/>
    <m/>
    <x v="0"/>
    <x v="0"/>
    <x v="1"/>
    <x v="1"/>
    <x v="6"/>
    <x v="5"/>
    <s v="215"/>
    <x v="13"/>
    <s v="215A"/>
    <s v="Dean-Stdnt Lrning (Math/HC)"/>
  </r>
  <r>
    <x v="1797"/>
    <x v="0"/>
    <s v="LABORF"/>
    <s v="2026"/>
    <n v="0"/>
    <s v="RP384"/>
    <s v="26LEQB"/>
    <s v="2110"/>
    <s v="649090"/>
    <m/>
    <m/>
    <x v="0"/>
    <x v="0"/>
    <x v="1"/>
    <x v="1"/>
    <x v="1"/>
    <x v="1"/>
    <s v="26L"/>
    <x v="10"/>
    <s v="26LA"/>
    <s v="Categorical Programs"/>
  </r>
  <r>
    <x v="1798"/>
    <x v="0"/>
    <s v="LABORF"/>
    <s v="2026"/>
    <n v="0"/>
    <s v="GU001"/>
    <s v="260VS0"/>
    <s v="2399"/>
    <s v="649090"/>
    <m/>
    <m/>
    <x v="0"/>
    <x v="0"/>
    <x v="1"/>
    <x v="1"/>
    <x v="1"/>
    <x v="1"/>
    <s v="260"/>
    <x v="1"/>
    <s v="260A"/>
    <s v="VP of Student Services"/>
  </r>
  <r>
    <x v="1799"/>
    <x v="0"/>
    <s v="LABORF"/>
    <s v="2026"/>
    <n v="0"/>
    <s v="GU001"/>
    <s v="260VS0"/>
    <s v="2399"/>
    <s v="649090"/>
    <m/>
    <m/>
    <x v="0"/>
    <x v="0"/>
    <x v="1"/>
    <x v="1"/>
    <x v="1"/>
    <x v="1"/>
    <s v="260"/>
    <x v="1"/>
    <s v="260A"/>
    <s v="VP of Student Services"/>
  </r>
  <r>
    <x v="1800"/>
    <x v="0"/>
    <s v="LABORF"/>
    <s v="2026"/>
    <n v="0"/>
    <s v="GU001"/>
    <s v="210VI0"/>
    <s v="1311"/>
    <s v="499900"/>
    <m/>
    <m/>
    <x v="0"/>
    <x v="0"/>
    <x v="1"/>
    <x v="1"/>
    <x v="6"/>
    <x v="5"/>
    <s v="210"/>
    <x v="8"/>
    <s v="210A"/>
    <s v="VP Student Learning"/>
  </r>
  <r>
    <x v="1801"/>
    <x v="0"/>
    <s v="LABORF"/>
    <s v="2026"/>
    <n v="159631"/>
    <s v="GU001"/>
    <s v="20CDIE"/>
    <s v="1214"/>
    <s v="679000"/>
    <m/>
    <m/>
    <x v="0"/>
    <x v="0"/>
    <x v="1"/>
    <x v="1"/>
    <x v="13"/>
    <x v="12"/>
    <s v="20C"/>
    <x v="91"/>
    <s v="20CA"/>
    <s v="Dean of Institutional Effectiveness"/>
  </r>
  <r>
    <x v="1802"/>
    <x v="0"/>
    <s v="LABORF"/>
    <s v="2026"/>
    <n v="131497.07999999999"/>
    <s v="GU001"/>
    <s v="42FCG1"/>
    <s v="1231"/>
    <s v="631000"/>
    <m/>
    <s v="CI"/>
    <x v="0"/>
    <x v="0"/>
    <x v="2"/>
    <x v="2"/>
    <x v="11"/>
    <x v="10"/>
    <s v="42F"/>
    <x v="63"/>
    <s v="42FA"/>
    <s v="Director of SSSP"/>
  </r>
  <r>
    <x v="615"/>
    <x v="0"/>
    <s v="LABORF"/>
    <s v="2026"/>
    <n v="10200.549999999999"/>
    <s v="GU001"/>
    <s v="411NT1"/>
    <s v="1252"/>
    <s v="601000"/>
    <m/>
    <s v="CI"/>
    <x v="0"/>
    <x v="0"/>
    <x v="2"/>
    <x v="2"/>
    <x v="2"/>
    <x v="2"/>
    <s v="411"/>
    <x v="20"/>
    <s v="411A"/>
    <s v="Dean of Career Technical Education"/>
  </r>
  <r>
    <x v="866"/>
    <x v="0"/>
    <s v="LABORF"/>
    <s v="2026"/>
    <n v="75045.039999999994"/>
    <s v="GU001"/>
    <s v="424AR1"/>
    <s v="2110"/>
    <s v="620000"/>
    <m/>
    <s v="CI"/>
    <x v="0"/>
    <x v="0"/>
    <x v="2"/>
    <x v="2"/>
    <x v="11"/>
    <x v="10"/>
    <s v="424"/>
    <x v="36"/>
    <s v="424C"/>
    <s v="Admissions &amp; Records"/>
  </r>
  <r>
    <x v="1803"/>
    <x v="0"/>
    <s v="LABORF"/>
    <s v="2026"/>
    <n v="0"/>
    <s v="RP613"/>
    <s v="411WL8"/>
    <s v="2419"/>
    <s v="130500"/>
    <s v="C26714"/>
    <s v="CI"/>
    <x v="0"/>
    <x v="0"/>
    <x v="2"/>
    <x v="2"/>
    <x v="2"/>
    <x v="2"/>
    <s v="411"/>
    <x v="20"/>
    <s v="411A"/>
    <s v="Dean of Career Technical Education"/>
  </r>
  <r>
    <x v="57"/>
    <x v="0"/>
    <s v="LABORF"/>
    <s v="2026"/>
    <n v="7385.38"/>
    <s v="RP461"/>
    <s v="11BZE1"/>
    <s v="2110"/>
    <s v="684000"/>
    <m/>
    <m/>
    <x v="0"/>
    <x v="0"/>
    <x v="0"/>
    <x v="0"/>
    <x v="4"/>
    <x v="4"/>
    <s v="11B"/>
    <x v="5"/>
    <s v="11BZ"/>
    <s v="Clean Energy, Zero Emissions"/>
  </r>
  <r>
    <x v="57"/>
    <x v="0"/>
    <s v="LABORF"/>
    <s v="2026"/>
    <n v="13409.41"/>
    <s v="RP682"/>
    <s v="11BHJ1"/>
    <s v="2110"/>
    <s v="684000"/>
    <m/>
    <m/>
    <x v="0"/>
    <x v="0"/>
    <x v="0"/>
    <x v="0"/>
    <x v="4"/>
    <x v="4"/>
    <s v="11B"/>
    <x v="5"/>
    <s v="11BH"/>
    <s v="Clean Energy"/>
  </r>
  <r>
    <x v="1771"/>
    <x v="0"/>
    <s v="LABORF"/>
    <s v="2026"/>
    <n v="68947.63"/>
    <s v="RP676"/>
    <s v="11BK59"/>
    <s v="2110"/>
    <s v="684000"/>
    <m/>
    <m/>
    <x v="0"/>
    <x v="0"/>
    <x v="0"/>
    <x v="0"/>
    <x v="4"/>
    <x v="4"/>
    <s v="11B"/>
    <x v="5"/>
    <s v="11BK"/>
    <s v="SWF Fiscal Agent"/>
  </r>
  <r>
    <x v="1804"/>
    <x v="0"/>
    <s v="LABORF"/>
    <s v="2026"/>
    <n v="0"/>
    <s v="RP615"/>
    <s v="117A01"/>
    <s v="2412"/>
    <s v="684000"/>
    <m/>
    <m/>
    <x v="0"/>
    <x v="0"/>
    <x v="0"/>
    <x v="0"/>
    <x v="4"/>
    <x v="4"/>
    <s v="11B"/>
    <x v="5"/>
    <s v="11BH"/>
    <s v="Clean Energy"/>
  </r>
  <r>
    <x v="1805"/>
    <x v="0"/>
    <s v="LABORF"/>
    <s v="2026"/>
    <n v="0"/>
    <s v="RP615"/>
    <s v="117A01"/>
    <s v="2412"/>
    <s v="684000"/>
    <m/>
    <m/>
    <x v="0"/>
    <x v="0"/>
    <x v="0"/>
    <x v="0"/>
    <x v="4"/>
    <x v="4"/>
    <s v="11B"/>
    <x v="5"/>
    <s v="11BH"/>
    <s v="Clean Energy"/>
  </r>
  <r>
    <x v="1806"/>
    <x v="0"/>
    <s v="LABORF"/>
    <s v="2026"/>
    <n v="0"/>
    <s v="MJ100"/>
    <s v="18F000"/>
    <s v="2110"/>
    <s v="711001"/>
    <m/>
    <m/>
    <x v="0"/>
    <x v="0"/>
    <x v="0"/>
    <x v="0"/>
    <x v="18"/>
    <x v="16"/>
    <s v="18F"/>
    <x v="75"/>
    <s v="18FA"/>
    <s v="DO - Construction"/>
  </r>
  <r>
    <x v="1807"/>
    <x v="0"/>
    <s v="LABORF"/>
    <s v="2026"/>
    <n v="97797.99"/>
    <s v="GU001"/>
    <s v="511SM2"/>
    <s v="1100"/>
    <s v="170100"/>
    <m/>
    <m/>
    <x v="0"/>
    <x v="0"/>
    <x v="3"/>
    <x v="3"/>
    <x v="5"/>
    <x v="2"/>
    <s v="511"/>
    <x v="17"/>
    <s v="511C"/>
    <s v="PC - Math"/>
  </r>
  <r>
    <x v="1808"/>
    <x v="0"/>
    <s v="LABORF"/>
    <s v="2026"/>
    <n v="0"/>
    <s v="GU001"/>
    <s v="514AW5"/>
    <s v="2394"/>
    <s v="696071"/>
    <m/>
    <m/>
    <x v="0"/>
    <x v="0"/>
    <x v="3"/>
    <x v="3"/>
    <x v="5"/>
    <x v="2"/>
    <s v="514"/>
    <x v="18"/>
    <s v="514A"/>
    <s v="PC - Athletic Director"/>
  </r>
  <r>
    <x v="1809"/>
    <x v="0"/>
    <s v="LABORF"/>
    <s v="2026"/>
    <n v="0"/>
    <s v="GU001"/>
    <s v="260VS0"/>
    <s v="2399"/>
    <s v="649090"/>
    <m/>
    <m/>
    <x v="0"/>
    <x v="0"/>
    <x v="1"/>
    <x v="1"/>
    <x v="1"/>
    <x v="1"/>
    <s v="260"/>
    <x v="1"/>
    <s v="260A"/>
    <s v="VP of Student Services"/>
  </r>
  <r>
    <x v="1810"/>
    <x v="0"/>
    <s v="LABORF"/>
    <s v="2026"/>
    <n v="0"/>
    <s v="GU001"/>
    <s v="260VS0"/>
    <s v="2399"/>
    <s v="649090"/>
    <m/>
    <m/>
    <x v="0"/>
    <x v="0"/>
    <x v="1"/>
    <x v="1"/>
    <x v="1"/>
    <x v="1"/>
    <s v="260"/>
    <x v="1"/>
    <s v="260A"/>
    <s v="VP of Student Services"/>
  </r>
  <r>
    <x v="1811"/>
    <x v="0"/>
    <s v="LABORF"/>
    <s v="2026"/>
    <n v="0"/>
    <s v="GU001"/>
    <s v="260VS0"/>
    <s v="2399"/>
    <s v="649090"/>
    <m/>
    <m/>
    <x v="0"/>
    <x v="0"/>
    <x v="1"/>
    <x v="1"/>
    <x v="1"/>
    <x v="1"/>
    <s v="260"/>
    <x v="1"/>
    <s v="260A"/>
    <s v="VP of Student Services"/>
  </r>
  <r>
    <x v="1812"/>
    <x v="0"/>
    <s v="LABORF"/>
    <s v="2026"/>
    <n v="0"/>
    <s v="GU001"/>
    <s v="260VS0"/>
    <s v="2399"/>
    <s v="649090"/>
    <m/>
    <m/>
    <x v="0"/>
    <x v="0"/>
    <x v="1"/>
    <x v="1"/>
    <x v="1"/>
    <x v="1"/>
    <s v="260"/>
    <x v="1"/>
    <s v="260A"/>
    <s v="VP of Student Services"/>
  </r>
  <r>
    <x v="1813"/>
    <x v="0"/>
    <s v="LABORF"/>
    <s v="2026"/>
    <n v="0"/>
    <s v="GU001"/>
    <s v="218EDU"/>
    <s v="2191"/>
    <s v="601000"/>
    <m/>
    <m/>
    <x v="0"/>
    <x v="0"/>
    <x v="1"/>
    <x v="1"/>
    <x v="6"/>
    <x v="5"/>
    <s v="218"/>
    <x v="26"/>
    <s v="218E"/>
    <s v="BC Education"/>
  </r>
  <r>
    <x v="1814"/>
    <x v="0"/>
    <s v="LABORF"/>
    <s v="2026"/>
    <n v="0"/>
    <s v="GU001"/>
    <s v="210VI0"/>
    <s v="2394"/>
    <s v="601000"/>
    <m/>
    <m/>
    <x v="0"/>
    <x v="0"/>
    <x v="1"/>
    <x v="1"/>
    <x v="6"/>
    <x v="5"/>
    <s v="210"/>
    <x v="8"/>
    <s v="210A"/>
    <s v="VP Student Learning"/>
  </r>
  <r>
    <x v="1815"/>
    <x v="0"/>
    <s v="LABORF"/>
    <s v="2026"/>
    <n v="0"/>
    <s v="GU001"/>
    <s v="210VI0"/>
    <s v="2394"/>
    <s v="601000"/>
    <m/>
    <m/>
    <x v="0"/>
    <x v="0"/>
    <x v="1"/>
    <x v="1"/>
    <x v="6"/>
    <x v="5"/>
    <s v="210"/>
    <x v="8"/>
    <s v="210A"/>
    <s v="VP Student Learning"/>
  </r>
  <r>
    <x v="1816"/>
    <x v="0"/>
    <s v="LABORF"/>
    <s v="2026"/>
    <n v="0"/>
    <s v="GU001"/>
    <s v="210VI0"/>
    <s v="2394"/>
    <s v="601000"/>
    <m/>
    <m/>
    <x v="0"/>
    <x v="0"/>
    <x v="1"/>
    <x v="1"/>
    <x v="6"/>
    <x v="5"/>
    <s v="210"/>
    <x v="8"/>
    <s v="210A"/>
    <s v="VP Student Learning"/>
  </r>
  <r>
    <x v="1817"/>
    <x v="0"/>
    <s v="LABORF"/>
    <s v="2026"/>
    <n v="0"/>
    <s v="GU001"/>
    <s v="210VI0"/>
    <s v="2394"/>
    <s v="601000"/>
    <m/>
    <m/>
    <x v="0"/>
    <x v="0"/>
    <x v="1"/>
    <x v="1"/>
    <x v="6"/>
    <x v="5"/>
    <s v="210"/>
    <x v="8"/>
    <s v="210A"/>
    <s v="VP Student Learning"/>
  </r>
  <r>
    <x v="1818"/>
    <x v="0"/>
    <s v="LABORF"/>
    <s v="2026"/>
    <n v="0"/>
    <s v="GU001"/>
    <s v="210VI0"/>
    <s v="2394"/>
    <s v="601000"/>
    <m/>
    <m/>
    <x v="0"/>
    <x v="0"/>
    <x v="1"/>
    <x v="1"/>
    <x v="6"/>
    <x v="5"/>
    <s v="210"/>
    <x v="8"/>
    <s v="210A"/>
    <s v="VP Student Learning"/>
  </r>
  <r>
    <x v="1819"/>
    <x v="0"/>
    <s v="LABORF"/>
    <s v="2026"/>
    <n v="0"/>
    <s v="GU001"/>
    <s v="210VI0"/>
    <s v="2394"/>
    <s v="601000"/>
    <m/>
    <m/>
    <x v="0"/>
    <x v="0"/>
    <x v="1"/>
    <x v="1"/>
    <x v="6"/>
    <x v="5"/>
    <s v="210"/>
    <x v="8"/>
    <s v="210A"/>
    <s v="VP Student Learning"/>
  </r>
  <r>
    <x v="1262"/>
    <x v="0"/>
    <s v="LABORF"/>
    <s v="2026"/>
    <n v="116259.39"/>
    <s v="GU001"/>
    <s v="206AT0"/>
    <s v="1100"/>
    <s v="083550"/>
    <m/>
    <m/>
    <x v="0"/>
    <x v="0"/>
    <x v="1"/>
    <x v="1"/>
    <x v="13"/>
    <x v="12"/>
    <s v="206"/>
    <x v="56"/>
    <s v="206A"/>
    <s v="BC Athletics"/>
  </r>
  <r>
    <x v="26"/>
    <x v="0"/>
    <s v="LABORF"/>
    <s v="2026"/>
    <n v="43360.25"/>
    <s v="RP384"/>
    <s v="26LEQB"/>
    <s v="2110"/>
    <s v="649090"/>
    <m/>
    <m/>
    <x v="0"/>
    <x v="0"/>
    <x v="1"/>
    <x v="1"/>
    <x v="1"/>
    <x v="1"/>
    <s v="26L"/>
    <x v="10"/>
    <s v="26LA"/>
    <s v="Categorical Programs"/>
  </r>
  <r>
    <x v="1712"/>
    <x v="0"/>
    <s v="LABORF"/>
    <s v="2026"/>
    <n v="143331.82999999999"/>
    <s v="GU001"/>
    <s v="21AEIT"/>
    <s v="1100"/>
    <s v="094800"/>
    <m/>
    <m/>
    <x v="0"/>
    <x v="0"/>
    <x v="1"/>
    <x v="1"/>
    <x v="6"/>
    <x v="5"/>
    <s v="21A"/>
    <x v="47"/>
    <s v="21AE"/>
    <s v="Engineering Systems"/>
  </r>
  <r>
    <x v="1820"/>
    <x v="0"/>
    <s v="LABORF"/>
    <s v="2026"/>
    <n v="0"/>
    <s v="GU001"/>
    <s v="21FEE2"/>
    <s v="1100"/>
    <s v="493080"/>
    <m/>
    <m/>
    <x v="0"/>
    <x v="0"/>
    <x v="1"/>
    <x v="1"/>
    <x v="6"/>
    <x v="5"/>
    <s v="21F"/>
    <x v="46"/>
    <s v="21FE"/>
    <s v="BC EMLS"/>
  </r>
  <r>
    <x v="1821"/>
    <x v="0"/>
    <s v="LABORF"/>
    <s v="2026"/>
    <n v="134815.62"/>
    <s v="GU001"/>
    <s v="21FEE2"/>
    <s v="1100"/>
    <s v="493080"/>
    <m/>
    <m/>
    <x v="0"/>
    <x v="0"/>
    <x v="1"/>
    <x v="1"/>
    <x v="6"/>
    <x v="5"/>
    <s v="21F"/>
    <x v="46"/>
    <s v="21FE"/>
    <s v="BC EMLS"/>
  </r>
  <r>
    <x v="1822"/>
    <x v="0"/>
    <s v="LABORF"/>
    <s v="2026"/>
    <n v="2000"/>
    <s v="GU001"/>
    <s v="411BU1"/>
    <s v="1100"/>
    <s v="050100"/>
    <m/>
    <s v="CI"/>
    <x v="0"/>
    <x v="0"/>
    <x v="2"/>
    <x v="2"/>
    <x v="2"/>
    <x v="2"/>
    <s v="411"/>
    <x v="20"/>
    <s v="411A"/>
    <s v="Dean of Career Technical Education"/>
  </r>
  <r>
    <x v="1823"/>
    <x v="0"/>
    <s v="LABORF"/>
    <s v="2026"/>
    <n v="0"/>
    <s v="GU001"/>
    <s v="511LA1"/>
    <s v="1100"/>
    <s v="150200"/>
    <m/>
    <m/>
    <x v="0"/>
    <x v="0"/>
    <x v="3"/>
    <x v="3"/>
    <x v="5"/>
    <x v="2"/>
    <s v="511"/>
    <x v="17"/>
    <s v="511D"/>
    <s v="PC - LANGUAGE ARTS"/>
  </r>
  <r>
    <x v="102"/>
    <x v="0"/>
    <s v="LABORF"/>
    <s v="2026"/>
    <n v="2205.9299999999998"/>
    <s v="RP384"/>
    <s v="40KEQA"/>
    <s v="2191"/>
    <s v="649090"/>
    <m/>
    <s v="CI"/>
    <x v="0"/>
    <x v="0"/>
    <x v="2"/>
    <x v="2"/>
    <x v="7"/>
    <x v="6"/>
    <s v="40K"/>
    <x v="21"/>
    <s v="40KA"/>
    <s v="Equity"/>
  </r>
  <r>
    <x v="283"/>
    <x v="0"/>
    <s v="LABORF"/>
    <s v="2026"/>
    <n v="3237.77"/>
    <s v="RP350"/>
    <s v="422CW1"/>
    <s v="1231"/>
    <s v="641010"/>
    <s v="CALDCO"/>
    <s v="CI"/>
    <x v="0"/>
    <x v="0"/>
    <x v="2"/>
    <x v="2"/>
    <x v="11"/>
    <x v="10"/>
    <s v="422"/>
    <x v="41"/>
    <s v="422F"/>
    <s v="CalWorks/TANF"/>
  </r>
  <r>
    <x v="1721"/>
    <x v="0"/>
    <s v="LABORF"/>
    <s v="2026"/>
    <n v="20418.39"/>
    <s v="GU001"/>
    <s v="411AH1"/>
    <s v="1100"/>
    <s v="120100"/>
    <m/>
    <s v="CI"/>
    <x v="0"/>
    <x v="0"/>
    <x v="2"/>
    <x v="2"/>
    <x v="2"/>
    <x v="2"/>
    <s v="411"/>
    <x v="20"/>
    <s v="411A"/>
    <s v="Dean of Career Technical Education"/>
  </r>
  <r>
    <x v="1038"/>
    <x v="0"/>
    <s v="LABORF"/>
    <s v="2026"/>
    <n v="77169.649999999994"/>
    <s v="GU001"/>
    <s v="206PH1"/>
    <s v="1100"/>
    <s v="083550"/>
    <m/>
    <m/>
    <x v="0"/>
    <x v="0"/>
    <x v="1"/>
    <x v="1"/>
    <x v="13"/>
    <x v="12"/>
    <s v="206"/>
    <x v="56"/>
    <s v="206B"/>
    <s v="BC Athletics-INST"/>
  </r>
  <r>
    <x v="1824"/>
    <x v="0"/>
    <s v="LABORF"/>
    <s v="2026"/>
    <n v="117420.45"/>
    <s v="GU001"/>
    <s v="505IR1"/>
    <s v="2191"/>
    <s v="679000"/>
    <m/>
    <m/>
    <x v="0"/>
    <x v="0"/>
    <x v="3"/>
    <x v="3"/>
    <x v="12"/>
    <x v="11"/>
    <s v="505"/>
    <x v="37"/>
    <s v="505A"/>
    <s v="PC - Institutional Research"/>
  </r>
  <r>
    <x v="1825"/>
    <x v="0"/>
    <s v="LABORF"/>
    <s v="2026"/>
    <n v="0"/>
    <s v="RP384"/>
    <s v="26LEQA"/>
    <s v="2191"/>
    <s v="649090"/>
    <m/>
    <m/>
    <x v="0"/>
    <x v="0"/>
    <x v="1"/>
    <x v="1"/>
    <x v="1"/>
    <x v="1"/>
    <s v="26L"/>
    <x v="10"/>
    <s v="26LA"/>
    <s v="Categorical Programs"/>
  </r>
  <r>
    <x v="1826"/>
    <x v="0"/>
    <s v="LABORF"/>
    <s v="2026"/>
    <n v="75286.039999999994"/>
    <s v="GU001"/>
    <s v="122BS2"/>
    <s v="2191"/>
    <s v="672000"/>
    <m/>
    <m/>
    <x v="0"/>
    <x v="0"/>
    <x v="0"/>
    <x v="0"/>
    <x v="0"/>
    <x v="0"/>
    <s v="122"/>
    <x v="0"/>
    <s v="122A"/>
    <s v="Director of Accounting Services"/>
  </r>
  <r>
    <x v="1827"/>
    <x v="0"/>
    <s v="LABORF"/>
    <s v="2026"/>
    <n v="139576.06"/>
    <s v="GU001"/>
    <s v="131IS0"/>
    <s v="2191"/>
    <s v="678000"/>
    <m/>
    <m/>
    <x v="0"/>
    <x v="0"/>
    <x v="0"/>
    <x v="0"/>
    <x v="9"/>
    <x v="8"/>
    <s v="131"/>
    <x v="94"/>
    <s v="131A"/>
    <s v="IT-Director, Security"/>
  </r>
  <r>
    <x v="1828"/>
    <x v="0"/>
    <s v="LABORF"/>
    <s v="2026"/>
    <n v="75286.039999999994"/>
    <s v="MJ100"/>
    <s v="18F000"/>
    <s v="2191"/>
    <s v="711001"/>
    <m/>
    <m/>
    <x v="0"/>
    <x v="0"/>
    <x v="0"/>
    <x v="0"/>
    <x v="18"/>
    <x v="16"/>
    <s v="18F"/>
    <x v="75"/>
    <s v="18FA"/>
    <s v="DO - Construction"/>
  </r>
  <r>
    <x v="1829"/>
    <x v="0"/>
    <s v="LABORF"/>
    <s v="2026"/>
    <n v="101251.39"/>
    <s v="GU001"/>
    <s v="132EA0"/>
    <s v="2191"/>
    <s v="678000"/>
    <m/>
    <m/>
    <x v="0"/>
    <x v="0"/>
    <x v="0"/>
    <x v="0"/>
    <x v="9"/>
    <x v="8"/>
    <s v="132"/>
    <x v="62"/>
    <s v="132A"/>
    <s v="IT-Director, Enterprise Application"/>
  </r>
  <r>
    <x v="894"/>
    <x v="0"/>
    <s v="LABORF"/>
    <s v="2026"/>
    <n v="218.04"/>
    <s v="CE005"/>
    <s v="117ETC"/>
    <s v="2191"/>
    <s v="684000"/>
    <m/>
    <m/>
    <x v="0"/>
    <x v="0"/>
    <x v="0"/>
    <x v="0"/>
    <x v="4"/>
    <x v="4"/>
    <s v="11B"/>
    <x v="5"/>
    <s v="11BJ"/>
    <s v="Workplace Learning"/>
  </r>
  <r>
    <x v="410"/>
    <x v="0"/>
    <s v="LABORF"/>
    <s v="2026"/>
    <n v="7992.29"/>
    <s v="RP350"/>
    <s v="422CW1"/>
    <s v="2191"/>
    <s v="641010"/>
    <s v="CALDCO"/>
    <s v="CI"/>
    <x v="0"/>
    <x v="0"/>
    <x v="2"/>
    <x v="2"/>
    <x v="11"/>
    <x v="10"/>
    <s v="422"/>
    <x v="41"/>
    <s v="422F"/>
    <s v="CalWorks/TANF"/>
  </r>
  <r>
    <x v="601"/>
    <x v="0"/>
    <s v="LABORF"/>
    <s v="2026"/>
    <n v="22643.119999999999"/>
    <s v="RP005"/>
    <s v="422EO1"/>
    <s v="2191"/>
    <s v="643000"/>
    <s v="EOPDCA"/>
    <s v="CI"/>
    <x v="0"/>
    <x v="0"/>
    <x v="2"/>
    <x v="2"/>
    <x v="11"/>
    <x v="10"/>
    <s v="422"/>
    <x v="41"/>
    <s v="422E"/>
    <s v="EOPS"/>
  </r>
  <r>
    <x v="1830"/>
    <x v="0"/>
    <s v="LABORF"/>
    <s v="2026"/>
    <n v="36758.31"/>
    <s v="RP613"/>
    <s v="411WL9"/>
    <s v="2191"/>
    <s v="601000"/>
    <s v="C78233"/>
    <s v="CI"/>
    <x v="0"/>
    <x v="0"/>
    <x v="2"/>
    <x v="2"/>
    <x v="2"/>
    <x v="2"/>
    <s v="411"/>
    <x v="20"/>
    <s v="411A"/>
    <s v="Dean of Career Technical Education"/>
  </r>
  <r>
    <x v="1473"/>
    <x v="0"/>
    <s v="LABORF"/>
    <s v="2026"/>
    <n v="5325.03"/>
    <s v="RP500"/>
    <s v="239SY0"/>
    <s v="2191"/>
    <s v="695010"/>
    <m/>
    <m/>
    <x v="0"/>
    <x v="0"/>
    <x v="1"/>
    <x v="1"/>
    <x v="15"/>
    <x v="14"/>
    <s v="239"/>
    <x v="44"/>
    <s v="239A"/>
    <s v="Public Safety"/>
  </r>
  <r>
    <x v="1765"/>
    <x v="0"/>
    <s v="LABORF"/>
    <s v="2026"/>
    <n v="80719.179999999993"/>
    <s v="TB150"/>
    <s v="267SB0"/>
    <s v="1214"/>
    <s v="649060"/>
    <m/>
    <m/>
    <x v="0"/>
    <x v="0"/>
    <x v="1"/>
    <x v="1"/>
    <x v="1"/>
    <x v="1"/>
    <s v="267"/>
    <x v="53"/>
    <s v="267A"/>
    <s v="Dean of Student Services"/>
  </r>
  <r>
    <x v="1831"/>
    <x v="0"/>
    <s v="LABORF"/>
    <s v="2026"/>
    <n v="0"/>
    <s v="GU001"/>
    <s v="215SI1"/>
    <s v="1100"/>
    <s v="190500"/>
    <m/>
    <m/>
    <x v="0"/>
    <x v="0"/>
    <x v="1"/>
    <x v="1"/>
    <x v="6"/>
    <x v="5"/>
    <s v="215"/>
    <x v="13"/>
    <s v="215G"/>
    <s v="Physical Science"/>
  </r>
  <r>
    <x v="1832"/>
    <x v="0"/>
    <s v="LABORF"/>
    <s v="2026"/>
    <n v="49477.61"/>
    <s v="GU001"/>
    <s v="21DHC1"/>
    <s v="2191"/>
    <s v="601000"/>
    <m/>
    <m/>
    <x v="0"/>
    <x v="0"/>
    <x v="1"/>
    <x v="1"/>
    <x v="6"/>
    <x v="5"/>
    <s v="21D"/>
    <x v="11"/>
    <s v="21DH"/>
    <s v="BC Assc Dean Nursing"/>
  </r>
  <r>
    <x v="1833"/>
    <x v="0"/>
    <s v="LABORF"/>
    <s v="2026"/>
    <n v="61790.73"/>
    <s v="GU001"/>
    <s v="21AEIT"/>
    <s v="2211"/>
    <s v="090100"/>
    <m/>
    <m/>
    <x v="0"/>
    <x v="0"/>
    <x v="1"/>
    <x v="1"/>
    <x v="6"/>
    <x v="5"/>
    <s v="21A"/>
    <x v="47"/>
    <s v="21AE"/>
    <s v="Engineering Systems"/>
  </r>
  <r>
    <x v="1834"/>
    <x v="0"/>
    <s v="LABORF"/>
    <s v="2026"/>
    <n v="87308.7"/>
    <s v="GU001"/>
    <s v="200PR2"/>
    <s v="2191"/>
    <s v="603000"/>
    <m/>
    <m/>
    <x v="0"/>
    <x v="0"/>
    <x v="1"/>
    <x v="1"/>
    <x v="13"/>
    <x v="12"/>
    <s v="200"/>
    <x v="35"/>
    <s v="200B"/>
    <s v="BC - Faculty Senate"/>
  </r>
  <r>
    <x v="1835"/>
    <x v="0"/>
    <s v="LABORF"/>
    <s v="2026"/>
    <n v="98781.82"/>
    <s v="GU001"/>
    <s v="26DOR1"/>
    <s v="2191"/>
    <s v="649090"/>
    <m/>
    <m/>
    <x v="0"/>
    <x v="0"/>
    <x v="1"/>
    <x v="1"/>
    <x v="1"/>
    <x v="1"/>
    <s v="26D"/>
    <x v="14"/>
    <s v="26DA"/>
    <s v="Dir Outreach Services"/>
  </r>
  <r>
    <x v="1836"/>
    <x v="0"/>
    <s v="LABORF"/>
    <s v="2026"/>
    <n v="44401.05"/>
    <s v="GU001"/>
    <s v="218FC3"/>
    <s v="2211"/>
    <s v="130600"/>
    <m/>
    <m/>
    <x v="0"/>
    <x v="0"/>
    <x v="1"/>
    <x v="1"/>
    <x v="6"/>
    <x v="5"/>
    <s v="218"/>
    <x v="26"/>
    <s v="218F"/>
    <s v="BC FACE"/>
  </r>
  <r>
    <x v="301"/>
    <x v="0"/>
    <s v="LABORF"/>
    <s v="2026"/>
    <n v="5734.47"/>
    <s v="RP500"/>
    <s v="239SY0"/>
    <s v="2191"/>
    <s v="695010"/>
    <m/>
    <m/>
    <x v="0"/>
    <x v="0"/>
    <x v="1"/>
    <x v="1"/>
    <x v="15"/>
    <x v="14"/>
    <s v="239"/>
    <x v="44"/>
    <s v="239A"/>
    <s v="Public Safety"/>
  </r>
  <r>
    <x v="1837"/>
    <x v="0"/>
    <s v="LABORF"/>
    <s v="2026"/>
    <n v="34566.03"/>
    <s v="CD004"/>
    <s v="219CD4"/>
    <s v="2191"/>
    <s v="692000"/>
    <m/>
    <m/>
    <x v="0"/>
    <x v="0"/>
    <x v="1"/>
    <x v="1"/>
    <x v="6"/>
    <x v="5"/>
    <s v="219"/>
    <x v="9"/>
    <s v="219C"/>
    <s v="BC Director CDC"/>
  </r>
  <r>
    <x v="1838"/>
    <x v="0"/>
    <s v="LABORF"/>
    <s v="2026"/>
    <n v="168011.98"/>
    <s v="GU001"/>
    <s v="21GDAC"/>
    <s v="1214"/>
    <s v="679000"/>
    <m/>
    <m/>
    <x v="0"/>
    <x v="0"/>
    <x v="1"/>
    <x v="1"/>
    <x v="6"/>
    <x v="5"/>
    <s v="21G"/>
    <x v="15"/>
    <s v="21GD"/>
    <s v="BC DEAN"/>
  </r>
  <r>
    <x v="1839"/>
    <x v="0"/>
    <s v="LABORF"/>
    <s v="2026"/>
    <n v="0"/>
    <s v="GU001"/>
    <s v="212AA1"/>
    <s v="1311"/>
    <s v="100200"/>
    <m/>
    <m/>
    <x v="0"/>
    <x v="0"/>
    <x v="1"/>
    <x v="1"/>
    <x v="6"/>
    <x v="5"/>
    <s v="212"/>
    <x v="16"/>
    <s v="212A"/>
    <s v="BC Art Department"/>
  </r>
  <r>
    <x v="611"/>
    <x v="0"/>
    <s v="LABORF"/>
    <s v="2026"/>
    <n v="19017.96"/>
    <s v="RP384"/>
    <s v="55CMTA"/>
    <s v="2191"/>
    <s v="632000"/>
    <m/>
    <m/>
    <x v="0"/>
    <x v="0"/>
    <x v="3"/>
    <x v="3"/>
    <x v="8"/>
    <x v="7"/>
    <s v="55C"/>
    <x v="24"/>
    <s v="55CA"/>
    <s v="Dean Student Success &amp; Counseling"/>
  </r>
  <r>
    <x v="1840"/>
    <x v="0"/>
    <s v="LABORF"/>
    <s v="2026"/>
    <n v="0"/>
    <s v="GU001"/>
    <s v="260VS0"/>
    <s v="2399"/>
    <s v="649090"/>
    <m/>
    <m/>
    <x v="0"/>
    <x v="0"/>
    <x v="1"/>
    <x v="1"/>
    <x v="1"/>
    <x v="1"/>
    <s v="260"/>
    <x v="1"/>
    <s v="260A"/>
    <s v="VP of Student Services"/>
  </r>
  <r>
    <x v="1841"/>
    <x v="0"/>
    <s v="LABORF"/>
    <s v="2026"/>
    <n v="0"/>
    <s v="GU001"/>
    <s v="210VI0"/>
    <s v="1311"/>
    <s v="499900"/>
    <m/>
    <m/>
    <x v="0"/>
    <x v="0"/>
    <x v="1"/>
    <x v="1"/>
    <x v="6"/>
    <x v="5"/>
    <s v="210"/>
    <x v="8"/>
    <s v="210A"/>
    <s v="VP Student Learning"/>
  </r>
  <r>
    <x v="1842"/>
    <x v="0"/>
    <s v="LABORF"/>
    <s v="2026"/>
    <n v="0"/>
    <s v="GU001"/>
    <s v="210VI0"/>
    <s v="1311"/>
    <s v="499900"/>
    <m/>
    <m/>
    <x v="0"/>
    <x v="0"/>
    <x v="1"/>
    <x v="1"/>
    <x v="6"/>
    <x v="5"/>
    <s v="210"/>
    <x v="8"/>
    <s v="210A"/>
    <s v="VP Student Learning"/>
  </r>
  <r>
    <x v="1843"/>
    <x v="0"/>
    <s v="LABORF"/>
    <s v="2026"/>
    <n v="0"/>
    <s v="GU001"/>
    <s v="210VI0"/>
    <s v="1311"/>
    <s v="499900"/>
    <m/>
    <m/>
    <x v="0"/>
    <x v="0"/>
    <x v="1"/>
    <x v="1"/>
    <x v="6"/>
    <x v="5"/>
    <s v="210"/>
    <x v="8"/>
    <s v="210A"/>
    <s v="VP Student Learning"/>
  </r>
  <r>
    <x v="1844"/>
    <x v="0"/>
    <s v="LABORF"/>
    <s v="2026"/>
    <n v="0"/>
    <s v="GU001"/>
    <s v="42GAT0"/>
    <s v="2394"/>
    <s v="696041"/>
    <m/>
    <s v="CI"/>
    <x v="0"/>
    <x v="0"/>
    <x v="2"/>
    <x v="2"/>
    <x v="11"/>
    <x v="10"/>
    <s v="42G"/>
    <x v="81"/>
    <s v="42GA"/>
    <s v="Athletics"/>
  </r>
  <r>
    <x v="1845"/>
    <x v="0"/>
    <s v="LABORF"/>
    <s v="2026"/>
    <n v="55339.89"/>
    <s v="RP676"/>
    <s v="11BK58"/>
    <s v="2110"/>
    <s v="672000"/>
    <m/>
    <m/>
    <x v="0"/>
    <x v="0"/>
    <x v="0"/>
    <x v="0"/>
    <x v="4"/>
    <x v="4"/>
    <s v="11B"/>
    <x v="5"/>
    <s v="11BK"/>
    <s v="SWF Fiscal Agent"/>
  </r>
  <r>
    <x v="1846"/>
    <x v="0"/>
    <s v="LABORF"/>
    <s v="2026"/>
    <n v="209076.13"/>
    <s v="GU001"/>
    <s v="11AIR1"/>
    <s v="2110"/>
    <s v="679000"/>
    <m/>
    <m/>
    <x v="0"/>
    <x v="0"/>
    <x v="0"/>
    <x v="0"/>
    <x v="4"/>
    <x v="4"/>
    <s v="11A"/>
    <x v="37"/>
    <s v="11AA"/>
    <s v="Institutional Research"/>
  </r>
  <r>
    <x v="1847"/>
    <x v="0"/>
    <s v="LABORF"/>
    <s v="2026"/>
    <n v="0"/>
    <s v="CE005"/>
    <s v="117ETE"/>
    <s v="2412"/>
    <s v="684000"/>
    <m/>
    <m/>
    <x v="0"/>
    <x v="0"/>
    <x v="0"/>
    <x v="0"/>
    <x v="4"/>
    <x v="4"/>
    <s v="11B"/>
    <x v="5"/>
    <s v="11BJ"/>
    <s v="Workplace Learning"/>
  </r>
  <r>
    <x v="1848"/>
    <x v="0"/>
    <s v="LABORF"/>
    <s v="2026"/>
    <n v="0"/>
    <s v="GU001"/>
    <s v="145HR5"/>
    <s v="2399"/>
    <s v="673000"/>
    <m/>
    <m/>
    <x v="0"/>
    <x v="0"/>
    <x v="0"/>
    <x v="0"/>
    <x v="10"/>
    <x v="9"/>
    <s v="145"/>
    <x v="25"/>
    <s v="145C"/>
    <s v="HR Manager - CC"/>
  </r>
  <r>
    <x v="314"/>
    <x v="0"/>
    <s v="LABORF"/>
    <s v="2026"/>
    <n v="9239.64"/>
    <s v="RP363"/>
    <s v="530STB"/>
    <s v="2110"/>
    <s v="691030"/>
    <m/>
    <m/>
    <x v="0"/>
    <x v="0"/>
    <x v="3"/>
    <x v="3"/>
    <x v="17"/>
    <x v="13"/>
    <s v="530"/>
    <x v="69"/>
    <s v="530A"/>
    <s v="PC - Administrative Services"/>
  </r>
  <r>
    <x v="1849"/>
    <x v="0"/>
    <s v="LABORF"/>
    <s v="2026"/>
    <n v="0"/>
    <s v="GU001"/>
    <s v="210VI0"/>
    <s v="2394"/>
    <s v="601000"/>
    <m/>
    <m/>
    <x v="0"/>
    <x v="0"/>
    <x v="1"/>
    <x v="1"/>
    <x v="6"/>
    <x v="5"/>
    <s v="210"/>
    <x v="8"/>
    <s v="210A"/>
    <s v="VP Student Learning"/>
  </r>
  <r>
    <x v="1850"/>
    <x v="0"/>
    <s v="LABORF"/>
    <s v="2026"/>
    <n v="0"/>
    <s v="GU001"/>
    <s v="210VI0"/>
    <s v="2394"/>
    <s v="601000"/>
    <m/>
    <m/>
    <x v="0"/>
    <x v="0"/>
    <x v="1"/>
    <x v="1"/>
    <x v="6"/>
    <x v="5"/>
    <s v="210"/>
    <x v="8"/>
    <s v="210A"/>
    <s v="VP Student Learning"/>
  </r>
  <r>
    <x v="1851"/>
    <x v="0"/>
    <s v="LABORF"/>
    <s v="2026"/>
    <n v="0"/>
    <s v="GU001"/>
    <s v="210VI0"/>
    <s v="2412"/>
    <s v="499900"/>
    <m/>
    <m/>
    <x v="0"/>
    <x v="0"/>
    <x v="1"/>
    <x v="1"/>
    <x v="6"/>
    <x v="5"/>
    <s v="210"/>
    <x v="8"/>
    <s v="210A"/>
    <s v="VP Student Learning"/>
  </r>
  <r>
    <x v="1852"/>
    <x v="0"/>
    <s v="LABORF"/>
    <s v="2026"/>
    <n v="0"/>
    <s v="GU001"/>
    <s v="260VS0"/>
    <s v="2399"/>
    <s v="649090"/>
    <m/>
    <m/>
    <x v="0"/>
    <x v="0"/>
    <x v="1"/>
    <x v="1"/>
    <x v="1"/>
    <x v="1"/>
    <s v="260"/>
    <x v="1"/>
    <s v="260A"/>
    <s v="VP of Student Services"/>
  </r>
  <r>
    <x v="1853"/>
    <x v="0"/>
    <s v="LABORF"/>
    <s v="2026"/>
    <n v="113446.77"/>
    <s v="RP567"/>
    <s v="20CTW1"/>
    <s v="2110"/>
    <s v="679000"/>
    <m/>
    <m/>
    <x v="0"/>
    <x v="0"/>
    <x v="1"/>
    <x v="1"/>
    <x v="13"/>
    <x v="12"/>
    <s v="20C"/>
    <x v="91"/>
    <s v="20CT"/>
    <s v="PHIT GRANT"/>
  </r>
  <r>
    <x v="1854"/>
    <x v="0"/>
    <s v="LABORF"/>
    <s v="2026"/>
    <n v="0"/>
    <s v="GU001"/>
    <s v="210VI0"/>
    <s v="2394"/>
    <s v="601000"/>
    <m/>
    <m/>
    <x v="0"/>
    <x v="0"/>
    <x v="1"/>
    <x v="1"/>
    <x v="6"/>
    <x v="5"/>
    <s v="210"/>
    <x v="8"/>
    <s v="210A"/>
    <s v="VP Student Learning"/>
  </r>
  <r>
    <x v="1855"/>
    <x v="0"/>
    <s v="LABORF"/>
    <s v="2026"/>
    <n v="0"/>
    <s v="GU001"/>
    <s v="210VI0"/>
    <s v="2394"/>
    <s v="601000"/>
    <m/>
    <m/>
    <x v="0"/>
    <x v="0"/>
    <x v="1"/>
    <x v="1"/>
    <x v="6"/>
    <x v="5"/>
    <s v="210"/>
    <x v="8"/>
    <s v="210A"/>
    <s v="VP Student Learning"/>
  </r>
  <r>
    <x v="1856"/>
    <x v="0"/>
    <s v="LABORF"/>
    <s v="2026"/>
    <n v="0"/>
    <s v="GU001"/>
    <s v="210VI0"/>
    <s v="2394"/>
    <s v="601000"/>
    <m/>
    <m/>
    <x v="0"/>
    <x v="0"/>
    <x v="1"/>
    <x v="1"/>
    <x v="6"/>
    <x v="5"/>
    <s v="210"/>
    <x v="8"/>
    <s v="210A"/>
    <s v="VP Student Learning"/>
  </r>
  <r>
    <x v="1857"/>
    <x v="0"/>
    <s v="LABORF"/>
    <s v="2026"/>
    <n v="0"/>
    <s v="GU001"/>
    <s v="210VI0"/>
    <s v="2394"/>
    <s v="601000"/>
    <m/>
    <m/>
    <x v="0"/>
    <x v="0"/>
    <x v="1"/>
    <x v="1"/>
    <x v="6"/>
    <x v="5"/>
    <s v="210"/>
    <x v="8"/>
    <s v="210A"/>
    <s v="VP Student Learning"/>
  </r>
  <r>
    <x v="1858"/>
    <x v="0"/>
    <s v="LABORF"/>
    <s v="2026"/>
    <n v="0"/>
    <s v="GU001"/>
    <s v="210VI0"/>
    <s v="2394"/>
    <s v="601000"/>
    <m/>
    <m/>
    <x v="0"/>
    <x v="0"/>
    <x v="1"/>
    <x v="1"/>
    <x v="6"/>
    <x v="5"/>
    <s v="210"/>
    <x v="8"/>
    <s v="210A"/>
    <s v="VP Student Learning"/>
  </r>
  <r>
    <x v="1859"/>
    <x v="0"/>
    <s v="LABORF"/>
    <s v="2026"/>
    <n v="139835.93"/>
    <s v="GU001"/>
    <s v="21BEE1"/>
    <s v="1100"/>
    <s v="150100"/>
    <m/>
    <m/>
    <x v="0"/>
    <x v="0"/>
    <x v="1"/>
    <x v="1"/>
    <x v="6"/>
    <x v="5"/>
    <s v="21B"/>
    <x v="12"/>
    <s v="21BE"/>
    <s v="Dean English"/>
  </r>
  <r>
    <x v="1860"/>
    <x v="0"/>
    <s v="LABORF"/>
    <s v="2026"/>
    <n v="133097.85"/>
    <s v="GU001"/>
    <s v="215SI1"/>
    <s v="1100"/>
    <s v="190200"/>
    <m/>
    <m/>
    <x v="0"/>
    <x v="0"/>
    <x v="1"/>
    <x v="1"/>
    <x v="6"/>
    <x v="5"/>
    <s v="215"/>
    <x v="13"/>
    <s v="215G"/>
    <s v="Physical Science"/>
  </r>
  <r>
    <x v="1861"/>
    <x v="0"/>
    <s v="LABORF"/>
    <s v="2026"/>
    <n v="100242.94"/>
    <s v="GU001"/>
    <s v="213AGR"/>
    <s v="1100"/>
    <s v="010300"/>
    <m/>
    <m/>
    <x v="0"/>
    <x v="0"/>
    <x v="1"/>
    <x v="1"/>
    <x v="6"/>
    <x v="5"/>
    <s v="213"/>
    <x v="34"/>
    <s v="213B"/>
    <s v="Agriculture Department"/>
  </r>
  <r>
    <x v="1862"/>
    <x v="0"/>
    <s v="LABORF"/>
    <s v="2026"/>
    <n v="141342.64000000001"/>
    <s v="GU001"/>
    <s v="26DOR1"/>
    <s v="1214"/>
    <s v="649090"/>
    <m/>
    <m/>
    <x v="0"/>
    <x v="0"/>
    <x v="1"/>
    <x v="1"/>
    <x v="1"/>
    <x v="1"/>
    <s v="26D"/>
    <x v="14"/>
    <s v="26DA"/>
    <s v="Dir Outreach Services"/>
  </r>
  <r>
    <x v="1863"/>
    <x v="0"/>
    <s v="LABORF"/>
    <s v="2026"/>
    <n v="88888.51"/>
    <s v="RP264"/>
    <s v="21ETV5"/>
    <s v="2110"/>
    <s v="601000"/>
    <m/>
    <m/>
    <x v="0"/>
    <x v="0"/>
    <x v="1"/>
    <x v="1"/>
    <x v="6"/>
    <x v="5"/>
    <s v="21E"/>
    <x v="64"/>
    <s v="21ET"/>
    <s v="BC Health Science Grants"/>
  </r>
  <r>
    <x v="1864"/>
    <x v="0"/>
    <s v="LABORF"/>
    <s v="2026"/>
    <n v="17777.7"/>
    <s v="RP009"/>
    <s v="26GCA1"/>
    <s v="2110"/>
    <s v="643010"/>
    <s v="CARLCA"/>
    <m/>
    <x v="0"/>
    <x v="0"/>
    <x v="1"/>
    <x v="1"/>
    <x v="1"/>
    <x v="1"/>
    <s v="26G"/>
    <x v="14"/>
    <s v="26GA"/>
    <s v="EOPS/CARE"/>
  </r>
  <r>
    <x v="27"/>
    <x v="0"/>
    <s v="LABORF"/>
    <s v="2026"/>
    <n v="23256.59"/>
    <s v="RP009"/>
    <s v="26GCA1"/>
    <s v="2110"/>
    <s v="643010"/>
    <s v="CARLCA"/>
    <m/>
    <x v="0"/>
    <x v="0"/>
    <x v="1"/>
    <x v="1"/>
    <x v="1"/>
    <x v="1"/>
    <s v="26G"/>
    <x v="14"/>
    <s v="26GA"/>
    <s v="EOPS/CARE"/>
  </r>
  <r>
    <x v="1865"/>
    <x v="0"/>
    <s v="LABORF"/>
    <s v="2026"/>
    <n v="13453.2"/>
    <s v="GU001"/>
    <s v="211DC0"/>
    <s v="1214"/>
    <s v="711001"/>
    <m/>
    <s v="BD"/>
    <x v="0"/>
    <x v="0"/>
    <x v="1"/>
    <x v="1"/>
    <x v="6"/>
    <x v="5"/>
    <s v="211"/>
    <x v="39"/>
    <s v="211E"/>
    <s v="BC Exec Director Rural Initiatives"/>
  </r>
  <r>
    <x v="1866"/>
    <x v="0"/>
    <s v="LABORF"/>
    <s v="2026"/>
    <n v="46694.25"/>
    <s v="RP384"/>
    <s v="26LEQA"/>
    <s v="2110"/>
    <s v="649090"/>
    <m/>
    <m/>
    <x v="0"/>
    <x v="0"/>
    <x v="1"/>
    <x v="1"/>
    <x v="1"/>
    <x v="1"/>
    <s v="26L"/>
    <x v="10"/>
    <s v="26LA"/>
    <s v="Categorical Programs"/>
  </r>
  <r>
    <x v="1867"/>
    <x v="0"/>
    <s v="LABORF"/>
    <s v="2026"/>
    <n v="0"/>
    <s v="GU001"/>
    <s v="206PM1"/>
    <s v="2394"/>
    <s v="696011"/>
    <m/>
    <m/>
    <x v="0"/>
    <x v="0"/>
    <x v="1"/>
    <x v="1"/>
    <x v="13"/>
    <x v="12"/>
    <s v="206"/>
    <x v="56"/>
    <s v="206A"/>
    <s v="BC Athletics"/>
  </r>
  <r>
    <x v="1868"/>
    <x v="0"/>
    <s v="LABORF"/>
    <s v="2026"/>
    <n v="47706.34"/>
    <s v="GU001"/>
    <s v="411BU1"/>
    <s v="1100"/>
    <s v="050100"/>
    <m/>
    <s v="CT"/>
    <x v="0"/>
    <x v="0"/>
    <x v="2"/>
    <x v="2"/>
    <x v="2"/>
    <x v="2"/>
    <s v="411"/>
    <x v="20"/>
    <s v="411A"/>
    <s v="Dean of Career Technical Education"/>
  </r>
  <r>
    <x v="1869"/>
    <x v="0"/>
    <s v="LABORF"/>
    <s v="2026"/>
    <n v="81074.759999999995"/>
    <s v="GU001"/>
    <s v="507IT1"/>
    <s v="2191"/>
    <s v="678012"/>
    <m/>
    <m/>
    <x v="0"/>
    <x v="0"/>
    <x v="3"/>
    <x v="3"/>
    <x v="12"/>
    <x v="11"/>
    <s v="507"/>
    <x v="31"/>
    <s v="507A"/>
    <s v="Information Technology"/>
  </r>
  <r>
    <x v="1870"/>
    <x v="0"/>
    <s v="LABORF"/>
    <s v="2026"/>
    <n v="55057.05"/>
    <s v="GU001"/>
    <s v="514AT2"/>
    <s v="2191"/>
    <s v="696071"/>
    <m/>
    <m/>
    <x v="0"/>
    <x v="0"/>
    <x v="3"/>
    <x v="3"/>
    <x v="5"/>
    <x v="2"/>
    <s v="514"/>
    <x v="18"/>
    <s v="514A"/>
    <s v="PC - Athletic Director"/>
  </r>
  <r>
    <x v="1871"/>
    <x v="0"/>
    <s v="LABORF"/>
    <s v="2026"/>
    <n v="0"/>
    <s v="GU001"/>
    <s v="437MOC"/>
    <s v="2399"/>
    <s v="653000"/>
    <m/>
    <s v="CI"/>
    <x v="0"/>
    <x v="0"/>
    <x v="2"/>
    <x v="2"/>
    <x v="14"/>
    <x v="13"/>
    <s v="437"/>
    <x v="38"/>
    <s v="437B"/>
    <s v="Operations Manager"/>
  </r>
  <r>
    <x v="696"/>
    <x v="0"/>
    <s v="LABORF"/>
    <s v="2026"/>
    <n v="7243.81"/>
    <s v="GU001"/>
    <s v="55CDS1"/>
    <s v="1214"/>
    <s v="642000"/>
    <m/>
    <m/>
    <x v="0"/>
    <x v="0"/>
    <x v="3"/>
    <x v="3"/>
    <x v="8"/>
    <x v="7"/>
    <s v="55C"/>
    <x v="24"/>
    <s v="55CB"/>
    <s v="Director of Student Services"/>
  </r>
  <r>
    <x v="104"/>
    <x v="0"/>
    <s v="LABORF"/>
    <s v="2026"/>
    <n v="4947.76"/>
    <s v="RP029"/>
    <s v="40KNA1"/>
    <s v="2191"/>
    <s v="649090"/>
    <m/>
    <s v="CI"/>
    <x v="0"/>
    <x v="0"/>
    <x v="2"/>
    <x v="2"/>
    <x v="7"/>
    <x v="6"/>
    <s v="40K"/>
    <x v="21"/>
    <s v="40KA"/>
    <s v="Equity"/>
  </r>
  <r>
    <x v="282"/>
    <x v="0"/>
    <s v="LABORF"/>
    <s v="2026"/>
    <n v="34473.82"/>
    <s v="RP006"/>
    <s v="422DS1"/>
    <s v="1214"/>
    <s v="642000"/>
    <m/>
    <s v="CI"/>
    <x v="0"/>
    <x v="0"/>
    <x v="2"/>
    <x v="2"/>
    <x v="11"/>
    <x v="10"/>
    <s v="422"/>
    <x v="41"/>
    <s v="422D"/>
    <s v="DSPS"/>
  </r>
  <r>
    <x v="337"/>
    <x v="0"/>
    <s v="LABORF"/>
    <s v="2026"/>
    <n v="3619.75"/>
    <s v="RP384"/>
    <s v="40KEQB"/>
    <s v="2110"/>
    <s v="649090"/>
    <m/>
    <s v="CI"/>
    <x v="0"/>
    <x v="0"/>
    <x v="2"/>
    <x v="2"/>
    <x v="7"/>
    <x v="6"/>
    <s v="40K"/>
    <x v="21"/>
    <s v="40KA"/>
    <s v="Equity"/>
  </r>
  <r>
    <x v="1872"/>
    <x v="0"/>
    <s v="LABORF"/>
    <s v="2026"/>
    <n v="114031.22"/>
    <s v="GU001"/>
    <s v="217EM1"/>
    <s v="1100"/>
    <s v="125000"/>
    <m/>
    <m/>
    <x v="0"/>
    <x v="0"/>
    <x v="1"/>
    <x v="1"/>
    <x v="6"/>
    <x v="5"/>
    <s v="217"/>
    <x v="26"/>
    <s v="217E"/>
    <s v="BC EMT/PARAMEDIC"/>
  </r>
  <r>
    <x v="1873"/>
    <x v="0"/>
    <s v="LABORF"/>
    <s v="2026"/>
    <n v="58813.32"/>
    <s v="GU001"/>
    <s v="55CTC1"/>
    <s v="2191"/>
    <s v="631000"/>
    <m/>
    <m/>
    <x v="0"/>
    <x v="0"/>
    <x v="3"/>
    <x v="3"/>
    <x v="8"/>
    <x v="7"/>
    <s v="55C"/>
    <x v="24"/>
    <s v="55CA"/>
    <s v="Dean Student Success &amp; Counseling"/>
  </r>
  <r>
    <x v="1874"/>
    <x v="0"/>
    <s v="LABORF"/>
    <s v="2026"/>
    <n v="109036.61"/>
    <s v="GU001"/>
    <s v="132EA0"/>
    <s v="2191"/>
    <s v="678000"/>
    <m/>
    <m/>
    <x v="0"/>
    <x v="0"/>
    <x v="0"/>
    <x v="0"/>
    <x v="9"/>
    <x v="8"/>
    <s v="132"/>
    <x v="62"/>
    <s v="132A"/>
    <s v="IT-Director, Enterprise Application"/>
  </r>
  <r>
    <x v="1875"/>
    <x v="0"/>
    <s v="LABORF"/>
    <s v="2026"/>
    <n v="66541.899999999994"/>
    <s v="RP109"/>
    <s v="102HL1"/>
    <s v="2191"/>
    <s v="684000"/>
    <m/>
    <m/>
    <x v="0"/>
    <x v="0"/>
    <x v="0"/>
    <x v="0"/>
    <x v="3"/>
    <x v="3"/>
    <s v="102"/>
    <x v="4"/>
    <s v="102G"/>
    <s v="AVC Public Affairs &amp; Dev"/>
  </r>
  <r>
    <x v="109"/>
    <x v="0"/>
    <s v="LABORF"/>
    <s v="2026"/>
    <n v="0"/>
    <s v="RP651"/>
    <s v="215PN1"/>
    <s v="2394"/>
    <s v="601000"/>
    <m/>
    <m/>
    <x v="0"/>
    <x v="0"/>
    <x v="1"/>
    <x v="1"/>
    <x v="6"/>
    <x v="5"/>
    <s v="215"/>
    <x v="13"/>
    <s v="215P"/>
    <s v="BC ENGINEERING"/>
  </r>
  <r>
    <x v="1188"/>
    <x v="0"/>
    <s v="LABORF"/>
    <s v="2026"/>
    <n v="210870.17"/>
    <s v="GU001"/>
    <s v="R20BS1"/>
    <s v="2110"/>
    <s v="672000"/>
    <m/>
    <m/>
    <x v="0"/>
    <x v="0"/>
    <x v="0"/>
    <x v="0"/>
    <x v="0"/>
    <x v="0"/>
    <s v="120"/>
    <x v="29"/>
    <s v="120A"/>
    <s v="Asst. Chancellor - Admin Svcs."/>
  </r>
  <r>
    <x v="1131"/>
    <x v="0"/>
    <s v="LABORF"/>
    <s v="2026"/>
    <n v="14703.33"/>
    <s v="GU001"/>
    <s v="411VE0"/>
    <s v="2191"/>
    <s v="601000"/>
    <m/>
    <s v="CI"/>
    <x v="0"/>
    <x v="0"/>
    <x v="2"/>
    <x v="2"/>
    <x v="2"/>
    <x v="2"/>
    <s v="411"/>
    <x v="20"/>
    <s v="411A"/>
    <s v="Dean of Career Technical Education"/>
  </r>
  <r>
    <x v="1575"/>
    <x v="0"/>
    <s v="LABORF"/>
    <s v="2026"/>
    <n v="39548.67"/>
    <s v="RP384"/>
    <s v="26LEQA"/>
    <s v="2191"/>
    <s v="649090"/>
    <m/>
    <m/>
    <x v="0"/>
    <x v="0"/>
    <x v="1"/>
    <x v="1"/>
    <x v="1"/>
    <x v="1"/>
    <s v="26L"/>
    <x v="10"/>
    <s v="26LA"/>
    <s v="Categorical Programs"/>
  </r>
  <r>
    <x v="1876"/>
    <x v="0"/>
    <s v="LABORF"/>
    <s v="2026"/>
    <n v="0"/>
    <s v="GU001"/>
    <s v="215SI1"/>
    <s v="1100"/>
    <s v="190500"/>
    <m/>
    <m/>
    <x v="0"/>
    <x v="0"/>
    <x v="1"/>
    <x v="1"/>
    <x v="6"/>
    <x v="5"/>
    <s v="215"/>
    <x v="13"/>
    <s v="215G"/>
    <s v="Physical Science"/>
  </r>
  <r>
    <x v="1877"/>
    <x v="0"/>
    <s v="LABORF"/>
    <s v="2026"/>
    <n v="41623.78"/>
    <s v="GU001"/>
    <s v="26DOR1"/>
    <s v="2191"/>
    <s v="649090"/>
    <m/>
    <m/>
    <x v="0"/>
    <x v="0"/>
    <x v="1"/>
    <x v="1"/>
    <x v="1"/>
    <x v="1"/>
    <s v="26D"/>
    <x v="14"/>
    <s v="26DA"/>
    <s v="Dir Outreach Services"/>
  </r>
  <r>
    <x v="1331"/>
    <x v="0"/>
    <s v="LABORF"/>
    <s v="2026"/>
    <n v="44444.25"/>
    <s v="TB800"/>
    <s v="240PI0"/>
    <s v="2110"/>
    <s v="671000"/>
    <m/>
    <m/>
    <x v="0"/>
    <x v="0"/>
    <x v="1"/>
    <x v="1"/>
    <x v="16"/>
    <x v="15"/>
    <s v="240"/>
    <x v="45"/>
    <s v="240A"/>
    <s v="Director-Institutnl Dev/Foundation"/>
  </r>
  <r>
    <x v="1878"/>
    <x v="0"/>
    <s v="LABORF"/>
    <s v="2026"/>
    <n v="0"/>
    <s v="RP659"/>
    <s v="26LCAS"/>
    <s v="2394"/>
    <s v="643020"/>
    <s v="CASCSC"/>
    <m/>
    <x v="0"/>
    <x v="0"/>
    <x v="1"/>
    <x v="1"/>
    <x v="1"/>
    <x v="1"/>
    <s v="26L"/>
    <x v="10"/>
    <s v="26LC"/>
    <s v="CATEGORICAL BC CAL SOAP"/>
  </r>
  <r>
    <x v="1879"/>
    <x v="0"/>
    <s v="LABORF"/>
    <s v="2026"/>
    <n v="41933.82"/>
    <s v="GU001"/>
    <s v="511LI1"/>
    <s v="2191"/>
    <s v="612000"/>
    <m/>
    <m/>
    <x v="0"/>
    <x v="0"/>
    <x v="3"/>
    <x v="3"/>
    <x v="5"/>
    <x v="2"/>
    <s v="511"/>
    <x v="17"/>
    <s v="511B"/>
    <s v="PC - LIBRARY/MEDIA CENTER"/>
  </r>
  <r>
    <x v="1880"/>
    <x v="0"/>
    <s v="LABORF"/>
    <s v="2026"/>
    <n v="0"/>
    <s v="GU001"/>
    <s v="210VI0"/>
    <s v="1311"/>
    <s v="499900"/>
    <m/>
    <m/>
    <x v="0"/>
    <x v="0"/>
    <x v="1"/>
    <x v="1"/>
    <x v="6"/>
    <x v="5"/>
    <s v="210"/>
    <x v="8"/>
    <s v="210A"/>
    <s v="VP Student Learning"/>
  </r>
  <r>
    <x v="1881"/>
    <x v="0"/>
    <s v="LABORF"/>
    <s v="2026"/>
    <n v="0"/>
    <s v="GU001"/>
    <s v="210VI0"/>
    <s v="1311"/>
    <s v="499900"/>
    <m/>
    <m/>
    <x v="0"/>
    <x v="0"/>
    <x v="1"/>
    <x v="1"/>
    <x v="6"/>
    <x v="5"/>
    <s v="210"/>
    <x v="8"/>
    <s v="210A"/>
    <s v="VP Student Learning"/>
  </r>
  <r>
    <x v="1882"/>
    <x v="0"/>
    <s v="LABORF"/>
    <s v="2026"/>
    <n v="0"/>
    <s v="TB800"/>
    <s v="240PI0"/>
    <s v="2110"/>
    <s v="671000"/>
    <m/>
    <m/>
    <x v="0"/>
    <x v="0"/>
    <x v="1"/>
    <x v="1"/>
    <x v="16"/>
    <x v="15"/>
    <s v="240"/>
    <x v="45"/>
    <s v="240A"/>
    <s v="Director-Institutnl Dev/Foundation"/>
  </r>
  <r>
    <x v="1883"/>
    <x v="0"/>
    <s v="LABORF"/>
    <s v="2026"/>
    <n v="0"/>
    <s v="RP389"/>
    <s v="410QP1"/>
    <s v="2394"/>
    <s v="601000"/>
    <s v="EPSCSS"/>
    <s v="CI"/>
    <x v="0"/>
    <x v="0"/>
    <x v="2"/>
    <x v="2"/>
    <x v="2"/>
    <x v="2"/>
    <s v="410"/>
    <x v="7"/>
    <s v="410A"/>
    <s v="CC - VP Academic Affairs"/>
  </r>
  <r>
    <x v="1884"/>
    <x v="0"/>
    <s v="LABORF"/>
    <s v="2026"/>
    <n v="0"/>
    <s v="GU001"/>
    <s v="110ES1"/>
    <s v="2394"/>
    <s v="679000"/>
    <m/>
    <m/>
    <x v="0"/>
    <x v="0"/>
    <x v="0"/>
    <x v="0"/>
    <x v="4"/>
    <x v="4"/>
    <s v="110"/>
    <x v="65"/>
    <s v="110A"/>
    <s v="Asst. Chancellor-Educational Svcs"/>
  </r>
  <r>
    <x v="1885"/>
    <x v="0"/>
    <s v="LABORF"/>
    <s v="2026"/>
    <n v="0"/>
    <s v="CE005"/>
    <s v="117ETE"/>
    <s v="2412"/>
    <s v="684000"/>
    <m/>
    <m/>
    <x v="0"/>
    <x v="0"/>
    <x v="0"/>
    <x v="0"/>
    <x v="4"/>
    <x v="4"/>
    <s v="11B"/>
    <x v="5"/>
    <s v="11BJ"/>
    <s v="Workplace Learning"/>
  </r>
  <r>
    <x v="1886"/>
    <x v="0"/>
    <s v="LABORF"/>
    <s v="2026"/>
    <n v="129018.97"/>
    <s v="GU001"/>
    <s v="511LA1"/>
    <s v="1100"/>
    <s v="150200"/>
    <m/>
    <m/>
    <x v="0"/>
    <x v="0"/>
    <x v="3"/>
    <x v="3"/>
    <x v="5"/>
    <x v="2"/>
    <s v="511"/>
    <x v="17"/>
    <s v="511D"/>
    <s v="PC - LANGUAGE ARTS"/>
  </r>
  <r>
    <x v="1887"/>
    <x v="0"/>
    <s v="LABORF"/>
    <s v="2026"/>
    <n v="107260.37"/>
    <s v="GU001"/>
    <s v="511SM1"/>
    <s v="1100"/>
    <s v="040100"/>
    <m/>
    <m/>
    <x v="0"/>
    <x v="0"/>
    <x v="3"/>
    <x v="3"/>
    <x v="5"/>
    <x v="2"/>
    <s v="511"/>
    <x v="17"/>
    <s v="511G"/>
    <s v="PC - SCIENCE"/>
  </r>
  <r>
    <x v="314"/>
    <x v="0"/>
    <s v="LABORF"/>
    <s v="2026"/>
    <n v="92396.42"/>
    <s v="GU001"/>
    <s v="530BS1"/>
    <s v="2110"/>
    <s v="713000"/>
    <m/>
    <m/>
    <x v="0"/>
    <x v="0"/>
    <x v="3"/>
    <x v="3"/>
    <x v="17"/>
    <x v="13"/>
    <s v="530"/>
    <x v="69"/>
    <s v="530A"/>
    <s v="PC - Administrative Services"/>
  </r>
  <r>
    <x v="1888"/>
    <x v="0"/>
    <s v="LABORF"/>
    <s v="2026"/>
    <n v="0"/>
    <s v="GU001"/>
    <s v="512AP1"/>
    <s v="1100"/>
    <s v="095650"/>
    <m/>
    <m/>
    <x v="0"/>
    <x v="0"/>
    <x v="3"/>
    <x v="3"/>
    <x v="5"/>
    <x v="2"/>
    <s v="512"/>
    <x v="33"/>
    <s v="512C"/>
    <s v="PC - CAREER &amp; TECHNICAL EDUCATION"/>
  </r>
  <r>
    <x v="1889"/>
    <x v="0"/>
    <s v="LABORF"/>
    <s v="2026"/>
    <n v="0"/>
    <s v="GU001"/>
    <s v="210VI0"/>
    <s v="2394"/>
    <s v="601000"/>
    <m/>
    <m/>
    <x v="0"/>
    <x v="0"/>
    <x v="1"/>
    <x v="1"/>
    <x v="6"/>
    <x v="5"/>
    <s v="210"/>
    <x v="8"/>
    <s v="210A"/>
    <s v="VP Student Learning"/>
  </r>
  <r>
    <x v="1890"/>
    <x v="0"/>
    <s v="LABORF"/>
    <s v="2026"/>
    <n v="0"/>
    <s v="GU001"/>
    <s v="210VI0"/>
    <s v="2394"/>
    <s v="601000"/>
    <m/>
    <m/>
    <x v="0"/>
    <x v="0"/>
    <x v="1"/>
    <x v="1"/>
    <x v="6"/>
    <x v="5"/>
    <s v="210"/>
    <x v="8"/>
    <s v="210A"/>
    <s v="VP Student Learning"/>
  </r>
  <r>
    <x v="1891"/>
    <x v="0"/>
    <s v="LABORF"/>
    <s v="2026"/>
    <n v="0"/>
    <s v="GU001"/>
    <s v="210VI0"/>
    <s v="2394"/>
    <s v="601000"/>
    <m/>
    <m/>
    <x v="0"/>
    <x v="0"/>
    <x v="1"/>
    <x v="1"/>
    <x v="6"/>
    <x v="5"/>
    <s v="210"/>
    <x v="8"/>
    <s v="210A"/>
    <s v="VP Student Learning"/>
  </r>
  <r>
    <x v="1892"/>
    <x v="0"/>
    <s v="LABORF"/>
    <s v="2026"/>
    <n v="0"/>
    <s v="GU001"/>
    <s v="210VI0"/>
    <s v="2394"/>
    <s v="601000"/>
    <m/>
    <m/>
    <x v="0"/>
    <x v="0"/>
    <x v="1"/>
    <x v="1"/>
    <x v="6"/>
    <x v="5"/>
    <s v="210"/>
    <x v="8"/>
    <s v="210A"/>
    <s v="VP Student Learning"/>
  </r>
  <r>
    <x v="1893"/>
    <x v="0"/>
    <s v="LABORF"/>
    <s v="2026"/>
    <n v="0"/>
    <s v="GU001"/>
    <s v="210VI0"/>
    <s v="2394"/>
    <s v="601000"/>
    <m/>
    <m/>
    <x v="0"/>
    <x v="0"/>
    <x v="1"/>
    <x v="1"/>
    <x v="6"/>
    <x v="5"/>
    <s v="210"/>
    <x v="8"/>
    <s v="210A"/>
    <s v="VP Student Learning"/>
  </r>
  <r>
    <x v="1894"/>
    <x v="0"/>
    <s v="LABORF"/>
    <s v="2026"/>
    <n v="0"/>
    <s v="GU001"/>
    <s v="210VI0"/>
    <s v="2394"/>
    <s v="601000"/>
    <m/>
    <m/>
    <x v="0"/>
    <x v="0"/>
    <x v="1"/>
    <x v="1"/>
    <x v="6"/>
    <x v="5"/>
    <s v="210"/>
    <x v="8"/>
    <s v="210A"/>
    <s v="VP Student Learning"/>
  </r>
  <r>
    <x v="1895"/>
    <x v="0"/>
    <s v="LABORF"/>
    <s v="2026"/>
    <n v="0"/>
    <s v="GU001"/>
    <s v="210VI0"/>
    <s v="2394"/>
    <s v="601000"/>
    <m/>
    <m/>
    <x v="0"/>
    <x v="0"/>
    <x v="1"/>
    <x v="1"/>
    <x v="6"/>
    <x v="5"/>
    <s v="210"/>
    <x v="8"/>
    <s v="210A"/>
    <s v="VP Student Learning"/>
  </r>
  <r>
    <x v="1896"/>
    <x v="0"/>
    <s v="LABORF"/>
    <s v="2026"/>
    <n v="0"/>
    <s v="GU001"/>
    <s v="210VI0"/>
    <s v="2394"/>
    <s v="601000"/>
    <m/>
    <m/>
    <x v="0"/>
    <x v="0"/>
    <x v="1"/>
    <x v="1"/>
    <x v="6"/>
    <x v="5"/>
    <s v="210"/>
    <x v="8"/>
    <s v="210A"/>
    <s v="VP Student Learning"/>
  </r>
  <r>
    <x v="1897"/>
    <x v="0"/>
    <s v="LABORF"/>
    <s v="2026"/>
    <n v="0"/>
    <s v="GU001"/>
    <s v="210VI0"/>
    <s v="2394"/>
    <s v="601000"/>
    <m/>
    <m/>
    <x v="0"/>
    <x v="0"/>
    <x v="1"/>
    <x v="1"/>
    <x v="6"/>
    <x v="5"/>
    <s v="210"/>
    <x v="8"/>
    <s v="210A"/>
    <s v="VP Student Learning"/>
  </r>
  <r>
    <x v="1898"/>
    <x v="0"/>
    <s v="LABORF"/>
    <s v="2026"/>
    <n v="0"/>
    <s v="GU001"/>
    <s v="210VI0"/>
    <s v="2394"/>
    <s v="601000"/>
    <m/>
    <m/>
    <x v="0"/>
    <x v="0"/>
    <x v="1"/>
    <x v="1"/>
    <x v="6"/>
    <x v="5"/>
    <s v="210"/>
    <x v="8"/>
    <s v="210A"/>
    <s v="VP Student Learning"/>
  </r>
  <r>
    <x v="1899"/>
    <x v="0"/>
    <s v="LABORF"/>
    <s v="2026"/>
    <n v="0"/>
    <s v="GU001"/>
    <s v="210VI0"/>
    <s v="2394"/>
    <s v="601000"/>
    <m/>
    <m/>
    <x v="0"/>
    <x v="0"/>
    <x v="1"/>
    <x v="1"/>
    <x v="6"/>
    <x v="5"/>
    <s v="210"/>
    <x v="8"/>
    <s v="210A"/>
    <s v="VP Student Learning"/>
  </r>
  <r>
    <x v="1900"/>
    <x v="0"/>
    <s v="LABORF"/>
    <s v="2026"/>
    <n v="0"/>
    <s v="GU001"/>
    <s v="210VI0"/>
    <s v="2394"/>
    <s v="601000"/>
    <m/>
    <m/>
    <x v="0"/>
    <x v="0"/>
    <x v="1"/>
    <x v="1"/>
    <x v="6"/>
    <x v="5"/>
    <s v="210"/>
    <x v="8"/>
    <s v="210A"/>
    <s v="VP Student Learning"/>
  </r>
  <r>
    <x v="1901"/>
    <x v="0"/>
    <s v="LABORF"/>
    <s v="2026"/>
    <n v="0"/>
    <s v="GU001"/>
    <s v="210VI0"/>
    <s v="2394"/>
    <s v="601000"/>
    <m/>
    <m/>
    <x v="0"/>
    <x v="0"/>
    <x v="1"/>
    <x v="1"/>
    <x v="6"/>
    <x v="5"/>
    <s v="210"/>
    <x v="8"/>
    <s v="210A"/>
    <s v="VP Student Learning"/>
  </r>
  <r>
    <x v="1902"/>
    <x v="0"/>
    <s v="LABORF"/>
    <s v="2026"/>
    <n v="0"/>
    <s v="GU001"/>
    <s v="210VI0"/>
    <s v="2394"/>
    <s v="601000"/>
    <m/>
    <m/>
    <x v="0"/>
    <x v="0"/>
    <x v="1"/>
    <x v="1"/>
    <x v="6"/>
    <x v="5"/>
    <s v="210"/>
    <x v="8"/>
    <s v="210A"/>
    <s v="VP Student Learning"/>
  </r>
  <r>
    <x v="1903"/>
    <x v="0"/>
    <s v="LABORF"/>
    <s v="2026"/>
    <n v="0"/>
    <s v="GU001"/>
    <s v="210VI0"/>
    <s v="2394"/>
    <s v="601000"/>
    <m/>
    <m/>
    <x v="0"/>
    <x v="0"/>
    <x v="1"/>
    <x v="1"/>
    <x v="6"/>
    <x v="5"/>
    <s v="210"/>
    <x v="8"/>
    <s v="210A"/>
    <s v="VP Student Learning"/>
  </r>
  <r>
    <x v="1904"/>
    <x v="0"/>
    <s v="LABORF"/>
    <s v="2026"/>
    <n v="142412.79999999999"/>
    <s v="GU001"/>
    <s v="21DHC1"/>
    <s v="1100"/>
    <s v="123010"/>
    <m/>
    <m/>
    <x v="0"/>
    <x v="0"/>
    <x v="1"/>
    <x v="1"/>
    <x v="6"/>
    <x v="5"/>
    <s v="21D"/>
    <x v="11"/>
    <s v="21DH"/>
    <s v="BC Assc Dean Nursing"/>
  </r>
  <r>
    <x v="1905"/>
    <x v="0"/>
    <s v="LABORF"/>
    <s v="2026"/>
    <n v="75275.34"/>
    <s v="RP005"/>
    <s v="26GEO1"/>
    <s v="1231"/>
    <s v="643000"/>
    <s v="EOPLCB"/>
    <m/>
    <x v="0"/>
    <x v="0"/>
    <x v="1"/>
    <x v="1"/>
    <x v="1"/>
    <x v="1"/>
    <s v="26G"/>
    <x v="14"/>
    <s v="26GA"/>
    <s v="EOPS/CARE"/>
  </r>
  <r>
    <x v="329"/>
    <x v="0"/>
    <s v="LABORF"/>
    <s v="2026"/>
    <n v="61065.7"/>
    <s v="GU001"/>
    <s v="206AT0"/>
    <s v="1100"/>
    <s v="083550"/>
    <m/>
    <m/>
    <x v="0"/>
    <x v="0"/>
    <x v="1"/>
    <x v="1"/>
    <x v="13"/>
    <x v="12"/>
    <s v="206"/>
    <x v="56"/>
    <s v="206A"/>
    <s v="BC Athletics"/>
  </r>
  <r>
    <x v="1906"/>
    <x v="0"/>
    <s v="LABORF"/>
    <s v="2026"/>
    <n v="142412.79999999999"/>
    <s v="GU001"/>
    <s v="213AGR"/>
    <s v="1100"/>
    <s v="011200"/>
    <m/>
    <m/>
    <x v="0"/>
    <x v="0"/>
    <x v="1"/>
    <x v="1"/>
    <x v="6"/>
    <x v="5"/>
    <s v="213"/>
    <x v="34"/>
    <s v="213B"/>
    <s v="Agriculture Department"/>
  </r>
  <r>
    <x v="1907"/>
    <x v="0"/>
    <s v="LABORF"/>
    <s v="2026"/>
    <n v="95930.47"/>
    <s v="GU001"/>
    <s v="21DHC1"/>
    <s v="1100"/>
    <s v="123030"/>
    <m/>
    <m/>
    <x v="0"/>
    <x v="0"/>
    <x v="1"/>
    <x v="1"/>
    <x v="6"/>
    <x v="5"/>
    <s v="21D"/>
    <x v="11"/>
    <s v="21DH"/>
    <s v="BC Assc Dean Nursing"/>
  </r>
  <r>
    <x v="1908"/>
    <x v="0"/>
    <s v="LABORF"/>
    <s v="2026"/>
    <n v="122136.28"/>
    <s v="GU001"/>
    <s v="217LW1"/>
    <s v="1100"/>
    <s v="210500"/>
    <m/>
    <m/>
    <x v="0"/>
    <x v="0"/>
    <x v="1"/>
    <x v="1"/>
    <x v="6"/>
    <x v="5"/>
    <s v="217"/>
    <x v="26"/>
    <s v="217L"/>
    <s v="BC LAW"/>
  </r>
  <r>
    <x v="1909"/>
    <x v="0"/>
    <s v="LABORF"/>
    <s v="2026"/>
    <n v="154352.71"/>
    <s v="GU001"/>
    <s v="206PH1"/>
    <s v="1100"/>
    <s v="083500"/>
    <m/>
    <m/>
    <x v="0"/>
    <x v="0"/>
    <x v="1"/>
    <x v="1"/>
    <x v="13"/>
    <x v="12"/>
    <s v="206"/>
    <x v="56"/>
    <s v="206B"/>
    <s v="BC Athletics-INST"/>
  </r>
  <r>
    <x v="1910"/>
    <x v="0"/>
    <s v="LABORF"/>
    <s v="2026"/>
    <n v="134815.62"/>
    <s v="GU001"/>
    <s v="213SS1"/>
    <s v="1100"/>
    <s v="220700"/>
    <m/>
    <m/>
    <x v="0"/>
    <x v="0"/>
    <x v="1"/>
    <x v="1"/>
    <x v="6"/>
    <x v="5"/>
    <s v="213"/>
    <x v="34"/>
    <s v="213S"/>
    <s v="BC SOC SCIENCE/RISING SCHOL"/>
  </r>
  <r>
    <x v="217"/>
    <x v="0"/>
    <s v="LABORF"/>
    <s v="2026"/>
    <n v="7467.26"/>
    <s v="RP131"/>
    <s v="26JFG1"/>
    <s v="2110"/>
    <s v="649080"/>
    <s v="FKCSNX"/>
    <m/>
    <x v="0"/>
    <x v="0"/>
    <x v="1"/>
    <x v="1"/>
    <x v="1"/>
    <x v="1"/>
    <s v="26J"/>
    <x v="57"/>
    <s v="26JF"/>
    <s v="BC Foster Care Grants"/>
  </r>
  <r>
    <x v="1911"/>
    <x v="0"/>
    <s v="LABORF"/>
    <s v="2026"/>
    <n v="17210.98"/>
    <s v="RP500"/>
    <s v="239SY0"/>
    <s v="2110"/>
    <s v="695010"/>
    <m/>
    <m/>
    <x v="0"/>
    <x v="0"/>
    <x v="1"/>
    <x v="1"/>
    <x v="15"/>
    <x v="14"/>
    <s v="239"/>
    <x v="44"/>
    <s v="239A"/>
    <s v="Public Safety"/>
  </r>
  <r>
    <x v="1912"/>
    <x v="0"/>
    <s v="LABORF"/>
    <s v="2026"/>
    <n v="0"/>
    <s v="GU001"/>
    <s v="21BEE1"/>
    <s v="1100"/>
    <s v="150100"/>
    <m/>
    <m/>
    <x v="0"/>
    <x v="0"/>
    <x v="1"/>
    <x v="1"/>
    <x v="6"/>
    <x v="5"/>
    <s v="21B"/>
    <x v="12"/>
    <s v="21BE"/>
    <s v="Dean English"/>
  </r>
  <r>
    <x v="1913"/>
    <x v="0"/>
    <s v="LABORF"/>
    <s v="2026"/>
    <n v="125189.7"/>
    <s v="GU001"/>
    <s v="212BMT"/>
    <s v="1100"/>
    <s v="050600"/>
    <m/>
    <m/>
    <x v="0"/>
    <x v="0"/>
    <x v="1"/>
    <x v="1"/>
    <x v="6"/>
    <x v="5"/>
    <s v="212"/>
    <x v="16"/>
    <s v="212B"/>
    <s v="Art Department"/>
  </r>
  <r>
    <x v="1318"/>
    <x v="0"/>
    <s v="LABORF"/>
    <s v="2026"/>
    <n v="154352.71"/>
    <s v="GU001"/>
    <s v="21BEE1"/>
    <s v="1100"/>
    <s v="150100"/>
    <m/>
    <m/>
    <x v="0"/>
    <x v="0"/>
    <x v="1"/>
    <x v="1"/>
    <x v="6"/>
    <x v="5"/>
    <s v="21B"/>
    <x v="12"/>
    <s v="21BE"/>
    <s v="Dean English"/>
  </r>
  <r>
    <x v="1914"/>
    <x v="0"/>
    <s v="LABORF"/>
    <s v="2026"/>
    <n v="44444.25"/>
    <s v="RP384"/>
    <s v="26LEQB"/>
    <s v="2110"/>
    <s v="649090"/>
    <m/>
    <m/>
    <x v="0"/>
    <x v="0"/>
    <x v="1"/>
    <x v="1"/>
    <x v="1"/>
    <x v="1"/>
    <s v="26L"/>
    <x v="10"/>
    <s v="26LA"/>
    <s v="Categorical Programs"/>
  </r>
  <r>
    <x v="1915"/>
    <x v="0"/>
    <s v="LABORF"/>
    <s v="2026"/>
    <n v="0"/>
    <s v="GU001"/>
    <s v="510VI0"/>
    <s v="2412"/>
    <s v="080900"/>
    <m/>
    <m/>
    <x v="0"/>
    <x v="0"/>
    <x v="3"/>
    <x v="3"/>
    <x v="5"/>
    <x v="2"/>
    <s v="510"/>
    <x v="7"/>
    <s v="510A"/>
    <s v="PC - VP Academic Affairs"/>
  </r>
  <r>
    <x v="1916"/>
    <x v="0"/>
    <s v="LABORF"/>
    <s v="2026"/>
    <n v="0"/>
    <s v="RP659"/>
    <s v="26LCAS"/>
    <s v="2394"/>
    <s v="643020"/>
    <s v="CASCSC"/>
    <m/>
    <x v="0"/>
    <x v="0"/>
    <x v="1"/>
    <x v="1"/>
    <x v="1"/>
    <x v="1"/>
    <s v="26L"/>
    <x v="10"/>
    <s v="26LC"/>
    <s v="CATEGORICAL BC CAL SOAP"/>
  </r>
  <r>
    <x v="794"/>
    <x v="0"/>
    <s v="LABORF"/>
    <s v="2026"/>
    <n v="76671.02"/>
    <s v="GU001"/>
    <s v="424FA1"/>
    <s v="2110"/>
    <s v="646000"/>
    <m/>
    <s v="CI"/>
    <x v="0"/>
    <x v="0"/>
    <x v="2"/>
    <x v="2"/>
    <x v="11"/>
    <x v="10"/>
    <s v="424"/>
    <x v="36"/>
    <s v="424D"/>
    <s v="Financial Aid"/>
  </r>
  <r>
    <x v="794"/>
    <x v="0"/>
    <s v="LABORF"/>
    <s v="2026"/>
    <n v="2063.7399999999998"/>
    <s v="RP384"/>
    <s v="40KEQB"/>
    <s v="2110"/>
    <s v="649090"/>
    <m/>
    <s v="CI"/>
    <x v="0"/>
    <x v="0"/>
    <x v="2"/>
    <x v="2"/>
    <x v="7"/>
    <x v="6"/>
    <s v="40K"/>
    <x v="21"/>
    <s v="40KA"/>
    <s v="Equity"/>
  </r>
  <r>
    <x v="1917"/>
    <x v="0"/>
    <s v="LABORF"/>
    <s v="2026"/>
    <n v="0"/>
    <s v="RP586"/>
    <s v="26DEC3"/>
    <s v="2394"/>
    <s v="679000"/>
    <m/>
    <m/>
    <x v="0"/>
    <x v="0"/>
    <x v="1"/>
    <x v="1"/>
    <x v="1"/>
    <x v="1"/>
    <s v="26D"/>
    <x v="14"/>
    <s v="26DA"/>
    <s v="Dir Outreach Services"/>
  </r>
  <r>
    <x v="1724"/>
    <x v="0"/>
    <s v="LABORF"/>
    <s v="2026"/>
    <n v="26740.12"/>
    <s v="GU001"/>
    <s v="536MOC"/>
    <s v="2191"/>
    <s v="696071"/>
    <m/>
    <m/>
    <x v="0"/>
    <x v="0"/>
    <x v="3"/>
    <x v="3"/>
    <x v="17"/>
    <x v="13"/>
    <s v="536"/>
    <x v="60"/>
    <s v="536A"/>
    <s v="PC - Maintenance &amp; Operations"/>
  </r>
  <r>
    <x v="286"/>
    <x v="0"/>
    <s v="LABORF"/>
    <s v="2026"/>
    <n v="57518.64"/>
    <s v="RP007"/>
    <s v="55CDS1"/>
    <s v="2191"/>
    <s v="642000"/>
    <m/>
    <m/>
    <x v="0"/>
    <x v="0"/>
    <x v="3"/>
    <x v="3"/>
    <x v="8"/>
    <x v="7"/>
    <s v="55C"/>
    <x v="24"/>
    <s v="55CB"/>
    <s v="Director of Student Services"/>
  </r>
  <r>
    <x v="1918"/>
    <x v="0"/>
    <s v="LABORF"/>
    <s v="2026"/>
    <n v="19308.330000000002"/>
    <s v="GU001"/>
    <s v="507IT1"/>
    <s v="2191"/>
    <s v="678012"/>
    <m/>
    <m/>
    <x v="0"/>
    <x v="0"/>
    <x v="3"/>
    <x v="3"/>
    <x v="12"/>
    <x v="11"/>
    <s v="507"/>
    <x v="31"/>
    <s v="507A"/>
    <s v="Information Technology"/>
  </r>
  <r>
    <x v="1919"/>
    <x v="0"/>
    <s v="LABORF"/>
    <s v="2026"/>
    <n v="69910.559999999998"/>
    <s v="GU001"/>
    <s v="122BS7"/>
    <s v="2191"/>
    <s v="672000"/>
    <m/>
    <m/>
    <x v="0"/>
    <x v="0"/>
    <x v="0"/>
    <x v="0"/>
    <x v="0"/>
    <x v="0"/>
    <s v="122"/>
    <x v="0"/>
    <s v="122A"/>
    <s v="Director of Accounting Services"/>
  </r>
  <r>
    <x v="1920"/>
    <x v="0"/>
    <s v="LABORF"/>
    <s v="2026"/>
    <n v="0"/>
    <s v="RP613"/>
    <s v="411WL9"/>
    <s v="2394"/>
    <s v="601000"/>
    <s v="C78230"/>
    <s v="CI"/>
    <x v="0"/>
    <x v="0"/>
    <x v="2"/>
    <x v="2"/>
    <x v="2"/>
    <x v="2"/>
    <s v="411"/>
    <x v="20"/>
    <s v="411A"/>
    <s v="Dean of Career Technical Education"/>
  </r>
  <r>
    <x v="1921"/>
    <x v="0"/>
    <s v="LABORF"/>
    <s v="2026"/>
    <n v="0"/>
    <s v="GU001"/>
    <s v="410VI0"/>
    <s v="1330"/>
    <s v="089900"/>
    <m/>
    <s v="CI"/>
    <x v="0"/>
    <x v="0"/>
    <x v="2"/>
    <x v="2"/>
    <x v="2"/>
    <x v="2"/>
    <s v="410"/>
    <x v="7"/>
    <s v="410A"/>
    <s v="CC - VP Academic Affairs"/>
  </r>
  <r>
    <x v="895"/>
    <x v="0"/>
    <s v="LABORF"/>
    <s v="2026"/>
    <n v="4827.08"/>
    <s v="GU001"/>
    <s v="409PI1"/>
    <s v="2191"/>
    <s v="709000"/>
    <m/>
    <s v="CI"/>
    <x v="0"/>
    <x v="0"/>
    <x v="2"/>
    <x v="2"/>
    <x v="7"/>
    <x v="6"/>
    <s v="409"/>
    <x v="66"/>
    <s v="409A"/>
    <s v="Public Information-Extrnl Relations"/>
  </r>
  <r>
    <x v="1922"/>
    <x v="0"/>
    <s v="LABORF"/>
    <s v="2026"/>
    <n v="60283.64"/>
    <s v="GU001"/>
    <s v="42GAT0"/>
    <s v="2191"/>
    <s v="696041"/>
    <m/>
    <s v="CI"/>
    <x v="0"/>
    <x v="0"/>
    <x v="2"/>
    <x v="2"/>
    <x v="11"/>
    <x v="10"/>
    <s v="42G"/>
    <x v="81"/>
    <s v="42GA"/>
    <s v="Athletics"/>
  </r>
  <r>
    <x v="1923"/>
    <x v="0"/>
    <s v="LABORF"/>
    <s v="2026"/>
    <n v="11206.08"/>
    <s v="GU001"/>
    <s v="437MOG"/>
    <s v="2191"/>
    <s v="655000"/>
    <m/>
    <s v="CI"/>
    <x v="0"/>
    <x v="0"/>
    <x v="2"/>
    <x v="2"/>
    <x v="14"/>
    <x v="13"/>
    <s v="437"/>
    <x v="38"/>
    <s v="437A"/>
    <s v="CC - Director M&amp;O"/>
  </r>
  <r>
    <x v="1043"/>
    <x v="0"/>
    <s v="LABORF"/>
    <s v="2026"/>
    <n v="48178.81"/>
    <s v="GU001"/>
    <s v="43HMOS"/>
    <s v="2191"/>
    <s v="677050"/>
    <m/>
    <s v="CI"/>
    <x v="0"/>
    <x v="0"/>
    <x v="2"/>
    <x v="2"/>
    <x v="14"/>
    <x v="13"/>
    <s v="43H"/>
    <x v="83"/>
    <s v="43HA"/>
    <s v="CC Safety &amp; Security Program Mgr"/>
  </r>
  <r>
    <x v="544"/>
    <x v="0"/>
    <s v="LABORF"/>
    <s v="2026"/>
    <n v="6398.89"/>
    <s v="RP045"/>
    <s v="411EH2"/>
    <s v="2191"/>
    <s v="601000"/>
    <m/>
    <s v="CI"/>
    <x v="0"/>
    <x v="0"/>
    <x v="2"/>
    <x v="2"/>
    <x v="2"/>
    <x v="2"/>
    <s v="411"/>
    <x v="20"/>
    <s v="411A"/>
    <s v="Dean of Career Technical Education"/>
  </r>
  <r>
    <x v="495"/>
    <x v="0"/>
    <s v="LABORF"/>
    <s v="2026"/>
    <n v="47050.64"/>
    <s v="GU001"/>
    <s v="437MOD"/>
    <s v="2191"/>
    <s v="679000"/>
    <m/>
    <s v="CI"/>
    <x v="0"/>
    <x v="0"/>
    <x v="2"/>
    <x v="2"/>
    <x v="14"/>
    <x v="13"/>
    <s v="437"/>
    <x v="38"/>
    <s v="437A"/>
    <s v="CC - Director M&amp;O"/>
  </r>
  <r>
    <x v="1924"/>
    <x v="0"/>
    <s v="LABORF"/>
    <s v="2026"/>
    <n v="42664.41"/>
    <s v="GU001"/>
    <s v="23CMOC"/>
    <s v="2191"/>
    <s v="653000"/>
    <m/>
    <m/>
    <x v="0"/>
    <x v="0"/>
    <x v="1"/>
    <x v="1"/>
    <x v="15"/>
    <x v="14"/>
    <s v="23C"/>
    <x v="48"/>
    <s v="23CA"/>
    <s v="M &amp; O Manager"/>
  </r>
  <r>
    <x v="1925"/>
    <x v="0"/>
    <s v="LABORF"/>
    <s v="2026"/>
    <n v="75286.039999999994"/>
    <s v="GU001"/>
    <s v="212PA3"/>
    <s v="2191"/>
    <s v="601000"/>
    <m/>
    <m/>
    <x v="0"/>
    <x v="0"/>
    <x v="1"/>
    <x v="1"/>
    <x v="6"/>
    <x v="5"/>
    <s v="212"/>
    <x v="16"/>
    <s v="212P"/>
    <s v="Performing Arts"/>
  </r>
  <r>
    <x v="1926"/>
    <x v="0"/>
    <s v="LABORF"/>
    <s v="2026"/>
    <n v="54614"/>
    <s v="GU001"/>
    <s v="200PR0"/>
    <s v="2191"/>
    <s v="679000"/>
    <m/>
    <m/>
    <x v="0"/>
    <x v="0"/>
    <x v="1"/>
    <x v="1"/>
    <x v="13"/>
    <x v="12"/>
    <s v="200"/>
    <x v="35"/>
    <s v="200A"/>
    <s v="BC - President"/>
  </r>
  <r>
    <x v="1195"/>
    <x v="0"/>
    <s v="LABORF"/>
    <s v="2026"/>
    <n v="0"/>
    <s v="TB150"/>
    <s v="267SB0"/>
    <s v="2110"/>
    <s v="649060"/>
    <m/>
    <m/>
    <x v="0"/>
    <x v="0"/>
    <x v="1"/>
    <x v="1"/>
    <x v="1"/>
    <x v="1"/>
    <s v="267"/>
    <x v="53"/>
    <s v="267A"/>
    <s v="Dean of Student Services"/>
  </r>
  <r>
    <x v="1927"/>
    <x v="0"/>
    <s v="LABORF"/>
    <s v="2026"/>
    <n v="0"/>
    <s v="GU001"/>
    <s v="21DHC1"/>
    <s v="1100"/>
    <s v="123010"/>
    <m/>
    <m/>
    <x v="0"/>
    <x v="0"/>
    <x v="1"/>
    <x v="1"/>
    <x v="6"/>
    <x v="5"/>
    <s v="21D"/>
    <x v="11"/>
    <s v="21DH"/>
    <s v="BC Assc Dean Nursing"/>
  </r>
  <r>
    <x v="1520"/>
    <x v="0"/>
    <s v="LABORF"/>
    <s v="2026"/>
    <n v="37643.019999999997"/>
    <s v="RP384"/>
    <s v="26LEQA"/>
    <s v="2191"/>
    <s v="649090"/>
    <m/>
    <m/>
    <x v="0"/>
    <x v="0"/>
    <x v="1"/>
    <x v="1"/>
    <x v="1"/>
    <x v="1"/>
    <s v="26L"/>
    <x v="10"/>
    <s v="26LA"/>
    <s v="Categorical Programs"/>
  </r>
  <r>
    <x v="1928"/>
    <x v="0"/>
    <s v="LABORF"/>
    <s v="2026"/>
    <n v="77168.22"/>
    <s v="GU001"/>
    <s v="12DMR0"/>
    <s v="2191"/>
    <s v="677050"/>
    <m/>
    <m/>
    <x v="0"/>
    <x v="0"/>
    <x v="0"/>
    <x v="0"/>
    <x v="0"/>
    <x v="0"/>
    <s v="12D"/>
    <x v="78"/>
    <s v="12DA"/>
    <s v="Risk Mgmt &amp; Safety"/>
  </r>
  <r>
    <x v="179"/>
    <x v="0"/>
    <s v="LABORF"/>
    <s v="2026"/>
    <n v="66788.88"/>
    <s v="RP527"/>
    <s v="518HC3"/>
    <s v="1100"/>
    <s v="123900"/>
    <m/>
    <m/>
    <x v="0"/>
    <x v="0"/>
    <x v="3"/>
    <x v="3"/>
    <x v="5"/>
    <x v="2"/>
    <s v="518"/>
    <x v="6"/>
    <s v="518A"/>
    <s v="Associate Dean, Health Careers"/>
  </r>
  <r>
    <x v="1383"/>
    <x v="0"/>
    <s v="LABORF"/>
    <s v="2026"/>
    <n v="119697.95"/>
    <s v="GU001"/>
    <s v="511SM2"/>
    <s v="1100"/>
    <s v="170100"/>
    <m/>
    <m/>
    <x v="0"/>
    <x v="0"/>
    <x v="3"/>
    <x v="3"/>
    <x v="5"/>
    <x v="2"/>
    <s v="511"/>
    <x v="17"/>
    <s v="511C"/>
    <s v="PC - Math"/>
  </r>
  <r>
    <x v="1929"/>
    <x v="0"/>
    <s v="LABOR"/>
    <s v="2026"/>
    <n v="0"/>
    <s v="GU001"/>
    <s v="120BS0"/>
    <s v="2110"/>
    <s v="672000"/>
    <m/>
    <m/>
    <x v="0"/>
    <x v="0"/>
    <x v="0"/>
    <x v="0"/>
    <x v="0"/>
    <x v="0"/>
    <s v="120"/>
    <x v="29"/>
    <s v="120A"/>
    <s v="Asst. Chancellor - Admin Svcs."/>
  </r>
  <r>
    <x v="1930"/>
    <x v="0"/>
    <s v="LABOR"/>
    <s v="2026"/>
    <n v="0"/>
    <s v="GU001"/>
    <s v="140HR8"/>
    <s v="2399"/>
    <s v="673000"/>
    <m/>
    <m/>
    <x v="0"/>
    <x v="0"/>
    <x v="0"/>
    <x v="0"/>
    <x v="10"/>
    <x v="9"/>
    <s v="140"/>
    <x v="52"/>
    <s v="140A"/>
    <s v="HR - Vice Chancellor"/>
  </r>
  <r>
    <x v="1931"/>
    <x v="0"/>
    <s v="LABORF"/>
    <s v="2026"/>
    <n v="0"/>
    <s v="GU001"/>
    <s v="260VS0"/>
    <s v="2399"/>
    <s v="649090"/>
    <m/>
    <m/>
    <x v="0"/>
    <x v="0"/>
    <x v="1"/>
    <x v="1"/>
    <x v="1"/>
    <x v="1"/>
    <s v="260"/>
    <x v="1"/>
    <s v="260A"/>
    <s v="VP of Student Services"/>
  </r>
  <r>
    <x v="1932"/>
    <x v="0"/>
    <s v="LABORF"/>
    <s v="2026"/>
    <n v="0"/>
    <s v="GU001"/>
    <s v="210VI0"/>
    <s v="1311"/>
    <s v="499900"/>
    <m/>
    <m/>
    <x v="0"/>
    <x v="0"/>
    <x v="1"/>
    <x v="1"/>
    <x v="6"/>
    <x v="5"/>
    <s v="210"/>
    <x v="8"/>
    <s v="210A"/>
    <s v="VP Student Learning"/>
  </r>
  <r>
    <x v="1933"/>
    <x v="0"/>
    <s v="LABORF"/>
    <s v="2026"/>
    <n v="125189.69"/>
    <s v="GU001"/>
    <s v="41ESS1"/>
    <s v="1100"/>
    <s v="220500"/>
    <m/>
    <s v="CI"/>
    <x v="0"/>
    <x v="0"/>
    <x v="2"/>
    <x v="2"/>
    <x v="2"/>
    <x v="2"/>
    <s v="41E"/>
    <x v="2"/>
    <s v="41EF"/>
    <s v="CC-Social Science"/>
  </r>
  <r>
    <x v="1934"/>
    <x v="0"/>
    <s v="LABORF"/>
    <s v="2026"/>
    <n v="19449.490000000002"/>
    <s v="GU001"/>
    <s v="133II0"/>
    <s v="2110"/>
    <s v="711001"/>
    <m/>
    <m/>
    <x v="0"/>
    <x v="0"/>
    <x v="0"/>
    <x v="0"/>
    <x v="9"/>
    <x v="8"/>
    <s v="133"/>
    <x v="23"/>
    <s v="133A"/>
    <s v="IT-Director, IT Infrastructure"/>
  </r>
  <r>
    <x v="1935"/>
    <x v="0"/>
    <s v="LABORF"/>
    <s v="2026"/>
    <n v="0"/>
    <s v="GU001"/>
    <s v="110LA0"/>
    <s v="2394"/>
    <s v="679000"/>
    <m/>
    <m/>
    <x v="0"/>
    <x v="0"/>
    <x v="0"/>
    <x v="0"/>
    <x v="4"/>
    <x v="4"/>
    <s v="110"/>
    <x v="65"/>
    <s v="110C"/>
    <s v="Leadership Academy"/>
  </r>
  <r>
    <x v="1936"/>
    <x v="0"/>
    <s v="LABORF"/>
    <s v="2026"/>
    <n v="146915.12"/>
    <s v="GU001"/>
    <s v="518HC5"/>
    <s v="1100"/>
    <s v="123010"/>
    <m/>
    <m/>
    <x v="0"/>
    <x v="0"/>
    <x v="3"/>
    <x v="3"/>
    <x v="5"/>
    <x v="2"/>
    <s v="518"/>
    <x v="6"/>
    <s v="518A"/>
    <s v="Associate Dean, Health Careers"/>
  </r>
  <r>
    <x v="1937"/>
    <x v="0"/>
    <s v="LABORF"/>
    <s v="2026"/>
    <n v="111970.58"/>
    <s v="GU001"/>
    <s v="511SS1"/>
    <s v="1100"/>
    <s v="220800"/>
    <m/>
    <m/>
    <x v="0"/>
    <x v="0"/>
    <x v="3"/>
    <x v="3"/>
    <x v="5"/>
    <x v="2"/>
    <s v="511"/>
    <x v="17"/>
    <s v="511E"/>
    <s v="PC - SOCIAL SCIENCE"/>
  </r>
  <r>
    <x v="1938"/>
    <x v="0"/>
    <s v="LABORF"/>
    <s v="2026"/>
    <n v="0"/>
    <s v="RP383"/>
    <s v="55CMF1"/>
    <s v="2110"/>
    <s v="644000"/>
    <m/>
    <m/>
    <x v="0"/>
    <x v="0"/>
    <x v="3"/>
    <x v="3"/>
    <x v="8"/>
    <x v="7"/>
    <s v="55C"/>
    <x v="24"/>
    <s v="55CA"/>
    <s v="Dean Student Success &amp; Counseling"/>
  </r>
  <r>
    <x v="1939"/>
    <x v="0"/>
    <s v="LABORF"/>
    <s v="2026"/>
    <n v="0"/>
    <s v="RP676"/>
    <s v="512JS3"/>
    <s v="2394"/>
    <s v="601000"/>
    <m/>
    <m/>
    <x v="0"/>
    <x v="0"/>
    <x v="3"/>
    <x v="3"/>
    <x v="5"/>
    <x v="2"/>
    <s v="512"/>
    <x v="33"/>
    <s v="512A"/>
    <s v="PC - DEAN OF LEARNING - B"/>
  </r>
  <r>
    <x v="1940"/>
    <x v="0"/>
    <s v="LABORF"/>
    <s v="2026"/>
    <n v="0"/>
    <s v="GU001"/>
    <s v="210VI0"/>
    <s v="2394"/>
    <s v="601000"/>
    <m/>
    <m/>
    <x v="0"/>
    <x v="0"/>
    <x v="1"/>
    <x v="1"/>
    <x v="6"/>
    <x v="5"/>
    <s v="210"/>
    <x v="8"/>
    <s v="210A"/>
    <s v="VP Student Learning"/>
  </r>
  <r>
    <x v="1941"/>
    <x v="0"/>
    <s v="LABORF"/>
    <s v="2026"/>
    <n v="0"/>
    <s v="GU001"/>
    <s v="210VI0"/>
    <s v="2394"/>
    <s v="601000"/>
    <m/>
    <m/>
    <x v="0"/>
    <x v="0"/>
    <x v="1"/>
    <x v="1"/>
    <x v="6"/>
    <x v="5"/>
    <s v="210"/>
    <x v="8"/>
    <s v="210A"/>
    <s v="VP Student Learning"/>
  </r>
  <r>
    <x v="1942"/>
    <x v="0"/>
    <s v="LABORF"/>
    <s v="2026"/>
    <n v="0"/>
    <s v="GU001"/>
    <s v="210VI0"/>
    <s v="2394"/>
    <s v="601000"/>
    <m/>
    <m/>
    <x v="0"/>
    <x v="0"/>
    <x v="1"/>
    <x v="1"/>
    <x v="6"/>
    <x v="5"/>
    <s v="210"/>
    <x v="8"/>
    <s v="210A"/>
    <s v="VP Student Learning"/>
  </r>
  <r>
    <x v="1943"/>
    <x v="0"/>
    <s v="LABORF"/>
    <s v="2026"/>
    <n v="0"/>
    <s v="GU001"/>
    <s v="210VI0"/>
    <s v="2394"/>
    <s v="601000"/>
    <m/>
    <m/>
    <x v="0"/>
    <x v="0"/>
    <x v="1"/>
    <x v="1"/>
    <x v="6"/>
    <x v="5"/>
    <s v="210"/>
    <x v="8"/>
    <s v="210A"/>
    <s v="VP Student Learning"/>
  </r>
  <r>
    <x v="1944"/>
    <x v="0"/>
    <s v="LABORF"/>
    <s v="2026"/>
    <n v="0"/>
    <s v="GU001"/>
    <s v="210VI0"/>
    <s v="2394"/>
    <s v="601000"/>
    <m/>
    <m/>
    <x v="0"/>
    <x v="0"/>
    <x v="1"/>
    <x v="1"/>
    <x v="6"/>
    <x v="5"/>
    <s v="210"/>
    <x v="8"/>
    <s v="210A"/>
    <s v="VP Student Learning"/>
  </r>
  <r>
    <x v="1945"/>
    <x v="0"/>
    <s v="LABORF"/>
    <s v="2026"/>
    <n v="0"/>
    <s v="GU001"/>
    <s v="260VS0"/>
    <s v="2399"/>
    <s v="649090"/>
    <m/>
    <m/>
    <x v="0"/>
    <x v="0"/>
    <x v="1"/>
    <x v="1"/>
    <x v="1"/>
    <x v="1"/>
    <s v="260"/>
    <x v="1"/>
    <s v="260A"/>
    <s v="VP of Student Services"/>
  </r>
  <r>
    <x v="1946"/>
    <x v="0"/>
    <s v="LABORF"/>
    <s v="2026"/>
    <n v="0"/>
    <s v="GU001"/>
    <s v="260VS0"/>
    <s v="2399"/>
    <s v="649090"/>
    <m/>
    <m/>
    <x v="0"/>
    <x v="0"/>
    <x v="1"/>
    <x v="1"/>
    <x v="1"/>
    <x v="1"/>
    <s v="260"/>
    <x v="1"/>
    <s v="260A"/>
    <s v="VP of Student Services"/>
  </r>
  <r>
    <x v="1947"/>
    <x v="0"/>
    <s v="LABORF"/>
    <s v="2026"/>
    <n v="0"/>
    <s v="GU001"/>
    <s v="260VS0"/>
    <s v="2399"/>
    <s v="649090"/>
    <m/>
    <m/>
    <x v="0"/>
    <x v="0"/>
    <x v="1"/>
    <x v="1"/>
    <x v="1"/>
    <x v="1"/>
    <s v="260"/>
    <x v="1"/>
    <s v="260A"/>
    <s v="VP of Student Services"/>
  </r>
  <r>
    <x v="1948"/>
    <x v="0"/>
    <s v="LABORF"/>
    <s v="2026"/>
    <n v="0"/>
    <s v="GU001"/>
    <s v="260VS0"/>
    <s v="2399"/>
    <s v="649090"/>
    <m/>
    <m/>
    <x v="0"/>
    <x v="0"/>
    <x v="1"/>
    <x v="1"/>
    <x v="1"/>
    <x v="1"/>
    <s v="260"/>
    <x v="1"/>
    <s v="260A"/>
    <s v="VP of Student Services"/>
  </r>
  <r>
    <x v="1949"/>
    <x v="0"/>
    <s v="LABORF"/>
    <s v="2026"/>
    <n v="0"/>
    <s v="GU001"/>
    <s v="260VS0"/>
    <s v="2399"/>
    <s v="649090"/>
    <m/>
    <m/>
    <x v="0"/>
    <x v="0"/>
    <x v="1"/>
    <x v="1"/>
    <x v="1"/>
    <x v="1"/>
    <s v="260"/>
    <x v="1"/>
    <s v="260A"/>
    <s v="VP of Student Services"/>
  </r>
  <r>
    <x v="1950"/>
    <x v="0"/>
    <s v="LABORF"/>
    <s v="2026"/>
    <n v="0"/>
    <s v="GU001"/>
    <s v="260VS0"/>
    <s v="2399"/>
    <s v="649090"/>
    <m/>
    <m/>
    <x v="0"/>
    <x v="0"/>
    <x v="1"/>
    <x v="1"/>
    <x v="1"/>
    <x v="1"/>
    <s v="260"/>
    <x v="1"/>
    <s v="260A"/>
    <s v="VP of Student Services"/>
  </r>
  <r>
    <x v="1951"/>
    <x v="0"/>
    <s v="LABORF"/>
    <s v="2026"/>
    <n v="0"/>
    <s v="GU001"/>
    <s v="210VI0"/>
    <s v="2394"/>
    <s v="601000"/>
    <m/>
    <m/>
    <x v="0"/>
    <x v="0"/>
    <x v="1"/>
    <x v="1"/>
    <x v="6"/>
    <x v="5"/>
    <s v="210"/>
    <x v="8"/>
    <s v="210A"/>
    <s v="VP Student Learning"/>
  </r>
  <r>
    <x v="1952"/>
    <x v="0"/>
    <s v="LABORF"/>
    <s v="2026"/>
    <n v="0"/>
    <s v="GU001"/>
    <s v="210VI0"/>
    <s v="2394"/>
    <s v="601000"/>
    <m/>
    <m/>
    <x v="0"/>
    <x v="0"/>
    <x v="1"/>
    <x v="1"/>
    <x v="6"/>
    <x v="5"/>
    <s v="210"/>
    <x v="8"/>
    <s v="210A"/>
    <s v="VP Student Learning"/>
  </r>
  <r>
    <x v="1953"/>
    <x v="0"/>
    <s v="LABORF"/>
    <s v="2026"/>
    <n v="0"/>
    <s v="GU001"/>
    <s v="210VI0"/>
    <s v="2394"/>
    <s v="601000"/>
    <m/>
    <m/>
    <x v="0"/>
    <x v="0"/>
    <x v="1"/>
    <x v="1"/>
    <x v="6"/>
    <x v="5"/>
    <s v="210"/>
    <x v="8"/>
    <s v="210A"/>
    <s v="VP Student Learning"/>
  </r>
  <r>
    <x v="1954"/>
    <x v="0"/>
    <s v="LABORF"/>
    <s v="2026"/>
    <n v="0"/>
    <s v="GU001"/>
    <s v="210VI0"/>
    <s v="2394"/>
    <s v="601000"/>
    <m/>
    <m/>
    <x v="0"/>
    <x v="0"/>
    <x v="1"/>
    <x v="1"/>
    <x v="6"/>
    <x v="5"/>
    <s v="210"/>
    <x v="8"/>
    <s v="210A"/>
    <s v="VP Student Learning"/>
  </r>
  <r>
    <x v="1955"/>
    <x v="0"/>
    <s v="LABORF"/>
    <s v="2026"/>
    <n v="0"/>
    <s v="GU001"/>
    <s v="210VI0"/>
    <s v="2394"/>
    <s v="601000"/>
    <m/>
    <m/>
    <x v="0"/>
    <x v="0"/>
    <x v="1"/>
    <x v="1"/>
    <x v="6"/>
    <x v="5"/>
    <s v="210"/>
    <x v="8"/>
    <s v="210A"/>
    <s v="VP Student Learning"/>
  </r>
  <r>
    <x v="1956"/>
    <x v="0"/>
    <s v="LABORF"/>
    <s v="2026"/>
    <n v="0"/>
    <s v="GU001"/>
    <s v="210VI0"/>
    <s v="2394"/>
    <s v="601000"/>
    <m/>
    <m/>
    <x v="0"/>
    <x v="0"/>
    <x v="1"/>
    <x v="1"/>
    <x v="6"/>
    <x v="5"/>
    <s v="210"/>
    <x v="8"/>
    <s v="210A"/>
    <s v="VP Student Learning"/>
  </r>
  <r>
    <x v="1957"/>
    <x v="0"/>
    <s v="LABORF"/>
    <s v="2026"/>
    <n v="0"/>
    <s v="GU001"/>
    <s v="210VI0"/>
    <s v="2394"/>
    <s v="601000"/>
    <m/>
    <m/>
    <x v="0"/>
    <x v="0"/>
    <x v="1"/>
    <x v="1"/>
    <x v="6"/>
    <x v="5"/>
    <s v="210"/>
    <x v="8"/>
    <s v="210A"/>
    <s v="VP Student Learning"/>
  </r>
  <r>
    <x v="1958"/>
    <x v="0"/>
    <s v="LABORF"/>
    <s v="2026"/>
    <n v="0"/>
    <s v="GU001"/>
    <s v="210VI0"/>
    <s v="2394"/>
    <s v="601000"/>
    <m/>
    <m/>
    <x v="0"/>
    <x v="0"/>
    <x v="1"/>
    <x v="1"/>
    <x v="6"/>
    <x v="5"/>
    <s v="210"/>
    <x v="8"/>
    <s v="210A"/>
    <s v="VP Student Learning"/>
  </r>
  <r>
    <x v="1959"/>
    <x v="0"/>
    <s v="LABORF"/>
    <s v="2026"/>
    <n v="0"/>
    <s v="GU001"/>
    <s v="210VI0"/>
    <s v="2394"/>
    <s v="601000"/>
    <m/>
    <m/>
    <x v="0"/>
    <x v="0"/>
    <x v="1"/>
    <x v="1"/>
    <x v="6"/>
    <x v="5"/>
    <s v="210"/>
    <x v="8"/>
    <s v="210A"/>
    <s v="VP Student Learning"/>
  </r>
  <r>
    <x v="1960"/>
    <x v="0"/>
    <s v="LABORF"/>
    <s v="2026"/>
    <n v="0"/>
    <s v="GU001"/>
    <s v="210VI0"/>
    <s v="2394"/>
    <s v="601000"/>
    <m/>
    <m/>
    <x v="0"/>
    <x v="0"/>
    <x v="1"/>
    <x v="1"/>
    <x v="6"/>
    <x v="5"/>
    <s v="210"/>
    <x v="8"/>
    <s v="210A"/>
    <s v="VP Student Learning"/>
  </r>
  <r>
    <x v="987"/>
    <x v="0"/>
    <s v="LABORF"/>
    <s v="2026"/>
    <n v="84964.79"/>
    <s v="RP005"/>
    <s v="26GEO1"/>
    <s v="1231"/>
    <s v="643000"/>
    <s v="EOPLCB"/>
    <m/>
    <x v="0"/>
    <x v="0"/>
    <x v="1"/>
    <x v="1"/>
    <x v="1"/>
    <x v="1"/>
    <s v="26G"/>
    <x v="14"/>
    <s v="26GA"/>
    <s v="EOPS/CARE"/>
  </r>
  <r>
    <x v="1961"/>
    <x v="0"/>
    <s v="LABORF"/>
    <s v="2026"/>
    <n v="134815.62"/>
    <s v="GU001"/>
    <s v="213SS1"/>
    <s v="1100"/>
    <s v="220500"/>
    <m/>
    <m/>
    <x v="0"/>
    <x v="0"/>
    <x v="1"/>
    <x v="1"/>
    <x v="6"/>
    <x v="5"/>
    <s v="213"/>
    <x v="34"/>
    <s v="213S"/>
    <s v="BC SOC SCIENCE/RISING SCHOL"/>
  </r>
  <r>
    <x v="1962"/>
    <x v="0"/>
    <s v="LABORF"/>
    <s v="2026"/>
    <n v="52658.86"/>
    <s v="GU001"/>
    <s v="217EMP"/>
    <s v="1100"/>
    <s v="125100"/>
    <m/>
    <m/>
    <x v="0"/>
    <x v="0"/>
    <x v="1"/>
    <x v="1"/>
    <x v="6"/>
    <x v="5"/>
    <s v="217"/>
    <x v="26"/>
    <s v="217E"/>
    <s v="BC EMT/PARAMEDIC"/>
  </r>
  <r>
    <x v="1963"/>
    <x v="0"/>
    <s v="LABORF"/>
    <s v="2026"/>
    <n v="117639.09"/>
    <s v="GU001"/>
    <s v="21AIND"/>
    <s v="1100"/>
    <s v="020100"/>
    <m/>
    <m/>
    <x v="0"/>
    <x v="0"/>
    <x v="1"/>
    <x v="1"/>
    <x v="6"/>
    <x v="5"/>
    <s v="21A"/>
    <x v="47"/>
    <s v="21AI"/>
    <s v="Industrial Tech"/>
  </r>
  <r>
    <x v="1964"/>
    <x v="0"/>
    <s v="LABORF"/>
    <s v="2026"/>
    <n v="117639.09"/>
    <s v="GU001"/>
    <s v="215PE1"/>
    <s v="1100"/>
    <s v="070100"/>
    <m/>
    <m/>
    <x v="0"/>
    <x v="0"/>
    <x v="1"/>
    <x v="1"/>
    <x v="6"/>
    <x v="5"/>
    <s v="215"/>
    <x v="13"/>
    <s v="215P"/>
    <s v="BC ENGINEERING"/>
  </r>
  <r>
    <x v="1965"/>
    <x v="0"/>
    <s v="LABORF"/>
    <s v="2026"/>
    <n v="109941.88"/>
    <s v="GU001"/>
    <s v="212PA3"/>
    <s v="1100"/>
    <s v="100700"/>
    <m/>
    <m/>
    <x v="0"/>
    <x v="0"/>
    <x v="1"/>
    <x v="1"/>
    <x v="6"/>
    <x v="5"/>
    <s v="212"/>
    <x v="16"/>
    <s v="212P"/>
    <s v="Performing Arts"/>
  </r>
  <r>
    <x v="1966"/>
    <x v="0"/>
    <s v="LABORF"/>
    <s v="2026"/>
    <n v="100242.94"/>
    <s v="GU001"/>
    <s v="212BMT"/>
    <s v="1100"/>
    <s v="050200"/>
    <m/>
    <m/>
    <x v="0"/>
    <x v="0"/>
    <x v="1"/>
    <x v="1"/>
    <x v="6"/>
    <x v="5"/>
    <s v="212"/>
    <x v="16"/>
    <s v="212B"/>
    <s v="Art Department"/>
  </r>
  <r>
    <x v="1967"/>
    <x v="0"/>
    <s v="LABORF"/>
    <s v="2026"/>
    <n v="189638.22"/>
    <s v="GU001"/>
    <s v="215DN0"/>
    <s v="1214"/>
    <s v="601000"/>
    <m/>
    <m/>
    <x v="0"/>
    <x v="0"/>
    <x v="1"/>
    <x v="1"/>
    <x v="6"/>
    <x v="5"/>
    <s v="215"/>
    <x v="13"/>
    <s v="215A"/>
    <s v="Dean-Stdnt Lrning (Math/HC)"/>
  </r>
  <r>
    <x v="1968"/>
    <x v="0"/>
    <s v="LABORF"/>
    <s v="2026"/>
    <n v="189638.22"/>
    <s v="GU001"/>
    <s v="267DK0"/>
    <s v="1214"/>
    <s v="679000"/>
    <m/>
    <m/>
    <x v="0"/>
    <x v="0"/>
    <x v="1"/>
    <x v="1"/>
    <x v="1"/>
    <x v="1"/>
    <s v="267"/>
    <x v="53"/>
    <s v="267A"/>
    <s v="Dean of Student Services"/>
  </r>
  <r>
    <x v="1969"/>
    <x v="0"/>
    <s v="LABORF"/>
    <s v="2026"/>
    <n v="125189.69"/>
    <s v="GU001"/>
    <s v="211DC0"/>
    <s v="1100"/>
    <s v="493072"/>
    <m/>
    <s v="BD"/>
    <x v="0"/>
    <x v="0"/>
    <x v="1"/>
    <x v="1"/>
    <x v="6"/>
    <x v="5"/>
    <s v="211"/>
    <x v="39"/>
    <s v="211E"/>
    <s v="BC Exec Director Rural Initiatives"/>
  </r>
  <r>
    <x v="1970"/>
    <x v="0"/>
    <s v="LABORF"/>
    <s v="2026"/>
    <n v="88888.51"/>
    <s v="TB800"/>
    <s v="240PI0"/>
    <s v="2110"/>
    <s v="671000"/>
    <m/>
    <m/>
    <x v="0"/>
    <x v="0"/>
    <x v="1"/>
    <x v="1"/>
    <x v="16"/>
    <x v="15"/>
    <s v="240"/>
    <x v="45"/>
    <s v="240A"/>
    <s v="Director-Institutnl Dev/Foundation"/>
  </r>
  <r>
    <x v="1971"/>
    <x v="0"/>
    <s v="LABORF"/>
    <s v="2026"/>
    <n v="88888.51"/>
    <s v="GU001"/>
    <s v="20IIF0"/>
    <s v="2110"/>
    <s v="678012"/>
    <m/>
    <m/>
    <x v="0"/>
    <x v="0"/>
    <x v="1"/>
    <x v="1"/>
    <x v="13"/>
    <x v="12"/>
    <s v="20I"/>
    <x v="72"/>
    <s v="20IA"/>
    <s v="Information Services"/>
  </r>
  <r>
    <x v="1972"/>
    <x v="0"/>
    <s v="LABORF"/>
    <s v="2026"/>
    <n v="0"/>
    <s v="RP384"/>
    <s v="26LEQA"/>
    <s v="2191"/>
    <s v="649090"/>
    <m/>
    <m/>
    <x v="0"/>
    <x v="0"/>
    <x v="1"/>
    <x v="1"/>
    <x v="1"/>
    <x v="1"/>
    <s v="26L"/>
    <x v="10"/>
    <s v="26LA"/>
    <s v="Categorical Programs"/>
  </r>
  <r>
    <x v="1973"/>
    <x v="0"/>
    <s v="LABORF"/>
    <s v="2026"/>
    <n v="139835.93"/>
    <s v="GU001"/>
    <s v="21FPL1"/>
    <s v="1100"/>
    <s v="150900"/>
    <m/>
    <m/>
    <x v="0"/>
    <x v="0"/>
    <x v="1"/>
    <x v="1"/>
    <x v="6"/>
    <x v="5"/>
    <s v="21F"/>
    <x v="46"/>
    <s v="21FP"/>
    <s v="BC PHILOSOPHY"/>
  </r>
  <r>
    <x v="1974"/>
    <x v="0"/>
    <s v="LABORF"/>
    <s v="2026"/>
    <n v="125189.69"/>
    <s v="GU001"/>
    <s v="213SS1"/>
    <s v="1100"/>
    <s v="220400"/>
    <m/>
    <m/>
    <x v="0"/>
    <x v="0"/>
    <x v="1"/>
    <x v="1"/>
    <x v="6"/>
    <x v="5"/>
    <s v="213"/>
    <x v="34"/>
    <s v="213S"/>
    <s v="BC SOC SCIENCE/RISING SCHOL"/>
  </r>
  <r>
    <x v="785"/>
    <x v="0"/>
    <s v="LABORF"/>
    <s v="2026"/>
    <n v="68789.789999999994"/>
    <s v="GU001"/>
    <s v="512BU1"/>
    <s v="1100"/>
    <s v="050100"/>
    <m/>
    <m/>
    <x v="0"/>
    <x v="0"/>
    <x v="3"/>
    <x v="3"/>
    <x v="5"/>
    <x v="2"/>
    <s v="512"/>
    <x v="33"/>
    <s v="512C"/>
    <s v="PC - CAREER &amp; TECHNICAL EDUCATION"/>
  </r>
  <r>
    <x v="789"/>
    <x v="0"/>
    <s v="LABORF"/>
    <s v="2026"/>
    <n v="45484.62"/>
    <s v="RP380"/>
    <s v="51JMA1"/>
    <s v="2191"/>
    <s v="601000"/>
    <m/>
    <m/>
    <x v="0"/>
    <x v="0"/>
    <x v="3"/>
    <x v="3"/>
    <x v="5"/>
    <x v="2"/>
    <s v="51J"/>
    <x v="55"/>
    <s v="51JA"/>
    <s v="MESA Director"/>
  </r>
  <r>
    <x v="696"/>
    <x v="0"/>
    <s v="LABORF"/>
    <s v="2026"/>
    <n v="7243.81"/>
    <s v="RP212"/>
    <s v="55CWW1"/>
    <s v="1214"/>
    <s v="601000"/>
    <m/>
    <m/>
    <x v="0"/>
    <x v="0"/>
    <x v="3"/>
    <x v="3"/>
    <x v="8"/>
    <x v="7"/>
    <s v="55C"/>
    <x v="24"/>
    <s v="55CB"/>
    <s v="Director of Student Services"/>
  </r>
  <r>
    <x v="698"/>
    <x v="0"/>
    <s v="LABORF"/>
    <s v="2026"/>
    <n v="5465.63"/>
    <s v="GU001"/>
    <s v="42FCG1"/>
    <s v="2191"/>
    <s v="631000"/>
    <m/>
    <s v="CB"/>
    <x v="0"/>
    <x v="0"/>
    <x v="2"/>
    <x v="2"/>
    <x v="11"/>
    <x v="10"/>
    <s v="42F"/>
    <x v="63"/>
    <s v="42FA"/>
    <s v="Director of SSSP"/>
  </r>
  <r>
    <x v="283"/>
    <x v="0"/>
    <s v="LABORF"/>
    <s v="2026"/>
    <n v="8018.88"/>
    <s v="RP634"/>
    <s v="41EAEA"/>
    <s v="1231"/>
    <s v="631000"/>
    <s v="AEPDAB"/>
    <s v="CI"/>
    <x v="0"/>
    <x v="0"/>
    <x v="2"/>
    <x v="2"/>
    <x v="2"/>
    <x v="2"/>
    <s v="41E"/>
    <x v="2"/>
    <s v="41EA"/>
    <s v="Dean, Liberal Arts &amp; Science"/>
  </r>
  <r>
    <x v="1975"/>
    <x v="0"/>
    <s v="LABORF"/>
    <s v="2026"/>
    <n v="0"/>
    <s v="GU001"/>
    <s v="510VI0"/>
    <s v="1419"/>
    <s v="601000"/>
    <m/>
    <m/>
    <x v="0"/>
    <x v="0"/>
    <x v="3"/>
    <x v="3"/>
    <x v="5"/>
    <x v="2"/>
    <s v="510"/>
    <x v="7"/>
    <s v="510A"/>
    <s v="PC - VP Academic Affairs"/>
  </r>
  <r>
    <x v="1976"/>
    <x v="0"/>
    <s v="LABORF"/>
    <s v="2026"/>
    <n v="50714.55"/>
    <s v="GU001"/>
    <s v="55DPI2"/>
    <s v="2191"/>
    <s v="671000"/>
    <m/>
    <m/>
    <x v="0"/>
    <x v="0"/>
    <x v="3"/>
    <x v="3"/>
    <x v="8"/>
    <x v="7"/>
    <s v="55D"/>
    <x v="77"/>
    <s v="55DA"/>
    <s v="Director Enrollment Svs"/>
  </r>
  <r>
    <x v="1977"/>
    <x v="0"/>
    <s v="LABORF"/>
    <s v="2026"/>
    <n v="63335.53"/>
    <s v="GU001"/>
    <s v="140HR0"/>
    <s v="2191"/>
    <s v="673000"/>
    <m/>
    <m/>
    <x v="0"/>
    <x v="0"/>
    <x v="0"/>
    <x v="0"/>
    <x v="10"/>
    <x v="9"/>
    <s v="140"/>
    <x v="52"/>
    <s v="140A"/>
    <s v="HR - Vice Chancellor"/>
  </r>
  <r>
    <x v="1041"/>
    <x v="0"/>
    <s v="LABORF"/>
    <s v="2026"/>
    <n v="3770.91"/>
    <s v="GU001"/>
    <s v="536MOC"/>
    <s v="2191"/>
    <s v="696071"/>
    <m/>
    <m/>
    <x v="0"/>
    <x v="0"/>
    <x v="3"/>
    <x v="3"/>
    <x v="17"/>
    <x v="13"/>
    <s v="536"/>
    <x v="60"/>
    <s v="536A"/>
    <s v="PC - Maintenance &amp; Operations"/>
  </r>
  <r>
    <x v="653"/>
    <x v="0"/>
    <s v="LABORF"/>
    <s v="2026"/>
    <n v="0"/>
    <s v="RP009"/>
    <s v="422CA1"/>
    <s v="2191"/>
    <s v="643010"/>
    <s v="CARDCA"/>
    <s v="CI"/>
    <x v="0"/>
    <x v="0"/>
    <x v="2"/>
    <x v="2"/>
    <x v="11"/>
    <x v="10"/>
    <s v="422"/>
    <x v="41"/>
    <s v="422C"/>
    <s v="Care"/>
  </r>
  <r>
    <x v="1978"/>
    <x v="0"/>
    <s v="LABORF"/>
    <s v="2026"/>
    <n v="35829.14"/>
    <s v="GU001"/>
    <s v="406IT1"/>
    <s v="2191"/>
    <s v="678000"/>
    <m/>
    <s v="CB"/>
    <x v="0"/>
    <x v="0"/>
    <x v="2"/>
    <x v="2"/>
    <x v="7"/>
    <x v="6"/>
    <s v="406"/>
    <x v="88"/>
    <s v="406A"/>
    <s v="Information Technology"/>
  </r>
  <r>
    <x v="544"/>
    <x v="0"/>
    <s v="LABORF"/>
    <s v="2026"/>
    <n v="2129.04"/>
    <s v="RP267"/>
    <s v="411RP1"/>
    <s v="2191"/>
    <s v="601000"/>
    <m/>
    <s v="CI"/>
    <x v="0"/>
    <x v="0"/>
    <x v="2"/>
    <x v="2"/>
    <x v="2"/>
    <x v="2"/>
    <s v="411"/>
    <x v="20"/>
    <s v="411A"/>
    <s v="Dean of Career Technical Education"/>
  </r>
  <r>
    <x v="172"/>
    <x v="0"/>
    <s v="LABORF"/>
    <s v="2026"/>
    <n v="5734.47"/>
    <s v="RP500"/>
    <s v="239SY0"/>
    <s v="2191"/>
    <s v="695010"/>
    <m/>
    <m/>
    <x v="0"/>
    <x v="0"/>
    <x v="1"/>
    <x v="1"/>
    <x v="15"/>
    <x v="14"/>
    <s v="239"/>
    <x v="44"/>
    <s v="239A"/>
    <s v="Public Safety"/>
  </r>
  <r>
    <x v="1979"/>
    <x v="0"/>
    <s v="LABORF"/>
    <s v="2026"/>
    <n v="34566.230000000003"/>
    <s v="CD002"/>
    <s v="219CD1"/>
    <s v="2191"/>
    <s v="692000"/>
    <m/>
    <m/>
    <x v="0"/>
    <x v="0"/>
    <x v="1"/>
    <x v="1"/>
    <x v="6"/>
    <x v="5"/>
    <s v="219"/>
    <x v="9"/>
    <s v="219C"/>
    <s v="BC Director CDC"/>
  </r>
  <r>
    <x v="1980"/>
    <x v="0"/>
    <s v="LABORF"/>
    <s v="2026"/>
    <n v="0"/>
    <s v="RP659"/>
    <s v="26LCAS"/>
    <s v="2110"/>
    <s v="643020"/>
    <s v="CASSAD"/>
    <m/>
    <x v="0"/>
    <x v="0"/>
    <x v="1"/>
    <x v="1"/>
    <x v="1"/>
    <x v="1"/>
    <s v="26L"/>
    <x v="10"/>
    <s v="26LC"/>
    <s v="CATEGORICAL BC CAL SOAP"/>
  </r>
  <r>
    <x v="1981"/>
    <x v="0"/>
    <s v="LABORF"/>
    <s v="2026"/>
    <n v="0"/>
    <s v="GU001"/>
    <s v="21BEE1"/>
    <s v="1100"/>
    <s v="150100"/>
    <m/>
    <m/>
    <x v="0"/>
    <x v="0"/>
    <x v="1"/>
    <x v="1"/>
    <x v="6"/>
    <x v="5"/>
    <s v="21B"/>
    <x v="12"/>
    <s v="21BE"/>
    <s v="Dean English"/>
  </r>
  <r>
    <x v="1982"/>
    <x v="0"/>
    <s v="LABORF"/>
    <s v="2026"/>
    <n v="0"/>
    <s v="GU001"/>
    <s v="215BD1"/>
    <s v="1100"/>
    <s v="040100"/>
    <m/>
    <m/>
    <x v="0"/>
    <x v="0"/>
    <x v="1"/>
    <x v="1"/>
    <x v="6"/>
    <x v="5"/>
    <s v="215"/>
    <x v="13"/>
    <s v="215B"/>
    <s v="Biology Science Department"/>
  </r>
  <r>
    <x v="1983"/>
    <x v="0"/>
    <s v="LABORF"/>
    <s v="2026"/>
    <n v="40584.480000000003"/>
    <s v="GU001"/>
    <s v="23CMOC"/>
    <s v="2191"/>
    <s v="653000"/>
    <m/>
    <m/>
    <x v="0"/>
    <x v="0"/>
    <x v="1"/>
    <x v="1"/>
    <x v="15"/>
    <x v="14"/>
    <s v="23C"/>
    <x v="48"/>
    <s v="23CA"/>
    <s v="M &amp; O Manager"/>
  </r>
  <r>
    <x v="1984"/>
    <x v="0"/>
    <s v="LABORF"/>
    <s v="2026"/>
    <n v="47093.56"/>
    <s v="BF100"/>
    <s v="23DFS1"/>
    <s v="2191"/>
    <s v="694011"/>
    <m/>
    <m/>
    <x v="0"/>
    <x v="0"/>
    <x v="1"/>
    <x v="1"/>
    <x v="15"/>
    <x v="14"/>
    <s v="23F"/>
    <x v="71"/>
    <s v="23FS"/>
    <s v="BC Food Service"/>
  </r>
  <r>
    <x v="1985"/>
    <x v="0"/>
    <s v="LABORF"/>
    <s v="2026"/>
    <n v="98781.82"/>
    <s v="RP611"/>
    <s v="21AVTV"/>
    <s v="2191"/>
    <s v="684000"/>
    <s v="PERVCL"/>
    <m/>
    <x v="0"/>
    <x v="0"/>
    <x v="1"/>
    <x v="1"/>
    <x v="6"/>
    <x v="5"/>
    <s v="21A"/>
    <x v="47"/>
    <s v="21AV"/>
    <s v="VTEA"/>
  </r>
  <r>
    <x v="1986"/>
    <x v="0"/>
    <s v="LABORF"/>
    <s v="2026"/>
    <n v="0"/>
    <s v="RP659"/>
    <s v="26LCAS"/>
    <s v="2394"/>
    <s v="643020"/>
    <s v="CASCSC"/>
    <m/>
    <x v="0"/>
    <x v="0"/>
    <x v="1"/>
    <x v="1"/>
    <x v="1"/>
    <x v="1"/>
    <s v="26L"/>
    <x v="10"/>
    <s v="26LC"/>
    <s v="CATEGORICAL BC CAL SOAP"/>
  </r>
  <r>
    <x v="1010"/>
    <x v="0"/>
    <s v="LABORF"/>
    <s v="2026"/>
    <n v="2715.51"/>
    <s v="RP350"/>
    <s v="422CW1"/>
    <s v="1231"/>
    <s v="641010"/>
    <s v="CALDCO"/>
    <s v="CI"/>
    <x v="0"/>
    <x v="0"/>
    <x v="2"/>
    <x v="2"/>
    <x v="11"/>
    <x v="10"/>
    <s v="422"/>
    <x v="41"/>
    <s v="422F"/>
    <s v="CalWorks/TANF"/>
  </r>
  <r>
    <x v="1987"/>
    <x v="0"/>
    <s v="LABORF"/>
    <s v="2026"/>
    <n v="0"/>
    <s v="GU001"/>
    <s v="210VI0"/>
    <s v="1311"/>
    <s v="499900"/>
    <m/>
    <m/>
    <x v="0"/>
    <x v="0"/>
    <x v="1"/>
    <x v="1"/>
    <x v="6"/>
    <x v="5"/>
    <s v="210"/>
    <x v="8"/>
    <s v="210A"/>
    <s v="VP Student Learning"/>
  </r>
  <r>
    <x v="1988"/>
    <x v="0"/>
    <s v="LABORF"/>
    <s v="2026"/>
    <n v="0"/>
    <s v="GU001"/>
    <s v="21ACTE"/>
    <s v="1214"/>
    <s v="601000"/>
    <m/>
    <m/>
    <x v="0"/>
    <x v="0"/>
    <x v="1"/>
    <x v="1"/>
    <x v="6"/>
    <x v="5"/>
    <s v="21A"/>
    <x v="47"/>
    <s v="21AC"/>
    <s v="BC Director CTE"/>
  </r>
  <r>
    <x v="865"/>
    <x v="0"/>
    <s v="LABORF"/>
    <s v="2026"/>
    <n v="80194.350000000006"/>
    <s v="GU001"/>
    <s v="411PU1"/>
    <s v="1251"/>
    <s v="601000"/>
    <m/>
    <s v="CT"/>
    <x v="0"/>
    <x v="0"/>
    <x v="2"/>
    <x v="2"/>
    <x v="2"/>
    <x v="2"/>
    <s v="411"/>
    <x v="20"/>
    <s v="411A"/>
    <s v="Dean of Career Technical Education"/>
  </r>
  <r>
    <x v="1989"/>
    <x v="0"/>
    <s v="LABORF"/>
    <s v="2026"/>
    <n v="0"/>
    <s v="GU001"/>
    <s v="411PUA"/>
    <s v="2412"/>
    <s v="210500"/>
    <m/>
    <s v="CI"/>
    <x v="0"/>
    <x v="0"/>
    <x v="2"/>
    <x v="2"/>
    <x v="2"/>
    <x v="2"/>
    <s v="411"/>
    <x v="20"/>
    <s v="411A"/>
    <s v="Dean of Career Technical Education"/>
  </r>
  <r>
    <x v="1990"/>
    <x v="0"/>
    <s v="LABORF"/>
    <s v="2026"/>
    <n v="0"/>
    <s v="GU001"/>
    <s v="110ES1"/>
    <s v="2394"/>
    <s v="660010"/>
    <m/>
    <m/>
    <x v="0"/>
    <x v="0"/>
    <x v="0"/>
    <x v="0"/>
    <x v="4"/>
    <x v="4"/>
    <s v="110"/>
    <x v="65"/>
    <s v="110A"/>
    <s v="Asst. Chancellor-Educational Svcs"/>
  </r>
  <r>
    <x v="1991"/>
    <x v="0"/>
    <s v="LABORF"/>
    <s v="2026"/>
    <n v="0"/>
    <s v="CE005"/>
    <s v="117ETE"/>
    <s v="2412"/>
    <s v="684000"/>
    <m/>
    <m/>
    <x v="0"/>
    <x v="0"/>
    <x v="0"/>
    <x v="0"/>
    <x v="4"/>
    <x v="4"/>
    <s v="11B"/>
    <x v="5"/>
    <s v="11BJ"/>
    <s v="Workplace Learning"/>
  </r>
  <r>
    <x v="1992"/>
    <x v="0"/>
    <s v="LABORF"/>
    <s v="2026"/>
    <n v="0"/>
    <s v="GU001"/>
    <s v="D01CO2"/>
    <s v="2399"/>
    <s v="660010"/>
    <m/>
    <m/>
    <x v="0"/>
    <x v="0"/>
    <x v="0"/>
    <x v="0"/>
    <x v="3"/>
    <x v="3"/>
    <s v="101"/>
    <x v="51"/>
    <s v="101A"/>
    <s v="Chancellor's - Admin. Assistant"/>
  </r>
  <r>
    <x v="1993"/>
    <x v="0"/>
    <s v="LABORF"/>
    <s v="2026"/>
    <n v="142412.79999999999"/>
    <s v="GU001"/>
    <s v="512BU1"/>
    <s v="1100"/>
    <s v="050100"/>
    <m/>
    <m/>
    <x v="0"/>
    <x v="0"/>
    <x v="3"/>
    <x v="3"/>
    <x v="5"/>
    <x v="2"/>
    <s v="512"/>
    <x v="33"/>
    <s v="512C"/>
    <s v="PC - CAREER &amp; TECHNICAL EDUCATION"/>
  </r>
  <r>
    <x v="509"/>
    <x v="0"/>
    <s v="LABORF"/>
    <s v="2026"/>
    <n v="42388.44"/>
    <s v="RP384"/>
    <s v="55CMTA"/>
    <s v="1231"/>
    <s v="632000"/>
    <m/>
    <m/>
    <x v="0"/>
    <x v="0"/>
    <x v="3"/>
    <x v="3"/>
    <x v="8"/>
    <x v="7"/>
    <s v="55C"/>
    <x v="24"/>
    <s v="55CA"/>
    <s v="Dean Student Success &amp; Counseling"/>
  </r>
  <r>
    <x v="1994"/>
    <x v="0"/>
    <s v="LABORF"/>
    <s v="2026"/>
    <n v="0"/>
    <s v="GU001"/>
    <s v="210VI0"/>
    <s v="2394"/>
    <s v="601000"/>
    <m/>
    <m/>
    <x v="0"/>
    <x v="0"/>
    <x v="1"/>
    <x v="1"/>
    <x v="6"/>
    <x v="5"/>
    <s v="210"/>
    <x v="8"/>
    <s v="210A"/>
    <s v="VP Student Learning"/>
  </r>
  <r>
    <x v="1995"/>
    <x v="0"/>
    <s v="LABORF"/>
    <s v="2026"/>
    <n v="0"/>
    <s v="GU001"/>
    <s v="210VI0"/>
    <s v="2394"/>
    <s v="601000"/>
    <m/>
    <m/>
    <x v="0"/>
    <x v="0"/>
    <x v="1"/>
    <x v="1"/>
    <x v="6"/>
    <x v="5"/>
    <s v="210"/>
    <x v="8"/>
    <s v="210A"/>
    <s v="VP Student Learning"/>
  </r>
  <r>
    <x v="1996"/>
    <x v="0"/>
    <s v="LABORF"/>
    <s v="2026"/>
    <n v="0"/>
    <s v="GU001"/>
    <s v="210VI0"/>
    <s v="2394"/>
    <s v="601000"/>
    <m/>
    <m/>
    <x v="0"/>
    <x v="0"/>
    <x v="1"/>
    <x v="1"/>
    <x v="6"/>
    <x v="5"/>
    <s v="210"/>
    <x v="8"/>
    <s v="210A"/>
    <s v="VP Student Learning"/>
  </r>
  <r>
    <x v="1997"/>
    <x v="0"/>
    <s v="LABORF"/>
    <s v="2026"/>
    <n v="88888.51"/>
    <s v="RP380"/>
    <s v="215MA3"/>
    <s v="2110"/>
    <s v="601000"/>
    <m/>
    <m/>
    <x v="0"/>
    <x v="0"/>
    <x v="1"/>
    <x v="1"/>
    <x v="6"/>
    <x v="5"/>
    <s v="215"/>
    <x v="13"/>
    <s v="215A"/>
    <s v="Dean-Stdnt Lrning (Math/HC)"/>
  </r>
  <r>
    <x v="1998"/>
    <x v="0"/>
    <s v="LABORF"/>
    <s v="2026"/>
    <n v="0"/>
    <s v="GU001"/>
    <s v="210VI0"/>
    <s v="2394"/>
    <s v="601000"/>
    <m/>
    <m/>
    <x v="0"/>
    <x v="0"/>
    <x v="1"/>
    <x v="1"/>
    <x v="6"/>
    <x v="5"/>
    <s v="210"/>
    <x v="8"/>
    <s v="210A"/>
    <s v="VP Student Learning"/>
  </r>
  <r>
    <x v="1999"/>
    <x v="0"/>
    <s v="LABORF"/>
    <s v="2026"/>
    <n v="0"/>
    <s v="GU001"/>
    <s v="210VI0"/>
    <s v="2394"/>
    <s v="601000"/>
    <m/>
    <m/>
    <x v="0"/>
    <x v="0"/>
    <x v="1"/>
    <x v="1"/>
    <x v="6"/>
    <x v="5"/>
    <s v="210"/>
    <x v="8"/>
    <s v="210A"/>
    <s v="VP Student Learning"/>
  </r>
  <r>
    <x v="2000"/>
    <x v="0"/>
    <s v="LABORF"/>
    <s v="2026"/>
    <n v="0"/>
    <s v="GU001"/>
    <s v="210VI0"/>
    <s v="2394"/>
    <s v="601000"/>
    <m/>
    <m/>
    <x v="0"/>
    <x v="0"/>
    <x v="1"/>
    <x v="1"/>
    <x v="6"/>
    <x v="5"/>
    <s v="210"/>
    <x v="8"/>
    <s v="210A"/>
    <s v="VP Student Learning"/>
  </r>
  <r>
    <x v="2001"/>
    <x v="0"/>
    <s v="LABORF"/>
    <s v="2026"/>
    <n v="0"/>
    <s v="GU001"/>
    <s v="210VI0"/>
    <s v="2394"/>
    <s v="601000"/>
    <m/>
    <m/>
    <x v="0"/>
    <x v="0"/>
    <x v="1"/>
    <x v="1"/>
    <x v="6"/>
    <x v="5"/>
    <s v="210"/>
    <x v="8"/>
    <s v="210A"/>
    <s v="VP Student Learning"/>
  </r>
  <r>
    <x v="2002"/>
    <x v="0"/>
    <s v="LABORF"/>
    <s v="2026"/>
    <n v="0"/>
    <s v="GU001"/>
    <s v="210VI0"/>
    <s v="2394"/>
    <s v="601000"/>
    <m/>
    <m/>
    <x v="0"/>
    <x v="0"/>
    <x v="1"/>
    <x v="1"/>
    <x v="6"/>
    <x v="5"/>
    <s v="210"/>
    <x v="8"/>
    <s v="210A"/>
    <s v="VP Student Learning"/>
  </r>
  <r>
    <x v="2003"/>
    <x v="0"/>
    <s v="LABORF"/>
    <s v="2026"/>
    <n v="0"/>
    <s v="GU001"/>
    <s v="210VI0"/>
    <s v="2394"/>
    <s v="601000"/>
    <m/>
    <m/>
    <x v="0"/>
    <x v="0"/>
    <x v="1"/>
    <x v="1"/>
    <x v="6"/>
    <x v="5"/>
    <s v="210"/>
    <x v="8"/>
    <s v="210A"/>
    <s v="VP Student Learning"/>
  </r>
  <r>
    <x v="2004"/>
    <x v="0"/>
    <s v="LABORF"/>
    <s v="2026"/>
    <n v="0"/>
    <s v="GU001"/>
    <s v="210VI0"/>
    <s v="2394"/>
    <s v="601000"/>
    <m/>
    <m/>
    <x v="0"/>
    <x v="0"/>
    <x v="1"/>
    <x v="1"/>
    <x v="6"/>
    <x v="5"/>
    <s v="210"/>
    <x v="8"/>
    <s v="210A"/>
    <s v="VP Student Learning"/>
  </r>
  <r>
    <x v="2005"/>
    <x v="0"/>
    <s v="LABORF"/>
    <s v="2026"/>
    <n v="11466.2"/>
    <s v="GU001"/>
    <s v="215PE1"/>
    <s v="1252"/>
    <s v="601000"/>
    <m/>
    <m/>
    <x v="0"/>
    <x v="0"/>
    <x v="1"/>
    <x v="1"/>
    <x v="6"/>
    <x v="5"/>
    <s v="215"/>
    <x v="13"/>
    <s v="215P"/>
    <s v="BC ENGINEERING"/>
  </r>
  <r>
    <x v="1606"/>
    <x v="0"/>
    <s v="LABORF"/>
    <s v="2026"/>
    <n v="44444.26"/>
    <s v="RP384"/>
    <s v="26LEQB"/>
    <s v="2110"/>
    <s v="649090"/>
    <m/>
    <m/>
    <x v="0"/>
    <x v="0"/>
    <x v="1"/>
    <x v="1"/>
    <x v="1"/>
    <x v="1"/>
    <s v="26L"/>
    <x v="10"/>
    <s v="26LA"/>
    <s v="Categorical Programs"/>
  </r>
  <r>
    <x v="157"/>
    <x v="0"/>
    <s v="LABORF"/>
    <s v="2026"/>
    <n v="134815.62"/>
    <s v="GU001"/>
    <s v="213SS1"/>
    <s v="1100"/>
    <s v="220500"/>
    <m/>
    <m/>
    <x v="0"/>
    <x v="0"/>
    <x v="1"/>
    <x v="1"/>
    <x v="6"/>
    <x v="5"/>
    <s v="213"/>
    <x v="34"/>
    <s v="213S"/>
    <s v="BC SOC SCIENCE/RISING SCHOL"/>
  </r>
  <r>
    <x v="2006"/>
    <x v="0"/>
    <s v="LABORF"/>
    <s v="2026"/>
    <n v="102091.96"/>
    <s v="GU001"/>
    <s v="215BD1"/>
    <s v="1100"/>
    <s v="040100"/>
    <m/>
    <m/>
    <x v="0"/>
    <x v="0"/>
    <x v="1"/>
    <x v="1"/>
    <x v="6"/>
    <x v="5"/>
    <s v="215"/>
    <x v="13"/>
    <s v="215B"/>
    <s v="Biology Science Department"/>
  </r>
  <r>
    <x v="2007"/>
    <x v="0"/>
    <s v="LABORF"/>
    <s v="2026"/>
    <n v="165155.19"/>
    <s v="GU001"/>
    <s v="215BD1"/>
    <s v="1100"/>
    <s v="040100"/>
    <m/>
    <m/>
    <x v="0"/>
    <x v="0"/>
    <x v="1"/>
    <x v="1"/>
    <x v="6"/>
    <x v="5"/>
    <s v="215"/>
    <x v="13"/>
    <s v="215B"/>
    <s v="Biology Science Department"/>
  </r>
  <r>
    <x v="1320"/>
    <x v="0"/>
    <s v="LABORF"/>
    <s v="2026"/>
    <n v="124105.73"/>
    <s v="GU001"/>
    <s v="20IIF0"/>
    <s v="2110"/>
    <s v="678020"/>
    <m/>
    <m/>
    <x v="0"/>
    <x v="0"/>
    <x v="1"/>
    <x v="1"/>
    <x v="13"/>
    <x v="12"/>
    <s v="20I"/>
    <x v="72"/>
    <s v="20IA"/>
    <s v="Information Services"/>
  </r>
  <r>
    <x v="1866"/>
    <x v="0"/>
    <s v="LABORF"/>
    <s v="2026"/>
    <n v="46694.239999999998"/>
    <s v="RP384"/>
    <s v="26LEQB"/>
    <s v="2110"/>
    <s v="649090"/>
    <m/>
    <m/>
    <x v="0"/>
    <x v="0"/>
    <x v="1"/>
    <x v="1"/>
    <x v="1"/>
    <x v="1"/>
    <s v="26L"/>
    <x v="10"/>
    <s v="26LA"/>
    <s v="Categorical Programs"/>
  </r>
  <r>
    <x v="2008"/>
    <x v="0"/>
    <s v="LABORF"/>
    <s v="2026"/>
    <n v="0"/>
    <s v="GU001"/>
    <s v="411AH1"/>
    <s v="2412"/>
    <s v="123030"/>
    <m/>
    <s v="CI"/>
    <x v="0"/>
    <x v="0"/>
    <x v="2"/>
    <x v="2"/>
    <x v="2"/>
    <x v="2"/>
    <s v="411"/>
    <x v="20"/>
    <s v="411A"/>
    <s v="Dean of Career Technical Education"/>
  </r>
  <r>
    <x v="2009"/>
    <x v="0"/>
    <s v="LABORF"/>
    <s v="2026"/>
    <n v="0"/>
    <s v="GU001"/>
    <s v="206AM1"/>
    <s v="2394"/>
    <s v="696011"/>
    <m/>
    <m/>
    <x v="0"/>
    <x v="0"/>
    <x v="1"/>
    <x v="1"/>
    <x v="13"/>
    <x v="12"/>
    <s v="206"/>
    <x v="56"/>
    <s v="206A"/>
    <s v="BC Athletics"/>
  </r>
  <r>
    <x v="2010"/>
    <x v="0"/>
    <s v="LABORF"/>
    <s v="2026"/>
    <n v="0"/>
    <s v="GU001"/>
    <s v="239SY0"/>
    <s v="2399"/>
    <s v="677010"/>
    <m/>
    <m/>
    <x v="0"/>
    <x v="0"/>
    <x v="1"/>
    <x v="1"/>
    <x v="15"/>
    <x v="14"/>
    <s v="239"/>
    <x v="44"/>
    <s v="239A"/>
    <s v="Public Safety"/>
  </r>
  <r>
    <x v="2011"/>
    <x v="0"/>
    <s v="LABORF"/>
    <s v="2026"/>
    <n v="8233.76"/>
    <s v="GU001"/>
    <s v="41EVP1"/>
    <s v="1252"/>
    <s v="601000"/>
    <m/>
    <s v="CI"/>
    <x v="0"/>
    <x v="0"/>
    <x v="2"/>
    <x v="2"/>
    <x v="2"/>
    <x v="2"/>
    <s v="41E"/>
    <x v="2"/>
    <s v="41EG"/>
    <s v="CC-Visual &amp; Perf Arts"/>
  </r>
  <r>
    <x v="2012"/>
    <x v="0"/>
    <s v="LABORF"/>
    <s v="2026"/>
    <n v="0"/>
    <s v="RL0001"/>
    <s v="424FA1"/>
    <s v="2399"/>
    <s v="646000"/>
    <m/>
    <s v="CI"/>
    <x v="0"/>
    <x v="0"/>
    <x v="2"/>
    <x v="2"/>
    <x v="11"/>
    <x v="10"/>
    <s v="424"/>
    <x v="36"/>
    <s v="424D"/>
    <s v="Financial Aid"/>
  </r>
  <r>
    <x v="2013"/>
    <x v="0"/>
    <s v="LABORF"/>
    <s v="2026"/>
    <n v="0"/>
    <s v="RP384"/>
    <s v="42FMTB"/>
    <s v="2399"/>
    <s v="632000"/>
    <m/>
    <s v="CI"/>
    <x v="0"/>
    <x v="0"/>
    <x v="2"/>
    <x v="2"/>
    <x v="11"/>
    <x v="10"/>
    <s v="42F"/>
    <x v="63"/>
    <s v="42FA"/>
    <s v="Director of SSSP"/>
  </r>
  <r>
    <x v="281"/>
    <x v="0"/>
    <s v="LABORF"/>
    <s v="2026"/>
    <n v="3672.49"/>
    <s v="RP005"/>
    <s v="422EO1"/>
    <s v="2191"/>
    <s v="643000"/>
    <s v="EOPDCB"/>
    <s v="CI"/>
    <x v="0"/>
    <x v="0"/>
    <x v="2"/>
    <x v="2"/>
    <x v="11"/>
    <x v="10"/>
    <s v="422"/>
    <x v="41"/>
    <s v="422E"/>
    <s v="EOPS"/>
  </r>
  <r>
    <x v="402"/>
    <x v="0"/>
    <s v="LABORF"/>
    <s v="2026"/>
    <n v="62259.49"/>
    <s v="RP005"/>
    <s v="422EO1"/>
    <s v="1231"/>
    <s v="643000"/>
    <s v="EOPDCB"/>
    <s v="CI"/>
    <x v="0"/>
    <x v="0"/>
    <x v="2"/>
    <x v="2"/>
    <x v="11"/>
    <x v="10"/>
    <s v="422"/>
    <x v="41"/>
    <s v="422E"/>
    <s v="EOPS"/>
  </r>
  <r>
    <x v="2014"/>
    <x v="0"/>
    <s v="LABORF"/>
    <s v="2026"/>
    <n v="0"/>
    <s v="GU001"/>
    <s v="500SD1"/>
    <s v="2394"/>
    <s v="675000"/>
    <m/>
    <m/>
    <x v="0"/>
    <x v="0"/>
    <x v="3"/>
    <x v="3"/>
    <x v="12"/>
    <x v="11"/>
    <s v="500"/>
    <x v="86"/>
    <s v="500A"/>
    <s v="PC - President"/>
  </r>
  <r>
    <x v="2015"/>
    <x v="0"/>
    <s v="LABORF"/>
    <s v="2026"/>
    <n v="10152.129999999999"/>
    <s v="RP622"/>
    <s v="530FO2"/>
    <s v="2191"/>
    <s v="655000"/>
    <m/>
    <m/>
    <x v="0"/>
    <x v="0"/>
    <x v="3"/>
    <x v="3"/>
    <x v="17"/>
    <x v="13"/>
    <s v="530"/>
    <x v="69"/>
    <s v="530A"/>
    <s v="PC - Administrative Services"/>
  </r>
  <r>
    <x v="490"/>
    <x v="0"/>
    <s v="LABORF"/>
    <s v="2026"/>
    <n v="4162.38"/>
    <s v="GU001"/>
    <s v="536MOC"/>
    <s v="2191"/>
    <s v="696071"/>
    <m/>
    <m/>
    <x v="0"/>
    <x v="0"/>
    <x v="3"/>
    <x v="3"/>
    <x v="17"/>
    <x v="13"/>
    <s v="536"/>
    <x v="60"/>
    <s v="536A"/>
    <s v="PC - Maintenance &amp; Operations"/>
  </r>
  <r>
    <x v="108"/>
    <x v="0"/>
    <s v="LABORF"/>
    <s v="2026"/>
    <n v="14671.72"/>
    <s v="CE035"/>
    <s v="11BBC3"/>
    <s v="2191"/>
    <s v="684000"/>
    <m/>
    <m/>
    <x v="0"/>
    <x v="0"/>
    <x v="0"/>
    <x v="0"/>
    <x v="4"/>
    <x v="4"/>
    <s v="11B"/>
    <x v="5"/>
    <s v="11BB"/>
    <s v="Tech Prep Education CC"/>
  </r>
  <r>
    <x v="740"/>
    <x v="0"/>
    <s v="LABORF"/>
    <s v="2026"/>
    <n v="25587.26"/>
    <s v="RP682"/>
    <s v="11BHJ1"/>
    <s v="2191"/>
    <s v="684000"/>
    <m/>
    <m/>
    <x v="0"/>
    <x v="0"/>
    <x v="0"/>
    <x v="0"/>
    <x v="4"/>
    <x v="4"/>
    <s v="11B"/>
    <x v="5"/>
    <s v="11BH"/>
    <s v="Clean Energy"/>
  </r>
  <r>
    <x v="541"/>
    <x v="0"/>
    <s v="LABORF"/>
    <s v="2026"/>
    <n v="85085.08"/>
    <s v="GU001"/>
    <s v="530BS1"/>
    <s v="2110"/>
    <s v="672000"/>
    <m/>
    <m/>
    <x v="0"/>
    <x v="0"/>
    <x v="3"/>
    <x v="3"/>
    <x v="17"/>
    <x v="13"/>
    <s v="530"/>
    <x v="69"/>
    <s v="530A"/>
    <s v="PC - Administrative Services"/>
  </r>
  <r>
    <x v="2016"/>
    <x v="0"/>
    <s v="LABORF"/>
    <s v="2026"/>
    <n v="39594.559999999998"/>
    <s v="GU001"/>
    <s v="437MOC"/>
    <s v="2191"/>
    <s v="653000"/>
    <m/>
    <s v="CI"/>
    <x v="0"/>
    <x v="0"/>
    <x v="2"/>
    <x v="2"/>
    <x v="14"/>
    <x v="13"/>
    <s v="437"/>
    <x v="38"/>
    <s v="437B"/>
    <s v="Operations Manager"/>
  </r>
  <r>
    <x v="2017"/>
    <x v="0"/>
    <s v="LABORF"/>
    <s v="2026"/>
    <n v="23546.78"/>
    <s v="GU001"/>
    <s v="41NDE1"/>
    <s v="2191"/>
    <s v="601000"/>
    <m/>
    <s v="CS"/>
    <x v="0"/>
    <x v="0"/>
    <x v="2"/>
    <x v="2"/>
    <x v="2"/>
    <x v="2"/>
    <s v="41N"/>
    <x v="3"/>
    <s v="41NA"/>
    <s v="Early College (Dual Enrollment)"/>
  </r>
  <r>
    <x v="236"/>
    <x v="0"/>
    <s v="LABORF"/>
    <s v="2026"/>
    <n v="2940.67"/>
    <s v="RP005"/>
    <s v="422EO1"/>
    <s v="2191"/>
    <s v="643000"/>
    <s v="EOPDCB"/>
    <s v="CI"/>
    <x v="0"/>
    <x v="0"/>
    <x v="2"/>
    <x v="2"/>
    <x v="11"/>
    <x v="10"/>
    <s v="422"/>
    <x v="41"/>
    <s v="422E"/>
    <s v="EOPS"/>
  </r>
  <r>
    <x v="2018"/>
    <x v="0"/>
    <s v="LABORF"/>
    <s v="2026"/>
    <n v="83101.710000000006"/>
    <s v="GU001"/>
    <s v="210VI0"/>
    <s v="2191"/>
    <s v="601000"/>
    <m/>
    <m/>
    <x v="0"/>
    <x v="0"/>
    <x v="1"/>
    <x v="1"/>
    <x v="6"/>
    <x v="5"/>
    <s v="210"/>
    <x v="8"/>
    <s v="210A"/>
    <s v="VP Student Learning"/>
  </r>
  <r>
    <x v="2019"/>
    <x v="0"/>
    <s v="LABORF"/>
    <s v="2026"/>
    <n v="54614"/>
    <s v="GU001"/>
    <s v="23CMOA"/>
    <s v="2191"/>
    <s v="677040"/>
    <m/>
    <m/>
    <x v="0"/>
    <x v="0"/>
    <x v="1"/>
    <x v="1"/>
    <x v="15"/>
    <x v="14"/>
    <s v="23C"/>
    <x v="48"/>
    <s v="23CA"/>
    <s v="M &amp; O Manager"/>
  </r>
  <r>
    <x v="2020"/>
    <x v="0"/>
    <s v="LABORF"/>
    <s v="2026"/>
    <n v="0"/>
    <s v="GU001"/>
    <s v="26CCG1"/>
    <s v="1231"/>
    <s v="631000"/>
    <m/>
    <m/>
    <x v="0"/>
    <x v="0"/>
    <x v="1"/>
    <x v="1"/>
    <x v="1"/>
    <x v="1"/>
    <s v="26C"/>
    <x v="43"/>
    <s v="26CC"/>
    <s v="Dean of Student Develop Success"/>
  </r>
  <r>
    <x v="2021"/>
    <x v="0"/>
    <s v="LABORF"/>
    <s v="2026"/>
    <n v="43731.040000000001"/>
    <s v="RP016"/>
    <s v="26VVR1"/>
    <s v="2191"/>
    <s v="648000"/>
    <m/>
    <m/>
    <x v="0"/>
    <x v="0"/>
    <x v="1"/>
    <x v="1"/>
    <x v="1"/>
    <x v="1"/>
    <s v="26V"/>
    <x v="82"/>
    <s v="26VV"/>
    <s v="BC Veteran's Department"/>
  </r>
  <r>
    <x v="2022"/>
    <x v="0"/>
    <s v="LABORF"/>
    <s v="2026"/>
    <n v="75286.039999999994"/>
    <s v="GU001"/>
    <s v="230BS0"/>
    <s v="2191"/>
    <s v="672000"/>
    <m/>
    <m/>
    <x v="0"/>
    <x v="0"/>
    <x v="1"/>
    <x v="1"/>
    <x v="15"/>
    <x v="14"/>
    <s v="230"/>
    <x v="92"/>
    <s v="230A"/>
    <s v="VP Finance and Admin Services"/>
  </r>
  <r>
    <x v="2023"/>
    <x v="0"/>
    <s v="LABORF"/>
    <s v="2026"/>
    <n v="39618.050000000003"/>
    <s v="GU001"/>
    <s v="23CMOG"/>
    <s v="2191"/>
    <s v="655000"/>
    <m/>
    <m/>
    <x v="0"/>
    <x v="0"/>
    <x v="1"/>
    <x v="1"/>
    <x v="15"/>
    <x v="14"/>
    <s v="23C"/>
    <x v="48"/>
    <s v="23CA"/>
    <s v="M &amp; O Manager"/>
  </r>
  <r>
    <x v="1430"/>
    <x v="0"/>
    <s v="LABORF"/>
    <s v="2026"/>
    <n v="66666.38"/>
    <s v="RP586"/>
    <s v="26DEC4"/>
    <s v="2110"/>
    <s v="679000"/>
    <m/>
    <m/>
    <x v="0"/>
    <x v="0"/>
    <x v="1"/>
    <x v="1"/>
    <x v="1"/>
    <x v="1"/>
    <s v="26D"/>
    <x v="14"/>
    <s v="26DA"/>
    <s v="Dir Outreach Services"/>
  </r>
  <r>
    <x v="749"/>
    <x v="0"/>
    <s v="LABORF"/>
    <s v="2026"/>
    <n v="63646.31"/>
    <s v="RP613"/>
    <s v="11BWLA"/>
    <s v="2191"/>
    <s v="684000"/>
    <m/>
    <m/>
    <x v="0"/>
    <x v="0"/>
    <x v="0"/>
    <x v="0"/>
    <x v="4"/>
    <x v="4"/>
    <s v="11B"/>
    <x v="5"/>
    <s v="11BW"/>
    <s v="Econ &amp; Workfrce Dev"/>
  </r>
  <r>
    <x v="2024"/>
    <x v="0"/>
    <s v="LABORF"/>
    <s v="2026"/>
    <n v="74321.22"/>
    <s v="RP384"/>
    <s v="55CEQA"/>
    <s v="2191"/>
    <s v="649090"/>
    <m/>
    <m/>
    <x v="0"/>
    <x v="0"/>
    <x v="3"/>
    <x v="3"/>
    <x v="8"/>
    <x v="7"/>
    <s v="55C"/>
    <x v="24"/>
    <s v="55CA"/>
    <s v="Dean Student Success &amp; Counseling"/>
  </r>
  <r>
    <x v="359"/>
    <x v="0"/>
    <s v="LABORF"/>
    <s v="2026"/>
    <n v="100567.53"/>
    <s v="RP634"/>
    <s v="55CAEA"/>
    <s v="1214"/>
    <s v="684000"/>
    <m/>
    <m/>
    <x v="0"/>
    <x v="0"/>
    <x v="3"/>
    <x v="3"/>
    <x v="8"/>
    <x v="7"/>
    <s v="55C"/>
    <x v="24"/>
    <s v="55CA"/>
    <s v="Dean Student Success &amp; Counseling"/>
  </r>
  <r>
    <x v="611"/>
    <x v="0"/>
    <s v="LABORF"/>
    <s v="2026"/>
    <n v="5071.46"/>
    <s v="RP613"/>
    <s v="512WR9"/>
    <s v="2191"/>
    <s v="679000"/>
    <s v="R85958"/>
    <m/>
    <x v="0"/>
    <x v="0"/>
    <x v="3"/>
    <x v="3"/>
    <x v="5"/>
    <x v="2"/>
    <s v="512"/>
    <x v="33"/>
    <s v="512A"/>
    <s v="PC - DEAN OF LEARNING - B"/>
  </r>
  <r>
    <x v="611"/>
    <x v="0"/>
    <s v="LABORF"/>
    <s v="2026"/>
    <n v="5071.46"/>
    <s v="RP043"/>
    <s v="550SV1"/>
    <s v="2191"/>
    <s v="633000"/>
    <m/>
    <m/>
    <x v="0"/>
    <x v="0"/>
    <x v="3"/>
    <x v="3"/>
    <x v="8"/>
    <x v="7"/>
    <s v="550"/>
    <x v="79"/>
    <s v="550A"/>
    <s v="VP - STUDENT SERVICES"/>
  </r>
  <r>
    <x v="2025"/>
    <x v="0"/>
    <s v="LABORF"/>
    <s v="2026"/>
    <n v="0"/>
    <s v="GU001"/>
    <s v="210VI0"/>
    <s v="1311"/>
    <s v="499900"/>
    <m/>
    <m/>
    <x v="0"/>
    <x v="0"/>
    <x v="1"/>
    <x v="1"/>
    <x v="6"/>
    <x v="5"/>
    <s v="210"/>
    <x v="8"/>
    <s v="210A"/>
    <s v="VP Student Learning"/>
  </r>
  <r>
    <x v="2026"/>
    <x v="0"/>
    <s v="LABORF"/>
    <s v="2026"/>
    <n v="0"/>
    <s v="GU001"/>
    <s v="210VI0"/>
    <s v="1311"/>
    <s v="499900"/>
    <m/>
    <m/>
    <x v="0"/>
    <x v="0"/>
    <x v="1"/>
    <x v="1"/>
    <x v="6"/>
    <x v="5"/>
    <s v="210"/>
    <x v="8"/>
    <s v="210A"/>
    <s v="VP Student Learning"/>
  </r>
  <r>
    <x v="2027"/>
    <x v="0"/>
    <s v="LABORF"/>
    <s v="2026"/>
    <n v="0"/>
    <s v="CE005"/>
    <s v="117ETE"/>
    <s v="2412"/>
    <s v="684000"/>
    <m/>
    <m/>
    <x v="0"/>
    <x v="0"/>
    <x v="0"/>
    <x v="0"/>
    <x v="4"/>
    <x v="4"/>
    <s v="11B"/>
    <x v="5"/>
    <s v="11BJ"/>
    <s v="Workplace Learning"/>
  </r>
  <r>
    <x v="2028"/>
    <x v="0"/>
    <s v="LABORF"/>
    <s v="2026"/>
    <n v="0"/>
    <s v="CE005"/>
    <s v="117ETE"/>
    <s v="2394"/>
    <s v="684000"/>
    <m/>
    <m/>
    <x v="0"/>
    <x v="0"/>
    <x v="0"/>
    <x v="0"/>
    <x v="4"/>
    <x v="4"/>
    <s v="11B"/>
    <x v="5"/>
    <s v="11BJ"/>
    <s v="Workplace Learning"/>
  </r>
  <r>
    <x v="2029"/>
    <x v="0"/>
    <s v="LABORF"/>
    <s v="2026"/>
    <n v="0"/>
    <s v="GU001"/>
    <s v="130IT0"/>
    <s v="2110"/>
    <s v="678000"/>
    <m/>
    <m/>
    <x v="0"/>
    <x v="0"/>
    <x v="0"/>
    <x v="0"/>
    <x v="9"/>
    <x v="8"/>
    <s v="130"/>
    <x v="68"/>
    <s v="130A"/>
    <s v="IT-Dir. Information Technology"/>
  </r>
  <r>
    <x v="2030"/>
    <x v="0"/>
    <s v="LABORF"/>
    <s v="2026"/>
    <n v="113446.77"/>
    <s v="GU001"/>
    <s v="51KDE1"/>
    <s v="2110"/>
    <s v="601000"/>
    <m/>
    <m/>
    <x v="0"/>
    <x v="0"/>
    <x v="3"/>
    <x v="3"/>
    <x v="5"/>
    <x v="2"/>
    <s v="51K"/>
    <x v="30"/>
    <s v="51KA"/>
    <s v="Dir Dual Enrollment &amp; Early College"/>
  </r>
  <r>
    <x v="2031"/>
    <x v="0"/>
    <s v="LABORF"/>
    <s v="2026"/>
    <n v="0"/>
    <s v="GU001"/>
    <s v="510VI0"/>
    <s v="2399"/>
    <s v="601000"/>
    <m/>
    <m/>
    <x v="0"/>
    <x v="0"/>
    <x v="3"/>
    <x v="3"/>
    <x v="5"/>
    <x v="2"/>
    <s v="510"/>
    <x v="7"/>
    <s v="510A"/>
    <s v="PC - VP Academic Affairs"/>
  </r>
  <r>
    <x v="2032"/>
    <x v="0"/>
    <s v="LABORF"/>
    <s v="2026"/>
    <n v="0"/>
    <s v="GU001"/>
    <s v="210VI0"/>
    <s v="2394"/>
    <s v="601000"/>
    <m/>
    <m/>
    <x v="0"/>
    <x v="0"/>
    <x v="1"/>
    <x v="1"/>
    <x v="6"/>
    <x v="5"/>
    <s v="210"/>
    <x v="8"/>
    <s v="210A"/>
    <s v="VP Student Learning"/>
  </r>
  <r>
    <x v="2033"/>
    <x v="0"/>
    <s v="LABORF"/>
    <s v="2026"/>
    <n v="0"/>
    <s v="GU001"/>
    <s v="210VI0"/>
    <s v="2412"/>
    <s v="499900"/>
    <m/>
    <m/>
    <x v="0"/>
    <x v="0"/>
    <x v="1"/>
    <x v="1"/>
    <x v="6"/>
    <x v="5"/>
    <s v="210"/>
    <x v="8"/>
    <s v="210A"/>
    <s v="VP Student Learning"/>
  </r>
  <r>
    <x v="2034"/>
    <x v="0"/>
    <s v="LABORF"/>
    <s v="2026"/>
    <n v="0"/>
    <s v="GU001"/>
    <s v="260VS0"/>
    <s v="2399"/>
    <s v="649090"/>
    <m/>
    <m/>
    <x v="0"/>
    <x v="0"/>
    <x v="1"/>
    <x v="1"/>
    <x v="1"/>
    <x v="1"/>
    <s v="260"/>
    <x v="1"/>
    <s v="260A"/>
    <s v="VP of Student Services"/>
  </r>
  <r>
    <x v="2035"/>
    <x v="0"/>
    <s v="LABORF"/>
    <s v="2026"/>
    <n v="0"/>
    <s v="GU001"/>
    <s v="260VS0"/>
    <s v="2399"/>
    <s v="649090"/>
    <m/>
    <m/>
    <x v="0"/>
    <x v="0"/>
    <x v="1"/>
    <x v="1"/>
    <x v="1"/>
    <x v="1"/>
    <s v="260"/>
    <x v="1"/>
    <s v="260A"/>
    <s v="VP of Student Services"/>
  </r>
  <r>
    <x v="2036"/>
    <x v="0"/>
    <s v="LABORF"/>
    <s v="2026"/>
    <n v="113446.77"/>
    <s v="GU001"/>
    <s v="206AT0"/>
    <s v="2110"/>
    <s v="696011"/>
    <m/>
    <m/>
    <x v="0"/>
    <x v="0"/>
    <x v="1"/>
    <x v="1"/>
    <x v="13"/>
    <x v="12"/>
    <s v="206"/>
    <x v="56"/>
    <s v="206A"/>
    <s v="BC Athletics"/>
  </r>
  <r>
    <x v="2037"/>
    <x v="0"/>
    <s v="LABORF"/>
    <s v="2026"/>
    <n v="0"/>
    <s v="GU001"/>
    <s v="210VI0"/>
    <s v="2394"/>
    <s v="601000"/>
    <m/>
    <m/>
    <x v="0"/>
    <x v="0"/>
    <x v="1"/>
    <x v="1"/>
    <x v="6"/>
    <x v="5"/>
    <s v="210"/>
    <x v="8"/>
    <s v="210A"/>
    <s v="VP Student Learning"/>
  </r>
  <r>
    <x v="2038"/>
    <x v="0"/>
    <s v="LABORF"/>
    <s v="2026"/>
    <n v="0"/>
    <s v="GU001"/>
    <s v="210VI0"/>
    <s v="2394"/>
    <s v="601000"/>
    <m/>
    <m/>
    <x v="0"/>
    <x v="0"/>
    <x v="1"/>
    <x v="1"/>
    <x v="6"/>
    <x v="5"/>
    <s v="210"/>
    <x v="8"/>
    <s v="210A"/>
    <s v="VP Student Learning"/>
  </r>
  <r>
    <x v="2039"/>
    <x v="0"/>
    <s v="LABORF"/>
    <s v="2026"/>
    <n v="0"/>
    <s v="GU001"/>
    <s v="210VI0"/>
    <s v="2394"/>
    <s v="601000"/>
    <m/>
    <m/>
    <x v="0"/>
    <x v="0"/>
    <x v="1"/>
    <x v="1"/>
    <x v="6"/>
    <x v="5"/>
    <s v="210"/>
    <x v="8"/>
    <s v="210A"/>
    <s v="VP Student Learning"/>
  </r>
  <r>
    <x v="2040"/>
    <x v="0"/>
    <s v="LABORF"/>
    <s v="2026"/>
    <n v="0"/>
    <s v="GU001"/>
    <s v="210VI0"/>
    <s v="2394"/>
    <s v="601000"/>
    <m/>
    <m/>
    <x v="0"/>
    <x v="0"/>
    <x v="1"/>
    <x v="1"/>
    <x v="6"/>
    <x v="5"/>
    <s v="210"/>
    <x v="8"/>
    <s v="210A"/>
    <s v="VP Student Learning"/>
  </r>
  <r>
    <x v="2041"/>
    <x v="0"/>
    <s v="LABORF"/>
    <s v="2026"/>
    <n v="0"/>
    <s v="GU001"/>
    <s v="210VI0"/>
    <s v="2394"/>
    <s v="601000"/>
    <m/>
    <m/>
    <x v="0"/>
    <x v="0"/>
    <x v="1"/>
    <x v="1"/>
    <x v="6"/>
    <x v="5"/>
    <s v="210"/>
    <x v="8"/>
    <s v="210A"/>
    <s v="VP Student Learning"/>
  </r>
  <r>
    <x v="2042"/>
    <x v="0"/>
    <s v="LABORF"/>
    <s v="2026"/>
    <n v="0"/>
    <s v="GU001"/>
    <s v="210VI0"/>
    <s v="2394"/>
    <s v="601000"/>
    <m/>
    <m/>
    <x v="0"/>
    <x v="0"/>
    <x v="1"/>
    <x v="1"/>
    <x v="6"/>
    <x v="5"/>
    <s v="210"/>
    <x v="8"/>
    <s v="210A"/>
    <s v="VP Student Learning"/>
  </r>
  <r>
    <x v="2043"/>
    <x v="0"/>
    <s v="LABORF"/>
    <s v="2026"/>
    <n v="0"/>
    <s v="GU001"/>
    <s v="210VI0"/>
    <s v="2394"/>
    <s v="601000"/>
    <m/>
    <m/>
    <x v="0"/>
    <x v="0"/>
    <x v="1"/>
    <x v="1"/>
    <x v="6"/>
    <x v="5"/>
    <s v="210"/>
    <x v="8"/>
    <s v="210A"/>
    <s v="VP Student Learning"/>
  </r>
  <r>
    <x v="2044"/>
    <x v="0"/>
    <s v="LABORF"/>
    <s v="2026"/>
    <n v="0"/>
    <s v="GU001"/>
    <s v="210VI0"/>
    <s v="2394"/>
    <s v="601000"/>
    <m/>
    <m/>
    <x v="0"/>
    <x v="0"/>
    <x v="1"/>
    <x v="1"/>
    <x v="6"/>
    <x v="5"/>
    <s v="210"/>
    <x v="8"/>
    <s v="210A"/>
    <s v="VP Student Learning"/>
  </r>
  <r>
    <x v="2045"/>
    <x v="0"/>
    <s v="LABORF"/>
    <s v="2026"/>
    <n v="0"/>
    <s v="GU001"/>
    <s v="210VI0"/>
    <s v="2394"/>
    <s v="601000"/>
    <m/>
    <m/>
    <x v="0"/>
    <x v="0"/>
    <x v="1"/>
    <x v="1"/>
    <x v="6"/>
    <x v="5"/>
    <s v="210"/>
    <x v="8"/>
    <s v="210A"/>
    <s v="VP Student Learning"/>
  </r>
  <r>
    <x v="2046"/>
    <x v="0"/>
    <s v="LABORF"/>
    <s v="2026"/>
    <n v="0"/>
    <s v="GU001"/>
    <s v="210VI0"/>
    <s v="2394"/>
    <s v="601000"/>
    <m/>
    <m/>
    <x v="0"/>
    <x v="0"/>
    <x v="1"/>
    <x v="1"/>
    <x v="6"/>
    <x v="5"/>
    <s v="210"/>
    <x v="8"/>
    <s v="210A"/>
    <s v="VP Student Learning"/>
  </r>
  <r>
    <x v="2047"/>
    <x v="0"/>
    <s v="LABORF"/>
    <s v="2026"/>
    <n v="0"/>
    <s v="GU001"/>
    <s v="210VI0"/>
    <s v="2394"/>
    <s v="601000"/>
    <m/>
    <m/>
    <x v="0"/>
    <x v="0"/>
    <x v="1"/>
    <x v="1"/>
    <x v="6"/>
    <x v="5"/>
    <s v="210"/>
    <x v="8"/>
    <s v="210A"/>
    <s v="VP Student Learning"/>
  </r>
  <r>
    <x v="2048"/>
    <x v="0"/>
    <s v="LABORF"/>
    <s v="2026"/>
    <n v="122136.28"/>
    <s v="GU001"/>
    <s v="206PH1"/>
    <s v="1100"/>
    <s v="083500"/>
    <m/>
    <m/>
    <x v="0"/>
    <x v="0"/>
    <x v="1"/>
    <x v="1"/>
    <x v="13"/>
    <x v="12"/>
    <s v="206"/>
    <x v="56"/>
    <s v="206B"/>
    <s v="BC Athletics-INST"/>
  </r>
  <r>
    <x v="2049"/>
    <x v="0"/>
    <s v="LABORF"/>
    <s v="2026"/>
    <n v="171700.66"/>
    <s v="GU001"/>
    <s v="210VI0"/>
    <s v="1214"/>
    <s v="601000"/>
    <m/>
    <m/>
    <x v="0"/>
    <x v="0"/>
    <x v="1"/>
    <x v="1"/>
    <x v="6"/>
    <x v="5"/>
    <s v="210"/>
    <x v="8"/>
    <s v="210A"/>
    <s v="VP Student Learning"/>
  </r>
  <r>
    <x v="582"/>
    <x v="0"/>
    <s v="LABORF"/>
    <s v="2026"/>
    <n v="61447"/>
    <s v="RP384"/>
    <s v="26LEQA"/>
    <s v="1231"/>
    <s v="649090"/>
    <m/>
    <m/>
    <x v="0"/>
    <x v="0"/>
    <x v="1"/>
    <x v="1"/>
    <x v="1"/>
    <x v="1"/>
    <s v="26L"/>
    <x v="10"/>
    <s v="26LA"/>
    <s v="Categorical Programs"/>
  </r>
  <r>
    <x v="1748"/>
    <x v="0"/>
    <s v="LABORF"/>
    <s v="2026"/>
    <n v="143667.9"/>
    <s v="GU001"/>
    <s v="20BPI2"/>
    <s v="2110"/>
    <s v="671000"/>
    <m/>
    <m/>
    <x v="0"/>
    <x v="0"/>
    <x v="1"/>
    <x v="1"/>
    <x v="13"/>
    <x v="12"/>
    <s v="20B"/>
    <x v="84"/>
    <s v="20BA"/>
    <s v="BC - Marketing &amp; Public Relations"/>
  </r>
  <r>
    <x v="2050"/>
    <x v="0"/>
    <s v="LABORF"/>
    <s v="2026"/>
    <n v="165155.19"/>
    <s v="GU001"/>
    <s v="21DHC1"/>
    <s v="1100"/>
    <s v="123010"/>
    <m/>
    <m/>
    <x v="0"/>
    <x v="0"/>
    <x v="1"/>
    <x v="1"/>
    <x v="6"/>
    <x v="5"/>
    <s v="21D"/>
    <x v="11"/>
    <s v="21DH"/>
    <s v="BC Assc Dean Nursing"/>
  </r>
  <r>
    <x v="2051"/>
    <x v="0"/>
    <s v="LABORF"/>
    <s v="2026"/>
    <n v="116251.08"/>
    <s v="GU001"/>
    <s v="21GBE1"/>
    <s v="1100"/>
    <s v="200100"/>
    <m/>
    <m/>
    <x v="0"/>
    <x v="0"/>
    <x v="1"/>
    <x v="1"/>
    <x v="6"/>
    <x v="5"/>
    <s v="21G"/>
    <x v="15"/>
    <s v="21GB"/>
    <s v="BC BEHAVIORIAL SCIENCE"/>
  </r>
  <r>
    <x v="2052"/>
    <x v="0"/>
    <s v="LABORF"/>
    <s v="2026"/>
    <n v="154352.71"/>
    <s v="GU001"/>
    <s v="215BD1"/>
    <s v="1100"/>
    <s v="040100"/>
    <m/>
    <m/>
    <x v="0"/>
    <x v="0"/>
    <x v="1"/>
    <x v="1"/>
    <x v="6"/>
    <x v="5"/>
    <s v="215"/>
    <x v="13"/>
    <s v="215B"/>
    <s v="Biology Science Department"/>
  </r>
  <r>
    <x v="1178"/>
    <x v="0"/>
    <s v="LABORF"/>
    <s v="2026"/>
    <n v="83856.160000000003"/>
    <s v="TB800"/>
    <s v="240PI0"/>
    <s v="2110"/>
    <s v="709000"/>
    <m/>
    <m/>
    <x v="0"/>
    <x v="0"/>
    <x v="1"/>
    <x v="1"/>
    <x v="16"/>
    <x v="15"/>
    <s v="240"/>
    <x v="45"/>
    <s v="240A"/>
    <s v="Director-Institutnl Dev/Foundation"/>
  </r>
  <r>
    <x v="1914"/>
    <x v="0"/>
    <s v="LABORF"/>
    <s v="2026"/>
    <n v="44444.26"/>
    <s v="RP384"/>
    <s v="26LEQA"/>
    <s v="2110"/>
    <s v="649090"/>
    <m/>
    <m/>
    <x v="0"/>
    <x v="0"/>
    <x v="1"/>
    <x v="1"/>
    <x v="1"/>
    <x v="1"/>
    <s v="26L"/>
    <x v="10"/>
    <s v="26LA"/>
    <s v="Categorical Programs"/>
  </r>
  <r>
    <x v="2053"/>
    <x v="0"/>
    <s v="LABORF"/>
    <s v="2026"/>
    <n v="153363"/>
    <s v="GU001"/>
    <s v="511SS1"/>
    <s v="1100"/>
    <s v="220100"/>
    <m/>
    <m/>
    <x v="0"/>
    <x v="0"/>
    <x v="3"/>
    <x v="3"/>
    <x v="5"/>
    <x v="2"/>
    <s v="511"/>
    <x v="17"/>
    <s v="511E"/>
    <s v="PC - SOCIAL SCIENCE"/>
  </r>
  <r>
    <x v="2054"/>
    <x v="0"/>
    <s v="LABORF"/>
    <s v="2026"/>
    <n v="0"/>
    <s v="GU001"/>
    <s v="217LW1"/>
    <s v="1311"/>
    <s v="210500"/>
    <m/>
    <m/>
    <x v="0"/>
    <x v="0"/>
    <x v="1"/>
    <x v="1"/>
    <x v="6"/>
    <x v="5"/>
    <s v="217"/>
    <x v="26"/>
    <s v="217L"/>
    <s v="BC LAW"/>
  </r>
  <r>
    <x v="2055"/>
    <x v="0"/>
    <s v="LABORF"/>
    <s v="2026"/>
    <n v="12570.6"/>
    <s v="GU001"/>
    <s v="41ESS1"/>
    <s v="1252"/>
    <s v="601000"/>
    <m/>
    <s v="CI"/>
    <x v="0"/>
    <x v="0"/>
    <x v="2"/>
    <x v="2"/>
    <x v="2"/>
    <x v="2"/>
    <s v="41E"/>
    <x v="2"/>
    <s v="41EF"/>
    <s v="CC-Social Science"/>
  </r>
  <r>
    <x v="2056"/>
    <x v="0"/>
    <s v="LABORF"/>
    <s v="2026"/>
    <n v="151522.22"/>
    <s v="GU001"/>
    <s v="26GEO1"/>
    <s v="1231"/>
    <s v="631000"/>
    <m/>
    <m/>
    <x v="0"/>
    <x v="0"/>
    <x v="1"/>
    <x v="1"/>
    <x v="1"/>
    <x v="1"/>
    <s v="26G"/>
    <x v="14"/>
    <s v="26GA"/>
    <s v="EOPS/CARE"/>
  </r>
  <r>
    <x v="838"/>
    <x v="0"/>
    <s v="LABORF"/>
    <s v="2026"/>
    <n v="34955.279999999999"/>
    <s v="GU001"/>
    <s v="26DDEN"/>
    <s v="2191"/>
    <s v="679000"/>
    <m/>
    <m/>
    <x v="0"/>
    <x v="0"/>
    <x v="1"/>
    <x v="1"/>
    <x v="1"/>
    <x v="1"/>
    <s v="26D"/>
    <x v="14"/>
    <s v="26DA"/>
    <s v="Dir Outreach Services"/>
  </r>
  <r>
    <x v="229"/>
    <x v="0"/>
    <s v="LABORF"/>
    <s v="2026"/>
    <n v="25967.58"/>
    <s v="GU001"/>
    <s v="536MOG"/>
    <s v="2191"/>
    <s v="696071"/>
    <m/>
    <m/>
    <x v="0"/>
    <x v="0"/>
    <x v="3"/>
    <x v="3"/>
    <x v="17"/>
    <x v="13"/>
    <s v="536"/>
    <x v="60"/>
    <s v="536A"/>
    <s v="PC - Maintenance &amp; Operations"/>
  </r>
  <r>
    <x v="2057"/>
    <x v="0"/>
    <s v="LABORF"/>
    <s v="2026"/>
    <n v="0"/>
    <s v="GU001"/>
    <s v="206PH1"/>
    <s v="1311"/>
    <s v="127000"/>
    <m/>
    <m/>
    <x v="0"/>
    <x v="0"/>
    <x v="1"/>
    <x v="1"/>
    <x v="13"/>
    <x v="12"/>
    <s v="206"/>
    <x v="56"/>
    <s v="206B"/>
    <s v="BC Athletics-INST"/>
  </r>
  <r>
    <x v="1091"/>
    <x v="0"/>
    <s v="LABORF"/>
    <s v="2026"/>
    <n v="11292.91"/>
    <s v="RP613"/>
    <s v="512WL9"/>
    <s v="2191"/>
    <s v="679000"/>
    <s v="P85234"/>
    <m/>
    <x v="0"/>
    <x v="0"/>
    <x v="3"/>
    <x v="3"/>
    <x v="5"/>
    <x v="2"/>
    <s v="512"/>
    <x v="33"/>
    <s v="512A"/>
    <s v="PC - DEAN OF LEARNING - B"/>
  </r>
  <r>
    <x v="2058"/>
    <x v="0"/>
    <s v="LABORF"/>
    <s v="2026"/>
    <n v="96372.52"/>
    <s v="RP533"/>
    <s v="131TS0"/>
    <s v="2191"/>
    <s v="678000"/>
    <m/>
    <m/>
    <x v="0"/>
    <x v="0"/>
    <x v="0"/>
    <x v="0"/>
    <x v="9"/>
    <x v="8"/>
    <s v="131"/>
    <x v="94"/>
    <s v="131A"/>
    <s v="IT-Director, Security"/>
  </r>
  <r>
    <x v="2059"/>
    <x v="0"/>
    <s v="LABORF"/>
    <s v="2026"/>
    <n v="61790.74"/>
    <s v="GU001"/>
    <s v="55DAR1"/>
    <s v="2191"/>
    <s v="620000"/>
    <m/>
    <m/>
    <x v="0"/>
    <x v="0"/>
    <x v="3"/>
    <x v="3"/>
    <x v="8"/>
    <x v="7"/>
    <s v="55D"/>
    <x v="77"/>
    <s v="55DA"/>
    <s v="Director Enrollment Svs"/>
  </r>
  <r>
    <x v="341"/>
    <x v="0"/>
    <s v="LABORF"/>
    <s v="2026"/>
    <n v="32768.400000000001"/>
    <s v="RP005"/>
    <s v="55CEO1"/>
    <s v="2191"/>
    <s v="643000"/>
    <s v="EOPDCB"/>
    <m/>
    <x v="0"/>
    <x v="0"/>
    <x v="3"/>
    <x v="3"/>
    <x v="8"/>
    <x v="7"/>
    <s v="55C"/>
    <x v="24"/>
    <s v="55CB"/>
    <s v="Director of Student Services"/>
  </r>
  <r>
    <x v="2060"/>
    <x v="0"/>
    <s v="LABORF"/>
    <s v="2026"/>
    <n v="77168.22"/>
    <s v="GU001"/>
    <s v="206AT0"/>
    <s v="2191"/>
    <s v="696011"/>
    <m/>
    <m/>
    <x v="0"/>
    <x v="0"/>
    <x v="1"/>
    <x v="1"/>
    <x v="13"/>
    <x v="12"/>
    <s v="206"/>
    <x v="56"/>
    <s v="206A"/>
    <s v="BC Athletics"/>
  </r>
  <r>
    <x v="545"/>
    <x v="0"/>
    <s v="LABORF"/>
    <s v="2026"/>
    <n v="4827.08"/>
    <s v="GU001"/>
    <s v="239SY0"/>
    <s v="2191"/>
    <s v="696011"/>
    <m/>
    <m/>
    <x v="0"/>
    <x v="0"/>
    <x v="1"/>
    <x v="1"/>
    <x v="15"/>
    <x v="14"/>
    <s v="239"/>
    <x v="44"/>
    <s v="239A"/>
    <s v="Public Safety"/>
  </r>
  <r>
    <x v="2061"/>
    <x v="0"/>
    <s v="LABORF"/>
    <s v="2026"/>
    <n v="77168.22"/>
    <s v="GU001"/>
    <s v="26KCG2"/>
    <s v="2191"/>
    <s v="649040"/>
    <m/>
    <m/>
    <x v="0"/>
    <x v="0"/>
    <x v="1"/>
    <x v="1"/>
    <x v="1"/>
    <x v="1"/>
    <s v="26K"/>
    <x v="73"/>
    <s v="26KC"/>
    <s v="BC INTERNATIONAL"/>
  </r>
  <r>
    <x v="2062"/>
    <x v="0"/>
    <s v="LABORF"/>
    <s v="2026"/>
    <n v="0"/>
    <s v="GU001"/>
    <s v="26CCG1"/>
    <s v="1231"/>
    <s v="631000"/>
    <m/>
    <m/>
    <x v="0"/>
    <x v="0"/>
    <x v="1"/>
    <x v="1"/>
    <x v="1"/>
    <x v="1"/>
    <s v="26C"/>
    <x v="43"/>
    <s v="26CC"/>
    <s v="Dean of Student Develop Success"/>
  </r>
  <r>
    <x v="2063"/>
    <x v="0"/>
    <s v="LABORF"/>
    <s v="2026"/>
    <n v="79097.33"/>
    <s v="GU001"/>
    <s v="23BBS2"/>
    <s v="2191"/>
    <s v="672000"/>
    <m/>
    <m/>
    <x v="0"/>
    <x v="0"/>
    <x v="1"/>
    <x v="1"/>
    <x v="15"/>
    <x v="14"/>
    <s v="23B"/>
    <x v="74"/>
    <s v="23BB"/>
    <s v="BC Budget Office"/>
  </r>
  <r>
    <x v="2064"/>
    <x v="0"/>
    <s v="LABORF"/>
    <s v="2026"/>
    <n v="100242.94"/>
    <s v="GU001"/>
    <s v="21FFL2"/>
    <s v="1100"/>
    <s v="085000"/>
    <m/>
    <m/>
    <x v="0"/>
    <x v="0"/>
    <x v="1"/>
    <x v="1"/>
    <x v="6"/>
    <x v="5"/>
    <s v="21F"/>
    <x v="46"/>
    <s v="21FF"/>
    <s v="BC FOREIGN LANGUAGE"/>
  </r>
  <r>
    <x v="455"/>
    <x v="0"/>
    <s v="LABORF"/>
    <s v="2026"/>
    <n v="0"/>
    <s v="GU001"/>
    <s v="211CPT"/>
    <s v="2419"/>
    <s v="011600"/>
    <m/>
    <m/>
    <x v="0"/>
    <x v="0"/>
    <x v="1"/>
    <x v="1"/>
    <x v="6"/>
    <x v="5"/>
    <s v="211"/>
    <x v="39"/>
    <s v="211C"/>
    <s v="Information Services"/>
  </r>
  <r>
    <x v="2065"/>
    <x v="0"/>
    <s v="LABORF"/>
    <s v="2026"/>
    <n v="63335.53"/>
    <s v="GU001"/>
    <s v="26HAR1"/>
    <s v="2191"/>
    <s v="620000"/>
    <m/>
    <m/>
    <x v="0"/>
    <x v="0"/>
    <x v="1"/>
    <x v="1"/>
    <x v="1"/>
    <x v="1"/>
    <s v="26H"/>
    <x v="54"/>
    <s v="26HA"/>
    <s v="ADMISSIONS &amp; RECS."/>
  </r>
  <r>
    <x v="356"/>
    <x v="0"/>
    <s v="LABORF"/>
    <s v="2026"/>
    <n v="4925.79"/>
    <s v="RP131"/>
    <s v="26JFG1"/>
    <s v="1214"/>
    <s v="649080"/>
    <s v="FKCFNX"/>
    <m/>
    <x v="0"/>
    <x v="0"/>
    <x v="1"/>
    <x v="1"/>
    <x v="1"/>
    <x v="1"/>
    <s v="26J"/>
    <x v="57"/>
    <s v="26JF"/>
    <s v="BC Foster Care Grants"/>
  </r>
  <r>
    <x v="751"/>
    <x v="0"/>
    <s v="LABOR"/>
    <s v="2026"/>
    <n v="0"/>
    <s v="RP384"/>
    <s v="26LEQB"/>
    <s v="2110"/>
    <s v="649090"/>
    <m/>
    <m/>
    <x v="0"/>
    <x v="0"/>
    <x v="1"/>
    <x v="1"/>
    <x v="1"/>
    <x v="1"/>
    <s v="26L"/>
    <x v="10"/>
    <s v="26LA"/>
    <s v="Categorical Programs"/>
  </r>
  <r>
    <x v="1052"/>
    <x v="0"/>
    <s v="LABORF"/>
    <s v="2026"/>
    <n v="74204.89"/>
    <s v="GU001"/>
    <s v="437MOD"/>
    <s v="2110"/>
    <s v="711001"/>
    <m/>
    <s v="CI"/>
    <x v="0"/>
    <x v="0"/>
    <x v="2"/>
    <x v="2"/>
    <x v="14"/>
    <x v="13"/>
    <s v="437"/>
    <x v="38"/>
    <s v="437A"/>
    <s v="CC - Director M&amp;O"/>
  </r>
  <r>
    <x v="2066"/>
    <x v="0"/>
    <s v="LABORF"/>
    <s v="2026"/>
    <n v="0"/>
    <s v="GU001"/>
    <s v="42GAM1"/>
    <s v="2394"/>
    <s v="696041"/>
    <m/>
    <s v="CI"/>
    <x v="0"/>
    <x v="0"/>
    <x v="2"/>
    <x v="2"/>
    <x v="11"/>
    <x v="10"/>
    <s v="42G"/>
    <x v="81"/>
    <s v="42GA"/>
    <s v="Athletics"/>
  </r>
  <r>
    <x v="2067"/>
    <x v="0"/>
    <s v="LABORF"/>
    <s v="2026"/>
    <n v="128201.95"/>
    <s v="GU001"/>
    <s v="122BS4"/>
    <s v="2110"/>
    <s v="672000"/>
    <m/>
    <m/>
    <x v="0"/>
    <x v="0"/>
    <x v="0"/>
    <x v="0"/>
    <x v="0"/>
    <x v="0"/>
    <s v="122"/>
    <x v="0"/>
    <s v="122P"/>
    <s v="PC Business Office"/>
  </r>
  <r>
    <x v="56"/>
    <x v="0"/>
    <s v="LABORF"/>
    <s v="2026"/>
    <n v="13715.42"/>
    <s v="CE005"/>
    <s v="117ETE"/>
    <s v="2110"/>
    <s v="684000"/>
    <m/>
    <m/>
    <x v="0"/>
    <x v="0"/>
    <x v="0"/>
    <x v="0"/>
    <x v="4"/>
    <x v="4"/>
    <s v="11B"/>
    <x v="5"/>
    <s v="11BJ"/>
    <s v="Workplace Learning"/>
  </r>
  <r>
    <x v="57"/>
    <x v="0"/>
    <s v="LABORF"/>
    <s v="2026"/>
    <n v="41464.79"/>
    <s v="RP615"/>
    <s v="117A01"/>
    <s v="2110"/>
    <s v="684000"/>
    <s v="HRTPA"/>
    <m/>
    <x v="0"/>
    <x v="0"/>
    <x v="0"/>
    <x v="0"/>
    <x v="4"/>
    <x v="4"/>
    <s v="11B"/>
    <x v="5"/>
    <s v="11BH"/>
    <s v="Clean Energy"/>
  </r>
  <r>
    <x v="2068"/>
    <x v="0"/>
    <s v="LABORF"/>
    <s v="2026"/>
    <n v="167712.32000000001"/>
    <s v="GU001"/>
    <s v="120BS0"/>
    <s v="2110"/>
    <s v="672000"/>
    <m/>
    <m/>
    <x v="0"/>
    <x v="0"/>
    <x v="0"/>
    <x v="0"/>
    <x v="0"/>
    <x v="0"/>
    <s v="120"/>
    <x v="29"/>
    <s v="120A"/>
    <s v="Asst. Chancellor - Admin Svcs."/>
  </r>
  <r>
    <x v="2069"/>
    <x v="0"/>
    <s v="LABORF"/>
    <s v="2026"/>
    <n v="0"/>
    <s v="CE005"/>
    <s v="117ETE"/>
    <s v="2412"/>
    <s v="611000"/>
    <m/>
    <m/>
    <x v="0"/>
    <x v="0"/>
    <x v="0"/>
    <x v="0"/>
    <x v="4"/>
    <x v="4"/>
    <s v="11B"/>
    <x v="5"/>
    <s v="11BJ"/>
    <s v="Workplace Learning"/>
  </r>
  <r>
    <x v="2070"/>
    <x v="0"/>
    <s v="LABORF"/>
    <s v="2026"/>
    <n v="0"/>
    <s v="CE005"/>
    <s v="117ETE"/>
    <s v="2412"/>
    <s v="684000"/>
    <m/>
    <m/>
    <x v="0"/>
    <x v="0"/>
    <x v="0"/>
    <x v="0"/>
    <x v="4"/>
    <x v="4"/>
    <s v="11B"/>
    <x v="5"/>
    <s v="11BJ"/>
    <s v="Workplace Learning"/>
  </r>
  <r>
    <x v="2071"/>
    <x v="0"/>
    <s v="LABORF"/>
    <s v="2026"/>
    <n v="0"/>
    <s v="CE005"/>
    <s v="117ETE"/>
    <s v="2394"/>
    <s v="684000"/>
    <m/>
    <m/>
    <x v="0"/>
    <x v="0"/>
    <x v="0"/>
    <x v="0"/>
    <x v="4"/>
    <x v="4"/>
    <s v="11B"/>
    <x v="5"/>
    <s v="11BJ"/>
    <s v="Workplace Learning"/>
  </r>
  <r>
    <x v="2072"/>
    <x v="0"/>
    <s v="LABORF"/>
    <s v="2026"/>
    <n v="0"/>
    <s v="GU001"/>
    <s v="514AW4"/>
    <s v="2394"/>
    <s v="696071"/>
    <m/>
    <m/>
    <x v="0"/>
    <x v="0"/>
    <x v="3"/>
    <x v="3"/>
    <x v="5"/>
    <x v="2"/>
    <s v="514"/>
    <x v="18"/>
    <s v="514A"/>
    <s v="PC - Athletic Director"/>
  </r>
  <r>
    <x v="2073"/>
    <x v="0"/>
    <s v="LABORF"/>
    <s v="2026"/>
    <n v="0"/>
    <s v="RP325"/>
    <s v="51JPZ1"/>
    <s v="2412"/>
    <s v="611000"/>
    <m/>
    <m/>
    <x v="0"/>
    <x v="0"/>
    <x v="3"/>
    <x v="3"/>
    <x v="5"/>
    <x v="2"/>
    <s v="51J"/>
    <x v="55"/>
    <s v="51JA"/>
    <s v="MESA Director"/>
  </r>
  <r>
    <x v="2074"/>
    <x v="0"/>
    <s v="LABORF"/>
    <s v="2026"/>
    <n v="0"/>
    <s v="GU001"/>
    <s v="500SD1"/>
    <s v="2394"/>
    <s v="675000"/>
    <m/>
    <m/>
    <x v="0"/>
    <x v="0"/>
    <x v="3"/>
    <x v="3"/>
    <x v="12"/>
    <x v="11"/>
    <s v="500"/>
    <x v="86"/>
    <s v="500A"/>
    <s v="PC - President"/>
  </r>
  <r>
    <x v="2075"/>
    <x v="0"/>
    <s v="LABORF"/>
    <s v="2026"/>
    <n v="0"/>
    <s v="GU001"/>
    <s v="210VI0"/>
    <s v="2394"/>
    <s v="601000"/>
    <m/>
    <m/>
    <x v="0"/>
    <x v="0"/>
    <x v="1"/>
    <x v="1"/>
    <x v="6"/>
    <x v="5"/>
    <s v="210"/>
    <x v="8"/>
    <s v="210A"/>
    <s v="VP Student Learning"/>
  </r>
  <r>
    <x v="2076"/>
    <x v="0"/>
    <s v="LABORF"/>
    <s v="2026"/>
    <n v="0"/>
    <s v="GU001"/>
    <s v="210VI0"/>
    <s v="2394"/>
    <s v="601000"/>
    <m/>
    <m/>
    <x v="0"/>
    <x v="0"/>
    <x v="1"/>
    <x v="1"/>
    <x v="6"/>
    <x v="5"/>
    <s v="210"/>
    <x v="8"/>
    <s v="210A"/>
    <s v="VP Student Learning"/>
  </r>
  <r>
    <x v="2077"/>
    <x v="0"/>
    <s v="LABORF"/>
    <s v="2026"/>
    <n v="0"/>
    <s v="GU001"/>
    <s v="260VS0"/>
    <s v="2399"/>
    <s v="649090"/>
    <m/>
    <m/>
    <x v="0"/>
    <x v="0"/>
    <x v="1"/>
    <x v="1"/>
    <x v="1"/>
    <x v="1"/>
    <s v="260"/>
    <x v="1"/>
    <s v="260A"/>
    <s v="VP of Student Services"/>
  </r>
  <r>
    <x v="2078"/>
    <x v="0"/>
    <s v="LABORF"/>
    <s v="2026"/>
    <n v="0"/>
    <s v="GU001"/>
    <s v="26DAR3"/>
    <s v="2110"/>
    <s v="649090"/>
    <m/>
    <m/>
    <x v="0"/>
    <x v="0"/>
    <x v="1"/>
    <x v="1"/>
    <x v="1"/>
    <x v="1"/>
    <s v="26D"/>
    <x v="14"/>
    <s v="26DA"/>
    <s v="Dir Outreach Services"/>
  </r>
  <r>
    <x v="2079"/>
    <x v="0"/>
    <s v="LABORF"/>
    <s v="2026"/>
    <n v="0"/>
    <s v="GU001"/>
    <s v="210VI0"/>
    <s v="2394"/>
    <s v="601000"/>
    <m/>
    <m/>
    <x v="0"/>
    <x v="0"/>
    <x v="1"/>
    <x v="1"/>
    <x v="6"/>
    <x v="5"/>
    <s v="210"/>
    <x v="8"/>
    <s v="210A"/>
    <s v="VP Student Learning"/>
  </r>
  <r>
    <x v="2080"/>
    <x v="0"/>
    <s v="LABORF"/>
    <s v="2026"/>
    <n v="0"/>
    <s v="GU001"/>
    <s v="210VI0"/>
    <s v="2394"/>
    <s v="601000"/>
    <m/>
    <m/>
    <x v="0"/>
    <x v="0"/>
    <x v="1"/>
    <x v="1"/>
    <x v="6"/>
    <x v="5"/>
    <s v="210"/>
    <x v="8"/>
    <s v="210A"/>
    <s v="VP Student Learning"/>
  </r>
  <r>
    <x v="2081"/>
    <x v="0"/>
    <s v="LABORF"/>
    <s v="2026"/>
    <n v="0"/>
    <s v="GU001"/>
    <s v="210VI0"/>
    <s v="2394"/>
    <s v="601000"/>
    <m/>
    <m/>
    <x v="0"/>
    <x v="0"/>
    <x v="1"/>
    <x v="1"/>
    <x v="6"/>
    <x v="5"/>
    <s v="210"/>
    <x v="8"/>
    <s v="210A"/>
    <s v="VP Student Learning"/>
  </r>
  <r>
    <x v="2082"/>
    <x v="0"/>
    <s v="LABORF"/>
    <s v="2026"/>
    <n v="0"/>
    <s v="GU001"/>
    <s v="210VI0"/>
    <s v="2394"/>
    <s v="601000"/>
    <m/>
    <m/>
    <x v="0"/>
    <x v="0"/>
    <x v="1"/>
    <x v="1"/>
    <x v="6"/>
    <x v="5"/>
    <s v="210"/>
    <x v="8"/>
    <s v="210A"/>
    <s v="VP Student Learning"/>
  </r>
  <r>
    <x v="2083"/>
    <x v="0"/>
    <s v="LABORF"/>
    <s v="2026"/>
    <n v="0"/>
    <s v="GU001"/>
    <s v="210VI0"/>
    <s v="2394"/>
    <s v="601000"/>
    <m/>
    <m/>
    <x v="0"/>
    <x v="0"/>
    <x v="1"/>
    <x v="1"/>
    <x v="6"/>
    <x v="5"/>
    <s v="210"/>
    <x v="8"/>
    <s v="210A"/>
    <s v="VP Student Learning"/>
  </r>
  <r>
    <x v="2084"/>
    <x v="0"/>
    <s v="LABORF"/>
    <s v="2026"/>
    <n v="0"/>
    <s v="GU001"/>
    <s v="210VI0"/>
    <s v="2394"/>
    <s v="601000"/>
    <m/>
    <m/>
    <x v="0"/>
    <x v="0"/>
    <x v="1"/>
    <x v="1"/>
    <x v="6"/>
    <x v="5"/>
    <s v="210"/>
    <x v="8"/>
    <s v="210A"/>
    <s v="VP Student Learning"/>
  </r>
  <r>
    <x v="2085"/>
    <x v="0"/>
    <s v="LABORF"/>
    <s v="2026"/>
    <n v="0"/>
    <s v="GU001"/>
    <s v="210VI0"/>
    <s v="2394"/>
    <s v="601000"/>
    <m/>
    <m/>
    <x v="0"/>
    <x v="0"/>
    <x v="1"/>
    <x v="1"/>
    <x v="6"/>
    <x v="5"/>
    <s v="210"/>
    <x v="8"/>
    <s v="210A"/>
    <s v="VP Student Learning"/>
  </r>
  <r>
    <x v="390"/>
    <x v="0"/>
    <s v="LABORF"/>
    <s v="2026"/>
    <n v="134815.62"/>
    <s v="GU001"/>
    <s v="213AGR"/>
    <s v="1100"/>
    <s v="019900"/>
    <m/>
    <m/>
    <x v="0"/>
    <x v="0"/>
    <x v="1"/>
    <x v="1"/>
    <x v="6"/>
    <x v="5"/>
    <s v="213"/>
    <x v="34"/>
    <s v="213B"/>
    <s v="Agriculture Department"/>
  </r>
  <r>
    <x v="2086"/>
    <x v="0"/>
    <s v="LABORF"/>
    <s v="2026"/>
    <n v="136425.29"/>
    <s v="GU001"/>
    <s v="21AIND"/>
    <s v="1100"/>
    <s v="090100"/>
    <m/>
    <m/>
    <x v="0"/>
    <x v="0"/>
    <x v="1"/>
    <x v="1"/>
    <x v="6"/>
    <x v="5"/>
    <s v="21A"/>
    <x v="47"/>
    <s v="21AI"/>
    <s v="Industrial Tech"/>
  </r>
  <r>
    <x v="2087"/>
    <x v="0"/>
    <s v="LABORF"/>
    <s v="2026"/>
    <n v="0"/>
    <s v="GU001"/>
    <s v="21AEIT"/>
    <s v="1100"/>
    <s v="093410"/>
    <m/>
    <m/>
    <x v="0"/>
    <x v="0"/>
    <x v="1"/>
    <x v="1"/>
    <x v="6"/>
    <x v="5"/>
    <s v="21A"/>
    <x v="47"/>
    <s v="21AE"/>
    <s v="Engineering Systems"/>
  </r>
  <r>
    <x v="2088"/>
    <x v="0"/>
    <s v="LABORF"/>
    <s v="2026"/>
    <n v="113415.69"/>
    <s v="GU001"/>
    <s v="215BD1"/>
    <s v="1100"/>
    <s v="040100"/>
    <m/>
    <m/>
    <x v="0"/>
    <x v="0"/>
    <x v="1"/>
    <x v="1"/>
    <x v="6"/>
    <x v="5"/>
    <s v="215"/>
    <x v="13"/>
    <s v="215B"/>
    <s v="Biology Science Department"/>
  </r>
  <r>
    <x v="2089"/>
    <x v="0"/>
    <s v="LABORF"/>
    <s v="2026"/>
    <n v="0"/>
    <s v="GU001"/>
    <s v="212AA1"/>
    <s v="2495"/>
    <s v="100200"/>
    <m/>
    <m/>
    <x v="0"/>
    <x v="0"/>
    <x v="1"/>
    <x v="1"/>
    <x v="6"/>
    <x v="5"/>
    <s v="212"/>
    <x v="16"/>
    <s v="212A"/>
    <s v="BC Art Department"/>
  </r>
  <r>
    <x v="487"/>
    <x v="0"/>
    <s v="LABORF"/>
    <s v="2026"/>
    <n v="0"/>
    <s v="RP500"/>
    <s v="239SY0"/>
    <s v="2110"/>
    <s v="695010"/>
    <m/>
    <m/>
    <x v="0"/>
    <x v="0"/>
    <x v="1"/>
    <x v="1"/>
    <x v="15"/>
    <x v="14"/>
    <s v="239"/>
    <x v="44"/>
    <s v="239A"/>
    <s v="Public Safety"/>
  </r>
  <r>
    <x v="2090"/>
    <x v="0"/>
    <s v="LABORF"/>
    <s v="2026"/>
    <n v="68913.55"/>
    <s v="GU001"/>
    <s v="536MOB"/>
    <s v="2191"/>
    <s v="651000"/>
    <m/>
    <m/>
    <x v="0"/>
    <x v="0"/>
    <x v="3"/>
    <x v="3"/>
    <x v="17"/>
    <x v="13"/>
    <s v="536"/>
    <x v="60"/>
    <s v="536A"/>
    <s v="PC - Maintenance &amp; Operations"/>
  </r>
  <r>
    <x v="2091"/>
    <x v="0"/>
    <s v="LABORF"/>
    <s v="2026"/>
    <n v="112796"/>
    <s v="GU001"/>
    <s v="500PR1"/>
    <s v="1214"/>
    <s v="679000"/>
    <m/>
    <m/>
    <x v="0"/>
    <x v="0"/>
    <x v="3"/>
    <x v="3"/>
    <x v="12"/>
    <x v="11"/>
    <s v="500"/>
    <x v="86"/>
    <s v="500A"/>
    <s v="PC - President"/>
  </r>
  <r>
    <x v="103"/>
    <x v="0"/>
    <s v="LABORF"/>
    <s v="2026"/>
    <n v="15447.68"/>
    <s v="GU001"/>
    <s v="424OR1"/>
    <s v="2191"/>
    <s v="649090"/>
    <m/>
    <s v="CI"/>
    <x v="0"/>
    <x v="0"/>
    <x v="2"/>
    <x v="2"/>
    <x v="11"/>
    <x v="10"/>
    <s v="424"/>
    <x v="36"/>
    <s v="424E"/>
    <s v="Outreach"/>
  </r>
  <r>
    <x v="403"/>
    <x v="0"/>
    <s v="LABORF"/>
    <s v="2026"/>
    <n v="16293.06"/>
    <s v="RP041"/>
    <s v="41MSN1"/>
    <s v="1241"/>
    <s v="612000"/>
    <m/>
    <s v="CP"/>
    <x v="0"/>
    <x v="0"/>
    <x v="2"/>
    <x v="2"/>
    <x v="2"/>
    <x v="2"/>
    <s v="41M"/>
    <x v="67"/>
    <s v="41MA"/>
    <s v="Incarcerated Stud Ed Program (ISEP)"/>
  </r>
  <r>
    <x v="1756"/>
    <x v="0"/>
    <s v="LABORF"/>
    <s v="2026"/>
    <n v="5198.24"/>
    <s v="RP502"/>
    <s v="53EMOP"/>
    <s v="2191"/>
    <s v="695030"/>
    <m/>
    <m/>
    <x v="0"/>
    <x v="0"/>
    <x v="3"/>
    <x v="3"/>
    <x v="17"/>
    <x v="13"/>
    <s v="53E"/>
    <x v="61"/>
    <s v="53EA"/>
    <s v="Safety &amp; Seccurity"/>
  </r>
  <r>
    <x v="2092"/>
    <x v="0"/>
    <s v="LABORF"/>
    <s v="2026"/>
    <n v="77168.22"/>
    <s v="GU001"/>
    <s v="140HR8"/>
    <s v="2191"/>
    <s v="673000"/>
    <m/>
    <m/>
    <x v="0"/>
    <x v="0"/>
    <x v="0"/>
    <x v="0"/>
    <x v="10"/>
    <x v="9"/>
    <s v="140"/>
    <x v="52"/>
    <s v="140A"/>
    <s v="HR - Vice Chancellor"/>
  </r>
  <r>
    <x v="2093"/>
    <x v="0"/>
    <s v="LABORF"/>
    <s v="2026"/>
    <n v="50777.42"/>
    <s v="GU001"/>
    <s v="122BS7"/>
    <s v="2191"/>
    <s v="672000"/>
    <m/>
    <m/>
    <x v="0"/>
    <x v="0"/>
    <x v="0"/>
    <x v="0"/>
    <x v="0"/>
    <x v="0"/>
    <s v="122"/>
    <x v="0"/>
    <s v="122A"/>
    <s v="Director of Accounting Services"/>
  </r>
  <r>
    <x v="542"/>
    <x v="0"/>
    <s v="LABORF"/>
    <s v="2026"/>
    <n v="5071.46"/>
    <s v="RP006"/>
    <s v="422DS1"/>
    <s v="2191"/>
    <s v="642000"/>
    <m/>
    <s v="CT"/>
    <x v="0"/>
    <x v="0"/>
    <x v="2"/>
    <x v="2"/>
    <x v="11"/>
    <x v="10"/>
    <s v="422"/>
    <x v="41"/>
    <s v="422D"/>
    <s v="DSPS"/>
  </r>
  <r>
    <x v="2094"/>
    <x v="0"/>
    <s v="LABORF"/>
    <s v="2026"/>
    <n v="41623.78"/>
    <s v="GU001"/>
    <s v="23CMOA"/>
    <s v="2191"/>
    <s v="677090"/>
    <m/>
    <m/>
    <x v="0"/>
    <x v="0"/>
    <x v="1"/>
    <x v="1"/>
    <x v="15"/>
    <x v="14"/>
    <s v="23C"/>
    <x v="48"/>
    <s v="23CA"/>
    <s v="M &amp; O Manager"/>
  </r>
  <r>
    <x v="1191"/>
    <x v="0"/>
    <s v="LABORF"/>
    <s v="2026"/>
    <n v="5198.24"/>
    <s v="RP500"/>
    <s v="239SY0"/>
    <s v="2191"/>
    <s v="695010"/>
    <m/>
    <m/>
    <x v="0"/>
    <x v="0"/>
    <x v="1"/>
    <x v="1"/>
    <x v="15"/>
    <x v="14"/>
    <s v="239"/>
    <x v="44"/>
    <s v="239A"/>
    <s v="Public Safety"/>
  </r>
  <r>
    <x v="496"/>
    <x v="0"/>
    <s v="LABORF"/>
    <s v="2026"/>
    <n v="34955.26"/>
    <s v="RP384"/>
    <s v="26LEQA"/>
    <s v="2191"/>
    <s v="649090"/>
    <m/>
    <m/>
    <x v="0"/>
    <x v="0"/>
    <x v="1"/>
    <x v="1"/>
    <x v="1"/>
    <x v="1"/>
    <s v="26L"/>
    <x v="10"/>
    <s v="26LA"/>
    <s v="Categorical Programs"/>
  </r>
  <r>
    <x v="118"/>
    <x v="0"/>
    <s v="LABORF"/>
    <s v="2026"/>
    <n v="5325.03"/>
    <s v="GU001"/>
    <s v="239SY0"/>
    <s v="2191"/>
    <s v="696011"/>
    <m/>
    <m/>
    <x v="0"/>
    <x v="0"/>
    <x v="1"/>
    <x v="1"/>
    <x v="15"/>
    <x v="14"/>
    <s v="239"/>
    <x v="44"/>
    <s v="239A"/>
    <s v="Public Safety"/>
  </r>
  <r>
    <x v="2095"/>
    <x v="0"/>
    <s v="LABORF"/>
    <s v="2026"/>
    <n v="0"/>
    <s v="RP384"/>
    <s v="26LEQA"/>
    <s v="1231"/>
    <s v="649090"/>
    <m/>
    <m/>
    <x v="0"/>
    <x v="0"/>
    <x v="1"/>
    <x v="1"/>
    <x v="1"/>
    <x v="1"/>
    <s v="26L"/>
    <x v="10"/>
    <s v="26LA"/>
    <s v="Categorical Programs"/>
  </r>
  <r>
    <x v="2096"/>
    <x v="0"/>
    <s v="LABORF"/>
    <s v="2026"/>
    <n v="53281.97"/>
    <s v="GU001"/>
    <s v="23CMOG"/>
    <s v="2191"/>
    <s v="655000"/>
    <m/>
    <m/>
    <x v="0"/>
    <x v="0"/>
    <x v="1"/>
    <x v="1"/>
    <x v="15"/>
    <x v="14"/>
    <s v="23C"/>
    <x v="48"/>
    <s v="23CA"/>
    <s v="M &amp; O Manager"/>
  </r>
  <r>
    <x v="1138"/>
    <x v="0"/>
    <s v="LABORF"/>
    <s v="2026"/>
    <n v="104475.88"/>
    <s v="GU001"/>
    <s v="230BS0"/>
    <s v="2110"/>
    <s v="711001"/>
    <m/>
    <m/>
    <x v="0"/>
    <x v="0"/>
    <x v="1"/>
    <x v="1"/>
    <x v="15"/>
    <x v="14"/>
    <s v="230"/>
    <x v="92"/>
    <s v="230A"/>
    <s v="VP Finance and Admin Services"/>
  </r>
  <r>
    <x v="2097"/>
    <x v="0"/>
    <s v="LABORF"/>
    <s v="2026"/>
    <n v="18817.830000000002"/>
    <s v="RP400"/>
    <s v="26FFA4"/>
    <s v="2191"/>
    <s v="646000"/>
    <s v="BFALCA"/>
    <m/>
    <x v="0"/>
    <x v="0"/>
    <x v="1"/>
    <x v="1"/>
    <x v="1"/>
    <x v="1"/>
    <s v="26F"/>
    <x v="58"/>
    <s v="26FA"/>
    <s v="Director Financial Aid (New Queue)"/>
  </r>
  <r>
    <x v="2098"/>
    <x v="0"/>
    <s v="LABORF"/>
    <s v="2026"/>
    <n v="146915.12"/>
    <s v="GU001"/>
    <s v="21FFL1"/>
    <s v="1100"/>
    <s v="110500"/>
    <m/>
    <m/>
    <x v="0"/>
    <x v="0"/>
    <x v="1"/>
    <x v="1"/>
    <x v="6"/>
    <x v="5"/>
    <s v="21F"/>
    <x v="46"/>
    <s v="21FF"/>
    <s v="BC FOREIGN LANGUAGE"/>
  </r>
  <r>
    <x v="2099"/>
    <x v="0"/>
    <s v="LABORF"/>
    <s v="2026"/>
    <n v="0"/>
    <s v="GU001"/>
    <s v="145HR3"/>
    <s v="2110"/>
    <s v="673000"/>
    <m/>
    <m/>
    <x v="0"/>
    <x v="0"/>
    <x v="0"/>
    <x v="0"/>
    <x v="10"/>
    <x v="9"/>
    <s v="145"/>
    <x v="25"/>
    <s v="145B"/>
    <s v="HR Manager - BC"/>
  </r>
  <r>
    <x v="2100"/>
    <x v="0"/>
    <s v="LABORF"/>
    <s v="2026"/>
    <n v="0"/>
    <s v="GU001"/>
    <s v="21AIND"/>
    <s v="1311"/>
    <s v="190100"/>
    <m/>
    <m/>
    <x v="0"/>
    <x v="0"/>
    <x v="1"/>
    <x v="1"/>
    <x v="6"/>
    <x v="5"/>
    <s v="21A"/>
    <x v="47"/>
    <s v="21AI"/>
    <s v="Industrial Tech"/>
  </r>
  <r>
    <x v="1796"/>
    <x v="0"/>
    <s v="LABORF"/>
    <s v="2026"/>
    <n v="0"/>
    <s v="RP335"/>
    <s v="214SU1"/>
    <s v="1214"/>
    <s v="601000"/>
    <s v="STEM02"/>
    <m/>
    <x v="0"/>
    <x v="0"/>
    <x v="1"/>
    <x v="1"/>
    <x v="6"/>
    <x v="5"/>
    <s v="214"/>
    <x v="26"/>
    <s v="214S"/>
    <s v="BC Stem"/>
  </r>
  <r>
    <x v="1010"/>
    <x v="0"/>
    <s v="LABORF"/>
    <s v="2026"/>
    <n v="67616.19"/>
    <s v="GU001"/>
    <s v="42FCG1"/>
    <s v="1231"/>
    <s v="631000"/>
    <m/>
    <s v="CI"/>
    <x v="0"/>
    <x v="0"/>
    <x v="2"/>
    <x v="2"/>
    <x v="11"/>
    <x v="10"/>
    <s v="42F"/>
    <x v="63"/>
    <s v="42FA"/>
    <s v="Director of SSSP"/>
  </r>
  <r>
    <x v="2101"/>
    <x v="0"/>
    <s v="LABORF"/>
    <s v="2026"/>
    <n v="0"/>
    <s v="GU001"/>
    <s v="212PA3"/>
    <s v="2495"/>
    <s v="100700"/>
    <m/>
    <m/>
    <x v="0"/>
    <x v="0"/>
    <x v="1"/>
    <x v="1"/>
    <x v="6"/>
    <x v="5"/>
    <s v="212"/>
    <x v="16"/>
    <s v="212P"/>
    <s v="Performing Arts"/>
  </r>
  <r>
    <x v="358"/>
    <x v="0"/>
    <s v="LABORF"/>
    <s v="2026"/>
    <n v="111206.08"/>
    <s v="GU001"/>
    <s v="505IR1"/>
    <s v="2110"/>
    <s v="679000"/>
    <m/>
    <m/>
    <x v="0"/>
    <x v="0"/>
    <x v="3"/>
    <x v="3"/>
    <x v="12"/>
    <x v="11"/>
    <s v="505"/>
    <x v="37"/>
    <s v="505A"/>
    <s v="PC - Institutional Research"/>
  </r>
  <r>
    <x v="2102"/>
    <x v="0"/>
    <s v="LABORF"/>
    <s v="2026"/>
    <n v="125872.17"/>
    <s v="GU001"/>
    <s v="411CI1"/>
    <s v="1100"/>
    <s v="130500"/>
    <m/>
    <s v="CI"/>
    <x v="0"/>
    <x v="0"/>
    <x v="2"/>
    <x v="2"/>
    <x v="2"/>
    <x v="2"/>
    <s v="411"/>
    <x v="20"/>
    <s v="411A"/>
    <s v="Dean of Career Technical Education"/>
  </r>
  <r>
    <x v="2103"/>
    <x v="0"/>
    <s v="LABORF"/>
    <s v="2026"/>
    <n v="22515.21"/>
    <s v="GU001"/>
    <s v="410VI0"/>
    <s v="1214"/>
    <s v="711001"/>
    <m/>
    <s v="CI"/>
    <x v="0"/>
    <x v="0"/>
    <x v="2"/>
    <x v="2"/>
    <x v="2"/>
    <x v="2"/>
    <s v="410"/>
    <x v="7"/>
    <s v="410A"/>
    <s v="CC - VP Academic Affairs"/>
  </r>
  <r>
    <x v="2104"/>
    <x v="0"/>
    <s v="LABORF"/>
    <s v="2026"/>
    <n v="0"/>
    <s v="GU001"/>
    <s v="110ES1"/>
    <s v="1214"/>
    <s v="679000"/>
    <m/>
    <m/>
    <x v="0"/>
    <x v="0"/>
    <x v="0"/>
    <x v="0"/>
    <x v="4"/>
    <x v="4"/>
    <s v="110"/>
    <x v="65"/>
    <s v="110A"/>
    <s v="Asst. Chancellor-Educational Svcs"/>
  </r>
  <r>
    <x v="2105"/>
    <x v="0"/>
    <s v="LABORF"/>
    <s v="2026"/>
    <n v="0"/>
    <s v="RP615"/>
    <s v="117A01"/>
    <s v="2394"/>
    <s v="684000"/>
    <m/>
    <m/>
    <x v="0"/>
    <x v="0"/>
    <x v="0"/>
    <x v="0"/>
    <x v="4"/>
    <x v="4"/>
    <s v="11B"/>
    <x v="5"/>
    <s v="11BH"/>
    <s v="Clean Energy"/>
  </r>
  <r>
    <x v="2106"/>
    <x v="0"/>
    <s v="LABORF"/>
    <s v="2026"/>
    <n v="0"/>
    <s v="GU001"/>
    <s v="514AW5"/>
    <s v="2394"/>
    <s v="696071"/>
    <m/>
    <m/>
    <x v="0"/>
    <x v="0"/>
    <x v="3"/>
    <x v="3"/>
    <x v="5"/>
    <x v="2"/>
    <s v="514"/>
    <x v="18"/>
    <s v="514A"/>
    <s v="PC - Athletic Director"/>
  </r>
  <r>
    <x v="2107"/>
    <x v="0"/>
    <s v="LABORF"/>
    <s v="2026"/>
    <n v="0"/>
    <s v="RP325"/>
    <s v="51JPZ1"/>
    <s v="2412"/>
    <s v="611000"/>
    <m/>
    <m/>
    <x v="0"/>
    <x v="0"/>
    <x v="3"/>
    <x v="3"/>
    <x v="5"/>
    <x v="2"/>
    <s v="51J"/>
    <x v="55"/>
    <s v="51JA"/>
    <s v="MESA Director"/>
  </r>
  <r>
    <x v="2108"/>
    <x v="0"/>
    <s v="LABORF"/>
    <s v="2026"/>
    <n v="0"/>
    <s v="GU001"/>
    <s v="210VI0"/>
    <s v="2394"/>
    <s v="601000"/>
    <m/>
    <m/>
    <x v="0"/>
    <x v="0"/>
    <x v="1"/>
    <x v="1"/>
    <x v="6"/>
    <x v="5"/>
    <s v="210"/>
    <x v="8"/>
    <s v="210A"/>
    <s v="VP Student Learning"/>
  </r>
  <r>
    <x v="2109"/>
    <x v="0"/>
    <s v="LABORF"/>
    <s v="2026"/>
    <n v="0"/>
    <s v="GU001"/>
    <s v="210VI0"/>
    <s v="2394"/>
    <s v="601000"/>
    <m/>
    <m/>
    <x v="0"/>
    <x v="0"/>
    <x v="1"/>
    <x v="1"/>
    <x v="6"/>
    <x v="5"/>
    <s v="210"/>
    <x v="8"/>
    <s v="210A"/>
    <s v="VP Student Learning"/>
  </r>
  <r>
    <x v="2110"/>
    <x v="0"/>
    <s v="LABORF"/>
    <s v="2026"/>
    <n v="0"/>
    <s v="GU001"/>
    <s v="210VI0"/>
    <s v="2394"/>
    <s v="601000"/>
    <m/>
    <m/>
    <x v="0"/>
    <x v="0"/>
    <x v="1"/>
    <x v="1"/>
    <x v="6"/>
    <x v="5"/>
    <s v="210"/>
    <x v="8"/>
    <s v="210A"/>
    <s v="VP Student Learning"/>
  </r>
  <r>
    <x v="2111"/>
    <x v="0"/>
    <s v="LABORF"/>
    <s v="2026"/>
    <n v="0"/>
    <s v="GU001"/>
    <s v="210VI0"/>
    <s v="2394"/>
    <s v="601000"/>
    <m/>
    <m/>
    <x v="0"/>
    <x v="0"/>
    <x v="1"/>
    <x v="1"/>
    <x v="6"/>
    <x v="5"/>
    <s v="210"/>
    <x v="8"/>
    <s v="210A"/>
    <s v="VP Student Learning"/>
  </r>
  <r>
    <x v="2112"/>
    <x v="0"/>
    <s v="LABORF"/>
    <s v="2026"/>
    <n v="0"/>
    <s v="RP023"/>
    <s v="26GFY1"/>
    <s v="2191"/>
    <s v="649090"/>
    <s v="NXULCA"/>
    <m/>
    <x v="0"/>
    <x v="0"/>
    <x v="1"/>
    <x v="1"/>
    <x v="1"/>
    <x v="1"/>
    <s v="26G"/>
    <x v="14"/>
    <s v="26GA"/>
    <s v="EOPS/CARE"/>
  </r>
  <r>
    <x v="2113"/>
    <x v="0"/>
    <s v="LABORF"/>
    <s v="2026"/>
    <n v="0"/>
    <s v="GU001"/>
    <s v="218DN0"/>
    <s v="1214"/>
    <s v="601000"/>
    <m/>
    <m/>
    <x v="0"/>
    <x v="0"/>
    <x v="1"/>
    <x v="1"/>
    <x v="6"/>
    <x v="5"/>
    <s v="218"/>
    <x v="26"/>
    <s v="218D"/>
    <s v="Dean of Instruction"/>
  </r>
  <r>
    <x v="2114"/>
    <x v="0"/>
    <s v="LABORF"/>
    <s v="2026"/>
    <n v="113446.77"/>
    <s v="RP613"/>
    <s v="21AWL9"/>
    <s v="2110"/>
    <s v="619000"/>
    <s v="B68168"/>
    <m/>
    <x v="0"/>
    <x v="0"/>
    <x v="1"/>
    <x v="1"/>
    <x v="6"/>
    <x v="5"/>
    <s v="21A"/>
    <x v="47"/>
    <s v="21AW"/>
    <s v="BC Strong Workforce"/>
  </r>
  <r>
    <x v="2115"/>
    <x v="0"/>
    <s v="LABORF"/>
    <s v="2026"/>
    <n v="0"/>
    <s v="GU001"/>
    <s v="210VI0"/>
    <s v="2394"/>
    <s v="601000"/>
    <m/>
    <m/>
    <x v="0"/>
    <x v="0"/>
    <x v="1"/>
    <x v="1"/>
    <x v="6"/>
    <x v="5"/>
    <s v="210"/>
    <x v="8"/>
    <s v="210A"/>
    <s v="VP Student Learning"/>
  </r>
  <r>
    <x v="2116"/>
    <x v="0"/>
    <s v="LABORF"/>
    <s v="2026"/>
    <n v="0"/>
    <s v="GU001"/>
    <s v="210VI0"/>
    <s v="2394"/>
    <s v="601000"/>
    <m/>
    <m/>
    <x v="0"/>
    <x v="0"/>
    <x v="1"/>
    <x v="1"/>
    <x v="6"/>
    <x v="5"/>
    <s v="210"/>
    <x v="8"/>
    <s v="210A"/>
    <s v="VP Student Learning"/>
  </r>
  <r>
    <x v="2117"/>
    <x v="0"/>
    <s v="LABORF"/>
    <s v="2026"/>
    <n v="0"/>
    <s v="GU001"/>
    <s v="210VI0"/>
    <s v="2394"/>
    <s v="601000"/>
    <m/>
    <m/>
    <x v="0"/>
    <x v="0"/>
    <x v="1"/>
    <x v="1"/>
    <x v="6"/>
    <x v="5"/>
    <s v="210"/>
    <x v="8"/>
    <s v="210A"/>
    <s v="VP Student Learning"/>
  </r>
  <r>
    <x v="2118"/>
    <x v="0"/>
    <s v="LABORF"/>
    <s v="2026"/>
    <n v="0"/>
    <s v="GU001"/>
    <s v="210VI0"/>
    <s v="2394"/>
    <s v="601000"/>
    <m/>
    <m/>
    <x v="0"/>
    <x v="0"/>
    <x v="1"/>
    <x v="1"/>
    <x v="6"/>
    <x v="5"/>
    <s v="210"/>
    <x v="8"/>
    <s v="210A"/>
    <s v="VP Student Learning"/>
  </r>
  <r>
    <x v="2119"/>
    <x v="0"/>
    <s v="LABORF"/>
    <s v="2026"/>
    <n v="0"/>
    <s v="GU001"/>
    <s v="210VI0"/>
    <s v="2394"/>
    <s v="601000"/>
    <m/>
    <m/>
    <x v="0"/>
    <x v="0"/>
    <x v="1"/>
    <x v="1"/>
    <x v="6"/>
    <x v="5"/>
    <s v="210"/>
    <x v="8"/>
    <s v="210A"/>
    <s v="VP Student Learning"/>
  </r>
  <r>
    <x v="2120"/>
    <x v="0"/>
    <s v="LABORF"/>
    <s v="2026"/>
    <n v="0"/>
    <s v="GU001"/>
    <s v="210VI0"/>
    <s v="2394"/>
    <s v="601000"/>
    <m/>
    <m/>
    <x v="0"/>
    <x v="0"/>
    <x v="1"/>
    <x v="1"/>
    <x v="6"/>
    <x v="5"/>
    <s v="210"/>
    <x v="8"/>
    <s v="210A"/>
    <s v="VP Student Learning"/>
  </r>
  <r>
    <x v="2121"/>
    <x v="0"/>
    <s v="LABORF"/>
    <s v="2026"/>
    <n v="0"/>
    <s v="GU001"/>
    <s v="210VI0"/>
    <s v="2394"/>
    <s v="601000"/>
    <m/>
    <m/>
    <x v="0"/>
    <x v="0"/>
    <x v="1"/>
    <x v="1"/>
    <x v="6"/>
    <x v="5"/>
    <s v="210"/>
    <x v="8"/>
    <s v="210A"/>
    <s v="VP Student Learning"/>
  </r>
  <r>
    <x v="2122"/>
    <x v="0"/>
    <s v="LABORF"/>
    <s v="2026"/>
    <n v="0"/>
    <s v="GU001"/>
    <s v="210VI0"/>
    <s v="2394"/>
    <s v="601000"/>
    <m/>
    <m/>
    <x v="0"/>
    <x v="0"/>
    <x v="1"/>
    <x v="1"/>
    <x v="6"/>
    <x v="5"/>
    <s v="210"/>
    <x v="8"/>
    <s v="210A"/>
    <s v="VP Student Learning"/>
  </r>
  <r>
    <x v="2123"/>
    <x v="0"/>
    <s v="LABORF"/>
    <s v="2026"/>
    <n v="0"/>
    <s v="GU001"/>
    <s v="210VI0"/>
    <s v="2394"/>
    <s v="601000"/>
    <m/>
    <m/>
    <x v="0"/>
    <x v="0"/>
    <x v="1"/>
    <x v="1"/>
    <x v="6"/>
    <x v="5"/>
    <s v="210"/>
    <x v="8"/>
    <s v="210A"/>
    <s v="VP Student Learning"/>
  </r>
  <r>
    <x v="2124"/>
    <x v="0"/>
    <s v="LABORF"/>
    <s v="2026"/>
    <n v="0"/>
    <s v="GU001"/>
    <s v="210VI0"/>
    <s v="2394"/>
    <s v="601000"/>
    <m/>
    <m/>
    <x v="0"/>
    <x v="0"/>
    <x v="1"/>
    <x v="1"/>
    <x v="6"/>
    <x v="5"/>
    <s v="210"/>
    <x v="8"/>
    <s v="210A"/>
    <s v="VP Student Learning"/>
  </r>
  <r>
    <x v="2125"/>
    <x v="0"/>
    <s v="LABORF"/>
    <s v="2026"/>
    <n v="110649.45"/>
    <s v="GU001"/>
    <s v="206PH1"/>
    <s v="1100"/>
    <s v="083500"/>
    <m/>
    <m/>
    <x v="0"/>
    <x v="0"/>
    <x v="1"/>
    <x v="1"/>
    <x v="13"/>
    <x v="12"/>
    <s v="206"/>
    <x v="56"/>
    <s v="206B"/>
    <s v="BC Athletics-INST"/>
  </r>
  <r>
    <x v="1962"/>
    <x v="0"/>
    <s v="LABORF"/>
    <s v="2026"/>
    <n v="52658.87"/>
    <s v="GU001"/>
    <s v="217EM1"/>
    <s v="1100"/>
    <s v="125000"/>
    <m/>
    <m/>
    <x v="0"/>
    <x v="0"/>
    <x v="1"/>
    <x v="1"/>
    <x v="6"/>
    <x v="5"/>
    <s v="217"/>
    <x v="26"/>
    <s v="217E"/>
    <s v="BC EMT/PARAMEDIC"/>
  </r>
  <r>
    <x v="2126"/>
    <x v="0"/>
    <s v="LABORF"/>
    <s v="2026"/>
    <n v="165155.19"/>
    <s v="GU001"/>
    <s v="215PE1"/>
    <s v="1100"/>
    <s v="070210"/>
    <m/>
    <m/>
    <x v="0"/>
    <x v="0"/>
    <x v="1"/>
    <x v="1"/>
    <x v="6"/>
    <x v="5"/>
    <s v="215"/>
    <x v="13"/>
    <s v="215P"/>
    <s v="BC ENGINEERING"/>
  </r>
  <r>
    <x v="1358"/>
    <x v="0"/>
    <s v="LABORF"/>
    <s v="2026"/>
    <n v="123488.81"/>
    <s v="GU001"/>
    <s v="23CMOD"/>
    <s v="2110"/>
    <s v="711001"/>
    <m/>
    <m/>
    <x v="0"/>
    <x v="0"/>
    <x v="1"/>
    <x v="1"/>
    <x v="15"/>
    <x v="14"/>
    <s v="23C"/>
    <x v="48"/>
    <s v="23CA"/>
    <s v="M &amp; O Manager"/>
  </r>
  <r>
    <x v="2127"/>
    <x v="0"/>
    <s v="LABORF"/>
    <s v="2026"/>
    <n v="44444.26"/>
    <s v="RP384"/>
    <s v="26LEQA"/>
    <s v="2110"/>
    <s v="649090"/>
    <m/>
    <m/>
    <x v="0"/>
    <x v="0"/>
    <x v="1"/>
    <x v="1"/>
    <x v="1"/>
    <x v="1"/>
    <s v="26L"/>
    <x v="10"/>
    <s v="26LA"/>
    <s v="Categorical Programs"/>
  </r>
  <r>
    <x v="2128"/>
    <x v="0"/>
    <s v="LABORF"/>
    <s v="2026"/>
    <n v="102091.96"/>
    <s v="GU001"/>
    <s v="215SI1"/>
    <s v="1100"/>
    <s v="190500"/>
    <m/>
    <m/>
    <x v="0"/>
    <x v="0"/>
    <x v="1"/>
    <x v="1"/>
    <x v="6"/>
    <x v="5"/>
    <s v="215"/>
    <x v="13"/>
    <s v="215G"/>
    <s v="Physical Science"/>
  </r>
  <r>
    <x v="2129"/>
    <x v="0"/>
    <s v="LABORF"/>
    <s v="2026"/>
    <n v="145973.12"/>
    <s v="GU001"/>
    <s v="21BEE1"/>
    <s v="1100"/>
    <s v="150100"/>
    <m/>
    <m/>
    <x v="0"/>
    <x v="0"/>
    <x v="1"/>
    <x v="1"/>
    <x v="6"/>
    <x v="5"/>
    <s v="21B"/>
    <x v="12"/>
    <s v="21BE"/>
    <s v="Dean English"/>
  </r>
  <r>
    <x v="2130"/>
    <x v="0"/>
    <s v="LABORF"/>
    <s v="2026"/>
    <n v="144253.26"/>
    <s v="GU001"/>
    <s v="21AEIT"/>
    <s v="1100"/>
    <s v="094800"/>
    <m/>
    <m/>
    <x v="0"/>
    <x v="0"/>
    <x v="1"/>
    <x v="1"/>
    <x v="6"/>
    <x v="5"/>
    <s v="21A"/>
    <x v="47"/>
    <s v="21AE"/>
    <s v="Engineering Systems"/>
  </r>
  <r>
    <x v="2131"/>
    <x v="0"/>
    <s v="LABORF"/>
    <s v="2026"/>
    <n v="144253.26"/>
    <s v="GU001"/>
    <s v="212AA1"/>
    <s v="1100"/>
    <s v="101100"/>
    <m/>
    <m/>
    <x v="0"/>
    <x v="0"/>
    <x v="1"/>
    <x v="1"/>
    <x v="6"/>
    <x v="5"/>
    <s v="212"/>
    <x v="16"/>
    <s v="212A"/>
    <s v="BC Art Department"/>
  </r>
  <r>
    <x v="2132"/>
    <x v="0"/>
    <s v="LABORF"/>
    <s v="2026"/>
    <n v="122136.28"/>
    <s v="GU001"/>
    <s v="215PE1"/>
    <s v="1100"/>
    <s v="070100"/>
    <m/>
    <m/>
    <x v="0"/>
    <x v="0"/>
    <x v="1"/>
    <x v="1"/>
    <x v="6"/>
    <x v="5"/>
    <s v="215"/>
    <x v="13"/>
    <s v="215P"/>
    <s v="BC ENGINEERING"/>
  </r>
  <r>
    <x v="2133"/>
    <x v="0"/>
    <s v="LABORF"/>
    <s v="2026"/>
    <n v="0"/>
    <s v="GU001"/>
    <s v="210VI0"/>
    <s v="1310"/>
    <s v="499900"/>
    <m/>
    <m/>
    <x v="0"/>
    <x v="0"/>
    <x v="1"/>
    <x v="1"/>
    <x v="6"/>
    <x v="5"/>
    <s v="210"/>
    <x v="8"/>
    <s v="210A"/>
    <s v="VP Student Learning"/>
  </r>
  <r>
    <x v="2134"/>
    <x v="0"/>
    <s v="LABORF"/>
    <s v="2026"/>
    <n v="0"/>
    <s v="GU001"/>
    <s v="418TH1"/>
    <s v="2191"/>
    <s v="601000"/>
    <m/>
    <s v="CT"/>
    <x v="0"/>
    <x v="0"/>
    <x v="2"/>
    <x v="2"/>
    <x v="2"/>
    <x v="2"/>
    <s v="418"/>
    <x v="49"/>
    <s v="418A"/>
    <s v="KRV/South Kern Campus"/>
  </r>
  <r>
    <x v="2135"/>
    <x v="0"/>
    <s v="LABORF"/>
    <s v="2026"/>
    <n v="0"/>
    <s v="RP615"/>
    <s v="117A01"/>
    <s v="2394"/>
    <s v="684000"/>
    <s v="HRTPA"/>
    <m/>
    <x v="0"/>
    <x v="0"/>
    <x v="0"/>
    <x v="0"/>
    <x v="4"/>
    <x v="4"/>
    <s v="11B"/>
    <x v="5"/>
    <s v="11BH"/>
    <s v="Clean Energy"/>
  </r>
  <r>
    <x v="104"/>
    <x v="0"/>
    <s v="LABORF"/>
    <s v="2026"/>
    <n v="2473.88"/>
    <s v="RP026"/>
    <s v="40KTQ1"/>
    <s v="2191"/>
    <s v="649090"/>
    <m/>
    <s v="CI"/>
    <x v="0"/>
    <x v="0"/>
    <x v="2"/>
    <x v="2"/>
    <x v="7"/>
    <x v="6"/>
    <s v="40K"/>
    <x v="21"/>
    <s v="40KA"/>
    <s v="Equity"/>
  </r>
  <r>
    <x v="35"/>
    <x v="0"/>
    <s v="LABORF"/>
    <s v="2026"/>
    <n v="49086.53"/>
    <s v="RP037"/>
    <s v="424BN1"/>
    <s v="1214"/>
    <s v="649090"/>
    <m/>
    <s v="CI"/>
    <x v="0"/>
    <x v="0"/>
    <x v="2"/>
    <x v="2"/>
    <x v="11"/>
    <x v="10"/>
    <s v="424"/>
    <x v="36"/>
    <s v="424B"/>
    <s v="Dean Enrollment and Retention"/>
  </r>
  <r>
    <x v="2136"/>
    <x v="0"/>
    <s v="LABORF"/>
    <s v="2026"/>
    <n v="0"/>
    <s v="GU001"/>
    <s v="500SD1"/>
    <s v="2394"/>
    <s v="675000"/>
    <m/>
    <m/>
    <x v="0"/>
    <x v="0"/>
    <x v="3"/>
    <x v="3"/>
    <x v="12"/>
    <x v="11"/>
    <s v="500"/>
    <x v="86"/>
    <s v="500A"/>
    <s v="PC - President"/>
  </r>
  <r>
    <x v="997"/>
    <x v="0"/>
    <s v="LABORF"/>
    <s v="2026"/>
    <n v="47953.78"/>
    <s v="GU001"/>
    <s v="536MOC"/>
    <s v="2191"/>
    <s v="653000"/>
    <m/>
    <m/>
    <x v="0"/>
    <x v="0"/>
    <x v="3"/>
    <x v="3"/>
    <x v="17"/>
    <x v="13"/>
    <s v="536"/>
    <x v="60"/>
    <s v="536A"/>
    <s v="PC - Maintenance &amp; Operations"/>
  </r>
  <r>
    <x v="2137"/>
    <x v="0"/>
    <s v="LABORF"/>
    <s v="2026"/>
    <n v="0"/>
    <s v="RP037"/>
    <s v="424BN1"/>
    <s v="2191"/>
    <s v="649090"/>
    <m/>
    <s v="CI"/>
    <x v="0"/>
    <x v="0"/>
    <x v="2"/>
    <x v="2"/>
    <x v="11"/>
    <x v="10"/>
    <s v="424"/>
    <x v="36"/>
    <s v="424B"/>
    <s v="Dean Enrollment and Retention"/>
  </r>
  <r>
    <x v="2138"/>
    <x v="0"/>
    <s v="LABORF"/>
    <s v="2026"/>
    <n v="0"/>
    <s v="GU001"/>
    <s v="200PR0"/>
    <s v="1214"/>
    <s v="679000"/>
    <m/>
    <m/>
    <x v="0"/>
    <x v="0"/>
    <x v="1"/>
    <x v="1"/>
    <x v="13"/>
    <x v="12"/>
    <s v="200"/>
    <x v="35"/>
    <s v="200A"/>
    <s v="BC - President"/>
  </r>
  <r>
    <x v="2139"/>
    <x v="0"/>
    <s v="LABORF"/>
    <s v="2026"/>
    <n v="0"/>
    <s v="RP659"/>
    <s v="26LCAS"/>
    <s v="2394"/>
    <s v="643020"/>
    <s v="CASSPS"/>
    <m/>
    <x v="0"/>
    <x v="0"/>
    <x v="1"/>
    <x v="1"/>
    <x v="1"/>
    <x v="1"/>
    <s v="26L"/>
    <x v="10"/>
    <s v="26LC"/>
    <s v="CATEGORICAL BC CAL SOAP"/>
  </r>
  <r>
    <x v="1620"/>
    <x v="0"/>
    <s v="LABORF"/>
    <s v="2026"/>
    <n v="62326.28"/>
    <s v="RP384"/>
    <s v="55CMTA"/>
    <s v="2191"/>
    <s v="632000"/>
    <m/>
    <m/>
    <x v="0"/>
    <x v="0"/>
    <x v="3"/>
    <x v="3"/>
    <x v="8"/>
    <x v="7"/>
    <s v="55C"/>
    <x v="24"/>
    <s v="55CA"/>
    <s v="Dean Student Success &amp; Counseling"/>
  </r>
  <r>
    <x v="2140"/>
    <x v="0"/>
    <s v="LABORF"/>
    <s v="2026"/>
    <n v="41623.78"/>
    <s v="GU001"/>
    <s v="55CCG1"/>
    <s v="2191"/>
    <s v="601000"/>
    <m/>
    <m/>
    <x v="0"/>
    <x v="0"/>
    <x v="3"/>
    <x v="3"/>
    <x v="8"/>
    <x v="7"/>
    <s v="55C"/>
    <x v="24"/>
    <s v="55CA"/>
    <s v="Dean Student Success &amp; Counseling"/>
  </r>
  <r>
    <x v="2141"/>
    <x v="0"/>
    <s v="LABORF"/>
    <s v="2026"/>
    <n v="132850.54999999999"/>
    <s v="GU001"/>
    <s v="131IS0"/>
    <s v="2191"/>
    <s v="678000"/>
    <m/>
    <m/>
    <x v="0"/>
    <x v="0"/>
    <x v="0"/>
    <x v="0"/>
    <x v="9"/>
    <x v="8"/>
    <s v="131"/>
    <x v="94"/>
    <s v="131A"/>
    <s v="IT-Director, Security"/>
  </r>
  <r>
    <x v="2142"/>
    <x v="0"/>
    <s v="LABORF"/>
    <s v="2026"/>
    <n v="0"/>
    <s v="GU001"/>
    <s v="410VI0"/>
    <s v="1310"/>
    <s v="089900"/>
    <m/>
    <m/>
    <x v="0"/>
    <x v="0"/>
    <x v="2"/>
    <x v="2"/>
    <x v="2"/>
    <x v="2"/>
    <s v="410"/>
    <x v="7"/>
    <s v="410A"/>
    <s v="CC - VP Academic Affairs"/>
  </r>
  <r>
    <x v="2143"/>
    <x v="0"/>
    <s v="LABORF"/>
    <s v="2026"/>
    <n v="47093.56"/>
    <s v="CD002"/>
    <s v="42DCC1"/>
    <s v="2191"/>
    <s v="692000"/>
    <m/>
    <s v="CI"/>
    <x v="0"/>
    <x v="0"/>
    <x v="2"/>
    <x v="2"/>
    <x v="11"/>
    <x v="10"/>
    <s v="42D"/>
    <x v="27"/>
    <s v="42DA"/>
    <s v="CDC Program Manager"/>
  </r>
  <r>
    <x v="115"/>
    <x v="0"/>
    <s v="LABORF"/>
    <s v="2026"/>
    <n v="5071.45"/>
    <s v="GU001"/>
    <s v="239SY0"/>
    <s v="2191"/>
    <s v="696011"/>
    <m/>
    <m/>
    <x v="0"/>
    <x v="0"/>
    <x v="1"/>
    <x v="1"/>
    <x v="15"/>
    <x v="14"/>
    <s v="239"/>
    <x v="44"/>
    <s v="239A"/>
    <s v="Public Safety"/>
  </r>
  <r>
    <x v="2144"/>
    <x v="0"/>
    <s v="LABORF"/>
    <s v="2026"/>
    <n v="38584.06"/>
    <s v="GU001"/>
    <s v="26DDEN"/>
    <s v="2191"/>
    <s v="679000"/>
    <s v="DORESV"/>
    <m/>
    <x v="0"/>
    <x v="0"/>
    <x v="1"/>
    <x v="1"/>
    <x v="1"/>
    <x v="1"/>
    <s v="26D"/>
    <x v="14"/>
    <s v="26DA"/>
    <s v="Dir Outreach Services"/>
  </r>
  <r>
    <x v="1374"/>
    <x v="0"/>
    <s v="LABORF"/>
    <s v="2026"/>
    <n v="24738.81"/>
    <s v="RP282"/>
    <s v="21APQF"/>
    <s v="2191"/>
    <s v="601000"/>
    <m/>
    <m/>
    <x v="0"/>
    <x v="0"/>
    <x v="1"/>
    <x v="1"/>
    <x v="6"/>
    <x v="5"/>
    <s v="21A"/>
    <x v="47"/>
    <s v="21AP"/>
    <s v="BC Apprenticeship Program"/>
  </r>
  <r>
    <x v="2145"/>
    <x v="0"/>
    <s v="LABORF"/>
    <s v="2026"/>
    <n v="0"/>
    <s v="GU001"/>
    <s v="215BD1"/>
    <s v="1100"/>
    <s v="040100"/>
    <m/>
    <m/>
    <x v="0"/>
    <x v="0"/>
    <x v="1"/>
    <x v="1"/>
    <x v="6"/>
    <x v="5"/>
    <s v="215"/>
    <x v="13"/>
    <s v="215B"/>
    <s v="Biology Science Department"/>
  </r>
  <r>
    <x v="299"/>
    <x v="0"/>
    <s v="LABORF"/>
    <s v="2026"/>
    <n v="37643.019999999997"/>
    <s v="RP384"/>
    <s v="26LEQA"/>
    <s v="2191"/>
    <s v="649090"/>
    <m/>
    <m/>
    <x v="0"/>
    <x v="0"/>
    <x v="1"/>
    <x v="1"/>
    <x v="1"/>
    <x v="1"/>
    <s v="26L"/>
    <x v="10"/>
    <s v="26LA"/>
    <s v="Categorical Programs"/>
  </r>
  <r>
    <x v="2146"/>
    <x v="0"/>
    <s v="LABORF"/>
    <s v="2026"/>
    <n v="39594.550000000003"/>
    <s v="GU001"/>
    <s v="23CMOC"/>
    <s v="2191"/>
    <s v="653000"/>
    <m/>
    <m/>
    <x v="0"/>
    <x v="0"/>
    <x v="1"/>
    <x v="1"/>
    <x v="15"/>
    <x v="14"/>
    <s v="23C"/>
    <x v="48"/>
    <s v="23CA"/>
    <s v="M &amp; O Manager"/>
  </r>
  <r>
    <x v="2147"/>
    <x v="0"/>
    <s v="LABORF"/>
    <s v="2026"/>
    <n v="47093.5"/>
    <s v="GU001"/>
    <s v="26EAS1"/>
    <s v="2191"/>
    <s v="632000"/>
    <m/>
    <m/>
    <x v="0"/>
    <x v="0"/>
    <x v="1"/>
    <x v="1"/>
    <x v="1"/>
    <x v="1"/>
    <s v="26E"/>
    <x v="14"/>
    <s v="26ED"/>
    <s v="BC DSPS"/>
  </r>
  <r>
    <x v="2148"/>
    <x v="0"/>
    <s v="LABORF"/>
    <s v="2026"/>
    <n v="54614"/>
    <s v="GU001"/>
    <s v="267DK0"/>
    <s v="2191"/>
    <s v="679000"/>
    <m/>
    <m/>
    <x v="0"/>
    <x v="0"/>
    <x v="1"/>
    <x v="1"/>
    <x v="1"/>
    <x v="1"/>
    <s v="267"/>
    <x v="53"/>
    <s v="267A"/>
    <s v="Dean of Student Services"/>
  </r>
  <r>
    <x v="180"/>
    <x v="0"/>
    <s v="LABORF"/>
    <s v="2026"/>
    <n v="90896.09"/>
    <s v="GU001"/>
    <s v="511SM1"/>
    <s v="1100"/>
    <s v="040100"/>
    <m/>
    <m/>
    <x v="0"/>
    <x v="0"/>
    <x v="3"/>
    <x v="3"/>
    <x v="5"/>
    <x v="2"/>
    <s v="511"/>
    <x v="17"/>
    <s v="511G"/>
    <s v="PC - SCIENCE"/>
  </r>
  <r>
    <x v="2149"/>
    <x v="0"/>
    <s v="LABORF"/>
    <s v="2026"/>
    <n v="100569.19"/>
    <s v="GU001"/>
    <s v="26KCG2"/>
    <s v="2110"/>
    <s v="649040"/>
    <m/>
    <m/>
    <x v="0"/>
    <x v="0"/>
    <x v="1"/>
    <x v="1"/>
    <x v="1"/>
    <x v="1"/>
    <s v="26K"/>
    <x v="73"/>
    <s v="26KC"/>
    <s v="BC INTERNATIONAL"/>
  </r>
  <r>
    <x v="911"/>
    <x v="0"/>
    <s v="LABORF"/>
    <s v="2026"/>
    <n v="8273.7099999999991"/>
    <s v="RP384"/>
    <s v="55CEQB"/>
    <s v="1214"/>
    <s v="649090"/>
    <m/>
    <m/>
    <x v="0"/>
    <x v="0"/>
    <x v="3"/>
    <x v="3"/>
    <x v="8"/>
    <x v="7"/>
    <s v="55C"/>
    <x v="24"/>
    <s v="55CA"/>
    <s v="Dean Student Success &amp; Counseling"/>
  </r>
  <r>
    <x v="2150"/>
    <x v="0"/>
    <s v="LABORF"/>
    <s v="2026"/>
    <n v="0"/>
    <s v="GU001"/>
    <s v="210VI0"/>
    <s v="1311"/>
    <s v="499900"/>
    <m/>
    <m/>
    <x v="0"/>
    <x v="0"/>
    <x v="1"/>
    <x v="1"/>
    <x v="6"/>
    <x v="5"/>
    <s v="210"/>
    <x v="8"/>
    <s v="210A"/>
    <s v="VP Student Learning"/>
  </r>
  <r>
    <x v="2151"/>
    <x v="0"/>
    <s v="LABORF"/>
    <s v="2026"/>
    <n v="0"/>
    <s v="GU001"/>
    <s v="210VI0"/>
    <s v="1311"/>
    <s v="499900"/>
    <m/>
    <m/>
    <x v="0"/>
    <x v="0"/>
    <x v="1"/>
    <x v="1"/>
    <x v="6"/>
    <x v="5"/>
    <s v="210"/>
    <x v="8"/>
    <s v="210A"/>
    <s v="VP Student Learning"/>
  </r>
  <r>
    <x v="2152"/>
    <x v="0"/>
    <s v="LABORF"/>
    <s v="2026"/>
    <n v="39003.96"/>
    <s v="GU001"/>
    <s v="406IT1"/>
    <s v="2110"/>
    <s v="711001"/>
    <m/>
    <s v="CI"/>
    <x v="0"/>
    <x v="0"/>
    <x v="2"/>
    <x v="2"/>
    <x v="7"/>
    <x v="6"/>
    <s v="406"/>
    <x v="88"/>
    <s v="406A"/>
    <s v="Information Technology"/>
  </r>
  <r>
    <x v="2153"/>
    <x v="0"/>
    <s v="LABORF"/>
    <s v="2026"/>
    <n v="125075.07"/>
    <s v="GU001"/>
    <s v="409PI1"/>
    <s v="2110"/>
    <s v="671000"/>
    <m/>
    <s v="CI"/>
    <x v="0"/>
    <x v="0"/>
    <x v="2"/>
    <x v="2"/>
    <x v="7"/>
    <x v="6"/>
    <s v="409"/>
    <x v="66"/>
    <s v="409A"/>
    <s v="Public Information-Extrnl Relations"/>
  </r>
  <r>
    <x v="2154"/>
    <x v="0"/>
    <s v="LABORF"/>
    <s v="2026"/>
    <n v="0"/>
    <s v="CE005"/>
    <s v="117ETE"/>
    <s v="2412"/>
    <s v="684000"/>
    <m/>
    <m/>
    <x v="0"/>
    <x v="0"/>
    <x v="0"/>
    <x v="0"/>
    <x v="4"/>
    <x v="4"/>
    <s v="11B"/>
    <x v="5"/>
    <s v="11BJ"/>
    <s v="Workplace Learning"/>
  </r>
  <r>
    <x v="2155"/>
    <x v="0"/>
    <s v="LABORF"/>
    <s v="2026"/>
    <n v="116224.27"/>
    <s v="GU001"/>
    <s v="55CCG1"/>
    <s v="1231"/>
    <s v="631000"/>
    <m/>
    <m/>
    <x v="0"/>
    <x v="0"/>
    <x v="3"/>
    <x v="3"/>
    <x v="8"/>
    <x v="7"/>
    <s v="55C"/>
    <x v="24"/>
    <s v="55CA"/>
    <s v="Dean Student Success &amp; Counseling"/>
  </r>
  <r>
    <x v="2156"/>
    <x v="0"/>
    <s v="LABORF"/>
    <s v="2026"/>
    <n v="118395.37"/>
    <s v="GU001"/>
    <s v="511VP1"/>
    <s v="1100"/>
    <s v="100100"/>
    <m/>
    <m/>
    <x v="0"/>
    <x v="0"/>
    <x v="3"/>
    <x v="3"/>
    <x v="5"/>
    <x v="2"/>
    <s v="511"/>
    <x v="17"/>
    <s v="511F"/>
    <s v="PC - FINE &amp; APPLIED ARTS"/>
  </r>
  <r>
    <x v="2157"/>
    <x v="0"/>
    <s v="LABORF"/>
    <s v="2026"/>
    <n v="0"/>
    <s v="GU001"/>
    <s v="514AM1"/>
    <s v="2394"/>
    <s v="696071"/>
    <m/>
    <m/>
    <x v="0"/>
    <x v="0"/>
    <x v="3"/>
    <x v="3"/>
    <x v="5"/>
    <x v="2"/>
    <s v="514"/>
    <x v="18"/>
    <s v="514A"/>
    <s v="PC - Athletic Director"/>
  </r>
  <r>
    <x v="2158"/>
    <x v="0"/>
    <s v="LABORF"/>
    <s v="2026"/>
    <n v="0"/>
    <s v="GU001"/>
    <s v="514AT7"/>
    <s v="2394"/>
    <s v="696071"/>
    <m/>
    <m/>
    <x v="0"/>
    <x v="0"/>
    <x v="3"/>
    <x v="3"/>
    <x v="5"/>
    <x v="2"/>
    <s v="514"/>
    <x v="18"/>
    <s v="514A"/>
    <s v="PC - Athletic Director"/>
  </r>
  <r>
    <x v="2159"/>
    <x v="0"/>
    <s v="LABORF"/>
    <s v="2026"/>
    <n v="0"/>
    <s v="GU001"/>
    <s v="210VI0"/>
    <s v="2394"/>
    <s v="601000"/>
    <m/>
    <m/>
    <x v="0"/>
    <x v="0"/>
    <x v="1"/>
    <x v="1"/>
    <x v="6"/>
    <x v="5"/>
    <s v="210"/>
    <x v="8"/>
    <s v="210A"/>
    <s v="VP Student Learning"/>
  </r>
  <r>
    <x v="2160"/>
    <x v="0"/>
    <s v="LABORF"/>
    <s v="2026"/>
    <n v="0"/>
    <s v="GU001"/>
    <s v="210VI0"/>
    <s v="2394"/>
    <s v="601000"/>
    <m/>
    <m/>
    <x v="0"/>
    <x v="0"/>
    <x v="1"/>
    <x v="1"/>
    <x v="6"/>
    <x v="5"/>
    <s v="210"/>
    <x v="8"/>
    <s v="210A"/>
    <s v="VP Student Learning"/>
  </r>
  <r>
    <x v="2161"/>
    <x v="0"/>
    <s v="LABORF"/>
    <s v="2026"/>
    <n v="0"/>
    <s v="GU001"/>
    <s v="260VS0"/>
    <s v="2399"/>
    <s v="649090"/>
    <m/>
    <m/>
    <x v="0"/>
    <x v="0"/>
    <x v="1"/>
    <x v="1"/>
    <x v="1"/>
    <x v="1"/>
    <s v="260"/>
    <x v="1"/>
    <s v="260A"/>
    <s v="VP of Student Services"/>
  </r>
  <r>
    <x v="2162"/>
    <x v="0"/>
    <s v="LABORF"/>
    <s v="2026"/>
    <n v="0"/>
    <s v="GU001"/>
    <s v="260VS0"/>
    <s v="2399"/>
    <s v="649090"/>
    <m/>
    <m/>
    <x v="0"/>
    <x v="0"/>
    <x v="1"/>
    <x v="1"/>
    <x v="1"/>
    <x v="1"/>
    <s v="260"/>
    <x v="1"/>
    <s v="260A"/>
    <s v="VP of Student Services"/>
  </r>
  <r>
    <x v="2163"/>
    <x v="0"/>
    <s v="LABORF"/>
    <s v="2026"/>
    <n v="0"/>
    <s v="GU001"/>
    <s v="260VS0"/>
    <s v="2399"/>
    <s v="649090"/>
    <m/>
    <m/>
    <x v="0"/>
    <x v="0"/>
    <x v="1"/>
    <x v="1"/>
    <x v="1"/>
    <x v="1"/>
    <s v="260"/>
    <x v="1"/>
    <s v="260A"/>
    <s v="VP of Student Services"/>
  </r>
  <r>
    <x v="2164"/>
    <x v="0"/>
    <s v="LABORF"/>
    <s v="2026"/>
    <n v="0"/>
    <s v="GU001"/>
    <s v="260VS0"/>
    <s v="2399"/>
    <s v="649090"/>
    <m/>
    <m/>
    <x v="0"/>
    <x v="0"/>
    <x v="1"/>
    <x v="1"/>
    <x v="1"/>
    <x v="1"/>
    <s v="260"/>
    <x v="1"/>
    <s v="260A"/>
    <s v="VP of Student Services"/>
  </r>
  <r>
    <x v="2165"/>
    <x v="0"/>
    <s v="LABORF"/>
    <s v="2026"/>
    <n v="0"/>
    <s v="GU001"/>
    <s v="260VS0"/>
    <s v="2399"/>
    <s v="649090"/>
    <m/>
    <m/>
    <x v="0"/>
    <x v="0"/>
    <x v="1"/>
    <x v="1"/>
    <x v="1"/>
    <x v="1"/>
    <s v="260"/>
    <x v="1"/>
    <s v="260A"/>
    <s v="VP of Student Services"/>
  </r>
  <r>
    <x v="2166"/>
    <x v="0"/>
    <s v="LABORF"/>
    <s v="2026"/>
    <n v="0"/>
    <s v="GU001"/>
    <s v="210VI0"/>
    <s v="2394"/>
    <s v="601000"/>
    <m/>
    <m/>
    <x v="0"/>
    <x v="0"/>
    <x v="1"/>
    <x v="1"/>
    <x v="6"/>
    <x v="5"/>
    <s v="210"/>
    <x v="8"/>
    <s v="210A"/>
    <s v="VP Student Learning"/>
  </r>
  <r>
    <x v="2167"/>
    <x v="0"/>
    <s v="LABORF"/>
    <s v="2026"/>
    <n v="0"/>
    <s v="GU001"/>
    <s v="210VI0"/>
    <s v="2394"/>
    <s v="601000"/>
    <m/>
    <m/>
    <x v="0"/>
    <x v="0"/>
    <x v="1"/>
    <x v="1"/>
    <x v="6"/>
    <x v="5"/>
    <s v="210"/>
    <x v="8"/>
    <s v="210A"/>
    <s v="VP Student Learning"/>
  </r>
  <r>
    <x v="2168"/>
    <x v="0"/>
    <s v="LABORF"/>
    <s v="2026"/>
    <n v="0"/>
    <s v="GU001"/>
    <s v="210VI0"/>
    <s v="2394"/>
    <s v="601000"/>
    <m/>
    <m/>
    <x v="0"/>
    <x v="0"/>
    <x v="1"/>
    <x v="1"/>
    <x v="6"/>
    <x v="5"/>
    <s v="210"/>
    <x v="8"/>
    <s v="210A"/>
    <s v="VP Student Learning"/>
  </r>
  <r>
    <x v="2169"/>
    <x v="0"/>
    <s v="LABORF"/>
    <s v="2026"/>
    <n v="0"/>
    <s v="GU001"/>
    <s v="210VI0"/>
    <s v="2394"/>
    <s v="601000"/>
    <m/>
    <m/>
    <x v="0"/>
    <x v="0"/>
    <x v="1"/>
    <x v="1"/>
    <x v="6"/>
    <x v="5"/>
    <s v="210"/>
    <x v="8"/>
    <s v="210A"/>
    <s v="VP Student Learning"/>
  </r>
  <r>
    <x v="2170"/>
    <x v="0"/>
    <s v="LABORF"/>
    <s v="2026"/>
    <n v="0"/>
    <s v="GU001"/>
    <s v="210VI0"/>
    <s v="2394"/>
    <s v="601000"/>
    <m/>
    <m/>
    <x v="0"/>
    <x v="0"/>
    <x v="1"/>
    <x v="1"/>
    <x v="6"/>
    <x v="5"/>
    <s v="210"/>
    <x v="8"/>
    <s v="210A"/>
    <s v="VP Student Learning"/>
  </r>
  <r>
    <x v="2171"/>
    <x v="0"/>
    <s v="LABORF"/>
    <s v="2026"/>
    <n v="0"/>
    <s v="GU001"/>
    <s v="210VI0"/>
    <s v="2394"/>
    <s v="601000"/>
    <m/>
    <m/>
    <x v="0"/>
    <x v="0"/>
    <x v="1"/>
    <x v="1"/>
    <x v="6"/>
    <x v="5"/>
    <s v="210"/>
    <x v="8"/>
    <s v="210A"/>
    <s v="VP Student Learning"/>
  </r>
  <r>
    <x v="2172"/>
    <x v="0"/>
    <s v="LABORF"/>
    <s v="2026"/>
    <n v="133097.85"/>
    <s v="GU001"/>
    <s v="21BEE1"/>
    <s v="1100"/>
    <s v="150100"/>
    <m/>
    <m/>
    <x v="0"/>
    <x v="0"/>
    <x v="1"/>
    <x v="1"/>
    <x v="6"/>
    <x v="5"/>
    <s v="21B"/>
    <x v="12"/>
    <s v="21BE"/>
    <s v="Dean English"/>
  </r>
  <r>
    <x v="2173"/>
    <x v="0"/>
    <s v="LABORF"/>
    <s v="2026"/>
    <n v="153363"/>
    <s v="GU001"/>
    <s v="21AIND"/>
    <s v="1100"/>
    <s v="095600"/>
    <m/>
    <m/>
    <x v="0"/>
    <x v="0"/>
    <x v="1"/>
    <x v="1"/>
    <x v="6"/>
    <x v="5"/>
    <s v="21A"/>
    <x v="47"/>
    <s v="21AI"/>
    <s v="Industrial Tech"/>
  </r>
  <r>
    <x v="2174"/>
    <x v="0"/>
    <s v="LABORF"/>
    <s v="2026"/>
    <n v="114769.85"/>
    <s v="GU001"/>
    <s v="206PH1"/>
    <s v="1100"/>
    <s v="083550"/>
    <m/>
    <m/>
    <x v="0"/>
    <x v="0"/>
    <x v="1"/>
    <x v="1"/>
    <x v="13"/>
    <x v="12"/>
    <s v="206"/>
    <x v="56"/>
    <s v="206B"/>
    <s v="BC Athletics-INST"/>
  </r>
  <r>
    <x v="2175"/>
    <x v="0"/>
    <s v="LABORF"/>
    <s v="2026"/>
    <n v="105971.11"/>
    <s v="GU001"/>
    <s v="26CCG1"/>
    <s v="1231"/>
    <s v="631000"/>
    <m/>
    <m/>
    <x v="0"/>
    <x v="0"/>
    <x v="1"/>
    <x v="1"/>
    <x v="1"/>
    <x v="1"/>
    <s v="26C"/>
    <x v="43"/>
    <s v="26CC"/>
    <s v="Dean of Student Develop Success"/>
  </r>
  <r>
    <x v="217"/>
    <x v="0"/>
    <s v="LABORF"/>
    <s v="2026"/>
    <n v="21798.37"/>
    <s v="RP131"/>
    <s v="26JFG1"/>
    <s v="2110"/>
    <s v="649080"/>
    <s v="FKCFEN"/>
    <m/>
    <x v="0"/>
    <x v="0"/>
    <x v="1"/>
    <x v="1"/>
    <x v="1"/>
    <x v="1"/>
    <s v="26J"/>
    <x v="57"/>
    <s v="26JF"/>
    <s v="BC Foster Care Grants"/>
  </r>
  <r>
    <x v="2176"/>
    <x v="0"/>
    <s v="LABORF"/>
    <s v="2026"/>
    <n v="153363"/>
    <s v="GU001"/>
    <s v="21BEE1"/>
    <s v="1100"/>
    <s v="150100"/>
    <m/>
    <m/>
    <x v="0"/>
    <x v="0"/>
    <x v="1"/>
    <x v="1"/>
    <x v="6"/>
    <x v="5"/>
    <s v="21B"/>
    <x v="12"/>
    <s v="21BE"/>
    <s v="Dean English"/>
  </r>
  <r>
    <x v="2177"/>
    <x v="0"/>
    <s v="LABORF"/>
    <s v="2026"/>
    <n v="102749.01"/>
    <s v="GU001"/>
    <s v="215MA1"/>
    <s v="1100"/>
    <s v="170100"/>
    <m/>
    <m/>
    <x v="0"/>
    <x v="0"/>
    <x v="1"/>
    <x v="1"/>
    <x v="6"/>
    <x v="5"/>
    <s v="215"/>
    <x v="13"/>
    <s v="215F"/>
    <s v="Math General"/>
  </r>
  <r>
    <x v="1713"/>
    <x v="0"/>
    <s v="LABORF"/>
    <s v="2026"/>
    <n v="165155.19"/>
    <s v="GU001"/>
    <s v="21GBE1"/>
    <s v="1100"/>
    <s v="200100"/>
    <m/>
    <m/>
    <x v="0"/>
    <x v="0"/>
    <x v="1"/>
    <x v="1"/>
    <x v="6"/>
    <x v="5"/>
    <s v="21G"/>
    <x v="15"/>
    <s v="21GB"/>
    <s v="BC BEHAVIORIAL SCIENCE"/>
  </r>
  <r>
    <x v="2178"/>
    <x v="0"/>
    <s v="LABORF"/>
    <s v="2026"/>
    <n v="165155.19"/>
    <s v="GU001"/>
    <s v="215SI1"/>
    <s v="1100"/>
    <s v="191100"/>
    <m/>
    <m/>
    <x v="0"/>
    <x v="0"/>
    <x v="1"/>
    <x v="1"/>
    <x v="6"/>
    <x v="5"/>
    <s v="215"/>
    <x v="13"/>
    <s v="215G"/>
    <s v="Physical Science"/>
  </r>
  <r>
    <x v="2179"/>
    <x v="0"/>
    <s v="LABORF"/>
    <s v="2026"/>
    <n v="102749.01"/>
    <s v="GU001"/>
    <s v="215BD1"/>
    <s v="1100"/>
    <s v="040100"/>
    <m/>
    <m/>
    <x v="0"/>
    <x v="0"/>
    <x v="1"/>
    <x v="1"/>
    <x v="6"/>
    <x v="5"/>
    <s v="215"/>
    <x v="13"/>
    <s v="215B"/>
    <s v="Biology Science Department"/>
  </r>
  <r>
    <x v="2180"/>
    <x v="0"/>
    <s v="LABORF"/>
    <s v="2026"/>
    <n v="124389.13"/>
    <s v="GU001"/>
    <s v="21AIND"/>
    <s v="1100"/>
    <s v="095600"/>
    <m/>
    <m/>
    <x v="0"/>
    <x v="0"/>
    <x v="1"/>
    <x v="1"/>
    <x v="6"/>
    <x v="5"/>
    <s v="21A"/>
    <x v="47"/>
    <s v="21AI"/>
    <s v="Industrial Tech"/>
  </r>
  <r>
    <x v="2181"/>
    <x v="0"/>
    <s v="LABORF"/>
    <s v="2026"/>
    <n v="168011.98"/>
    <s v="BF100"/>
    <s v="23DFS1"/>
    <s v="2110"/>
    <s v="694011"/>
    <m/>
    <m/>
    <x v="0"/>
    <x v="0"/>
    <x v="1"/>
    <x v="1"/>
    <x v="15"/>
    <x v="14"/>
    <s v="23F"/>
    <x v="71"/>
    <s v="23FS"/>
    <s v="BC Food Service"/>
  </r>
  <r>
    <x v="2182"/>
    <x v="0"/>
    <s v="LABORF"/>
    <s v="2026"/>
    <n v="88888.51"/>
    <s v="GU001"/>
    <s v="215BL1"/>
    <s v="2110"/>
    <s v="601000"/>
    <m/>
    <m/>
    <x v="0"/>
    <x v="0"/>
    <x v="1"/>
    <x v="1"/>
    <x v="6"/>
    <x v="5"/>
    <s v="215"/>
    <x v="13"/>
    <s v="215B"/>
    <s v="Biology Science Department"/>
  </r>
  <r>
    <x v="2183"/>
    <x v="0"/>
    <s v="LABORF"/>
    <s v="2026"/>
    <n v="0"/>
    <s v="RP613"/>
    <s v="21AWR8"/>
    <s v="2412"/>
    <s v="684000"/>
    <s v="R41283"/>
    <m/>
    <x v="0"/>
    <x v="0"/>
    <x v="1"/>
    <x v="1"/>
    <x v="6"/>
    <x v="5"/>
    <s v="21A"/>
    <x v="47"/>
    <s v="21AW"/>
    <s v="BC Strong Workforce"/>
  </r>
  <r>
    <x v="2184"/>
    <x v="0"/>
    <s v="LABORF"/>
    <s v="2026"/>
    <n v="0"/>
    <s v="GU001"/>
    <s v="21BCM1"/>
    <s v="1311"/>
    <s v="150600"/>
    <m/>
    <m/>
    <x v="0"/>
    <x v="0"/>
    <x v="1"/>
    <x v="1"/>
    <x v="6"/>
    <x v="5"/>
    <s v="21B"/>
    <x v="12"/>
    <s v="21BC"/>
    <s v="English Grants"/>
  </r>
  <r>
    <x v="1791"/>
    <x v="0"/>
    <s v="LABORF"/>
    <s v="2026"/>
    <n v="0"/>
    <s v="GU001"/>
    <s v="536MOC"/>
    <s v="2191"/>
    <s v="696071"/>
    <m/>
    <m/>
    <x v="0"/>
    <x v="0"/>
    <x v="3"/>
    <x v="3"/>
    <x v="17"/>
    <x v="13"/>
    <s v="536"/>
    <x v="60"/>
    <s v="536A"/>
    <s v="PC - Maintenance &amp; Operations"/>
  </r>
  <r>
    <x v="34"/>
    <x v="0"/>
    <s v="LABORF"/>
    <s v="2026"/>
    <n v="2205.5"/>
    <s v="RP384"/>
    <s v="40KEQA"/>
    <s v="2191"/>
    <s v="649090"/>
    <m/>
    <s v="CI"/>
    <x v="0"/>
    <x v="0"/>
    <x v="2"/>
    <x v="2"/>
    <x v="7"/>
    <x v="6"/>
    <s v="40K"/>
    <x v="21"/>
    <s v="40KA"/>
    <s v="Equity"/>
  </r>
  <r>
    <x v="2185"/>
    <x v="0"/>
    <s v="LABORF"/>
    <s v="2026"/>
    <n v="0"/>
    <s v="GU001"/>
    <s v="510VI0"/>
    <s v="1330"/>
    <s v="089900"/>
    <m/>
    <m/>
    <x v="0"/>
    <x v="0"/>
    <x v="3"/>
    <x v="3"/>
    <x v="5"/>
    <x v="2"/>
    <s v="510"/>
    <x v="7"/>
    <s v="510A"/>
    <s v="PC - VP Academic Affairs"/>
  </r>
  <r>
    <x v="2186"/>
    <x v="0"/>
    <s v="LABORF"/>
    <s v="2026"/>
    <n v="81074.759999999995"/>
    <s v="GU001"/>
    <s v="145HR3"/>
    <s v="2191"/>
    <s v="673000"/>
    <m/>
    <m/>
    <x v="0"/>
    <x v="0"/>
    <x v="0"/>
    <x v="0"/>
    <x v="10"/>
    <x v="9"/>
    <s v="145"/>
    <x v="25"/>
    <s v="145B"/>
    <s v="HR Manager - BC"/>
  </r>
  <r>
    <x v="2187"/>
    <x v="0"/>
    <s v="LABORF"/>
    <s v="2026"/>
    <n v="54614.04"/>
    <s v="GU001"/>
    <s v="122BS2"/>
    <s v="2191"/>
    <s v="672000"/>
    <m/>
    <m/>
    <x v="0"/>
    <x v="0"/>
    <x v="0"/>
    <x v="0"/>
    <x v="0"/>
    <x v="0"/>
    <s v="122"/>
    <x v="0"/>
    <s v="122A"/>
    <s v="Director of Accounting Services"/>
  </r>
  <r>
    <x v="2188"/>
    <x v="0"/>
    <s v="LABORF"/>
    <s v="2026"/>
    <n v="133581.46"/>
    <s v="GU001"/>
    <s v="110ES1"/>
    <s v="1214"/>
    <s v="679000"/>
    <m/>
    <m/>
    <x v="0"/>
    <x v="0"/>
    <x v="0"/>
    <x v="0"/>
    <x v="4"/>
    <x v="4"/>
    <s v="110"/>
    <x v="65"/>
    <s v="110A"/>
    <s v="Asst. Chancellor-Educational Svcs"/>
  </r>
  <r>
    <x v="2189"/>
    <x v="0"/>
    <s v="LABORF"/>
    <s v="2026"/>
    <n v="100569.19"/>
    <s v="RP040"/>
    <s v="102RG2"/>
    <s v="2110"/>
    <s v="684000"/>
    <m/>
    <m/>
    <x v="0"/>
    <x v="0"/>
    <x v="0"/>
    <x v="0"/>
    <x v="3"/>
    <x v="3"/>
    <s v="102"/>
    <x v="4"/>
    <s v="102C"/>
    <s v="CREL Energy Dev (2)"/>
  </r>
  <r>
    <x v="409"/>
    <x v="0"/>
    <s v="LABORF"/>
    <s v="2026"/>
    <n v="18257.23"/>
    <s v="RP384"/>
    <s v="55CMTA"/>
    <s v="2191"/>
    <s v="632000"/>
    <m/>
    <m/>
    <x v="0"/>
    <x v="0"/>
    <x v="3"/>
    <x v="3"/>
    <x v="8"/>
    <x v="7"/>
    <s v="55C"/>
    <x v="24"/>
    <s v="55CA"/>
    <s v="Dean Student Success &amp; Counseling"/>
  </r>
  <r>
    <x v="2190"/>
    <x v="0"/>
    <s v="LABORF"/>
    <s v="2026"/>
    <n v="0"/>
    <s v="GU001"/>
    <s v="510VI0"/>
    <s v="1419"/>
    <s v="601000"/>
    <m/>
    <m/>
    <x v="0"/>
    <x v="0"/>
    <x v="3"/>
    <x v="3"/>
    <x v="5"/>
    <x v="2"/>
    <s v="510"/>
    <x v="7"/>
    <s v="510A"/>
    <s v="PC - VP Academic Affairs"/>
  </r>
  <r>
    <x v="2191"/>
    <x v="0"/>
    <s v="LABORF"/>
    <s v="2026"/>
    <n v="57378.8"/>
    <s v="GU001"/>
    <s v="41ELI1"/>
    <s v="2191"/>
    <s v="612000"/>
    <m/>
    <s v="CI"/>
    <x v="0"/>
    <x v="0"/>
    <x v="2"/>
    <x v="2"/>
    <x v="2"/>
    <x v="2"/>
    <s v="41E"/>
    <x v="2"/>
    <s v="41EI"/>
    <s v="CC-Library"/>
  </r>
  <r>
    <x v="2192"/>
    <x v="0"/>
    <s v="LABORF"/>
    <s v="2026"/>
    <n v="37708.32"/>
    <s v="CD004"/>
    <s v="42DCC4"/>
    <s v="2191"/>
    <s v="692000"/>
    <m/>
    <s v="CI"/>
    <x v="0"/>
    <x v="0"/>
    <x v="2"/>
    <x v="2"/>
    <x v="11"/>
    <x v="10"/>
    <s v="42D"/>
    <x v="27"/>
    <s v="42DA"/>
    <s v="CDC Program Manager"/>
  </r>
  <r>
    <x v="2193"/>
    <x v="0"/>
    <s v="LABORF"/>
    <s v="2026"/>
    <n v="36724.92"/>
    <s v="RP384"/>
    <s v="26LEQB"/>
    <s v="2191"/>
    <s v="649090"/>
    <m/>
    <m/>
    <x v="0"/>
    <x v="0"/>
    <x v="1"/>
    <x v="1"/>
    <x v="1"/>
    <x v="1"/>
    <s v="26L"/>
    <x v="10"/>
    <s v="26LA"/>
    <s v="Categorical Programs"/>
  </r>
  <r>
    <x v="1517"/>
    <x v="0"/>
    <s v="LABORF"/>
    <s v="2026"/>
    <n v="17914.57"/>
    <s v="GU001"/>
    <s v="20BPI2"/>
    <s v="2191"/>
    <s v="671000"/>
    <m/>
    <m/>
    <x v="0"/>
    <x v="0"/>
    <x v="1"/>
    <x v="1"/>
    <x v="13"/>
    <x v="12"/>
    <s v="20B"/>
    <x v="84"/>
    <s v="20BA"/>
    <s v="BC - Marketing &amp; Public Relations"/>
  </r>
  <r>
    <x v="1475"/>
    <x v="0"/>
    <s v="LABORF"/>
    <s v="2026"/>
    <n v="6654.19"/>
    <s v="RP500"/>
    <s v="239SY0"/>
    <s v="2191"/>
    <s v="695010"/>
    <m/>
    <m/>
    <x v="0"/>
    <x v="0"/>
    <x v="1"/>
    <x v="1"/>
    <x v="15"/>
    <x v="14"/>
    <s v="239"/>
    <x v="44"/>
    <s v="239A"/>
    <s v="Public Safety"/>
  </r>
  <r>
    <x v="2194"/>
    <x v="0"/>
    <s v="LABORF"/>
    <s v="2026"/>
    <n v="25068.86"/>
    <s v="CD002"/>
    <s v="219CD1"/>
    <s v="2191"/>
    <s v="692000"/>
    <m/>
    <m/>
    <x v="0"/>
    <x v="0"/>
    <x v="1"/>
    <x v="1"/>
    <x v="6"/>
    <x v="5"/>
    <s v="219"/>
    <x v="9"/>
    <s v="219C"/>
    <s v="BC Director CDC"/>
  </r>
  <r>
    <x v="2195"/>
    <x v="0"/>
    <s v="LABORF"/>
    <s v="2026"/>
    <n v="51982.42"/>
    <s v="GU001"/>
    <s v="211DC0"/>
    <s v="2191"/>
    <s v="601000"/>
    <m/>
    <s v="BD"/>
    <x v="0"/>
    <x v="0"/>
    <x v="1"/>
    <x v="1"/>
    <x v="6"/>
    <x v="5"/>
    <s v="211"/>
    <x v="39"/>
    <s v="211E"/>
    <s v="BC Exec Director Rural Initiatives"/>
  </r>
  <r>
    <x v="2196"/>
    <x v="0"/>
    <s v="LABORF"/>
    <s v="2026"/>
    <n v="138154.12"/>
    <s v="GU001"/>
    <s v="26CCG1"/>
    <s v="1231"/>
    <s v="631000"/>
    <m/>
    <m/>
    <x v="0"/>
    <x v="0"/>
    <x v="1"/>
    <x v="1"/>
    <x v="1"/>
    <x v="1"/>
    <s v="26C"/>
    <x v="43"/>
    <s v="26CC"/>
    <s v="Dean of Student Develop Success"/>
  </r>
  <r>
    <x v="358"/>
    <x v="0"/>
    <s v="LABORF"/>
    <s v="2026"/>
    <n v="50969.45"/>
    <s v="RP384"/>
    <s v="55CEQA"/>
    <s v="2110"/>
    <s v="649090"/>
    <m/>
    <m/>
    <x v="0"/>
    <x v="0"/>
    <x v="3"/>
    <x v="3"/>
    <x v="8"/>
    <x v="7"/>
    <s v="55C"/>
    <x v="24"/>
    <s v="55CA"/>
    <s v="Dean Student Success &amp; Counseling"/>
  </r>
  <r>
    <x v="911"/>
    <x v="0"/>
    <s v="LABORF"/>
    <s v="2026"/>
    <n v="38610.68"/>
    <s v="GU001"/>
    <s v="55HEQ1"/>
    <s v="1214"/>
    <s v="649090"/>
    <m/>
    <m/>
    <x v="0"/>
    <x v="0"/>
    <x v="3"/>
    <x v="3"/>
    <x v="8"/>
    <x v="7"/>
    <s v="55H"/>
    <x v="32"/>
    <s v="55HA"/>
    <s v="Dir of Student Equity &amp; Success"/>
  </r>
  <r>
    <x v="2197"/>
    <x v="0"/>
    <s v="LABORF"/>
    <s v="2026"/>
    <n v="10688.95"/>
    <s v="RP384"/>
    <s v="42FMTB"/>
    <s v="1231"/>
    <s v="632000"/>
    <m/>
    <s v="CM"/>
    <x v="0"/>
    <x v="0"/>
    <x v="2"/>
    <x v="2"/>
    <x v="11"/>
    <x v="10"/>
    <s v="42F"/>
    <x v="63"/>
    <s v="42FA"/>
    <s v="Director of SSSP"/>
  </r>
  <r>
    <x v="504"/>
    <x v="0"/>
    <s v="LABORF"/>
    <s v="2026"/>
    <n v="143667.9"/>
    <s v="GU001"/>
    <s v="41ELS0"/>
    <s v="1214"/>
    <s v="601000"/>
    <m/>
    <s v="CI"/>
    <x v="0"/>
    <x v="0"/>
    <x v="2"/>
    <x v="2"/>
    <x v="2"/>
    <x v="2"/>
    <s v="41E"/>
    <x v="2"/>
    <s v="41EA"/>
    <s v="Dean, Liberal Arts &amp; Science"/>
  </r>
  <r>
    <x v="2198"/>
    <x v="0"/>
    <s v="LABORF"/>
    <s v="2026"/>
    <n v="0"/>
    <s v="GU001"/>
    <s v="42GAW1"/>
    <s v="2394"/>
    <s v="696041"/>
    <m/>
    <s v="CI"/>
    <x v="0"/>
    <x v="0"/>
    <x v="2"/>
    <x v="2"/>
    <x v="11"/>
    <x v="10"/>
    <s v="42G"/>
    <x v="81"/>
    <s v="42GA"/>
    <s v="Athletics"/>
  </r>
  <r>
    <x v="2199"/>
    <x v="0"/>
    <s v="LABORF"/>
    <s v="2026"/>
    <n v="0"/>
    <s v="GU001"/>
    <s v="43HMOS"/>
    <s v="2394"/>
    <s v="677050"/>
    <m/>
    <s v="CI"/>
    <x v="0"/>
    <x v="0"/>
    <x v="2"/>
    <x v="2"/>
    <x v="14"/>
    <x v="13"/>
    <s v="43H"/>
    <x v="83"/>
    <s v="43HA"/>
    <s v="CC Safety &amp; Security Program Mgr"/>
  </r>
  <r>
    <x v="2200"/>
    <x v="0"/>
    <s v="LABORF"/>
    <s v="2026"/>
    <n v="0"/>
    <s v="CE005"/>
    <s v="117ETE"/>
    <s v="2191"/>
    <s v="684000"/>
    <m/>
    <m/>
    <x v="0"/>
    <x v="0"/>
    <x v="0"/>
    <x v="0"/>
    <x v="4"/>
    <x v="4"/>
    <s v="11B"/>
    <x v="5"/>
    <s v="11BJ"/>
    <s v="Workplace Learning"/>
  </r>
  <r>
    <x v="1634"/>
    <x v="0"/>
    <s v="LABORF"/>
    <s v="2026"/>
    <n v="90142.85"/>
    <s v="GU001"/>
    <s v="18F000"/>
    <s v="2110"/>
    <s v="711001"/>
    <m/>
    <m/>
    <x v="0"/>
    <x v="0"/>
    <x v="0"/>
    <x v="0"/>
    <x v="18"/>
    <x v="16"/>
    <s v="18F"/>
    <x v="75"/>
    <s v="18FA"/>
    <s v="DO - Construction"/>
  </r>
  <r>
    <x v="1934"/>
    <x v="0"/>
    <s v="LABORF"/>
    <s v="2026"/>
    <n v="175045.39"/>
    <s v="GU001"/>
    <s v="133II0"/>
    <s v="2110"/>
    <s v="678000"/>
    <m/>
    <m/>
    <x v="0"/>
    <x v="0"/>
    <x v="0"/>
    <x v="0"/>
    <x v="9"/>
    <x v="8"/>
    <s v="133"/>
    <x v="23"/>
    <s v="133A"/>
    <s v="IT-Director, IT Infrastructure"/>
  </r>
  <r>
    <x v="2201"/>
    <x v="0"/>
    <s v="LABORF"/>
    <s v="2026"/>
    <n v="84655.73"/>
    <s v="GU001"/>
    <s v="110ES1"/>
    <s v="2190"/>
    <s v="679000"/>
    <m/>
    <m/>
    <x v="0"/>
    <x v="0"/>
    <x v="0"/>
    <x v="0"/>
    <x v="4"/>
    <x v="4"/>
    <s v="110"/>
    <x v="65"/>
    <s v="110A"/>
    <s v="Asst. Chancellor-Educational Svcs"/>
  </r>
  <r>
    <x v="2202"/>
    <x v="0"/>
    <s v="LABORF"/>
    <s v="2026"/>
    <n v="0"/>
    <s v="GU001"/>
    <s v="122BS3"/>
    <s v="2110"/>
    <s v="672000"/>
    <m/>
    <m/>
    <x v="0"/>
    <x v="0"/>
    <x v="0"/>
    <x v="0"/>
    <x v="0"/>
    <x v="0"/>
    <s v="122"/>
    <x v="0"/>
    <s v="122B"/>
    <s v="BC Business Office"/>
  </r>
  <r>
    <x v="2203"/>
    <x v="0"/>
    <s v="LABORF"/>
    <s v="2026"/>
    <n v="95723.21"/>
    <s v="TP800"/>
    <s v="50AFO1"/>
    <s v="2110"/>
    <s v="709000"/>
    <m/>
    <m/>
    <x v="0"/>
    <x v="0"/>
    <x v="3"/>
    <x v="3"/>
    <x v="12"/>
    <x v="11"/>
    <s v="50A"/>
    <x v="90"/>
    <s v="50AA"/>
    <s v="Director, Foundation"/>
  </r>
  <r>
    <x v="2204"/>
    <x v="0"/>
    <s v="LABORF"/>
    <s v="2026"/>
    <n v="88888.51"/>
    <s v="RP041"/>
    <s v="511SN1"/>
    <s v="2110"/>
    <s v="601000"/>
    <m/>
    <m/>
    <x v="0"/>
    <x v="0"/>
    <x v="3"/>
    <x v="3"/>
    <x v="5"/>
    <x v="2"/>
    <s v="511"/>
    <x v="17"/>
    <s v="511A"/>
    <s v="PC - Dean of Learning - A"/>
  </r>
  <r>
    <x v="2205"/>
    <x v="0"/>
    <s v="LABORF"/>
    <s v="2026"/>
    <n v="0"/>
    <s v="GU001"/>
    <s v="514AM1"/>
    <s v="2394"/>
    <s v="696071"/>
    <m/>
    <m/>
    <x v="0"/>
    <x v="0"/>
    <x v="3"/>
    <x v="3"/>
    <x v="5"/>
    <x v="2"/>
    <s v="514"/>
    <x v="18"/>
    <s v="514A"/>
    <s v="PC - Athletic Director"/>
  </r>
  <r>
    <x v="2206"/>
    <x v="0"/>
    <s v="LABORF"/>
    <s v="2026"/>
    <n v="0"/>
    <s v="GU001"/>
    <s v="210VI0"/>
    <s v="2394"/>
    <s v="601000"/>
    <m/>
    <m/>
    <x v="0"/>
    <x v="0"/>
    <x v="1"/>
    <x v="1"/>
    <x v="6"/>
    <x v="5"/>
    <s v="210"/>
    <x v="8"/>
    <s v="210A"/>
    <s v="VP Student Learning"/>
  </r>
  <r>
    <x v="2207"/>
    <x v="0"/>
    <s v="LABORF"/>
    <s v="2026"/>
    <n v="0"/>
    <s v="GU001"/>
    <s v="210VI0"/>
    <s v="2394"/>
    <s v="601000"/>
    <m/>
    <m/>
    <x v="0"/>
    <x v="0"/>
    <x v="1"/>
    <x v="1"/>
    <x v="6"/>
    <x v="5"/>
    <s v="210"/>
    <x v="8"/>
    <s v="210A"/>
    <s v="VP Student Learning"/>
  </r>
  <r>
    <x v="2208"/>
    <x v="0"/>
    <s v="LABORF"/>
    <s v="2026"/>
    <n v="0"/>
    <s v="GU001"/>
    <s v="260VS0"/>
    <s v="2399"/>
    <s v="649090"/>
    <m/>
    <m/>
    <x v="0"/>
    <x v="0"/>
    <x v="1"/>
    <x v="1"/>
    <x v="1"/>
    <x v="1"/>
    <s v="260"/>
    <x v="1"/>
    <s v="260A"/>
    <s v="VP of Student Services"/>
  </r>
  <r>
    <x v="2209"/>
    <x v="0"/>
    <s v="LABORF"/>
    <s v="2026"/>
    <n v="0"/>
    <s v="GU001"/>
    <s v="260VS0"/>
    <s v="2399"/>
    <s v="649090"/>
    <m/>
    <m/>
    <x v="0"/>
    <x v="0"/>
    <x v="1"/>
    <x v="1"/>
    <x v="1"/>
    <x v="1"/>
    <s v="260"/>
    <x v="1"/>
    <s v="260A"/>
    <s v="VP of Student Services"/>
  </r>
  <r>
    <x v="2210"/>
    <x v="0"/>
    <s v="LABORF"/>
    <s v="2026"/>
    <n v="0"/>
    <s v="CD011"/>
    <s v="219CD6"/>
    <s v="2191"/>
    <s v="692000"/>
    <m/>
    <m/>
    <x v="0"/>
    <x v="0"/>
    <x v="1"/>
    <x v="1"/>
    <x v="6"/>
    <x v="5"/>
    <s v="219"/>
    <x v="9"/>
    <s v="219C"/>
    <s v="BC Director CDC"/>
  </r>
  <r>
    <x v="2211"/>
    <x v="0"/>
    <s v="LABORF"/>
    <s v="2026"/>
    <n v="0"/>
    <s v="GU001"/>
    <s v="210VI0"/>
    <s v="2394"/>
    <s v="601000"/>
    <m/>
    <m/>
    <x v="0"/>
    <x v="0"/>
    <x v="1"/>
    <x v="1"/>
    <x v="6"/>
    <x v="5"/>
    <s v="210"/>
    <x v="8"/>
    <s v="210A"/>
    <s v="VP Student Learning"/>
  </r>
  <r>
    <x v="2212"/>
    <x v="0"/>
    <s v="LABORF"/>
    <s v="2026"/>
    <n v="0"/>
    <s v="GU001"/>
    <s v="210VI0"/>
    <s v="2394"/>
    <s v="601000"/>
    <m/>
    <m/>
    <x v="0"/>
    <x v="0"/>
    <x v="1"/>
    <x v="1"/>
    <x v="6"/>
    <x v="5"/>
    <s v="210"/>
    <x v="8"/>
    <s v="210A"/>
    <s v="VP Student Learning"/>
  </r>
  <r>
    <x v="2213"/>
    <x v="0"/>
    <s v="LABORF"/>
    <s v="2026"/>
    <n v="0"/>
    <s v="GU001"/>
    <s v="210VI0"/>
    <s v="2394"/>
    <s v="601000"/>
    <m/>
    <m/>
    <x v="0"/>
    <x v="0"/>
    <x v="1"/>
    <x v="1"/>
    <x v="6"/>
    <x v="5"/>
    <s v="210"/>
    <x v="8"/>
    <s v="210A"/>
    <s v="VP Student Learning"/>
  </r>
  <r>
    <x v="2214"/>
    <x v="0"/>
    <s v="LABORF"/>
    <s v="2026"/>
    <n v="0"/>
    <s v="GU001"/>
    <s v="210VI0"/>
    <s v="2394"/>
    <s v="601000"/>
    <m/>
    <m/>
    <x v="0"/>
    <x v="0"/>
    <x v="1"/>
    <x v="1"/>
    <x v="6"/>
    <x v="5"/>
    <s v="210"/>
    <x v="8"/>
    <s v="210A"/>
    <s v="VP Student Learning"/>
  </r>
  <r>
    <x v="2215"/>
    <x v="0"/>
    <s v="LABORF"/>
    <s v="2026"/>
    <n v="0"/>
    <s v="GU001"/>
    <s v="210VI0"/>
    <s v="2394"/>
    <s v="601000"/>
    <m/>
    <m/>
    <x v="0"/>
    <x v="0"/>
    <x v="1"/>
    <x v="1"/>
    <x v="6"/>
    <x v="5"/>
    <s v="210"/>
    <x v="8"/>
    <s v="210A"/>
    <s v="VP Student Learning"/>
  </r>
  <r>
    <x v="2216"/>
    <x v="0"/>
    <s v="LABORF"/>
    <s v="2026"/>
    <n v="0"/>
    <s v="GU001"/>
    <s v="210VI0"/>
    <s v="2394"/>
    <s v="601000"/>
    <m/>
    <m/>
    <x v="0"/>
    <x v="0"/>
    <x v="1"/>
    <x v="1"/>
    <x v="6"/>
    <x v="5"/>
    <s v="210"/>
    <x v="8"/>
    <s v="210A"/>
    <s v="VP Student Learning"/>
  </r>
  <r>
    <x v="2217"/>
    <x v="0"/>
    <s v="LABORF"/>
    <s v="2026"/>
    <n v="0"/>
    <s v="GU001"/>
    <s v="210VI0"/>
    <s v="2394"/>
    <s v="601000"/>
    <m/>
    <m/>
    <x v="0"/>
    <x v="0"/>
    <x v="1"/>
    <x v="1"/>
    <x v="6"/>
    <x v="5"/>
    <s v="210"/>
    <x v="8"/>
    <s v="210A"/>
    <s v="VP Student Learning"/>
  </r>
  <r>
    <x v="2218"/>
    <x v="0"/>
    <s v="LABORF"/>
    <s v="2026"/>
    <n v="0"/>
    <s v="GU001"/>
    <s v="210VI0"/>
    <s v="2394"/>
    <s v="601000"/>
    <m/>
    <m/>
    <x v="0"/>
    <x v="0"/>
    <x v="1"/>
    <x v="1"/>
    <x v="6"/>
    <x v="5"/>
    <s v="210"/>
    <x v="8"/>
    <s v="210A"/>
    <s v="VP Student Learning"/>
  </r>
  <r>
    <x v="2219"/>
    <x v="0"/>
    <s v="LABORF"/>
    <s v="2026"/>
    <n v="0"/>
    <s v="GU001"/>
    <s v="210VI0"/>
    <s v="2394"/>
    <s v="601000"/>
    <m/>
    <m/>
    <x v="0"/>
    <x v="0"/>
    <x v="1"/>
    <x v="1"/>
    <x v="6"/>
    <x v="5"/>
    <s v="210"/>
    <x v="8"/>
    <s v="210A"/>
    <s v="VP Student Learning"/>
  </r>
  <r>
    <x v="2220"/>
    <x v="0"/>
    <s v="LABORF"/>
    <s v="2026"/>
    <n v="126684.44"/>
    <s v="GU001"/>
    <s v="21BCM1"/>
    <s v="1100"/>
    <s v="060100"/>
    <m/>
    <m/>
    <x v="0"/>
    <x v="0"/>
    <x v="1"/>
    <x v="1"/>
    <x v="6"/>
    <x v="5"/>
    <s v="21B"/>
    <x v="12"/>
    <s v="21BC"/>
    <s v="English Grants"/>
  </r>
  <r>
    <x v="2221"/>
    <x v="0"/>
    <s v="LABORF"/>
    <s v="2026"/>
    <n v="107260.37"/>
    <s v="GU001"/>
    <s v="206AT0"/>
    <s v="1100"/>
    <s v="083550"/>
    <m/>
    <m/>
    <x v="0"/>
    <x v="0"/>
    <x v="1"/>
    <x v="1"/>
    <x v="13"/>
    <x v="12"/>
    <s v="206"/>
    <x v="56"/>
    <s v="206A"/>
    <s v="BC Athletics"/>
  </r>
  <r>
    <x v="733"/>
    <x v="0"/>
    <s v="LABORF"/>
    <s v="2026"/>
    <n v="33031.040000000001"/>
    <s v="RP384"/>
    <s v="26LEQA"/>
    <s v="1251"/>
    <s v="649090"/>
    <m/>
    <m/>
    <x v="0"/>
    <x v="0"/>
    <x v="1"/>
    <x v="1"/>
    <x v="1"/>
    <x v="1"/>
    <s v="26L"/>
    <x v="10"/>
    <s v="26LA"/>
    <s v="Categorical Programs"/>
  </r>
  <r>
    <x v="2222"/>
    <x v="0"/>
    <s v="LABORF"/>
    <s v="2026"/>
    <n v="142412.79999999999"/>
    <s v="GU001"/>
    <s v="215SI1"/>
    <s v="1100"/>
    <s v="190100"/>
    <m/>
    <m/>
    <x v="0"/>
    <x v="0"/>
    <x v="1"/>
    <x v="1"/>
    <x v="6"/>
    <x v="5"/>
    <s v="215"/>
    <x v="13"/>
    <s v="215G"/>
    <s v="Physical Science"/>
  </r>
  <r>
    <x v="1079"/>
    <x v="0"/>
    <s v="LABORF"/>
    <s v="2026"/>
    <n v="62537.53"/>
    <s v="RP384"/>
    <s v="26LEQA"/>
    <s v="2110"/>
    <s v="649090"/>
    <m/>
    <m/>
    <x v="0"/>
    <x v="0"/>
    <x v="1"/>
    <x v="1"/>
    <x v="1"/>
    <x v="1"/>
    <s v="26L"/>
    <x v="10"/>
    <s v="26LA"/>
    <s v="Categorical Programs"/>
  </r>
  <r>
    <x v="2223"/>
    <x v="0"/>
    <s v="LABORF"/>
    <s v="2026"/>
    <n v="110679.78"/>
    <s v="GU001"/>
    <s v="23BBS2"/>
    <s v="2110"/>
    <s v="672000"/>
    <m/>
    <m/>
    <x v="0"/>
    <x v="0"/>
    <x v="1"/>
    <x v="1"/>
    <x v="15"/>
    <x v="14"/>
    <s v="23B"/>
    <x v="74"/>
    <s v="23BB"/>
    <s v="BC Budget Office"/>
  </r>
  <r>
    <x v="2224"/>
    <x v="0"/>
    <s v="LABORF"/>
    <s v="2026"/>
    <n v="125075.07"/>
    <s v="GU001"/>
    <s v="23CMOD"/>
    <s v="2110"/>
    <s v="711001"/>
    <m/>
    <m/>
    <x v="0"/>
    <x v="0"/>
    <x v="1"/>
    <x v="1"/>
    <x v="15"/>
    <x v="14"/>
    <s v="23C"/>
    <x v="48"/>
    <s v="23CA"/>
    <s v="M &amp; O Manager"/>
  </r>
  <r>
    <x v="2225"/>
    <x v="0"/>
    <s v="LABORF"/>
    <s v="2026"/>
    <n v="9702.17"/>
    <s v="GU001"/>
    <s v="21AIND"/>
    <s v="1252"/>
    <s v="601000"/>
    <m/>
    <m/>
    <x v="0"/>
    <x v="0"/>
    <x v="1"/>
    <x v="1"/>
    <x v="6"/>
    <x v="5"/>
    <s v="21A"/>
    <x v="47"/>
    <s v="21AI"/>
    <s v="Industrial Tech"/>
  </r>
  <r>
    <x v="1034"/>
    <x v="0"/>
    <s v="LABORF"/>
    <s v="2026"/>
    <n v="123674.81"/>
    <s v="GU001"/>
    <s v="218EDU"/>
    <s v="1251"/>
    <s v="601000"/>
    <m/>
    <m/>
    <x v="0"/>
    <x v="0"/>
    <x v="1"/>
    <x v="1"/>
    <x v="6"/>
    <x v="5"/>
    <s v="218"/>
    <x v="26"/>
    <s v="218E"/>
    <s v="BC Education"/>
  </r>
  <r>
    <x v="2226"/>
    <x v="0"/>
    <s v="LABORF"/>
    <s v="2026"/>
    <n v="0"/>
    <s v="GU001"/>
    <s v="23CMOG"/>
    <s v="2399"/>
    <s v="655000"/>
    <m/>
    <m/>
    <x v="0"/>
    <x v="0"/>
    <x v="1"/>
    <x v="1"/>
    <x v="15"/>
    <x v="14"/>
    <s v="23C"/>
    <x v="48"/>
    <s v="23CA"/>
    <s v="M &amp; O Manager"/>
  </r>
  <r>
    <x v="2011"/>
    <x v="0"/>
    <s v="LABORF"/>
    <s v="2026"/>
    <n v="127861.52"/>
    <s v="GU001"/>
    <s v="41EVP1"/>
    <s v="1100"/>
    <s v="100200"/>
    <m/>
    <s v="CT"/>
    <x v="0"/>
    <x v="0"/>
    <x v="2"/>
    <x v="2"/>
    <x v="2"/>
    <x v="2"/>
    <s v="41E"/>
    <x v="2"/>
    <s v="41EG"/>
    <s v="CC-Visual &amp; Perf Arts"/>
  </r>
  <r>
    <x v="2227"/>
    <x v="0"/>
    <s v="LABORF"/>
    <s v="2026"/>
    <n v="0"/>
    <s v="GU001"/>
    <s v="212AA1"/>
    <s v="1311"/>
    <s v="100100"/>
    <m/>
    <m/>
    <x v="0"/>
    <x v="0"/>
    <x v="1"/>
    <x v="1"/>
    <x v="6"/>
    <x v="5"/>
    <s v="212"/>
    <x v="16"/>
    <s v="212A"/>
    <s v="BC Art Department"/>
  </r>
  <r>
    <x v="2228"/>
    <x v="0"/>
    <s v="LABORF"/>
    <s v="2026"/>
    <n v="34955.279999999999"/>
    <s v="GU001"/>
    <s v="26DDEN"/>
    <s v="2191"/>
    <s v="679000"/>
    <s v="DORESV"/>
    <m/>
    <x v="0"/>
    <x v="0"/>
    <x v="1"/>
    <x v="1"/>
    <x v="1"/>
    <x v="1"/>
    <s v="26D"/>
    <x v="14"/>
    <s v="26DA"/>
    <s v="Dir Outreach Services"/>
  </r>
  <r>
    <x v="2229"/>
    <x v="0"/>
    <s v="LABORF"/>
    <s v="2026"/>
    <n v="61790.73"/>
    <s v="RP681"/>
    <s v="20DAY1"/>
    <s v="2191"/>
    <s v="684000"/>
    <s v="EET002"/>
    <m/>
    <x v="0"/>
    <x v="0"/>
    <x v="1"/>
    <x v="1"/>
    <x v="13"/>
    <x v="12"/>
    <s v="20D"/>
    <x v="35"/>
    <s v="20DA"/>
    <s v="BC Tech Program"/>
  </r>
  <r>
    <x v="2230"/>
    <x v="0"/>
    <s v="LABORF"/>
    <s v="2026"/>
    <n v="7888.75"/>
    <s v="GU001"/>
    <s v="514AT7"/>
    <s v="1251"/>
    <s v="696071"/>
    <m/>
    <m/>
    <x v="0"/>
    <x v="0"/>
    <x v="3"/>
    <x v="3"/>
    <x v="5"/>
    <x v="2"/>
    <s v="514"/>
    <x v="18"/>
    <s v="514A"/>
    <s v="PC - Athletic Director"/>
  </r>
  <r>
    <x v="696"/>
    <x v="0"/>
    <s v="LABORF"/>
    <s v="2026"/>
    <n v="21731.43"/>
    <s v="GU001"/>
    <s v="55CEO1"/>
    <s v="1214"/>
    <s v="643000"/>
    <m/>
    <m/>
    <x v="0"/>
    <x v="0"/>
    <x v="3"/>
    <x v="3"/>
    <x v="8"/>
    <x v="7"/>
    <s v="55C"/>
    <x v="24"/>
    <s v="55CB"/>
    <s v="Director of Student Services"/>
  </r>
  <r>
    <x v="103"/>
    <x v="0"/>
    <s v="LABORF"/>
    <s v="2026"/>
    <n v="6179.07"/>
    <s v="RP383"/>
    <s v="424MF1"/>
    <s v="2191"/>
    <s v="644000"/>
    <m/>
    <s v="CI"/>
    <x v="0"/>
    <x v="0"/>
    <x v="2"/>
    <x v="2"/>
    <x v="11"/>
    <x v="10"/>
    <s v="424"/>
    <x v="36"/>
    <s v="424B"/>
    <s v="Dean Enrollment and Retention"/>
  </r>
  <r>
    <x v="646"/>
    <x v="0"/>
    <s v="LABORF"/>
    <s v="2026"/>
    <n v="1764.4"/>
    <s v="RP005"/>
    <s v="422EO1"/>
    <s v="2191"/>
    <s v="643000"/>
    <s v="EOPDCA"/>
    <s v="CI"/>
    <x v="0"/>
    <x v="0"/>
    <x v="2"/>
    <x v="2"/>
    <x v="11"/>
    <x v="10"/>
    <s v="422"/>
    <x v="41"/>
    <s v="422E"/>
    <s v="EOPS"/>
  </r>
  <r>
    <x v="2015"/>
    <x v="0"/>
    <s v="LABORF"/>
    <s v="2026"/>
    <n v="30456.400000000001"/>
    <s v="GU001"/>
    <s v="536MOG"/>
    <s v="2191"/>
    <s v="655000"/>
    <m/>
    <m/>
    <x v="0"/>
    <x v="0"/>
    <x v="3"/>
    <x v="3"/>
    <x v="17"/>
    <x v="13"/>
    <s v="536"/>
    <x v="60"/>
    <s v="536A"/>
    <s v="PC - Maintenance &amp; Operations"/>
  </r>
  <r>
    <x v="2231"/>
    <x v="0"/>
    <s v="LABORF"/>
    <s v="2026"/>
    <n v="88646.2"/>
    <s v="GU001"/>
    <s v="514AT2"/>
    <s v="2191"/>
    <s v="696071"/>
    <m/>
    <m/>
    <x v="0"/>
    <x v="0"/>
    <x v="3"/>
    <x v="3"/>
    <x v="5"/>
    <x v="2"/>
    <s v="514"/>
    <x v="18"/>
    <s v="514A"/>
    <s v="PC - Athletic Director"/>
  </r>
  <r>
    <x v="2232"/>
    <x v="0"/>
    <s v="LABORF"/>
    <s v="2026"/>
    <n v="69910.559999999998"/>
    <s v="RP040"/>
    <s v="102RG3"/>
    <s v="2191"/>
    <s v="684000"/>
    <m/>
    <m/>
    <x v="0"/>
    <x v="0"/>
    <x v="0"/>
    <x v="0"/>
    <x v="3"/>
    <x v="3"/>
    <s v="102"/>
    <x v="4"/>
    <s v="102D"/>
    <s v="CREL Academics (3)"/>
  </r>
  <r>
    <x v="2233"/>
    <x v="0"/>
    <s v="LABORF"/>
    <s v="2026"/>
    <n v="53281.97"/>
    <s v="GU001"/>
    <s v="130IT0"/>
    <s v="2191"/>
    <s v="678000"/>
    <m/>
    <m/>
    <x v="0"/>
    <x v="0"/>
    <x v="0"/>
    <x v="0"/>
    <x v="9"/>
    <x v="8"/>
    <s v="130"/>
    <x v="68"/>
    <s v="130A"/>
    <s v="IT-Dir. Information Technology"/>
  </r>
  <r>
    <x v="2234"/>
    <x v="0"/>
    <s v="LABORF"/>
    <s v="2026"/>
    <n v="87308.71"/>
    <s v="GU001"/>
    <s v="120BS1"/>
    <s v="2191"/>
    <s v="672000"/>
    <m/>
    <m/>
    <x v="0"/>
    <x v="0"/>
    <x v="0"/>
    <x v="0"/>
    <x v="0"/>
    <x v="0"/>
    <s v="120"/>
    <x v="29"/>
    <s v="120A"/>
    <s v="Asst. Chancellor - Admin Svcs."/>
  </r>
  <r>
    <x v="2235"/>
    <x v="0"/>
    <s v="LABORF"/>
    <s v="2026"/>
    <n v="71658.28"/>
    <s v="GU001"/>
    <s v="145HR3"/>
    <s v="2191"/>
    <s v="673000"/>
    <m/>
    <m/>
    <x v="0"/>
    <x v="0"/>
    <x v="0"/>
    <x v="0"/>
    <x v="10"/>
    <x v="9"/>
    <s v="145"/>
    <x v="25"/>
    <s v="145B"/>
    <s v="HR Manager - BC"/>
  </r>
  <r>
    <x v="2236"/>
    <x v="0"/>
    <s v="LABORF"/>
    <s v="2026"/>
    <n v="58813.32"/>
    <s v="GU001"/>
    <s v="145HR3"/>
    <s v="2191"/>
    <s v="673000"/>
    <m/>
    <m/>
    <x v="0"/>
    <x v="0"/>
    <x v="0"/>
    <x v="0"/>
    <x v="10"/>
    <x v="9"/>
    <s v="145"/>
    <x v="25"/>
    <s v="145B"/>
    <s v="HR Manager - BC"/>
  </r>
  <r>
    <x v="894"/>
    <x v="0"/>
    <s v="LABORF"/>
    <s v="2026"/>
    <n v="831.99"/>
    <s v="CE015"/>
    <s v="11BCR1"/>
    <s v="2191"/>
    <s v="684000"/>
    <m/>
    <m/>
    <x v="0"/>
    <x v="0"/>
    <x v="0"/>
    <x v="0"/>
    <x v="4"/>
    <x v="4"/>
    <s v="11B"/>
    <x v="5"/>
    <s v="11BC"/>
    <s v="Tech Prep Education BC"/>
  </r>
  <r>
    <x v="2237"/>
    <x v="0"/>
    <s v="LABORF"/>
    <s v="2026"/>
    <n v="27669.95"/>
    <s v="RP676"/>
    <s v="11BK58"/>
    <s v="2110"/>
    <s v="684000"/>
    <m/>
    <m/>
    <x v="0"/>
    <x v="0"/>
    <x v="0"/>
    <x v="0"/>
    <x v="4"/>
    <x v="4"/>
    <s v="11B"/>
    <x v="5"/>
    <s v="11BK"/>
    <s v="SWF Fiscal Agent"/>
  </r>
  <r>
    <x v="2238"/>
    <x v="0"/>
    <s v="LABORF"/>
    <s v="2026"/>
    <n v="113446.77"/>
    <s v="RP328"/>
    <s v="102KJC"/>
    <s v="2110"/>
    <s v="684000"/>
    <s v="CJFCGA"/>
    <m/>
    <x v="0"/>
    <x v="0"/>
    <x v="0"/>
    <x v="0"/>
    <x v="3"/>
    <x v="3"/>
    <s v="102"/>
    <x v="4"/>
    <s v="102G"/>
    <s v="AVC Public Affairs &amp; Dev"/>
  </r>
  <r>
    <x v="43"/>
    <x v="0"/>
    <s v="LABORF"/>
    <s v="2026"/>
    <n v="0"/>
    <s v="RP613"/>
    <s v="411WR8"/>
    <s v="2394"/>
    <s v="601000"/>
    <s v="R41283"/>
    <s v="CI"/>
    <x v="0"/>
    <x v="0"/>
    <x v="2"/>
    <x v="2"/>
    <x v="2"/>
    <x v="2"/>
    <s v="411"/>
    <x v="20"/>
    <s v="411A"/>
    <s v="Dean of Career Technical Education"/>
  </r>
  <r>
    <x v="541"/>
    <x v="0"/>
    <s v="LABORF"/>
    <s v="2026"/>
    <n v="11344.68"/>
    <s v="RP005"/>
    <s v="55CEO1"/>
    <s v="2110"/>
    <s v="643000"/>
    <s v="EOPDCA"/>
    <m/>
    <x v="0"/>
    <x v="0"/>
    <x v="3"/>
    <x v="3"/>
    <x v="8"/>
    <x v="7"/>
    <s v="55C"/>
    <x v="24"/>
    <s v="55CB"/>
    <s v="Director of Student Services"/>
  </r>
  <r>
    <x v="343"/>
    <x v="0"/>
    <s v="LABORF"/>
    <s v="2026"/>
    <n v="2611.58"/>
    <s v="RP005"/>
    <s v="422EO1"/>
    <s v="2191"/>
    <s v="643000"/>
    <s v="EOPDCA"/>
    <s v="CI"/>
    <x v="0"/>
    <x v="0"/>
    <x v="2"/>
    <x v="2"/>
    <x v="11"/>
    <x v="10"/>
    <s v="422"/>
    <x v="41"/>
    <s v="422E"/>
    <s v="EOPS"/>
  </r>
  <r>
    <x v="2239"/>
    <x v="0"/>
    <s v="LABORF"/>
    <s v="2026"/>
    <n v="38584.11"/>
    <s v="RP384"/>
    <s v="26LEQA"/>
    <s v="2191"/>
    <s v="649090"/>
    <m/>
    <m/>
    <x v="0"/>
    <x v="0"/>
    <x v="1"/>
    <x v="1"/>
    <x v="1"/>
    <x v="1"/>
    <s v="26L"/>
    <x v="10"/>
    <s v="26LA"/>
    <s v="Categorical Programs"/>
  </r>
  <r>
    <x v="2240"/>
    <x v="0"/>
    <s v="LABORF"/>
    <s v="2026"/>
    <n v="41623.78"/>
    <s v="RP400"/>
    <s v="26FFA4"/>
    <s v="2191"/>
    <s v="646000"/>
    <s v="BFALBA"/>
    <m/>
    <x v="0"/>
    <x v="0"/>
    <x v="1"/>
    <x v="1"/>
    <x v="1"/>
    <x v="1"/>
    <s v="26F"/>
    <x v="58"/>
    <s v="26FA"/>
    <s v="Director Financial Aid (New Queue)"/>
  </r>
  <r>
    <x v="2241"/>
    <x v="0"/>
    <s v="LABORF"/>
    <s v="2026"/>
    <n v="64918.94"/>
    <s v="GU001"/>
    <s v="21AJP1"/>
    <s v="2191"/>
    <s v="647000"/>
    <m/>
    <m/>
    <x v="0"/>
    <x v="0"/>
    <x v="1"/>
    <x v="1"/>
    <x v="6"/>
    <x v="5"/>
    <s v="21A"/>
    <x v="47"/>
    <s v="21AJ"/>
    <s v="Job Placement"/>
  </r>
  <r>
    <x v="2242"/>
    <x v="0"/>
    <s v="LABORF"/>
    <s v="2026"/>
    <n v="34955.26"/>
    <s v="RP384"/>
    <s v="26LEQB"/>
    <s v="2191"/>
    <s v="649090"/>
    <m/>
    <m/>
    <x v="0"/>
    <x v="0"/>
    <x v="1"/>
    <x v="1"/>
    <x v="1"/>
    <x v="1"/>
    <s v="26L"/>
    <x v="10"/>
    <s v="26LA"/>
    <s v="Categorical Programs"/>
  </r>
  <r>
    <x v="2243"/>
    <x v="0"/>
    <s v="LABORF"/>
    <s v="2026"/>
    <n v="85179.28"/>
    <s v="RP611"/>
    <s v="21AVTV"/>
    <s v="2191"/>
    <s v="602010"/>
    <s v="PERVCL"/>
    <m/>
    <x v="0"/>
    <x v="0"/>
    <x v="1"/>
    <x v="1"/>
    <x v="6"/>
    <x v="5"/>
    <s v="21A"/>
    <x v="47"/>
    <s v="21AV"/>
    <s v="VTEA"/>
  </r>
  <r>
    <x v="2244"/>
    <x v="0"/>
    <s v="LABORF"/>
    <s v="2026"/>
    <n v="0"/>
    <s v="GU001"/>
    <s v="110ES1"/>
    <s v="1214"/>
    <s v="679000"/>
    <m/>
    <m/>
    <x v="0"/>
    <x v="0"/>
    <x v="0"/>
    <x v="0"/>
    <x v="4"/>
    <x v="4"/>
    <s v="110"/>
    <x v="65"/>
    <s v="110A"/>
    <s v="Asst. Chancellor-Educational Svcs"/>
  </r>
  <r>
    <x v="2245"/>
    <x v="0"/>
    <s v="LABORF"/>
    <s v="2026"/>
    <n v="0"/>
    <s v="RP659"/>
    <s v="26LCAS"/>
    <s v="2394"/>
    <s v="643020"/>
    <s v="CASCSC"/>
    <m/>
    <x v="0"/>
    <x v="0"/>
    <x v="1"/>
    <x v="1"/>
    <x v="1"/>
    <x v="1"/>
    <s v="26L"/>
    <x v="10"/>
    <s v="26LC"/>
    <s v="CATEGORICAL BC CAL SOAP"/>
  </r>
  <r>
    <x v="2246"/>
    <x v="0"/>
    <s v="LABOR"/>
    <s v="2026"/>
    <n v="0"/>
    <s v="GU001"/>
    <s v="12DMR0"/>
    <s v="2191"/>
    <s v="677050"/>
    <m/>
    <m/>
    <x v="0"/>
    <x v="0"/>
    <x v="0"/>
    <x v="0"/>
    <x v="0"/>
    <x v="0"/>
    <s v="12D"/>
    <x v="78"/>
    <s v="12DA"/>
    <s v="Risk Mgmt &amp; Safety"/>
  </r>
  <r>
    <x v="2247"/>
    <x v="0"/>
    <s v="LABORF"/>
    <s v="2026"/>
    <n v="0"/>
    <s v="GU001"/>
    <s v="210VI0"/>
    <s v="1311"/>
    <s v="499900"/>
    <m/>
    <m/>
    <x v="0"/>
    <x v="0"/>
    <x v="1"/>
    <x v="1"/>
    <x v="6"/>
    <x v="5"/>
    <s v="210"/>
    <x v="8"/>
    <s v="210A"/>
    <s v="VP Student Learning"/>
  </r>
  <r>
    <x v="2248"/>
    <x v="0"/>
    <s v="LABORF"/>
    <s v="2026"/>
    <n v="0"/>
    <s v="GU001"/>
    <s v="410VI0"/>
    <s v="1330"/>
    <s v="089900"/>
    <m/>
    <s v="CI"/>
    <x v="0"/>
    <x v="0"/>
    <x v="2"/>
    <x v="2"/>
    <x v="2"/>
    <x v="2"/>
    <s v="410"/>
    <x v="7"/>
    <s v="410A"/>
    <s v="CC - VP Academic Affairs"/>
  </r>
  <r>
    <x v="3"/>
    <x v="0"/>
    <s v="LABORF"/>
    <s v="2026"/>
    <n v="56671.79"/>
    <s v="GU001"/>
    <s v="41NDE1"/>
    <s v="2110"/>
    <s v="601000"/>
    <m/>
    <s v="CS"/>
    <x v="0"/>
    <x v="0"/>
    <x v="2"/>
    <x v="2"/>
    <x v="2"/>
    <x v="2"/>
    <s v="41N"/>
    <x v="3"/>
    <s v="41NA"/>
    <s v="Early College (Dual Enrollment)"/>
  </r>
  <r>
    <x v="2249"/>
    <x v="0"/>
    <s v="LABORF"/>
    <s v="2026"/>
    <n v="88888.51"/>
    <s v="RP040"/>
    <s v="102RG3"/>
    <s v="2110"/>
    <s v="684000"/>
    <m/>
    <m/>
    <x v="0"/>
    <x v="0"/>
    <x v="0"/>
    <x v="0"/>
    <x v="3"/>
    <x v="3"/>
    <s v="102"/>
    <x v="4"/>
    <s v="102D"/>
    <s v="CREL Academics (3)"/>
  </r>
  <r>
    <x v="2250"/>
    <x v="0"/>
    <s v="LABORF"/>
    <s v="2026"/>
    <n v="0"/>
    <s v="CE015"/>
    <s v="11BCR1"/>
    <s v="2394"/>
    <s v="684000"/>
    <m/>
    <m/>
    <x v="0"/>
    <x v="0"/>
    <x v="0"/>
    <x v="0"/>
    <x v="4"/>
    <x v="4"/>
    <s v="11B"/>
    <x v="5"/>
    <s v="11BC"/>
    <s v="Tech Prep Education BC"/>
  </r>
  <r>
    <x v="61"/>
    <x v="0"/>
    <s v="LABORF"/>
    <s v="2026"/>
    <n v="25996.3"/>
    <s v="GU001"/>
    <s v="51KDE1"/>
    <s v="2191"/>
    <s v="601000"/>
    <m/>
    <m/>
    <x v="0"/>
    <x v="0"/>
    <x v="3"/>
    <x v="3"/>
    <x v="5"/>
    <x v="2"/>
    <s v="51K"/>
    <x v="30"/>
    <s v="51KA"/>
    <s v="Dir Dual Enrollment &amp; Early College"/>
  </r>
  <r>
    <x v="2251"/>
    <x v="0"/>
    <s v="LABORF"/>
    <s v="2026"/>
    <n v="88888.51"/>
    <s v="RP363"/>
    <s v="559ST1"/>
    <s v="2110"/>
    <s v="696073"/>
    <m/>
    <m/>
    <x v="0"/>
    <x v="0"/>
    <x v="3"/>
    <x v="3"/>
    <x v="8"/>
    <x v="7"/>
    <s v="559"/>
    <x v="95"/>
    <s v="559A"/>
    <s v="Student Life &amp; Leadership"/>
  </r>
  <r>
    <x v="2252"/>
    <x v="0"/>
    <s v="LABORF"/>
    <s v="2026"/>
    <n v="0"/>
    <s v="RP266"/>
    <s v="511GF1"/>
    <s v="2412"/>
    <s v="493080"/>
    <m/>
    <m/>
    <x v="0"/>
    <x v="0"/>
    <x v="3"/>
    <x v="3"/>
    <x v="5"/>
    <x v="2"/>
    <s v="511"/>
    <x v="17"/>
    <s v="511J"/>
    <s v="PC - Dean of Learning - A"/>
  </r>
  <r>
    <x v="2253"/>
    <x v="0"/>
    <s v="LABORF"/>
    <s v="2026"/>
    <n v="0"/>
    <s v="GU001"/>
    <s v="210VI0"/>
    <s v="2394"/>
    <s v="601000"/>
    <m/>
    <m/>
    <x v="0"/>
    <x v="0"/>
    <x v="1"/>
    <x v="1"/>
    <x v="6"/>
    <x v="5"/>
    <s v="210"/>
    <x v="8"/>
    <s v="210A"/>
    <s v="VP Student Learning"/>
  </r>
  <r>
    <x v="2254"/>
    <x v="0"/>
    <s v="LABORF"/>
    <s v="2026"/>
    <n v="0"/>
    <s v="GU001"/>
    <s v="260VS0"/>
    <s v="2399"/>
    <s v="649090"/>
    <m/>
    <m/>
    <x v="0"/>
    <x v="0"/>
    <x v="1"/>
    <x v="1"/>
    <x v="1"/>
    <x v="1"/>
    <s v="260"/>
    <x v="1"/>
    <s v="260A"/>
    <s v="VP of Student Services"/>
  </r>
  <r>
    <x v="2255"/>
    <x v="0"/>
    <s v="LABORF"/>
    <s v="2026"/>
    <n v="0"/>
    <s v="GU001"/>
    <s v="260VS0"/>
    <s v="2399"/>
    <s v="649090"/>
    <m/>
    <m/>
    <x v="0"/>
    <x v="0"/>
    <x v="1"/>
    <x v="1"/>
    <x v="1"/>
    <x v="1"/>
    <s v="260"/>
    <x v="1"/>
    <s v="260A"/>
    <s v="VP of Student Services"/>
  </r>
  <r>
    <x v="2256"/>
    <x v="0"/>
    <s v="LABORF"/>
    <s v="2026"/>
    <n v="154352.71"/>
    <s v="GU001"/>
    <s v="212BMT"/>
    <s v="1100"/>
    <s v="050200"/>
    <m/>
    <m/>
    <x v="0"/>
    <x v="0"/>
    <x v="1"/>
    <x v="1"/>
    <x v="6"/>
    <x v="5"/>
    <s v="212"/>
    <x v="16"/>
    <s v="212B"/>
    <s v="Art Department"/>
  </r>
  <r>
    <x v="2257"/>
    <x v="0"/>
    <s v="LABORF"/>
    <s v="2026"/>
    <n v="122169.76"/>
    <s v="GU001"/>
    <s v="206AT0"/>
    <s v="2110"/>
    <s v="696011"/>
    <m/>
    <m/>
    <x v="0"/>
    <x v="0"/>
    <x v="1"/>
    <x v="1"/>
    <x v="13"/>
    <x v="12"/>
    <s v="206"/>
    <x v="56"/>
    <s v="206A"/>
    <s v="BC Athletics"/>
  </r>
  <r>
    <x v="2258"/>
    <x v="0"/>
    <s v="LABORF"/>
    <s v="2026"/>
    <n v="0"/>
    <s v="GU001"/>
    <s v="210VI0"/>
    <s v="2412"/>
    <s v="499900"/>
    <m/>
    <m/>
    <x v="0"/>
    <x v="0"/>
    <x v="1"/>
    <x v="1"/>
    <x v="6"/>
    <x v="5"/>
    <s v="210"/>
    <x v="8"/>
    <s v="210A"/>
    <s v="VP Student Learning"/>
  </r>
  <r>
    <x v="2259"/>
    <x v="0"/>
    <s v="LABORF"/>
    <s v="2026"/>
    <n v="0"/>
    <s v="GU001"/>
    <s v="210VI0"/>
    <s v="2394"/>
    <s v="601000"/>
    <m/>
    <m/>
    <x v="0"/>
    <x v="0"/>
    <x v="1"/>
    <x v="1"/>
    <x v="6"/>
    <x v="5"/>
    <s v="210"/>
    <x v="8"/>
    <s v="210A"/>
    <s v="VP Student Learning"/>
  </r>
  <r>
    <x v="2260"/>
    <x v="0"/>
    <s v="LABORF"/>
    <s v="2026"/>
    <n v="0"/>
    <s v="GU001"/>
    <s v="210VI0"/>
    <s v="2394"/>
    <s v="601000"/>
    <m/>
    <m/>
    <x v="0"/>
    <x v="0"/>
    <x v="1"/>
    <x v="1"/>
    <x v="6"/>
    <x v="5"/>
    <s v="210"/>
    <x v="8"/>
    <s v="210A"/>
    <s v="VP Student Learning"/>
  </r>
  <r>
    <x v="2261"/>
    <x v="0"/>
    <s v="LABORF"/>
    <s v="2026"/>
    <n v="0"/>
    <s v="GU001"/>
    <s v="210VI0"/>
    <s v="2394"/>
    <s v="601000"/>
    <m/>
    <m/>
    <x v="0"/>
    <x v="0"/>
    <x v="1"/>
    <x v="1"/>
    <x v="6"/>
    <x v="5"/>
    <s v="210"/>
    <x v="8"/>
    <s v="210A"/>
    <s v="VP Student Learning"/>
  </r>
  <r>
    <x v="2262"/>
    <x v="0"/>
    <s v="LABORF"/>
    <s v="2026"/>
    <n v="0"/>
    <s v="GU001"/>
    <s v="210VI0"/>
    <s v="2394"/>
    <s v="601000"/>
    <m/>
    <m/>
    <x v="0"/>
    <x v="0"/>
    <x v="1"/>
    <x v="1"/>
    <x v="6"/>
    <x v="5"/>
    <s v="210"/>
    <x v="8"/>
    <s v="210A"/>
    <s v="VP Student Learning"/>
  </r>
  <r>
    <x v="2263"/>
    <x v="0"/>
    <s v="LABORF"/>
    <s v="2026"/>
    <n v="0"/>
    <s v="GU001"/>
    <s v="210VI0"/>
    <s v="2394"/>
    <s v="601000"/>
    <m/>
    <m/>
    <x v="0"/>
    <x v="0"/>
    <x v="1"/>
    <x v="1"/>
    <x v="6"/>
    <x v="5"/>
    <s v="210"/>
    <x v="8"/>
    <s v="210A"/>
    <s v="VP Student Learning"/>
  </r>
  <r>
    <x v="2264"/>
    <x v="0"/>
    <s v="LABORF"/>
    <s v="2026"/>
    <n v="0"/>
    <s v="GU001"/>
    <s v="210VI0"/>
    <s v="2394"/>
    <s v="601000"/>
    <m/>
    <m/>
    <x v="0"/>
    <x v="0"/>
    <x v="1"/>
    <x v="1"/>
    <x v="6"/>
    <x v="5"/>
    <s v="210"/>
    <x v="8"/>
    <s v="210A"/>
    <s v="VP Student Learning"/>
  </r>
  <r>
    <x v="2265"/>
    <x v="0"/>
    <s v="LABORF"/>
    <s v="2026"/>
    <n v="0"/>
    <s v="GU001"/>
    <s v="210VI0"/>
    <s v="2394"/>
    <s v="601000"/>
    <m/>
    <m/>
    <x v="0"/>
    <x v="0"/>
    <x v="1"/>
    <x v="1"/>
    <x v="6"/>
    <x v="5"/>
    <s v="210"/>
    <x v="8"/>
    <s v="210A"/>
    <s v="VP Student Learning"/>
  </r>
  <r>
    <x v="2266"/>
    <x v="0"/>
    <s v="LABORF"/>
    <s v="2026"/>
    <n v="0"/>
    <s v="GU001"/>
    <s v="210VI0"/>
    <s v="2394"/>
    <s v="601000"/>
    <m/>
    <m/>
    <x v="0"/>
    <x v="0"/>
    <x v="1"/>
    <x v="1"/>
    <x v="6"/>
    <x v="5"/>
    <s v="210"/>
    <x v="8"/>
    <s v="210A"/>
    <s v="VP Student Learning"/>
  </r>
  <r>
    <x v="2267"/>
    <x v="0"/>
    <s v="LABORF"/>
    <s v="2026"/>
    <n v="13230.23"/>
    <s v="GU001"/>
    <s v="21FPL1"/>
    <s v="1252"/>
    <s v="601000"/>
    <m/>
    <m/>
    <x v="0"/>
    <x v="0"/>
    <x v="1"/>
    <x v="1"/>
    <x v="6"/>
    <x v="5"/>
    <s v="21F"/>
    <x v="46"/>
    <s v="21FP"/>
    <s v="BC PHILOSOPHY"/>
  </r>
  <r>
    <x v="2268"/>
    <x v="0"/>
    <s v="LABORF"/>
    <s v="2026"/>
    <n v="109941.88"/>
    <s v="GU001"/>
    <s v="217EMP"/>
    <s v="1100"/>
    <s v="125100"/>
    <m/>
    <m/>
    <x v="0"/>
    <x v="0"/>
    <x v="1"/>
    <x v="1"/>
    <x v="6"/>
    <x v="5"/>
    <s v="217"/>
    <x v="26"/>
    <s v="217E"/>
    <s v="BC EMT/PARAMEDIC"/>
  </r>
  <r>
    <x v="2269"/>
    <x v="0"/>
    <s v="LABORF"/>
    <s v="2026"/>
    <n v="125189.69"/>
    <s v="GU001"/>
    <s v="21BEE1"/>
    <s v="1100"/>
    <s v="150100"/>
    <m/>
    <m/>
    <x v="0"/>
    <x v="0"/>
    <x v="1"/>
    <x v="1"/>
    <x v="6"/>
    <x v="5"/>
    <s v="21B"/>
    <x v="12"/>
    <s v="21BE"/>
    <s v="Dean English"/>
  </r>
  <r>
    <x v="2270"/>
    <x v="0"/>
    <s v="LABORF"/>
    <s v="2026"/>
    <n v="144790.01999999999"/>
    <s v="GU001"/>
    <s v="215DN0"/>
    <s v="1214"/>
    <s v="601000"/>
    <m/>
    <m/>
    <x v="0"/>
    <x v="0"/>
    <x v="1"/>
    <x v="1"/>
    <x v="6"/>
    <x v="5"/>
    <s v="215"/>
    <x v="13"/>
    <s v="215A"/>
    <s v="Dean-Stdnt Lrning (Math/HC)"/>
  </r>
  <r>
    <x v="2271"/>
    <x v="0"/>
    <s v="LABORF"/>
    <s v="2026"/>
    <n v="118395.37"/>
    <s v="GU001"/>
    <s v="217FT0"/>
    <s v="1100"/>
    <s v="213300"/>
    <m/>
    <m/>
    <x v="0"/>
    <x v="0"/>
    <x v="1"/>
    <x v="1"/>
    <x v="6"/>
    <x v="5"/>
    <s v="217"/>
    <x v="26"/>
    <s v="217F"/>
    <s v="BC FIRE"/>
  </r>
  <r>
    <x v="2272"/>
    <x v="0"/>
    <s v="LABORF"/>
    <s v="2026"/>
    <n v="98116.29"/>
    <s v="GU001"/>
    <s v="206AT0"/>
    <s v="2110"/>
    <s v="696011"/>
    <m/>
    <m/>
    <x v="0"/>
    <x v="0"/>
    <x v="1"/>
    <x v="1"/>
    <x v="13"/>
    <x v="12"/>
    <s v="206"/>
    <x v="56"/>
    <s v="206A"/>
    <s v="BC Athletics"/>
  </r>
  <r>
    <x v="2273"/>
    <x v="0"/>
    <s v="LABORF"/>
    <s v="2026"/>
    <n v="154352.71"/>
    <s v="GU001"/>
    <s v="21BEE1"/>
    <s v="1100"/>
    <s v="150100"/>
    <m/>
    <m/>
    <x v="0"/>
    <x v="0"/>
    <x v="1"/>
    <x v="1"/>
    <x v="6"/>
    <x v="5"/>
    <s v="21B"/>
    <x v="12"/>
    <s v="21BE"/>
    <s v="Dean English"/>
  </r>
  <r>
    <x v="2274"/>
    <x v="0"/>
    <s v="LABORF"/>
    <s v="2026"/>
    <n v="0"/>
    <s v="GU001"/>
    <s v="218EDU"/>
    <s v="1100"/>
    <s v="493030"/>
    <m/>
    <m/>
    <x v="0"/>
    <x v="0"/>
    <x v="1"/>
    <x v="1"/>
    <x v="6"/>
    <x v="5"/>
    <s v="218"/>
    <x v="26"/>
    <s v="218E"/>
    <s v="BC Education"/>
  </r>
  <r>
    <x v="941"/>
    <x v="0"/>
    <s v="LABORF"/>
    <s v="2026"/>
    <n v="92609.61"/>
    <s v="GU001"/>
    <s v="239SY0"/>
    <s v="2110"/>
    <s v="677010"/>
    <m/>
    <m/>
    <x v="0"/>
    <x v="0"/>
    <x v="1"/>
    <x v="1"/>
    <x v="15"/>
    <x v="14"/>
    <s v="239"/>
    <x v="44"/>
    <s v="239A"/>
    <s v="Public Safety"/>
  </r>
  <r>
    <x v="2275"/>
    <x v="0"/>
    <s v="LABORF"/>
    <s v="2026"/>
    <n v="78934.86"/>
    <s v="GU001"/>
    <s v="511VP1"/>
    <s v="1100"/>
    <s v="100100"/>
    <m/>
    <m/>
    <x v="0"/>
    <x v="0"/>
    <x v="3"/>
    <x v="3"/>
    <x v="5"/>
    <x v="2"/>
    <s v="511"/>
    <x v="17"/>
    <s v="511F"/>
    <s v="PC - FINE &amp; APPLIED ARTS"/>
  </r>
  <r>
    <x v="2276"/>
    <x v="0"/>
    <s v="LABORF"/>
    <s v="2026"/>
    <n v="0"/>
    <s v="GU001"/>
    <s v="42GAM1"/>
    <s v="2394"/>
    <s v="696041"/>
    <m/>
    <s v="CI"/>
    <x v="0"/>
    <x v="0"/>
    <x v="2"/>
    <x v="2"/>
    <x v="11"/>
    <x v="10"/>
    <s v="42G"/>
    <x v="81"/>
    <s v="42GA"/>
    <s v="Athletics"/>
  </r>
  <r>
    <x v="693"/>
    <x v="0"/>
    <s v="LABORF"/>
    <s v="2026"/>
    <n v="13653.51"/>
    <s v="TP800"/>
    <s v="50AFO1"/>
    <s v="2191"/>
    <s v="709000"/>
    <m/>
    <m/>
    <x v="0"/>
    <x v="0"/>
    <x v="3"/>
    <x v="3"/>
    <x v="12"/>
    <x v="11"/>
    <s v="50A"/>
    <x v="90"/>
    <s v="50AA"/>
    <s v="Director, Foundation"/>
  </r>
  <r>
    <x v="2277"/>
    <x v="0"/>
    <s v="LABORF"/>
    <s v="2026"/>
    <n v="10310"/>
    <s v="GU001"/>
    <s v="500PR1"/>
    <s v="1214"/>
    <s v="711001"/>
    <m/>
    <m/>
    <x v="0"/>
    <x v="0"/>
    <x v="3"/>
    <x v="3"/>
    <x v="12"/>
    <x v="11"/>
    <s v="500"/>
    <x v="86"/>
    <s v="500A"/>
    <s v="PC - President"/>
  </r>
  <r>
    <x v="2277"/>
    <x v="0"/>
    <s v="LABORF"/>
    <s v="2026"/>
    <n v="5155"/>
    <s v="GU001"/>
    <s v="500PR1"/>
    <s v="1214"/>
    <s v="713000"/>
    <m/>
    <m/>
    <x v="0"/>
    <x v="0"/>
    <x v="3"/>
    <x v="3"/>
    <x v="12"/>
    <x v="11"/>
    <s v="500"/>
    <x v="86"/>
    <s v="500A"/>
    <s v="PC - President"/>
  </r>
  <r>
    <x v="647"/>
    <x v="0"/>
    <s v="LABORF"/>
    <s v="2026"/>
    <n v="17017.02"/>
    <s v="GU001"/>
    <s v="424OR1"/>
    <s v="2110"/>
    <s v="649090"/>
    <m/>
    <s v="CI"/>
    <x v="0"/>
    <x v="0"/>
    <x v="2"/>
    <x v="2"/>
    <x v="11"/>
    <x v="10"/>
    <s v="424"/>
    <x v="36"/>
    <s v="424E"/>
    <s v="Outreach"/>
  </r>
  <r>
    <x v="404"/>
    <x v="0"/>
    <s v="LABORF"/>
    <s v="2026"/>
    <n v="8851.43"/>
    <s v="RP384"/>
    <s v="40KEQB"/>
    <s v="2110"/>
    <s v="649090"/>
    <m/>
    <s v="CI"/>
    <x v="0"/>
    <x v="0"/>
    <x v="2"/>
    <x v="2"/>
    <x v="7"/>
    <x v="6"/>
    <s v="40K"/>
    <x v="21"/>
    <s v="40KA"/>
    <s v="Equity"/>
  </r>
  <r>
    <x v="1090"/>
    <x v="0"/>
    <s v="LABORF"/>
    <s v="2026"/>
    <n v="80338.899999999994"/>
    <s v="GU001"/>
    <s v="411AH1"/>
    <s v="1100"/>
    <s v="120100"/>
    <m/>
    <s v="CI"/>
    <x v="0"/>
    <x v="0"/>
    <x v="2"/>
    <x v="2"/>
    <x v="2"/>
    <x v="2"/>
    <s v="411"/>
    <x v="20"/>
    <s v="411A"/>
    <s v="Dean of Career Technical Education"/>
  </r>
  <r>
    <x v="947"/>
    <x v="0"/>
    <s v="LABORF"/>
    <s v="2026"/>
    <n v="15594.72"/>
    <s v="RP023"/>
    <s v="55CFY1"/>
    <s v="2191"/>
    <s v="649090"/>
    <m/>
    <m/>
    <x v="0"/>
    <x v="0"/>
    <x v="3"/>
    <x v="3"/>
    <x v="8"/>
    <x v="7"/>
    <s v="55C"/>
    <x v="24"/>
    <s v="55CB"/>
    <s v="Director of Student Services"/>
  </r>
  <r>
    <x v="537"/>
    <x v="0"/>
    <s v="LABORF"/>
    <s v="2026"/>
    <n v="16657.259999999998"/>
    <s v="RP676"/>
    <s v="11BK59"/>
    <s v="2191"/>
    <s v="684000"/>
    <m/>
    <m/>
    <x v="0"/>
    <x v="0"/>
    <x v="0"/>
    <x v="0"/>
    <x v="4"/>
    <x v="4"/>
    <s v="11B"/>
    <x v="5"/>
    <s v="11BK"/>
    <s v="SWF Fiscal Agent"/>
  </r>
  <r>
    <x v="894"/>
    <x v="0"/>
    <s v="LABORF"/>
    <s v="2026"/>
    <n v="1486.11"/>
    <s v="RP682"/>
    <s v="11BHJ1"/>
    <s v="2191"/>
    <s v="684000"/>
    <m/>
    <m/>
    <x v="0"/>
    <x v="0"/>
    <x v="0"/>
    <x v="0"/>
    <x v="4"/>
    <x v="4"/>
    <s v="11B"/>
    <x v="5"/>
    <s v="11BH"/>
    <s v="Clean Energy"/>
  </r>
  <r>
    <x v="599"/>
    <x v="0"/>
    <s v="LABORF"/>
    <s v="2026"/>
    <n v="36262.18"/>
    <s v="GU001"/>
    <s v="553FA1"/>
    <s v="2110"/>
    <s v="646000"/>
    <m/>
    <m/>
    <x v="0"/>
    <x v="0"/>
    <x v="3"/>
    <x v="3"/>
    <x v="8"/>
    <x v="7"/>
    <s v="553"/>
    <x v="22"/>
    <s v="553B"/>
    <s v="Director Financial Aid"/>
  </r>
  <r>
    <x v="2278"/>
    <x v="0"/>
    <s v="LABORF"/>
    <s v="2026"/>
    <n v="0"/>
    <s v="RP325"/>
    <s v="51JPZ1"/>
    <s v="2412"/>
    <s v="611000"/>
    <m/>
    <m/>
    <x v="0"/>
    <x v="0"/>
    <x v="3"/>
    <x v="3"/>
    <x v="5"/>
    <x v="2"/>
    <s v="51J"/>
    <x v="55"/>
    <s v="51JA"/>
    <s v="MESA Director"/>
  </r>
  <r>
    <x v="2279"/>
    <x v="0"/>
    <s v="LABORF"/>
    <s v="2026"/>
    <n v="49477.61"/>
    <s v="CD004"/>
    <s v="42DCC4"/>
    <s v="2191"/>
    <s v="692000"/>
    <m/>
    <s v="CI"/>
    <x v="0"/>
    <x v="0"/>
    <x v="2"/>
    <x v="2"/>
    <x v="11"/>
    <x v="10"/>
    <s v="42D"/>
    <x v="27"/>
    <s v="42DA"/>
    <s v="CDC Program Manager"/>
  </r>
  <r>
    <x v="2280"/>
    <x v="0"/>
    <s v="LABORF"/>
    <s v="2026"/>
    <n v="11017.48"/>
    <s v="RP045"/>
    <s v="411EH2"/>
    <s v="2191"/>
    <s v="631000"/>
    <m/>
    <s v="CT"/>
    <x v="0"/>
    <x v="0"/>
    <x v="2"/>
    <x v="2"/>
    <x v="2"/>
    <x v="2"/>
    <s v="411"/>
    <x v="20"/>
    <s v="411A"/>
    <s v="Dean of Career Technical Education"/>
  </r>
  <r>
    <x v="896"/>
    <x v="0"/>
    <s v="LABORF"/>
    <s v="2026"/>
    <n v="24738.799999999999"/>
    <s v="RP384"/>
    <s v="26LEQA"/>
    <s v="2191"/>
    <s v="649090"/>
    <m/>
    <m/>
    <x v="0"/>
    <x v="0"/>
    <x v="1"/>
    <x v="1"/>
    <x v="1"/>
    <x v="1"/>
    <s v="26L"/>
    <x v="10"/>
    <s v="26LA"/>
    <s v="Categorical Programs"/>
  </r>
  <r>
    <x v="1222"/>
    <x v="0"/>
    <s v="LABORF"/>
    <s v="2026"/>
    <n v="29532.15"/>
    <s v="RP328"/>
    <s v="102KJC"/>
    <s v="2191"/>
    <s v="684000"/>
    <s v="CJFCGA"/>
    <m/>
    <x v="0"/>
    <x v="0"/>
    <x v="0"/>
    <x v="0"/>
    <x v="3"/>
    <x v="3"/>
    <s v="102"/>
    <x v="4"/>
    <s v="102G"/>
    <s v="AVC Public Affairs &amp; Dev"/>
  </r>
  <r>
    <x v="2281"/>
    <x v="0"/>
    <s v="LABORF"/>
    <s v="2026"/>
    <n v="73449.850000000006"/>
    <s v="GU001"/>
    <s v="20IIF0"/>
    <s v="2191"/>
    <s v="678012"/>
    <m/>
    <m/>
    <x v="0"/>
    <x v="0"/>
    <x v="1"/>
    <x v="1"/>
    <x v="13"/>
    <x v="12"/>
    <s v="20I"/>
    <x v="72"/>
    <s v="20IA"/>
    <s v="Information Services"/>
  </r>
  <r>
    <x v="2282"/>
    <x v="0"/>
    <s v="LABORF"/>
    <s v="2026"/>
    <n v="89491.36"/>
    <s v="GU001"/>
    <s v="20IIF0"/>
    <s v="2191"/>
    <s v="678012"/>
    <m/>
    <m/>
    <x v="0"/>
    <x v="0"/>
    <x v="1"/>
    <x v="1"/>
    <x v="13"/>
    <x v="12"/>
    <s v="20I"/>
    <x v="72"/>
    <s v="20IA"/>
    <s v="Information Services"/>
  </r>
  <r>
    <x v="2283"/>
    <x v="0"/>
    <s v="LABORF"/>
    <s v="2026"/>
    <n v="58813.3"/>
    <s v="RP400"/>
    <s v="26FFA4"/>
    <s v="2191"/>
    <s v="646000"/>
    <s v="BFALCA"/>
    <m/>
    <x v="0"/>
    <x v="0"/>
    <x v="1"/>
    <x v="1"/>
    <x v="1"/>
    <x v="1"/>
    <s v="26F"/>
    <x v="58"/>
    <s v="26FA"/>
    <s v="Director Financial Aid (New Queue)"/>
  </r>
  <r>
    <x v="1576"/>
    <x v="0"/>
    <s v="LABORF"/>
    <s v="2026"/>
    <n v="36724.93"/>
    <s v="RP384"/>
    <s v="26LEQA"/>
    <s v="2191"/>
    <s v="649090"/>
    <m/>
    <m/>
    <x v="0"/>
    <x v="0"/>
    <x v="1"/>
    <x v="1"/>
    <x v="1"/>
    <x v="1"/>
    <s v="26L"/>
    <x v="10"/>
    <s v="26LA"/>
    <s v="Categorical Programs"/>
  </r>
  <r>
    <x v="2284"/>
    <x v="0"/>
    <s v="LABORF"/>
    <s v="2026"/>
    <n v="17474.14"/>
    <s v="GU001"/>
    <s v="21GLI0"/>
    <s v="2191"/>
    <s v="612000"/>
    <m/>
    <m/>
    <x v="0"/>
    <x v="0"/>
    <x v="1"/>
    <x v="1"/>
    <x v="6"/>
    <x v="5"/>
    <s v="21G"/>
    <x v="15"/>
    <s v="21GL"/>
    <s v="BC LIBRARY"/>
  </r>
  <r>
    <x v="45"/>
    <x v="0"/>
    <s v="LABORF"/>
    <s v="2026"/>
    <n v="36724.93"/>
    <s v="RP384"/>
    <s v="26LEQA"/>
    <s v="2191"/>
    <s v="649090"/>
    <m/>
    <m/>
    <x v="0"/>
    <x v="0"/>
    <x v="1"/>
    <x v="1"/>
    <x v="1"/>
    <x v="1"/>
    <s v="26L"/>
    <x v="10"/>
    <s v="26LA"/>
    <s v="Categorical Programs"/>
  </r>
  <r>
    <x v="2285"/>
    <x v="0"/>
    <s v="LABORF"/>
    <s v="2026"/>
    <n v="60283.63"/>
    <s v="GU001"/>
    <s v="26FFA1"/>
    <s v="2191"/>
    <s v="646000"/>
    <m/>
    <m/>
    <x v="0"/>
    <x v="0"/>
    <x v="1"/>
    <x v="1"/>
    <x v="1"/>
    <x v="1"/>
    <s v="26F"/>
    <x v="58"/>
    <s v="26FA"/>
    <s v="Director Financial Aid (New Queue)"/>
  </r>
  <r>
    <x v="1478"/>
    <x v="0"/>
    <s v="LABORF"/>
    <s v="2026"/>
    <n v="5325.03"/>
    <s v="RP500"/>
    <s v="239SY0"/>
    <s v="2191"/>
    <s v="695010"/>
    <m/>
    <m/>
    <x v="0"/>
    <x v="0"/>
    <x v="1"/>
    <x v="1"/>
    <x v="15"/>
    <x v="14"/>
    <s v="239"/>
    <x v="44"/>
    <s v="239A"/>
    <s v="Public Safety"/>
  </r>
  <r>
    <x v="2286"/>
    <x v="0"/>
    <s v="LABORF"/>
    <s v="2026"/>
    <n v="0"/>
    <s v="RP005"/>
    <s v="26GEO1"/>
    <s v="2110"/>
    <s v="643000"/>
    <s v="EOPLCA"/>
    <m/>
    <x v="0"/>
    <x v="0"/>
    <x v="1"/>
    <x v="1"/>
    <x v="1"/>
    <x v="1"/>
    <s v="26G"/>
    <x v="14"/>
    <s v="26GA"/>
    <s v="EOPS/CARE"/>
  </r>
  <r>
    <x v="2287"/>
    <x v="0"/>
    <s v="LABORF"/>
    <s v="2026"/>
    <n v="0"/>
    <s v="GU001"/>
    <s v="21DRT1"/>
    <s v="1100"/>
    <s v="122500"/>
    <m/>
    <m/>
    <x v="0"/>
    <x v="0"/>
    <x v="1"/>
    <x v="1"/>
    <x v="6"/>
    <x v="5"/>
    <s v="21D"/>
    <x v="11"/>
    <s v="21DR"/>
    <s v="BC Rad Tech"/>
  </r>
  <r>
    <x v="2288"/>
    <x v="0"/>
    <s v="LABORF"/>
    <s v="2026"/>
    <n v="0"/>
    <s v="GU001"/>
    <s v="21BEE1"/>
    <s v="1100"/>
    <s v="220800"/>
    <m/>
    <m/>
    <x v="0"/>
    <x v="0"/>
    <x v="1"/>
    <x v="1"/>
    <x v="6"/>
    <x v="5"/>
    <s v="21B"/>
    <x v="12"/>
    <s v="21BE"/>
    <s v="Dean English"/>
  </r>
  <r>
    <x v="2289"/>
    <x v="0"/>
    <s v="LABORF"/>
    <s v="2026"/>
    <n v="66541.89"/>
    <s v="RP400"/>
    <s v="26FFA4"/>
    <s v="2191"/>
    <s v="646000"/>
    <s v="BFALCA"/>
    <m/>
    <x v="0"/>
    <x v="0"/>
    <x v="1"/>
    <x v="1"/>
    <x v="1"/>
    <x v="1"/>
    <s v="26F"/>
    <x v="58"/>
    <s v="26FA"/>
    <s v="Director Financial Aid (New Queue)"/>
  </r>
  <r>
    <x v="2290"/>
    <x v="0"/>
    <s v="LABORF"/>
    <s v="2026"/>
    <n v="68205.460000000006"/>
    <s v="RP008"/>
    <s v="26EDS1"/>
    <s v="2191"/>
    <s v="642000"/>
    <m/>
    <m/>
    <x v="0"/>
    <x v="0"/>
    <x v="1"/>
    <x v="1"/>
    <x v="1"/>
    <x v="1"/>
    <s v="26E"/>
    <x v="14"/>
    <s v="26ED"/>
    <s v="BC DSPS"/>
  </r>
  <r>
    <x v="2291"/>
    <x v="0"/>
    <s v="LABORF"/>
    <s v="2026"/>
    <n v="0"/>
    <s v="GU001"/>
    <s v="206AT0"/>
    <s v="2394"/>
    <s v="696011"/>
    <m/>
    <m/>
    <x v="0"/>
    <x v="0"/>
    <x v="1"/>
    <x v="1"/>
    <x v="13"/>
    <x v="12"/>
    <s v="206"/>
    <x v="56"/>
    <s v="206A"/>
    <s v="BC Athletics"/>
  </r>
  <r>
    <x v="2292"/>
    <x v="0"/>
    <s v="LABORF"/>
    <s v="2026"/>
    <n v="0"/>
    <s v="RP659"/>
    <s v="26LCAS"/>
    <s v="2394"/>
    <s v="643020"/>
    <s v="CASSPS"/>
    <m/>
    <x v="0"/>
    <x v="0"/>
    <x v="1"/>
    <x v="1"/>
    <x v="1"/>
    <x v="1"/>
    <s v="26L"/>
    <x v="10"/>
    <s v="26LC"/>
    <s v="CATEGORICAL BC CAL SOAP"/>
  </r>
  <r>
    <x v="2293"/>
    <x v="0"/>
    <s v="LABORF"/>
    <s v="2026"/>
    <n v="0"/>
    <s v="RP026"/>
    <s v="267TQ1"/>
    <s v="2394"/>
    <s v="649060"/>
    <m/>
    <m/>
    <x v="0"/>
    <x v="0"/>
    <x v="1"/>
    <x v="1"/>
    <x v="1"/>
    <x v="1"/>
    <s v="267"/>
    <x v="53"/>
    <s v="267T"/>
    <s v="STUDENT LIFE"/>
  </r>
  <r>
    <x v="1797"/>
    <x v="0"/>
    <s v="LABORF"/>
    <s v="2026"/>
    <n v="0"/>
    <s v="RP384"/>
    <s v="26LEQA"/>
    <s v="2110"/>
    <s v="649090"/>
    <m/>
    <m/>
    <x v="0"/>
    <x v="0"/>
    <x v="1"/>
    <x v="1"/>
    <x v="1"/>
    <x v="1"/>
    <s v="26L"/>
    <x v="10"/>
    <s v="26LA"/>
    <s v="Categorical Programs"/>
  </r>
  <r>
    <x v="2294"/>
    <x v="0"/>
    <s v="LABORF"/>
    <s v="2026"/>
    <n v="0"/>
    <s v="GU001"/>
    <s v="210VI0"/>
    <s v="2110"/>
    <s v="601000"/>
    <m/>
    <m/>
    <x v="0"/>
    <x v="0"/>
    <x v="1"/>
    <x v="1"/>
    <x v="6"/>
    <x v="5"/>
    <s v="210"/>
    <x v="8"/>
    <s v="210A"/>
    <s v="VP Student Learning"/>
  </r>
  <r>
    <x v="2295"/>
    <x v="0"/>
    <s v="LABORF"/>
    <s v="2026"/>
    <n v="0"/>
    <s v="GU001"/>
    <s v="210VI0"/>
    <s v="1311"/>
    <s v="499900"/>
    <m/>
    <m/>
    <x v="0"/>
    <x v="0"/>
    <x v="1"/>
    <x v="1"/>
    <x v="6"/>
    <x v="5"/>
    <s v="210"/>
    <x v="8"/>
    <s v="210A"/>
    <s v="VP Student Learning"/>
  </r>
  <r>
    <x v="2296"/>
    <x v="0"/>
    <s v="LABORF"/>
    <s v="2026"/>
    <n v="0"/>
    <s v="GU001"/>
    <s v="210VI0"/>
    <s v="1311"/>
    <s v="499900"/>
    <m/>
    <m/>
    <x v="0"/>
    <x v="0"/>
    <x v="1"/>
    <x v="1"/>
    <x v="6"/>
    <x v="5"/>
    <s v="210"/>
    <x v="8"/>
    <s v="210A"/>
    <s v="VP Student Learning"/>
  </r>
  <r>
    <x v="2297"/>
    <x v="0"/>
    <s v="LABORF"/>
    <s v="2026"/>
    <n v="0"/>
    <s v="GU001"/>
    <s v="210VI0"/>
    <s v="1419"/>
    <s v="601000"/>
    <m/>
    <m/>
    <x v="0"/>
    <x v="0"/>
    <x v="1"/>
    <x v="1"/>
    <x v="6"/>
    <x v="5"/>
    <s v="210"/>
    <x v="8"/>
    <s v="210A"/>
    <s v="VP Student Learning"/>
  </r>
  <r>
    <x v="2298"/>
    <x v="0"/>
    <s v="LABORF"/>
    <s v="2026"/>
    <n v="163914.13"/>
    <s v="GU001"/>
    <s v="102GN1"/>
    <s v="2110"/>
    <s v="679000"/>
    <m/>
    <m/>
    <x v="0"/>
    <x v="0"/>
    <x v="0"/>
    <x v="0"/>
    <x v="3"/>
    <x v="3"/>
    <s v="102"/>
    <x v="4"/>
    <s v="102G"/>
    <s v="AVC Public Affairs &amp; Dev"/>
  </r>
  <r>
    <x v="2299"/>
    <x v="0"/>
    <s v="LABORF"/>
    <s v="2026"/>
    <n v="134531.96"/>
    <s v="GU001"/>
    <s v="132EA0"/>
    <s v="2110"/>
    <s v="678000"/>
    <m/>
    <m/>
    <x v="0"/>
    <x v="0"/>
    <x v="0"/>
    <x v="0"/>
    <x v="9"/>
    <x v="8"/>
    <s v="132"/>
    <x v="62"/>
    <s v="132A"/>
    <s v="IT-Director, Enterprise Application"/>
  </r>
  <r>
    <x v="2300"/>
    <x v="0"/>
    <s v="LABORF"/>
    <s v="2026"/>
    <n v="0"/>
    <s v="CE005"/>
    <s v="117ETE"/>
    <s v="2412"/>
    <s v="684000"/>
    <m/>
    <m/>
    <x v="0"/>
    <x v="0"/>
    <x v="0"/>
    <x v="0"/>
    <x v="4"/>
    <x v="4"/>
    <s v="11B"/>
    <x v="5"/>
    <s v="11BJ"/>
    <s v="Workplace Learning"/>
  </r>
  <r>
    <x v="2301"/>
    <x v="0"/>
    <s v="LABORF"/>
    <s v="2026"/>
    <n v="154352.71"/>
    <s v="GU001"/>
    <s v="512CI1"/>
    <s v="1100"/>
    <s v="130500"/>
    <m/>
    <m/>
    <x v="0"/>
    <x v="0"/>
    <x v="3"/>
    <x v="3"/>
    <x v="5"/>
    <x v="2"/>
    <s v="512"/>
    <x v="33"/>
    <s v="512C"/>
    <s v="PC - CAREER &amp; TECHNICAL EDUCATION"/>
  </r>
  <r>
    <x v="2302"/>
    <x v="0"/>
    <s v="LABORF"/>
    <s v="2026"/>
    <n v="0"/>
    <s v="GU001"/>
    <s v="210VI0"/>
    <s v="2394"/>
    <s v="601000"/>
    <m/>
    <m/>
    <x v="0"/>
    <x v="0"/>
    <x v="1"/>
    <x v="1"/>
    <x v="6"/>
    <x v="5"/>
    <s v="210"/>
    <x v="8"/>
    <s v="210A"/>
    <s v="VP Student Learning"/>
  </r>
  <r>
    <x v="2303"/>
    <x v="0"/>
    <s v="LABORF"/>
    <s v="2026"/>
    <n v="0"/>
    <s v="GU001"/>
    <s v="210VI0"/>
    <s v="2394"/>
    <s v="601000"/>
    <m/>
    <m/>
    <x v="0"/>
    <x v="0"/>
    <x v="1"/>
    <x v="1"/>
    <x v="6"/>
    <x v="5"/>
    <s v="210"/>
    <x v="8"/>
    <s v="210A"/>
    <s v="VP Student Learning"/>
  </r>
  <r>
    <x v="2304"/>
    <x v="0"/>
    <s v="LABORF"/>
    <s v="2026"/>
    <n v="0"/>
    <s v="GU001"/>
    <s v="260VS0"/>
    <s v="2399"/>
    <s v="649090"/>
    <m/>
    <m/>
    <x v="0"/>
    <x v="0"/>
    <x v="1"/>
    <x v="1"/>
    <x v="1"/>
    <x v="1"/>
    <s v="260"/>
    <x v="1"/>
    <s v="260A"/>
    <s v="VP of Student Services"/>
  </r>
  <r>
    <x v="2305"/>
    <x v="0"/>
    <s v="LABORF"/>
    <s v="2026"/>
    <n v="0"/>
    <s v="GU001"/>
    <s v="260VS0"/>
    <s v="2399"/>
    <s v="649090"/>
    <m/>
    <m/>
    <x v="0"/>
    <x v="0"/>
    <x v="1"/>
    <x v="1"/>
    <x v="1"/>
    <x v="1"/>
    <s v="260"/>
    <x v="1"/>
    <s v="260A"/>
    <s v="VP of Student Services"/>
  </r>
  <r>
    <x v="2306"/>
    <x v="0"/>
    <s v="LABORF"/>
    <s v="2026"/>
    <n v="122894"/>
    <s v="RP613"/>
    <s v="21AWR9"/>
    <s v="1231"/>
    <s v="647000"/>
    <s v="R84668"/>
    <m/>
    <x v="0"/>
    <x v="0"/>
    <x v="1"/>
    <x v="1"/>
    <x v="6"/>
    <x v="5"/>
    <s v="21A"/>
    <x v="47"/>
    <s v="21AW"/>
    <s v="BC Strong Workforce"/>
  </r>
  <r>
    <x v="2307"/>
    <x v="0"/>
    <s v="LABORF"/>
    <s v="2026"/>
    <n v="0"/>
    <s v="GU001"/>
    <s v="210VI0"/>
    <s v="1419"/>
    <s v="601000"/>
    <m/>
    <m/>
    <x v="0"/>
    <x v="0"/>
    <x v="1"/>
    <x v="1"/>
    <x v="6"/>
    <x v="5"/>
    <s v="210"/>
    <x v="8"/>
    <s v="210A"/>
    <s v="VP Student Learning"/>
  </r>
  <r>
    <x v="2308"/>
    <x v="0"/>
    <s v="LABORF"/>
    <s v="2026"/>
    <n v="0"/>
    <s v="GU001"/>
    <s v="210VI0"/>
    <s v="2394"/>
    <s v="601000"/>
    <m/>
    <m/>
    <x v="0"/>
    <x v="0"/>
    <x v="1"/>
    <x v="1"/>
    <x v="6"/>
    <x v="5"/>
    <s v="210"/>
    <x v="8"/>
    <s v="210A"/>
    <s v="VP Student Learning"/>
  </r>
  <r>
    <x v="2309"/>
    <x v="0"/>
    <s v="LABORF"/>
    <s v="2026"/>
    <n v="0"/>
    <s v="GU001"/>
    <s v="210VI0"/>
    <s v="2394"/>
    <s v="601000"/>
    <m/>
    <m/>
    <x v="0"/>
    <x v="0"/>
    <x v="1"/>
    <x v="1"/>
    <x v="6"/>
    <x v="5"/>
    <s v="210"/>
    <x v="8"/>
    <s v="210A"/>
    <s v="VP Student Learning"/>
  </r>
  <r>
    <x v="2310"/>
    <x v="0"/>
    <s v="LABORF"/>
    <s v="2026"/>
    <n v="0"/>
    <s v="GU001"/>
    <s v="210VI0"/>
    <s v="2394"/>
    <s v="601000"/>
    <m/>
    <m/>
    <x v="0"/>
    <x v="0"/>
    <x v="1"/>
    <x v="1"/>
    <x v="6"/>
    <x v="5"/>
    <s v="210"/>
    <x v="8"/>
    <s v="210A"/>
    <s v="VP Student Learning"/>
  </r>
  <r>
    <x v="2311"/>
    <x v="0"/>
    <s v="LABORF"/>
    <s v="2026"/>
    <n v="0"/>
    <s v="GU001"/>
    <s v="210VI0"/>
    <s v="2394"/>
    <s v="601000"/>
    <m/>
    <m/>
    <x v="0"/>
    <x v="0"/>
    <x v="1"/>
    <x v="1"/>
    <x v="6"/>
    <x v="5"/>
    <s v="210"/>
    <x v="8"/>
    <s v="210A"/>
    <s v="VP Student Learning"/>
  </r>
  <r>
    <x v="2312"/>
    <x v="0"/>
    <s v="LABORF"/>
    <s v="2026"/>
    <n v="0"/>
    <s v="GU001"/>
    <s v="210VI0"/>
    <s v="2394"/>
    <s v="601000"/>
    <m/>
    <m/>
    <x v="0"/>
    <x v="0"/>
    <x v="1"/>
    <x v="1"/>
    <x v="6"/>
    <x v="5"/>
    <s v="210"/>
    <x v="8"/>
    <s v="210A"/>
    <s v="VP Student Learning"/>
  </r>
  <r>
    <x v="2313"/>
    <x v="0"/>
    <s v="LABORF"/>
    <s v="2026"/>
    <n v="0"/>
    <s v="GU001"/>
    <s v="210VI0"/>
    <s v="2394"/>
    <s v="601000"/>
    <m/>
    <m/>
    <x v="0"/>
    <x v="0"/>
    <x v="1"/>
    <x v="1"/>
    <x v="6"/>
    <x v="5"/>
    <s v="210"/>
    <x v="8"/>
    <s v="210A"/>
    <s v="VP Student Learning"/>
  </r>
  <r>
    <x v="2314"/>
    <x v="0"/>
    <s v="LABORF"/>
    <s v="2026"/>
    <n v="0"/>
    <s v="GU001"/>
    <s v="210VI0"/>
    <s v="2394"/>
    <s v="601000"/>
    <m/>
    <m/>
    <x v="0"/>
    <x v="0"/>
    <x v="1"/>
    <x v="1"/>
    <x v="6"/>
    <x v="5"/>
    <s v="210"/>
    <x v="8"/>
    <s v="210A"/>
    <s v="VP Student Learning"/>
  </r>
  <r>
    <x v="2315"/>
    <x v="0"/>
    <s v="LABORF"/>
    <s v="2026"/>
    <n v="0"/>
    <s v="GU001"/>
    <s v="210VI0"/>
    <s v="2394"/>
    <s v="601000"/>
    <m/>
    <m/>
    <x v="0"/>
    <x v="0"/>
    <x v="1"/>
    <x v="1"/>
    <x v="6"/>
    <x v="5"/>
    <s v="210"/>
    <x v="8"/>
    <s v="210A"/>
    <s v="VP Student Learning"/>
  </r>
  <r>
    <x v="2316"/>
    <x v="0"/>
    <s v="LABORF"/>
    <s v="2026"/>
    <n v="0"/>
    <s v="GU001"/>
    <s v="210VI0"/>
    <s v="2394"/>
    <s v="601000"/>
    <m/>
    <m/>
    <x v="0"/>
    <x v="0"/>
    <x v="1"/>
    <x v="1"/>
    <x v="6"/>
    <x v="5"/>
    <s v="210"/>
    <x v="8"/>
    <s v="210A"/>
    <s v="VP Student Learning"/>
  </r>
  <r>
    <x v="2317"/>
    <x v="0"/>
    <s v="LABORF"/>
    <s v="2026"/>
    <n v="0"/>
    <s v="GU001"/>
    <s v="210VI0"/>
    <s v="2394"/>
    <s v="601000"/>
    <m/>
    <m/>
    <x v="0"/>
    <x v="0"/>
    <x v="1"/>
    <x v="1"/>
    <x v="6"/>
    <x v="5"/>
    <s v="210"/>
    <x v="8"/>
    <s v="210A"/>
    <s v="VP Student Learning"/>
  </r>
  <r>
    <x v="2318"/>
    <x v="0"/>
    <s v="LABORF"/>
    <s v="2026"/>
    <n v="0"/>
    <s v="GU001"/>
    <s v="210VI0"/>
    <s v="2394"/>
    <s v="601000"/>
    <m/>
    <m/>
    <x v="0"/>
    <x v="0"/>
    <x v="1"/>
    <x v="1"/>
    <x v="6"/>
    <x v="5"/>
    <s v="210"/>
    <x v="8"/>
    <s v="210A"/>
    <s v="VP Student Learning"/>
  </r>
  <r>
    <x v="2319"/>
    <x v="0"/>
    <s v="LABORF"/>
    <s v="2026"/>
    <n v="0"/>
    <s v="GU001"/>
    <s v="210VI0"/>
    <s v="2394"/>
    <s v="601000"/>
    <m/>
    <m/>
    <x v="0"/>
    <x v="0"/>
    <x v="1"/>
    <x v="1"/>
    <x v="6"/>
    <x v="5"/>
    <s v="210"/>
    <x v="8"/>
    <s v="210A"/>
    <s v="VP Student Learning"/>
  </r>
  <r>
    <x v="2320"/>
    <x v="0"/>
    <s v="LABORF"/>
    <s v="2026"/>
    <n v="0"/>
    <s v="GU001"/>
    <s v="210VI0"/>
    <s v="2394"/>
    <s v="601000"/>
    <m/>
    <m/>
    <x v="0"/>
    <x v="0"/>
    <x v="1"/>
    <x v="1"/>
    <x v="6"/>
    <x v="5"/>
    <s v="210"/>
    <x v="8"/>
    <s v="210A"/>
    <s v="VP Student Learning"/>
  </r>
  <r>
    <x v="2321"/>
    <x v="0"/>
    <s v="LABORF"/>
    <s v="2026"/>
    <n v="0"/>
    <s v="GU001"/>
    <s v="210VI0"/>
    <s v="2394"/>
    <s v="601000"/>
    <m/>
    <m/>
    <x v="0"/>
    <x v="0"/>
    <x v="1"/>
    <x v="1"/>
    <x v="6"/>
    <x v="5"/>
    <s v="210"/>
    <x v="8"/>
    <s v="210A"/>
    <s v="VP Student Learning"/>
  </r>
  <r>
    <x v="2322"/>
    <x v="0"/>
    <s v="LABORF"/>
    <s v="2026"/>
    <n v="154352.71"/>
    <s v="GU001"/>
    <s v="21AIND"/>
    <s v="1100"/>
    <s v="095650"/>
    <m/>
    <m/>
    <x v="0"/>
    <x v="0"/>
    <x v="1"/>
    <x v="1"/>
    <x v="6"/>
    <x v="5"/>
    <s v="21A"/>
    <x v="47"/>
    <s v="21AI"/>
    <s v="Industrial Tech"/>
  </r>
  <r>
    <x v="2323"/>
    <x v="0"/>
    <s v="LABORF"/>
    <s v="2026"/>
    <n v="68517.17"/>
    <s v="GU001"/>
    <s v="21DRT1"/>
    <s v="1100"/>
    <s v="122500"/>
    <m/>
    <m/>
    <x v="0"/>
    <x v="0"/>
    <x v="1"/>
    <x v="1"/>
    <x v="6"/>
    <x v="5"/>
    <s v="21D"/>
    <x v="11"/>
    <s v="21DR"/>
    <s v="BC Rad Tech"/>
  </r>
  <r>
    <x v="2324"/>
    <x v="0"/>
    <s v="LABORF"/>
    <s v="2026"/>
    <n v="116282.94"/>
    <s v="GU001"/>
    <s v="213OI1"/>
    <s v="2110"/>
    <s v="684000"/>
    <m/>
    <m/>
    <x v="0"/>
    <x v="0"/>
    <x v="1"/>
    <x v="1"/>
    <x v="6"/>
    <x v="5"/>
    <s v="213"/>
    <x v="34"/>
    <s v="213O"/>
    <s v="BC Inmate Ed"/>
  </r>
  <r>
    <x v="2325"/>
    <x v="0"/>
    <s v="LABORF"/>
    <s v="2026"/>
    <n v="110811.58"/>
    <s v="RP510"/>
    <s v="26BHS1"/>
    <s v="2110"/>
    <s v="644000"/>
    <m/>
    <m/>
    <x v="0"/>
    <x v="0"/>
    <x v="1"/>
    <x v="1"/>
    <x v="1"/>
    <x v="1"/>
    <s v="26B"/>
    <x v="70"/>
    <s v="26BH"/>
    <s v="Director of Student Health"/>
  </r>
  <r>
    <x v="2326"/>
    <x v="0"/>
    <s v="LABORF"/>
    <s v="2026"/>
    <n v="125872.17"/>
    <s v="GU001"/>
    <s v="215MA1"/>
    <s v="1100"/>
    <s v="170100"/>
    <m/>
    <m/>
    <x v="0"/>
    <x v="0"/>
    <x v="1"/>
    <x v="1"/>
    <x v="6"/>
    <x v="5"/>
    <s v="215"/>
    <x v="13"/>
    <s v="215F"/>
    <s v="Math General"/>
  </r>
  <r>
    <x v="2327"/>
    <x v="0"/>
    <s v="LABORF"/>
    <s v="2026"/>
    <n v="102091.96"/>
    <s v="GU001"/>
    <s v="215BD1"/>
    <s v="1100"/>
    <s v="040100"/>
    <m/>
    <m/>
    <x v="0"/>
    <x v="0"/>
    <x v="1"/>
    <x v="1"/>
    <x v="6"/>
    <x v="5"/>
    <s v="215"/>
    <x v="13"/>
    <s v="215B"/>
    <s v="Biology Science Department"/>
  </r>
  <r>
    <x v="2225"/>
    <x v="0"/>
    <s v="LABORF"/>
    <s v="2026"/>
    <n v="154352.71"/>
    <s v="GU001"/>
    <s v="21AIND"/>
    <s v="1100"/>
    <s v="095300"/>
    <m/>
    <m/>
    <x v="0"/>
    <x v="0"/>
    <x v="1"/>
    <x v="1"/>
    <x v="6"/>
    <x v="5"/>
    <s v="21A"/>
    <x v="47"/>
    <s v="21AI"/>
    <s v="Industrial Tech"/>
  </r>
  <r>
    <x v="28"/>
    <x v="0"/>
    <s v="LABORF"/>
    <s v="2026"/>
    <n v="6979.22"/>
    <s v="GU001"/>
    <s v="21GLI0"/>
    <s v="1252"/>
    <s v="601000"/>
    <m/>
    <m/>
    <x v="0"/>
    <x v="0"/>
    <x v="1"/>
    <x v="1"/>
    <x v="6"/>
    <x v="5"/>
    <s v="21G"/>
    <x v="15"/>
    <s v="21GL"/>
    <s v="BC LIBRARY"/>
  </r>
  <r>
    <x v="2328"/>
    <x v="0"/>
    <s v="LABORF"/>
    <s v="2026"/>
    <n v="147826.54999999999"/>
    <s v="GU001"/>
    <s v="21GLI0"/>
    <s v="1241"/>
    <s v="612000"/>
    <m/>
    <m/>
    <x v="0"/>
    <x v="0"/>
    <x v="1"/>
    <x v="1"/>
    <x v="6"/>
    <x v="5"/>
    <s v="21G"/>
    <x v="15"/>
    <s v="21GL"/>
    <s v="BC LIBRARY"/>
  </r>
  <r>
    <x v="2329"/>
    <x v="0"/>
    <s v="LABORF"/>
    <s v="2026"/>
    <n v="96526.68"/>
    <s v="GU001"/>
    <s v="23CMOD"/>
    <s v="2110"/>
    <s v="711001"/>
    <m/>
    <m/>
    <x v="0"/>
    <x v="0"/>
    <x v="1"/>
    <x v="1"/>
    <x v="15"/>
    <x v="14"/>
    <s v="23C"/>
    <x v="48"/>
    <s v="23CA"/>
    <s v="M &amp; O Manager"/>
  </r>
  <r>
    <x v="2330"/>
    <x v="0"/>
    <s v="LABORF"/>
    <s v="2026"/>
    <n v="0"/>
    <s v="RP029"/>
    <s v="40KNA1"/>
    <s v="2394"/>
    <s v="649090"/>
    <m/>
    <s v="CB"/>
    <x v="0"/>
    <x v="0"/>
    <x v="2"/>
    <x v="2"/>
    <x v="7"/>
    <x v="6"/>
    <s v="40K"/>
    <x v="21"/>
    <s v="40KA"/>
    <s v="Equity"/>
  </r>
  <r>
    <x v="1036"/>
    <x v="0"/>
    <s v="LABORF"/>
    <s v="2026"/>
    <n v="148711.92000000001"/>
    <s v="GU001"/>
    <s v="41ELI1"/>
    <s v="1241"/>
    <s v="612000"/>
    <m/>
    <s v="CI"/>
    <x v="0"/>
    <x v="0"/>
    <x v="2"/>
    <x v="2"/>
    <x v="2"/>
    <x v="2"/>
    <s v="41E"/>
    <x v="2"/>
    <s v="41EI"/>
    <s v="CC-Library"/>
  </r>
  <r>
    <x v="2331"/>
    <x v="0"/>
    <s v="LABORF"/>
    <s v="2026"/>
    <n v="0"/>
    <s v="GU001"/>
    <s v="26HAR1"/>
    <s v="2399"/>
    <s v="620000"/>
    <m/>
    <m/>
    <x v="0"/>
    <x v="0"/>
    <x v="1"/>
    <x v="1"/>
    <x v="1"/>
    <x v="1"/>
    <s v="26H"/>
    <x v="54"/>
    <s v="26HA"/>
    <s v="ADMISSIONS &amp; RECS."/>
  </r>
  <r>
    <x v="164"/>
    <x v="0"/>
    <s v="LABORF"/>
    <s v="2026"/>
    <n v="813.29"/>
    <s v="RP009"/>
    <s v="422CA1"/>
    <s v="2191"/>
    <s v="643010"/>
    <s v="CARDCA"/>
    <s v="CI"/>
    <x v="0"/>
    <x v="0"/>
    <x v="2"/>
    <x v="2"/>
    <x v="11"/>
    <x v="10"/>
    <s v="422"/>
    <x v="41"/>
    <s v="422C"/>
    <s v="Care"/>
  </r>
  <r>
    <x v="2332"/>
    <x v="0"/>
    <s v="LABORF"/>
    <s v="2026"/>
    <n v="57378.81"/>
    <s v="GU001"/>
    <s v="26HAR1"/>
    <s v="2191"/>
    <s v="620000"/>
    <m/>
    <m/>
    <x v="0"/>
    <x v="0"/>
    <x v="1"/>
    <x v="1"/>
    <x v="1"/>
    <x v="1"/>
    <s v="26H"/>
    <x v="54"/>
    <s v="26HA"/>
    <s v="ADMISSIONS &amp; RECS."/>
  </r>
  <r>
    <x v="2333"/>
    <x v="0"/>
    <s v="LABORF"/>
    <s v="2026"/>
    <n v="0"/>
    <s v="BF100"/>
    <s v="23DFS1"/>
    <s v="2399"/>
    <s v="694011"/>
    <m/>
    <m/>
    <x v="0"/>
    <x v="0"/>
    <x v="1"/>
    <x v="1"/>
    <x v="15"/>
    <x v="14"/>
    <s v="23F"/>
    <x v="71"/>
    <s v="23FS"/>
    <s v="BC Food Service"/>
  </r>
  <r>
    <x v="2334"/>
    <x v="0"/>
    <s v="LABORF"/>
    <s v="2026"/>
    <n v="22972.44"/>
    <s v="RP400"/>
    <s v="424FA1"/>
    <s v="2191"/>
    <s v="646002"/>
    <s v="BFADCA"/>
    <s v="CI"/>
    <x v="0"/>
    <x v="0"/>
    <x v="2"/>
    <x v="2"/>
    <x v="11"/>
    <x v="10"/>
    <s v="424"/>
    <x v="36"/>
    <s v="424D"/>
    <s v="Financial Aid"/>
  </r>
  <r>
    <x v="2335"/>
    <x v="0"/>
    <s v="LABORF"/>
    <s v="2026"/>
    <n v="0"/>
    <s v="GU001"/>
    <s v="110ES1"/>
    <s v="1214"/>
    <s v="679000"/>
    <m/>
    <m/>
    <x v="0"/>
    <x v="0"/>
    <x v="0"/>
    <x v="0"/>
    <x v="4"/>
    <x v="4"/>
    <s v="110"/>
    <x v="65"/>
    <s v="110A"/>
    <s v="Asst. Chancellor-Educational Svcs"/>
  </r>
  <r>
    <x v="2336"/>
    <x v="0"/>
    <s v="LABORF"/>
    <s v="2026"/>
    <n v="40612.800000000003"/>
    <s v="RP615"/>
    <s v="117A01"/>
    <s v="2191"/>
    <s v="684000"/>
    <s v="HRTPA"/>
    <m/>
    <x v="0"/>
    <x v="0"/>
    <x v="0"/>
    <x v="0"/>
    <x v="4"/>
    <x v="4"/>
    <s v="11B"/>
    <x v="5"/>
    <s v="11BH"/>
    <s v="Clean Energy"/>
  </r>
  <r>
    <x v="894"/>
    <x v="0"/>
    <s v="LABORF"/>
    <s v="2026"/>
    <n v="2696.8"/>
    <s v="RP682"/>
    <s v="11BZE2"/>
    <s v="2191"/>
    <s v="684000"/>
    <m/>
    <m/>
    <x v="0"/>
    <x v="0"/>
    <x v="0"/>
    <x v="0"/>
    <x v="4"/>
    <x v="4"/>
    <s v="11B"/>
    <x v="5"/>
    <s v="11BH"/>
    <s v="Clean Energy"/>
  </r>
  <r>
    <x v="2337"/>
    <x v="0"/>
    <s v="LABORF"/>
    <s v="2026"/>
    <n v="56723.39"/>
    <s v="RP502"/>
    <s v="53EMOP"/>
    <s v="2110"/>
    <s v="695030"/>
    <m/>
    <m/>
    <x v="0"/>
    <x v="0"/>
    <x v="3"/>
    <x v="3"/>
    <x v="17"/>
    <x v="13"/>
    <s v="53E"/>
    <x v="61"/>
    <s v="53EA"/>
    <s v="Safety &amp; Seccurity"/>
  </r>
  <r>
    <x v="700"/>
    <x v="0"/>
    <s v="LABORF"/>
    <s v="2026"/>
    <n v="19809.03"/>
    <s v="GU001"/>
    <s v="437MOG"/>
    <s v="2191"/>
    <s v="655000"/>
    <m/>
    <s v="CI"/>
    <x v="0"/>
    <x v="0"/>
    <x v="2"/>
    <x v="2"/>
    <x v="14"/>
    <x v="13"/>
    <s v="437"/>
    <x v="38"/>
    <s v="437A"/>
    <s v="CC - Director M&amp;O"/>
  </r>
  <r>
    <x v="2338"/>
    <x v="0"/>
    <s v="LABORF"/>
    <s v="2026"/>
    <n v="53281.97"/>
    <s v="GU001"/>
    <s v="424AR1"/>
    <s v="2191"/>
    <s v="620000"/>
    <m/>
    <s v="CI"/>
    <x v="0"/>
    <x v="0"/>
    <x v="2"/>
    <x v="2"/>
    <x v="11"/>
    <x v="10"/>
    <s v="424"/>
    <x v="36"/>
    <s v="424C"/>
    <s v="Admissions &amp; Records"/>
  </r>
  <r>
    <x v="2280"/>
    <x v="0"/>
    <s v="LABORF"/>
    <s v="2026"/>
    <n v="12486.47"/>
    <s v="RP384"/>
    <s v="42FMTB"/>
    <s v="2191"/>
    <s v="632000"/>
    <m/>
    <s v="CT"/>
    <x v="0"/>
    <x v="0"/>
    <x v="2"/>
    <x v="2"/>
    <x v="11"/>
    <x v="10"/>
    <s v="42F"/>
    <x v="63"/>
    <s v="42FA"/>
    <s v="Director of SSSP"/>
  </r>
  <r>
    <x v="2339"/>
    <x v="0"/>
    <s v="LABORF"/>
    <s v="2026"/>
    <n v="58813.3"/>
    <s v="RP400"/>
    <s v="26FFA4"/>
    <s v="2191"/>
    <s v="646000"/>
    <s v="BFALBA"/>
    <m/>
    <x v="0"/>
    <x v="0"/>
    <x v="1"/>
    <x v="1"/>
    <x v="1"/>
    <x v="1"/>
    <s v="26F"/>
    <x v="58"/>
    <s v="26FA"/>
    <s v="Director Financial Aid (New Queue)"/>
  </r>
  <r>
    <x v="115"/>
    <x v="0"/>
    <s v="LABORF"/>
    <s v="2026"/>
    <n v="5071.46"/>
    <s v="RP500"/>
    <s v="239SY0"/>
    <s v="2191"/>
    <s v="695010"/>
    <m/>
    <m/>
    <x v="0"/>
    <x v="0"/>
    <x v="1"/>
    <x v="1"/>
    <x v="15"/>
    <x v="14"/>
    <s v="239"/>
    <x v="44"/>
    <s v="239A"/>
    <s v="Public Safety"/>
  </r>
  <r>
    <x v="2340"/>
    <x v="0"/>
    <s v="LABORF"/>
    <s v="2026"/>
    <n v="50714.54"/>
    <s v="GU001"/>
    <s v="213OI1"/>
    <s v="2191"/>
    <s v="684000"/>
    <m/>
    <m/>
    <x v="0"/>
    <x v="0"/>
    <x v="1"/>
    <x v="1"/>
    <x v="6"/>
    <x v="5"/>
    <s v="213"/>
    <x v="34"/>
    <s v="213O"/>
    <s v="BC Inmate Ed"/>
  </r>
  <r>
    <x v="546"/>
    <x v="0"/>
    <s v="LABORF"/>
    <s v="2026"/>
    <n v="20811.89"/>
    <s v="CD015"/>
    <s v="219CA2"/>
    <s v="2191"/>
    <s v="692000"/>
    <m/>
    <m/>
    <x v="0"/>
    <x v="0"/>
    <x v="1"/>
    <x v="1"/>
    <x v="6"/>
    <x v="5"/>
    <s v="219"/>
    <x v="9"/>
    <s v="219C"/>
    <s v="BC Director CDC"/>
  </r>
  <r>
    <x v="2341"/>
    <x v="0"/>
    <s v="LABORF"/>
    <s v="2026"/>
    <n v="0"/>
    <s v="TB800"/>
    <s v="240PI0"/>
    <s v="2110"/>
    <s v="671000"/>
    <m/>
    <m/>
    <x v="0"/>
    <x v="0"/>
    <x v="1"/>
    <x v="1"/>
    <x v="16"/>
    <x v="15"/>
    <s v="240"/>
    <x v="45"/>
    <s v="240A"/>
    <s v="Director-Institutnl Dev/Foundation"/>
  </r>
  <r>
    <x v="2342"/>
    <x v="0"/>
    <s v="LABORF"/>
    <s v="2026"/>
    <n v="0"/>
    <s v="GU001"/>
    <s v="215PE1"/>
    <s v="1100"/>
    <s v="070200"/>
    <m/>
    <m/>
    <x v="0"/>
    <x v="0"/>
    <x v="1"/>
    <x v="1"/>
    <x v="6"/>
    <x v="5"/>
    <s v="215"/>
    <x v="13"/>
    <s v="215P"/>
    <s v="BC ENGINEERING"/>
  </r>
  <r>
    <x v="2343"/>
    <x v="0"/>
    <s v="LABORF"/>
    <s v="2026"/>
    <n v="0"/>
    <s v="GU001"/>
    <s v="26HAR1"/>
    <s v="1214"/>
    <s v="620000"/>
    <m/>
    <m/>
    <x v="0"/>
    <x v="0"/>
    <x v="1"/>
    <x v="1"/>
    <x v="1"/>
    <x v="1"/>
    <s v="26H"/>
    <x v="54"/>
    <s v="26HA"/>
    <s v="ADMISSIONS &amp; RECS."/>
  </r>
  <r>
    <x v="2344"/>
    <x v="0"/>
    <s v="LABORF"/>
    <s v="2026"/>
    <n v="0"/>
    <s v="GU001"/>
    <s v="211DC0"/>
    <s v="1214"/>
    <s v="601000"/>
    <m/>
    <s v="BD"/>
    <x v="0"/>
    <x v="0"/>
    <x v="1"/>
    <x v="1"/>
    <x v="6"/>
    <x v="5"/>
    <s v="211"/>
    <x v="39"/>
    <s v="211E"/>
    <s v="BC Exec Director Rural Initiatives"/>
  </r>
  <r>
    <x v="2345"/>
    <x v="0"/>
    <s v="LABORF"/>
    <s v="2026"/>
    <n v="0"/>
    <s v="GU001"/>
    <s v="210VI0"/>
    <s v="1214"/>
    <s v="601000"/>
    <m/>
    <m/>
    <x v="0"/>
    <x v="0"/>
    <x v="1"/>
    <x v="1"/>
    <x v="6"/>
    <x v="5"/>
    <s v="210"/>
    <x v="8"/>
    <s v="210A"/>
    <s v="VP Student Learning"/>
  </r>
  <r>
    <x v="2346"/>
    <x v="0"/>
    <s v="LABORF"/>
    <s v="2026"/>
    <n v="56465.62"/>
    <s v="GU001"/>
    <s v="23CMOB"/>
    <s v="2191"/>
    <s v="651000"/>
    <m/>
    <m/>
    <x v="0"/>
    <x v="0"/>
    <x v="1"/>
    <x v="1"/>
    <x v="15"/>
    <x v="14"/>
    <s v="23C"/>
    <x v="48"/>
    <s v="23CA"/>
    <s v="M &amp; O Manager"/>
  </r>
  <r>
    <x v="2242"/>
    <x v="0"/>
    <s v="LABORF"/>
    <s v="2026"/>
    <n v="34955.26"/>
    <s v="RP384"/>
    <s v="26LEQA"/>
    <s v="2191"/>
    <s v="649090"/>
    <m/>
    <m/>
    <x v="0"/>
    <x v="0"/>
    <x v="1"/>
    <x v="1"/>
    <x v="1"/>
    <x v="1"/>
    <s v="26L"/>
    <x v="10"/>
    <s v="26LA"/>
    <s v="Categorical Programs"/>
  </r>
  <r>
    <x v="2347"/>
    <x v="0"/>
    <s v="LABORF"/>
    <s v="2026"/>
    <n v="58813.3"/>
    <s v="GU001"/>
    <s v="26FFA1"/>
    <s v="2191"/>
    <s v="646000"/>
    <m/>
    <m/>
    <x v="0"/>
    <x v="0"/>
    <x v="1"/>
    <x v="1"/>
    <x v="1"/>
    <x v="1"/>
    <s v="26F"/>
    <x v="58"/>
    <s v="26FA"/>
    <s v="Director Financial Aid (New Queue)"/>
  </r>
  <r>
    <x v="2348"/>
    <x v="0"/>
    <s v="LABORF"/>
    <s v="2026"/>
    <n v="0"/>
    <s v="GU001"/>
    <s v="210VI0"/>
    <s v="1311"/>
    <s v="499900"/>
    <m/>
    <m/>
    <x v="0"/>
    <x v="0"/>
    <x v="1"/>
    <x v="1"/>
    <x v="6"/>
    <x v="5"/>
    <s v="210"/>
    <x v="8"/>
    <s v="210A"/>
    <s v="VP Student Learning"/>
  </r>
  <r>
    <x v="914"/>
    <x v="0"/>
    <s v="LABORF"/>
    <s v="2026"/>
    <n v="28850.65"/>
    <s v="GU001"/>
    <s v="411AH1"/>
    <s v="1251"/>
    <s v="601000"/>
    <m/>
    <s v="CI"/>
    <x v="0"/>
    <x v="0"/>
    <x v="2"/>
    <x v="2"/>
    <x v="2"/>
    <x v="2"/>
    <s v="411"/>
    <x v="20"/>
    <s v="411A"/>
    <s v="Dean of Career Technical Education"/>
  </r>
  <r>
    <x v="2349"/>
    <x v="0"/>
    <s v="LABORF"/>
    <s v="2026"/>
    <n v="0"/>
    <s v="GU001"/>
    <s v="410VI0"/>
    <s v="1330"/>
    <s v="089900"/>
    <m/>
    <s v="CI"/>
    <x v="0"/>
    <x v="0"/>
    <x v="2"/>
    <x v="2"/>
    <x v="2"/>
    <x v="2"/>
    <s v="410"/>
    <x v="7"/>
    <s v="410A"/>
    <s v="CC - VP Academic Affairs"/>
  </r>
  <r>
    <x v="2350"/>
    <x v="0"/>
    <s v="LABORF"/>
    <s v="2026"/>
    <n v="0"/>
    <s v="RP045"/>
    <s v="411EH1"/>
    <s v="2412"/>
    <s v="123020"/>
    <m/>
    <s v="CI"/>
    <x v="0"/>
    <x v="0"/>
    <x v="2"/>
    <x v="2"/>
    <x v="2"/>
    <x v="2"/>
    <s v="411"/>
    <x v="20"/>
    <s v="411A"/>
    <s v="Dean of Career Technical Education"/>
  </r>
  <r>
    <x v="2351"/>
    <x v="0"/>
    <s v="LABORF"/>
    <s v="2026"/>
    <n v="113446.77"/>
    <s v="RP040"/>
    <s v="102RG1"/>
    <s v="2110"/>
    <s v="684000"/>
    <m/>
    <m/>
    <x v="0"/>
    <x v="0"/>
    <x v="0"/>
    <x v="0"/>
    <x v="3"/>
    <x v="3"/>
    <s v="102"/>
    <x v="4"/>
    <s v="102B"/>
    <s v="CREL Future Dev (1)"/>
  </r>
  <r>
    <x v="2352"/>
    <x v="0"/>
    <s v="LABORF"/>
    <s v="2026"/>
    <n v="0"/>
    <s v="GU001"/>
    <s v="133II0"/>
    <s v="2394"/>
    <s v="678000"/>
    <m/>
    <m/>
    <x v="0"/>
    <x v="0"/>
    <x v="0"/>
    <x v="0"/>
    <x v="9"/>
    <x v="8"/>
    <s v="133"/>
    <x v="23"/>
    <s v="133A"/>
    <s v="IT-Director, IT Infrastructure"/>
  </r>
  <r>
    <x v="2353"/>
    <x v="0"/>
    <s v="LABORF"/>
    <s v="2026"/>
    <n v="0"/>
    <s v="RP617"/>
    <s v="11BKFP"/>
    <s v="2394"/>
    <s v="671000"/>
    <m/>
    <m/>
    <x v="0"/>
    <x v="0"/>
    <x v="0"/>
    <x v="0"/>
    <x v="4"/>
    <x v="4"/>
    <s v="11B"/>
    <x v="5"/>
    <s v="11BK"/>
    <s v="SWF Fiscal Agent"/>
  </r>
  <r>
    <x v="2354"/>
    <x v="0"/>
    <s v="LABORF"/>
    <s v="2026"/>
    <n v="154352.71"/>
    <s v="GU001"/>
    <s v="511SS1"/>
    <s v="1100"/>
    <s v="200100"/>
    <m/>
    <m/>
    <x v="0"/>
    <x v="0"/>
    <x v="3"/>
    <x v="3"/>
    <x v="5"/>
    <x v="2"/>
    <s v="511"/>
    <x v="17"/>
    <s v="511E"/>
    <s v="PC - SOCIAL SCIENCE"/>
  </r>
  <r>
    <x v="2355"/>
    <x v="0"/>
    <s v="LABORF"/>
    <s v="2026"/>
    <n v="124389.13"/>
    <s v="GU001"/>
    <s v="511LA1"/>
    <s v="1100"/>
    <s v="152000"/>
    <m/>
    <m/>
    <x v="0"/>
    <x v="0"/>
    <x v="3"/>
    <x v="3"/>
    <x v="5"/>
    <x v="2"/>
    <s v="511"/>
    <x v="17"/>
    <s v="511D"/>
    <s v="PC - LANGUAGE ARTS"/>
  </r>
  <r>
    <x v="2356"/>
    <x v="0"/>
    <s v="LABORF"/>
    <s v="2026"/>
    <n v="35629.839999999997"/>
    <s v="RP009"/>
    <s v="55CCA1"/>
    <s v="1231"/>
    <s v="643010"/>
    <s v="CARDCB"/>
    <m/>
    <x v="0"/>
    <x v="0"/>
    <x v="3"/>
    <x v="3"/>
    <x v="8"/>
    <x v="7"/>
    <s v="55C"/>
    <x v="24"/>
    <s v="55CB"/>
    <s v="Director of Student Services"/>
  </r>
  <r>
    <x v="2356"/>
    <x v="0"/>
    <s v="LABORF"/>
    <s v="2026"/>
    <n v="71259.69"/>
    <s v="RP350"/>
    <s v="55CCW1"/>
    <s v="1231"/>
    <s v="641010"/>
    <s v="CALDCO"/>
    <m/>
    <x v="0"/>
    <x v="0"/>
    <x v="3"/>
    <x v="3"/>
    <x v="8"/>
    <x v="7"/>
    <s v="55C"/>
    <x v="24"/>
    <s v="55CB"/>
    <s v="Director of Student Services"/>
  </r>
  <r>
    <x v="2357"/>
    <x v="0"/>
    <s v="LABORF"/>
    <s v="2026"/>
    <n v="0"/>
    <s v="GU001"/>
    <s v="510VI0"/>
    <s v="1310"/>
    <s v="080900"/>
    <m/>
    <m/>
    <x v="0"/>
    <x v="0"/>
    <x v="3"/>
    <x v="3"/>
    <x v="5"/>
    <x v="2"/>
    <s v="510"/>
    <x v="7"/>
    <s v="510A"/>
    <s v="PC - VP Academic Affairs"/>
  </r>
  <r>
    <x v="2358"/>
    <x v="0"/>
    <s v="LABORF"/>
    <s v="2026"/>
    <n v="0"/>
    <s v="GU001"/>
    <s v="210VI0"/>
    <s v="1310"/>
    <s v="499900"/>
    <m/>
    <m/>
    <x v="0"/>
    <x v="0"/>
    <x v="1"/>
    <x v="1"/>
    <x v="6"/>
    <x v="5"/>
    <s v="210"/>
    <x v="8"/>
    <s v="210A"/>
    <s v="VP Student Learning"/>
  </r>
  <r>
    <x v="2359"/>
    <x v="0"/>
    <s v="LABORF"/>
    <s v="2026"/>
    <n v="44444.25"/>
    <s v="RP384"/>
    <s v="26LEQA"/>
    <s v="2110"/>
    <s v="649090"/>
    <m/>
    <m/>
    <x v="0"/>
    <x v="0"/>
    <x v="1"/>
    <x v="1"/>
    <x v="1"/>
    <x v="1"/>
    <s v="26L"/>
    <x v="10"/>
    <s v="26LA"/>
    <s v="Categorical Programs"/>
  </r>
  <r>
    <x v="2360"/>
    <x v="0"/>
    <s v="LABORF"/>
    <s v="2026"/>
    <n v="0"/>
    <s v="GU001"/>
    <s v="210VI0"/>
    <s v="2394"/>
    <s v="601000"/>
    <m/>
    <m/>
    <x v="0"/>
    <x v="0"/>
    <x v="1"/>
    <x v="1"/>
    <x v="6"/>
    <x v="5"/>
    <s v="210"/>
    <x v="8"/>
    <s v="210A"/>
    <s v="VP Student Learning"/>
  </r>
  <r>
    <x v="2361"/>
    <x v="0"/>
    <s v="LABORF"/>
    <s v="2026"/>
    <n v="0"/>
    <s v="GU001"/>
    <s v="210VI0"/>
    <s v="2394"/>
    <s v="601000"/>
    <m/>
    <m/>
    <x v="0"/>
    <x v="0"/>
    <x v="1"/>
    <x v="1"/>
    <x v="6"/>
    <x v="5"/>
    <s v="210"/>
    <x v="8"/>
    <s v="210A"/>
    <s v="VP Student Learning"/>
  </r>
  <r>
    <x v="2362"/>
    <x v="0"/>
    <s v="LABORF"/>
    <s v="2026"/>
    <n v="0"/>
    <s v="GU001"/>
    <s v="210VI0"/>
    <s v="2394"/>
    <s v="601000"/>
    <m/>
    <m/>
    <x v="0"/>
    <x v="0"/>
    <x v="1"/>
    <x v="1"/>
    <x v="6"/>
    <x v="5"/>
    <s v="210"/>
    <x v="8"/>
    <s v="210A"/>
    <s v="VP Student Learning"/>
  </r>
  <r>
    <x v="2363"/>
    <x v="0"/>
    <s v="LABORF"/>
    <s v="2026"/>
    <n v="0"/>
    <s v="GU001"/>
    <s v="210VI0"/>
    <s v="2394"/>
    <s v="601000"/>
    <m/>
    <m/>
    <x v="0"/>
    <x v="0"/>
    <x v="1"/>
    <x v="1"/>
    <x v="6"/>
    <x v="5"/>
    <s v="210"/>
    <x v="8"/>
    <s v="210A"/>
    <s v="VP Student Learning"/>
  </r>
  <r>
    <x v="2364"/>
    <x v="0"/>
    <s v="LABORF"/>
    <s v="2026"/>
    <n v="0"/>
    <s v="GU001"/>
    <s v="210VI0"/>
    <s v="2394"/>
    <s v="601000"/>
    <m/>
    <m/>
    <x v="0"/>
    <x v="0"/>
    <x v="1"/>
    <x v="1"/>
    <x v="6"/>
    <x v="5"/>
    <s v="210"/>
    <x v="8"/>
    <s v="210A"/>
    <s v="VP Student Learning"/>
  </r>
  <r>
    <x v="2365"/>
    <x v="0"/>
    <s v="LABORF"/>
    <s v="2026"/>
    <n v="0"/>
    <s v="GU001"/>
    <s v="210VI0"/>
    <s v="2394"/>
    <s v="601000"/>
    <m/>
    <m/>
    <x v="0"/>
    <x v="0"/>
    <x v="1"/>
    <x v="1"/>
    <x v="6"/>
    <x v="5"/>
    <s v="210"/>
    <x v="8"/>
    <s v="210A"/>
    <s v="VP Student Learning"/>
  </r>
  <r>
    <x v="2366"/>
    <x v="0"/>
    <s v="LABORF"/>
    <s v="2026"/>
    <n v="0"/>
    <s v="GU001"/>
    <s v="210VI0"/>
    <s v="2394"/>
    <s v="601000"/>
    <m/>
    <m/>
    <x v="0"/>
    <x v="0"/>
    <x v="1"/>
    <x v="1"/>
    <x v="6"/>
    <x v="5"/>
    <s v="210"/>
    <x v="8"/>
    <s v="210A"/>
    <s v="VP Student Learning"/>
  </r>
  <r>
    <x v="2367"/>
    <x v="0"/>
    <s v="LABORF"/>
    <s v="2026"/>
    <n v="0"/>
    <s v="GU001"/>
    <s v="210VI0"/>
    <s v="2394"/>
    <s v="601000"/>
    <m/>
    <m/>
    <x v="0"/>
    <x v="0"/>
    <x v="1"/>
    <x v="1"/>
    <x v="6"/>
    <x v="5"/>
    <s v="210"/>
    <x v="8"/>
    <s v="210A"/>
    <s v="VP Student Learning"/>
  </r>
  <r>
    <x v="2368"/>
    <x v="0"/>
    <s v="LABORF"/>
    <s v="2026"/>
    <n v="0"/>
    <s v="GU001"/>
    <s v="210VI0"/>
    <s v="2394"/>
    <s v="601000"/>
    <m/>
    <m/>
    <x v="0"/>
    <x v="0"/>
    <x v="1"/>
    <x v="1"/>
    <x v="6"/>
    <x v="5"/>
    <s v="210"/>
    <x v="8"/>
    <s v="210A"/>
    <s v="VP Student Learning"/>
  </r>
  <r>
    <x v="2369"/>
    <x v="0"/>
    <s v="LABORF"/>
    <s v="2026"/>
    <n v="0"/>
    <s v="GU001"/>
    <s v="210VI0"/>
    <s v="2394"/>
    <s v="601000"/>
    <m/>
    <m/>
    <x v="0"/>
    <x v="0"/>
    <x v="1"/>
    <x v="1"/>
    <x v="6"/>
    <x v="5"/>
    <s v="210"/>
    <x v="8"/>
    <s v="210A"/>
    <s v="VP Student Learning"/>
  </r>
  <r>
    <x v="2370"/>
    <x v="0"/>
    <s v="LABORF"/>
    <s v="2026"/>
    <n v="0"/>
    <s v="GU001"/>
    <s v="210VI0"/>
    <s v="2394"/>
    <s v="601000"/>
    <m/>
    <m/>
    <x v="0"/>
    <x v="0"/>
    <x v="1"/>
    <x v="1"/>
    <x v="6"/>
    <x v="5"/>
    <s v="210"/>
    <x v="8"/>
    <s v="210A"/>
    <s v="VP Student Learning"/>
  </r>
  <r>
    <x v="2371"/>
    <x v="0"/>
    <s v="LABORF"/>
    <s v="2026"/>
    <n v="0"/>
    <s v="GU001"/>
    <s v="210VI0"/>
    <s v="2394"/>
    <s v="601000"/>
    <m/>
    <m/>
    <x v="0"/>
    <x v="0"/>
    <x v="1"/>
    <x v="1"/>
    <x v="6"/>
    <x v="5"/>
    <s v="210"/>
    <x v="8"/>
    <s v="210A"/>
    <s v="VP Student Learning"/>
  </r>
  <r>
    <x v="2267"/>
    <x v="0"/>
    <s v="LABORF"/>
    <s v="2026"/>
    <n v="154352.71"/>
    <s v="GU001"/>
    <s v="21FPL1"/>
    <s v="1100"/>
    <s v="150900"/>
    <m/>
    <m/>
    <x v="0"/>
    <x v="0"/>
    <x v="1"/>
    <x v="1"/>
    <x v="6"/>
    <x v="5"/>
    <s v="21F"/>
    <x v="46"/>
    <s v="21FP"/>
    <s v="BC PHILOSOPHY"/>
  </r>
  <r>
    <x v="2372"/>
    <x v="0"/>
    <s v="LABORF"/>
    <s v="2026"/>
    <n v="154352.71"/>
    <s v="GU001"/>
    <s v="21BEE1"/>
    <s v="1100"/>
    <s v="150100"/>
    <m/>
    <m/>
    <x v="0"/>
    <x v="0"/>
    <x v="1"/>
    <x v="1"/>
    <x v="6"/>
    <x v="5"/>
    <s v="21B"/>
    <x v="12"/>
    <s v="21BE"/>
    <s v="Dean English"/>
  </r>
  <r>
    <x v="2373"/>
    <x v="0"/>
    <s v="LABORF"/>
    <s v="2026"/>
    <n v="176097.94"/>
    <s v="GU001"/>
    <s v="21BBD0"/>
    <s v="1214"/>
    <s v="601000"/>
    <m/>
    <m/>
    <x v="0"/>
    <x v="0"/>
    <x v="1"/>
    <x v="1"/>
    <x v="6"/>
    <x v="5"/>
    <s v="21B"/>
    <x v="12"/>
    <s v="21BB"/>
    <s v="BC English Dept"/>
  </r>
  <r>
    <x v="2374"/>
    <x v="0"/>
    <s v="LABORF"/>
    <s v="2026"/>
    <n v="117639.09"/>
    <s v="GU001"/>
    <s v="215BD1"/>
    <s v="1100"/>
    <s v="040100"/>
    <m/>
    <m/>
    <x v="0"/>
    <x v="0"/>
    <x v="1"/>
    <x v="1"/>
    <x v="6"/>
    <x v="5"/>
    <s v="215"/>
    <x v="13"/>
    <s v="215B"/>
    <s v="Biology Science Department"/>
  </r>
  <r>
    <x v="2375"/>
    <x v="0"/>
    <s v="LABORF"/>
    <s v="2026"/>
    <n v="100242.94"/>
    <s v="GU001"/>
    <s v="21DHC1"/>
    <s v="1100"/>
    <s v="123010"/>
    <m/>
    <m/>
    <x v="0"/>
    <x v="0"/>
    <x v="1"/>
    <x v="1"/>
    <x v="6"/>
    <x v="5"/>
    <s v="21D"/>
    <x v="11"/>
    <s v="21DH"/>
    <s v="BC Assc Dean Nursing"/>
  </r>
  <r>
    <x v="835"/>
    <x v="0"/>
    <s v="LABORF"/>
    <s v="2026"/>
    <n v="50284.59"/>
    <s v="RP384"/>
    <s v="26LEQB"/>
    <s v="2110"/>
    <s v="649090"/>
    <m/>
    <m/>
    <x v="0"/>
    <x v="0"/>
    <x v="1"/>
    <x v="1"/>
    <x v="1"/>
    <x v="1"/>
    <s v="26L"/>
    <x v="10"/>
    <s v="26LA"/>
    <s v="Categorical Programs"/>
  </r>
  <r>
    <x v="2376"/>
    <x v="0"/>
    <s v="LABORF"/>
    <s v="2026"/>
    <n v="0"/>
    <s v="CD004"/>
    <s v="219CD4"/>
    <s v="2191"/>
    <s v="682000"/>
    <m/>
    <m/>
    <x v="0"/>
    <x v="0"/>
    <x v="1"/>
    <x v="1"/>
    <x v="6"/>
    <x v="5"/>
    <s v="219"/>
    <x v="9"/>
    <s v="219C"/>
    <s v="BC Director CDC"/>
  </r>
  <r>
    <x v="2377"/>
    <x v="0"/>
    <s v="LABORF"/>
    <s v="2026"/>
    <n v="153363"/>
    <s v="GU001"/>
    <s v="215BD1"/>
    <s v="1100"/>
    <s v="040100"/>
    <m/>
    <m/>
    <x v="0"/>
    <x v="0"/>
    <x v="1"/>
    <x v="1"/>
    <x v="6"/>
    <x v="5"/>
    <s v="215"/>
    <x v="13"/>
    <s v="215B"/>
    <s v="Biology Science Department"/>
  </r>
  <r>
    <x v="2378"/>
    <x v="0"/>
    <s v="LABORF"/>
    <s v="2026"/>
    <n v="116251.08"/>
    <s v="GU001"/>
    <s v="215MA1"/>
    <s v="1100"/>
    <s v="170100"/>
    <m/>
    <m/>
    <x v="0"/>
    <x v="0"/>
    <x v="1"/>
    <x v="1"/>
    <x v="6"/>
    <x v="5"/>
    <s v="215"/>
    <x v="13"/>
    <s v="215F"/>
    <s v="Math General"/>
  </r>
  <r>
    <x v="1913"/>
    <x v="0"/>
    <s v="LABORF"/>
    <s v="2026"/>
    <n v="11445.91"/>
    <s v="GU001"/>
    <s v="212BMT"/>
    <s v="1252"/>
    <s v="601000"/>
    <m/>
    <m/>
    <x v="0"/>
    <x v="0"/>
    <x v="1"/>
    <x v="1"/>
    <x v="6"/>
    <x v="5"/>
    <s v="212"/>
    <x v="16"/>
    <s v="212B"/>
    <s v="Art Department"/>
  </r>
  <r>
    <x v="2379"/>
    <x v="0"/>
    <s v="LABORF"/>
    <s v="2026"/>
    <n v="145973.12"/>
    <s v="GU001"/>
    <s v="21GBE1"/>
    <s v="1100"/>
    <s v="220800"/>
    <m/>
    <m/>
    <x v="0"/>
    <x v="0"/>
    <x v="1"/>
    <x v="1"/>
    <x v="6"/>
    <x v="5"/>
    <s v="21G"/>
    <x v="15"/>
    <s v="21GB"/>
    <s v="BC BEHAVIORIAL SCIENCE"/>
  </r>
  <r>
    <x v="1865"/>
    <x v="0"/>
    <s v="LABORF"/>
    <s v="2026"/>
    <n v="121078.76"/>
    <s v="GU001"/>
    <s v="211DC0"/>
    <s v="1214"/>
    <s v="601000"/>
    <m/>
    <s v="BD"/>
    <x v="0"/>
    <x v="0"/>
    <x v="1"/>
    <x v="1"/>
    <x v="6"/>
    <x v="5"/>
    <s v="211"/>
    <x v="39"/>
    <s v="211E"/>
    <s v="BC Exec Director Rural Initiatives"/>
  </r>
  <r>
    <x v="2380"/>
    <x v="0"/>
    <s v="LABORF"/>
    <s v="2026"/>
    <n v="88941.42"/>
    <s v="GU001"/>
    <s v="23CMOD"/>
    <s v="2110"/>
    <s v="679000"/>
    <m/>
    <m/>
    <x v="0"/>
    <x v="0"/>
    <x v="1"/>
    <x v="1"/>
    <x v="15"/>
    <x v="14"/>
    <s v="23C"/>
    <x v="48"/>
    <s v="23CA"/>
    <s v="M &amp; O Manager"/>
  </r>
  <r>
    <x v="2381"/>
    <x v="0"/>
    <s v="LABORF"/>
    <s v="2026"/>
    <n v="45484.62"/>
    <s v="RP380"/>
    <s v="51JMA1"/>
    <s v="2191"/>
    <s v="601000"/>
    <m/>
    <m/>
    <x v="0"/>
    <x v="0"/>
    <x v="3"/>
    <x v="3"/>
    <x v="5"/>
    <x v="2"/>
    <s v="51J"/>
    <x v="55"/>
    <s v="51JA"/>
    <s v="MESA Director"/>
  </r>
  <r>
    <x v="2382"/>
    <x v="0"/>
    <s v="LABORF"/>
    <s v="2026"/>
    <n v="0"/>
    <s v="RP510"/>
    <s v="26BHS1"/>
    <s v="2191"/>
    <s v="644000"/>
    <m/>
    <m/>
    <x v="0"/>
    <x v="0"/>
    <x v="1"/>
    <x v="1"/>
    <x v="1"/>
    <x v="1"/>
    <s v="26B"/>
    <x v="70"/>
    <s v="26BH"/>
    <s v="Director of Student Health"/>
  </r>
  <r>
    <x v="105"/>
    <x v="0"/>
    <s v="LABORF"/>
    <s v="2026"/>
    <n v="1725.74"/>
    <s v="RP384"/>
    <s v="40KEQB"/>
    <s v="1214"/>
    <s v="649090"/>
    <m/>
    <s v="CI"/>
    <x v="0"/>
    <x v="0"/>
    <x v="2"/>
    <x v="2"/>
    <x v="7"/>
    <x v="6"/>
    <s v="40K"/>
    <x v="21"/>
    <s v="40KA"/>
    <s v="Equity"/>
  </r>
  <r>
    <x v="2383"/>
    <x v="0"/>
    <s v="LABORF"/>
    <s v="2026"/>
    <n v="0"/>
    <s v="GU001"/>
    <s v="215MA1"/>
    <s v="1311"/>
    <s v="170100"/>
    <m/>
    <m/>
    <x v="0"/>
    <x v="0"/>
    <x v="1"/>
    <x v="1"/>
    <x v="6"/>
    <x v="5"/>
    <s v="215"/>
    <x v="13"/>
    <s v="215F"/>
    <s v="Math General"/>
  </r>
  <r>
    <x v="2384"/>
    <x v="0"/>
    <s v="LABORF"/>
    <s v="2026"/>
    <n v="0"/>
    <s v="GU001"/>
    <s v="206AT0"/>
    <s v="2394"/>
    <s v="696011"/>
    <m/>
    <m/>
    <x v="0"/>
    <x v="0"/>
    <x v="1"/>
    <x v="1"/>
    <x v="13"/>
    <x v="12"/>
    <s v="206"/>
    <x v="56"/>
    <s v="206A"/>
    <s v="BC Athletics"/>
  </r>
  <r>
    <x v="284"/>
    <x v="0"/>
    <s v="LABORF"/>
    <s v="2026"/>
    <n v="0"/>
    <s v="RP009"/>
    <s v="55CCA1"/>
    <s v="1214"/>
    <s v="643010"/>
    <s v="CARDCA"/>
    <m/>
    <x v="0"/>
    <x v="0"/>
    <x v="3"/>
    <x v="3"/>
    <x v="8"/>
    <x v="7"/>
    <s v="55C"/>
    <x v="24"/>
    <s v="55CB"/>
    <s v="Director of Student Services"/>
  </r>
  <r>
    <x v="2385"/>
    <x v="0"/>
    <s v="LABORF"/>
    <s v="2026"/>
    <n v="0"/>
    <s v="RP384"/>
    <s v="26LEQA"/>
    <s v="2110"/>
    <s v="649090"/>
    <m/>
    <m/>
    <x v="0"/>
    <x v="0"/>
    <x v="1"/>
    <x v="1"/>
    <x v="1"/>
    <x v="1"/>
    <s v="26L"/>
    <x v="10"/>
    <s v="26LA"/>
    <s v="Categorical Programs"/>
  </r>
  <r>
    <x v="2386"/>
    <x v="0"/>
    <s v="LABORF"/>
    <s v="2026"/>
    <n v="55461.13"/>
    <s v="GU001"/>
    <s v="511SM1"/>
    <s v="2211"/>
    <s v="040100"/>
    <m/>
    <m/>
    <x v="0"/>
    <x v="0"/>
    <x v="3"/>
    <x v="3"/>
    <x v="5"/>
    <x v="2"/>
    <s v="511"/>
    <x v="17"/>
    <s v="511G"/>
    <s v="PC - SCIENCE"/>
  </r>
  <r>
    <x v="2387"/>
    <x v="0"/>
    <s v="LABORF"/>
    <s v="2026"/>
    <n v="0"/>
    <s v="RP380"/>
    <s v="215MA3"/>
    <s v="2394"/>
    <s v="601000"/>
    <m/>
    <m/>
    <x v="0"/>
    <x v="0"/>
    <x v="1"/>
    <x v="1"/>
    <x v="6"/>
    <x v="5"/>
    <s v="215"/>
    <x v="13"/>
    <s v="215A"/>
    <s v="Dean-Stdnt Lrning (Math/HC)"/>
  </r>
  <r>
    <x v="2388"/>
    <x v="0"/>
    <s v="LABORF"/>
    <s v="2026"/>
    <n v="81074.8"/>
    <s v="GU001"/>
    <s v="132EA0"/>
    <s v="2191"/>
    <s v="678000"/>
    <m/>
    <m/>
    <x v="0"/>
    <x v="0"/>
    <x v="0"/>
    <x v="0"/>
    <x v="9"/>
    <x v="8"/>
    <s v="132"/>
    <x v="62"/>
    <s v="132A"/>
    <s v="IT-Director, Enterprise Application"/>
  </r>
  <r>
    <x v="2389"/>
    <x v="0"/>
    <s v="LABORF"/>
    <s v="2026"/>
    <n v="85179.29"/>
    <s v="GU001"/>
    <s v="120BS1"/>
    <s v="2191"/>
    <s v="672000"/>
    <m/>
    <m/>
    <x v="0"/>
    <x v="0"/>
    <x v="0"/>
    <x v="0"/>
    <x v="0"/>
    <x v="0"/>
    <s v="120"/>
    <x v="29"/>
    <s v="120A"/>
    <s v="Asst. Chancellor - Admin Svcs."/>
  </r>
  <r>
    <x v="2390"/>
    <x v="0"/>
    <s v="LABORF"/>
    <s v="2026"/>
    <n v="66541.899999999994"/>
    <s v="GU001"/>
    <s v="145HR4"/>
    <s v="2191"/>
    <s v="673000"/>
    <m/>
    <m/>
    <x v="0"/>
    <x v="0"/>
    <x v="0"/>
    <x v="0"/>
    <x v="10"/>
    <x v="9"/>
    <s v="145"/>
    <x v="25"/>
    <s v="145A"/>
    <s v="HR Manager - PC"/>
  </r>
  <r>
    <x v="341"/>
    <x v="0"/>
    <s v="LABORF"/>
    <s v="2026"/>
    <n v="10922.8"/>
    <s v="RP350"/>
    <s v="55CCW1"/>
    <s v="2191"/>
    <s v="641010"/>
    <s v="CALDCO"/>
    <m/>
    <x v="0"/>
    <x v="0"/>
    <x v="3"/>
    <x v="3"/>
    <x v="8"/>
    <x v="7"/>
    <s v="55C"/>
    <x v="24"/>
    <s v="55CB"/>
    <s v="Director of Student Services"/>
  </r>
  <r>
    <x v="2391"/>
    <x v="0"/>
    <s v="LABORF"/>
    <s v="2026"/>
    <n v="46488.31"/>
    <s v="GU001"/>
    <s v="43HMOS"/>
    <s v="2191"/>
    <s v="677050"/>
    <m/>
    <s v="CT"/>
    <x v="0"/>
    <x v="0"/>
    <x v="2"/>
    <x v="2"/>
    <x v="14"/>
    <x v="13"/>
    <s v="43H"/>
    <x v="83"/>
    <s v="43HA"/>
    <s v="CC Safety &amp; Security Program Mgr"/>
  </r>
  <r>
    <x v="2280"/>
    <x v="0"/>
    <s v="LABORF"/>
    <s v="2026"/>
    <n v="8813.98"/>
    <s v="GU001"/>
    <s v="42FCG1"/>
    <s v="2191"/>
    <s v="631000"/>
    <m/>
    <s v="CS"/>
    <x v="0"/>
    <x v="0"/>
    <x v="2"/>
    <x v="2"/>
    <x v="11"/>
    <x v="10"/>
    <s v="42F"/>
    <x v="63"/>
    <s v="42FA"/>
    <s v="Director of SSSP"/>
  </r>
  <r>
    <x v="2392"/>
    <x v="0"/>
    <s v="LABORF"/>
    <s v="2026"/>
    <n v="22972.44"/>
    <s v="GU001"/>
    <s v="437MOD"/>
    <s v="2191"/>
    <s v="679000"/>
    <m/>
    <s v="CI"/>
    <x v="0"/>
    <x v="0"/>
    <x v="2"/>
    <x v="2"/>
    <x v="14"/>
    <x v="13"/>
    <s v="437"/>
    <x v="38"/>
    <s v="437A"/>
    <s v="CC - Director M&amp;O"/>
  </r>
  <r>
    <x v="2393"/>
    <x v="0"/>
    <s v="LABORF"/>
    <s v="2026"/>
    <n v="69910.559999999998"/>
    <s v="GU001"/>
    <s v="218DN0"/>
    <s v="2191"/>
    <s v="601000"/>
    <m/>
    <m/>
    <x v="0"/>
    <x v="0"/>
    <x v="1"/>
    <x v="1"/>
    <x v="6"/>
    <x v="5"/>
    <s v="218"/>
    <x v="26"/>
    <s v="218D"/>
    <s v="Dean of Instruction"/>
  </r>
  <r>
    <x v="2394"/>
    <x v="0"/>
    <s v="LABORF"/>
    <s v="2026"/>
    <n v="42664.4"/>
    <s v="GU001"/>
    <s v="23CMOB"/>
    <s v="2191"/>
    <s v="651000"/>
    <m/>
    <m/>
    <x v="0"/>
    <x v="0"/>
    <x v="1"/>
    <x v="1"/>
    <x v="15"/>
    <x v="14"/>
    <s v="23C"/>
    <x v="48"/>
    <s v="23CA"/>
    <s v="M &amp; O Manager"/>
  </r>
  <r>
    <x v="2395"/>
    <x v="0"/>
    <s v="LABORF"/>
    <s v="2026"/>
    <n v="39618.07"/>
    <s v="GU001"/>
    <s v="26FFA1"/>
    <s v="2191"/>
    <s v="646000"/>
    <m/>
    <m/>
    <x v="0"/>
    <x v="0"/>
    <x v="1"/>
    <x v="1"/>
    <x v="1"/>
    <x v="1"/>
    <s v="26F"/>
    <x v="58"/>
    <s v="26FA"/>
    <s v="Director Financial Aid (New Queue)"/>
  </r>
  <r>
    <x v="2396"/>
    <x v="0"/>
    <s v="LABORF"/>
    <s v="2026"/>
    <n v="69910.559999999998"/>
    <s v="GU001"/>
    <s v="217FT0"/>
    <s v="2191"/>
    <s v="601000"/>
    <m/>
    <m/>
    <x v="0"/>
    <x v="0"/>
    <x v="1"/>
    <x v="1"/>
    <x v="6"/>
    <x v="5"/>
    <s v="217"/>
    <x v="26"/>
    <s v="217F"/>
    <s v="BC FIRE"/>
  </r>
  <r>
    <x v="2397"/>
    <x v="0"/>
    <s v="LABORF"/>
    <s v="2026"/>
    <n v="0"/>
    <s v="GU001"/>
    <s v="210VI0"/>
    <s v="1214"/>
    <s v="601000"/>
    <m/>
    <m/>
    <x v="0"/>
    <x v="0"/>
    <x v="1"/>
    <x v="1"/>
    <x v="6"/>
    <x v="5"/>
    <s v="210"/>
    <x v="8"/>
    <s v="210A"/>
    <s v="VP Student Learning"/>
  </r>
  <r>
    <x v="855"/>
    <x v="0"/>
    <s v="LABORF"/>
    <s v="2026"/>
    <n v="36724.92"/>
    <s v="RP384"/>
    <s v="26LEQB"/>
    <s v="2191"/>
    <s v="649090"/>
    <m/>
    <m/>
    <x v="0"/>
    <x v="0"/>
    <x v="1"/>
    <x v="1"/>
    <x v="1"/>
    <x v="1"/>
    <s v="26L"/>
    <x v="10"/>
    <s v="26LA"/>
    <s v="Categorical Programs"/>
  </r>
  <r>
    <x v="2398"/>
    <x v="0"/>
    <s v="LABORF"/>
    <s v="2026"/>
    <n v="0"/>
    <s v="RP325"/>
    <s v="51JPZ1"/>
    <s v="2412"/>
    <s v="611000"/>
    <m/>
    <m/>
    <x v="0"/>
    <x v="0"/>
    <x v="3"/>
    <x v="3"/>
    <x v="5"/>
    <x v="2"/>
    <s v="51J"/>
    <x v="55"/>
    <s v="51JA"/>
    <s v="MESA Director"/>
  </r>
  <r>
    <x v="2399"/>
    <x v="0"/>
    <s v="LABORF"/>
    <s v="2026"/>
    <n v="0"/>
    <s v="RP659"/>
    <s v="26LCAS"/>
    <s v="2394"/>
    <s v="643020"/>
    <s v="CASCSC"/>
    <m/>
    <x v="0"/>
    <x v="0"/>
    <x v="1"/>
    <x v="1"/>
    <x v="1"/>
    <x v="1"/>
    <s v="26L"/>
    <x v="10"/>
    <s v="26LC"/>
    <s v="CATEGORICAL BC CAL SOAP"/>
  </r>
  <r>
    <x v="358"/>
    <x v="0"/>
    <s v="LABORF"/>
    <s v="2026"/>
    <n v="13900.76"/>
    <s v="RP384"/>
    <s v="55CMTA"/>
    <s v="2110"/>
    <s v="632000"/>
    <m/>
    <m/>
    <x v="0"/>
    <x v="0"/>
    <x v="3"/>
    <x v="3"/>
    <x v="8"/>
    <x v="7"/>
    <s v="55C"/>
    <x v="24"/>
    <s v="55CA"/>
    <s v="Dean Student Success &amp; Counseling"/>
  </r>
  <r>
    <x v="2400"/>
    <x v="0"/>
    <s v="LABORF"/>
    <s v="2026"/>
    <n v="0"/>
    <s v="GU001"/>
    <s v="210VI0"/>
    <s v="1311"/>
    <s v="499900"/>
    <m/>
    <m/>
    <x v="0"/>
    <x v="0"/>
    <x v="1"/>
    <x v="1"/>
    <x v="6"/>
    <x v="5"/>
    <s v="210"/>
    <x v="8"/>
    <s v="210A"/>
    <s v="VP Student Learning"/>
  </r>
  <r>
    <x v="2401"/>
    <x v="0"/>
    <s v="LABORF"/>
    <s v="2026"/>
    <n v="0"/>
    <s v="GU001"/>
    <s v="210VI0"/>
    <s v="1311"/>
    <s v="499900"/>
    <m/>
    <m/>
    <x v="0"/>
    <x v="0"/>
    <x v="1"/>
    <x v="1"/>
    <x v="6"/>
    <x v="5"/>
    <s v="210"/>
    <x v="8"/>
    <s v="210A"/>
    <s v="VP Student Learning"/>
  </r>
  <r>
    <x v="1150"/>
    <x v="0"/>
    <s v="LABORF"/>
    <s v="2026"/>
    <n v="188056.56"/>
    <s v="GU001"/>
    <s v="210VI0"/>
    <s v="1214"/>
    <s v="601000"/>
    <m/>
    <m/>
    <x v="0"/>
    <x v="0"/>
    <x v="1"/>
    <x v="1"/>
    <x v="6"/>
    <x v="5"/>
    <s v="210"/>
    <x v="8"/>
    <s v="210A"/>
    <s v="VP Student Learning"/>
  </r>
  <r>
    <x v="2402"/>
    <x v="0"/>
    <s v="LABORF"/>
    <s v="2026"/>
    <n v="69469.66"/>
    <s v="GU001"/>
    <s v="41ESC1"/>
    <s v="1100"/>
    <s v="040100"/>
    <m/>
    <s v="CB"/>
    <x v="0"/>
    <x v="0"/>
    <x v="2"/>
    <x v="2"/>
    <x v="2"/>
    <x v="2"/>
    <s v="41E"/>
    <x v="2"/>
    <s v="41EE"/>
    <s v="CC-Science"/>
  </r>
  <r>
    <x v="2197"/>
    <x v="0"/>
    <s v="LABORF"/>
    <s v="2026"/>
    <n v="60570.73"/>
    <s v="GU001"/>
    <s v="42FCG1"/>
    <s v="1231"/>
    <s v="631000"/>
    <m/>
    <s v="CB"/>
    <x v="0"/>
    <x v="0"/>
    <x v="2"/>
    <x v="2"/>
    <x v="11"/>
    <x v="10"/>
    <s v="42F"/>
    <x v="63"/>
    <s v="42FA"/>
    <s v="Director of SSSP"/>
  </r>
  <r>
    <x v="2403"/>
    <x v="0"/>
    <s v="LABORF"/>
    <s v="2026"/>
    <n v="0"/>
    <s v="RP611"/>
    <s v="411VTV"/>
    <s v="2394"/>
    <s v="601000"/>
    <s v="PERVD3"/>
    <s v="CI"/>
    <x v="0"/>
    <x v="0"/>
    <x v="2"/>
    <x v="2"/>
    <x v="2"/>
    <x v="2"/>
    <s v="411"/>
    <x v="20"/>
    <s v="411A"/>
    <s v="Dean of Career Technical Education"/>
  </r>
  <r>
    <x v="365"/>
    <x v="0"/>
    <s v="LABORF"/>
    <s v="2026"/>
    <n v="239175"/>
    <s v="GU001"/>
    <s v="D01CO2"/>
    <s v="1214"/>
    <s v="660010"/>
    <s v="DORESV"/>
    <m/>
    <x v="0"/>
    <x v="0"/>
    <x v="0"/>
    <x v="0"/>
    <x v="3"/>
    <x v="3"/>
    <s v="101"/>
    <x v="51"/>
    <s v="101A"/>
    <s v="Chancellor's - Admin. Assistant"/>
  </r>
  <r>
    <x v="2404"/>
    <x v="0"/>
    <s v="LABORF"/>
    <s v="2026"/>
    <n v="0"/>
    <s v="GU001"/>
    <s v="510VI0"/>
    <s v="2412"/>
    <s v="080900"/>
    <m/>
    <m/>
    <x v="0"/>
    <x v="0"/>
    <x v="3"/>
    <x v="3"/>
    <x v="5"/>
    <x v="2"/>
    <s v="510"/>
    <x v="7"/>
    <s v="510A"/>
    <s v="PC - VP Academic Affairs"/>
  </r>
  <r>
    <x v="2405"/>
    <x v="0"/>
    <s v="LABORF"/>
    <s v="2026"/>
    <n v="0"/>
    <s v="GU001"/>
    <s v="210VI0"/>
    <s v="2394"/>
    <s v="601000"/>
    <m/>
    <m/>
    <x v="0"/>
    <x v="0"/>
    <x v="1"/>
    <x v="1"/>
    <x v="6"/>
    <x v="5"/>
    <s v="210"/>
    <x v="8"/>
    <s v="210A"/>
    <s v="VP Student Learning"/>
  </r>
  <r>
    <x v="2406"/>
    <x v="0"/>
    <s v="LABORF"/>
    <s v="2026"/>
    <n v="0"/>
    <s v="GU001"/>
    <s v="210VI0"/>
    <s v="2394"/>
    <s v="601000"/>
    <m/>
    <m/>
    <x v="0"/>
    <x v="0"/>
    <x v="1"/>
    <x v="1"/>
    <x v="6"/>
    <x v="5"/>
    <s v="210"/>
    <x v="8"/>
    <s v="210A"/>
    <s v="VP Student Learning"/>
  </r>
  <r>
    <x v="2407"/>
    <x v="0"/>
    <s v="LABORF"/>
    <s v="2026"/>
    <n v="0"/>
    <s v="GU001"/>
    <s v="210VI0"/>
    <s v="2412"/>
    <s v="499900"/>
    <m/>
    <m/>
    <x v="0"/>
    <x v="0"/>
    <x v="1"/>
    <x v="1"/>
    <x v="6"/>
    <x v="5"/>
    <s v="210"/>
    <x v="8"/>
    <s v="210A"/>
    <s v="VP Student Learning"/>
  </r>
  <r>
    <x v="2408"/>
    <x v="0"/>
    <s v="LABORF"/>
    <s v="2026"/>
    <n v="0"/>
    <s v="GU001"/>
    <s v="260VS0"/>
    <s v="2399"/>
    <s v="649090"/>
    <m/>
    <m/>
    <x v="0"/>
    <x v="0"/>
    <x v="1"/>
    <x v="1"/>
    <x v="1"/>
    <x v="1"/>
    <s v="260"/>
    <x v="1"/>
    <s v="260A"/>
    <s v="VP of Student Services"/>
  </r>
  <r>
    <x v="2409"/>
    <x v="0"/>
    <s v="LABORF"/>
    <s v="2026"/>
    <n v="0"/>
    <s v="GU001"/>
    <s v="260VS0"/>
    <s v="2399"/>
    <s v="649090"/>
    <m/>
    <m/>
    <x v="0"/>
    <x v="0"/>
    <x v="1"/>
    <x v="1"/>
    <x v="1"/>
    <x v="1"/>
    <s v="260"/>
    <x v="1"/>
    <s v="260A"/>
    <s v="VP of Student Services"/>
  </r>
  <r>
    <x v="2410"/>
    <x v="0"/>
    <s v="LABORF"/>
    <s v="2026"/>
    <n v="0"/>
    <s v="GU001"/>
    <s v="210VI0"/>
    <s v="2394"/>
    <s v="601000"/>
    <m/>
    <m/>
    <x v="0"/>
    <x v="0"/>
    <x v="1"/>
    <x v="1"/>
    <x v="6"/>
    <x v="5"/>
    <s v="210"/>
    <x v="8"/>
    <s v="210A"/>
    <s v="VP Student Learning"/>
  </r>
  <r>
    <x v="2411"/>
    <x v="0"/>
    <s v="LABORF"/>
    <s v="2026"/>
    <n v="0"/>
    <s v="GU001"/>
    <s v="210VI0"/>
    <s v="2394"/>
    <s v="601000"/>
    <m/>
    <m/>
    <x v="0"/>
    <x v="0"/>
    <x v="1"/>
    <x v="1"/>
    <x v="6"/>
    <x v="5"/>
    <s v="210"/>
    <x v="8"/>
    <s v="210A"/>
    <s v="VP Student Learning"/>
  </r>
  <r>
    <x v="2412"/>
    <x v="0"/>
    <s v="LABORF"/>
    <s v="2026"/>
    <n v="0"/>
    <s v="GU001"/>
    <s v="210VI0"/>
    <s v="2394"/>
    <s v="601000"/>
    <m/>
    <m/>
    <x v="0"/>
    <x v="0"/>
    <x v="1"/>
    <x v="1"/>
    <x v="6"/>
    <x v="5"/>
    <s v="210"/>
    <x v="8"/>
    <s v="210A"/>
    <s v="VP Student Learning"/>
  </r>
  <r>
    <x v="2413"/>
    <x v="0"/>
    <s v="LABORF"/>
    <s v="2026"/>
    <n v="0"/>
    <s v="GU001"/>
    <s v="210VI0"/>
    <s v="2394"/>
    <s v="601000"/>
    <m/>
    <m/>
    <x v="0"/>
    <x v="0"/>
    <x v="1"/>
    <x v="1"/>
    <x v="6"/>
    <x v="5"/>
    <s v="210"/>
    <x v="8"/>
    <s v="210A"/>
    <s v="VP Student Learning"/>
  </r>
  <r>
    <x v="2414"/>
    <x v="0"/>
    <s v="LABORF"/>
    <s v="2026"/>
    <n v="0"/>
    <s v="GU001"/>
    <s v="210VI0"/>
    <s v="2394"/>
    <s v="601000"/>
    <m/>
    <m/>
    <x v="0"/>
    <x v="0"/>
    <x v="1"/>
    <x v="1"/>
    <x v="6"/>
    <x v="5"/>
    <s v="210"/>
    <x v="8"/>
    <s v="210A"/>
    <s v="VP Student Learning"/>
  </r>
  <r>
    <x v="2415"/>
    <x v="0"/>
    <s v="LABORF"/>
    <s v="2026"/>
    <n v="0"/>
    <s v="GU001"/>
    <s v="210VI0"/>
    <s v="2394"/>
    <s v="601000"/>
    <m/>
    <m/>
    <x v="0"/>
    <x v="0"/>
    <x v="1"/>
    <x v="1"/>
    <x v="6"/>
    <x v="5"/>
    <s v="210"/>
    <x v="8"/>
    <s v="210A"/>
    <s v="VP Student Learning"/>
  </r>
  <r>
    <x v="2416"/>
    <x v="0"/>
    <s v="LABORF"/>
    <s v="2026"/>
    <n v="126684.44"/>
    <s v="GU001"/>
    <s v="212AA1"/>
    <s v="1100"/>
    <s v="100200"/>
    <m/>
    <m/>
    <x v="0"/>
    <x v="0"/>
    <x v="1"/>
    <x v="1"/>
    <x v="6"/>
    <x v="5"/>
    <s v="212"/>
    <x v="16"/>
    <s v="212A"/>
    <s v="BC Art Department"/>
  </r>
  <r>
    <x v="2417"/>
    <x v="0"/>
    <s v="LABORF"/>
    <s v="2026"/>
    <n v="135550.56"/>
    <s v="GU001"/>
    <s v="21GBE1"/>
    <s v="1100"/>
    <s v="200100"/>
    <m/>
    <m/>
    <x v="0"/>
    <x v="0"/>
    <x v="1"/>
    <x v="1"/>
    <x v="6"/>
    <x v="5"/>
    <s v="21G"/>
    <x v="15"/>
    <s v="21GB"/>
    <s v="BC BEHAVIORIAL SCIENCE"/>
  </r>
  <r>
    <x v="2418"/>
    <x v="0"/>
    <s v="LABORF"/>
    <s v="2026"/>
    <n v="95930.47"/>
    <s v="GU001"/>
    <s v="212AA1"/>
    <s v="1100"/>
    <s v="103000"/>
    <m/>
    <m/>
    <x v="0"/>
    <x v="0"/>
    <x v="1"/>
    <x v="1"/>
    <x v="6"/>
    <x v="5"/>
    <s v="212"/>
    <x v="16"/>
    <s v="212A"/>
    <s v="BC Art Department"/>
  </r>
  <r>
    <x v="2419"/>
    <x v="0"/>
    <s v="LABORF"/>
    <s v="2026"/>
    <n v="113389.54"/>
    <s v="GU001"/>
    <s v="26CCG1"/>
    <s v="1231"/>
    <s v="631000"/>
    <m/>
    <m/>
    <x v="0"/>
    <x v="0"/>
    <x v="1"/>
    <x v="1"/>
    <x v="1"/>
    <x v="1"/>
    <s v="26C"/>
    <x v="43"/>
    <s v="26CC"/>
    <s v="Dean of Student Develop Success"/>
  </r>
  <r>
    <x v="2420"/>
    <x v="0"/>
    <s v="LABORF"/>
    <s v="2026"/>
    <n v="102091.96"/>
    <s v="GU001"/>
    <s v="218FC1"/>
    <s v="1100"/>
    <s v="130500"/>
    <m/>
    <m/>
    <x v="0"/>
    <x v="0"/>
    <x v="1"/>
    <x v="1"/>
    <x v="6"/>
    <x v="5"/>
    <s v="218"/>
    <x v="26"/>
    <s v="218F"/>
    <s v="BC FACE"/>
  </r>
  <r>
    <x v="2421"/>
    <x v="0"/>
    <s v="LABORF"/>
    <s v="2026"/>
    <n v="154352.71"/>
    <s v="GU001"/>
    <s v="215MA1"/>
    <s v="1100"/>
    <s v="170100"/>
    <m/>
    <m/>
    <x v="0"/>
    <x v="0"/>
    <x v="1"/>
    <x v="1"/>
    <x v="6"/>
    <x v="5"/>
    <s v="215"/>
    <x v="13"/>
    <s v="215F"/>
    <s v="Math General"/>
  </r>
  <r>
    <x v="2422"/>
    <x v="0"/>
    <s v="LABORF"/>
    <s v="2026"/>
    <n v="154352.71"/>
    <s v="GU001"/>
    <s v="21BEE1"/>
    <s v="1100"/>
    <s v="150100"/>
    <m/>
    <m/>
    <x v="0"/>
    <x v="0"/>
    <x v="1"/>
    <x v="1"/>
    <x v="6"/>
    <x v="5"/>
    <s v="21B"/>
    <x v="12"/>
    <s v="21BE"/>
    <s v="Dean English"/>
  </r>
  <r>
    <x v="448"/>
    <x v="0"/>
    <s v="LABORF"/>
    <s v="2026"/>
    <n v="98752.57"/>
    <s v="GU001"/>
    <s v="511SS1"/>
    <s v="1252"/>
    <s v="601000"/>
    <m/>
    <m/>
    <x v="0"/>
    <x v="0"/>
    <x v="3"/>
    <x v="3"/>
    <x v="5"/>
    <x v="2"/>
    <s v="511"/>
    <x v="17"/>
    <s v="511E"/>
    <s v="PC - SOCIAL SCIENCE"/>
  </r>
  <r>
    <x v="1415"/>
    <x v="0"/>
    <s v="LABORF"/>
    <s v="2026"/>
    <n v="34145.08"/>
    <s v="GU001"/>
    <s v="411AH1"/>
    <s v="1251"/>
    <s v="601000"/>
    <m/>
    <s v="CI"/>
    <x v="0"/>
    <x v="0"/>
    <x v="2"/>
    <x v="2"/>
    <x v="2"/>
    <x v="2"/>
    <s v="411"/>
    <x v="20"/>
    <s v="411A"/>
    <s v="Dean of Career Technical Education"/>
  </r>
  <r>
    <x v="227"/>
    <x v="0"/>
    <s v="LABORF"/>
    <s v="2026"/>
    <n v="17311.59"/>
    <s v="RP005"/>
    <s v="422EO1"/>
    <s v="1231"/>
    <s v="643000"/>
    <s v="EOPDCB"/>
    <s v="CT"/>
    <x v="0"/>
    <x v="0"/>
    <x v="2"/>
    <x v="2"/>
    <x v="11"/>
    <x v="10"/>
    <s v="422"/>
    <x v="41"/>
    <s v="422E"/>
    <s v="EOPS"/>
  </r>
  <r>
    <x v="2423"/>
    <x v="0"/>
    <s v="LABORF"/>
    <s v="2026"/>
    <n v="0"/>
    <s v="GU001"/>
    <s v="42GAW3"/>
    <s v="2394"/>
    <s v="696041"/>
    <m/>
    <s v="CI"/>
    <x v="0"/>
    <x v="0"/>
    <x v="2"/>
    <x v="2"/>
    <x v="11"/>
    <x v="10"/>
    <s v="42G"/>
    <x v="81"/>
    <s v="42GA"/>
    <s v="Athletics"/>
  </r>
  <r>
    <x v="2424"/>
    <x v="0"/>
    <s v="LABORF"/>
    <s v="2026"/>
    <n v="0"/>
    <s v="GU001"/>
    <s v="206PH1"/>
    <s v="1311"/>
    <s v="127000"/>
    <m/>
    <m/>
    <x v="0"/>
    <x v="0"/>
    <x v="1"/>
    <x v="1"/>
    <x v="13"/>
    <x v="12"/>
    <s v="206"/>
    <x v="56"/>
    <s v="206B"/>
    <s v="BC Athletics-INST"/>
  </r>
  <r>
    <x v="792"/>
    <x v="0"/>
    <s v="LABORF"/>
    <s v="2026"/>
    <n v="0"/>
    <s v="CE020"/>
    <s v="240LI1"/>
    <s v="2191"/>
    <s v="682000"/>
    <m/>
    <m/>
    <x v="0"/>
    <x v="0"/>
    <x v="1"/>
    <x v="1"/>
    <x v="16"/>
    <x v="15"/>
    <s v="240"/>
    <x v="45"/>
    <s v="240B"/>
    <s v="Levan Center"/>
  </r>
  <r>
    <x v="2091"/>
    <x v="0"/>
    <s v="LABORF"/>
    <s v="2026"/>
    <n v="15039.47"/>
    <s v="GU001"/>
    <s v="500PR1"/>
    <s v="1214"/>
    <s v="709000"/>
    <m/>
    <m/>
    <x v="0"/>
    <x v="0"/>
    <x v="3"/>
    <x v="3"/>
    <x v="12"/>
    <x v="11"/>
    <s v="500"/>
    <x v="86"/>
    <s v="500A"/>
    <s v="PC - President"/>
  </r>
  <r>
    <x v="103"/>
    <x v="0"/>
    <s v="LABORF"/>
    <s v="2026"/>
    <n v="1544.77"/>
    <s v="RP006"/>
    <s v="422DS1"/>
    <s v="2191"/>
    <s v="642000"/>
    <m/>
    <s v="CI"/>
    <x v="0"/>
    <x v="0"/>
    <x v="2"/>
    <x v="2"/>
    <x v="11"/>
    <x v="10"/>
    <s v="422"/>
    <x v="41"/>
    <s v="422D"/>
    <s v="DSPS"/>
  </r>
  <r>
    <x v="106"/>
    <x v="0"/>
    <s v="LABORF"/>
    <s v="2026"/>
    <n v="1663.56"/>
    <s v="RP384"/>
    <s v="40KEQB"/>
    <s v="2191"/>
    <s v="649090"/>
    <m/>
    <s v="CI"/>
    <x v="0"/>
    <x v="0"/>
    <x v="2"/>
    <x v="2"/>
    <x v="7"/>
    <x v="6"/>
    <s v="40K"/>
    <x v="21"/>
    <s v="40KA"/>
    <s v="Equity"/>
  </r>
  <r>
    <x v="2425"/>
    <x v="0"/>
    <s v="LABORF"/>
    <s v="2026"/>
    <n v="0"/>
    <s v="GU001"/>
    <s v="20CDIE"/>
    <s v="2394"/>
    <s v="679000"/>
    <m/>
    <m/>
    <x v="0"/>
    <x v="0"/>
    <x v="1"/>
    <x v="1"/>
    <x v="13"/>
    <x v="12"/>
    <s v="20C"/>
    <x v="91"/>
    <s v="20CA"/>
    <s v="Dean of Institutional Effectiveness"/>
  </r>
  <r>
    <x v="284"/>
    <x v="0"/>
    <s v="LABORF"/>
    <s v="2026"/>
    <n v="0"/>
    <s v="GU001"/>
    <s v="55CEO1"/>
    <s v="1214"/>
    <s v="643000"/>
    <m/>
    <m/>
    <x v="0"/>
    <x v="0"/>
    <x v="3"/>
    <x v="3"/>
    <x v="8"/>
    <x v="7"/>
    <s v="55C"/>
    <x v="24"/>
    <s v="55CB"/>
    <s v="Director of Student Services"/>
  </r>
  <r>
    <x v="2426"/>
    <x v="0"/>
    <s v="LABORF"/>
    <s v="2026"/>
    <n v="36354.61"/>
    <s v="RP350"/>
    <s v="55CCW1"/>
    <s v="2191"/>
    <s v="641010"/>
    <s v="CALDCO"/>
    <m/>
    <x v="0"/>
    <x v="0"/>
    <x v="3"/>
    <x v="3"/>
    <x v="8"/>
    <x v="7"/>
    <s v="55C"/>
    <x v="24"/>
    <s v="55CB"/>
    <s v="Director of Student Services"/>
  </r>
  <r>
    <x v="108"/>
    <x v="0"/>
    <s v="LABORF"/>
    <s v="2026"/>
    <n v="2180.73"/>
    <s v="CE015"/>
    <s v="11BCR1"/>
    <s v="2191"/>
    <s v="684000"/>
    <m/>
    <m/>
    <x v="0"/>
    <x v="0"/>
    <x v="0"/>
    <x v="0"/>
    <x v="4"/>
    <x v="4"/>
    <s v="11B"/>
    <x v="5"/>
    <s v="11BC"/>
    <s v="Tech Prep Education BC"/>
  </r>
  <r>
    <x v="42"/>
    <x v="0"/>
    <s v="LABORF"/>
    <s v="2026"/>
    <n v="1950.73"/>
    <s v="RP682"/>
    <s v="11BZE2"/>
    <s v="2191"/>
    <s v="684000"/>
    <m/>
    <m/>
    <x v="0"/>
    <x v="0"/>
    <x v="0"/>
    <x v="0"/>
    <x v="4"/>
    <x v="4"/>
    <s v="11B"/>
    <x v="5"/>
    <s v="11BH"/>
    <s v="Clean Energy"/>
  </r>
  <r>
    <x v="2427"/>
    <x v="0"/>
    <s v="LABORF"/>
    <s v="2026"/>
    <n v="63335.53"/>
    <s v="GU001"/>
    <s v="145HR3"/>
    <s v="2191"/>
    <s v="673000"/>
    <m/>
    <m/>
    <x v="0"/>
    <x v="0"/>
    <x v="0"/>
    <x v="0"/>
    <x v="10"/>
    <x v="9"/>
    <s v="145"/>
    <x v="25"/>
    <s v="145B"/>
    <s v="HR Manager - BC"/>
  </r>
  <r>
    <x v="2428"/>
    <x v="0"/>
    <s v="LABORF"/>
    <s v="2026"/>
    <n v="113446.77"/>
    <s v="RP040"/>
    <s v="102RG2"/>
    <s v="2110"/>
    <s v="684000"/>
    <m/>
    <m/>
    <x v="0"/>
    <x v="0"/>
    <x v="0"/>
    <x v="0"/>
    <x v="3"/>
    <x v="3"/>
    <s v="102"/>
    <x v="4"/>
    <s v="102C"/>
    <s v="CREL Energy Dev (2)"/>
  </r>
  <r>
    <x v="2429"/>
    <x v="0"/>
    <s v="LABORF"/>
    <s v="2026"/>
    <n v="77168.22"/>
    <s v="RP384"/>
    <s v="42FMTB"/>
    <s v="2191"/>
    <s v="632000"/>
    <m/>
    <s v="CI"/>
    <x v="0"/>
    <x v="0"/>
    <x v="2"/>
    <x v="2"/>
    <x v="11"/>
    <x v="10"/>
    <s v="42F"/>
    <x v="63"/>
    <s v="42FA"/>
    <s v="Director of SSSP"/>
  </r>
  <r>
    <x v="2280"/>
    <x v="0"/>
    <s v="LABORF"/>
    <s v="2026"/>
    <n v="38928.42"/>
    <s v="GU001"/>
    <s v="42FCG1"/>
    <s v="2191"/>
    <s v="631000"/>
    <m/>
    <s v="CT"/>
    <x v="0"/>
    <x v="0"/>
    <x v="2"/>
    <x v="2"/>
    <x v="11"/>
    <x v="10"/>
    <s v="42F"/>
    <x v="63"/>
    <s v="42FA"/>
    <s v="Director of SSSP"/>
  </r>
  <r>
    <x v="2430"/>
    <x v="0"/>
    <s v="LABORF"/>
    <s v="2026"/>
    <n v="52788.57"/>
    <s v="GU001"/>
    <s v="415ML1"/>
    <s v="2191"/>
    <s v="601000"/>
    <m/>
    <s v="CM"/>
    <x v="0"/>
    <x v="0"/>
    <x v="2"/>
    <x v="2"/>
    <x v="2"/>
    <x v="2"/>
    <s v="415"/>
    <x v="89"/>
    <s v="415A"/>
    <s v="CC  -  EASTERN SIERRA CENTER"/>
  </r>
  <r>
    <x v="2431"/>
    <x v="0"/>
    <s v="LABORF"/>
    <s v="2026"/>
    <n v="59323.01"/>
    <s v="GU001"/>
    <s v="409PI1"/>
    <s v="2191"/>
    <s v="671000"/>
    <m/>
    <s v="CI"/>
    <x v="0"/>
    <x v="0"/>
    <x v="2"/>
    <x v="2"/>
    <x v="7"/>
    <x v="6"/>
    <s v="409"/>
    <x v="66"/>
    <s v="409A"/>
    <s v="Public Information-Extrnl Relations"/>
  </r>
  <r>
    <x v="2432"/>
    <x v="0"/>
    <s v="LABORF"/>
    <s v="2026"/>
    <n v="30895.360000000001"/>
    <s v="GU001"/>
    <s v="41NDE1"/>
    <s v="2191"/>
    <s v="601000"/>
    <m/>
    <s v="CT"/>
    <x v="0"/>
    <x v="0"/>
    <x v="2"/>
    <x v="2"/>
    <x v="2"/>
    <x v="2"/>
    <s v="41N"/>
    <x v="3"/>
    <s v="41NA"/>
    <s v="Early College (Dual Enrollment)"/>
  </r>
  <r>
    <x v="2433"/>
    <x v="0"/>
    <s v="LABORF"/>
    <s v="2026"/>
    <n v="55979.4"/>
    <s v="GU001"/>
    <s v="218EDU"/>
    <s v="2191"/>
    <s v="611000"/>
    <m/>
    <m/>
    <x v="0"/>
    <x v="0"/>
    <x v="1"/>
    <x v="1"/>
    <x v="6"/>
    <x v="5"/>
    <s v="218"/>
    <x v="26"/>
    <s v="218E"/>
    <s v="BC Education"/>
  </r>
  <r>
    <x v="2434"/>
    <x v="0"/>
    <s v="LABORF"/>
    <s v="2026"/>
    <n v="75286.039999999994"/>
    <s v="GU001"/>
    <s v="26DAR3"/>
    <s v="2191"/>
    <s v="649090"/>
    <m/>
    <m/>
    <x v="0"/>
    <x v="0"/>
    <x v="1"/>
    <x v="1"/>
    <x v="1"/>
    <x v="1"/>
    <s v="26D"/>
    <x v="14"/>
    <s v="26DA"/>
    <s v="Dir Outreach Services"/>
  </r>
  <r>
    <x v="2435"/>
    <x v="0"/>
    <s v="LABORF"/>
    <s v="2026"/>
    <n v="48270.81"/>
    <s v="GU001"/>
    <s v="23CMOD"/>
    <s v="2191"/>
    <s v="679000"/>
    <m/>
    <m/>
    <x v="0"/>
    <x v="0"/>
    <x v="1"/>
    <x v="1"/>
    <x v="15"/>
    <x v="14"/>
    <s v="23C"/>
    <x v="48"/>
    <s v="23CA"/>
    <s v="M &amp; O Manager"/>
  </r>
  <r>
    <x v="2436"/>
    <x v="0"/>
    <s v="LABORF"/>
    <s v="2026"/>
    <n v="54614"/>
    <s v="GU001"/>
    <s v="21ACTE"/>
    <s v="2191"/>
    <s v="601000"/>
    <m/>
    <m/>
    <x v="0"/>
    <x v="0"/>
    <x v="1"/>
    <x v="1"/>
    <x v="6"/>
    <x v="5"/>
    <s v="21A"/>
    <x v="47"/>
    <s v="21AC"/>
    <s v="BC Director CTE"/>
  </r>
  <r>
    <x v="2437"/>
    <x v="0"/>
    <s v="LABORF"/>
    <s v="2026"/>
    <n v="51982.42"/>
    <s v="GU001"/>
    <s v="26FFA1"/>
    <s v="2191"/>
    <s v="646000"/>
    <m/>
    <m/>
    <x v="0"/>
    <x v="0"/>
    <x v="1"/>
    <x v="1"/>
    <x v="1"/>
    <x v="1"/>
    <s v="26F"/>
    <x v="58"/>
    <s v="26FA"/>
    <s v="Director Financial Aid (New Queue)"/>
  </r>
  <r>
    <x v="178"/>
    <x v="0"/>
    <s v="LABORF"/>
    <s v="2026"/>
    <n v="43034.11"/>
    <s v="RP586"/>
    <s v="26DEC3"/>
    <s v="2191"/>
    <s v="679000"/>
    <m/>
    <m/>
    <x v="0"/>
    <x v="0"/>
    <x v="1"/>
    <x v="1"/>
    <x v="1"/>
    <x v="1"/>
    <s v="26D"/>
    <x v="14"/>
    <s v="26DA"/>
    <s v="Dir Outreach Services"/>
  </r>
  <r>
    <x v="2438"/>
    <x v="0"/>
    <s v="LABORF"/>
    <s v="2026"/>
    <n v="20774.21"/>
    <s v="GU001"/>
    <s v="23CMOB"/>
    <s v="2191"/>
    <s v="651000"/>
    <m/>
    <m/>
    <x v="0"/>
    <x v="0"/>
    <x v="1"/>
    <x v="1"/>
    <x v="15"/>
    <x v="14"/>
    <s v="23C"/>
    <x v="48"/>
    <s v="23CA"/>
    <s v="M &amp; O Manager"/>
  </r>
  <r>
    <x v="2439"/>
    <x v="0"/>
    <s v="LABORF"/>
    <s v="2026"/>
    <n v="98781.82"/>
    <s v="GU001"/>
    <s v="26CCG1"/>
    <s v="2191"/>
    <s v="646000"/>
    <m/>
    <m/>
    <x v="0"/>
    <x v="0"/>
    <x v="1"/>
    <x v="1"/>
    <x v="1"/>
    <x v="1"/>
    <s v="26C"/>
    <x v="43"/>
    <s v="26CC"/>
    <s v="Dean of Student Develop Success"/>
  </r>
  <r>
    <x v="2440"/>
    <x v="0"/>
    <s v="LABORF"/>
    <s v="2026"/>
    <n v="38154.519999999997"/>
    <s v="CD002"/>
    <s v="219CD1"/>
    <s v="2191"/>
    <s v="692000"/>
    <m/>
    <m/>
    <x v="0"/>
    <x v="0"/>
    <x v="1"/>
    <x v="1"/>
    <x v="6"/>
    <x v="5"/>
    <s v="219"/>
    <x v="9"/>
    <s v="219C"/>
    <s v="BC Director CDC"/>
  </r>
  <r>
    <x v="1235"/>
    <x v="0"/>
    <s v="LABORF"/>
    <s v="2026"/>
    <n v="11476.53"/>
    <s v="RP008"/>
    <s v="26EDS3"/>
    <s v="2191"/>
    <s v="642000"/>
    <m/>
    <m/>
    <x v="0"/>
    <x v="0"/>
    <x v="1"/>
    <x v="1"/>
    <x v="1"/>
    <x v="1"/>
    <s v="26E"/>
    <x v="14"/>
    <s v="26ED"/>
    <s v="BC DSPS"/>
  </r>
  <r>
    <x v="2441"/>
    <x v="0"/>
    <s v="LABORF"/>
    <s v="2026"/>
    <n v="0"/>
    <s v="RP380"/>
    <s v="215MA3"/>
    <s v="2394"/>
    <s v="601000"/>
    <m/>
    <m/>
    <x v="0"/>
    <x v="0"/>
    <x v="1"/>
    <x v="1"/>
    <x v="6"/>
    <x v="5"/>
    <s v="215"/>
    <x v="13"/>
    <s v="215A"/>
    <s v="Dean-Stdnt Lrning (Math/HC)"/>
  </r>
  <r>
    <x v="2442"/>
    <x v="0"/>
    <s v="LABORF"/>
    <s v="2026"/>
    <n v="0"/>
    <s v="GU001"/>
    <s v="514AT1"/>
    <s v="2394"/>
    <s v="696071"/>
    <m/>
    <m/>
    <x v="0"/>
    <x v="0"/>
    <x v="3"/>
    <x v="3"/>
    <x v="5"/>
    <x v="2"/>
    <s v="514"/>
    <x v="18"/>
    <s v="514A"/>
    <s v="PC - Athletic Director"/>
  </r>
  <r>
    <x v="2443"/>
    <x v="0"/>
    <s v="LABORF"/>
    <s v="2026"/>
    <n v="0"/>
    <s v="RP659"/>
    <s v="26LCAS"/>
    <s v="2394"/>
    <s v="643020"/>
    <s v="CASCSC"/>
    <m/>
    <x v="0"/>
    <x v="0"/>
    <x v="1"/>
    <x v="1"/>
    <x v="1"/>
    <x v="1"/>
    <s v="26L"/>
    <x v="10"/>
    <s v="26LC"/>
    <s v="CATEGORICAL BC CAL SOAP"/>
  </r>
  <r>
    <x v="2444"/>
    <x v="0"/>
    <s v="LABORF"/>
    <s v="2026"/>
    <n v="0"/>
    <s v="GU001"/>
    <s v="260VS0"/>
    <s v="2399"/>
    <s v="649090"/>
    <m/>
    <m/>
    <x v="0"/>
    <x v="0"/>
    <x v="1"/>
    <x v="1"/>
    <x v="1"/>
    <x v="1"/>
    <s v="260"/>
    <x v="1"/>
    <s v="260A"/>
    <s v="VP of Student Services"/>
  </r>
  <r>
    <x v="2445"/>
    <x v="0"/>
    <s v="LABORF"/>
    <s v="2026"/>
    <n v="0"/>
    <s v="GU001"/>
    <s v="260VS0"/>
    <s v="2399"/>
    <s v="649090"/>
    <m/>
    <m/>
    <x v="0"/>
    <x v="0"/>
    <x v="1"/>
    <x v="1"/>
    <x v="1"/>
    <x v="1"/>
    <s v="260"/>
    <x v="1"/>
    <s v="260A"/>
    <s v="VP of Student Services"/>
  </r>
  <r>
    <x v="2446"/>
    <x v="0"/>
    <s v="LABORF"/>
    <s v="2026"/>
    <n v="0"/>
    <s v="GU001"/>
    <s v="210VI0"/>
    <s v="1311"/>
    <s v="499900"/>
    <m/>
    <m/>
    <x v="0"/>
    <x v="0"/>
    <x v="1"/>
    <x v="1"/>
    <x v="6"/>
    <x v="5"/>
    <s v="210"/>
    <x v="8"/>
    <s v="210A"/>
    <s v="VP Student Learning"/>
  </r>
  <r>
    <x v="2447"/>
    <x v="0"/>
    <s v="LABORF"/>
    <s v="2026"/>
    <n v="163621.76999999999"/>
    <s v="GU001"/>
    <s v="140HR0"/>
    <s v="2110"/>
    <s v="673000"/>
    <m/>
    <m/>
    <x v="0"/>
    <x v="0"/>
    <x v="0"/>
    <x v="0"/>
    <x v="10"/>
    <x v="9"/>
    <s v="140"/>
    <x v="52"/>
    <s v="140A"/>
    <s v="HR - Vice Chancellor"/>
  </r>
  <r>
    <x v="2448"/>
    <x v="0"/>
    <s v="LABORF"/>
    <s v="2026"/>
    <n v="0"/>
    <s v="GU001"/>
    <s v="120BS0"/>
    <s v="2110"/>
    <s v="672000"/>
    <m/>
    <m/>
    <x v="0"/>
    <x v="0"/>
    <x v="0"/>
    <x v="0"/>
    <x v="0"/>
    <x v="0"/>
    <s v="120"/>
    <x v="29"/>
    <s v="120A"/>
    <s v="Asst. Chancellor - Admin Svcs."/>
  </r>
  <r>
    <x v="2449"/>
    <x v="0"/>
    <s v="LABORF"/>
    <s v="2026"/>
    <n v="134815.62"/>
    <s v="GU001"/>
    <s v="511SM1"/>
    <s v="1100"/>
    <s v="040100"/>
    <m/>
    <m/>
    <x v="0"/>
    <x v="0"/>
    <x v="3"/>
    <x v="3"/>
    <x v="5"/>
    <x v="2"/>
    <s v="511"/>
    <x v="17"/>
    <s v="511G"/>
    <s v="PC - SCIENCE"/>
  </r>
  <r>
    <x v="2450"/>
    <x v="0"/>
    <s v="LABORF"/>
    <s v="2026"/>
    <n v="27630.82"/>
    <s v="RP384"/>
    <s v="55CMTB"/>
    <s v="1231"/>
    <s v="631000"/>
    <m/>
    <m/>
    <x v="0"/>
    <x v="0"/>
    <x v="3"/>
    <x v="3"/>
    <x v="8"/>
    <x v="7"/>
    <s v="55C"/>
    <x v="24"/>
    <s v="55CA"/>
    <s v="Dean Student Success &amp; Counseling"/>
  </r>
  <r>
    <x v="2451"/>
    <x v="0"/>
    <s v="LABORF"/>
    <s v="2026"/>
    <n v="0"/>
    <s v="RP257"/>
    <s v="511ST4"/>
    <s v="2412"/>
    <s v="611000"/>
    <m/>
    <m/>
    <x v="0"/>
    <x v="0"/>
    <x v="3"/>
    <x v="3"/>
    <x v="5"/>
    <x v="2"/>
    <s v="511"/>
    <x v="17"/>
    <s v="511J"/>
    <s v="PC - Dean of Learning - A"/>
  </r>
  <r>
    <x v="2452"/>
    <x v="0"/>
    <s v="LABORF"/>
    <s v="2026"/>
    <n v="0"/>
    <s v="GU001"/>
    <s v="210VI0"/>
    <s v="2394"/>
    <s v="601000"/>
    <m/>
    <m/>
    <x v="0"/>
    <x v="0"/>
    <x v="1"/>
    <x v="1"/>
    <x v="6"/>
    <x v="5"/>
    <s v="210"/>
    <x v="8"/>
    <s v="210A"/>
    <s v="VP Student Learning"/>
  </r>
  <r>
    <x v="2453"/>
    <x v="0"/>
    <s v="LABORF"/>
    <s v="2026"/>
    <n v="0"/>
    <s v="GU001"/>
    <s v="210VI0"/>
    <s v="2394"/>
    <s v="601000"/>
    <m/>
    <m/>
    <x v="0"/>
    <x v="0"/>
    <x v="1"/>
    <x v="1"/>
    <x v="6"/>
    <x v="5"/>
    <s v="210"/>
    <x v="8"/>
    <s v="210A"/>
    <s v="VP Student Learning"/>
  </r>
  <r>
    <x v="2454"/>
    <x v="0"/>
    <s v="LABORF"/>
    <s v="2026"/>
    <n v="0"/>
    <s v="GU001"/>
    <s v="210VI0"/>
    <s v="2394"/>
    <s v="601000"/>
    <m/>
    <m/>
    <x v="0"/>
    <x v="0"/>
    <x v="1"/>
    <x v="1"/>
    <x v="6"/>
    <x v="5"/>
    <s v="210"/>
    <x v="8"/>
    <s v="210A"/>
    <s v="VP Student Learning"/>
  </r>
  <r>
    <x v="2455"/>
    <x v="0"/>
    <s v="LABORF"/>
    <s v="2026"/>
    <n v="0"/>
    <s v="GU001"/>
    <s v="260VS0"/>
    <s v="2399"/>
    <s v="649090"/>
    <m/>
    <m/>
    <x v="0"/>
    <x v="0"/>
    <x v="1"/>
    <x v="1"/>
    <x v="1"/>
    <x v="1"/>
    <s v="260"/>
    <x v="1"/>
    <s v="260A"/>
    <s v="VP of Student Services"/>
  </r>
  <r>
    <x v="2456"/>
    <x v="0"/>
    <s v="LABORF"/>
    <s v="2026"/>
    <n v="88888.51"/>
    <s v="GU001"/>
    <s v="26KTC1"/>
    <s v="2110"/>
    <s v="633000"/>
    <m/>
    <m/>
    <x v="0"/>
    <x v="0"/>
    <x v="1"/>
    <x v="1"/>
    <x v="1"/>
    <x v="1"/>
    <s v="26K"/>
    <x v="73"/>
    <s v="26KT"/>
    <s v="BC TRANSFER CENTER"/>
  </r>
  <r>
    <x v="2457"/>
    <x v="0"/>
    <s v="LABORF"/>
    <s v="2026"/>
    <n v="0"/>
    <s v="GU001"/>
    <s v="210VI0"/>
    <s v="2394"/>
    <s v="601000"/>
    <m/>
    <m/>
    <x v="0"/>
    <x v="0"/>
    <x v="1"/>
    <x v="1"/>
    <x v="6"/>
    <x v="5"/>
    <s v="210"/>
    <x v="8"/>
    <s v="210A"/>
    <s v="VP Student Learning"/>
  </r>
  <r>
    <x v="2458"/>
    <x v="0"/>
    <s v="LABORF"/>
    <s v="2026"/>
    <n v="0"/>
    <s v="GU001"/>
    <s v="210VI0"/>
    <s v="2394"/>
    <s v="601000"/>
    <m/>
    <m/>
    <x v="0"/>
    <x v="0"/>
    <x v="1"/>
    <x v="1"/>
    <x v="6"/>
    <x v="5"/>
    <s v="210"/>
    <x v="8"/>
    <s v="210A"/>
    <s v="VP Student Learning"/>
  </r>
  <r>
    <x v="2459"/>
    <x v="0"/>
    <s v="LABORF"/>
    <s v="2026"/>
    <n v="0"/>
    <s v="GU001"/>
    <s v="210VI0"/>
    <s v="2394"/>
    <s v="601000"/>
    <m/>
    <m/>
    <x v="0"/>
    <x v="0"/>
    <x v="1"/>
    <x v="1"/>
    <x v="6"/>
    <x v="5"/>
    <s v="210"/>
    <x v="8"/>
    <s v="210A"/>
    <s v="VP Student Learning"/>
  </r>
  <r>
    <x v="2460"/>
    <x v="0"/>
    <s v="LABORF"/>
    <s v="2026"/>
    <n v="0"/>
    <s v="GU001"/>
    <s v="210VI0"/>
    <s v="2394"/>
    <s v="601000"/>
    <m/>
    <m/>
    <x v="0"/>
    <x v="0"/>
    <x v="1"/>
    <x v="1"/>
    <x v="6"/>
    <x v="5"/>
    <s v="210"/>
    <x v="8"/>
    <s v="210A"/>
    <s v="VP Student Learning"/>
  </r>
  <r>
    <x v="2461"/>
    <x v="0"/>
    <s v="LABORF"/>
    <s v="2026"/>
    <n v="0"/>
    <s v="GU001"/>
    <s v="210VI0"/>
    <s v="2394"/>
    <s v="601000"/>
    <m/>
    <m/>
    <x v="0"/>
    <x v="0"/>
    <x v="1"/>
    <x v="1"/>
    <x v="6"/>
    <x v="5"/>
    <s v="210"/>
    <x v="8"/>
    <s v="210A"/>
    <s v="VP Student Learning"/>
  </r>
  <r>
    <x v="2462"/>
    <x v="0"/>
    <s v="LABORF"/>
    <s v="2026"/>
    <n v="0"/>
    <s v="GU001"/>
    <s v="210VI0"/>
    <s v="2394"/>
    <s v="601000"/>
    <m/>
    <m/>
    <x v="0"/>
    <x v="0"/>
    <x v="1"/>
    <x v="1"/>
    <x v="6"/>
    <x v="5"/>
    <s v="210"/>
    <x v="8"/>
    <s v="210A"/>
    <s v="VP Student Learning"/>
  </r>
  <r>
    <x v="2463"/>
    <x v="0"/>
    <s v="LABORF"/>
    <s v="2026"/>
    <n v="0"/>
    <s v="GU001"/>
    <s v="210VI0"/>
    <s v="2394"/>
    <s v="601000"/>
    <m/>
    <m/>
    <x v="0"/>
    <x v="0"/>
    <x v="1"/>
    <x v="1"/>
    <x v="6"/>
    <x v="5"/>
    <s v="210"/>
    <x v="8"/>
    <s v="210A"/>
    <s v="VP Student Learning"/>
  </r>
  <r>
    <x v="2464"/>
    <x v="0"/>
    <s v="LABORF"/>
    <s v="2026"/>
    <n v="0"/>
    <s v="GU001"/>
    <s v="210VI0"/>
    <s v="2394"/>
    <s v="601000"/>
    <m/>
    <m/>
    <x v="0"/>
    <x v="0"/>
    <x v="1"/>
    <x v="1"/>
    <x v="6"/>
    <x v="5"/>
    <s v="210"/>
    <x v="8"/>
    <s v="210A"/>
    <s v="VP Student Learning"/>
  </r>
  <r>
    <x v="2465"/>
    <x v="0"/>
    <s v="LABORF"/>
    <s v="2026"/>
    <n v="0"/>
    <s v="GU001"/>
    <s v="210VI0"/>
    <s v="2394"/>
    <s v="601000"/>
    <m/>
    <m/>
    <x v="0"/>
    <x v="0"/>
    <x v="1"/>
    <x v="1"/>
    <x v="6"/>
    <x v="5"/>
    <s v="210"/>
    <x v="8"/>
    <s v="210A"/>
    <s v="VP Student Learning"/>
  </r>
  <r>
    <x v="2466"/>
    <x v="0"/>
    <s v="LABORF"/>
    <s v="2026"/>
    <n v="0"/>
    <s v="GU001"/>
    <s v="210VI0"/>
    <s v="2394"/>
    <s v="601000"/>
    <m/>
    <m/>
    <x v="0"/>
    <x v="0"/>
    <x v="1"/>
    <x v="1"/>
    <x v="6"/>
    <x v="5"/>
    <s v="210"/>
    <x v="8"/>
    <s v="210A"/>
    <s v="VP Student Learning"/>
  </r>
  <r>
    <x v="2467"/>
    <x v="0"/>
    <s v="LABORF"/>
    <s v="2026"/>
    <n v="0"/>
    <s v="GU001"/>
    <s v="210VI0"/>
    <s v="2394"/>
    <s v="601000"/>
    <m/>
    <m/>
    <x v="0"/>
    <x v="0"/>
    <x v="1"/>
    <x v="1"/>
    <x v="6"/>
    <x v="5"/>
    <s v="210"/>
    <x v="8"/>
    <s v="210A"/>
    <s v="VP Student Learning"/>
  </r>
  <r>
    <x v="2468"/>
    <x v="0"/>
    <s v="LABORF"/>
    <s v="2026"/>
    <n v="0"/>
    <s v="GU001"/>
    <s v="210VI0"/>
    <s v="2394"/>
    <s v="601000"/>
    <m/>
    <m/>
    <x v="0"/>
    <x v="0"/>
    <x v="1"/>
    <x v="1"/>
    <x v="6"/>
    <x v="5"/>
    <s v="210"/>
    <x v="8"/>
    <s v="210A"/>
    <s v="VP Student Learning"/>
  </r>
  <r>
    <x v="2469"/>
    <x v="0"/>
    <s v="LABORF"/>
    <s v="2026"/>
    <n v="149622.44"/>
    <s v="GU001"/>
    <s v="215SI1"/>
    <s v="1100"/>
    <s v="190500"/>
    <m/>
    <m/>
    <x v="0"/>
    <x v="0"/>
    <x v="1"/>
    <x v="1"/>
    <x v="6"/>
    <x v="5"/>
    <s v="215"/>
    <x v="13"/>
    <s v="215G"/>
    <s v="Physical Science"/>
  </r>
  <r>
    <x v="329"/>
    <x v="0"/>
    <s v="LABORF"/>
    <s v="2026"/>
    <n v="61065.7"/>
    <s v="GU001"/>
    <s v="206PH1"/>
    <s v="1100"/>
    <s v="083500"/>
    <m/>
    <m/>
    <x v="0"/>
    <x v="0"/>
    <x v="1"/>
    <x v="1"/>
    <x v="13"/>
    <x v="12"/>
    <s v="206"/>
    <x v="56"/>
    <s v="206B"/>
    <s v="BC Athletics-INST"/>
  </r>
  <r>
    <x v="2470"/>
    <x v="0"/>
    <s v="LABORF"/>
    <s v="2026"/>
    <n v="102091.96"/>
    <s v="GU001"/>
    <s v="215BD1"/>
    <s v="1100"/>
    <s v="040100"/>
    <m/>
    <m/>
    <x v="0"/>
    <x v="0"/>
    <x v="1"/>
    <x v="1"/>
    <x v="6"/>
    <x v="5"/>
    <s v="215"/>
    <x v="13"/>
    <s v="215B"/>
    <s v="Biology Science Department"/>
  </r>
  <r>
    <x v="2471"/>
    <x v="0"/>
    <s v="LABORF"/>
    <s v="2026"/>
    <n v="110649.45"/>
    <s v="GU001"/>
    <s v="21BCM1"/>
    <s v="1100"/>
    <s v="060100"/>
    <m/>
    <m/>
    <x v="0"/>
    <x v="0"/>
    <x v="1"/>
    <x v="1"/>
    <x v="6"/>
    <x v="5"/>
    <s v="21B"/>
    <x v="12"/>
    <s v="21BC"/>
    <s v="English Grants"/>
  </r>
  <r>
    <x v="2472"/>
    <x v="0"/>
    <s v="LABORF"/>
    <s v="2026"/>
    <n v="102749.01"/>
    <s v="GU001"/>
    <s v="21GBE1"/>
    <s v="1100"/>
    <s v="220200"/>
    <m/>
    <m/>
    <x v="0"/>
    <x v="0"/>
    <x v="1"/>
    <x v="1"/>
    <x v="6"/>
    <x v="5"/>
    <s v="21G"/>
    <x v="15"/>
    <s v="21GB"/>
    <s v="BC BEHAVIORIAL SCIENCE"/>
  </r>
  <r>
    <x v="2473"/>
    <x v="0"/>
    <s v="LABORF"/>
    <s v="2026"/>
    <n v="102749.01"/>
    <s v="GU001"/>
    <s v="21BEE1"/>
    <s v="1100"/>
    <s v="150100"/>
    <m/>
    <m/>
    <x v="0"/>
    <x v="0"/>
    <x v="1"/>
    <x v="1"/>
    <x v="6"/>
    <x v="5"/>
    <s v="21B"/>
    <x v="12"/>
    <s v="21BE"/>
    <s v="Dean English"/>
  </r>
  <r>
    <x v="2474"/>
    <x v="0"/>
    <s v="LABORF"/>
    <s v="2026"/>
    <n v="0"/>
    <s v="GU001"/>
    <s v="21AEIT"/>
    <s v="1100"/>
    <s v="095600"/>
    <m/>
    <m/>
    <x v="0"/>
    <x v="0"/>
    <x v="1"/>
    <x v="1"/>
    <x v="6"/>
    <x v="5"/>
    <s v="21A"/>
    <x v="47"/>
    <s v="21AE"/>
    <s v="Engineering Systems"/>
  </r>
  <r>
    <x v="2475"/>
    <x v="0"/>
    <s v="LABORF"/>
    <s v="2026"/>
    <n v="118368.9"/>
    <s v="GU001"/>
    <s v="21GLI0"/>
    <s v="1241"/>
    <s v="612000"/>
    <m/>
    <m/>
    <x v="0"/>
    <x v="0"/>
    <x v="1"/>
    <x v="1"/>
    <x v="6"/>
    <x v="5"/>
    <s v="21G"/>
    <x v="15"/>
    <s v="21GL"/>
    <s v="BC LIBRARY"/>
  </r>
  <r>
    <x v="2476"/>
    <x v="0"/>
    <s v="LABORF"/>
    <s v="2026"/>
    <n v="0"/>
    <s v="GU001"/>
    <s v="21BEE1"/>
    <s v="1100"/>
    <s v="150100"/>
    <m/>
    <m/>
    <x v="0"/>
    <x v="0"/>
    <x v="1"/>
    <x v="1"/>
    <x v="6"/>
    <x v="5"/>
    <s v="21B"/>
    <x v="12"/>
    <s v="21BE"/>
    <s v="Dean English"/>
  </r>
  <r>
    <x v="2477"/>
    <x v="0"/>
    <s v="LABORF"/>
    <s v="2026"/>
    <n v="0"/>
    <s v="GU001"/>
    <s v="21BEE1"/>
    <s v="1100"/>
    <s v="150100"/>
    <m/>
    <m/>
    <x v="0"/>
    <x v="0"/>
    <x v="1"/>
    <x v="1"/>
    <x v="6"/>
    <x v="5"/>
    <s v="21B"/>
    <x v="12"/>
    <s v="21BE"/>
    <s v="Dean English"/>
  </r>
  <r>
    <x v="2478"/>
    <x v="0"/>
    <s v="LABORF"/>
    <s v="2026"/>
    <n v="102749.01"/>
    <s v="GU001"/>
    <s v="212BMT"/>
    <s v="1100"/>
    <s v="050200"/>
    <m/>
    <m/>
    <x v="0"/>
    <x v="0"/>
    <x v="1"/>
    <x v="1"/>
    <x v="6"/>
    <x v="5"/>
    <s v="212"/>
    <x v="16"/>
    <s v="212B"/>
    <s v="Art Department"/>
  </r>
  <r>
    <x v="2479"/>
    <x v="0"/>
    <s v="LABORF"/>
    <s v="2026"/>
    <n v="0"/>
    <s v="GU001"/>
    <s v="213SS1"/>
    <s v="1100"/>
    <s v="220500"/>
    <m/>
    <m/>
    <x v="0"/>
    <x v="0"/>
    <x v="1"/>
    <x v="1"/>
    <x v="6"/>
    <x v="5"/>
    <s v="213"/>
    <x v="34"/>
    <s v="213S"/>
    <s v="BC SOC SCIENCE/RISING SCHOL"/>
  </r>
  <r>
    <x v="1365"/>
    <x v="0"/>
    <s v="LABORF"/>
    <s v="2026"/>
    <n v="7153.7"/>
    <s v="GU001"/>
    <s v="26CCG1"/>
    <s v="1252"/>
    <s v="631000"/>
    <m/>
    <m/>
    <x v="0"/>
    <x v="0"/>
    <x v="1"/>
    <x v="1"/>
    <x v="1"/>
    <x v="1"/>
    <s v="26C"/>
    <x v="43"/>
    <s v="26CC"/>
    <s v="Dean of Student Develop Success"/>
  </r>
  <r>
    <x v="2480"/>
    <x v="0"/>
    <s v="LABORF"/>
    <s v="2026"/>
    <n v="0"/>
    <s v="GU001"/>
    <s v="206PM1"/>
    <s v="2394"/>
    <s v="696011"/>
    <m/>
    <m/>
    <x v="0"/>
    <x v="0"/>
    <x v="1"/>
    <x v="1"/>
    <x v="13"/>
    <x v="12"/>
    <s v="206"/>
    <x v="56"/>
    <s v="206A"/>
    <s v="BC Athletics"/>
  </r>
  <r>
    <x v="1868"/>
    <x v="0"/>
    <s v="LABORF"/>
    <s v="2026"/>
    <n v="47706.34"/>
    <s v="GU001"/>
    <s v="411BU1"/>
    <s v="1100"/>
    <s v="050100"/>
    <m/>
    <s v="CP"/>
    <x v="0"/>
    <x v="0"/>
    <x v="2"/>
    <x v="2"/>
    <x v="2"/>
    <x v="2"/>
    <s v="411"/>
    <x v="20"/>
    <s v="411A"/>
    <s v="Dean of Career Technical Education"/>
  </r>
  <r>
    <x v="2230"/>
    <x v="0"/>
    <s v="LABORF"/>
    <s v="2026"/>
    <n v="7888.74"/>
    <s v="GU001"/>
    <s v="514AW6"/>
    <s v="1251"/>
    <s v="696071"/>
    <m/>
    <m/>
    <x v="0"/>
    <x v="0"/>
    <x v="3"/>
    <x v="3"/>
    <x v="5"/>
    <x v="2"/>
    <s v="514"/>
    <x v="18"/>
    <s v="514A"/>
    <s v="PC - Athletic Director"/>
  </r>
  <r>
    <x v="2481"/>
    <x v="0"/>
    <s v="LABORF"/>
    <s v="2026"/>
    <n v="0"/>
    <s v="GU001"/>
    <s v="218FC2"/>
    <s v="1100"/>
    <s v="130600"/>
    <m/>
    <m/>
    <x v="0"/>
    <x v="0"/>
    <x v="1"/>
    <x v="1"/>
    <x v="6"/>
    <x v="5"/>
    <s v="218"/>
    <x v="26"/>
    <s v="218F"/>
    <s v="BC FACE"/>
  </r>
  <r>
    <x v="738"/>
    <x v="0"/>
    <s v="LABORF"/>
    <s v="2026"/>
    <n v="8505.1200000000008"/>
    <s v="RP041"/>
    <s v="41MSN1"/>
    <s v="2191"/>
    <s v="601000"/>
    <m/>
    <s v="CP"/>
    <x v="0"/>
    <x v="0"/>
    <x v="2"/>
    <x v="2"/>
    <x v="2"/>
    <x v="2"/>
    <s v="41M"/>
    <x v="67"/>
    <s v="41MA"/>
    <s v="Incarcerated Stud Ed Program (ISEP)"/>
  </r>
  <r>
    <x v="2482"/>
    <x v="0"/>
    <s v="LABORF"/>
    <s v="2026"/>
    <n v="17502.95"/>
    <s v="CD004"/>
    <s v="42DCC4"/>
    <s v="2191"/>
    <s v="653000"/>
    <m/>
    <s v="CS"/>
    <x v="0"/>
    <x v="0"/>
    <x v="2"/>
    <x v="2"/>
    <x v="11"/>
    <x v="10"/>
    <s v="42D"/>
    <x v="27"/>
    <s v="42DA"/>
    <s v="CDC Program Manager"/>
  </r>
  <r>
    <x v="2483"/>
    <x v="0"/>
    <s v="LABORF"/>
    <s v="2026"/>
    <n v="79097.33"/>
    <s v="GU001"/>
    <s v="406IT1"/>
    <s v="2191"/>
    <s v="678000"/>
    <m/>
    <s v="CI"/>
    <x v="0"/>
    <x v="0"/>
    <x v="2"/>
    <x v="2"/>
    <x v="7"/>
    <x v="6"/>
    <s v="406"/>
    <x v="88"/>
    <s v="406A"/>
    <s v="Information Technology"/>
  </r>
  <r>
    <x v="1222"/>
    <x v="0"/>
    <s v="LABORF"/>
    <s v="2026"/>
    <n v="30427.07"/>
    <s v="RP109"/>
    <s v="102HL1"/>
    <s v="2191"/>
    <s v="684000"/>
    <m/>
    <m/>
    <x v="0"/>
    <x v="0"/>
    <x v="0"/>
    <x v="0"/>
    <x v="3"/>
    <x v="3"/>
    <s v="102"/>
    <x v="4"/>
    <s v="102G"/>
    <s v="AVC Public Affairs &amp; Dev"/>
  </r>
  <r>
    <x v="2484"/>
    <x v="0"/>
    <s v="LABORF"/>
    <s v="2026"/>
    <n v="40733.65"/>
    <s v="GU001"/>
    <s v="21DHC1"/>
    <s v="2191"/>
    <s v="601000"/>
    <m/>
    <m/>
    <x v="0"/>
    <x v="0"/>
    <x v="1"/>
    <x v="1"/>
    <x v="6"/>
    <x v="5"/>
    <s v="21D"/>
    <x v="11"/>
    <s v="21DH"/>
    <s v="BC Assc Dean Nursing"/>
  </r>
  <r>
    <x v="2485"/>
    <x v="0"/>
    <s v="LABORF"/>
    <s v="2026"/>
    <n v="0"/>
    <s v="RP420"/>
    <s v="26EWA8"/>
    <s v="2110"/>
    <s v="642000"/>
    <m/>
    <m/>
    <x v="0"/>
    <x v="0"/>
    <x v="1"/>
    <x v="1"/>
    <x v="1"/>
    <x v="1"/>
    <s v="26E"/>
    <x v="14"/>
    <s v="26EW"/>
    <s v="BC Workability III"/>
  </r>
  <r>
    <x v="2486"/>
    <x v="0"/>
    <s v="LABORF"/>
    <s v="2026"/>
    <n v="0"/>
    <s v="GU001"/>
    <s v="21BCM1"/>
    <s v="1100"/>
    <s v="060100"/>
    <m/>
    <m/>
    <x v="0"/>
    <x v="0"/>
    <x v="1"/>
    <x v="1"/>
    <x v="6"/>
    <x v="5"/>
    <s v="21B"/>
    <x v="12"/>
    <s v="21BC"/>
    <s v="English Grants"/>
  </r>
  <r>
    <x v="660"/>
    <x v="0"/>
    <s v="LABORF"/>
    <s v="2026"/>
    <n v="48689.21"/>
    <s v="GU001"/>
    <s v="21ACTE"/>
    <s v="2191"/>
    <s v="602010"/>
    <m/>
    <m/>
    <x v="0"/>
    <x v="0"/>
    <x v="1"/>
    <x v="1"/>
    <x v="6"/>
    <x v="5"/>
    <s v="21A"/>
    <x v="47"/>
    <s v="21AC"/>
    <s v="BC Director CTE"/>
  </r>
  <r>
    <x v="2487"/>
    <x v="0"/>
    <s v="LABORF"/>
    <s v="2026"/>
    <n v="40608.53"/>
    <s v="GU001"/>
    <s v="23CMOC"/>
    <s v="2191"/>
    <s v="653000"/>
    <m/>
    <m/>
    <x v="0"/>
    <x v="0"/>
    <x v="1"/>
    <x v="1"/>
    <x v="15"/>
    <x v="14"/>
    <s v="23C"/>
    <x v="48"/>
    <s v="23CA"/>
    <s v="M &amp; O Manager"/>
  </r>
  <r>
    <x v="1330"/>
    <x v="0"/>
    <s v="LABORF"/>
    <s v="2026"/>
    <n v="36724.93"/>
    <s v="RP384"/>
    <s v="26LEQA"/>
    <s v="2191"/>
    <s v="649090"/>
    <m/>
    <m/>
    <x v="0"/>
    <x v="0"/>
    <x v="1"/>
    <x v="1"/>
    <x v="1"/>
    <x v="1"/>
    <s v="26L"/>
    <x v="10"/>
    <s v="26LA"/>
    <s v="Categorical Programs"/>
  </r>
  <r>
    <x v="2488"/>
    <x v="0"/>
    <s v="LABORF"/>
    <s v="2026"/>
    <n v="102091.96"/>
    <s v="GU001"/>
    <s v="21FFL2"/>
    <s v="1100"/>
    <s v="110500"/>
    <m/>
    <m/>
    <x v="0"/>
    <x v="0"/>
    <x v="1"/>
    <x v="1"/>
    <x v="6"/>
    <x v="5"/>
    <s v="21F"/>
    <x v="46"/>
    <s v="21FF"/>
    <s v="BC FOREIGN LANGUAGE"/>
  </r>
  <r>
    <x v="1431"/>
    <x v="0"/>
    <s v="LABORF"/>
    <s v="2026"/>
    <n v="75668.7"/>
    <s v="GU001"/>
    <s v="518HC5"/>
    <s v="1214"/>
    <s v="601000"/>
    <m/>
    <m/>
    <x v="0"/>
    <x v="0"/>
    <x v="3"/>
    <x v="3"/>
    <x v="5"/>
    <x v="2"/>
    <s v="518"/>
    <x v="6"/>
    <s v="518A"/>
    <s v="Associate Dean, Health Careers"/>
  </r>
  <r>
    <x v="2489"/>
    <x v="0"/>
    <s v="LABORF"/>
    <s v="2026"/>
    <n v="24135.41"/>
    <s v="RP400"/>
    <s v="26FFA4"/>
    <s v="2191"/>
    <s v="646000"/>
    <s v="BFALCA"/>
    <m/>
    <x v="0"/>
    <x v="0"/>
    <x v="1"/>
    <x v="1"/>
    <x v="1"/>
    <x v="1"/>
    <s v="26F"/>
    <x v="58"/>
    <s v="26FA"/>
    <s v="Director Financial Aid (New Queue)"/>
  </r>
  <r>
    <x v="2490"/>
    <x v="0"/>
    <s v="LABORF"/>
    <s v="2026"/>
    <n v="0"/>
    <s v="RP335"/>
    <s v="214SU1"/>
    <s v="2394"/>
    <s v="601000"/>
    <s v="STEM02"/>
    <m/>
    <x v="0"/>
    <x v="0"/>
    <x v="1"/>
    <x v="1"/>
    <x v="6"/>
    <x v="5"/>
    <s v="214"/>
    <x v="26"/>
    <s v="214S"/>
    <s v="BC Stem"/>
  </r>
  <r>
    <x v="2491"/>
    <x v="0"/>
    <s v="LABORF"/>
    <s v="2026"/>
    <n v="0"/>
    <s v="RP659"/>
    <s v="26LCAS"/>
    <s v="2394"/>
    <s v="643020"/>
    <s v="CASCSC"/>
    <m/>
    <x v="0"/>
    <x v="0"/>
    <x v="1"/>
    <x v="1"/>
    <x v="1"/>
    <x v="1"/>
    <s v="26L"/>
    <x v="10"/>
    <s v="26LC"/>
    <s v="CATEGORICAL BC CAL SOAP"/>
  </r>
  <r>
    <x v="2492"/>
    <x v="0"/>
    <s v="LABORF"/>
    <s v="2026"/>
    <n v="0"/>
    <s v="GU001"/>
    <s v="206PH1"/>
    <s v="2191"/>
    <s v="601000"/>
    <m/>
    <m/>
    <x v="0"/>
    <x v="0"/>
    <x v="1"/>
    <x v="1"/>
    <x v="13"/>
    <x v="12"/>
    <s v="206"/>
    <x v="56"/>
    <s v="206B"/>
    <s v="BC Athletics-INST"/>
  </r>
  <r>
    <x v="2493"/>
    <x v="0"/>
    <s v="LABORF"/>
    <s v="2026"/>
    <n v="0"/>
    <s v="GU001"/>
    <s v="260VS0"/>
    <s v="2399"/>
    <s v="649090"/>
    <m/>
    <m/>
    <x v="0"/>
    <x v="0"/>
    <x v="1"/>
    <x v="1"/>
    <x v="1"/>
    <x v="1"/>
    <s v="260"/>
    <x v="1"/>
    <s v="260A"/>
    <s v="VP of Student Services"/>
  </r>
  <r>
    <x v="2494"/>
    <x v="0"/>
    <s v="LABORF"/>
    <s v="2026"/>
    <n v="154352.71"/>
    <s v="GU001"/>
    <s v="41ECM1"/>
    <s v="1100"/>
    <s v="150100"/>
    <m/>
    <s v="CI"/>
    <x v="0"/>
    <x v="0"/>
    <x v="2"/>
    <x v="2"/>
    <x v="2"/>
    <x v="2"/>
    <s v="41E"/>
    <x v="2"/>
    <s v="41EB"/>
    <s v="CC-Communications"/>
  </r>
  <r>
    <x v="2402"/>
    <x v="0"/>
    <s v="LABORF"/>
    <s v="2026"/>
    <n v="69469.66"/>
    <s v="GU001"/>
    <s v="41ESC1"/>
    <s v="1100"/>
    <s v="040100"/>
    <m/>
    <s v="CM"/>
    <x v="0"/>
    <x v="0"/>
    <x v="2"/>
    <x v="2"/>
    <x v="2"/>
    <x v="2"/>
    <s v="41E"/>
    <x v="2"/>
    <s v="41EE"/>
    <s v="CC-Science"/>
  </r>
  <r>
    <x v="2495"/>
    <x v="0"/>
    <s v="LABORF"/>
    <s v="2026"/>
    <n v="9145.27"/>
    <s v="GU001"/>
    <s v="411BU1"/>
    <s v="1252"/>
    <s v="601000"/>
    <m/>
    <s v="CI"/>
    <x v="0"/>
    <x v="0"/>
    <x v="2"/>
    <x v="2"/>
    <x v="2"/>
    <x v="2"/>
    <s v="411"/>
    <x v="20"/>
    <s v="411A"/>
    <s v="Dean of Career Technical Education"/>
  </r>
  <r>
    <x v="2495"/>
    <x v="0"/>
    <s v="LABORF"/>
    <s v="2026"/>
    <n v="150737"/>
    <s v="GU001"/>
    <s v="411BU1"/>
    <s v="1100"/>
    <s v="140200"/>
    <m/>
    <s v="CI"/>
    <x v="0"/>
    <x v="0"/>
    <x v="2"/>
    <x v="2"/>
    <x v="2"/>
    <x v="2"/>
    <s v="411"/>
    <x v="20"/>
    <s v="411A"/>
    <s v="Dean of Career Technical Education"/>
  </r>
  <r>
    <x v="2496"/>
    <x v="0"/>
    <s v="LABORF"/>
    <s v="2026"/>
    <n v="146987.76"/>
    <s v="GU001"/>
    <s v="411PU1"/>
    <s v="1100"/>
    <s v="210500"/>
    <m/>
    <s v="CI"/>
    <x v="0"/>
    <x v="0"/>
    <x v="2"/>
    <x v="2"/>
    <x v="2"/>
    <x v="2"/>
    <s v="411"/>
    <x v="20"/>
    <s v="411A"/>
    <s v="Dean of Career Technical Education"/>
  </r>
  <r>
    <x v="2497"/>
    <x v="0"/>
    <s v="LABORF"/>
    <s v="2026"/>
    <n v="101139.42"/>
    <s v="CD004"/>
    <s v="42DCC4"/>
    <s v="2110"/>
    <s v="692000"/>
    <m/>
    <s v="CI"/>
    <x v="0"/>
    <x v="0"/>
    <x v="2"/>
    <x v="2"/>
    <x v="11"/>
    <x v="10"/>
    <s v="42D"/>
    <x v="27"/>
    <s v="42DA"/>
    <s v="CDC Program Manager"/>
  </r>
  <r>
    <x v="2498"/>
    <x v="0"/>
    <s v="LABORF"/>
    <s v="2026"/>
    <n v="0"/>
    <s v="GU001"/>
    <s v="42GAW4"/>
    <s v="2394"/>
    <s v="696041"/>
    <m/>
    <s v="CI"/>
    <x v="0"/>
    <x v="0"/>
    <x v="2"/>
    <x v="2"/>
    <x v="11"/>
    <x v="10"/>
    <s v="42G"/>
    <x v="81"/>
    <s v="42GA"/>
    <s v="Athletics"/>
  </r>
  <r>
    <x v="2499"/>
    <x v="0"/>
    <s v="LABORF"/>
    <s v="2026"/>
    <n v="0"/>
    <s v="RP586"/>
    <s v="110ES1"/>
    <s v="2394"/>
    <s v="601000"/>
    <m/>
    <m/>
    <x v="0"/>
    <x v="0"/>
    <x v="0"/>
    <x v="0"/>
    <x v="4"/>
    <x v="4"/>
    <s v="110"/>
    <x v="65"/>
    <s v="110A"/>
    <s v="Asst. Chancellor-Educational Svcs"/>
  </r>
  <r>
    <x v="2500"/>
    <x v="0"/>
    <s v="LABORF"/>
    <s v="2026"/>
    <n v="0"/>
    <s v="CE005"/>
    <s v="117ETE"/>
    <s v="2412"/>
    <s v="684000"/>
    <m/>
    <m/>
    <x v="0"/>
    <x v="0"/>
    <x v="0"/>
    <x v="0"/>
    <x v="4"/>
    <x v="4"/>
    <s v="11B"/>
    <x v="5"/>
    <s v="11BJ"/>
    <s v="Workplace Learning"/>
  </r>
  <r>
    <x v="2501"/>
    <x v="0"/>
    <s v="LABORF"/>
    <s v="2026"/>
    <n v="0"/>
    <s v="GU001"/>
    <s v="120BS0"/>
    <s v="2110"/>
    <s v="672000"/>
    <m/>
    <m/>
    <x v="0"/>
    <x v="0"/>
    <x v="0"/>
    <x v="0"/>
    <x v="0"/>
    <x v="0"/>
    <s v="120"/>
    <x v="29"/>
    <s v="120A"/>
    <s v="Asst. Chancellor - Admin Svcs."/>
  </r>
  <r>
    <x v="255"/>
    <x v="0"/>
    <s v="LABORF"/>
    <s v="2026"/>
    <n v="98315.199999999997"/>
    <s v="GU001"/>
    <s v="55CEO1"/>
    <s v="1231"/>
    <s v="643000"/>
    <m/>
    <m/>
    <x v="0"/>
    <x v="0"/>
    <x v="3"/>
    <x v="3"/>
    <x v="8"/>
    <x v="7"/>
    <s v="55C"/>
    <x v="24"/>
    <s v="55CB"/>
    <s v="Director of Student Services"/>
  </r>
  <r>
    <x v="2356"/>
    <x v="0"/>
    <s v="LABORF"/>
    <s v="2026"/>
    <n v="35629.839999999997"/>
    <s v="RP005"/>
    <s v="55CEO1"/>
    <s v="1231"/>
    <s v="643000"/>
    <s v="EOPDCB"/>
    <m/>
    <x v="0"/>
    <x v="0"/>
    <x v="3"/>
    <x v="3"/>
    <x v="8"/>
    <x v="7"/>
    <s v="55C"/>
    <x v="24"/>
    <s v="55CB"/>
    <s v="Director of Student Services"/>
  </r>
  <r>
    <x v="2502"/>
    <x v="0"/>
    <s v="LABORF"/>
    <s v="2026"/>
    <n v="119129.87"/>
    <s v="GU001"/>
    <s v="55CCG1"/>
    <s v="1231"/>
    <s v="631000"/>
    <m/>
    <m/>
    <x v="0"/>
    <x v="0"/>
    <x v="3"/>
    <x v="3"/>
    <x v="8"/>
    <x v="7"/>
    <s v="55C"/>
    <x v="24"/>
    <s v="55CA"/>
    <s v="Dean Student Success &amp; Counseling"/>
  </r>
  <r>
    <x v="2503"/>
    <x v="0"/>
    <s v="LABORF"/>
    <s v="2026"/>
    <n v="163621.76999999999"/>
    <s v="GU001"/>
    <s v="511DA1"/>
    <s v="1214"/>
    <s v="601000"/>
    <m/>
    <m/>
    <x v="0"/>
    <x v="0"/>
    <x v="3"/>
    <x v="3"/>
    <x v="5"/>
    <x v="2"/>
    <s v="511"/>
    <x v="17"/>
    <s v="511A"/>
    <s v="PC - Dean of Learning - A"/>
  </r>
  <r>
    <x v="2504"/>
    <x v="0"/>
    <s v="LABORF"/>
    <s v="2026"/>
    <n v="0"/>
    <s v="GU001"/>
    <s v="210VI0"/>
    <s v="2394"/>
    <s v="601000"/>
    <m/>
    <m/>
    <x v="0"/>
    <x v="0"/>
    <x v="1"/>
    <x v="1"/>
    <x v="6"/>
    <x v="5"/>
    <s v="210"/>
    <x v="8"/>
    <s v="210A"/>
    <s v="VP Student Learning"/>
  </r>
  <r>
    <x v="2505"/>
    <x v="0"/>
    <s v="LABORF"/>
    <s v="2026"/>
    <n v="0"/>
    <s v="GU001"/>
    <s v="260VS0"/>
    <s v="2399"/>
    <s v="649090"/>
    <m/>
    <m/>
    <x v="0"/>
    <x v="0"/>
    <x v="1"/>
    <x v="1"/>
    <x v="1"/>
    <x v="1"/>
    <s v="260"/>
    <x v="1"/>
    <s v="260A"/>
    <s v="VP of Student Services"/>
  </r>
  <r>
    <x v="2506"/>
    <x v="0"/>
    <s v="LABORF"/>
    <s v="2026"/>
    <n v="0"/>
    <s v="GU001"/>
    <s v="260VS0"/>
    <s v="2399"/>
    <s v="649090"/>
    <m/>
    <m/>
    <x v="0"/>
    <x v="0"/>
    <x v="1"/>
    <x v="1"/>
    <x v="1"/>
    <x v="1"/>
    <s v="260"/>
    <x v="1"/>
    <s v="260A"/>
    <s v="VP of Student Services"/>
  </r>
  <r>
    <x v="2507"/>
    <x v="0"/>
    <s v="LABORF"/>
    <s v="2026"/>
    <n v="0"/>
    <s v="GU001"/>
    <s v="260VS0"/>
    <s v="2399"/>
    <s v="649090"/>
    <m/>
    <m/>
    <x v="0"/>
    <x v="0"/>
    <x v="1"/>
    <x v="1"/>
    <x v="1"/>
    <x v="1"/>
    <s v="260"/>
    <x v="1"/>
    <s v="260A"/>
    <s v="VP of Student Services"/>
  </r>
  <r>
    <x v="2508"/>
    <x v="0"/>
    <s v="LABORF"/>
    <s v="2026"/>
    <n v="0"/>
    <s v="GU001"/>
    <s v="260VS0"/>
    <s v="2399"/>
    <s v="649090"/>
    <m/>
    <m/>
    <x v="0"/>
    <x v="0"/>
    <x v="1"/>
    <x v="1"/>
    <x v="1"/>
    <x v="1"/>
    <s v="260"/>
    <x v="1"/>
    <s v="260A"/>
    <s v="VP of Student Services"/>
  </r>
  <r>
    <x v="2509"/>
    <x v="0"/>
    <s v="LABORF"/>
    <s v="2026"/>
    <n v="0"/>
    <s v="GU001"/>
    <s v="260VS0"/>
    <s v="2399"/>
    <s v="649090"/>
    <m/>
    <m/>
    <x v="0"/>
    <x v="0"/>
    <x v="1"/>
    <x v="1"/>
    <x v="1"/>
    <x v="1"/>
    <s v="260"/>
    <x v="1"/>
    <s v="260A"/>
    <s v="VP of Student Services"/>
  </r>
  <r>
    <x v="2510"/>
    <x v="0"/>
    <s v="LABORF"/>
    <s v="2026"/>
    <n v="165155.19"/>
    <s v="GU001"/>
    <s v="213AGR"/>
    <s v="1100"/>
    <s v="011200"/>
    <m/>
    <m/>
    <x v="0"/>
    <x v="0"/>
    <x v="1"/>
    <x v="1"/>
    <x v="6"/>
    <x v="5"/>
    <s v="213"/>
    <x v="34"/>
    <s v="213B"/>
    <s v="Agriculture Department"/>
  </r>
  <r>
    <x v="2511"/>
    <x v="0"/>
    <s v="LABORF"/>
    <s v="2026"/>
    <n v="86720.5"/>
    <s v="RP613"/>
    <s v="21AWR9"/>
    <s v="2110"/>
    <s v="679000"/>
    <s v="R84668"/>
    <m/>
    <x v="0"/>
    <x v="0"/>
    <x v="1"/>
    <x v="1"/>
    <x v="6"/>
    <x v="5"/>
    <s v="21A"/>
    <x v="47"/>
    <s v="21AW"/>
    <s v="BC Strong Workforce"/>
  </r>
  <r>
    <x v="978"/>
    <x v="0"/>
    <s v="LABORF"/>
    <s v="2026"/>
    <n v="23999.9"/>
    <s v="RP171"/>
    <s v="215UC1"/>
    <s v="2110"/>
    <s v="601000"/>
    <m/>
    <m/>
    <x v="0"/>
    <x v="0"/>
    <x v="1"/>
    <x v="1"/>
    <x v="6"/>
    <x v="5"/>
    <s v="215"/>
    <x v="13"/>
    <s v="215U"/>
    <s v="UC Merced Grant"/>
  </r>
  <r>
    <x v="2512"/>
    <x v="0"/>
    <s v="LABORF"/>
    <s v="2026"/>
    <n v="0"/>
    <s v="GU001"/>
    <s v="210VI0"/>
    <s v="2394"/>
    <s v="601000"/>
    <m/>
    <m/>
    <x v="0"/>
    <x v="0"/>
    <x v="1"/>
    <x v="1"/>
    <x v="6"/>
    <x v="5"/>
    <s v="210"/>
    <x v="8"/>
    <s v="210A"/>
    <s v="VP Student Learning"/>
  </r>
  <r>
    <x v="2513"/>
    <x v="0"/>
    <s v="LABORF"/>
    <s v="2026"/>
    <n v="0"/>
    <s v="GU001"/>
    <s v="210VI0"/>
    <s v="2394"/>
    <s v="601000"/>
    <m/>
    <m/>
    <x v="0"/>
    <x v="0"/>
    <x v="1"/>
    <x v="1"/>
    <x v="6"/>
    <x v="5"/>
    <s v="210"/>
    <x v="8"/>
    <s v="210A"/>
    <s v="VP Student Learning"/>
  </r>
  <r>
    <x v="2514"/>
    <x v="0"/>
    <s v="LABORF"/>
    <s v="2026"/>
    <n v="0"/>
    <s v="GU001"/>
    <s v="210VI0"/>
    <s v="2394"/>
    <s v="601000"/>
    <m/>
    <m/>
    <x v="0"/>
    <x v="0"/>
    <x v="1"/>
    <x v="1"/>
    <x v="6"/>
    <x v="5"/>
    <s v="210"/>
    <x v="8"/>
    <s v="210A"/>
    <s v="VP Student Learning"/>
  </r>
  <r>
    <x v="2515"/>
    <x v="0"/>
    <s v="LABORF"/>
    <s v="2026"/>
    <n v="0"/>
    <s v="GU001"/>
    <s v="210VI0"/>
    <s v="2394"/>
    <s v="601000"/>
    <m/>
    <m/>
    <x v="0"/>
    <x v="0"/>
    <x v="1"/>
    <x v="1"/>
    <x v="6"/>
    <x v="5"/>
    <s v="210"/>
    <x v="8"/>
    <s v="210A"/>
    <s v="VP Student Learning"/>
  </r>
  <r>
    <x v="2516"/>
    <x v="0"/>
    <s v="LABORF"/>
    <s v="2026"/>
    <n v="0"/>
    <s v="GU001"/>
    <s v="210VI0"/>
    <s v="2394"/>
    <s v="601000"/>
    <m/>
    <m/>
    <x v="0"/>
    <x v="0"/>
    <x v="1"/>
    <x v="1"/>
    <x v="6"/>
    <x v="5"/>
    <s v="210"/>
    <x v="8"/>
    <s v="210A"/>
    <s v="VP Student Learning"/>
  </r>
  <r>
    <x v="2517"/>
    <x v="0"/>
    <s v="LABORF"/>
    <s v="2026"/>
    <n v="0"/>
    <s v="GU001"/>
    <s v="210VI0"/>
    <s v="2394"/>
    <s v="601000"/>
    <m/>
    <m/>
    <x v="0"/>
    <x v="0"/>
    <x v="1"/>
    <x v="1"/>
    <x v="6"/>
    <x v="5"/>
    <s v="210"/>
    <x v="8"/>
    <s v="210A"/>
    <s v="VP Student Learning"/>
  </r>
  <r>
    <x v="2518"/>
    <x v="0"/>
    <s v="LABORF"/>
    <s v="2026"/>
    <n v="0"/>
    <s v="GU001"/>
    <s v="210VI0"/>
    <s v="2394"/>
    <s v="601000"/>
    <m/>
    <m/>
    <x v="0"/>
    <x v="0"/>
    <x v="1"/>
    <x v="1"/>
    <x v="6"/>
    <x v="5"/>
    <s v="210"/>
    <x v="8"/>
    <s v="210A"/>
    <s v="VP Student Learning"/>
  </r>
  <r>
    <x v="2519"/>
    <x v="0"/>
    <s v="LABORF"/>
    <s v="2026"/>
    <n v="0"/>
    <s v="GU001"/>
    <s v="210VI0"/>
    <s v="2394"/>
    <s v="601000"/>
    <m/>
    <m/>
    <x v="0"/>
    <x v="0"/>
    <x v="1"/>
    <x v="1"/>
    <x v="6"/>
    <x v="5"/>
    <s v="210"/>
    <x v="8"/>
    <s v="210A"/>
    <s v="VP Student Learning"/>
  </r>
  <r>
    <x v="2520"/>
    <x v="0"/>
    <s v="LABORF"/>
    <s v="2026"/>
    <n v="0"/>
    <s v="GU001"/>
    <s v="210VI0"/>
    <s v="2394"/>
    <s v="601000"/>
    <m/>
    <m/>
    <x v="0"/>
    <x v="0"/>
    <x v="1"/>
    <x v="1"/>
    <x v="6"/>
    <x v="5"/>
    <s v="210"/>
    <x v="8"/>
    <s v="210A"/>
    <s v="VP Student Learning"/>
  </r>
  <r>
    <x v="2521"/>
    <x v="0"/>
    <s v="LABORF"/>
    <s v="2026"/>
    <n v="0"/>
    <s v="GU001"/>
    <s v="210VI0"/>
    <s v="2394"/>
    <s v="601000"/>
    <m/>
    <m/>
    <x v="0"/>
    <x v="0"/>
    <x v="1"/>
    <x v="1"/>
    <x v="6"/>
    <x v="5"/>
    <s v="210"/>
    <x v="8"/>
    <s v="210A"/>
    <s v="VP Student Learning"/>
  </r>
  <r>
    <x v="2522"/>
    <x v="0"/>
    <s v="LABORF"/>
    <s v="2026"/>
    <n v="0"/>
    <s v="GU001"/>
    <s v="210VI0"/>
    <s v="2394"/>
    <s v="601000"/>
    <m/>
    <m/>
    <x v="0"/>
    <x v="0"/>
    <x v="1"/>
    <x v="1"/>
    <x v="6"/>
    <x v="5"/>
    <s v="210"/>
    <x v="8"/>
    <s v="210A"/>
    <s v="VP Student Learning"/>
  </r>
  <r>
    <x v="2523"/>
    <x v="0"/>
    <s v="LABORF"/>
    <s v="2026"/>
    <n v="132244.45000000001"/>
    <s v="GU001"/>
    <s v="212PA2"/>
    <s v="1100"/>
    <s v="100400"/>
    <m/>
    <m/>
    <x v="0"/>
    <x v="0"/>
    <x v="1"/>
    <x v="1"/>
    <x v="6"/>
    <x v="5"/>
    <s v="212"/>
    <x v="16"/>
    <s v="212P"/>
    <s v="Performing Arts"/>
  </r>
  <r>
    <x v="2524"/>
    <x v="0"/>
    <s v="LABORF"/>
    <s v="2026"/>
    <n v="118395.37"/>
    <s v="GU001"/>
    <s v="215BD1"/>
    <s v="1100"/>
    <s v="040100"/>
    <m/>
    <m/>
    <x v="0"/>
    <x v="0"/>
    <x v="1"/>
    <x v="1"/>
    <x v="6"/>
    <x v="5"/>
    <s v="215"/>
    <x v="13"/>
    <s v="215B"/>
    <s v="Biology Science Department"/>
  </r>
  <r>
    <x v="2525"/>
    <x v="0"/>
    <s v="LABORF"/>
    <s v="2026"/>
    <n v="0"/>
    <s v="GU001"/>
    <s v="21BCM1"/>
    <s v="1100"/>
    <s v="060100"/>
    <m/>
    <m/>
    <x v="0"/>
    <x v="0"/>
    <x v="1"/>
    <x v="1"/>
    <x v="6"/>
    <x v="5"/>
    <s v="21B"/>
    <x v="12"/>
    <s v="21BC"/>
    <s v="English Grants"/>
  </r>
  <r>
    <x v="2526"/>
    <x v="0"/>
    <s v="LABORF"/>
    <s v="2026"/>
    <n v="116251.08"/>
    <s v="GU001"/>
    <s v="218EDU"/>
    <s v="1100"/>
    <s v="493072"/>
    <m/>
    <m/>
    <x v="0"/>
    <x v="0"/>
    <x v="1"/>
    <x v="1"/>
    <x v="6"/>
    <x v="5"/>
    <s v="218"/>
    <x v="26"/>
    <s v="218E"/>
    <s v="BC Education"/>
  </r>
  <r>
    <x v="1321"/>
    <x v="0"/>
    <s v="LABORF"/>
    <s v="2026"/>
    <n v="22606.38"/>
    <s v="GU001"/>
    <s v="437MOD"/>
    <s v="2191"/>
    <s v="679000"/>
    <m/>
    <s v="CB"/>
    <x v="0"/>
    <x v="0"/>
    <x v="2"/>
    <x v="2"/>
    <x v="14"/>
    <x v="13"/>
    <s v="437"/>
    <x v="38"/>
    <s v="437A"/>
    <s v="CC - Director M&amp;O"/>
  </r>
  <r>
    <x v="2277"/>
    <x v="0"/>
    <s v="LABORF"/>
    <s v="2026"/>
    <n v="10310"/>
    <s v="GU001"/>
    <s v="500PR1"/>
    <s v="1214"/>
    <s v="709000"/>
    <m/>
    <m/>
    <x v="0"/>
    <x v="0"/>
    <x v="3"/>
    <x v="3"/>
    <x v="12"/>
    <x v="11"/>
    <s v="500"/>
    <x v="86"/>
    <s v="500A"/>
    <s v="PC - President"/>
  </r>
  <r>
    <x v="2527"/>
    <x v="0"/>
    <s v="LABORF"/>
    <s v="2026"/>
    <n v="6902.97"/>
    <s v="RP501"/>
    <s v="43HPK1"/>
    <s v="2110"/>
    <s v="695020"/>
    <m/>
    <s v="CI"/>
    <x v="0"/>
    <x v="0"/>
    <x v="2"/>
    <x v="2"/>
    <x v="14"/>
    <x v="13"/>
    <s v="43H"/>
    <x v="83"/>
    <s v="43HA"/>
    <s v="CC Safety &amp; Security Program Mgr"/>
  </r>
  <r>
    <x v="285"/>
    <x v="0"/>
    <s v="LABORF"/>
    <s v="2026"/>
    <n v="35829.14"/>
    <s v="RP676"/>
    <s v="11BK58"/>
    <s v="2191"/>
    <s v="684000"/>
    <m/>
    <m/>
    <x v="0"/>
    <x v="0"/>
    <x v="0"/>
    <x v="0"/>
    <x v="4"/>
    <x v="4"/>
    <s v="11B"/>
    <x v="5"/>
    <s v="11BK"/>
    <s v="SWF Fiscal Agent"/>
  </r>
  <r>
    <x v="2528"/>
    <x v="0"/>
    <s v="LABORF"/>
    <s v="2026"/>
    <n v="101251.39"/>
    <s v="GU001"/>
    <s v="132EA0"/>
    <s v="2191"/>
    <s v="678000"/>
    <m/>
    <m/>
    <x v="0"/>
    <x v="0"/>
    <x v="0"/>
    <x v="0"/>
    <x v="9"/>
    <x v="8"/>
    <s v="132"/>
    <x v="62"/>
    <s v="132A"/>
    <s v="IT-Director, Enterprise Application"/>
  </r>
  <r>
    <x v="2529"/>
    <x v="0"/>
    <s v="LABORF"/>
    <s v="2026"/>
    <n v="85179.29"/>
    <s v="GU001"/>
    <s v="120BS1"/>
    <s v="2191"/>
    <s v="672000"/>
    <m/>
    <m/>
    <x v="0"/>
    <x v="0"/>
    <x v="0"/>
    <x v="0"/>
    <x v="0"/>
    <x v="0"/>
    <s v="120"/>
    <x v="29"/>
    <s v="120A"/>
    <s v="Asst. Chancellor - Admin Svcs."/>
  </r>
  <r>
    <x v="2530"/>
    <x v="0"/>
    <s v="LABORF"/>
    <s v="2026"/>
    <n v="123364.85"/>
    <s v="GU001"/>
    <s v="130IT0"/>
    <s v="2191"/>
    <s v="678000"/>
    <m/>
    <m/>
    <x v="0"/>
    <x v="0"/>
    <x v="0"/>
    <x v="0"/>
    <x v="9"/>
    <x v="8"/>
    <s v="130"/>
    <x v="68"/>
    <s v="130A"/>
    <s v="IT-Dir. Information Technology"/>
  </r>
  <r>
    <x v="2531"/>
    <x v="0"/>
    <s v="LABORF"/>
    <s v="2026"/>
    <n v="103782.67"/>
    <s v="GU001"/>
    <s v="133II0"/>
    <s v="2191"/>
    <s v="678000"/>
    <m/>
    <m/>
    <x v="0"/>
    <x v="0"/>
    <x v="0"/>
    <x v="0"/>
    <x v="9"/>
    <x v="8"/>
    <s v="133"/>
    <x v="23"/>
    <s v="133A"/>
    <s v="IT-Director, IT Infrastructure"/>
  </r>
  <r>
    <x v="1220"/>
    <x v="0"/>
    <s v="LABORF"/>
    <s v="2026"/>
    <n v="24135.41"/>
    <s v="RP009"/>
    <s v="55CCA1"/>
    <s v="2191"/>
    <s v="643010"/>
    <s v="CARDCB"/>
    <m/>
    <x v="0"/>
    <x v="0"/>
    <x v="3"/>
    <x v="3"/>
    <x v="8"/>
    <x v="7"/>
    <s v="55C"/>
    <x v="24"/>
    <s v="55CB"/>
    <s v="Director of Student Services"/>
  </r>
  <r>
    <x v="2432"/>
    <x v="0"/>
    <s v="LABORF"/>
    <s v="2026"/>
    <n v="30895.360000000001"/>
    <s v="GU001"/>
    <s v="41NDE1"/>
    <s v="2191"/>
    <s v="601000"/>
    <s v="DORESV"/>
    <s v="CT"/>
    <x v="0"/>
    <x v="0"/>
    <x v="2"/>
    <x v="2"/>
    <x v="2"/>
    <x v="2"/>
    <s v="41N"/>
    <x v="3"/>
    <s v="41NA"/>
    <s v="Early College (Dual Enrollment)"/>
  </r>
  <r>
    <x v="2532"/>
    <x v="0"/>
    <s v="LABORF"/>
    <s v="2026"/>
    <n v="61790.73"/>
    <s v="GU001"/>
    <s v="206AT0"/>
    <s v="2191"/>
    <s v="696011"/>
    <m/>
    <m/>
    <x v="0"/>
    <x v="0"/>
    <x v="1"/>
    <x v="1"/>
    <x v="13"/>
    <x v="12"/>
    <s v="206"/>
    <x v="56"/>
    <s v="206A"/>
    <s v="BC Athletics"/>
  </r>
  <r>
    <x v="297"/>
    <x v="0"/>
    <s v="LABORF"/>
    <s v="2026"/>
    <n v="5325.03"/>
    <s v="RP500"/>
    <s v="239SY0"/>
    <s v="2191"/>
    <s v="695010"/>
    <m/>
    <m/>
    <x v="0"/>
    <x v="0"/>
    <x v="1"/>
    <x v="1"/>
    <x v="15"/>
    <x v="14"/>
    <s v="239"/>
    <x v="44"/>
    <s v="239A"/>
    <s v="Public Safety"/>
  </r>
  <r>
    <x v="1478"/>
    <x v="0"/>
    <s v="LABORF"/>
    <s v="2026"/>
    <n v="42600.22"/>
    <s v="GU001"/>
    <s v="239SY0"/>
    <s v="2191"/>
    <s v="677010"/>
    <m/>
    <m/>
    <x v="0"/>
    <x v="0"/>
    <x v="1"/>
    <x v="1"/>
    <x v="15"/>
    <x v="14"/>
    <s v="239"/>
    <x v="44"/>
    <s v="239A"/>
    <s v="Public Safety"/>
  </r>
  <r>
    <x v="2533"/>
    <x v="0"/>
    <s v="LABORF"/>
    <s v="2026"/>
    <n v="0"/>
    <s v="GU001"/>
    <s v="21AIND"/>
    <s v="1100"/>
    <s v="095600"/>
    <m/>
    <m/>
    <x v="0"/>
    <x v="0"/>
    <x v="1"/>
    <x v="1"/>
    <x v="6"/>
    <x v="5"/>
    <s v="21A"/>
    <x v="47"/>
    <s v="21AI"/>
    <s v="Industrial Tech"/>
  </r>
  <r>
    <x v="2534"/>
    <x v="0"/>
    <s v="LABORF"/>
    <s v="2026"/>
    <n v="14113.22"/>
    <s v="CD002"/>
    <s v="219CD1"/>
    <s v="2191"/>
    <s v="692000"/>
    <m/>
    <m/>
    <x v="0"/>
    <x v="0"/>
    <x v="1"/>
    <x v="1"/>
    <x v="6"/>
    <x v="5"/>
    <s v="219"/>
    <x v="9"/>
    <s v="219C"/>
    <s v="BC Director CDC"/>
  </r>
  <r>
    <x v="2535"/>
    <x v="0"/>
    <s v="LABORF"/>
    <s v="2026"/>
    <n v="41088.35"/>
    <s v="GU001"/>
    <s v="21GLI0"/>
    <s v="2191"/>
    <s v="612000"/>
    <m/>
    <m/>
    <x v="0"/>
    <x v="0"/>
    <x v="1"/>
    <x v="1"/>
    <x v="6"/>
    <x v="5"/>
    <s v="21G"/>
    <x v="15"/>
    <s v="21GL"/>
    <s v="BC LIBRARY"/>
  </r>
  <r>
    <x v="2536"/>
    <x v="0"/>
    <s v="LABORF"/>
    <s v="2026"/>
    <n v="15876.3"/>
    <s v="CD002"/>
    <s v="219CD1"/>
    <s v="2191"/>
    <s v="692000"/>
    <m/>
    <m/>
    <x v="0"/>
    <x v="0"/>
    <x v="1"/>
    <x v="1"/>
    <x v="6"/>
    <x v="5"/>
    <s v="219"/>
    <x v="9"/>
    <s v="219C"/>
    <s v="BC Director CDC"/>
  </r>
  <r>
    <x v="2537"/>
    <x v="0"/>
    <s v="LABORF"/>
    <s v="2026"/>
    <n v="16212.88"/>
    <s v="CD002"/>
    <s v="219CD1"/>
    <s v="2191"/>
    <s v="692000"/>
    <m/>
    <m/>
    <x v="0"/>
    <x v="0"/>
    <x v="1"/>
    <x v="1"/>
    <x v="6"/>
    <x v="5"/>
    <s v="219"/>
    <x v="9"/>
    <s v="219C"/>
    <s v="BC Director CDC"/>
  </r>
  <r>
    <x v="2538"/>
    <x v="0"/>
    <s v="LABORF"/>
    <s v="2026"/>
    <n v="53281.97"/>
    <s v="RP510"/>
    <s v="26BHS1"/>
    <s v="2191"/>
    <s v="644000"/>
    <m/>
    <m/>
    <x v="0"/>
    <x v="0"/>
    <x v="1"/>
    <x v="1"/>
    <x v="1"/>
    <x v="1"/>
    <s v="26B"/>
    <x v="70"/>
    <s v="26BH"/>
    <s v="Director of Student Health"/>
  </r>
  <r>
    <x v="415"/>
    <x v="0"/>
    <s v="LABORF"/>
    <s v="2026"/>
    <n v="49390.91"/>
    <s v="RP384"/>
    <s v="26LEQB"/>
    <s v="2191"/>
    <s v="649090"/>
    <m/>
    <m/>
    <x v="0"/>
    <x v="0"/>
    <x v="1"/>
    <x v="1"/>
    <x v="1"/>
    <x v="1"/>
    <s v="26L"/>
    <x v="10"/>
    <s v="26LA"/>
    <s v="Categorical Programs"/>
  </r>
  <r>
    <x v="748"/>
    <x v="0"/>
    <s v="LABORF"/>
    <s v="2026"/>
    <n v="2017.3"/>
    <s v="RP005"/>
    <s v="55CEO1"/>
    <s v="1231"/>
    <s v="643000"/>
    <s v="EOPDCA"/>
    <m/>
    <x v="0"/>
    <x v="0"/>
    <x v="3"/>
    <x v="3"/>
    <x v="8"/>
    <x v="7"/>
    <s v="55C"/>
    <x v="24"/>
    <s v="55CB"/>
    <s v="Director of Student Services"/>
  </r>
  <r>
    <x v="1010"/>
    <x v="0"/>
    <s v="LABORF"/>
    <s v="2026"/>
    <n v="5702.57"/>
    <s v="RP006"/>
    <s v="422DS1"/>
    <s v="1231"/>
    <s v="642000"/>
    <m/>
    <s v="CI"/>
    <x v="0"/>
    <x v="0"/>
    <x v="2"/>
    <x v="2"/>
    <x v="11"/>
    <x v="10"/>
    <s v="422"/>
    <x v="41"/>
    <s v="422D"/>
    <s v="DSPS"/>
  </r>
  <r>
    <x v="2539"/>
    <x v="0"/>
    <s v="LABORF"/>
    <s v="2026"/>
    <n v="0"/>
    <s v="RP108"/>
    <s v="218KS4"/>
    <s v="2394"/>
    <s v="676000"/>
    <m/>
    <m/>
    <x v="0"/>
    <x v="0"/>
    <x v="1"/>
    <x v="1"/>
    <x v="6"/>
    <x v="5"/>
    <s v="218"/>
    <x v="26"/>
    <s v="218K"/>
    <s v="FACULTY GRANTS"/>
  </r>
  <r>
    <x v="2540"/>
    <x v="0"/>
    <s v="LABORF"/>
    <s v="2026"/>
    <n v="0"/>
    <s v="GU001"/>
    <s v="260VS0"/>
    <s v="2399"/>
    <s v="649090"/>
    <m/>
    <m/>
    <x v="0"/>
    <x v="0"/>
    <x v="1"/>
    <x v="1"/>
    <x v="1"/>
    <x v="1"/>
    <s v="260"/>
    <x v="1"/>
    <s v="260A"/>
    <s v="VP of Student Services"/>
  </r>
  <r>
    <x v="2541"/>
    <x v="0"/>
    <s v="LABORF"/>
    <s v="2026"/>
    <n v="0"/>
    <s v="GU001"/>
    <s v="210VI0"/>
    <s v="1311"/>
    <s v="499900"/>
    <m/>
    <m/>
    <x v="0"/>
    <x v="0"/>
    <x v="1"/>
    <x v="1"/>
    <x v="6"/>
    <x v="5"/>
    <s v="210"/>
    <x v="8"/>
    <s v="210A"/>
    <s v="VP Student Learning"/>
  </r>
  <r>
    <x v="2542"/>
    <x v="0"/>
    <s v="LABORF"/>
    <s v="2026"/>
    <n v="101936.76"/>
    <s v="GU001"/>
    <s v="41EPH1"/>
    <s v="1100"/>
    <s v="083500"/>
    <m/>
    <s v="CI"/>
    <x v="0"/>
    <x v="0"/>
    <x v="2"/>
    <x v="2"/>
    <x v="2"/>
    <x v="2"/>
    <s v="41E"/>
    <x v="2"/>
    <s v="41ED"/>
    <s v="CC-PE &amp; Health"/>
  </r>
  <r>
    <x v="309"/>
    <x v="0"/>
    <s v="LABORF"/>
    <s v="2026"/>
    <n v="127624.98"/>
    <s v="GU001"/>
    <s v="411VE0"/>
    <s v="1214"/>
    <s v="601000"/>
    <m/>
    <s v="CI"/>
    <x v="0"/>
    <x v="0"/>
    <x v="2"/>
    <x v="2"/>
    <x v="2"/>
    <x v="2"/>
    <s v="411"/>
    <x v="20"/>
    <s v="411A"/>
    <s v="Dean of Career Technical Education"/>
  </r>
  <r>
    <x v="2543"/>
    <x v="0"/>
    <s v="LABORF"/>
    <s v="2026"/>
    <n v="94706.33"/>
    <s v="GU001"/>
    <s v="430BS0"/>
    <s v="2110"/>
    <s v="672000"/>
    <m/>
    <s v="CI"/>
    <x v="0"/>
    <x v="0"/>
    <x v="2"/>
    <x v="2"/>
    <x v="14"/>
    <x v="13"/>
    <s v="430"/>
    <x v="69"/>
    <s v="430A"/>
    <s v="CC -  Director of Admin Services"/>
  </r>
  <r>
    <x v="2544"/>
    <x v="0"/>
    <s v="LABORF"/>
    <s v="2026"/>
    <n v="0"/>
    <s v="GU001"/>
    <s v="411AH1"/>
    <s v="1311"/>
    <s v="123020"/>
    <m/>
    <s v="CB"/>
    <x v="0"/>
    <x v="0"/>
    <x v="2"/>
    <x v="2"/>
    <x v="2"/>
    <x v="2"/>
    <s v="411"/>
    <x v="20"/>
    <s v="411A"/>
    <s v="Dean of Career Technical Education"/>
  </r>
  <r>
    <x v="2545"/>
    <x v="0"/>
    <s v="LABORF"/>
    <s v="2026"/>
    <n v="97999.59"/>
    <s v="GU001"/>
    <s v="140HR0"/>
    <s v="2190"/>
    <s v="673000"/>
    <m/>
    <m/>
    <x v="0"/>
    <x v="0"/>
    <x v="0"/>
    <x v="0"/>
    <x v="10"/>
    <x v="9"/>
    <s v="140"/>
    <x v="52"/>
    <s v="140A"/>
    <s v="HR - Vice Chancellor"/>
  </r>
  <r>
    <x v="2546"/>
    <x v="0"/>
    <s v="LABORF"/>
    <s v="2026"/>
    <n v="159631"/>
    <s v="GU001"/>
    <s v="145HR4"/>
    <s v="2110"/>
    <s v="673000"/>
    <m/>
    <m/>
    <x v="0"/>
    <x v="0"/>
    <x v="0"/>
    <x v="0"/>
    <x v="10"/>
    <x v="9"/>
    <s v="145"/>
    <x v="25"/>
    <s v="145A"/>
    <s v="HR Manager - PC"/>
  </r>
  <r>
    <x v="2547"/>
    <x v="0"/>
    <s v="LABORF"/>
    <s v="2026"/>
    <n v="155737.56"/>
    <s v="GU001"/>
    <s v="145HR3"/>
    <s v="2110"/>
    <s v="673000"/>
    <m/>
    <m/>
    <x v="0"/>
    <x v="0"/>
    <x v="0"/>
    <x v="0"/>
    <x v="10"/>
    <x v="9"/>
    <s v="145"/>
    <x v="25"/>
    <s v="145B"/>
    <s v="HR Manager - BC"/>
  </r>
  <r>
    <x v="2548"/>
    <x v="0"/>
    <s v="LABORF"/>
    <s v="2026"/>
    <n v="0"/>
    <s v="GU001"/>
    <s v="145HR3"/>
    <s v="2399"/>
    <s v="673000"/>
    <m/>
    <m/>
    <x v="0"/>
    <x v="0"/>
    <x v="0"/>
    <x v="0"/>
    <x v="10"/>
    <x v="9"/>
    <s v="145"/>
    <x v="25"/>
    <s v="145B"/>
    <s v="HR Manager - BC"/>
  </r>
  <r>
    <x v="2549"/>
    <x v="0"/>
    <s v="LABORF"/>
    <s v="2026"/>
    <n v="125189.69"/>
    <s v="GU001"/>
    <s v="511LA1"/>
    <s v="1100"/>
    <s v="152000"/>
    <m/>
    <m/>
    <x v="0"/>
    <x v="0"/>
    <x v="3"/>
    <x v="3"/>
    <x v="5"/>
    <x v="2"/>
    <s v="511"/>
    <x v="17"/>
    <s v="511D"/>
    <s v="PC - LANGUAGE ARTS"/>
  </r>
  <r>
    <x v="2550"/>
    <x v="0"/>
    <s v="LABORF"/>
    <s v="2026"/>
    <n v="0"/>
    <s v="GU001"/>
    <s v="512FT1"/>
    <s v="2412"/>
    <s v="213300"/>
    <m/>
    <m/>
    <x v="0"/>
    <x v="0"/>
    <x v="3"/>
    <x v="3"/>
    <x v="5"/>
    <x v="2"/>
    <s v="512"/>
    <x v="33"/>
    <s v="512A"/>
    <s v="PC - DEAN OF LEARNING - B"/>
  </r>
  <r>
    <x v="2551"/>
    <x v="0"/>
    <s v="LABORF"/>
    <s v="2026"/>
    <n v="0"/>
    <s v="GU001"/>
    <s v="210VI0"/>
    <s v="2394"/>
    <s v="601000"/>
    <m/>
    <m/>
    <x v="0"/>
    <x v="0"/>
    <x v="1"/>
    <x v="1"/>
    <x v="6"/>
    <x v="5"/>
    <s v="210"/>
    <x v="8"/>
    <s v="210A"/>
    <s v="VP Student Learning"/>
  </r>
  <r>
    <x v="2552"/>
    <x v="0"/>
    <s v="LABORF"/>
    <s v="2026"/>
    <n v="0"/>
    <s v="GU001"/>
    <s v="210VI0"/>
    <s v="2394"/>
    <s v="601000"/>
    <m/>
    <m/>
    <x v="0"/>
    <x v="0"/>
    <x v="1"/>
    <x v="1"/>
    <x v="6"/>
    <x v="5"/>
    <s v="210"/>
    <x v="8"/>
    <s v="210A"/>
    <s v="VP Student Learning"/>
  </r>
  <r>
    <x v="2553"/>
    <x v="0"/>
    <s v="LABORF"/>
    <s v="2026"/>
    <n v="0"/>
    <s v="GU001"/>
    <s v="210VI0"/>
    <s v="2394"/>
    <s v="601000"/>
    <m/>
    <m/>
    <x v="0"/>
    <x v="0"/>
    <x v="1"/>
    <x v="1"/>
    <x v="6"/>
    <x v="5"/>
    <s v="210"/>
    <x v="8"/>
    <s v="210A"/>
    <s v="VP Student Learning"/>
  </r>
  <r>
    <x v="2554"/>
    <x v="0"/>
    <s v="LABORF"/>
    <s v="2026"/>
    <n v="0"/>
    <s v="GU001"/>
    <s v="210VI0"/>
    <s v="2394"/>
    <s v="601000"/>
    <m/>
    <m/>
    <x v="0"/>
    <x v="0"/>
    <x v="1"/>
    <x v="1"/>
    <x v="6"/>
    <x v="5"/>
    <s v="210"/>
    <x v="8"/>
    <s v="210A"/>
    <s v="VP Student Learning"/>
  </r>
  <r>
    <x v="2555"/>
    <x v="0"/>
    <s v="LABORF"/>
    <s v="2026"/>
    <n v="0"/>
    <s v="GU001"/>
    <s v="260VS0"/>
    <s v="2399"/>
    <s v="649090"/>
    <m/>
    <m/>
    <x v="0"/>
    <x v="0"/>
    <x v="1"/>
    <x v="1"/>
    <x v="1"/>
    <x v="1"/>
    <s v="260"/>
    <x v="1"/>
    <s v="260A"/>
    <s v="VP of Student Services"/>
  </r>
  <r>
    <x v="2556"/>
    <x v="0"/>
    <s v="LABORF"/>
    <s v="2026"/>
    <n v="0"/>
    <s v="RP025"/>
    <s v="26JRS1"/>
    <s v="2191"/>
    <s v="649090"/>
    <m/>
    <m/>
    <x v="0"/>
    <x v="0"/>
    <x v="1"/>
    <x v="1"/>
    <x v="1"/>
    <x v="1"/>
    <s v="26J"/>
    <x v="57"/>
    <s v="26JR"/>
    <s v="BC Dream Resource"/>
  </r>
  <r>
    <x v="2557"/>
    <x v="0"/>
    <s v="LABORF"/>
    <s v="2026"/>
    <n v="0"/>
    <s v="TB800"/>
    <s v="240PI0"/>
    <s v="2191"/>
    <s v="671000"/>
    <m/>
    <m/>
    <x v="0"/>
    <x v="0"/>
    <x v="1"/>
    <x v="1"/>
    <x v="16"/>
    <x v="15"/>
    <s v="240"/>
    <x v="45"/>
    <s v="240A"/>
    <s v="Director-Institutnl Dev/Foundation"/>
  </r>
  <r>
    <x v="2558"/>
    <x v="0"/>
    <s v="LABORF"/>
    <s v="2026"/>
    <n v="0"/>
    <s v="GU001"/>
    <s v="210VI0"/>
    <s v="2394"/>
    <s v="601000"/>
    <m/>
    <m/>
    <x v="0"/>
    <x v="0"/>
    <x v="1"/>
    <x v="1"/>
    <x v="6"/>
    <x v="5"/>
    <s v="210"/>
    <x v="8"/>
    <s v="210A"/>
    <s v="VP Student Learning"/>
  </r>
  <r>
    <x v="2559"/>
    <x v="0"/>
    <s v="LABORF"/>
    <s v="2026"/>
    <n v="0"/>
    <s v="GU001"/>
    <s v="210VI0"/>
    <s v="2394"/>
    <s v="601000"/>
    <m/>
    <m/>
    <x v="0"/>
    <x v="0"/>
    <x v="1"/>
    <x v="1"/>
    <x v="6"/>
    <x v="5"/>
    <s v="210"/>
    <x v="8"/>
    <s v="210A"/>
    <s v="VP Student Learning"/>
  </r>
  <r>
    <x v="2560"/>
    <x v="0"/>
    <s v="LABORF"/>
    <s v="2026"/>
    <n v="0"/>
    <s v="GU001"/>
    <s v="210VI0"/>
    <s v="2394"/>
    <s v="601000"/>
    <m/>
    <m/>
    <x v="0"/>
    <x v="0"/>
    <x v="1"/>
    <x v="1"/>
    <x v="6"/>
    <x v="5"/>
    <s v="210"/>
    <x v="8"/>
    <s v="210A"/>
    <s v="VP Student Learning"/>
  </r>
  <r>
    <x v="2561"/>
    <x v="0"/>
    <s v="LABORF"/>
    <s v="2026"/>
    <n v="0"/>
    <s v="GU001"/>
    <s v="210VI0"/>
    <s v="2394"/>
    <s v="601000"/>
    <m/>
    <m/>
    <x v="0"/>
    <x v="0"/>
    <x v="1"/>
    <x v="1"/>
    <x v="6"/>
    <x v="5"/>
    <s v="210"/>
    <x v="8"/>
    <s v="210A"/>
    <s v="VP Student Learning"/>
  </r>
  <r>
    <x v="2562"/>
    <x v="0"/>
    <s v="LABORF"/>
    <s v="2026"/>
    <n v="0"/>
    <s v="GU001"/>
    <s v="210VI0"/>
    <s v="2394"/>
    <s v="601000"/>
    <m/>
    <m/>
    <x v="0"/>
    <x v="0"/>
    <x v="1"/>
    <x v="1"/>
    <x v="6"/>
    <x v="5"/>
    <s v="210"/>
    <x v="8"/>
    <s v="210A"/>
    <s v="VP Student Learning"/>
  </r>
  <r>
    <x v="2563"/>
    <x v="0"/>
    <s v="LABORF"/>
    <s v="2026"/>
    <n v="157197.07999999999"/>
    <s v="GU001"/>
    <s v="211DC0"/>
    <s v="1100"/>
    <s v="060100"/>
    <m/>
    <s v="BD"/>
    <x v="0"/>
    <x v="0"/>
    <x v="1"/>
    <x v="1"/>
    <x v="6"/>
    <x v="5"/>
    <s v="211"/>
    <x v="39"/>
    <s v="211E"/>
    <s v="BC Exec Director Rural Initiatives"/>
  </r>
  <r>
    <x v="1355"/>
    <x v="0"/>
    <s v="LABORF"/>
    <s v="2026"/>
    <n v="10468.82"/>
    <s v="GU001"/>
    <s v="212PA2"/>
    <s v="1252"/>
    <s v="601000"/>
    <m/>
    <m/>
    <x v="0"/>
    <x v="0"/>
    <x v="1"/>
    <x v="1"/>
    <x v="6"/>
    <x v="5"/>
    <s v="212"/>
    <x v="16"/>
    <s v="212P"/>
    <s v="Performing Arts"/>
  </r>
  <r>
    <x v="2564"/>
    <x v="0"/>
    <s v="LABORF"/>
    <s v="2026"/>
    <n v="116251.08"/>
    <s v="GU001"/>
    <s v="21AEIT"/>
    <s v="1100"/>
    <s v="095600"/>
    <m/>
    <m/>
    <x v="0"/>
    <x v="0"/>
    <x v="1"/>
    <x v="1"/>
    <x v="6"/>
    <x v="5"/>
    <s v="21A"/>
    <x v="47"/>
    <s v="21AE"/>
    <s v="Engineering Systems"/>
  </r>
  <r>
    <x v="2565"/>
    <x v="0"/>
    <s v="LABORF"/>
    <s v="2026"/>
    <n v="102749.01"/>
    <s v="GU001"/>
    <s v="21BCM1"/>
    <s v="1100"/>
    <s v="150600"/>
    <m/>
    <m/>
    <x v="0"/>
    <x v="0"/>
    <x v="1"/>
    <x v="1"/>
    <x v="6"/>
    <x v="5"/>
    <s v="21B"/>
    <x v="12"/>
    <s v="21BC"/>
    <s v="English Grants"/>
  </r>
  <r>
    <x v="2566"/>
    <x v="0"/>
    <s v="LABORF"/>
    <s v="2026"/>
    <n v="137895.26"/>
    <s v="RP008"/>
    <s v="26EDS1"/>
    <s v="1214"/>
    <s v="642000"/>
    <m/>
    <m/>
    <x v="0"/>
    <x v="0"/>
    <x v="1"/>
    <x v="1"/>
    <x v="1"/>
    <x v="1"/>
    <s v="26E"/>
    <x v="14"/>
    <s v="26ED"/>
    <s v="BC DSPS"/>
  </r>
  <r>
    <x v="2567"/>
    <x v="0"/>
    <s v="LABORF"/>
    <s v="2026"/>
    <n v="100569.19"/>
    <s v="GU001"/>
    <s v="211CPT"/>
    <s v="2110"/>
    <s v="684000"/>
    <m/>
    <m/>
    <x v="0"/>
    <x v="0"/>
    <x v="1"/>
    <x v="1"/>
    <x v="6"/>
    <x v="5"/>
    <s v="211"/>
    <x v="39"/>
    <s v="211C"/>
    <s v="Information Services"/>
  </r>
  <r>
    <x v="1911"/>
    <x v="0"/>
    <s v="LABORF"/>
    <s v="2026"/>
    <n v="154898.85999999999"/>
    <s v="GU001"/>
    <s v="239SY0"/>
    <s v="2110"/>
    <s v="677010"/>
    <m/>
    <m/>
    <x v="0"/>
    <x v="0"/>
    <x v="1"/>
    <x v="1"/>
    <x v="15"/>
    <x v="14"/>
    <s v="239"/>
    <x v="44"/>
    <s v="239A"/>
    <s v="Public Safety"/>
  </r>
  <r>
    <x v="2568"/>
    <x v="0"/>
    <s v="LABORF"/>
    <s v="2026"/>
    <n v="88888.51"/>
    <s v="GU001"/>
    <s v="217FT0"/>
    <s v="2110"/>
    <s v="601000"/>
    <m/>
    <m/>
    <x v="0"/>
    <x v="0"/>
    <x v="1"/>
    <x v="1"/>
    <x v="6"/>
    <x v="5"/>
    <s v="217"/>
    <x v="26"/>
    <s v="217F"/>
    <s v="BC FIRE"/>
  </r>
  <r>
    <x v="2569"/>
    <x v="0"/>
    <s v="LABORF"/>
    <s v="2026"/>
    <n v="102749.01"/>
    <s v="GU001"/>
    <s v="213AGR"/>
    <s v="1100"/>
    <s v="010200"/>
    <m/>
    <m/>
    <x v="0"/>
    <x v="0"/>
    <x v="1"/>
    <x v="1"/>
    <x v="6"/>
    <x v="5"/>
    <s v="213"/>
    <x v="34"/>
    <s v="213B"/>
    <s v="Agriculture Department"/>
  </r>
  <r>
    <x v="2570"/>
    <x v="0"/>
    <s v="LABORF"/>
    <s v="2026"/>
    <n v="102749.01"/>
    <s v="GU001"/>
    <s v="215BD1"/>
    <s v="1100"/>
    <s v="040100"/>
    <m/>
    <m/>
    <x v="0"/>
    <x v="0"/>
    <x v="1"/>
    <x v="1"/>
    <x v="6"/>
    <x v="5"/>
    <s v="215"/>
    <x v="13"/>
    <s v="215B"/>
    <s v="Biology Science Department"/>
  </r>
  <r>
    <x v="2571"/>
    <x v="0"/>
    <s v="LABORF"/>
    <s v="2026"/>
    <n v="154352.71"/>
    <s v="GU001"/>
    <s v="21BEE1"/>
    <s v="1100"/>
    <s v="150100"/>
    <m/>
    <m/>
    <x v="0"/>
    <x v="0"/>
    <x v="1"/>
    <x v="1"/>
    <x v="6"/>
    <x v="5"/>
    <s v="21B"/>
    <x v="12"/>
    <s v="21BE"/>
    <s v="Dean English"/>
  </r>
  <r>
    <x v="2572"/>
    <x v="0"/>
    <s v="LABORF"/>
    <s v="2026"/>
    <n v="0"/>
    <s v="GU001"/>
    <s v="215PE1"/>
    <s v="1100"/>
    <s v="070100"/>
    <m/>
    <m/>
    <x v="0"/>
    <x v="0"/>
    <x v="1"/>
    <x v="1"/>
    <x v="6"/>
    <x v="5"/>
    <s v="215"/>
    <x v="13"/>
    <s v="215P"/>
    <s v="BC ENGINEERING"/>
  </r>
  <r>
    <x v="2573"/>
    <x v="0"/>
    <s v="LABORF"/>
    <s v="2026"/>
    <n v="102749.01"/>
    <s v="GU001"/>
    <s v="215MA1"/>
    <s v="1100"/>
    <s v="170100"/>
    <m/>
    <m/>
    <x v="0"/>
    <x v="0"/>
    <x v="1"/>
    <x v="1"/>
    <x v="6"/>
    <x v="5"/>
    <s v="215"/>
    <x v="13"/>
    <s v="215F"/>
    <s v="Math General"/>
  </r>
  <r>
    <x v="2574"/>
    <x v="0"/>
    <s v="LABORF"/>
    <s v="2026"/>
    <n v="0"/>
    <s v="GU001"/>
    <s v="21AEIT"/>
    <s v="1100"/>
    <s v="090100"/>
    <m/>
    <m/>
    <x v="0"/>
    <x v="0"/>
    <x v="1"/>
    <x v="1"/>
    <x v="6"/>
    <x v="5"/>
    <s v="21A"/>
    <x v="47"/>
    <s v="21AE"/>
    <s v="Engineering Systems"/>
  </r>
  <r>
    <x v="2575"/>
    <x v="0"/>
    <s v="LABORF"/>
    <s v="2026"/>
    <n v="0"/>
    <s v="GU001"/>
    <s v="215MA1"/>
    <s v="1100"/>
    <s v="170100"/>
    <m/>
    <m/>
    <x v="0"/>
    <x v="0"/>
    <x v="1"/>
    <x v="1"/>
    <x v="6"/>
    <x v="5"/>
    <s v="215"/>
    <x v="13"/>
    <s v="215F"/>
    <s v="Math General"/>
  </r>
  <r>
    <x v="2007"/>
    <x v="0"/>
    <s v="LABORF"/>
    <s v="2026"/>
    <n v="15099.9"/>
    <s v="GU001"/>
    <s v="215BD1"/>
    <s v="1252"/>
    <s v="601000"/>
    <m/>
    <m/>
    <x v="0"/>
    <x v="0"/>
    <x v="1"/>
    <x v="1"/>
    <x v="6"/>
    <x v="5"/>
    <s v="215"/>
    <x v="13"/>
    <s v="215B"/>
    <s v="Biology Science Department"/>
  </r>
  <r>
    <x v="2576"/>
    <x v="0"/>
    <s v="LABORF"/>
    <s v="2026"/>
    <n v="124389.13"/>
    <s v="GU001"/>
    <s v="21BCM2"/>
    <s v="1100"/>
    <s v="060200"/>
    <m/>
    <m/>
    <x v="0"/>
    <x v="0"/>
    <x v="1"/>
    <x v="1"/>
    <x v="6"/>
    <x v="5"/>
    <s v="21B"/>
    <x v="12"/>
    <s v="21BC"/>
    <s v="English Grants"/>
  </r>
  <r>
    <x v="2577"/>
    <x v="0"/>
    <s v="LABORF"/>
    <s v="2026"/>
    <n v="0"/>
    <s v="GU001"/>
    <s v="553FA2"/>
    <s v="2392"/>
    <s v="646001"/>
    <m/>
    <m/>
    <x v="0"/>
    <x v="0"/>
    <x v="3"/>
    <x v="3"/>
    <x v="8"/>
    <x v="7"/>
    <s v="553"/>
    <x v="22"/>
    <s v="553B"/>
    <s v="Director Financial Aid"/>
  </r>
  <r>
    <x v="2578"/>
    <x v="0"/>
    <s v="LABORF"/>
    <s v="2026"/>
    <n v="0"/>
    <s v="GU001"/>
    <s v="510VI0"/>
    <s v="1419"/>
    <s v="601000"/>
    <m/>
    <m/>
    <x v="0"/>
    <x v="0"/>
    <x v="3"/>
    <x v="3"/>
    <x v="5"/>
    <x v="2"/>
    <s v="510"/>
    <x v="7"/>
    <s v="510A"/>
    <s v="PC - VP Academic Affairs"/>
  </r>
  <r>
    <x v="2579"/>
    <x v="0"/>
    <s v="LABORF"/>
    <s v="2026"/>
    <n v="0"/>
    <s v="GU001"/>
    <s v="217LW1"/>
    <s v="1311"/>
    <s v="210500"/>
    <m/>
    <m/>
    <x v="0"/>
    <x v="0"/>
    <x v="1"/>
    <x v="1"/>
    <x v="6"/>
    <x v="5"/>
    <s v="217"/>
    <x v="26"/>
    <s v="217L"/>
    <s v="BC LAW"/>
  </r>
  <r>
    <x v="31"/>
    <x v="0"/>
    <s v="LABORF"/>
    <s v="2026"/>
    <n v="0"/>
    <s v="GU001"/>
    <s v="514AW6"/>
    <s v="2394"/>
    <s v="696071"/>
    <m/>
    <m/>
    <x v="0"/>
    <x v="0"/>
    <x v="3"/>
    <x v="3"/>
    <x v="5"/>
    <x v="2"/>
    <s v="514"/>
    <x v="18"/>
    <s v="514A"/>
    <s v="PC - Athletic Director"/>
  </r>
  <r>
    <x v="2580"/>
    <x v="0"/>
    <s v="LABORF"/>
    <s v="2026"/>
    <n v="0"/>
    <s v="GU001"/>
    <s v="212BMT"/>
    <s v="1311"/>
    <s v="050100"/>
    <m/>
    <m/>
    <x v="0"/>
    <x v="0"/>
    <x v="1"/>
    <x v="1"/>
    <x v="6"/>
    <x v="5"/>
    <s v="212"/>
    <x v="16"/>
    <s v="212B"/>
    <s v="Art Department"/>
  </r>
  <r>
    <x v="164"/>
    <x v="0"/>
    <s v="LABORF"/>
    <s v="2026"/>
    <n v="7145.48"/>
    <s v="RP005"/>
    <s v="422EO1"/>
    <s v="2191"/>
    <s v="643000"/>
    <s v="EOPDCB"/>
    <s v="CI"/>
    <x v="0"/>
    <x v="0"/>
    <x v="2"/>
    <x v="2"/>
    <x v="11"/>
    <x v="10"/>
    <s v="422"/>
    <x v="41"/>
    <s v="422E"/>
    <s v="EOPS"/>
  </r>
  <r>
    <x v="34"/>
    <x v="0"/>
    <s v="LABORF"/>
    <s v="2026"/>
    <n v="1470.33"/>
    <s v="RP005"/>
    <s v="422EO1"/>
    <s v="2191"/>
    <s v="643000"/>
    <s v="EOPDCA"/>
    <s v="CI"/>
    <x v="0"/>
    <x v="0"/>
    <x v="2"/>
    <x v="2"/>
    <x v="11"/>
    <x v="10"/>
    <s v="422"/>
    <x v="41"/>
    <s v="422E"/>
    <s v="EOPS"/>
  </r>
  <r>
    <x v="534"/>
    <x v="0"/>
    <s v="LABORF"/>
    <s v="2026"/>
    <n v="30506.11"/>
    <s v="RP384"/>
    <s v="40KEQA"/>
    <s v="1214"/>
    <s v="649090"/>
    <m/>
    <s v="CI"/>
    <x v="0"/>
    <x v="0"/>
    <x v="2"/>
    <x v="2"/>
    <x v="7"/>
    <x v="6"/>
    <s v="40K"/>
    <x v="21"/>
    <s v="40KA"/>
    <s v="Equity"/>
  </r>
  <r>
    <x v="337"/>
    <x v="0"/>
    <s v="LABORF"/>
    <s v="2026"/>
    <n v="79634.509999999995"/>
    <s v="GU001"/>
    <s v="41JIR1"/>
    <s v="2110"/>
    <s v="679000"/>
    <m/>
    <s v="CI"/>
    <x v="0"/>
    <x v="0"/>
    <x v="2"/>
    <x v="2"/>
    <x v="2"/>
    <x v="2"/>
    <s v="41J"/>
    <x v="37"/>
    <s v="41JA"/>
    <s v="Institutional Research"/>
  </r>
  <r>
    <x v="2581"/>
    <x v="0"/>
    <s v="LABORF"/>
    <s v="2026"/>
    <n v="51358.79"/>
    <s v="GU001"/>
    <s v="437MOG"/>
    <s v="2191"/>
    <s v="655000"/>
    <m/>
    <s v="CI"/>
    <x v="0"/>
    <x v="0"/>
    <x v="2"/>
    <x v="2"/>
    <x v="14"/>
    <x v="13"/>
    <s v="437"/>
    <x v="38"/>
    <s v="437A"/>
    <s v="CC - Director M&amp;O"/>
  </r>
  <r>
    <x v="2582"/>
    <x v="0"/>
    <s v="LABORF"/>
    <s v="2026"/>
    <n v="0"/>
    <s v="RP500"/>
    <s v="239SY0"/>
    <s v="2110"/>
    <s v="695010"/>
    <m/>
    <m/>
    <x v="0"/>
    <x v="0"/>
    <x v="1"/>
    <x v="1"/>
    <x v="15"/>
    <x v="14"/>
    <s v="239"/>
    <x v="44"/>
    <s v="239A"/>
    <s v="Public Safety"/>
  </r>
  <r>
    <x v="1130"/>
    <x v="0"/>
    <s v="LABORF"/>
    <s v="2026"/>
    <n v="52432.92"/>
    <s v="GU001"/>
    <s v="11BWD1"/>
    <s v="2191"/>
    <s v="679000"/>
    <m/>
    <m/>
    <x v="0"/>
    <x v="0"/>
    <x v="0"/>
    <x v="0"/>
    <x v="4"/>
    <x v="4"/>
    <s v="11B"/>
    <x v="5"/>
    <s v="11BW"/>
    <s v="Econ &amp; Workfrce Dev"/>
  </r>
  <r>
    <x v="2583"/>
    <x v="0"/>
    <s v="LABORF"/>
    <s v="2026"/>
    <n v="53281.98"/>
    <s v="GU001"/>
    <s v="511DA1"/>
    <s v="2191"/>
    <s v="601000"/>
    <m/>
    <m/>
    <x v="0"/>
    <x v="0"/>
    <x v="3"/>
    <x v="3"/>
    <x v="5"/>
    <x v="2"/>
    <s v="511"/>
    <x v="17"/>
    <s v="511A"/>
    <s v="PC - Dean of Learning - A"/>
  </r>
  <r>
    <x v="2237"/>
    <x v="0"/>
    <s v="LABORF"/>
    <s v="2026"/>
    <n v="55339.88"/>
    <s v="RP676"/>
    <s v="11BKEA"/>
    <s v="2110"/>
    <s v="684000"/>
    <m/>
    <m/>
    <x v="0"/>
    <x v="0"/>
    <x v="0"/>
    <x v="0"/>
    <x v="4"/>
    <x v="4"/>
    <s v="11B"/>
    <x v="5"/>
    <s v="11BK"/>
    <s v="SWF Fiscal Agent"/>
  </r>
  <r>
    <x v="2237"/>
    <x v="0"/>
    <s v="LABORF"/>
    <s v="2026"/>
    <n v="27669.95"/>
    <s v="RP676"/>
    <s v="11BK59"/>
    <s v="2110"/>
    <s v="684000"/>
    <m/>
    <m/>
    <x v="0"/>
    <x v="0"/>
    <x v="0"/>
    <x v="0"/>
    <x v="4"/>
    <x v="4"/>
    <s v="11B"/>
    <x v="5"/>
    <s v="11BK"/>
    <s v="SWF Fiscal Agent"/>
  </r>
  <r>
    <x v="541"/>
    <x v="0"/>
    <s v="LABORF"/>
    <s v="2026"/>
    <n v="5672.33"/>
    <s v="RP009"/>
    <s v="55CCA1"/>
    <s v="2110"/>
    <s v="643010"/>
    <s v="CARDCA"/>
    <m/>
    <x v="0"/>
    <x v="0"/>
    <x v="3"/>
    <x v="3"/>
    <x v="8"/>
    <x v="7"/>
    <s v="55C"/>
    <x v="24"/>
    <s v="55CB"/>
    <s v="Director of Student Services"/>
  </r>
  <r>
    <x v="2584"/>
    <x v="0"/>
    <s v="LABORF"/>
    <s v="2026"/>
    <n v="37708.32"/>
    <s v="CD004"/>
    <s v="42DCC4"/>
    <s v="2191"/>
    <s v="692000"/>
    <m/>
    <s v="CS"/>
    <x v="0"/>
    <x v="0"/>
    <x v="2"/>
    <x v="2"/>
    <x v="11"/>
    <x v="10"/>
    <s v="42D"/>
    <x v="27"/>
    <s v="42DA"/>
    <s v="CDC Program Manager"/>
  </r>
  <r>
    <x v="2585"/>
    <x v="0"/>
    <s v="LABORF"/>
    <s v="2026"/>
    <n v="18761.599999999999"/>
    <s v="GU001"/>
    <s v="437MOC"/>
    <s v="2191"/>
    <s v="653000"/>
    <m/>
    <s v="CB"/>
    <x v="0"/>
    <x v="0"/>
    <x v="2"/>
    <x v="2"/>
    <x v="14"/>
    <x v="13"/>
    <s v="437"/>
    <x v="38"/>
    <s v="437B"/>
    <s v="Operations Manager"/>
  </r>
  <r>
    <x v="1830"/>
    <x v="0"/>
    <s v="LABORF"/>
    <s v="2026"/>
    <n v="22054.99"/>
    <s v="RP115"/>
    <s v="411NE1"/>
    <s v="2191"/>
    <s v="601000"/>
    <m/>
    <s v="CI"/>
    <x v="0"/>
    <x v="0"/>
    <x v="2"/>
    <x v="2"/>
    <x v="2"/>
    <x v="2"/>
    <s v="411"/>
    <x v="20"/>
    <s v="411A"/>
    <s v="Dean of Career Technical Education"/>
  </r>
  <r>
    <x v="2586"/>
    <x v="0"/>
    <s v="LABORF"/>
    <s v="2026"/>
    <n v="73449.850000000006"/>
    <s v="GU001"/>
    <s v="20IIF0"/>
    <s v="2191"/>
    <s v="678012"/>
    <m/>
    <m/>
    <x v="0"/>
    <x v="0"/>
    <x v="1"/>
    <x v="1"/>
    <x v="13"/>
    <x v="12"/>
    <s v="20I"/>
    <x v="72"/>
    <s v="20IA"/>
    <s v="Information Services"/>
  </r>
  <r>
    <x v="2587"/>
    <x v="0"/>
    <s v="LABORF"/>
    <s v="2026"/>
    <n v="77168.22"/>
    <s v="RP023"/>
    <s v="26GFY1"/>
    <s v="2191"/>
    <s v="649090"/>
    <s v="NXULCA"/>
    <m/>
    <x v="0"/>
    <x v="0"/>
    <x v="1"/>
    <x v="1"/>
    <x v="1"/>
    <x v="1"/>
    <s v="26G"/>
    <x v="14"/>
    <s v="26GA"/>
    <s v="EOPS/CARE"/>
  </r>
  <r>
    <x v="2588"/>
    <x v="0"/>
    <s v="LABORF"/>
    <s v="2026"/>
    <n v="0"/>
    <s v="RP264"/>
    <s v="21ETV5"/>
    <s v="2110"/>
    <s v="601000"/>
    <m/>
    <m/>
    <x v="0"/>
    <x v="0"/>
    <x v="1"/>
    <x v="1"/>
    <x v="6"/>
    <x v="5"/>
    <s v="21E"/>
    <x v="64"/>
    <s v="21ET"/>
    <s v="BC Health Science Grants"/>
  </r>
  <r>
    <x v="2589"/>
    <x v="0"/>
    <s v="LABORF"/>
    <s v="2026"/>
    <n v="0"/>
    <s v="GU001"/>
    <s v="218FC1"/>
    <s v="1100"/>
    <s v="130500"/>
    <m/>
    <m/>
    <x v="0"/>
    <x v="0"/>
    <x v="1"/>
    <x v="1"/>
    <x v="6"/>
    <x v="5"/>
    <s v="218"/>
    <x v="26"/>
    <s v="218F"/>
    <s v="BC FACE"/>
  </r>
  <r>
    <x v="2590"/>
    <x v="0"/>
    <s v="LABORF"/>
    <s v="2026"/>
    <n v="29799.48"/>
    <s v="GU001"/>
    <s v="218EDU"/>
    <s v="2211"/>
    <s v="493072"/>
    <m/>
    <m/>
    <x v="0"/>
    <x v="0"/>
    <x v="1"/>
    <x v="1"/>
    <x v="6"/>
    <x v="5"/>
    <s v="218"/>
    <x v="26"/>
    <s v="218E"/>
    <s v="BC Education"/>
  </r>
  <r>
    <x v="2591"/>
    <x v="0"/>
    <s v="LABORF"/>
    <s v="2026"/>
    <n v="36463.919999999998"/>
    <s v="GU001"/>
    <s v="23CMOC"/>
    <s v="2191"/>
    <s v="653000"/>
    <m/>
    <m/>
    <x v="0"/>
    <x v="0"/>
    <x v="1"/>
    <x v="1"/>
    <x v="15"/>
    <x v="14"/>
    <s v="23C"/>
    <x v="48"/>
    <s v="23CA"/>
    <s v="M &amp; O Manager"/>
  </r>
  <r>
    <x v="2592"/>
    <x v="0"/>
    <s v="LABORF"/>
    <s v="2026"/>
    <n v="36463.919999999998"/>
    <s v="GU001"/>
    <s v="23CMOC"/>
    <s v="2191"/>
    <s v="653000"/>
    <m/>
    <m/>
    <x v="0"/>
    <x v="0"/>
    <x v="1"/>
    <x v="1"/>
    <x v="15"/>
    <x v="14"/>
    <s v="23C"/>
    <x v="48"/>
    <s v="23CA"/>
    <s v="M &amp; O Manager"/>
  </r>
  <r>
    <x v="2593"/>
    <x v="0"/>
    <s v="LABORF"/>
    <s v="2026"/>
    <n v="38651.89"/>
    <s v="BF100"/>
    <s v="23DFS1"/>
    <s v="2191"/>
    <s v="694011"/>
    <m/>
    <m/>
    <x v="0"/>
    <x v="0"/>
    <x v="1"/>
    <x v="1"/>
    <x v="15"/>
    <x v="14"/>
    <s v="23F"/>
    <x v="71"/>
    <s v="23FS"/>
    <s v="BC Food Service"/>
  </r>
  <r>
    <x v="2594"/>
    <x v="0"/>
    <s v="LABORF"/>
    <s v="2026"/>
    <n v="89491.36"/>
    <s v="GU001"/>
    <s v="20IIF0"/>
    <s v="2191"/>
    <s v="678012"/>
    <m/>
    <m/>
    <x v="0"/>
    <x v="0"/>
    <x v="1"/>
    <x v="1"/>
    <x v="13"/>
    <x v="12"/>
    <s v="20I"/>
    <x v="72"/>
    <s v="20IA"/>
    <s v="Information Services"/>
  </r>
  <r>
    <x v="1006"/>
    <x v="0"/>
    <s v="LABORF"/>
    <s v="2026"/>
    <n v="5461.4"/>
    <s v="RP500"/>
    <s v="239SY0"/>
    <s v="2191"/>
    <s v="695010"/>
    <m/>
    <m/>
    <x v="0"/>
    <x v="0"/>
    <x v="1"/>
    <x v="1"/>
    <x v="15"/>
    <x v="14"/>
    <s v="239"/>
    <x v="44"/>
    <s v="239A"/>
    <s v="Public Safety"/>
  </r>
  <r>
    <x v="2595"/>
    <x v="0"/>
    <s v="LABORF"/>
    <s v="2026"/>
    <n v="98781.82"/>
    <s v="GU001"/>
    <s v="26CCG1"/>
    <s v="2191"/>
    <s v="631000"/>
    <m/>
    <m/>
    <x v="0"/>
    <x v="0"/>
    <x v="1"/>
    <x v="1"/>
    <x v="1"/>
    <x v="1"/>
    <s v="26C"/>
    <x v="43"/>
    <s v="26CC"/>
    <s v="Dean of Student Develop Success"/>
  </r>
  <r>
    <x v="610"/>
    <x v="0"/>
    <s v="LABORF"/>
    <s v="2026"/>
    <n v="13212.42"/>
    <s v="GU001"/>
    <s v="140HR0"/>
    <s v="1251"/>
    <s v="673000"/>
    <m/>
    <m/>
    <x v="0"/>
    <x v="0"/>
    <x v="0"/>
    <x v="0"/>
    <x v="10"/>
    <x v="9"/>
    <s v="140"/>
    <x v="52"/>
    <s v="140A"/>
    <s v="HR - Vice Chancellor"/>
  </r>
  <r>
    <x v="2596"/>
    <x v="0"/>
    <s v="LABORF"/>
    <s v="2026"/>
    <n v="0"/>
    <s v="GU001"/>
    <s v="122BS7"/>
    <s v="2191"/>
    <s v="672000"/>
    <m/>
    <m/>
    <x v="0"/>
    <x v="0"/>
    <x v="0"/>
    <x v="0"/>
    <x v="0"/>
    <x v="0"/>
    <s v="122"/>
    <x v="0"/>
    <s v="122A"/>
    <s v="Director of Accounting Services"/>
  </r>
  <r>
    <x v="2597"/>
    <x v="0"/>
    <s v="LABORF"/>
    <s v="2026"/>
    <n v="0"/>
    <s v="GU001"/>
    <s v="260VS0"/>
    <s v="2399"/>
    <s v="649090"/>
    <m/>
    <m/>
    <x v="0"/>
    <x v="0"/>
    <x v="1"/>
    <x v="1"/>
    <x v="1"/>
    <x v="1"/>
    <s v="260"/>
    <x v="1"/>
    <s v="260A"/>
    <s v="VP of Student Services"/>
  </r>
  <r>
    <x v="2598"/>
    <x v="0"/>
    <s v="LABORF"/>
    <s v="2026"/>
    <n v="0"/>
    <s v="GU001"/>
    <s v="260VS0"/>
    <s v="2399"/>
    <s v="649090"/>
    <m/>
    <m/>
    <x v="0"/>
    <x v="0"/>
    <x v="1"/>
    <x v="1"/>
    <x v="1"/>
    <x v="1"/>
    <s v="260"/>
    <x v="1"/>
    <s v="260A"/>
    <s v="VP of Student Services"/>
  </r>
  <r>
    <x v="2599"/>
    <x v="0"/>
    <s v="LABORF"/>
    <s v="2026"/>
    <n v="0"/>
    <s v="GU001"/>
    <s v="210VI0"/>
    <s v="1311"/>
    <s v="499900"/>
    <m/>
    <m/>
    <x v="0"/>
    <x v="0"/>
    <x v="1"/>
    <x v="1"/>
    <x v="6"/>
    <x v="5"/>
    <s v="210"/>
    <x v="8"/>
    <s v="210A"/>
    <s v="VP Student Learning"/>
  </r>
  <r>
    <x v="2600"/>
    <x v="0"/>
    <s v="LABORF"/>
    <s v="2026"/>
    <n v="0"/>
    <s v="GU001"/>
    <s v="210VI0"/>
    <s v="1311"/>
    <s v="499900"/>
    <m/>
    <m/>
    <x v="0"/>
    <x v="0"/>
    <x v="1"/>
    <x v="1"/>
    <x v="6"/>
    <x v="5"/>
    <s v="210"/>
    <x v="8"/>
    <s v="210A"/>
    <s v="VP Student Learning"/>
  </r>
  <r>
    <x v="1386"/>
    <x v="0"/>
    <s v="LABORF"/>
    <s v="2026"/>
    <n v="12221.31"/>
    <s v="GU001"/>
    <s v="42GAM1"/>
    <s v="1251"/>
    <s v="696041"/>
    <m/>
    <s v="CI"/>
    <x v="0"/>
    <x v="0"/>
    <x v="2"/>
    <x v="2"/>
    <x v="11"/>
    <x v="10"/>
    <s v="42G"/>
    <x v="81"/>
    <s v="42GA"/>
    <s v="Athletics"/>
  </r>
  <r>
    <x v="2197"/>
    <x v="0"/>
    <s v="LABORF"/>
    <s v="2026"/>
    <n v="10688.95"/>
    <s v="RP384"/>
    <s v="42FMTB"/>
    <s v="1231"/>
    <s v="632000"/>
    <m/>
    <s v="CB"/>
    <x v="0"/>
    <x v="0"/>
    <x v="2"/>
    <x v="2"/>
    <x v="11"/>
    <x v="10"/>
    <s v="42F"/>
    <x v="63"/>
    <s v="42FA"/>
    <s v="Director of SSSP"/>
  </r>
  <r>
    <x v="133"/>
    <x v="0"/>
    <s v="LABORF"/>
    <s v="2026"/>
    <n v="22443.37"/>
    <s v="GU001"/>
    <s v="41ELC1"/>
    <s v="1100"/>
    <s v="611000"/>
    <m/>
    <s v="CI"/>
    <x v="0"/>
    <x v="0"/>
    <x v="2"/>
    <x v="2"/>
    <x v="2"/>
    <x v="2"/>
    <s v="41E"/>
    <x v="2"/>
    <s v="41EJ"/>
    <s v="CC-Learning Center-LAC"/>
  </r>
  <r>
    <x v="2152"/>
    <x v="0"/>
    <s v="LABORF"/>
    <s v="2026"/>
    <n v="117011.87"/>
    <s v="GU001"/>
    <s v="406IT1"/>
    <s v="2110"/>
    <s v="678000"/>
    <m/>
    <s v="CI"/>
    <x v="0"/>
    <x v="0"/>
    <x v="2"/>
    <x v="2"/>
    <x v="7"/>
    <x v="6"/>
    <s v="406"/>
    <x v="88"/>
    <s v="406A"/>
    <s v="Information Technology"/>
  </r>
  <r>
    <x v="1200"/>
    <x v="0"/>
    <s v="LABORF"/>
    <s v="2026"/>
    <n v="155318.38"/>
    <s v="GU001"/>
    <s v="102GN1"/>
    <s v="2110"/>
    <s v="679000"/>
    <m/>
    <m/>
    <x v="0"/>
    <x v="0"/>
    <x v="0"/>
    <x v="0"/>
    <x v="3"/>
    <x v="3"/>
    <s v="102"/>
    <x v="4"/>
    <s v="102G"/>
    <s v="AVC Public Affairs &amp; Dev"/>
  </r>
  <r>
    <x v="2601"/>
    <x v="0"/>
    <s v="LABORF"/>
    <s v="2026"/>
    <n v="88888.51"/>
    <s v="RP328"/>
    <s v="102KJC"/>
    <s v="2110"/>
    <s v="684000"/>
    <s v="CJFCGA"/>
    <m/>
    <x v="0"/>
    <x v="0"/>
    <x v="0"/>
    <x v="0"/>
    <x v="3"/>
    <x v="3"/>
    <s v="102"/>
    <x v="4"/>
    <s v="102G"/>
    <s v="AVC Public Affairs &amp; Dev"/>
  </r>
  <r>
    <x v="2602"/>
    <x v="0"/>
    <s v="LABORF"/>
    <s v="2026"/>
    <n v="3600"/>
    <s v="GU001"/>
    <s v="R01BT1"/>
    <s v="2110"/>
    <s v="660020"/>
    <m/>
    <m/>
    <x v="0"/>
    <x v="0"/>
    <x v="0"/>
    <x v="0"/>
    <x v="3"/>
    <x v="3"/>
    <s v="101"/>
    <x v="51"/>
    <s v="101A"/>
    <s v="Chancellor's - Admin. Assistant"/>
  </r>
  <r>
    <x v="2603"/>
    <x v="0"/>
    <s v="LABORF"/>
    <s v="2026"/>
    <n v="0"/>
    <s v="GU001"/>
    <s v="140HR0"/>
    <s v="2394"/>
    <s v="673000"/>
    <m/>
    <m/>
    <x v="0"/>
    <x v="0"/>
    <x v="0"/>
    <x v="0"/>
    <x v="10"/>
    <x v="9"/>
    <s v="140"/>
    <x v="52"/>
    <s v="140A"/>
    <s v="HR - Vice Chancellor"/>
  </r>
  <r>
    <x v="2604"/>
    <x v="0"/>
    <s v="LABORF"/>
    <s v="2026"/>
    <n v="144253.26"/>
    <s v="GU001"/>
    <s v="512PH1"/>
    <s v="1100"/>
    <s v="083500"/>
    <m/>
    <m/>
    <x v="0"/>
    <x v="0"/>
    <x v="3"/>
    <x v="3"/>
    <x v="5"/>
    <x v="2"/>
    <s v="512"/>
    <x v="33"/>
    <s v="512H"/>
    <s v="PC - Kinesiology"/>
  </r>
  <r>
    <x v="2605"/>
    <x v="0"/>
    <s v="LABORF"/>
    <s v="2026"/>
    <n v="102749.01"/>
    <s v="GU001"/>
    <s v="518HC3"/>
    <s v="1100"/>
    <s v="123900"/>
    <m/>
    <m/>
    <x v="0"/>
    <x v="0"/>
    <x v="3"/>
    <x v="3"/>
    <x v="5"/>
    <x v="2"/>
    <s v="518"/>
    <x v="6"/>
    <s v="518A"/>
    <s v="Associate Dean, Health Careers"/>
  </r>
  <r>
    <x v="2606"/>
    <x v="0"/>
    <s v="LABORF"/>
    <s v="2026"/>
    <n v="136425.29"/>
    <s v="GU001"/>
    <s v="518HC3"/>
    <s v="1100"/>
    <s v="123900"/>
    <m/>
    <m/>
    <x v="0"/>
    <x v="0"/>
    <x v="3"/>
    <x v="3"/>
    <x v="5"/>
    <x v="2"/>
    <s v="518"/>
    <x v="6"/>
    <s v="518A"/>
    <s v="Associate Dean, Health Careers"/>
  </r>
  <r>
    <x v="2607"/>
    <x v="0"/>
    <s v="LABORF"/>
    <s v="2026"/>
    <n v="0"/>
    <s v="GU001"/>
    <s v="550VI1"/>
    <s v="1214"/>
    <s v="601000"/>
    <m/>
    <m/>
    <x v="0"/>
    <x v="0"/>
    <x v="3"/>
    <x v="3"/>
    <x v="8"/>
    <x v="7"/>
    <s v="550"/>
    <x v="79"/>
    <s v="550A"/>
    <s v="VP - STUDENT SERVICES"/>
  </r>
  <r>
    <x v="2608"/>
    <x v="0"/>
    <s v="LABORF"/>
    <s v="2026"/>
    <n v="0"/>
    <s v="RP383"/>
    <s v="55CMF1"/>
    <s v="2399"/>
    <s v="644000"/>
    <m/>
    <m/>
    <x v="0"/>
    <x v="0"/>
    <x v="3"/>
    <x v="3"/>
    <x v="8"/>
    <x v="7"/>
    <s v="55C"/>
    <x v="24"/>
    <s v="55CA"/>
    <s v="Dean Student Success &amp; Counseling"/>
  </r>
  <r>
    <x v="2609"/>
    <x v="0"/>
    <s v="LABORF"/>
    <s v="2026"/>
    <n v="0"/>
    <s v="GU001"/>
    <s v="210VI0"/>
    <s v="2394"/>
    <s v="601000"/>
    <m/>
    <m/>
    <x v="0"/>
    <x v="0"/>
    <x v="1"/>
    <x v="1"/>
    <x v="6"/>
    <x v="5"/>
    <s v="210"/>
    <x v="8"/>
    <s v="210A"/>
    <s v="VP Student Learning"/>
  </r>
  <r>
    <x v="2610"/>
    <x v="0"/>
    <s v="LABORF"/>
    <s v="2026"/>
    <n v="0"/>
    <s v="GU001"/>
    <s v="210VI0"/>
    <s v="2394"/>
    <s v="601000"/>
    <m/>
    <m/>
    <x v="0"/>
    <x v="0"/>
    <x v="1"/>
    <x v="1"/>
    <x v="6"/>
    <x v="5"/>
    <s v="210"/>
    <x v="8"/>
    <s v="210A"/>
    <s v="VP Student Learning"/>
  </r>
  <r>
    <x v="2611"/>
    <x v="0"/>
    <s v="LABORF"/>
    <s v="2026"/>
    <n v="0"/>
    <s v="GU001"/>
    <s v="260VS0"/>
    <s v="2399"/>
    <s v="649090"/>
    <m/>
    <m/>
    <x v="0"/>
    <x v="0"/>
    <x v="1"/>
    <x v="1"/>
    <x v="1"/>
    <x v="1"/>
    <s v="260"/>
    <x v="1"/>
    <s v="260A"/>
    <s v="VP of Student Services"/>
  </r>
  <r>
    <x v="2612"/>
    <x v="0"/>
    <s v="LABORF"/>
    <s v="2026"/>
    <n v="0"/>
    <s v="GU001"/>
    <s v="11AIR1"/>
    <s v="2191"/>
    <s v="679000"/>
    <m/>
    <m/>
    <x v="0"/>
    <x v="0"/>
    <x v="0"/>
    <x v="0"/>
    <x v="4"/>
    <x v="4"/>
    <s v="11A"/>
    <x v="37"/>
    <s v="11AA"/>
    <s v="Institutional Research"/>
  </r>
  <r>
    <x v="2613"/>
    <x v="0"/>
    <s v="LABORF"/>
    <s v="2026"/>
    <n v="69646.48"/>
    <s v="GU001"/>
    <s v="26CCG1"/>
    <s v="2110"/>
    <s v="631000"/>
    <m/>
    <m/>
    <x v="0"/>
    <x v="0"/>
    <x v="1"/>
    <x v="1"/>
    <x v="1"/>
    <x v="1"/>
    <s v="26C"/>
    <x v="43"/>
    <s v="26CC"/>
    <s v="Dean of Student Develop Success"/>
  </r>
  <r>
    <x v="2614"/>
    <x v="0"/>
    <s v="LABORF"/>
    <s v="2026"/>
    <n v="0"/>
    <s v="GU001"/>
    <s v="210VI0"/>
    <s v="2394"/>
    <s v="601000"/>
    <m/>
    <m/>
    <x v="0"/>
    <x v="0"/>
    <x v="1"/>
    <x v="1"/>
    <x v="6"/>
    <x v="5"/>
    <s v="210"/>
    <x v="8"/>
    <s v="210A"/>
    <s v="VP Student Learning"/>
  </r>
  <r>
    <x v="2615"/>
    <x v="0"/>
    <s v="LABORF"/>
    <s v="2026"/>
    <n v="0"/>
    <s v="GU001"/>
    <s v="210VI0"/>
    <s v="2394"/>
    <s v="601000"/>
    <m/>
    <m/>
    <x v="0"/>
    <x v="0"/>
    <x v="1"/>
    <x v="1"/>
    <x v="6"/>
    <x v="5"/>
    <s v="210"/>
    <x v="8"/>
    <s v="210A"/>
    <s v="VP Student Learning"/>
  </r>
  <r>
    <x v="2616"/>
    <x v="0"/>
    <s v="LABORF"/>
    <s v="2026"/>
    <n v="0"/>
    <s v="GU001"/>
    <s v="210VI0"/>
    <s v="2394"/>
    <s v="601000"/>
    <m/>
    <m/>
    <x v="0"/>
    <x v="0"/>
    <x v="1"/>
    <x v="1"/>
    <x v="6"/>
    <x v="5"/>
    <s v="210"/>
    <x v="8"/>
    <s v="210A"/>
    <s v="VP Student Learning"/>
  </r>
  <r>
    <x v="2617"/>
    <x v="0"/>
    <s v="LABORF"/>
    <s v="2026"/>
    <n v="0"/>
    <s v="GU001"/>
    <s v="210VI0"/>
    <s v="2394"/>
    <s v="601000"/>
    <m/>
    <m/>
    <x v="0"/>
    <x v="0"/>
    <x v="1"/>
    <x v="1"/>
    <x v="6"/>
    <x v="5"/>
    <s v="210"/>
    <x v="8"/>
    <s v="210A"/>
    <s v="VP Student Learning"/>
  </r>
  <r>
    <x v="2618"/>
    <x v="0"/>
    <s v="LABORF"/>
    <s v="2026"/>
    <n v="0"/>
    <s v="GU001"/>
    <s v="210VI0"/>
    <s v="2394"/>
    <s v="601000"/>
    <m/>
    <m/>
    <x v="0"/>
    <x v="0"/>
    <x v="1"/>
    <x v="1"/>
    <x v="6"/>
    <x v="5"/>
    <s v="210"/>
    <x v="8"/>
    <s v="210A"/>
    <s v="VP Student Learning"/>
  </r>
  <r>
    <x v="2619"/>
    <x v="0"/>
    <s v="LABORF"/>
    <s v="2026"/>
    <n v="0"/>
    <s v="GU001"/>
    <s v="210VI0"/>
    <s v="2394"/>
    <s v="601000"/>
    <m/>
    <m/>
    <x v="0"/>
    <x v="0"/>
    <x v="1"/>
    <x v="1"/>
    <x v="6"/>
    <x v="5"/>
    <s v="210"/>
    <x v="8"/>
    <s v="210A"/>
    <s v="VP Student Learning"/>
  </r>
  <r>
    <x v="2620"/>
    <x v="0"/>
    <s v="LABORF"/>
    <s v="2026"/>
    <n v="0"/>
    <s v="GU001"/>
    <s v="210VI0"/>
    <s v="2394"/>
    <s v="601000"/>
    <m/>
    <m/>
    <x v="0"/>
    <x v="0"/>
    <x v="1"/>
    <x v="1"/>
    <x v="6"/>
    <x v="5"/>
    <s v="210"/>
    <x v="8"/>
    <s v="210A"/>
    <s v="VP Student Learning"/>
  </r>
  <r>
    <x v="2621"/>
    <x v="0"/>
    <s v="LABORF"/>
    <s v="2026"/>
    <n v="0"/>
    <s v="GU001"/>
    <s v="210VI0"/>
    <s v="2394"/>
    <s v="601000"/>
    <m/>
    <m/>
    <x v="0"/>
    <x v="0"/>
    <x v="1"/>
    <x v="1"/>
    <x v="6"/>
    <x v="5"/>
    <s v="210"/>
    <x v="8"/>
    <s v="210A"/>
    <s v="VP Student Learning"/>
  </r>
  <r>
    <x v="2622"/>
    <x v="0"/>
    <s v="LABORF"/>
    <s v="2026"/>
    <n v="0"/>
    <s v="GU001"/>
    <s v="210VI0"/>
    <s v="2394"/>
    <s v="601000"/>
    <m/>
    <m/>
    <x v="0"/>
    <x v="0"/>
    <x v="1"/>
    <x v="1"/>
    <x v="6"/>
    <x v="5"/>
    <s v="210"/>
    <x v="8"/>
    <s v="210A"/>
    <s v="VP Student Learning"/>
  </r>
  <r>
    <x v="1119"/>
    <x v="0"/>
    <s v="LABORF"/>
    <s v="2026"/>
    <n v="139835.93"/>
    <s v="GU001"/>
    <s v="215MA1"/>
    <s v="1100"/>
    <s v="170100"/>
    <m/>
    <m/>
    <x v="0"/>
    <x v="0"/>
    <x v="1"/>
    <x v="1"/>
    <x v="6"/>
    <x v="5"/>
    <s v="215"/>
    <x v="13"/>
    <s v="215F"/>
    <s v="Math General"/>
  </r>
  <r>
    <x v="2623"/>
    <x v="0"/>
    <s v="LABORF"/>
    <s v="2026"/>
    <n v="45202.74"/>
    <s v="RP350"/>
    <s v="26GCW1"/>
    <s v="1214"/>
    <s v="641010"/>
    <s v="CALLCO"/>
    <m/>
    <x v="0"/>
    <x v="0"/>
    <x v="1"/>
    <x v="1"/>
    <x v="1"/>
    <x v="1"/>
    <s v="26G"/>
    <x v="14"/>
    <s v="26GA"/>
    <s v="EOPS/CARE"/>
  </r>
  <r>
    <x v="1864"/>
    <x v="0"/>
    <s v="LABORF"/>
    <s v="2026"/>
    <n v="71110.81"/>
    <s v="RP005"/>
    <s v="26GEO1"/>
    <s v="2110"/>
    <s v="643000"/>
    <s v="EOPLCA"/>
    <m/>
    <x v="0"/>
    <x v="0"/>
    <x v="1"/>
    <x v="1"/>
    <x v="1"/>
    <x v="1"/>
    <s v="26G"/>
    <x v="14"/>
    <s v="26GA"/>
    <s v="EOPS/CARE"/>
  </r>
  <r>
    <x v="1561"/>
    <x v="0"/>
    <s v="LABORF"/>
    <s v="2026"/>
    <n v="61084.88"/>
    <s v="CD002"/>
    <s v="219CD1"/>
    <s v="2110"/>
    <s v="692000"/>
    <m/>
    <m/>
    <x v="0"/>
    <x v="0"/>
    <x v="1"/>
    <x v="1"/>
    <x v="6"/>
    <x v="5"/>
    <s v="219"/>
    <x v="9"/>
    <s v="219C"/>
    <s v="BC Director CDC"/>
  </r>
  <r>
    <x v="2624"/>
    <x v="0"/>
    <s v="LABORF"/>
    <s v="2026"/>
    <n v="0"/>
    <s v="RP264"/>
    <s v="21ETV5"/>
    <s v="2191"/>
    <s v="601000"/>
    <m/>
    <m/>
    <x v="0"/>
    <x v="0"/>
    <x v="1"/>
    <x v="1"/>
    <x v="6"/>
    <x v="5"/>
    <s v="21E"/>
    <x v="64"/>
    <s v="21ET"/>
    <s v="BC Health Science Grants"/>
  </r>
  <r>
    <x v="2625"/>
    <x v="0"/>
    <s v="LABORF"/>
    <s v="2026"/>
    <n v="119157.35"/>
    <s v="GU001"/>
    <s v="215BD1"/>
    <s v="1100"/>
    <s v="040100"/>
    <m/>
    <m/>
    <x v="0"/>
    <x v="0"/>
    <x v="1"/>
    <x v="1"/>
    <x v="6"/>
    <x v="5"/>
    <s v="215"/>
    <x v="13"/>
    <s v="215B"/>
    <s v="Biology Science Department"/>
  </r>
  <r>
    <x v="2626"/>
    <x v="0"/>
    <s v="LABORF"/>
    <s v="2026"/>
    <n v="119157.35"/>
    <s v="GU001"/>
    <s v="21DRT1"/>
    <s v="1100"/>
    <s v="122500"/>
    <m/>
    <m/>
    <x v="0"/>
    <x v="0"/>
    <x v="1"/>
    <x v="1"/>
    <x v="6"/>
    <x v="5"/>
    <s v="21D"/>
    <x v="11"/>
    <s v="21DR"/>
    <s v="BC Rad Tech"/>
  </r>
  <r>
    <x v="2627"/>
    <x v="0"/>
    <s v="LABORF"/>
    <s v="2026"/>
    <n v="149622.44"/>
    <s v="GU001"/>
    <s v="21DHC1"/>
    <s v="1100"/>
    <s v="123010"/>
    <m/>
    <m/>
    <x v="0"/>
    <x v="0"/>
    <x v="1"/>
    <x v="1"/>
    <x v="6"/>
    <x v="5"/>
    <s v="21D"/>
    <x v="11"/>
    <s v="21DH"/>
    <s v="BC Assc Dean Nursing"/>
  </r>
  <r>
    <x v="2628"/>
    <x v="0"/>
    <s v="LABORF"/>
    <s v="2026"/>
    <n v="102749.01"/>
    <s v="GU001"/>
    <s v="21BEE1"/>
    <s v="1100"/>
    <s v="150100"/>
    <m/>
    <m/>
    <x v="0"/>
    <x v="0"/>
    <x v="1"/>
    <x v="1"/>
    <x v="6"/>
    <x v="5"/>
    <s v="21B"/>
    <x v="12"/>
    <s v="21BE"/>
    <s v="Dean English"/>
  </r>
  <r>
    <x v="2629"/>
    <x v="0"/>
    <s v="LABORF"/>
    <s v="2026"/>
    <n v="0"/>
    <s v="GU001"/>
    <s v="218EDU"/>
    <s v="1100"/>
    <s v="493072"/>
    <m/>
    <m/>
    <x v="0"/>
    <x v="0"/>
    <x v="1"/>
    <x v="1"/>
    <x v="6"/>
    <x v="5"/>
    <s v="218"/>
    <x v="26"/>
    <s v="218E"/>
    <s v="BC Education"/>
  </r>
  <r>
    <x v="2630"/>
    <x v="0"/>
    <s v="LABORF"/>
    <s v="2026"/>
    <n v="0"/>
    <s v="GU001"/>
    <s v="21BEE1"/>
    <s v="1311"/>
    <s v="150100"/>
    <m/>
    <m/>
    <x v="0"/>
    <x v="0"/>
    <x v="1"/>
    <x v="1"/>
    <x v="6"/>
    <x v="5"/>
    <s v="21B"/>
    <x v="12"/>
    <s v="21BE"/>
    <s v="Dean English"/>
  </r>
  <r>
    <x v="2631"/>
    <x v="0"/>
    <s v="LABORF"/>
    <s v="2026"/>
    <n v="0"/>
    <s v="GU001"/>
    <s v="212BMT"/>
    <s v="1311"/>
    <s v="050200"/>
    <m/>
    <m/>
    <x v="0"/>
    <x v="0"/>
    <x v="1"/>
    <x v="1"/>
    <x v="6"/>
    <x v="5"/>
    <s v="212"/>
    <x v="16"/>
    <s v="212B"/>
    <s v="Art Department"/>
  </r>
  <r>
    <x v="1615"/>
    <x v="0"/>
    <s v="LABORF"/>
    <s v="2026"/>
    <n v="8037.82"/>
    <s v="RP613"/>
    <s v="411WL9"/>
    <s v="2191"/>
    <s v="601000"/>
    <s v="C78233"/>
    <s v="CT"/>
    <x v="0"/>
    <x v="0"/>
    <x v="2"/>
    <x v="2"/>
    <x v="2"/>
    <x v="2"/>
    <s v="411"/>
    <x v="20"/>
    <s v="411A"/>
    <s v="Dean of Career Technical Education"/>
  </r>
  <r>
    <x v="404"/>
    <x v="0"/>
    <s v="LABORF"/>
    <s v="2026"/>
    <n v="5312.99"/>
    <s v="RP005"/>
    <s v="422EO1"/>
    <s v="2110"/>
    <s v="643000"/>
    <s v="EOPDCA"/>
    <s v="CI"/>
    <x v="0"/>
    <x v="0"/>
    <x v="2"/>
    <x v="2"/>
    <x v="11"/>
    <x v="10"/>
    <s v="422"/>
    <x v="41"/>
    <s v="422E"/>
    <s v="EOPS"/>
  </r>
  <r>
    <x v="284"/>
    <x v="0"/>
    <s v="LABORF"/>
    <s v="2026"/>
    <n v="0"/>
    <s v="RP005"/>
    <s v="55CEO1"/>
    <s v="1214"/>
    <s v="646000"/>
    <s v="EOPDCA"/>
    <m/>
    <x v="0"/>
    <x v="0"/>
    <x v="3"/>
    <x v="3"/>
    <x v="8"/>
    <x v="7"/>
    <s v="55C"/>
    <x v="24"/>
    <s v="55CB"/>
    <s v="Director of Student Services"/>
  </r>
  <r>
    <x v="409"/>
    <x v="0"/>
    <s v="LABORF"/>
    <s v="2026"/>
    <n v="6085.74"/>
    <s v="RP384"/>
    <s v="55CMTB"/>
    <s v="2191"/>
    <s v="632000"/>
    <m/>
    <m/>
    <x v="0"/>
    <x v="0"/>
    <x v="3"/>
    <x v="3"/>
    <x v="8"/>
    <x v="7"/>
    <s v="55C"/>
    <x v="24"/>
    <s v="55CA"/>
    <s v="Dean Student Success &amp; Counseling"/>
  </r>
  <r>
    <x v="2632"/>
    <x v="0"/>
    <s v="LABORF"/>
    <s v="2026"/>
    <n v="0"/>
    <s v="GU001"/>
    <s v="514AW3"/>
    <s v="2394"/>
    <s v="696071"/>
    <m/>
    <m/>
    <x v="0"/>
    <x v="0"/>
    <x v="3"/>
    <x v="3"/>
    <x v="5"/>
    <x v="2"/>
    <s v="514"/>
    <x v="18"/>
    <s v="514A"/>
    <s v="PC - Athletic Director"/>
  </r>
  <r>
    <x v="2633"/>
    <x v="0"/>
    <s v="LABORF"/>
    <s v="2026"/>
    <n v="53281.97"/>
    <s v="GU001"/>
    <s v="409PS1"/>
    <s v="2191"/>
    <s v="677040"/>
    <m/>
    <s v="CI"/>
    <x v="0"/>
    <x v="0"/>
    <x v="2"/>
    <x v="2"/>
    <x v="7"/>
    <x v="6"/>
    <s v="409"/>
    <x v="66"/>
    <s v="409A"/>
    <s v="Public Information-Extrnl Relations"/>
  </r>
  <r>
    <x v="2280"/>
    <x v="0"/>
    <s v="LABORF"/>
    <s v="2026"/>
    <n v="2203.5"/>
    <s v="RP384"/>
    <s v="42FMTB"/>
    <s v="2191"/>
    <s v="632000"/>
    <m/>
    <s v="CS"/>
    <x v="0"/>
    <x v="0"/>
    <x v="2"/>
    <x v="2"/>
    <x v="11"/>
    <x v="10"/>
    <s v="42F"/>
    <x v="63"/>
    <s v="42FA"/>
    <s v="Director of SSSP"/>
  </r>
  <r>
    <x v="658"/>
    <x v="0"/>
    <s v="LABORF"/>
    <s v="2026"/>
    <n v="5325.03"/>
    <s v="RP500"/>
    <s v="239SY0"/>
    <s v="2191"/>
    <s v="695010"/>
    <m/>
    <m/>
    <x v="0"/>
    <x v="0"/>
    <x v="1"/>
    <x v="1"/>
    <x v="15"/>
    <x v="14"/>
    <s v="239"/>
    <x v="44"/>
    <s v="239A"/>
    <s v="Public Safety"/>
  </r>
  <r>
    <x v="1374"/>
    <x v="0"/>
    <s v="LABORF"/>
    <s v="2026"/>
    <n v="12369.4"/>
    <s v="RP282"/>
    <s v="21APQD"/>
    <s v="2191"/>
    <s v="601000"/>
    <m/>
    <m/>
    <x v="0"/>
    <x v="0"/>
    <x v="1"/>
    <x v="1"/>
    <x v="6"/>
    <x v="5"/>
    <s v="21A"/>
    <x v="47"/>
    <s v="21AP"/>
    <s v="BC Apprenticeship Program"/>
  </r>
  <r>
    <x v="2634"/>
    <x v="0"/>
    <s v="LABORF"/>
    <s v="2026"/>
    <n v="51982.42"/>
    <s v="GU001"/>
    <s v="21AEIT"/>
    <s v="2211"/>
    <s v="090100"/>
    <m/>
    <m/>
    <x v="0"/>
    <x v="0"/>
    <x v="1"/>
    <x v="1"/>
    <x v="6"/>
    <x v="5"/>
    <s v="21A"/>
    <x v="47"/>
    <s v="21AE"/>
    <s v="Engineering Systems"/>
  </r>
  <r>
    <x v="2635"/>
    <x v="0"/>
    <s v="LABORF"/>
    <s v="2026"/>
    <n v="68205.460000000006"/>
    <s v="GU001"/>
    <s v="210VI0"/>
    <s v="2191"/>
    <s v="601000"/>
    <m/>
    <m/>
    <x v="0"/>
    <x v="0"/>
    <x v="1"/>
    <x v="1"/>
    <x v="6"/>
    <x v="5"/>
    <s v="210"/>
    <x v="8"/>
    <s v="210A"/>
    <s v="VP Student Learning"/>
  </r>
  <r>
    <x v="2636"/>
    <x v="0"/>
    <s v="LABORF"/>
    <s v="2026"/>
    <n v="68205.460000000006"/>
    <s v="GU001"/>
    <s v="23CMOC"/>
    <s v="2191"/>
    <s v="653000"/>
    <m/>
    <m/>
    <x v="0"/>
    <x v="0"/>
    <x v="1"/>
    <x v="1"/>
    <x v="15"/>
    <x v="14"/>
    <s v="23C"/>
    <x v="48"/>
    <s v="23CA"/>
    <s v="M &amp; O Manager"/>
  </r>
  <r>
    <x v="2637"/>
    <x v="0"/>
    <s v="LABORF"/>
    <s v="2026"/>
    <n v="38651.89"/>
    <s v="BF100"/>
    <s v="23DES1"/>
    <s v="2191"/>
    <s v="694014"/>
    <m/>
    <m/>
    <x v="0"/>
    <x v="0"/>
    <x v="1"/>
    <x v="1"/>
    <x v="15"/>
    <x v="14"/>
    <s v="23F"/>
    <x v="71"/>
    <s v="23FS"/>
    <s v="BC Food Service"/>
  </r>
  <r>
    <x v="2638"/>
    <x v="0"/>
    <s v="LABORF"/>
    <s v="2026"/>
    <n v="0"/>
    <s v="RP029"/>
    <s v="26JNA1"/>
    <s v="2394"/>
    <s v="649090"/>
    <m/>
    <m/>
    <x v="0"/>
    <x v="0"/>
    <x v="1"/>
    <x v="1"/>
    <x v="1"/>
    <x v="1"/>
    <s v="26L"/>
    <x v="10"/>
    <s v="26LB"/>
    <s v="CATEGORICAL NASSSP Native American"/>
  </r>
  <r>
    <x v="2639"/>
    <x v="0"/>
    <s v="LABORF"/>
    <s v="2026"/>
    <n v="154352.71"/>
    <s v="GU001"/>
    <s v="411NT1"/>
    <s v="1100"/>
    <s v="070100"/>
    <m/>
    <s v="CI"/>
    <x v="0"/>
    <x v="0"/>
    <x v="2"/>
    <x v="2"/>
    <x v="2"/>
    <x v="2"/>
    <s v="411"/>
    <x v="20"/>
    <s v="411A"/>
    <s v="Dean of Career Technical Education"/>
  </r>
  <r>
    <x v="2103"/>
    <x v="0"/>
    <s v="LABORF"/>
    <s v="2026"/>
    <n v="202636.92"/>
    <s v="GU001"/>
    <s v="410VI0"/>
    <s v="1214"/>
    <s v="601000"/>
    <m/>
    <s v="CI"/>
    <x v="0"/>
    <x v="0"/>
    <x v="2"/>
    <x v="2"/>
    <x v="2"/>
    <x v="2"/>
    <s v="410"/>
    <x v="7"/>
    <s v="410A"/>
    <s v="CC - VP Academic Affairs"/>
  </r>
  <r>
    <x v="2640"/>
    <x v="0"/>
    <s v="LABORF"/>
    <s v="2026"/>
    <n v="141510.96"/>
    <s v="GU001"/>
    <s v="122BS7"/>
    <s v="2110"/>
    <s v="672000"/>
    <m/>
    <m/>
    <x v="0"/>
    <x v="0"/>
    <x v="0"/>
    <x v="0"/>
    <x v="0"/>
    <x v="0"/>
    <s v="122"/>
    <x v="0"/>
    <s v="122A"/>
    <s v="Director of Accounting Services"/>
  </r>
  <r>
    <x v="2641"/>
    <x v="0"/>
    <s v="LABORF"/>
    <s v="2026"/>
    <n v="154352.71"/>
    <s v="GU001"/>
    <s v="512BU1"/>
    <s v="1100"/>
    <s v="070100"/>
    <m/>
    <m/>
    <x v="0"/>
    <x v="0"/>
    <x v="3"/>
    <x v="3"/>
    <x v="5"/>
    <x v="2"/>
    <s v="512"/>
    <x v="33"/>
    <s v="512C"/>
    <s v="PC - CAREER &amp; TECHNICAL EDUCATION"/>
  </r>
  <r>
    <x v="2642"/>
    <x v="0"/>
    <s v="LABORF"/>
    <s v="2026"/>
    <n v="145973.12"/>
    <s v="GU001"/>
    <s v="511VP1"/>
    <s v="1100"/>
    <s v="100100"/>
    <m/>
    <m/>
    <x v="0"/>
    <x v="0"/>
    <x v="3"/>
    <x v="3"/>
    <x v="5"/>
    <x v="2"/>
    <s v="511"/>
    <x v="17"/>
    <s v="511F"/>
    <s v="PC - FINE &amp; APPLIED ARTS"/>
  </r>
  <r>
    <x v="2643"/>
    <x v="0"/>
    <s v="LABORF"/>
    <s v="2026"/>
    <n v="128201.95"/>
    <s v="GU001"/>
    <s v="50GPI1"/>
    <s v="2110"/>
    <s v="671000"/>
    <m/>
    <m/>
    <x v="0"/>
    <x v="0"/>
    <x v="3"/>
    <x v="3"/>
    <x v="12"/>
    <x v="11"/>
    <s v="50G"/>
    <x v="80"/>
    <s v="50GA"/>
    <s v="Communication &amp; Community Relations"/>
  </r>
  <r>
    <x v="2644"/>
    <x v="0"/>
    <s v="LABORF"/>
    <s v="2026"/>
    <n v="0"/>
    <s v="GU001"/>
    <s v="210VI0"/>
    <s v="2394"/>
    <s v="601000"/>
    <m/>
    <m/>
    <x v="0"/>
    <x v="0"/>
    <x v="1"/>
    <x v="1"/>
    <x v="6"/>
    <x v="5"/>
    <s v="210"/>
    <x v="8"/>
    <s v="210A"/>
    <s v="VP Student Learning"/>
  </r>
  <r>
    <x v="2645"/>
    <x v="0"/>
    <s v="LABORF"/>
    <s v="2026"/>
    <n v="0"/>
    <s v="GU001"/>
    <s v="210VI0"/>
    <s v="2394"/>
    <s v="601000"/>
    <m/>
    <m/>
    <x v="0"/>
    <x v="0"/>
    <x v="1"/>
    <x v="1"/>
    <x v="6"/>
    <x v="5"/>
    <s v="210"/>
    <x v="8"/>
    <s v="210A"/>
    <s v="VP Student Learning"/>
  </r>
  <r>
    <x v="2646"/>
    <x v="0"/>
    <s v="LABORF"/>
    <s v="2026"/>
    <n v="0"/>
    <s v="GU001"/>
    <s v="210VI0"/>
    <s v="2394"/>
    <s v="601000"/>
    <m/>
    <m/>
    <x v="0"/>
    <x v="0"/>
    <x v="1"/>
    <x v="1"/>
    <x v="6"/>
    <x v="5"/>
    <s v="210"/>
    <x v="8"/>
    <s v="210A"/>
    <s v="VP Student Learning"/>
  </r>
  <r>
    <x v="2647"/>
    <x v="0"/>
    <s v="LABORF"/>
    <s v="2026"/>
    <n v="102091.96"/>
    <s v="GU001"/>
    <s v="21AEIT"/>
    <s v="1100"/>
    <s v="093410"/>
    <m/>
    <m/>
    <x v="0"/>
    <x v="0"/>
    <x v="1"/>
    <x v="1"/>
    <x v="6"/>
    <x v="5"/>
    <s v="21A"/>
    <x v="47"/>
    <s v="21AE"/>
    <s v="Engineering Systems"/>
  </r>
  <r>
    <x v="2648"/>
    <x v="0"/>
    <s v="LABORF"/>
    <s v="2026"/>
    <n v="88888.51"/>
    <s v="RP113"/>
    <s v="21DHC7"/>
    <s v="2110"/>
    <s v="601000"/>
    <m/>
    <m/>
    <x v="0"/>
    <x v="0"/>
    <x v="1"/>
    <x v="1"/>
    <x v="6"/>
    <x v="5"/>
    <s v="21D"/>
    <x v="11"/>
    <s v="21DH"/>
    <s v="BC Assc Dean Nursing"/>
  </r>
  <r>
    <x v="2649"/>
    <x v="0"/>
    <s v="LABORF"/>
    <s v="2026"/>
    <n v="0"/>
    <s v="GU001"/>
    <s v="210VI0"/>
    <s v="2394"/>
    <s v="601000"/>
    <m/>
    <m/>
    <x v="0"/>
    <x v="0"/>
    <x v="1"/>
    <x v="1"/>
    <x v="6"/>
    <x v="5"/>
    <s v="210"/>
    <x v="8"/>
    <s v="210A"/>
    <s v="VP Student Learning"/>
  </r>
  <r>
    <x v="2650"/>
    <x v="0"/>
    <s v="LABORF"/>
    <s v="2026"/>
    <n v="0"/>
    <s v="GU001"/>
    <s v="210VI0"/>
    <s v="2394"/>
    <s v="601000"/>
    <m/>
    <m/>
    <x v="0"/>
    <x v="0"/>
    <x v="1"/>
    <x v="1"/>
    <x v="6"/>
    <x v="5"/>
    <s v="210"/>
    <x v="8"/>
    <s v="210A"/>
    <s v="VP Student Learning"/>
  </r>
  <r>
    <x v="2651"/>
    <x v="0"/>
    <s v="LABORF"/>
    <s v="2026"/>
    <n v="0"/>
    <s v="GU001"/>
    <s v="210VI0"/>
    <s v="2394"/>
    <s v="601000"/>
    <m/>
    <m/>
    <x v="0"/>
    <x v="0"/>
    <x v="1"/>
    <x v="1"/>
    <x v="6"/>
    <x v="5"/>
    <s v="210"/>
    <x v="8"/>
    <s v="210A"/>
    <s v="VP Student Learning"/>
  </r>
  <r>
    <x v="2652"/>
    <x v="0"/>
    <s v="LABORF"/>
    <s v="2026"/>
    <n v="0"/>
    <s v="GU001"/>
    <s v="210VI0"/>
    <s v="2394"/>
    <s v="601000"/>
    <m/>
    <m/>
    <x v="0"/>
    <x v="0"/>
    <x v="1"/>
    <x v="1"/>
    <x v="6"/>
    <x v="5"/>
    <s v="210"/>
    <x v="8"/>
    <s v="210A"/>
    <s v="VP Student Learning"/>
  </r>
  <r>
    <x v="2653"/>
    <x v="0"/>
    <s v="LABORF"/>
    <s v="2026"/>
    <n v="0"/>
    <s v="GU001"/>
    <s v="210VI0"/>
    <s v="2394"/>
    <s v="601000"/>
    <m/>
    <m/>
    <x v="0"/>
    <x v="0"/>
    <x v="1"/>
    <x v="1"/>
    <x v="6"/>
    <x v="5"/>
    <s v="210"/>
    <x v="8"/>
    <s v="210A"/>
    <s v="VP Student Learning"/>
  </r>
  <r>
    <x v="2654"/>
    <x v="0"/>
    <s v="LABORF"/>
    <s v="2026"/>
    <n v="0"/>
    <s v="GU001"/>
    <s v="210VI0"/>
    <s v="2394"/>
    <s v="601000"/>
    <m/>
    <m/>
    <x v="0"/>
    <x v="0"/>
    <x v="1"/>
    <x v="1"/>
    <x v="6"/>
    <x v="5"/>
    <s v="210"/>
    <x v="8"/>
    <s v="210A"/>
    <s v="VP Student Learning"/>
  </r>
  <r>
    <x v="2655"/>
    <x v="0"/>
    <s v="LABORF"/>
    <s v="2026"/>
    <n v="0"/>
    <s v="GU001"/>
    <s v="210VI0"/>
    <s v="2394"/>
    <s v="601000"/>
    <m/>
    <m/>
    <x v="0"/>
    <x v="0"/>
    <x v="1"/>
    <x v="1"/>
    <x v="6"/>
    <x v="5"/>
    <s v="210"/>
    <x v="8"/>
    <s v="210A"/>
    <s v="VP Student Learning"/>
  </r>
  <r>
    <x v="2656"/>
    <x v="0"/>
    <s v="LABORF"/>
    <s v="2026"/>
    <n v="0"/>
    <s v="GU001"/>
    <s v="210VI0"/>
    <s v="2394"/>
    <s v="601000"/>
    <m/>
    <m/>
    <x v="0"/>
    <x v="0"/>
    <x v="1"/>
    <x v="1"/>
    <x v="6"/>
    <x v="5"/>
    <s v="210"/>
    <x v="8"/>
    <s v="210A"/>
    <s v="VP Student Learning"/>
  </r>
  <r>
    <x v="2657"/>
    <x v="0"/>
    <s v="LABORF"/>
    <s v="2026"/>
    <n v="125872.17"/>
    <s v="GU001"/>
    <s v="217LW1"/>
    <s v="1100"/>
    <s v="210500"/>
    <m/>
    <m/>
    <x v="0"/>
    <x v="0"/>
    <x v="1"/>
    <x v="1"/>
    <x v="6"/>
    <x v="5"/>
    <s v="217"/>
    <x v="26"/>
    <s v="217L"/>
    <s v="BC LAW"/>
  </r>
  <r>
    <x v="2658"/>
    <x v="0"/>
    <s v="LABORF"/>
    <s v="2026"/>
    <n v="144253.26"/>
    <s v="GU001"/>
    <s v="215MA1"/>
    <s v="1100"/>
    <s v="170100"/>
    <m/>
    <m/>
    <x v="0"/>
    <x v="0"/>
    <x v="1"/>
    <x v="1"/>
    <x v="6"/>
    <x v="5"/>
    <s v="215"/>
    <x v="13"/>
    <s v="215F"/>
    <s v="Math General"/>
  </r>
  <r>
    <x v="2659"/>
    <x v="0"/>
    <s v="LABORF"/>
    <s v="2026"/>
    <n v="147826.54999999999"/>
    <s v="GU001"/>
    <s v="21GLI0"/>
    <s v="1241"/>
    <s v="612000"/>
    <m/>
    <m/>
    <x v="0"/>
    <x v="0"/>
    <x v="1"/>
    <x v="1"/>
    <x v="6"/>
    <x v="5"/>
    <s v="21G"/>
    <x v="15"/>
    <s v="21GL"/>
    <s v="BC LIBRARY"/>
  </r>
  <r>
    <x v="1607"/>
    <x v="0"/>
    <s v="LABORF"/>
    <s v="2026"/>
    <n v="61447"/>
    <s v="RP384"/>
    <s v="26LEQA"/>
    <s v="1231"/>
    <s v="649090"/>
    <m/>
    <m/>
    <x v="0"/>
    <x v="0"/>
    <x v="1"/>
    <x v="1"/>
    <x v="1"/>
    <x v="1"/>
    <s v="26L"/>
    <x v="10"/>
    <s v="26LA"/>
    <s v="Categorical Programs"/>
  </r>
  <r>
    <x v="2660"/>
    <x v="0"/>
    <s v="LABORF"/>
    <s v="2026"/>
    <n v="13584.06"/>
    <s v="GU001"/>
    <s v="212AA1"/>
    <s v="1100"/>
    <s v="100200"/>
    <m/>
    <m/>
    <x v="0"/>
    <x v="0"/>
    <x v="1"/>
    <x v="1"/>
    <x v="6"/>
    <x v="5"/>
    <s v="212"/>
    <x v="16"/>
    <s v="212A"/>
    <s v="BC Art Department"/>
  </r>
  <r>
    <x v="2661"/>
    <x v="0"/>
    <s v="LABORF"/>
    <s v="2026"/>
    <n v="133097.85"/>
    <s v="GU001"/>
    <s v="213AGR"/>
    <s v="1100"/>
    <s v="011200"/>
    <m/>
    <m/>
    <x v="0"/>
    <x v="0"/>
    <x v="1"/>
    <x v="1"/>
    <x v="6"/>
    <x v="5"/>
    <s v="213"/>
    <x v="34"/>
    <s v="213B"/>
    <s v="Agriculture Department"/>
  </r>
  <r>
    <x v="2055"/>
    <x v="0"/>
    <s v="LABORF"/>
    <s v="2026"/>
    <n v="154814.16"/>
    <s v="GU001"/>
    <s v="41ESS1"/>
    <s v="1100"/>
    <s v="220100"/>
    <m/>
    <s v="CI"/>
    <x v="0"/>
    <x v="0"/>
    <x v="2"/>
    <x v="2"/>
    <x v="2"/>
    <x v="2"/>
    <s v="41E"/>
    <x v="2"/>
    <s v="41EF"/>
    <s v="CC-Social Science"/>
  </r>
  <r>
    <x v="2381"/>
    <x v="0"/>
    <s v="LABORF"/>
    <s v="2026"/>
    <n v="6497.8"/>
    <s v="RP257"/>
    <s v="511ST5"/>
    <s v="2191"/>
    <s v="601000"/>
    <m/>
    <m/>
    <x v="0"/>
    <x v="0"/>
    <x v="3"/>
    <x v="3"/>
    <x v="5"/>
    <x v="2"/>
    <s v="511"/>
    <x v="17"/>
    <s v="511J"/>
    <s v="PC - Dean of Learning - A"/>
  </r>
  <r>
    <x v="2662"/>
    <x v="0"/>
    <s v="LABORF"/>
    <s v="2026"/>
    <n v="0"/>
    <s v="RP615"/>
    <s v="117A01"/>
    <s v="2394"/>
    <s v="684000"/>
    <s v="HRTPA"/>
    <m/>
    <x v="0"/>
    <x v="0"/>
    <x v="0"/>
    <x v="0"/>
    <x v="4"/>
    <x v="4"/>
    <s v="11B"/>
    <x v="5"/>
    <s v="11BH"/>
    <s v="Clean Energy"/>
  </r>
  <r>
    <x v="164"/>
    <x v="0"/>
    <s v="LABORF"/>
    <s v="2026"/>
    <n v="2434.66"/>
    <s v="RP009"/>
    <s v="422CA1"/>
    <s v="2191"/>
    <s v="643010"/>
    <s v="CARDCB"/>
    <s v="CI"/>
    <x v="0"/>
    <x v="0"/>
    <x v="2"/>
    <x v="2"/>
    <x v="11"/>
    <x v="10"/>
    <s v="422"/>
    <x v="41"/>
    <s v="422C"/>
    <s v="Care"/>
  </r>
  <r>
    <x v="488"/>
    <x v="0"/>
    <s v="LABORF"/>
    <s v="2026"/>
    <n v="27964.22"/>
    <s v="RP389"/>
    <s v="512QP1"/>
    <s v="2191"/>
    <s v="601000"/>
    <s v="EPSCOT"/>
    <m/>
    <x v="0"/>
    <x v="0"/>
    <x v="3"/>
    <x v="3"/>
    <x v="5"/>
    <x v="2"/>
    <s v="512"/>
    <x v="33"/>
    <s v="512A"/>
    <s v="PC - DEAN OF LEARNING - B"/>
  </r>
  <r>
    <x v="104"/>
    <x v="0"/>
    <s v="LABORF"/>
    <s v="2026"/>
    <n v="3710.82"/>
    <s v="RP384"/>
    <s v="40KEQB"/>
    <s v="2191"/>
    <s v="649090"/>
    <m/>
    <s v="CI"/>
    <x v="0"/>
    <x v="0"/>
    <x v="2"/>
    <x v="2"/>
    <x v="7"/>
    <x v="6"/>
    <s v="40K"/>
    <x v="21"/>
    <s v="40KA"/>
    <s v="Equity"/>
  </r>
  <r>
    <x v="106"/>
    <x v="0"/>
    <s v="LABORF"/>
    <s v="2026"/>
    <n v="13308.38"/>
    <s v="RP005"/>
    <s v="422EO1"/>
    <s v="2191"/>
    <s v="643000"/>
    <s v="EOPDCB"/>
    <s v="CI"/>
    <x v="0"/>
    <x v="0"/>
    <x v="2"/>
    <x v="2"/>
    <x v="11"/>
    <x v="10"/>
    <s v="422"/>
    <x v="41"/>
    <s v="422E"/>
    <s v="EOPS"/>
  </r>
  <r>
    <x v="404"/>
    <x v="0"/>
    <s v="LABORF"/>
    <s v="2026"/>
    <n v="5312.99"/>
    <s v="RP350"/>
    <s v="422CW1"/>
    <s v="2110"/>
    <s v="641010"/>
    <s v="CALDCO"/>
    <s v="CI"/>
    <x v="0"/>
    <x v="0"/>
    <x v="2"/>
    <x v="2"/>
    <x v="11"/>
    <x v="10"/>
    <s v="422"/>
    <x v="41"/>
    <s v="422F"/>
    <s v="CalWorks/TANF"/>
  </r>
  <r>
    <x v="2663"/>
    <x v="0"/>
    <s v="LABORF"/>
    <s v="2026"/>
    <n v="0"/>
    <s v="RP108"/>
    <s v="218KS4"/>
    <s v="2394"/>
    <s v="676000"/>
    <m/>
    <m/>
    <x v="0"/>
    <x v="0"/>
    <x v="1"/>
    <x v="1"/>
    <x v="6"/>
    <x v="5"/>
    <s v="218"/>
    <x v="26"/>
    <s v="218K"/>
    <s v="FACULTY GRANTS"/>
  </r>
  <r>
    <x v="1568"/>
    <x v="0"/>
    <s v="LABORF"/>
    <s v="2026"/>
    <n v="59423.98"/>
    <s v="TD242"/>
    <s v="553FA1"/>
    <s v="2191"/>
    <s v="646000"/>
    <m/>
    <m/>
    <x v="0"/>
    <x v="0"/>
    <x v="3"/>
    <x v="3"/>
    <x v="8"/>
    <x v="7"/>
    <s v="553"/>
    <x v="22"/>
    <s v="553B"/>
    <s v="Director Financial Aid"/>
  </r>
  <r>
    <x v="2664"/>
    <x v="0"/>
    <s v="LABORF"/>
    <s v="2026"/>
    <n v="123364.85"/>
    <s v="GU001"/>
    <s v="132EA0"/>
    <s v="2191"/>
    <s v="678000"/>
    <m/>
    <m/>
    <x v="0"/>
    <x v="0"/>
    <x v="0"/>
    <x v="0"/>
    <x v="9"/>
    <x v="8"/>
    <s v="132"/>
    <x v="62"/>
    <s v="132A"/>
    <s v="IT-Director, Enterprise Application"/>
  </r>
  <r>
    <x v="2665"/>
    <x v="0"/>
    <s v="LABORF"/>
    <s v="2026"/>
    <n v="132850.54999999999"/>
    <s v="GU001"/>
    <s v="133II0"/>
    <s v="2191"/>
    <s v="678000"/>
    <m/>
    <m/>
    <x v="0"/>
    <x v="0"/>
    <x v="0"/>
    <x v="0"/>
    <x v="9"/>
    <x v="8"/>
    <s v="133"/>
    <x v="23"/>
    <s v="133A"/>
    <s v="IT-Director, IT Infrastructure"/>
  </r>
  <r>
    <x v="2666"/>
    <x v="0"/>
    <s v="LABORF"/>
    <s v="2026"/>
    <n v="114556.56"/>
    <s v="GU001"/>
    <s v="133II0"/>
    <s v="2191"/>
    <s v="678000"/>
    <m/>
    <m/>
    <x v="0"/>
    <x v="0"/>
    <x v="0"/>
    <x v="0"/>
    <x v="9"/>
    <x v="8"/>
    <s v="133"/>
    <x v="23"/>
    <s v="133A"/>
    <s v="IT-Director, IT Infrastructure"/>
  </r>
  <r>
    <x v="343"/>
    <x v="0"/>
    <s v="LABORF"/>
    <s v="2026"/>
    <n v="23504.18"/>
    <s v="RP005"/>
    <s v="422EO1"/>
    <s v="2191"/>
    <s v="643000"/>
    <s v="EOPDCB"/>
    <s v="CI"/>
    <x v="0"/>
    <x v="0"/>
    <x v="2"/>
    <x v="2"/>
    <x v="11"/>
    <x v="10"/>
    <s v="422"/>
    <x v="41"/>
    <s v="422E"/>
    <s v="EOPS"/>
  </r>
  <r>
    <x v="2667"/>
    <x v="0"/>
    <s v="LABORF"/>
    <s v="2026"/>
    <n v="116884.82"/>
    <s v="GU001"/>
    <s v="411AH1"/>
    <s v="1100"/>
    <s v="120100"/>
    <m/>
    <s v="CB"/>
    <x v="0"/>
    <x v="0"/>
    <x v="2"/>
    <x v="2"/>
    <x v="2"/>
    <x v="2"/>
    <s v="411"/>
    <x v="20"/>
    <s v="411A"/>
    <s v="Dean of Career Technical Education"/>
  </r>
  <r>
    <x v="2017"/>
    <x v="0"/>
    <s v="LABORF"/>
    <s v="2026"/>
    <n v="23546.78"/>
    <s v="GU001"/>
    <s v="41NDE1"/>
    <s v="2191"/>
    <s v="601000"/>
    <s v="DORESV"/>
    <s v="CS"/>
    <x v="0"/>
    <x v="0"/>
    <x v="2"/>
    <x v="2"/>
    <x v="2"/>
    <x v="2"/>
    <s v="41N"/>
    <x v="3"/>
    <s v="41NA"/>
    <s v="Early College (Dual Enrollment)"/>
  </r>
  <r>
    <x v="601"/>
    <x v="0"/>
    <s v="LABORF"/>
    <s v="2026"/>
    <n v="6469.46"/>
    <s v="RP006"/>
    <s v="422DS1"/>
    <s v="2191"/>
    <s v="642000"/>
    <m/>
    <s v="CI"/>
    <x v="0"/>
    <x v="0"/>
    <x v="2"/>
    <x v="2"/>
    <x v="11"/>
    <x v="10"/>
    <s v="422"/>
    <x v="41"/>
    <s v="422D"/>
    <s v="DSPS"/>
  </r>
  <r>
    <x v="2668"/>
    <x v="0"/>
    <s v="LABORF"/>
    <s v="2026"/>
    <n v="58257.62"/>
    <s v="GU001"/>
    <s v="215BD1"/>
    <s v="2211"/>
    <s v="040100"/>
    <m/>
    <m/>
    <x v="0"/>
    <x v="0"/>
    <x v="1"/>
    <x v="1"/>
    <x v="6"/>
    <x v="5"/>
    <s v="215"/>
    <x v="13"/>
    <s v="215B"/>
    <s v="Biology Science Department"/>
  </r>
  <r>
    <x v="2669"/>
    <x v="0"/>
    <s v="LABORF"/>
    <s v="2026"/>
    <n v="66541.83"/>
    <s v="GU001"/>
    <s v="21DHC1"/>
    <s v="2211"/>
    <s v="123010"/>
    <m/>
    <m/>
    <x v="0"/>
    <x v="0"/>
    <x v="1"/>
    <x v="1"/>
    <x v="6"/>
    <x v="5"/>
    <s v="21D"/>
    <x v="11"/>
    <s v="21DH"/>
    <s v="BC Assc Dean Nursing"/>
  </r>
  <r>
    <x v="2670"/>
    <x v="0"/>
    <s v="LABORF"/>
    <s v="2026"/>
    <n v="57378.82"/>
    <s v="GU001"/>
    <s v="212DO0"/>
    <s v="2191"/>
    <s v="601000"/>
    <m/>
    <m/>
    <x v="0"/>
    <x v="0"/>
    <x v="1"/>
    <x v="1"/>
    <x v="6"/>
    <x v="5"/>
    <s v="212"/>
    <x v="16"/>
    <s v="212D"/>
    <s v="Dean of Instruction"/>
  </r>
  <r>
    <x v="859"/>
    <x v="0"/>
    <s v="LABORF"/>
    <s v="2026"/>
    <n v="5325.03"/>
    <s v="RP500"/>
    <s v="239SY0"/>
    <s v="2191"/>
    <s v="695010"/>
    <m/>
    <m/>
    <x v="0"/>
    <x v="0"/>
    <x v="1"/>
    <x v="1"/>
    <x v="15"/>
    <x v="14"/>
    <s v="239"/>
    <x v="44"/>
    <s v="239A"/>
    <s v="Public Safety"/>
  </r>
  <r>
    <x v="2671"/>
    <x v="0"/>
    <s v="LABORF"/>
    <s v="2026"/>
    <n v="58813.3"/>
    <s v="GU001"/>
    <s v="206AT0"/>
    <s v="2191"/>
    <s v="696011"/>
    <m/>
    <m/>
    <x v="0"/>
    <x v="0"/>
    <x v="1"/>
    <x v="1"/>
    <x v="13"/>
    <x v="12"/>
    <s v="206"/>
    <x v="56"/>
    <s v="206A"/>
    <s v="BC Athletics"/>
  </r>
  <r>
    <x v="2672"/>
    <x v="0"/>
    <s v="LABORF"/>
    <s v="2026"/>
    <n v="75676.429999999993"/>
    <s v="RP008"/>
    <s v="26EDS1"/>
    <s v="2191"/>
    <s v="642000"/>
    <s v="DSPDDH"/>
    <m/>
    <x v="0"/>
    <x v="0"/>
    <x v="1"/>
    <x v="1"/>
    <x v="1"/>
    <x v="1"/>
    <s v="26E"/>
    <x v="14"/>
    <s v="26ED"/>
    <s v="BC DSPS"/>
  </r>
  <r>
    <x v="2673"/>
    <x v="0"/>
    <s v="LABORF"/>
    <s v="2026"/>
    <n v="0"/>
    <s v="GU001"/>
    <s v="42GAM1"/>
    <s v="2394"/>
    <s v="696041"/>
    <m/>
    <s v="CI"/>
    <x v="0"/>
    <x v="0"/>
    <x v="2"/>
    <x v="2"/>
    <x v="11"/>
    <x v="10"/>
    <s v="42G"/>
    <x v="81"/>
    <s v="42GA"/>
    <s v="Athletics"/>
  </r>
  <r>
    <x v="1099"/>
    <x v="0"/>
    <s v="LABORF"/>
    <s v="2026"/>
    <n v="51374.51"/>
    <s v="GU001"/>
    <s v="518HC3"/>
    <s v="1100"/>
    <s v="123000"/>
    <m/>
    <m/>
    <x v="0"/>
    <x v="0"/>
    <x v="3"/>
    <x v="3"/>
    <x v="5"/>
    <x v="2"/>
    <s v="518"/>
    <x v="6"/>
    <s v="518A"/>
    <s v="Associate Dean, Health Careers"/>
  </r>
  <r>
    <x v="2024"/>
    <x v="0"/>
    <s v="LABORF"/>
    <s v="2026"/>
    <n v="6753.53"/>
    <s v="RP384"/>
    <s v="55CEQB"/>
    <s v="2191"/>
    <s v="649090"/>
    <m/>
    <m/>
    <x v="0"/>
    <x v="0"/>
    <x v="3"/>
    <x v="3"/>
    <x v="8"/>
    <x v="7"/>
    <s v="55C"/>
    <x v="24"/>
    <s v="55CA"/>
    <s v="Dean Student Success &amp; Counseling"/>
  </r>
  <r>
    <x v="2674"/>
    <x v="0"/>
    <s v="LABORF"/>
    <s v="2026"/>
    <n v="0"/>
    <s v="GU001"/>
    <s v="210VI0"/>
    <s v="1311"/>
    <s v="499900"/>
    <m/>
    <m/>
    <x v="0"/>
    <x v="0"/>
    <x v="1"/>
    <x v="1"/>
    <x v="6"/>
    <x v="5"/>
    <s v="210"/>
    <x v="8"/>
    <s v="210A"/>
    <s v="VP Student Learning"/>
  </r>
  <r>
    <x v="2675"/>
    <x v="0"/>
    <s v="LABORF"/>
    <s v="2026"/>
    <n v="153363"/>
    <s v="GU001"/>
    <s v="41ESC1"/>
    <s v="1100"/>
    <s v="040100"/>
    <m/>
    <s v="CI"/>
    <x v="0"/>
    <x v="0"/>
    <x v="2"/>
    <x v="2"/>
    <x v="2"/>
    <x v="2"/>
    <s v="41E"/>
    <x v="2"/>
    <s v="41EE"/>
    <s v="CC-Science"/>
  </r>
  <r>
    <x v="2676"/>
    <x v="0"/>
    <s v="LABORF"/>
    <s v="2026"/>
    <n v="0"/>
    <s v="GU001"/>
    <s v="43HMOS"/>
    <s v="2394"/>
    <s v="677050"/>
    <m/>
    <s v="CI"/>
    <x v="0"/>
    <x v="0"/>
    <x v="2"/>
    <x v="2"/>
    <x v="14"/>
    <x v="13"/>
    <s v="43H"/>
    <x v="83"/>
    <s v="43HA"/>
    <s v="CC Safety &amp; Security Program Mgr"/>
  </r>
  <r>
    <x v="2677"/>
    <x v="0"/>
    <s v="LABORF"/>
    <s v="2026"/>
    <n v="0"/>
    <s v="RP384"/>
    <s v="40KEQA"/>
    <s v="2311"/>
    <s v="649090"/>
    <m/>
    <s v="CI"/>
    <x v="0"/>
    <x v="0"/>
    <x v="2"/>
    <x v="2"/>
    <x v="7"/>
    <x v="6"/>
    <s v="40K"/>
    <x v="21"/>
    <s v="40KA"/>
    <s v="Equity"/>
  </r>
  <r>
    <x v="2678"/>
    <x v="0"/>
    <s v="LABORF"/>
    <s v="2026"/>
    <n v="0"/>
    <s v="GU001"/>
    <s v="400PR0"/>
    <s v="2392"/>
    <s v="679000"/>
    <m/>
    <m/>
    <x v="0"/>
    <x v="0"/>
    <x v="2"/>
    <x v="2"/>
    <x v="7"/>
    <x v="6"/>
    <s v="400"/>
    <x v="28"/>
    <s v="400A"/>
    <s v="President - Cerro Coso College"/>
  </r>
  <r>
    <x v="2679"/>
    <x v="0"/>
    <s v="LABORF"/>
    <s v="2026"/>
    <n v="159631"/>
    <s v="GU001"/>
    <s v="145HR5"/>
    <s v="2110"/>
    <s v="673000"/>
    <m/>
    <m/>
    <x v="0"/>
    <x v="0"/>
    <x v="0"/>
    <x v="0"/>
    <x v="10"/>
    <x v="9"/>
    <s v="145"/>
    <x v="25"/>
    <s v="145C"/>
    <s v="HR Manager - CC"/>
  </r>
  <r>
    <x v="2680"/>
    <x v="0"/>
    <s v="LABORF"/>
    <s v="2026"/>
    <n v="0"/>
    <s v="CE035"/>
    <s v="11BBC3"/>
    <s v="2412"/>
    <s v="684000"/>
    <m/>
    <m/>
    <x v="0"/>
    <x v="0"/>
    <x v="0"/>
    <x v="0"/>
    <x v="4"/>
    <x v="4"/>
    <s v="11B"/>
    <x v="5"/>
    <s v="11BB"/>
    <s v="Tech Prep Education CC"/>
  </r>
  <r>
    <x v="2681"/>
    <x v="0"/>
    <s v="LABORF"/>
    <s v="2026"/>
    <n v="159631"/>
    <s v="GU001"/>
    <s v="512DB1"/>
    <s v="1214"/>
    <s v="601000"/>
    <m/>
    <m/>
    <x v="0"/>
    <x v="0"/>
    <x v="3"/>
    <x v="3"/>
    <x v="5"/>
    <x v="2"/>
    <s v="512"/>
    <x v="33"/>
    <s v="512A"/>
    <s v="PC - DEAN OF LEARNING - B"/>
  </r>
  <r>
    <x v="2682"/>
    <x v="0"/>
    <s v="LABORF"/>
    <s v="2026"/>
    <n v="0"/>
    <s v="GU001"/>
    <s v="210VI0"/>
    <s v="2394"/>
    <s v="601000"/>
    <m/>
    <m/>
    <x v="0"/>
    <x v="0"/>
    <x v="1"/>
    <x v="1"/>
    <x v="6"/>
    <x v="5"/>
    <s v="210"/>
    <x v="8"/>
    <s v="210A"/>
    <s v="VP Student Learning"/>
  </r>
  <r>
    <x v="2683"/>
    <x v="0"/>
    <s v="LABORF"/>
    <s v="2026"/>
    <n v="0"/>
    <s v="GU001"/>
    <s v="210VI0"/>
    <s v="2394"/>
    <s v="601000"/>
    <m/>
    <m/>
    <x v="0"/>
    <x v="0"/>
    <x v="1"/>
    <x v="1"/>
    <x v="6"/>
    <x v="5"/>
    <s v="210"/>
    <x v="8"/>
    <s v="210A"/>
    <s v="VP Student Learning"/>
  </r>
  <r>
    <x v="2684"/>
    <x v="0"/>
    <s v="LABORF"/>
    <s v="2026"/>
    <n v="0"/>
    <s v="GU001"/>
    <s v="260VS0"/>
    <s v="2399"/>
    <s v="649090"/>
    <m/>
    <m/>
    <x v="0"/>
    <x v="0"/>
    <x v="1"/>
    <x v="1"/>
    <x v="1"/>
    <x v="1"/>
    <s v="260"/>
    <x v="1"/>
    <s v="260A"/>
    <s v="VP of Student Services"/>
  </r>
  <r>
    <x v="2685"/>
    <x v="0"/>
    <s v="LABORF"/>
    <s v="2026"/>
    <n v="0"/>
    <s v="GU001"/>
    <s v="260VS0"/>
    <s v="2399"/>
    <s v="649090"/>
    <m/>
    <m/>
    <x v="0"/>
    <x v="0"/>
    <x v="1"/>
    <x v="1"/>
    <x v="1"/>
    <x v="1"/>
    <s v="260"/>
    <x v="1"/>
    <s v="260A"/>
    <s v="VP of Student Services"/>
  </r>
  <r>
    <x v="2686"/>
    <x v="0"/>
    <s v="LABORF"/>
    <s v="2026"/>
    <n v="0"/>
    <s v="GU001"/>
    <s v="210VI0"/>
    <s v="1419"/>
    <s v="601000"/>
    <m/>
    <m/>
    <x v="0"/>
    <x v="0"/>
    <x v="1"/>
    <x v="1"/>
    <x v="6"/>
    <x v="5"/>
    <s v="210"/>
    <x v="8"/>
    <s v="210A"/>
    <s v="VP Student Learning"/>
  </r>
  <r>
    <x v="2687"/>
    <x v="0"/>
    <s v="LABORF"/>
    <s v="2026"/>
    <n v="0"/>
    <s v="GU001"/>
    <s v="215MA1"/>
    <s v="2211"/>
    <s v="170100"/>
    <m/>
    <m/>
    <x v="0"/>
    <x v="0"/>
    <x v="1"/>
    <x v="1"/>
    <x v="6"/>
    <x v="5"/>
    <s v="215"/>
    <x v="13"/>
    <s v="215F"/>
    <s v="Math General"/>
  </r>
  <r>
    <x v="2688"/>
    <x v="0"/>
    <s v="LABORF"/>
    <s v="2026"/>
    <n v="0"/>
    <s v="GU001"/>
    <s v="210VI0"/>
    <s v="2394"/>
    <s v="601000"/>
    <m/>
    <m/>
    <x v="0"/>
    <x v="0"/>
    <x v="1"/>
    <x v="1"/>
    <x v="6"/>
    <x v="5"/>
    <s v="210"/>
    <x v="8"/>
    <s v="210A"/>
    <s v="VP Student Learning"/>
  </r>
  <r>
    <x v="2689"/>
    <x v="0"/>
    <s v="LABORF"/>
    <s v="2026"/>
    <n v="0"/>
    <s v="GU001"/>
    <s v="210VI0"/>
    <s v="2394"/>
    <s v="601000"/>
    <m/>
    <m/>
    <x v="0"/>
    <x v="0"/>
    <x v="1"/>
    <x v="1"/>
    <x v="6"/>
    <x v="5"/>
    <s v="210"/>
    <x v="8"/>
    <s v="210A"/>
    <s v="VP Student Learning"/>
  </r>
  <r>
    <x v="2690"/>
    <x v="0"/>
    <s v="LABORF"/>
    <s v="2026"/>
    <n v="0"/>
    <s v="GU001"/>
    <s v="210VI0"/>
    <s v="2394"/>
    <s v="601000"/>
    <m/>
    <m/>
    <x v="0"/>
    <x v="0"/>
    <x v="1"/>
    <x v="1"/>
    <x v="6"/>
    <x v="5"/>
    <s v="210"/>
    <x v="8"/>
    <s v="210A"/>
    <s v="VP Student Learning"/>
  </r>
  <r>
    <x v="2691"/>
    <x v="0"/>
    <s v="LABORF"/>
    <s v="2026"/>
    <n v="0"/>
    <s v="GU001"/>
    <s v="210VI0"/>
    <s v="2394"/>
    <s v="601000"/>
    <m/>
    <m/>
    <x v="0"/>
    <x v="0"/>
    <x v="1"/>
    <x v="1"/>
    <x v="6"/>
    <x v="5"/>
    <s v="210"/>
    <x v="8"/>
    <s v="210A"/>
    <s v="VP Student Learning"/>
  </r>
  <r>
    <x v="2692"/>
    <x v="0"/>
    <s v="LABORF"/>
    <s v="2026"/>
    <n v="0"/>
    <s v="GU001"/>
    <s v="210VI0"/>
    <s v="2394"/>
    <s v="601000"/>
    <m/>
    <m/>
    <x v="0"/>
    <x v="0"/>
    <x v="1"/>
    <x v="1"/>
    <x v="6"/>
    <x v="5"/>
    <s v="210"/>
    <x v="8"/>
    <s v="210A"/>
    <s v="VP Student Learning"/>
  </r>
  <r>
    <x v="2693"/>
    <x v="0"/>
    <s v="LABORF"/>
    <s v="2026"/>
    <n v="0"/>
    <s v="GU001"/>
    <s v="210VI0"/>
    <s v="2394"/>
    <s v="601000"/>
    <m/>
    <m/>
    <x v="0"/>
    <x v="0"/>
    <x v="1"/>
    <x v="1"/>
    <x v="6"/>
    <x v="5"/>
    <s v="210"/>
    <x v="8"/>
    <s v="210A"/>
    <s v="VP Student Learning"/>
  </r>
  <r>
    <x v="2694"/>
    <x v="0"/>
    <s v="LABORF"/>
    <s v="2026"/>
    <n v="0"/>
    <s v="GU001"/>
    <s v="210VI0"/>
    <s v="2394"/>
    <s v="601000"/>
    <m/>
    <m/>
    <x v="0"/>
    <x v="0"/>
    <x v="1"/>
    <x v="1"/>
    <x v="6"/>
    <x v="5"/>
    <s v="210"/>
    <x v="8"/>
    <s v="210A"/>
    <s v="VP Student Learning"/>
  </r>
  <r>
    <x v="2695"/>
    <x v="0"/>
    <s v="LABORF"/>
    <s v="2026"/>
    <n v="0"/>
    <s v="GU001"/>
    <s v="210VI0"/>
    <s v="2394"/>
    <s v="601000"/>
    <m/>
    <m/>
    <x v="0"/>
    <x v="0"/>
    <x v="1"/>
    <x v="1"/>
    <x v="6"/>
    <x v="5"/>
    <s v="210"/>
    <x v="8"/>
    <s v="210A"/>
    <s v="VP Student Learning"/>
  </r>
  <r>
    <x v="2696"/>
    <x v="0"/>
    <s v="LABORF"/>
    <s v="2026"/>
    <n v="0"/>
    <s v="GU001"/>
    <s v="210VI0"/>
    <s v="2394"/>
    <s v="601000"/>
    <m/>
    <m/>
    <x v="0"/>
    <x v="0"/>
    <x v="1"/>
    <x v="1"/>
    <x v="6"/>
    <x v="5"/>
    <s v="210"/>
    <x v="8"/>
    <s v="210A"/>
    <s v="VP Student Learning"/>
  </r>
  <r>
    <x v="2697"/>
    <x v="0"/>
    <s v="LABORF"/>
    <s v="2026"/>
    <n v="0"/>
    <s v="GU001"/>
    <s v="210VI0"/>
    <s v="2394"/>
    <s v="601000"/>
    <m/>
    <m/>
    <x v="0"/>
    <x v="0"/>
    <x v="1"/>
    <x v="1"/>
    <x v="6"/>
    <x v="5"/>
    <s v="210"/>
    <x v="8"/>
    <s v="210A"/>
    <s v="VP Student Learning"/>
  </r>
  <r>
    <x v="987"/>
    <x v="0"/>
    <s v="LABORF"/>
    <s v="2026"/>
    <n v="14160.8"/>
    <s v="RP009"/>
    <s v="26GCA1"/>
    <s v="1231"/>
    <s v="643010"/>
    <s v="CARLCB"/>
    <m/>
    <x v="0"/>
    <x v="0"/>
    <x v="1"/>
    <x v="1"/>
    <x v="1"/>
    <x v="1"/>
    <s v="26G"/>
    <x v="14"/>
    <s v="26GA"/>
    <s v="EOPS/CARE"/>
  </r>
  <r>
    <x v="2698"/>
    <x v="0"/>
    <s v="LABORF"/>
    <s v="2026"/>
    <n v="122802.11"/>
    <s v="GU001"/>
    <s v="21AIND"/>
    <s v="1100"/>
    <s v="093500"/>
    <m/>
    <m/>
    <x v="0"/>
    <x v="0"/>
    <x v="1"/>
    <x v="1"/>
    <x v="6"/>
    <x v="5"/>
    <s v="21A"/>
    <x v="47"/>
    <s v="21AI"/>
    <s v="Industrial Tech"/>
  </r>
  <r>
    <x v="2699"/>
    <x v="0"/>
    <s v="LABORF"/>
    <s v="2026"/>
    <n v="102749.01"/>
    <s v="GU001"/>
    <s v="21DHC1"/>
    <s v="1100"/>
    <s v="123010"/>
    <m/>
    <m/>
    <x v="0"/>
    <x v="0"/>
    <x v="1"/>
    <x v="1"/>
    <x v="6"/>
    <x v="5"/>
    <s v="21D"/>
    <x v="11"/>
    <s v="21DH"/>
    <s v="BC Assc Dean Nursing"/>
  </r>
  <r>
    <x v="2700"/>
    <x v="0"/>
    <s v="LABORF"/>
    <s v="2026"/>
    <n v="180607.82"/>
    <s v="GU001"/>
    <s v="20CDIE"/>
    <s v="1214"/>
    <s v="679000"/>
    <m/>
    <m/>
    <x v="0"/>
    <x v="0"/>
    <x v="1"/>
    <x v="1"/>
    <x v="13"/>
    <x v="12"/>
    <s v="20C"/>
    <x v="91"/>
    <s v="20CA"/>
    <s v="Dean of Institutional Effectiveness"/>
  </r>
  <r>
    <x v="2701"/>
    <x v="0"/>
    <s v="LABORF"/>
    <s v="2026"/>
    <n v="142412.79999999999"/>
    <s v="GU001"/>
    <s v="217LW1"/>
    <s v="1100"/>
    <s v="210500"/>
    <m/>
    <m/>
    <x v="0"/>
    <x v="0"/>
    <x v="1"/>
    <x v="1"/>
    <x v="6"/>
    <x v="5"/>
    <s v="217"/>
    <x v="26"/>
    <s v="217L"/>
    <s v="BC LAW"/>
  </r>
  <r>
    <x v="2702"/>
    <x v="0"/>
    <s v="LABORF"/>
    <s v="2026"/>
    <n v="86772.12"/>
    <s v="BF100"/>
    <s v="23DFS1"/>
    <s v="2110"/>
    <s v="694011"/>
    <m/>
    <m/>
    <x v="0"/>
    <x v="0"/>
    <x v="1"/>
    <x v="1"/>
    <x v="15"/>
    <x v="14"/>
    <s v="23F"/>
    <x v="71"/>
    <s v="23FS"/>
    <s v="BC Food Service"/>
  </r>
  <r>
    <x v="2703"/>
    <x v="0"/>
    <s v="LABORF"/>
    <s v="2026"/>
    <n v="43360.25"/>
    <s v="RP384"/>
    <s v="26LEQA"/>
    <s v="2110"/>
    <s v="649090"/>
    <m/>
    <m/>
    <x v="0"/>
    <x v="0"/>
    <x v="1"/>
    <x v="1"/>
    <x v="1"/>
    <x v="1"/>
    <s v="26L"/>
    <x v="10"/>
    <s v="26LA"/>
    <s v="Categorical Programs"/>
  </r>
  <r>
    <x v="2704"/>
    <x v="0"/>
    <s v="LABORF"/>
    <s v="2026"/>
    <n v="122169.76"/>
    <s v="TB800"/>
    <s v="240PI0"/>
    <s v="2110"/>
    <s v="672000"/>
    <m/>
    <m/>
    <x v="0"/>
    <x v="0"/>
    <x v="1"/>
    <x v="1"/>
    <x v="16"/>
    <x v="15"/>
    <s v="240"/>
    <x v="45"/>
    <s v="240A"/>
    <s v="Director-Institutnl Dev/Foundation"/>
  </r>
  <r>
    <x v="2705"/>
    <x v="0"/>
    <s v="LABORF"/>
    <s v="2026"/>
    <n v="0"/>
    <s v="GU001"/>
    <s v="215PE1"/>
    <s v="1100"/>
    <s v="095600"/>
    <m/>
    <m/>
    <x v="0"/>
    <x v="0"/>
    <x v="1"/>
    <x v="1"/>
    <x v="6"/>
    <x v="5"/>
    <s v="215"/>
    <x v="13"/>
    <s v="215P"/>
    <s v="BC ENGINEERING"/>
  </r>
  <r>
    <x v="2706"/>
    <x v="0"/>
    <s v="LABORF"/>
    <s v="2026"/>
    <n v="102091.96"/>
    <s v="GU001"/>
    <s v="215MA1"/>
    <s v="1100"/>
    <s v="170100"/>
    <m/>
    <m/>
    <x v="0"/>
    <x v="0"/>
    <x v="1"/>
    <x v="1"/>
    <x v="6"/>
    <x v="5"/>
    <s v="215"/>
    <x v="13"/>
    <s v="215F"/>
    <s v="Math General"/>
  </r>
  <r>
    <x v="2329"/>
    <x v="0"/>
    <s v="LABORF"/>
    <s v="2026"/>
    <n v="41368.58"/>
    <s v="GU001"/>
    <s v="23CMOD"/>
    <s v="2110"/>
    <s v="651000"/>
    <m/>
    <m/>
    <x v="0"/>
    <x v="0"/>
    <x v="1"/>
    <x v="1"/>
    <x v="15"/>
    <x v="14"/>
    <s v="23C"/>
    <x v="48"/>
    <s v="23CA"/>
    <s v="M &amp; O Manager"/>
  </r>
  <r>
    <x v="2707"/>
    <x v="0"/>
    <s v="LABORF"/>
    <s v="2026"/>
    <n v="113446.77"/>
    <s v="GU001"/>
    <s v="20BEVT"/>
    <s v="2110"/>
    <s v="709000"/>
    <m/>
    <m/>
    <x v="0"/>
    <x v="0"/>
    <x v="1"/>
    <x v="1"/>
    <x v="13"/>
    <x v="12"/>
    <s v="20B"/>
    <x v="84"/>
    <s v="20BA"/>
    <s v="BC - Marketing &amp; Public Relations"/>
  </r>
  <r>
    <x v="97"/>
    <x v="0"/>
    <s v="LABORF"/>
    <s v="2026"/>
    <n v="3090.14"/>
    <s v="RP009"/>
    <s v="422CA1"/>
    <s v="2191"/>
    <s v="643010"/>
    <s v="CARDCB"/>
    <s v="CI"/>
    <x v="0"/>
    <x v="0"/>
    <x v="2"/>
    <x v="2"/>
    <x v="11"/>
    <x v="10"/>
    <s v="422"/>
    <x v="41"/>
    <s v="422C"/>
    <s v="Care"/>
  </r>
  <r>
    <x v="2708"/>
    <x v="0"/>
    <s v="LABORF"/>
    <s v="2026"/>
    <n v="33301.199999999997"/>
    <s v="GU001"/>
    <s v="411CI1"/>
    <s v="2211"/>
    <s v="130500"/>
    <m/>
    <s v="CI"/>
    <x v="0"/>
    <x v="0"/>
    <x v="2"/>
    <x v="2"/>
    <x v="2"/>
    <x v="2"/>
    <s v="411"/>
    <x v="20"/>
    <s v="411A"/>
    <s v="Dean of Career Technical Education"/>
  </r>
  <r>
    <x v="2709"/>
    <x v="0"/>
    <s v="LABORF"/>
    <s v="2026"/>
    <n v="7108.95"/>
    <s v="GU001"/>
    <s v="507IT1"/>
    <s v="2191"/>
    <s v="678012"/>
    <m/>
    <m/>
    <x v="0"/>
    <x v="0"/>
    <x v="3"/>
    <x v="3"/>
    <x v="12"/>
    <x v="11"/>
    <s v="507"/>
    <x v="31"/>
    <s v="507A"/>
    <s v="Information Technology"/>
  </r>
  <r>
    <x v="2277"/>
    <x v="0"/>
    <s v="LABORF"/>
    <s v="2026"/>
    <n v="77325"/>
    <s v="GU001"/>
    <s v="500PR1"/>
    <s v="1214"/>
    <s v="679000"/>
    <m/>
    <m/>
    <x v="0"/>
    <x v="0"/>
    <x v="3"/>
    <x v="3"/>
    <x v="12"/>
    <x v="11"/>
    <s v="500"/>
    <x v="86"/>
    <s v="500A"/>
    <s v="PC - President"/>
  </r>
  <r>
    <x v="104"/>
    <x v="0"/>
    <s v="LABORF"/>
    <s v="2026"/>
    <n v="3710.82"/>
    <s v="RP006"/>
    <s v="422DS1"/>
    <s v="2191"/>
    <s v="642000"/>
    <m/>
    <s v="CI"/>
    <x v="0"/>
    <x v="0"/>
    <x v="2"/>
    <x v="2"/>
    <x v="11"/>
    <x v="10"/>
    <s v="422"/>
    <x v="41"/>
    <s v="422D"/>
    <s v="DSPS"/>
  </r>
  <r>
    <x v="281"/>
    <x v="0"/>
    <s v="LABORF"/>
    <s v="2026"/>
    <n v="5875.99"/>
    <s v="RP006"/>
    <s v="422DS1"/>
    <s v="2191"/>
    <s v="642000"/>
    <m/>
    <s v="CI"/>
    <x v="0"/>
    <x v="0"/>
    <x v="2"/>
    <x v="2"/>
    <x v="11"/>
    <x v="10"/>
    <s v="422"/>
    <x v="41"/>
    <s v="422D"/>
    <s v="DSPS"/>
  </r>
  <r>
    <x v="282"/>
    <x v="0"/>
    <s v="LABORF"/>
    <s v="2026"/>
    <n v="20684.29"/>
    <s v="RP005"/>
    <s v="422EO1"/>
    <s v="1214"/>
    <s v="643000"/>
    <s v="EOPDCA"/>
    <s v="CI"/>
    <x v="0"/>
    <x v="0"/>
    <x v="2"/>
    <x v="2"/>
    <x v="11"/>
    <x v="10"/>
    <s v="422"/>
    <x v="41"/>
    <s v="422E"/>
    <s v="EOPS"/>
  </r>
  <r>
    <x v="646"/>
    <x v="0"/>
    <s v="LABORF"/>
    <s v="2026"/>
    <n v="2940.65"/>
    <s v="RP384"/>
    <s v="40KEQB"/>
    <s v="2191"/>
    <s v="649090"/>
    <m/>
    <s v="CI"/>
    <x v="0"/>
    <x v="0"/>
    <x v="2"/>
    <x v="2"/>
    <x v="7"/>
    <x v="6"/>
    <s v="40K"/>
    <x v="21"/>
    <s v="40KA"/>
    <s v="Equity"/>
  </r>
  <r>
    <x v="166"/>
    <x v="0"/>
    <s v="LABORF"/>
    <s v="2026"/>
    <n v="11466.1"/>
    <s v="RP119"/>
    <s v="518NG1"/>
    <s v="2191"/>
    <s v="631000"/>
    <m/>
    <m/>
    <x v="0"/>
    <x v="0"/>
    <x v="3"/>
    <x v="3"/>
    <x v="5"/>
    <x v="2"/>
    <s v="518"/>
    <x v="6"/>
    <s v="518A"/>
    <s v="Associate Dean, Health Careers"/>
  </r>
  <r>
    <x v="846"/>
    <x v="0"/>
    <s v="LABORF"/>
    <s v="2026"/>
    <n v="24344.6"/>
    <s v="RP384"/>
    <s v="55CMTA"/>
    <s v="2191"/>
    <s v="632000"/>
    <m/>
    <m/>
    <x v="0"/>
    <x v="0"/>
    <x v="3"/>
    <x v="3"/>
    <x v="8"/>
    <x v="7"/>
    <s v="55C"/>
    <x v="24"/>
    <s v="55CA"/>
    <s v="Dean Student Success &amp; Counseling"/>
  </r>
  <r>
    <x v="2710"/>
    <x v="0"/>
    <s v="LABORF"/>
    <s v="2026"/>
    <n v="53281.97"/>
    <s v="GU001"/>
    <s v="160OP0"/>
    <s v="2191"/>
    <s v="653000"/>
    <m/>
    <m/>
    <x v="0"/>
    <x v="0"/>
    <x v="0"/>
    <x v="0"/>
    <x v="19"/>
    <x v="17"/>
    <s v="160"/>
    <x v="85"/>
    <s v="160O"/>
    <s v="Operations"/>
  </r>
  <r>
    <x v="541"/>
    <x v="0"/>
    <s v="LABORF"/>
    <s v="2026"/>
    <n v="5672.34"/>
    <s v="RP007"/>
    <s v="55CDS1"/>
    <s v="2110"/>
    <s v="642000"/>
    <m/>
    <m/>
    <x v="0"/>
    <x v="0"/>
    <x v="3"/>
    <x v="3"/>
    <x v="8"/>
    <x v="7"/>
    <s v="55C"/>
    <x v="24"/>
    <s v="55CB"/>
    <s v="Director of Student Services"/>
  </r>
  <r>
    <x v="2711"/>
    <x v="0"/>
    <s v="LABORF"/>
    <s v="2026"/>
    <n v="22972.46"/>
    <s v="GU001"/>
    <s v="437MOD"/>
    <s v="2191"/>
    <s v="679000"/>
    <m/>
    <s v="CI"/>
    <x v="0"/>
    <x v="0"/>
    <x v="2"/>
    <x v="2"/>
    <x v="14"/>
    <x v="13"/>
    <s v="437"/>
    <x v="38"/>
    <s v="437A"/>
    <s v="CC - Director M&amp;O"/>
  </r>
  <r>
    <x v="410"/>
    <x v="0"/>
    <s v="LABORF"/>
    <s v="2026"/>
    <n v="8525.1200000000008"/>
    <s v="RP006"/>
    <s v="422DS1"/>
    <s v="2191"/>
    <s v="642000"/>
    <m/>
    <s v="CI"/>
    <x v="0"/>
    <x v="0"/>
    <x v="2"/>
    <x v="2"/>
    <x v="11"/>
    <x v="10"/>
    <s v="422"/>
    <x v="41"/>
    <s v="422D"/>
    <s v="DSPS"/>
  </r>
  <r>
    <x v="2712"/>
    <x v="0"/>
    <s v="LABORF"/>
    <s v="2026"/>
    <n v="94021.9"/>
    <s v="GU001"/>
    <s v="41JIR1"/>
    <s v="2191"/>
    <s v="679000"/>
    <m/>
    <s v="CI"/>
    <x v="0"/>
    <x v="0"/>
    <x v="2"/>
    <x v="2"/>
    <x v="2"/>
    <x v="2"/>
    <s v="41J"/>
    <x v="37"/>
    <s v="41JA"/>
    <s v="Institutional Research"/>
  </r>
  <r>
    <x v="2713"/>
    <x v="0"/>
    <s v="LABORF"/>
    <s v="2026"/>
    <n v="40537.379999999997"/>
    <s v="RP384"/>
    <s v="26LEQA"/>
    <s v="2191"/>
    <s v="649090"/>
    <m/>
    <m/>
    <x v="0"/>
    <x v="0"/>
    <x v="1"/>
    <x v="1"/>
    <x v="1"/>
    <x v="1"/>
    <s v="26L"/>
    <x v="10"/>
    <s v="26LA"/>
    <s v="Categorical Programs"/>
  </r>
  <r>
    <x v="2713"/>
    <x v="0"/>
    <s v="LABORF"/>
    <s v="2026"/>
    <n v="40537.379999999997"/>
    <s v="RP384"/>
    <s v="26LEQB"/>
    <s v="2191"/>
    <s v="649090"/>
    <m/>
    <m/>
    <x v="0"/>
    <x v="0"/>
    <x v="1"/>
    <x v="1"/>
    <x v="1"/>
    <x v="1"/>
    <s v="26L"/>
    <x v="10"/>
    <s v="26LA"/>
    <s v="Categorical Programs"/>
  </r>
  <r>
    <x v="2714"/>
    <x v="0"/>
    <s v="LABORF"/>
    <s v="2026"/>
    <n v="61790.73"/>
    <s v="GU001"/>
    <s v="26HAR1"/>
    <s v="2191"/>
    <s v="620000"/>
    <m/>
    <m/>
    <x v="0"/>
    <x v="0"/>
    <x v="1"/>
    <x v="1"/>
    <x v="1"/>
    <x v="1"/>
    <s v="26H"/>
    <x v="54"/>
    <s v="26HA"/>
    <s v="ADMISSIONS &amp; RECS."/>
  </r>
  <r>
    <x v="2715"/>
    <x v="0"/>
    <s v="LABORF"/>
    <s v="2026"/>
    <n v="40608.53"/>
    <s v="RP008"/>
    <s v="26EDS1"/>
    <s v="2191"/>
    <s v="642000"/>
    <m/>
    <m/>
    <x v="0"/>
    <x v="0"/>
    <x v="1"/>
    <x v="1"/>
    <x v="1"/>
    <x v="1"/>
    <s v="26E"/>
    <x v="14"/>
    <s v="26ED"/>
    <s v="BC DSPS"/>
  </r>
  <r>
    <x v="2716"/>
    <x v="0"/>
    <s v="LABORF"/>
    <s v="2026"/>
    <n v="0"/>
    <s v="GU001"/>
    <s v="21DHC1"/>
    <s v="1100"/>
    <s v="123010"/>
    <m/>
    <m/>
    <x v="0"/>
    <x v="0"/>
    <x v="1"/>
    <x v="1"/>
    <x v="6"/>
    <x v="5"/>
    <s v="21D"/>
    <x v="11"/>
    <s v="21DH"/>
    <s v="BC Assc Dean Nursing"/>
  </r>
  <r>
    <x v="2717"/>
    <x v="0"/>
    <s v="LABORF"/>
    <s v="2026"/>
    <n v="109036.61"/>
    <s v="GU001"/>
    <s v="206AT0"/>
    <s v="2191"/>
    <s v="696011"/>
    <m/>
    <m/>
    <x v="0"/>
    <x v="0"/>
    <x v="1"/>
    <x v="1"/>
    <x v="13"/>
    <x v="12"/>
    <s v="206"/>
    <x v="56"/>
    <s v="206A"/>
    <s v="BC Athletics"/>
  </r>
  <r>
    <x v="2718"/>
    <x v="0"/>
    <s v="LABORF"/>
    <s v="2026"/>
    <n v="48270.81"/>
    <s v="GU001"/>
    <s v="215DN0"/>
    <s v="2191"/>
    <s v="601000"/>
    <m/>
    <m/>
    <x v="0"/>
    <x v="0"/>
    <x v="1"/>
    <x v="1"/>
    <x v="6"/>
    <x v="5"/>
    <s v="215"/>
    <x v="13"/>
    <s v="215A"/>
    <s v="Dean-Stdnt Lrning (Math/HC)"/>
  </r>
  <r>
    <x v="2719"/>
    <x v="0"/>
    <s v="LABORF"/>
    <s v="2026"/>
    <n v="16017.96"/>
    <s v="GU001"/>
    <s v="21GLI0"/>
    <s v="2191"/>
    <s v="612000"/>
    <m/>
    <m/>
    <x v="0"/>
    <x v="0"/>
    <x v="1"/>
    <x v="1"/>
    <x v="6"/>
    <x v="5"/>
    <s v="21G"/>
    <x v="15"/>
    <s v="21GL"/>
    <s v="BC LIBRARY"/>
  </r>
  <r>
    <x v="959"/>
    <x v="0"/>
    <s v="LABORF"/>
    <s v="2026"/>
    <n v="36724.92"/>
    <s v="RP384"/>
    <s v="26LEQB"/>
    <s v="2191"/>
    <s v="649090"/>
    <m/>
    <m/>
    <x v="0"/>
    <x v="0"/>
    <x v="1"/>
    <x v="1"/>
    <x v="1"/>
    <x v="1"/>
    <s v="26L"/>
    <x v="10"/>
    <s v="26LA"/>
    <s v="Categorical Programs"/>
  </r>
  <r>
    <x v="2720"/>
    <x v="0"/>
    <s v="LABORF"/>
    <s v="2026"/>
    <n v="83101.710000000006"/>
    <s v="GU001"/>
    <s v="20IIF0"/>
    <s v="2191"/>
    <s v="678012"/>
    <m/>
    <m/>
    <x v="0"/>
    <x v="0"/>
    <x v="1"/>
    <x v="1"/>
    <x v="13"/>
    <x v="12"/>
    <s v="20I"/>
    <x v="72"/>
    <s v="20IA"/>
    <s v="Information Services"/>
  </r>
  <r>
    <x v="2721"/>
    <x v="0"/>
    <s v="LABORF"/>
    <s v="2026"/>
    <n v="85179.28"/>
    <s v="GU001"/>
    <s v="26DDEN"/>
    <s v="2191"/>
    <s v="679000"/>
    <m/>
    <m/>
    <x v="0"/>
    <x v="0"/>
    <x v="1"/>
    <x v="1"/>
    <x v="1"/>
    <x v="1"/>
    <s v="26D"/>
    <x v="14"/>
    <s v="26DA"/>
    <s v="Dir Outreach Services"/>
  </r>
  <r>
    <x v="2722"/>
    <x v="0"/>
    <s v="LABORF"/>
    <s v="2026"/>
    <n v="110649.45"/>
    <s v="GU001"/>
    <s v="218FC2"/>
    <s v="1100"/>
    <s v="130600"/>
    <m/>
    <m/>
    <x v="0"/>
    <x v="0"/>
    <x v="1"/>
    <x v="1"/>
    <x v="6"/>
    <x v="5"/>
    <s v="218"/>
    <x v="26"/>
    <s v="218F"/>
    <s v="BC FACE"/>
  </r>
  <r>
    <x v="2723"/>
    <x v="0"/>
    <s v="LABORF"/>
    <s v="2026"/>
    <n v="0"/>
    <s v="GU001"/>
    <s v="43HMOS"/>
    <s v="2394"/>
    <s v="677050"/>
    <m/>
    <s v="CI"/>
    <x v="0"/>
    <x v="0"/>
    <x v="2"/>
    <x v="2"/>
    <x v="14"/>
    <x v="13"/>
    <s v="43H"/>
    <x v="83"/>
    <s v="43HA"/>
    <s v="CC Safety &amp; Security Program Mgr"/>
  </r>
  <r>
    <x v="609"/>
    <x v="0"/>
    <s v="LABORF"/>
    <s v="2026"/>
    <n v="87953.93"/>
    <s v="RP384"/>
    <s v="42FMTB"/>
    <s v="1214"/>
    <s v="632000"/>
    <m/>
    <s v="CI"/>
    <x v="0"/>
    <x v="0"/>
    <x v="2"/>
    <x v="2"/>
    <x v="11"/>
    <x v="10"/>
    <s v="42F"/>
    <x v="63"/>
    <s v="42FA"/>
    <s v="Director of SSSP"/>
  </r>
  <r>
    <x v="2724"/>
    <x v="0"/>
    <s v="LABORF"/>
    <s v="2026"/>
    <n v="0"/>
    <s v="RP108"/>
    <s v="218KS4"/>
    <s v="2394"/>
    <s v="676000"/>
    <m/>
    <m/>
    <x v="0"/>
    <x v="0"/>
    <x v="1"/>
    <x v="1"/>
    <x v="6"/>
    <x v="5"/>
    <s v="218"/>
    <x v="26"/>
    <s v="218K"/>
    <s v="FACULTY GRANTS"/>
  </r>
  <r>
    <x v="2725"/>
    <x v="0"/>
    <s v="LABORF"/>
    <s v="2026"/>
    <n v="0"/>
    <s v="GU001"/>
    <s v="260VS0"/>
    <s v="2399"/>
    <s v="649090"/>
    <m/>
    <m/>
    <x v="0"/>
    <x v="0"/>
    <x v="1"/>
    <x v="1"/>
    <x v="1"/>
    <x v="1"/>
    <s v="260"/>
    <x v="1"/>
    <s v="260A"/>
    <s v="VP of Student Services"/>
  </r>
  <r>
    <x v="2726"/>
    <x v="0"/>
    <s v="LABORF"/>
    <s v="2026"/>
    <n v="0"/>
    <s v="GU001"/>
    <s v="210VI0"/>
    <s v="1311"/>
    <s v="499900"/>
    <m/>
    <m/>
    <x v="0"/>
    <x v="0"/>
    <x v="1"/>
    <x v="1"/>
    <x v="6"/>
    <x v="5"/>
    <s v="210"/>
    <x v="8"/>
    <s v="210A"/>
    <s v="VP Student Learning"/>
  </r>
  <r>
    <x v="2727"/>
    <x v="0"/>
    <s v="LABORF"/>
    <s v="2026"/>
    <n v="0"/>
    <s v="GU001"/>
    <s v="210VI0"/>
    <s v="1311"/>
    <s v="499900"/>
    <m/>
    <m/>
    <x v="0"/>
    <x v="0"/>
    <x v="1"/>
    <x v="1"/>
    <x v="6"/>
    <x v="5"/>
    <s v="210"/>
    <x v="8"/>
    <s v="210A"/>
    <s v="VP Student Learning"/>
  </r>
  <r>
    <x v="2728"/>
    <x v="0"/>
    <s v="LABORF"/>
    <s v="2026"/>
    <n v="0"/>
    <s v="GU001"/>
    <s v="23BBS2"/>
    <s v="2110"/>
    <s v="672000"/>
    <m/>
    <m/>
    <x v="0"/>
    <x v="0"/>
    <x v="1"/>
    <x v="1"/>
    <x v="15"/>
    <x v="14"/>
    <s v="23B"/>
    <x v="74"/>
    <s v="23BB"/>
    <s v="BC Budget Office"/>
  </r>
  <r>
    <x v="2729"/>
    <x v="0"/>
    <s v="LABORF"/>
    <s v="2026"/>
    <n v="0"/>
    <s v="GU001"/>
    <s v="410VI0"/>
    <s v="1330"/>
    <s v="089900"/>
    <m/>
    <s v="CI"/>
    <x v="0"/>
    <x v="0"/>
    <x v="2"/>
    <x v="2"/>
    <x v="2"/>
    <x v="2"/>
    <s v="410"/>
    <x v="7"/>
    <s v="410A"/>
    <s v="CC - VP Academic Affairs"/>
  </r>
  <r>
    <x v="2730"/>
    <x v="0"/>
    <s v="LABORF"/>
    <s v="2026"/>
    <n v="0"/>
    <s v="RP676"/>
    <s v="411JS3"/>
    <s v="2311"/>
    <s v="601000"/>
    <m/>
    <s v="CT"/>
    <x v="0"/>
    <x v="0"/>
    <x v="2"/>
    <x v="2"/>
    <x v="2"/>
    <x v="2"/>
    <s v="411"/>
    <x v="20"/>
    <s v="411A"/>
    <s v="Dean of Career Technical Education"/>
  </r>
  <r>
    <x v="2731"/>
    <x v="0"/>
    <s v="LABORF"/>
    <s v="2026"/>
    <n v="0"/>
    <s v="CE035"/>
    <s v="11BBC3"/>
    <s v="2110"/>
    <s v="684000"/>
    <m/>
    <m/>
    <x v="0"/>
    <x v="0"/>
    <x v="0"/>
    <x v="0"/>
    <x v="4"/>
    <x v="4"/>
    <s v="11B"/>
    <x v="5"/>
    <s v="11BB"/>
    <s v="Tech Prep Education CC"/>
  </r>
  <r>
    <x v="1739"/>
    <x v="0"/>
    <s v="LABORF"/>
    <s v="2026"/>
    <n v="57916.01"/>
    <s v="GU001"/>
    <s v="536MOD"/>
    <s v="2110"/>
    <s v="679000"/>
    <m/>
    <m/>
    <x v="0"/>
    <x v="0"/>
    <x v="3"/>
    <x v="3"/>
    <x v="17"/>
    <x v="13"/>
    <s v="536"/>
    <x v="60"/>
    <s v="536A"/>
    <s v="PC - Maintenance &amp; Operations"/>
  </r>
  <r>
    <x v="2732"/>
    <x v="0"/>
    <s v="LABORF"/>
    <s v="2026"/>
    <n v="0"/>
    <s v="GU001"/>
    <s v="210VI0"/>
    <s v="2394"/>
    <s v="601000"/>
    <m/>
    <m/>
    <x v="0"/>
    <x v="0"/>
    <x v="1"/>
    <x v="1"/>
    <x v="6"/>
    <x v="5"/>
    <s v="210"/>
    <x v="8"/>
    <s v="210A"/>
    <s v="VP Student Learning"/>
  </r>
  <r>
    <x v="2733"/>
    <x v="0"/>
    <s v="LABORF"/>
    <s v="2026"/>
    <n v="0"/>
    <s v="GU001"/>
    <s v="260VS0"/>
    <s v="2399"/>
    <s v="649090"/>
    <m/>
    <m/>
    <x v="0"/>
    <x v="0"/>
    <x v="1"/>
    <x v="1"/>
    <x v="1"/>
    <x v="1"/>
    <s v="260"/>
    <x v="1"/>
    <s v="260A"/>
    <s v="VP of Student Services"/>
  </r>
  <r>
    <x v="2734"/>
    <x v="0"/>
    <s v="LABORF"/>
    <s v="2026"/>
    <n v="0"/>
    <s v="GU001"/>
    <s v="210VI0"/>
    <s v="2394"/>
    <s v="601000"/>
    <m/>
    <m/>
    <x v="0"/>
    <x v="0"/>
    <x v="1"/>
    <x v="1"/>
    <x v="6"/>
    <x v="5"/>
    <s v="210"/>
    <x v="8"/>
    <s v="210A"/>
    <s v="VP Student Learning"/>
  </r>
  <r>
    <x v="2735"/>
    <x v="0"/>
    <s v="LABORF"/>
    <s v="2026"/>
    <n v="0"/>
    <s v="GU001"/>
    <s v="210VI0"/>
    <s v="2394"/>
    <s v="601000"/>
    <m/>
    <m/>
    <x v="0"/>
    <x v="0"/>
    <x v="1"/>
    <x v="1"/>
    <x v="6"/>
    <x v="5"/>
    <s v="210"/>
    <x v="8"/>
    <s v="210A"/>
    <s v="VP Student Learning"/>
  </r>
  <r>
    <x v="2736"/>
    <x v="0"/>
    <s v="LABORF"/>
    <s v="2026"/>
    <n v="0"/>
    <s v="GU001"/>
    <s v="210VI0"/>
    <s v="2394"/>
    <s v="601000"/>
    <m/>
    <m/>
    <x v="0"/>
    <x v="0"/>
    <x v="1"/>
    <x v="1"/>
    <x v="6"/>
    <x v="5"/>
    <s v="210"/>
    <x v="8"/>
    <s v="210A"/>
    <s v="VP Student Learning"/>
  </r>
  <r>
    <x v="2737"/>
    <x v="0"/>
    <s v="LABORF"/>
    <s v="2026"/>
    <n v="0"/>
    <s v="GU001"/>
    <s v="210VI0"/>
    <s v="2394"/>
    <s v="601000"/>
    <m/>
    <m/>
    <x v="0"/>
    <x v="0"/>
    <x v="1"/>
    <x v="1"/>
    <x v="6"/>
    <x v="5"/>
    <s v="210"/>
    <x v="8"/>
    <s v="210A"/>
    <s v="VP Student Learning"/>
  </r>
  <r>
    <x v="2738"/>
    <x v="0"/>
    <s v="LABORF"/>
    <s v="2026"/>
    <n v="0"/>
    <s v="GU001"/>
    <s v="210VI0"/>
    <s v="2394"/>
    <s v="601000"/>
    <m/>
    <m/>
    <x v="0"/>
    <x v="0"/>
    <x v="1"/>
    <x v="1"/>
    <x v="6"/>
    <x v="5"/>
    <s v="210"/>
    <x v="8"/>
    <s v="210A"/>
    <s v="VP Student Learning"/>
  </r>
  <r>
    <x v="2739"/>
    <x v="0"/>
    <s v="LABORF"/>
    <s v="2026"/>
    <n v="0"/>
    <s v="GU001"/>
    <s v="210VI0"/>
    <s v="2394"/>
    <s v="601000"/>
    <m/>
    <m/>
    <x v="0"/>
    <x v="0"/>
    <x v="1"/>
    <x v="1"/>
    <x v="6"/>
    <x v="5"/>
    <s v="210"/>
    <x v="8"/>
    <s v="210A"/>
    <s v="VP Student Learning"/>
  </r>
  <r>
    <x v="2740"/>
    <x v="0"/>
    <s v="LABORF"/>
    <s v="2026"/>
    <n v="0"/>
    <s v="GU001"/>
    <s v="210VI0"/>
    <s v="2394"/>
    <s v="601000"/>
    <m/>
    <m/>
    <x v="0"/>
    <x v="0"/>
    <x v="1"/>
    <x v="1"/>
    <x v="6"/>
    <x v="5"/>
    <s v="210"/>
    <x v="8"/>
    <s v="210A"/>
    <s v="VP Student Learning"/>
  </r>
  <r>
    <x v="2741"/>
    <x v="0"/>
    <s v="LABORF"/>
    <s v="2026"/>
    <n v="0"/>
    <s v="GU001"/>
    <s v="210VI0"/>
    <s v="2394"/>
    <s v="601000"/>
    <m/>
    <m/>
    <x v="0"/>
    <x v="0"/>
    <x v="1"/>
    <x v="1"/>
    <x v="6"/>
    <x v="5"/>
    <s v="210"/>
    <x v="8"/>
    <s v="210A"/>
    <s v="VP Student Learning"/>
  </r>
  <r>
    <x v="2742"/>
    <x v="0"/>
    <s v="LABORF"/>
    <s v="2026"/>
    <n v="0"/>
    <s v="GU001"/>
    <s v="210VI0"/>
    <s v="2394"/>
    <s v="601000"/>
    <m/>
    <m/>
    <x v="0"/>
    <x v="0"/>
    <x v="1"/>
    <x v="1"/>
    <x v="6"/>
    <x v="5"/>
    <s v="210"/>
    <x v="8"/>
    <s v="210A"/>
    <s v="VP Student Learning"/>
  </r>
  <r>
    <x v="2743"/>
    <x v="0"/>
    <s v="LABORF"/>
    <s v="2026"/>
    <n v="0"/>
    <s v="GU001"/>
    <s v="210VI0"/>
    <s v="2394"/>
    <s v="601000"/>
    <m/>
    <m/>
    <x v="0"/>
    <x v="0"/>
    <x v="1"/>
    <x v="1"/>
    <x v="6"/>
    <x v="5"/>
    <s v="210"/>
    <x v="8"/>
    <s v="210A"/>
    <s v="VP Student Learning"/>
  </r>
  <r>
    <x v="2744"/>
    <x v="0"/>
    <s v="LABORF"/>
    <s v="2026"/>
    <n v="0"/>
    <s v="GU001"/>
    <s v="210VI0"/>
    <s v="2394"/>
    <s v="601000"/>
    <m/>
    <m/>
    <x v="0"/>
    <x v="0"/>
    <x v="1"/>
    <x v="1"/>
    <x v="6"/>
    <x v="5"/>
    <s v="210"/>
    <x v="8"/>
    <s v="210A"/>
    <s v="VP Student Learning"/>
  </r>
  <r>
    <x v="2745"/>
    <x v="0"/>
    <s v="LABORF"/>
    <s v="2026"/>
    <n v="127498.86"/>
    <s v="GU001"/>
    <s v="21AEIT"/>
    <s v="1100"/>
    <s v="093410"/>
    <m/>
    <m/>
    <x v="0"/>
    <x v="0"/>
    <x v="1"/>
    <x v="1"/>
    <x v="6"/>
    <x v="5"/>
    <s v="21A"/>
    <x v="47"/>
    <s v="21AE"/>
    <s v="Engineering Systems"/>
  </r>
  <r>
    <x v="2746"/>
    <x v="0"/>
    <s v="LABORF"/>
    <s v="2026"/>
    <n v="100242.94"/>
    <s v="GU001"/>
    <s v="21AEIT"/>
    <s v="1100"/>
    <s v="094800"/>
    <m/>
    <m/>
    <x v="0"/>
    <x v="0"/>
    <x v="1"/>
    <x v="1"/>
    <x v="6"/>
    <x v="5"/>
    <s v="21A"/>
    <x v="47"/>
    <s v="21AE"/>
    <s v="Engineering Systems"/>
  </r>
  <r>
    <x v="2747"/>
    <x v="0"/>
    <s v="LABORF"/>
    <s v="2026"/>
    <n v="133923.54999999999"/>
    <s v="GU001"/>
    <s v="26CCG1"/>
    <s v="1231"/>
    <s v="631000"/>
    <m/>
    <m/>
    <x v="0"/>
    <x v="0"/>
    <x v="1"/>
    <x v="1"/>
    <x v="1"/>
    <x v="1"/>
    <s v="26C"/>
    <x v="43"/>
    <s v="26CC"/>
    <s v="Dean of Student Develop Success"/>
  </r>
  <r>
    <x v="2748"/>
    <x v="0"/>
    <s v="LABORF"/>
    <s v="2026"/>
    <n v="128354.61"/>
    <s v="GU001"/>
    <s v="23BBS2"/>
    <s v="2110"/>
    <s v="672000"/>
    <m/>
    <m/>
    <x v="0"/>
    <x v="0"/>
    <x v="1"/>
    <x v="1"/>
    <x v="15"/>
    <x v="14"/>
    <s v="23B"/>
    <x v="74"/>
    <s v="23BB"/>
    <s v="BC Budget Office"/>
  </r>
  <r>
    <x v="2749"/>
    <x v="0"/>
    <s v="LABORF"/>
    <s v="2026"/>
    <n v="88888.51"/>
    <s v="RP108"/>
    <s v="21DKS1"/>
    <s v="2110"/>
    <s v="601000"/>
    <m/>
    <m/>
    <x v="0"/>
    <x v="0"/>
    <x v="1"/>
    <x v="1"/>
    <x v="6"/>
    <x v="5"/>
    <s v="21D"/>
    <x v="11"/>
    <s v="21DK"/>
    <s v="Nursing Grants"/>
  </r>
  <r>
    <x v="2750"/>
    <x v="0"/>
    <s v="LABORF"/>
    <s v="2026"/>
    <n v="130686.33"/>
    <s v="GU001"/>
    <s v="215BD1"/>
    <s v="1100"/>
    <s v="041000"/>
    <m/>
    <m/>
    <x v="0"/>
    <x v="0"/>
    <x v="1"/>
    <x v="1"/>
    <x v="6"/>
    <x v="5"/>
    <s v="215"/>
    <x v="13"/>
    <s v="215B"/>
    <s v="Biology Science Department"/>
  </r>
  <r>
    <x v="2751"/>
    <x v="0"/>
    <s v="LABORF"/>
    <s v="2026"/>
    <n v="109941.88"/>
    <s v="GU001"/>
    <s v="215SI1"/>
    <s v="1100"/>
    <s v="190500"/>
    <m/>
    <m/>
    <x v="0"/>
    <x v="0"/>
    <x v="1"/>
    <x v="1"/>
    <x v="6"/>
    <x v="5"/>
    <s v="215"/>
    <x v="13"/>
    <s v="215G"/>
    <s v="Physical Science"/>
  </r>
  <r>
    <x v="2752"/>
    <x v="0"/>
    <s v="LABORF"/>
    <s v="2026"/>
    <n v="100242.94"/>
    <s v="GU001"/>
    <s v="21DHC1"/>
    <s v="1100"/>
    <s v="123010"/>
    <m/>
    <m/>
    <x v="0"/>
    <x v="0"/>
    <x v="1"/>
    <x v="1"/>
    <x v="6"/>
    <x v="5"/>
    <s v="21D"/>
    <x v="11"/>
    <s v="21DH"/>
    <s v="BC Assc Dean Nursing"/>
  </r>
  <r>
    <x v="2660"/>
    <x v="0"/>
    <s v="LABORF"/>
    <s v="2026"/>
    <n v="139835.93"/>
    <s v="GU001"/>
    <s v="212AA1"/>
    <s v="1252"/>
    <s v="601000"/>
    <m/>
    <m/>
    <x v="0"/>
    <x v="0"/>
    <x v="1"/>
    <x v="1"/>
    <x v="6"/>
    <x v="5"/>
    <s v="212"/>
    <x v="16"/>
    <s v="212A"/>
    <s v="BC Art Department"/>
  </r>
  <r>
    <x v="643"/>
    <x v="0"/>
    <s v="LABORF"/>
    <s v="2026"/>
    <n v="44444.26"/>
    <s v="RP384"/>
    <s v="26LEQA"/>
    <s v="2110"/>
    <s v="649090"/>
    <m/>
    <m/>
    <x v="0"/>
    <x v="0"/>
    <x v="1"/>
    <x v="1"/>
    <x v="1"/>
    <x v="1"/>
    <s v="26L"/>
    <x v="10"/>
    <s v="26LA"/>
    <s v="Categorical Programs"/>
  </r>
  <r>
    <x v="2275"/>
    <x v="0"/>
    <s v="LABORF"/>
    <s v="2026"/>
    <n v="73243.39"/>
    <s v="GU001"/>
    <s v="511VP1"/>
    <s v="1252"/>
    <s v="601000"/>
    <m/>
    <m/>
    <x v="0"/>
    <x v="0"/>
    <x v="3"/>
    <x v="3"/>
    <x v="5"/>
    <x v="2"/>
    <s v="511"/>
    <x v="17"/>
    <s v="511F"/>
    <s v="PC - FINE &amp; APPLIED ARTS"/>
  </r>
  <r>
    <x v="2753"/>
    <x v="0"/>
    <s v="LABORF"/>
    <s v="2026"/>
    <n v="0"/>
    <s v="GU001"/>
    <s v="21GBE1"/>
    <s v="1311"/>
    <s v="200100"/>
    <m/>
    <m/>
    <x v="0"/>
    <x v="0"/>
    <x v="1"/>
    <x v="1"/>
    <x v="6"/>
    <x v="5"/>
    <s v="21G"/>
    <x v="15"/>
    <s v="21GB"/>
    <s v="BC BEHAVIORIAL SCIENCE"/>
  </r>
  <r>
    <x v="227"/>
    <x v="0"/>
    <s v="LABORF"/>
    <s v="2026"/>
    <n v="13321.97"/>
    <s v="GU001"/>
    <s v="42FCG1"/>
    <s v="1231"/>
    <s v="631000"/>
    <m/>
    <s v="CT"/>
    <x v="0"/>
    <x v="0"/>
    <x v="2"/>
    <x v="2"/>
    <x v="11"/>
    <x v="10"/>
    <s v="42F"/>
    <x v="63"/>
    <s v="42FA"/>
    <s v="Director of SSSP"/>
  </r>
  <r>
    <x v="227"/>
    <x v="0"/>
    <s v="LABORF"/>
    <s v="2026"/>
    <n v="6277.37"/>
    <s v="GU001"/>
    <s v="42FCG1"/>
    <s v="1252"/>
    <s v="601000"/>
    <m/>
    <s v="CI"/>
    <x v="0"/>
    <x v="0"/>
    <x v="2"/>
    <x v="2"/>
    <x v="11"/>
    <x v="10"/>
    <s v="42F"/>
    <x v="63"/>
    <s v="42FA"/>
    <s v="Director of SSSP"/>
  </r>
  <r>
    <x v="2230"/>
    <x v="0"/>
    <s v="LABORF"/>
    <s v="2026"/>
    <n v="79039.17"/>
    <s v="GU001"/>
    <s v="512PH1"/>
    <s v="1100"/>
    <s v="083500"/>
    <m/>
    <m/>
    <x v="0"/>
    <x v="0"/>
    <x v="3"/>
    <x v="3"/>
    <x v="5"/>
    <x v="2"/>
    <s v="512"/>
    <x v="33"/>
    <s v="512H"/>
    <s v="PC - Kinesiology"/>
  </r>
  <r>
    <x v="2754"/>
    <x v="0"/>
    <s v="LABORF"/>
    <s v="2026"/>
    <n v="6339.31"/>
    <s v="GU001"/>
    <s v="41MOI1"/>
    <s v="2191"/>
    <s v="601000"/>
    <m/>
    <s v="CP"/>
    <x v="0"/>
    <x v="0"/>
    <x v="2"/>
    <x v="2"/>
    <x v="2"/>
    <x v="2"/>
    <s v="41M"/>
    <x v="67"/>
    <s v="41MA"/>
    <s v="Incarcerated Stud Ed Program (ISEP)"/>
  </r>
  <r>
    <x v="2755"/>
    <x v="0"/>
    <s v="LABORF"/>
    <s v="2026"/>
    <n v="58813.3"/>
    <s v="GU001"/>
    <s v="553FA3"/>
    <s v="2191"/>
    <s v="646000"/>
    <m/>
    <m/>
    <x v="0"/>
    <x v="0"/>
    <x v="3"/>
    <x v="3"/>
    <x v="8"/>
    <x v="7"/>
    <s v="553"/>
    <x v="22"/>
    <s v="553B"/>
    <s v="Director Financial Aid"/>
  </r>
  <r>
    <x v="536"/>
    <x v="0"/>
    <s v="LABORF"/>
    <s v="2026"/>
    <n v="30611.74"/>
    <s v="GU001"/>
    <s v="536MOG"/>
    <s v="2191"/>
    <s v="696071"/>
    <m/>
    <m/>
    <x v="0"/>
    <x v="0"/>
    <x v="3"/>
    <x v="3"/>
    <x v="17"/>
    <x v="13"/>
    <s v="536"/>
    <x v="60"/>
    <s v="536A"/>
    <s v="PC - Maintenance &amp; Operations"/>
  </r>
  <r>
    <x v="2756"/>
    <x v="0"/>
    <s v="LABORF"/>
    <s v="2026"/>
    <n v="89491.37"/>
    <s v="MJ100"/>
    <s v="18F000"/>
    <s v="2191"/>
    <s v="711001"/>
    <m/>
    <m/>
    <x v="0"/>
    <x v="0"/>
    <x v="0"/>
    <x v="0"/>
    <x v="18"/>
    <x v="16"/>
    <s v="18F"/>
    <x v="75"/>
    <s v="18FA"/>
    <s v="DO - Construction"/>
  </r>
  <r>
    <x v="2337"/>
    <x v="0"/>
    <s v="LABORF"/>
    <s v="2026"/>
    <n v="56723.38"/>
    <s v="GU001"/>
    <s v="53EMOP"/>
    <s v="2110"/>
    <s v="677010"/>
    <m/>
    <m/>
    <x v="0"/>
    <x v="0"/>
    <x v="3"/>
    <x v="3"/>
    <x v="17"/>
    <x v="13"/>
    <s v="53E"/>
    <x v="61"/>
    <s v="53EA"/>
    <s v="Safety &amp; Seccurity"/>
  </r>
  <r>
    <x v="599"/>
    <x v="0"/>
    <s v="LABORF"/>
    <s v="2026"/>
    <n v="87029.24"/>
    <s v="GU001"/>
    <s v="553FA1"/>
    <s v="2110"/>
    <s v="646002"/>
    <m/>
    <m/>
    <x v="0"/>
    <x v="0"/>
    <x v="3"/>
    <x v="3"/>
    <x v="8"/>
    <x v="7"/>
    <s v="553"/>
    <x v="22"/>
    <s v="553B"/>
    <s v="Director Financial Aid"/>
  </r>
  <r>
    <x v="2757"/>
    <x v="0"/>
    <s v="LABORF"/>
    <s v="2026"/>
    <n v="51982.42"/>
    <s v="RP008"/>
    <s v="26EDS1"/>
    <s v="2191"/>
    <s v="642000"/>
    <m/>
    <m/>
    <x v="0"/>
    <x v="0"/>
    <x v="1"/>
    <x v="1"/>
    <x v="1"/>
    <x v="1"/>
    <s v="26E"/>
    <x v="14"/>
    <s v="26ED"/>
    <s v="BC DSPS"/>
  </r>
  <r>
    <x v="295"/>
    <x v="0"/>
    <s v="LABORF"/>
    <s v="2026"/>
    <n v="54531.91"/>
    <s v="GU001"/>
    <s v="239SY0"/>
    <s v="2191"/>
    <s v="677010"/>
    <m/>
    <m/>
    <x v="0"/>
    <x v="0"/>
    <x v="1"/>
    <x v="1"/>
    <x v="15"/>
    <x v="14"/>
    <s v="239"/>
    <x v="44"/>
    <s v="239A"/>
    <s v="Public Safety"/>
  </r>
  <r>
    <x v="1475"/>
    <x v="0"/>
    <s v="LABORF"/>
    <s v="2026"/>
    <n v="53233.51"/>
    <s v="GU001"/>
    <s v="239SY0"/>
    <s v="2191"/>
    <s v="677010"/>
    <m/>
    <m/>
    <x v="0"/>
    <x v="0"/>
    <x v="1"/>
    <x v="1"/>
    <x v="15"/>
    <x v="14"/>
    <s v="239"/>
    <x v="44"/>
    <s v="239A"/>
    <s v="Public Safety"/>
  </r>
  <r>
    <x v="2239"/>
    <x v="0"/>
    <s v="LABORF"/>
    <s v="2026"/>
    <n v="38584.11"/>
    <s v="RP384"/>
    <s v="26LEQB"/>
    <s v="2191"/>
    <s v="649090"/>
    <m/>
    <m/>
    <x v="0"/>
    <x v="0"/>
    <x v="1"/>
    <x v="1"/>
    <x v="1"/>
    <x v="1"/>
    <s v="26L"/>
    <x v="10"/>
    <s v="26LA"/>
    <s v="Categorical Programs"/>
  </r>
  <r>
    <x v="2758"/>
    <x v="0"/>
    <s v="LABORF"/>
    <s v="2026"/>
    <n v="91728.78"/>
    <s v="RP613"/>
    <s v="21AWL9"/>
    <s v="2191"/>
    <s v="619000"/>
    <s v="B68168"/>
    <m/>
    <x v="0"/>
    <x v="0"/>
    <x v="1"/>
    <x v="1"/>
    <x v="6"/>
    <x v="5"/>
    <s v="21A"/>
    <x v="47"/>
    <s v="21AW"/>
    <s v="BC Strong Workforce"/>
  </r>
  <r>
    <x v="2759"/>
    <x v="0"/>
    <s v="LABORF"/>
    <s v="2026"/>
    <n v="48270.81"/>
    <s v="GU001"/>
    <s v="26KCG2"/>
    <s v="2191"/>
    <s v="649040"/>
    <m/>
    <m/>
    <x v="0"/>
    <x v="0"/>
    <x v="1"/>
    <x v="1"/>
    <x v="1"/>
    <x v="1"/>
    <s v="26K"/>
    <x v="73"/>
    <s v="26KC"/>
    <s v="BC INTERNATIONAL"/>
  </r>
  <r>
    <x v="2760"/>
    <x v="0"/>
    <s v="LABORF"/>
    <s v="2026"/>
    <n v="0"/>
    <s v="GU001"/>
    <s v="21GBE1"/>
    <s v="1100"/>
    <s v="200100"/>
    <m/>
    <m/>
    <x v="0"/>
    <x v="0"/>
    <x v="1"/>
    <x v="1"/>
    <x v="6"/>
    <x v="5"/>
    <s v="21G"/>
    <x v="15"/>
    <s v="21GB"/>
    <s v="BC BEHAVIORIAL SCIENCE"/>
  </r>
  <r>
    <x v="2761"/>
    <x v="0"/>
    <s v="LABORF"/>
    <s v="2026"/>
    <n v="0"/>
    <s v="GU001"/>
    <s v="215PE1"/>
    <s v="1100"/>
    <s v="070200"/>
    <m/>
    <m/>
    <x v="0"/>
    <x v="0"/>
    <x v="1"/>
    <x v="1"/>
    <x v="6"/>
    <x v="5"/>
    <s v="215"/>
    <x v="13"/>
    <s v="215P"/>
    <s v="BC ENGINEERING"/>
  </r>
  <r>
    <x v="2762"/>
    <x v="0"/>
    <s v="LABORF"/>
    <s v="2026"/>
    <n v="0"/>
    <s v="GU001"/>
    <s v="21DHC1"/>
    <s v="1100"/>
    <s v="120510"/>
    <m/>
    <m/>
    <x v="0"/>
    <x v="0"/>
    <x v="1"/>
    <x v="1"/>
    <x v="6"/>
    <x v="5"/>
    <s v="21D"/>
    <x v="11"/>
    <s v="21DH"/>
    <s v="BC Assc Dean Nursing"/>
  </r>
  <r>
    <x v="2763"/>
    <x v="0"/>
    <s v="LABORF"/>
    <s v="2026"/>
    <n v="0"/>
    <s v="GU001"/>
    <s v="210VI0"/>
    <s v="1214"/>
    <s v="601000"/>
    <m/>
    <m/>
    <x v="0"/>
    <x v="0"/>
    <x v="1"/>
    <x v="1"/>
    <x v="6"/>
    <x v="5"/>
    <s v="210"/>
    <x v="8"/>
    <s v="210A"/>
    <s v="VP Student Learning"/>
  </r>
  <r>
    <x v="2764"/>
    <x v="0"/>
    <s v="LABORF"/>
    <s v="2026"/>
    <n v="61790.73"/>
    <s v="RP400"/>
    <s v="26FFA4"/>
    <s v="2191"/>
    <s v="646000"/>
    <s v="BFALCA"/>
    <m/>
    <x v="0"/>
    <x v="0"/>
    <x v="1"/>
    <x v="1"/>
    <x v="1"/>
    <x v="1"/>
    <s v="26F"/>
    <x v="58"/>
    <s v="26FA"/>
    <s v="Director Financial Aid (New Queue)"/>
  </r>
  <r>
    <x v="2765"/>
    <x v="0"/>
    <s v="LABORF"/>
    <s v="2026"/>
    <n v="69910.559999999998"/>
    <s v="GU001"/>
    <s v="21BBD0"/>
    <s v="2191"/>
    <s v="601000"/>
    <m/>
    <m/>
    <x v="0"/>
    <x v="0"/>
    <x v="1"/>
    <x v="1"/>
    <x v="6"/>
    <x v="5"/>
    <s v="21B"/>
    <x v="12"/>
    <s v="21BB"/>
    <s v="BC English Dept"/>
  </r>
  <r>
    <x v="2766"/>
    <x v="0"/>
    <s v="LABOR"/>
    <s v="2026"/>
    <n v="0"/>
    <s v="CE035"/>
    <s v="11BBC3"/>
    <s v="2394"/>
    <s v="684000"/>
    <m/>
    <m/>
    <x v="0"/>
    <x v="0"/>
    <x v="0"/>
    <x v="0"/>
    <x v="4"/>
    <x v="4"/>
    <s v="11B"/>
    <x v="5"/>
    <s v="11BB"/>
    <s v="Tech Prep Education CC"/>
  </r>
  <r>
    <x v="2767"/>
    <x v="0"/>
    <s v="LABORF"/>
    <s v="2026"/>
    <n v="110649.45"/>
    <s v="GU001"/>
    <s v="411CI1"/>
    <s v="1100"/>
    <s v="130500"/>
    <m/>
    <s v="CI"/>
    <x v="0"/>
    <x v="0"/>
    <x v="2"/>
    <x v="2"/>
    <x v="2"/>
    <x v="2"/>
    <s v="411"/>
    <x v="20"/>
    <s v="411A"/>
    <s v="Dean of Career Technical Education"/>
  </r>
  <r>
    <x v="2768"/>
    <x v="0"/>
    <s v="LABORF"/>
    <s v="2026"/>
    <n v="0"/>
    <s v="GU001"/>
    <s v="42GAT0"/>
    <s v="2394"/>
    <s v="696041"/>
    <m/>
    <s v="CI"/>
    <x v="0"/>
    <x v="0"/>
    <x v="2"/>
    <x v="2"/>
    <x v="11"/>
    <x v="10"/>
    <s v="42G"/>
    <x v="81"/>
    <s v="42GA"/>
    <s v="Athletics"/>
  </r>
  <r>
    <x v="56"/>
    <x v="0"/>
    <s v="LABORF"/>
    <s v="2026"/>
    <n v="8618.4699999999993"/>
    <s v="CE035"/>
    <s v="11BBC3"/>
    <s v="2110"/>
    <s v="684000"/>
    <m/>
    <m/>
    <x v="0"/>
    <x v="0"/>
    <x v="0"/>
    <x v="0"/>
    <x v="4"/>
    <x v="4"/>
    <s v="11B"/>
    <x v="5"/>
    <s v="11BB"/>
    <s v="Tech Prep Education CC"/>
  </r>
  <r>
    <x v="2769"/>
    <x v="0"/>
    <s v="LABORF"/>
    <s v="2026"/>
    <n v="3600"/>
    <s v="GU001"/>
    <s v="R01BT1"/>
    <s v="2394"/>
    <s v="660020"/>
    <m/>
    <m/>
    <x v="0"/>
    <x v="0"/>
    <x v="0"/>
    <x v="0"/>
    <x v="3"/>
    <x v="3"/>
    <s v="101"/>
    <x v="51"/>
    <s v="101A"/>
    <s v="Chancellor's - Admin. Assistant"/>
  </r>
  <r>
    <x v="2770"/>
    <x v="0"/>
    <s v="LABORF"/>
    <s v="2026"/>
    <n v="3600"/>
    <s v="GU001"/>
    <s v="R01BT1"/>
    <s v="2110"/>
    <s v="660020"/>
    <m/>
    <m/>
    <x v="0"/>
    <x v="0"/>
    <x v="0"/>
    <x v="0"/>
    <x v="3"/>
    <x v="3"/>
    <s v="101"/>
    <x v="51"/>
    <s v="101A"/>
    <s v="Chancellor's - Admin. Assistant"/>
  </r>
  <r>
    <x v="2771"/>
    <x v="0"/>
    <s v="LABORF"/>
    <s v="2026"/>
    <n v="0"/>
    <s v="GU001"/>
    <s v="150LE0"/>
    <s v="2311"/>
    <s v="660030"/>
    <m/>
    <m/>
    <x v="0"/>
    <x v="0"/>
    <x v="0"/>
    <x v="0"/>
    <x v="20"/>
    <x v="18"/>
    <s v="150"/>
    <x v="96"/>
    <s v="150L"/>
    <s v="Legal"/>
  </r>
  <r>
    <x v="2772"/>
    <x v="0"/>
    <s v="LABORF"/>
    <s v="2026"/>
    <n v="0"/>
    <s v="RP615"/>
    <s v="117A01"/>
    <s v="2394"/>
    <s v="684000"/>
    <m/>
    <m/>
    <x v="0"/>
    <x v="0"/>
    <x v="0"/>
    <x v="0"/>
    <x v="4"/>
    <x v="4"/>
    <s v="11B"/>
    <x v="5"/>
    <s v="11BH"/>
    <s v="Clean Energy"/>
  </r>
  <r>
    <x v="2773"/>
    <x v="0"/>
    <s v="LABORF"/>
    <s v="2026"/>
    <n v="76785.240000000005"/>
    <s v="GU001"/>
    <s v="536MOC"/>
    <s v="2110"/>
    <s v="653000"/>
    <m/>
    <m/>
    <x v="0"/>
    <x v="0"/>
    <x v="3"/>
    <x v="3"/>
    <x v="17"/>
    <x v="13"/>
    <s v="536"/>
    <x v="60"/>
    <s v="536A"/>
    <s v="PC - Maintenance &amp; Operations"/>
  </r>
  <r>
    <x v="2774"/>
    <x v="0"/>
    <s v="LABORF"/>
    <s v="2026"/>
    <n v="0"/>
    <s v="GU001"/>
    <s v="210VI0"/>
    <s v="2394"/>
    <s v="601000"/>
    <m/>
    <m/>
    <x v="0"/>
    <x v="0"/>
    <x v="1"/>
    <x v="1"/>
    <x v="6"/>
    <x v="5"/>
    <s v="210"/>
    <x v="8"/>
    <s v="210A"/>
    <s v="VP Student Learning"/>
  </r>
  <r>
    <x v="2775"/>
    <x v="0"/>
    <s v="LABORF"/>
    <s v="2026"/>
    <n v="0"/>
    <s v="GU001"/>
    <s v="210VI0"/>
    <s v="2394"/>
    <s v="601000"/>
    <m/>
    <m/>
    <x v="0"/>
    <x v="0"/>
    <x v="1"/>
    <x v="1"/>
    <x v="6"/>
    <x v="5"/>
    <s v="210"/>
    <x v="8"/>
    <s v="210A"/>
    <s v="VP Student Learning"/>
  </r>
  <r>
    <x v="2776"/>
    <x v="0"/>
    <s v="LABORF"/>
    <s v="2026"/>
    <n v="0"/>
    <s v="GU001"/>
    <s v="210VI0"/>
    <s v="2394"/>
    <s v="601000"/>
    <m/>
    <m/>
    <x v="0"/>
    <x v="0"/>
    <x v="1"/>
    <x v="1"/>
    <x v="6"/>
    <x v="5"/>
    <s v="210"/>
    <x v="8"/>
    <s v="210A"/>
    <s v="VP Student Learning"/>
  </r>
  <r>
    <x v="2777"/>
    <x v="0"/>
    <s v="LABORF"/>
    <s v="2026"/>
    <n v="0"/>
    <s v="GU001"/>
    <s v="260VS0"/>
    <s v="2399"/>
    <s v="649090"/>
    <m/>
    <m/>
    <x v="0"/>
    <x v="0"/>
    <x v="1"/>
    <x v="1"/>
    <x v="1"/>
    <x v="1"/>
    <s v="260"/>
    <x v="1"/>
    <s v="260A"/>
    <s v="VP of Student Services"/>
  </r>
  <r>
    <x v="2778"/>
    <x v="0"/>
    <s v="LABORF"/>
    <s v="2026"/>
    <n v="0"/>
    <s v="GU001"/>
    <s v="260VS0"/>
    <s v="2399"/>
    <s v="649090"/>
    <m/>
    <m/>
    <x v="0"/>
    <x v="0"/>
    <x v="1"/>
    <x v="1"/>
    <x v="1"/>
    <x v="1"/>
    <s v="260"/>
    <x v="1"/>
    <s v="260A"/>
    <s v="VP of Student Services"/>
  </r>
  <r>
    <x v="2779"/>
    <x v="0"/>
    <s v="LABORF"/>
    <s v="2026"/>
    <n v="0"/>
    <s v="GU001"/>
    <s v="260VS0"/>
    <s v="2399"/>
    <s v="649090"/>
    <m/>
    <m/>
    <x v="0"/>
    <x v="0"/>
    <x v="1"/>
    <x v="1"/>
    <x v="1"/>
    <x v="1"/>
    <s v="260"/>
    <x v="1"/>
    <s v="260A"/>
    <s v="VP of Student Services"/>
  </r>
  <r>
    <x v="2780"/>
    <x v="0"/>
    <s v="LABORF"/>
    <s v="2026"/>
    <n v="0"/>
    <s v="GU001"/>
    <s v="260VS0"/>
    <s v="2399"/>
    <s v="649090"/>
    <m/>
    <m/>
    <x v="0"/>
    <x v="0"/>
    <x v="1"/>
    <x v="1"/>
    <x v="1"/>
    <x v="1"/>
    <s v="260"/>
    <x v="1"/>
    <s v="260A"/>
    <s v="VP of Student Services"/>
  </r>
  <r>
    <x v="2781"/>
    <x v="0"/>
    <s v="LABORF"/>
    <s v="2026"/>
    <n v="0"/>
    <s v="GU001"/>
    <s v="260VS0"/>
    <s v="2399"/>
    <s v="649090"/>
    <m/>
    <m/>
    <x v="0"/>
    <x v="0"/>
    <x v="1"/>
    <x v="1"/>
    <x v="1"/>
    <x v="1"/>
    <s v="260"/>
    <x v="1"/>
    <s v="260A"/>
    <s v="VP of Student Services"/>
  </r>
  <r>
    <x v="2782"/>
    <x v="0"/>
    <s v="LABORF"/>
    <s v="2026"/>
    <n v="0"/>
    <s v="GU001"/>
    <s v="260VS0"/>
    <s v="2399"/>
    <s v="649090"/>
    <m/>
    <m/>
    <x v="0"/>
    <x v="0"/>
    <x v="1"/>
    <x v="1"/>
    <x v="1"/>
    <x v="1"/>
    <s v="260"/>
    <x v="1"/>
    <s v="260A"/>
    <s v="VP of Student Services"/>
  </r>
  <r>
    <x v="2783"/>
    <x v="0"/>
    <s v="LABORF"/>
    <s v="2026"/>
    <n v="0"/>
    <s v="GU001"/>
    <s v="260VS0"/>
    <s v="2399"/>
    <s v="649090"/>
    <m/>
    <m/>
    <x v="0"/>
    <x v="0"/>
    <x v="1"/>
    <x v="1"/>
    <x v="1"/>
    <x v="1"/>
    <s v="260"/>
    <x v="1"/>
    <s v="260A"/>
    <s v="VP of Student Services"/>
  </r>
  <r>
    <x v="2784"/>
    <x v="0"/>
    <s v="LABORF"/>
    <s v="2026"/>
    <n v="0"/>
    <s v="GU001"/>
    <s v="210VI0"/>
    <s v="2394"/>
    <s v="601000"/>
    <m/>
    <m/>
    <x v="0"/>
    <x v="0"/>
    <x v="1"/>
    <x v="1"/>
    <x v="6"/>
    <x v="5"/>
    <s v="210"/>
    <x v="8"/>
    <s v="210A"/>
    <s v="VP Student Learning"/>
  </r>
  <r>
    <x v="2785"/>
    <x v="0"/>
    <s v="LABORF"/>
    <s v="2026"/>
    <n v="0"/>
    <s v="GU001"/>
    <s v="210VI0"/>
    <s v="2394"/>
    <s v="601000"/>
    <m/>
    <m/>
    <x v="0"/>
    <x v="0"/>
    <x v="1"/>
    <x v="1"/>
    <x v="6"/>
    <x v="5"/>
    <s v="210"/>
    <x v="8"/>
    <s v="210A"/>
    <s v="VP Student Learning"/>
  </r>
  <r>
    <x v="2786"/>
    <x v="0"/>
    <s v="LABORF"/>
    <s v="2026"/>
    <n v="0"/>
    <s v="GU001"/>
    <s v="210VI0"/>
    <s v="2394"/>
    <s v="601000"/>
    <m/>
    <m/>
    <x v="0"/>
    <x v="0"/>
    <x v="1"/>
    <x v="1"/>
    <x v="6"/>
    <x v="5"/>
    <s v="210"/>
    <x v="8"/>
    <s v="210A"/>
    <s v="VP Student Learning"/>
  </r>
  <r>
    <x v="2787"/>
    <x v="0"/>
    <s v="LABORF"/>
    <s v="2026"/>
    <n v="0"/>
    <s v="GU001"/>
    <s v="210VI0"/>
    <s v="2394"/>
    <s v="601000"/>
    <m/>
    <m/>
    <x v="0"/>
    <x v="0"/>
    <x v="1"/>
    <x v="1"/>
    <x v="6"/>
    <x v="5"/>
    <s v="210"/>
    <x v="8"/>
    <s v="210A"/>
    <s v="VP Student Learning"/>
  </r>
  <r>
    <x v="2788"/>
    <x v="0"/>
    <s v="LABORF"/>
    <s v="2026"/>
    <n v="0"/>
    <s v="GU001"/>
    <s v="210VI0"/>
    <s v="2394"/>
    <s v="601000"/>
    <m/>
    <m/>
    <x v="0"/>
    <x v="0"/>
    <x v="1"/>
    <x v="1"/>
    <x v="6"/>
    <x v="5"/>
    <s v="210"/>
    <x v="8"/>
    <s v="210A"/>
    <s v="VP Student Learning"/>
  </r>
  <r>
    <x v="2789"/>
    <x v="0"/>
    <s v="LABORF"/>
    <s v="2026"/>
    <n v="0"/>
    <s v="GU001"/>
    <s v="210VI0"/>
    <s v="2394"/>
    <s v="601000"/>
    <m/>
    <m/>
    <x v="0"/>
    <x v="0"/>
    <x v="1"/>
    <x v="1"/>
    <x v="6"/>
    <x v="5"/>
    <s v="210"/>
    <x v="8"/>
    <s v="210A"/>
    <s v="VP Student Learning"/>
  </r>
  <r>
    <x v="2790"/>
    <x v="0"/>
    <s v="LABORF"/>
    <s v="2026"/>
    <n v="0"/>
    <s v="GU001"/>
    <s v="210VI0"/>
    <s v="2394"/>
    <s v="601000"/>
    <m/>
    <m/>
    <x v="0"/>
    <x v="0"/>
    <x v="1"/>
    <x v="1"/>
    <x v="6"/>
    <x v="5"/>
    <s v="210"/>
    <x v="8"/>
    <s v="210A"/>
    <s v="VP Student Learning"/>
  </r>
  <r>
    <x v="2791"/>
    <x v="0"/>
    <s v="LABORF"/>
    <s v="2026"/>
    <n v="0"/>
    <s v="GU001"/>
    <s v="210VI0"/>
    <s v="2394"/>
    <s v="601000"/>
    <m/>
    <m/>
    <x v="0"/>
    <x v="0"/>
    <x v="1"/>
    <x v="1"/>
    <x v="6"/>
    <x v="5"/>
    <s v="210"/>
    <x v="8"/>
    <s v="210A"/>
    <s v="VP Student Learning"/>
  </r>
  <r>
    <x v="2792"/>
    <x v="0"/>
    <s v="LABORF"/>
    <s v="2026"/>
    <n v="0"/>
    <s v="GU001"/>
    <s v="210VI0"/>
    <s v="2394"/>
    <s v="601000"/>
    <m/>
    <m/>
    <x v="0"/>
    <x v="0"/>
    <x v="1"/>
    <x v="1"/>
    <x v="6"/>
    <x v="5"/>
    <s v="210"/>
    <x v="8"/>
    <s v="210A"/>
    <s v="VP Student Learning"/>
  </r>
  <r>
    <x v="2793"/>
    <x v="0"/>
    <s v="LABORF"/>
    <s v="2026"/>
    <n v="0"/>
    <s v="GU001"/>
    <s v="210VI0"/>
    <s v="2394"/>
    <s v="601000"/>
    <m/>
    <m/>
    <x v="0"/>
    <x v="0"/>
    <x v="1"/>
    <x v="1"/>
    <x v="6"/>
    <x v="5"/>
    <s v="210"/>
    <x v="8"/>
    <s v="210A"/>
    <s v="VP Student Learning"/>
  </r>
  <r>
    <x v="2794"/>
    <x v="0"/>
    <s v="LABORF"/>
    <s v="2026"/>
    <n v="0"/>
    <s v="GU001"/>
    <s v="210VI0"/>
    <s v="2394"/>
    <s v="601000"/>
    <m/>
    <m/>
    <x v="0"/>
    <x v="0"/>
    <x v="1"/>
    <x v="1"/>
    <x v="6"/>
    <x v="5"/>
    <s v="210"/>
    <x v="8"/>
    <s v="210A"/>
    <s v="VP Student Learning"/>
  </r>
  <r>
    <x v="2795"/>
    <x v="0"/>
    <s v="LABORF"/>
    <s v="2026"/>
    <n v="0"/>
    <s v="GU001"/>
    <s v="210VI0"/>
    <s v="2394"/>
    <s v="601000"/>
    <m/>
    <m/>
    <x v="0"/>
    <x v="0"/>
    <x v="1"/>
    <x v="1"/>
    <x v="6"/>
    <x v="5"/>
    <s v="210"/>
    <x v="8"/>
    <s v="210A"/>
    <s v="VP Student Learning"/>
  </r>
  <r>
    <x v="1409"/>
    <x v="0"/>
    <s v="LABORF"/>
    <s v="2026"/>
    <n v="104735.71"/>
    <s v="GU001"/>
    <s v="210VI0"/>
    <s v="1251"/>
    <s v="601000"/>
    <m/>
    <m/>
    <x v="0"/>
    <x v="0"/>
    <x v="1"/>
    <x v="1"/>
    <x v="6"/>
    <x v="5"/>
    <s v="210"/>
    <x v="8"/>
    <s v="210A"/>
    <s v="VP Student Learning"/>
  </r>
  <r>
    <x v="2796"/>
    <x v="0"/>
    <s v="LABORF"/>
    <s v="2026"/>
    <n v="129851.55"/>
    <s v="GU001"/>
    <s v="21GBE1"/>
    <s v="1100"/>
    <s v="200100"/>
    <m/>
    <m/>
    <x v="0"/>
    <x v="0"/>
    <x v="1"/>
    <x v="1"/>
    <x v="6"/>
    <x v="5"/>
    <s v="21G"/>
    <x v="15"/>
    <s v="21GB"/>
    <s v="BC BEHAVIORIAL SCIENCE"/>
  </r>
  <r>
    <x v="2797"/>
    <x v="0"/>
    <s v="LABORF"/>
    <s v="2026"/>
    <n v="114769.85"/>
    <s v="GU001"/>
    <s v="213SS1"/>
    <s v="1100"/>
    <s v="220400"/>
    <m/>
    <m/>
    <x v="0"/>
    <x v="0"/>
    <x v="1"/>
    <x v="1"/>
    <x v="6"/>
    <x v="5"/>
    <s v="213"/>
    <x v="34"/>
    <s v="213S"/>
    <s v="BC SOC SCIENCE/RISING SCHOL"/>
  </r>
  <r>
    <x v="1784"/>
    <x v="0"/>
    <s v="LABORF"/>
    <s v="2026"/>
    <n v="38806.5"/>
    <s v="GU001"/>
    <s v="260VS0"/>
    <s v="1214"/>
    <s v="711001"/>
    <m/>
    <m/>
    <x v="0"/>
    <x v="0"/>
    <x v="1"/>
    <x v="1"/>
    <x v="1"/>
    <x v="1"/>
    <s v="260"/>
    <x v="1"/>
    <s v="260A"/>
    <s v="VP of Student Services"/>
  </r>
  <r>
    <x v="2798"/>
    <x v="0"/>
    <s v="LABORF"/>
    <s v="2026"/>
    <n v="154352.71"/>
    <s v="GU001"/>
    <s v="215MA1"/>
    <s v="1100"/>
    <s v="170100"/>
    <m/>
    <m/>
    <x v="0"/>
    <x v="0"/>
    <x v="1"/>
    <x v="1"/>
    <x v="6"/>
    <x v="5"/>
    <s v="215"/>
    <x v="13"/>
    <s v="215F"/>
    <s v="Math General"/>
  </r>
  <r>
    <x v="2799"/>
    <x v="0"/>
    <s v="LABORF"/>
    <s v="2026"/>
    <n v="146915.12"/>
    <s v="GU001"/>
    <s v="218EDU"/>
    <s v="1100"/>
    <s v="493072"/>
    <m/>
    <m/>
    <x v="0"/>
    <x v="0"/>
    <x v="1"/>
    <x v="1"/>
    <x v="6"/>
    <x v="5"/>
    <s v="218"/>
    <x v="26"/>
    <s v="218E"/>
    <s v="BC Education"/>
  </r>
  <r>
    <x v="1034"/>
    <x v="0"/>
    <s v="LABORF"/>
    <s v="2026"/>
    <n v="16987.39"/>
    <s v="GU001"/>
    <s v="218EDU"/>
    <s v="1252"/>
    <s v="601000"/>
    <m/>
    <m/>
    <x v="0"/>
    <x v="0"/>
    <x v="1"/>
    <x v="1"/>
    <x v="6"/>
    <x v="5"/>
    <s v="218"/>
    <x v="26"/>
    <s v="218E"/>
    <s v="BC Education"/>
  </r>
  <r>
    <x v="2800"/>
    <x v="0"/>
    <s v="LABORF"/>
    <s v="2026"/>
    <n v="0"/>
    <s v="RP682"/>
    <s v="11BUA1"/>
    <s v="2412"/>
    <s v="684000"/>
    <m/>
    <m/>
    <x v="0"/>
    <x v="0"/>
    <x v="0"/>
    <x v="0"/>
    <x v="4"/>
    <x v="4"/>
    <s v="11B"/>
    <x v="5"/>
    <s v="11BH"/>
    <s v="Clean Energy"/>
  </r>
  <r>
    <x v="2801"/>
    <x v="0"/>
    <s v="LABORF"/>
    <s v="2026"/>
    <n v="0"/>
    <s v="RP264"/>
    <s v="21ETV5"/>
    <s v="2394"/>
    <s v="601000"/>
    <m/>
    <m/>
    <x v="0"/>
    <x v="0"/>
    <x v="1"/>
    <x v="1"/>
    <x v="6"/>
    <x v="5"/>
    <s v="21E"/>
    <x v="64"/>
    <s v="21ET"/>
    <s v="BC Health Science Grants"/>
  </r>
  <r>
    <x v="2802"/>
    <x v="0"/>
    <s v="LABORF"/>
    <s v="2026"/>
    <n v="113446.77"/>
    <s v="RS4001"/>
    <s v="26PCAS"/>
    <s v="2110"/>
    <s v="643020"/>
    <s v="CASSAD"/>
    <m/>
    <x v="0"/>
    <x v="0"/>
    <x v="1"/>
    <x v="1"/>
    <x v="1"/>
    <x v="1"/>
    <s v="26P"/>
    <x v="19"/>
    <s v="26PA"/>
    <s v="BC Cal SOAP"/>
  </r>
  <r>
    <x v="2803"/>
    <x v="0"/>
    <s v="LABORF"/>
    <s v="2026"/>
    <n v="0"/>
    <s v="RP383"/>
    <s v="55CMF1"/>
    <s v="1231"/>
    <s v="644000"/>
    <m/>
    <m/>
    <x v="0"/>
    <x v="0"/>
    <x v="3"/>
    <x v="3"/>
    <x v="8"/>
    <x v="7"/>
    <s v="55C"/>
    <x v="24"/>
    <s v="55CA"/>
    <s v="Dean Student Success &amp; Counseling"/>
  </r>
  <r>
    <x v="103"/>
    <x v="0"/>
    <s v="LABORF"/>
    <s v="2026"/>
    <n v="2317.14"/>
    <s v="RP384"/>
    <s v="40KEQB"/>
    <s v="2191"/>
    <s v="649090"/>
    <m/>
    <s v="CI"/>
    <x v="0"/>
    <x v="0"/>
    <x v="2"/>
    <x v="2"/>
    <x v="7"/>
    <x v="6"/>
    <s v="40K"/>
    <x v="21"/>
    <s v="40KA"/>
    <s v="Equity"/>
  </r>
  <r>
    <x v="35"/>
    <x v="0"/>
    <s v="LABORF"/>
    <s v="2026"/>
    <n v="16362.18"/>
    <s v="RP383"/>
    <s v="424MF1"/>
    <s v="1214"/>
    <s v="644000"/>
    <m/>
    <s v="CI"/>
    <x v="0"/>
    <x v="0"/>
    <x v="2"/>
    <x v="2"/>
    <x v="11"/>
    <x v="10"/>
    <s v="424"/>
    <x v="36"/>
    <s v="424B"/>
    <s v="Dean Enrollment and Retention"/>
  </r>
  <r>
    <x v="2804"/>
    <x v="0"/>
    <s v="LABORF"/>
    <s v="2026"/>
    <n v="0"/>
    <s v="RP384"/>
    <s v="511BAJ"/>
    <s v="2499"/>
    <s v="611000"/>
    <m/>
    <m/>
    <x v="0"/>
    <x v="0"/>
    <x v="3"/>
    <x v="3"/>
    <x v="5"/>
    <x v="2"/>
    <s v="511"/>
    <x v="17"/>
    <s v="511A"/>
    <s v="PC - Dean of Learning - A"/>
  </r>
  <r>
    <x v="2805"/>
    <x v="0"/>
    <s v="LABORF"/>
    <s v="2026"/>
    <n v="106377.19"/>
    <s v="GU001"/>
    <s v="132EA0"/>
    <s v="2191"/>
    <s v="678000"/>
    <m/>
    <m/>
    <x v="0"/>
    <x v="0"/>
    <x v="0"/>
    <x v="0"/>
    <x v="9"/>
    <x v="8"/>
    <s v="132"/>
    <x v="62"/>
    <s v="132A"/>
    <s v="IT-Director, Enterprise Application"/>
  </r>
  <r>
    <x v="2806"/>
    <x v="0"/>
    <s v="LABORF"/>
    <s v="2026"/>
    <n v="18772.580000000002"/>
    <s v="GU001"/>
    <s v="437MOC"/>
    <s v="2191"/>
    <s v="653000"/>
    <m/>
    <s v="CI"/>
    <x v="0"/>
    <x v="0"/>
    <x v="2"/>
    <x v="2"/>
    <x v="14"/>
    <x v="13"/>
    <s v="437"/>
    <x v="38"/>
    <s v="437B"/>
    <s v="Operations Manager"/>
  </r>
  <r>
    <x v="238"/>
    <x v="0"/>
    <s v="LABORF"/>
    <s v="2026"/>
    <n v="33788.57"/>
    <s v="GU001"/>
    <s v="41ELC1"/>
    <s v="2191"/>
    <s v="611000"/>
    <m/>
    <s v="CI"/>
    <x v="0"/>
    <x v="0"/>
    <x v="2"/>
    <x v="2"/>
    <x v="2"/>
    <x v="2"/>
    <s v="41E"/>
    <x v="2"/>
    <s v="41EJ"/>
    <s v="CC-Learning Center-LAC"/>
  </r>
  <r>
    <x v="2807"/>
    <x v="0"/>
    <s v="LABORF"/>
    <s v="2026"/>
    <n v="77168.22"/>
    <s v="GU001"/>
    <s v="26DAR3"/>
    <s v="2191"/>
    <s v="649090"/>
    <m/>
    <m/>
    <x v="0"/>
    <x v="0"/>
    <x v="1"/>
    <x v="1"/>
    <x v="1"/>
    <x v="1"/>
    <s v="26D"/>
    <x v="14"/>
    <s v="26DA"/>
    <s v="Dir Outreach Services"/>
  </r>
  <r>
    <x v="2808"/>
    <x v="0"/>
    <s v="LABORF"/>
    <s v="2026"/>
    <n v="55979.4"/>
    <s v="GU001"/>
    <s v="23CMOG"/>
    <s v="2191"/>
    <s v="655000"/>
    <m/>
    <m/>
    <x v="0"/>
    <x v="0"/>
    <x v="1"/>
    <x v="1"/>
    <x v="15"/>
    <x v="14"/>
    <s v="23C"/>
    <x v="48"/>
    <s v="23CA"/>
    <s v="M &amp; O Manager"/>
  </r>
  <r>
    <x v="2809"/>
    <x v="0"/>
    <s v="LABORF"/>
    <s v="2026"/>
    <n v="39618.050000000003"/>
    <s v="BF100"/>
    <s v="23DFS1"/>
    <s v="2191"/>
    <s v="694011"/>
    <m/>
    <m/>
    <x v="0"/>
    <x v="0"/>
    <x v="1"/>
    <x v="1"/>
    <x v="15"/>
    <x v="14"/>
    <s v="23F"/>
    <x v="71"/>
    <s v="23FS"/>
    <s v="BC Food Service"/>
  </r>
  <r>
    <x v="2810"/>
    <x v="0"/>
    <s v="LABORF"/>
    <s v="2026"/>
    <n v="45944.88"/>
    <s v="GU001"/>
    <s v="21DHC1"/>
    <s v="2191"/>
    <s v="601000"/>
    <m/>
    <m/>
    <x v="0"/>
    <x v="0"/>
    <x v="1"/>
    <x v="1"/>
    <x v="6"/>
    <x v="5"/>
    <s v="21D"/>
    <x v="11"/>
    <s v="21DH"/>
    <s v="BC Assc Dean Nursing"/>
  </r>
  <r>
    <x v="2811"/>
    <x v="0"/>
    <s v="LABORF"/>
    <s v="2026"/>
    <n v="54614"/>
    <s v="GU001"/>
    <s v="21GDN0"/>
    <s v="2191"/>
    <s v="601000"/>
    <m/>
    <m/>
    <x v="0"/>
    <x v="0"/>
    <x v="1"/>
    <x v="1"/>
    <x v="6"/>
    <x v="5"/>
    <s v="21G"/>
    <x v="15"/>
    <s v="21GD"/>
    <s v="BC DEAN"/>
  </r>
  <r>
    <x v="297"/>
    <x v="0"/>
    <s v="LABORF"/>
    <s v="2026"/>
    <n v="5325.03"/>
    <s v="GU001"/>
    <s v="239SY0"/>
    <s v="2191"/>
    <s v="696011"/>
    <m/>
    <m/>
    <x v="0"/>
    <x v="0"/>
    <x v="1"/>
    <x v="1"/>
    <x v="15"/>
    <x v="14"/>
    <s v="239"/>
    <x v="44"/>
    <s v="239A"/>
    <s v="Public Safety"/>
  </r>
  <r>
    <x v="2812"/>
    <x v="0"/>
    <s v="LABORF"/>
    <s v="2026"/>
    <n v="81074.759999999995"/>
    <s v="RP108"/>
    <s v="21DKS1"/>
    <s v="2191"/>
    <s v="678012"/>
    <m/>
    <m/>
    <x v="0"/>
    <x v="0"/>
    <x v="1"/>
    <x v="1"/>
    <x v="6"/>
    <x v="5"/>
    <s v="21D"/>
    <x v="11"/>
    <s v="21DK"/>
    <s v="Nursing Grants"/>
  </r>
  <r>
    <x v="2813"/>
    <x v="0"/>
    <s v="LABORF"/>
    <s v="2026"/>
    <n v="0"/>
    <s v="RP008"/>
    <s v="26EDS1"/>
    <s v="1231"/>
    <s v="642000"/>
    <m/>
    <m/>
    <x v="0"/>
    <x v="0"/>
    <x v="1"/>
    <x v="1"/>
    <x v="1"/>
    <x v="1"/>
    <s v="26E"/>
    <x v="14"/>
    <s v="26ED"/>
    <s v="BC DSPS"/>
  </r>
  <r>
    <x v="2814"/>
    <x v="0"/>
    <s v="LABORF"/>
    <s v="2026"/>
    <n v="0"/>
    <s v="GU001"/>
    <s v="218DN0"/>
    <s v="1214"/>
    <s v="601000"/>
    <m/>
    <m/>
    <x v="0"/>
    <x v="0"/>
    <x v="1"/>
    <x v="1"/>
    <x v="6"/>
    <x v="5"/>
    <s v="218"/>
    <x v="26"/>
    <s v="218D"/>
    <s v="Dean of Instruction"/>
  </r>
  <r>
    <x v="2815"/>
    <x v="0"/>
    <s v="LABORF"/>
    <s v="2026"/>
    <n v="61790.73"/>
    <s v="GU001"/>
    <s v="21CCD0"/>
    <s v="2191"/>
    <s v="601000"/>
    <m/>
    <m/>
    <x v="0"/>
    <x v="0"/>
    <x v="1"/>
    <x v="1"/>
    <x v="6"/>
    <x v="5"/>
    <s v="21C"/>
    <x v="87"/>
    <s v="21CA"/>
    <s v="BC Campus Course Assessment"/>
  </r>
  <r>
    <x v="2816"/>
    <x v="0"/>
    <s v="LABORF"/>
    <s v="2026"/>
    <n v="60283.63"/>
    <s v="GU001"/>
    <s v="23CMOA"/>
    <s v="2191"/>
    <s v="677040"/>
    <m/>
    <m/>
    <x v="0"/>
    <x v="0"/>
    <x v="1"/>
    <x v="1"/>
    <x v="15"/>
    <x v="14"/>
    <s v="23C"/>
    <x v="48"/>
    <s v="23CA"/>
    <s v="M &amp; O Manager"/>
  </r>
  <r>
    <x v="2817"/>
    <x v="0"/>
    <s v="LABORF"/>
    <s v="2026"/>
    <n v="36463.919999999998"/>
    <s v="BF100"/>
    <s v="23DES1"/>
    <s v="2191"/>
    <s v="694011"/>
    <m/>
    <m/>
    <x v="0"/>
    <x v="0"/>
    <x v="1"/>
    <x v="1"/>
    <x v="15"/>
    <x v="14"/>
    <s v="23F"/>
    <x v="71"/>
    <s v="23FS"/>
    <s v="BC Food Service"/>
  </r>
  <r>
    <x v="2818"/>
    <x v="0"/>
    <s v="LABORF"/>
    <s v="2026"/>
    <n v="60283.64"/>
    <s v="GU001"/>
    <s v="21AJP1"/>
    <s v="2191"/>
    <s v="647000"/>
    <m/>
    <m/>
    <x v="0"/>
    <x v="0"/>
    <x v="1"/>
    <x v="1"/>
    <x v="6"/>
    <x v="5"/>
    <s v="21A"/>
    <x v="47"/>
    <s v="21AJ"/>
    <s v="Job Placement"/>
  </r>
  <r>
    <x v="860"/>
    <x v="0"/>
    <s v="LABORF"/>
    <s v="2026"/>
    <n v="10277.59"/>
    <s v="CE020"/>
    <s v="240LI1"/>
    <s v="2191"/>
    <s v="682000"/>
    <m/>
    <m/>
    <x v="0"/>
    <x v="0"/>
    <x v="1"/>
    <x v="1"/>
    <x v="16"/>
    <x v="15"/>
    <s v="240"/>
    <x v="45"/>
    <s v="240B"/>
    <s v="Levan Center"/>
  </r>
  <r>
    <x v="2819"/>
    <x v="0"/>
    <s v="LABORF"/>
    <s v="2026"/>
    <n v="77168.22"/>
    <s v="GU001"/>
    <s v="20IIF0"/>
    <s v="2191"/>
    <s v="678012"/>
    <m/>
    <m/>
    <x v="0"/>
    <x v="0"/>
    <x v="1"/>
    <x v="1"/>
    <x v="13"/>
    <x v="12"/>
    <s v="20I"/>
    <x v="72"/>
    <s v="20IA"/>
    <s v="Information Services"/>
  </r>
  <r>
    <x v="2820"/>
    <x v="0"/>
    <s v="LABORF"/>
    <s v="2026"/>
    <n v="75285.960000000006"/>
    <s v="GU001"/>
    <s v="21DHC1"/>
    <s v="2191"/>
    <s v="601000"/>
    <m/>
    <m/>
    <x v="0"/>
    <x v="0"/>
    <x v="1"/>
    <x v="1"/>
    <x v="6"/>
    <x v="5"/>
    <s v="21D"/>
    <x v="11"/>
    <s v="21DH"/>
    <s v="BC Assc Dean Nursing"/>
  </r>
  <r>
    <x v="2821"/>
    <x v="0"/>
    <s v="LABORF"/>
    <s v="2026"/>
    <n v="73449.850000000006"/>
    <s v="RP282"/>
    <s v="21APQA"/>
    <s v="2191"/>
    <s v="601000"/>
    <m/>
    <m/>
    <x v="0"/>
    <x v="0"/>
    <x v="1"/>
    <x v="1"/>
    <x v="6"/>
    <x v="5"/>
    <s v="21A"/>
    <x v="47"/>
    <s v="21AP"/>
    <s v="BC Apprenticeship Program"/>
  </r>
  <r>
    <x v="356"/>
    <x v="0"/>
    <s v="LABORF"/>
    <s v="2026"/>
    <n v="9561.83"/>
    <s v="RP131"/>
    <s v="26JFG1"/>
    <s v="1214"/>
    <s v="649080"/>
    <s v="FKCSNX"/>
    <m/>
    <x v="0"/>
    <x v="0"/>
    <x v="1"/>
    <x v="1"/>
    <x v="1"/>
    <x v="1"/>
    <s v="26J"/>
    <x v="57"/>
    <s v="26JF"/>
    <s v="BC Foster Care Grants"/>
  </r>
  <r>
    <x v="2822"/>
    <x v="0"/>
    <s v="LABORF"/>
    <s v="2026"/>
    <n v="0"/>
    <s v="GU001"/>
    <s v="210VI0"/>
    <s v="1311"/>
    <s v="499900"/>
    <m/>
    <m/>
    <x v="0"/>
    <x v="0"/>
    <x v="1"/>
    <x v="1"/>
    <x v="6"/>
    <x v="5"/>
    <s v="210"/>
    <x v="8"/>
    <s v="210A"/>
    <s v="VP Student Learning"/>
  </r>
  <r>
    <x v="2823"/>
    <x v="0"/>
    <s v="LABORF"/>
    <s v="2026"/>
    <n v="0"/>
    <s v="GU001"/>
    <s v="210VI0"/>
    <s v="1311"/>
    <s v="499900"/>
    <m/>
    <m/>
    <x v="0"/>
    <x v="0"/>
    <x v="1"/>
    <x v="1"/>
    <x v="6"/>
    <x v="5"/>
    <s v="210"/>
    <x v="8"/>
    <s v="210A"/>
    <s v="VP Student Learning"/>
  </r>
  <r>
    <x v="1014"/>
    <x v="0"/>
    <s v="LABORF"/>
    <s v="2026"/>
    <n v="132619.64000000001"/>
    <s v="GU001"/>
    <s v="411CI1"/>
    <s v="1100"/>
    <s v="130500"/>
    <m/>
    <s v="CI"/>
    <x v="0"/>
    <x v="0"/>
    <x v="2"/>
    <x v="2"/>
    <x v="2"/>
    <x v="2"/>
    <s v="411"/>
    <x v="20"/>
    <s v="411A"/>
    <s v="Dean of Career Technical Education"/>
  </r>
  <r>
    <x v="2824"/>
    <x v="0"/>
    <s v="LABORF"/>
    <s v="2026"/>
    <n v="0"/>
    <s v="RP613"/>
    <s v="411WL9"/>
    <s v="2394"/>
    <s v="601000"/>
    <m/>
    <s v="CI"/>
    <x v="0"/>
    <x v="0"/>
    <x v="2"/>
    <x v="2"/>
    <x v="2"/>
    <x v="2"/>
    <s v="411"/>
    <x v="20"/>
    <s v="411A"/>
    <s v="Dean of Career Technical Education"/>
  </r>
  <r>
    <x v="2825"/>
    <x v="0"/>
    <s v="LABORF"/>
    <s v="2026"/>
    <n v="0"/>
    <s v="TC800"/>
    <s v="42GAM2"/>
    <s v="2394"/>
    <s v="696041"/>
    <m/>
    <s v="CI"/>
    <x v="0"/>
    <x v="0"/>
    <x v="2"/>
    <x v="2"/>
    <x v="11"/>
    <x v="10"/>
    <s v="42G"/>
    <x v="81"/>
    <s v="42GA"/>
    <s v="Athletics"/>
  </r>
  <r>
    <x v="2826"/>
    <x v="0"/>
    <s v="LABORF"/>
    <s v="2026"/>
    <n v="0"/>
    <s v="GU001"/>
    <s v="42GAW2"/>
    <s v="2394"/>
    <s v="696041"/>
    <m/>
    <s v="CI"/>
    <x v="0"/>
    <x v="0"/>
    <x v="2"/>
    <x v="2"/>
    <x v="11"/>
    <x v="10"/>
    <s v="42G"/>
    <x v="81"/>
    <s v="42GA"/>
    <s v="Athletics"/>
  </r>
  <r>
    <x v="2827"/>
    <x v="0"/>
    <s v="LABORF"/>
    <s v="2026"/>
    <n v="0"/>
    <s v="GU001"/>
    <s v="102GN1"/>
    <s v="2394"/>
    <s v="671000"/>
    <m/>
    <m/>
    <x v="0"/>
    <x v="0"/>
    <x v="0"/>
    <x v="0"/>
    <x v="3"/>
    <x v="3"/>
    <s v="102"/>
    <x v="4"/>
    <s v="102G"/>
    <s v="AVC Public Affairs &amp; Dev"/>
  </r>
  <r>
    <x v="2828"/>
    <x v="0"/>
    <s v="LABORF"/>
    <s v="2026"/>
    <n v="0"/>
    <s v="GU001"/>
    <s v="210VI0"/>
    <s v="2394"/>
    <s v="601000"/>
    <m/>
    <m/>
    <x v="0"/>
    <x v="0"/>
    <x v="1"/>
    <x v="1"/>
    <x v="6"/>
    <x v="5"/>
    <s v="210"/>
    <x v="8"/>
    <s v="210A"/>
    <s v="VP Student Learning"/>
  </r>
  <r>
    <x v="2829"/>
    <x v="0"/>
    <s v="LABORF"/>
    <s v="2026"/>
    <n v="0"/>
    <s v="GU001"/>
    <s v="210VI0"/>
    <s v="2394"/>
    <s v="601000"/>
    <m/>
    <m/>
    <x v="0"/>
    <x v="0"/>
    <x v="1"/>
    <x v="1"/>
    <x v="6"/>
    <x v="5"/>
    <s v="210"/>
    <x v="8"/>
    <s v="210A"/>
    <s v="VP Student Learning"/>
  </r>
  <r>
    <x v="2830"/>
    <x v="0"/>
    <s v="LABORF"/>
    <s v="2026"/>
    <n v="0"/>
    <s v="GU001"/>
    <s v="210VI0"/>
    <s v="2394"/>
    <s v="601000"/>
    <m/>
    <m/>
    <x v="0"/>
    <x v="0"/>
    <x v="1"/>
    <x v="1"/>
    <x v="6"/>
    <x v="5"/>
    <s v="210"/>
    <x v="8"/>
    <s v="210A"/>
    <s v="VP Student Learning"/>
  </r>
  <r>
    <x v="2831"/>
    <x v="0"/>
    <s v="LABORF"/>
    <s v="2026"/>
    <n v="0"/>
    <s v="GU001"/>
    <s v="210VI0"/>
    <s v="2394"/>
    <s v="601000"/>
    <m/>
    <m/>
    <x v="0"/>
    <x v="0"/>
    <x v="1"/>
    <x v="1"/>
    <x v="6"/>
    <x v="5"/>
    <s v="210"/>
    <x v="8"/>
    <s v="210A"/>
    <s v="VP Student Learning"/>
  </r>
  <r>
    <x v="2832"/>
    <x v="0"/>
    <s v="LABORF"/>
    <s v="2026"/>
    <n v="0"/>
    <s v="GU001"/>
    <s v="210VI0"/>
    <s v="2394"/>
    <s v="601000"/>
    <m/>
    <m/>
    <x v="0"/>
    <x v="0"/>
    <x v="1"/>
    <x v="1"/>
    <x v="6"/>
    <x v="5"/>
    <s v="210"/>
    <x v="8"/>
    <s v="210A"/>
    <s v="VP Student Learning"/>
  </r>
  <r>
    <x v="2833"/>
    <x v="0"/>
    <s v="LABORF"/>
    <s v="2026"/>
    <n v="0"/>
    <s v="GU001"/>
    <s v="210VI0"/>
    <s v="2394"/>
    <s v="601000"/>
    <m/>
    <m/>
    <x v="0"/>
    <x v="0"/>
    <x v="1"/>
    <x v="1"/>
    <x v="6"/>
    <x v="5"/>
    <s v="210"/>
    <x v="8"/>
    <s v="210A"/>
    <s v="VP Student Learning"/>
  </r>
  <r>
    <x v="2834"/>
    <x v="0"/>
    <s v="LABORF"/>
    <s v="2026"/>
    <n v="0"/>
    <s v="GU001"/>
    <s v="260VS0"/>
    <s v="2399"/>
    <s v="649090"/>
    <m/>
    <m/>
    <x v="0"/>
    <x v="0"/>
    <x v="1"/>
    <x v="1"/>
    <x v="1"/>
    <x v="1"/>
    <s v="260"/>
    <x v="1"/>
    <s v="260A"/>
    <s v="VP of Student Services"/>
  </r>
  <r>
    <x v="2835"/>
    <x v="0"/>
    <s v="LABORF"/>
    <s v="2026"/>
    <n v="0"/>
    <s v="GU001"/>
    <s v="210VI0"/>
    <s v="2394"/>
    <s v="601000"/>
    <m/>
    <m/>
    <x v="0"/>
    <x v="0"/>
    <x v="1"/>
    <x v="1"/>
    <x v="6"/>
    <x v="5"/>
    <s v="210"/>
    <x v="8"/>
    <s v="210A"/>
    <s v="VP Student Learning"/>
  </r>
  <r>
    <x v="2836"/>
    <x v="0"/>
    <s v="LABORF"/>
    <s v="2026"/>
    <n v="0"/>
    <s v="GU001"/>
    <s v="210VI0"/>
    <s v="2394"/>
    <s v="601000"/>
    <m/>
    <m/>
    <x v="0"/>
    <x v="0"/>
    <x v="1"/>
    <x v="1"/>
    <x v="6"/>
    <x v="5"/>
    <s v="210"/>
    <x v="8"/>
    <s v="210A"/>
    <s v="VP Student Learning"/>
  </r>
  <r>
    <x v="2837"/>
    <x v="0"/>
    <s v="LABORF"/>
    <s v="2026"/>
    <n v="0"/>
    <s v="GU001"/>
    <s v="210VI0"/>
    <s v="2394"/>
    <s v="601000"/>
    <m/>
    <m/>
    <x v="0"/>
    <x v="0"/>
    <x v="1"/>
    <x v="1"/>
    <x v="6"/>
    <x v="5"/>
    <s v="210"/>
    <x v="8"/>
    <s v="210A"/>
    <s v="VP Student Learning"/>
  </r>
  <r>
    <x v="2838"/>
    <x v="0"/>
    <s v="LABORF"/>
    <s v="2026"/>
    <n v="0"/>
    <s v="GU001"/>
    <s v="210VI0"/>
    <s v="2394"/>
    <s v="601000"/>
    <m/>
    <m/>
    <x v="0"/>
    <x v="0"/>
    <x v="1"/>
    <x v="1"/>
    <x v="6"/>
    <x v="5"/>
    <s v="210"/>
    <x v="8"/>
    <s v="210A"/>
    <s v="VP Student Learning"/>
  </r>
  <r>
    <x v="2839"/>
    <x v="0"/>
    <s v="LABORF"/>
    <s v="2026"/>
    <n v="0"/>
    <s v="GU001"/>
    <s v="210VI0"/>
    <s v="2394"/>
    <s v="601000"/>
    <m/>
    <m/>
    <x v="0"/>
    <x v="0"/>
    <x v="1"/>
    <x v="1"/>
    <x v="6"/>
    <x v="5"/>
    <s v="210"/>
    <x v="8"/>
    <s v="210A"/>
    <s v="VP Student Learning"/>
  </r>
  <r>
    <x v="2840"/>
    <x v="0"/>
    <s v="LABORF"/>
    <s v="2026"/>
    <n v="0"/>
    <s v="GU001"/>
    <s v="210VI0"/>
    <s v="2394"/>
    <s v="601000"/>
    <m/>
    <m/>
    <x v="0"/>
    <x v="0"/>
    <x v="1"/>
    <x v="1"/>
    <x v="6"/>
    <x v="5"/>
    <s v="210"/>
    <x v="8"/>
    <s v="210A"/>
    <s v="VP Student Learning"/>
  </r>
  <r>
    <x v="2841"/>
    <x v="0"/>
    <s v="LABORF"/>
    <s v="2026"/>
    <n v="0"/>
    <s v="GU001"/>
    <s v="210VI0"/>
    <s v="2394"/>
    <s v="601000"/>
    <m/>
    <m/>
    <x v="0"/>
    <x v="0"/>
    <x v="1"/>
    <x v="1"/>
    <x v="6"/>
    <x v="5"/>
    <s v="210"/>
    <x v="8"/>
    <s v="210A"/>
    <s v="VP Student Learning"/>
  </r>
  <r>
    <x v="2842"/>
    <x v="0"/>
    <s v="LABORF"/>
    <s v="2026"/>
    <n v="0"/>
    <s v="GU001"/>
    <s v="210VI0"/>
    <s v="2394"/>
    <s v="601000"/>
    <m/>
    <m/>
    <x v="0"/>
    <x v="0"/>
    <x v="1"/>
    <x v="1"/>
    <x v="6"/>
    <x v="5"/>
    <s v="210"/>
    <x v="8"/>
    <s v="210A"/>
    <s v="VP Student Learning"/>
  </r>
  <r>
    <x v="2843"/>
    <x v="0"/>
    <s v="LABORF"/>
    <s v="2026"/>
    <n v="135550.56"/>
    <s v="GU001"/>
    <s v="21AEIT"/>
    <s v="1100"/>
    <s v="095600"/>
    <m/>
    <m/>
    <x v="0"/>
    <x v="0"/>
    <x v="1"/>
    <x v="1"/>
    <x v="6"/>
    <x v="5"/>
    <s v="21A"/>
    <x v="47"/>
    <s v="21AE"/>
    <s v="Engineering Systems"/>
  </r>
  <r>
    <x v="1786"/>
    <x v="0"/>
    <s v="LABORF"/>
    <s v="2026"/>
    <n v="83118.929999999993"/>
    <s v="GU001"/>
    <s v="206PH1"/>
    <s v="1100"/>
    <s v="083500"/>
    <m/>
    <m/>
    <x v="0"/>
    <x v="0"/>
    <x v="1"/>
    <x v="1"/>
    <x v="13"/>
    <x v="12"/>
    <s v="206"/>
    <x v="56"/>
    <s v="206B"/>
    <s v="BC Athletics-INST"/>
  </r>
  <r>
    <x v="2127"/>
    <x v="0"/>
    <s v="LABORF"/>
    <s v="2026"/>
    <n v="44444.25"/>
    <s v="RP384"/>
    <s v="26LEQB"/>
    <s v="2110"/>
    <s v="649090"/>
    <m/>
    <m/>
    <x v="0"/>
    <x v="0"/>
    <x v="1"/>
    <x v="1"/>
    <x v="1"/>
    <x v="1"/>
    <s v="26L"/>
    <x v="10"/>
    <s v="26LA"/>
    <s v="Categorical Programs"/>
  </r>
  <r>
    <x v="2844"/>
    <x v="0"/>
    <s v="LABORF"/>
    <s v="2026"/>
    <n v="0"/>
    <s v="CD002"/>
    <s v="219CD1"/>
    <s v="2191"/>
    <s v="692000"/>
    <m/>
    <m/>
    <x v="0"/>
    <x v="0"/>
    <x v="1"/>
    <x v="1"/>
    <x v="6"/>
    <x v="5"/>
    <s v="219"/>
    <x v="9"/>
    <s v="219C"/>
    <s v="BC Director CDC"/>
  </r>
  <r>
    <x v="2845"/>
    <x v="0"/>
    <s v="LABORF"/>
    <s v="2026"/>
    <n v="143331.82999999999"/>
    <s v="GU001"/>
    <s v="213SS1"/>
    <s v="1100"/>
    <s v="220500"/>
    <m/>
    <m/>
    <x v="0"/>
    <x v="0"/>
    <x v="1"/>
    <x v="1"/>
    <x v="6"/>
    <x v="5"/>
    <s v="213"/>
    <x v="34"/>
    <s v="213S"/>
    <s v="BC SOC SCIENCE/RISING SCHOL"/>
  </r>
  <r>
    <x v="227"/>
    <x v="0"/>
    <s v="LABORF"/>
    <s v="2026"/>
    <n v="14647.2"/>
    <s v="RP005"/>
    <s v="422EO1"/>
    <s v="1231"/>
    <s v="643000"/>
    <s v="EOPDCA"/>
    <s v="CT"/>
    <x v="0"/>
    <x v="0"/>
    <x v="2"/>
    <x v="2"/>
    <x v="11"/>
    <x v="10"/>
    <s v="422"/>
    <x v="41"/>
    <s v="422E"/>
    <s v="EOPS"/>
  </r>
  <r>
    <x v="695"/>
    <x v="0"/>
    <s v="LABORF"/>
    <s v="2026"/>
    <n v="1134.45"/>
    <s v="RP009"/>
    <s v="422CA1"/>
    <s v="2191"/>
    <s v="643010"/>
    <s v="CARDCA"/>
    <s v="CI"/>
    <x v="0"/>
    <x v="0"/>
    <x v="2"/>
    <x v="2"/>
    <x v="11"/>
    <x v="10"/>
    <s v="422"/>
    <x v="41"/>
    <s v="422C"/>
    <s v="Care"/>
  </r>
  <r>
    <x v="2846"/>
    <x v="0"/>
    <s v="LABORF"/>
    <s v="2026"/>
    <n v="51045.98"/>
    <s v="GU001"/>
    <s v="518HC3"/>
    <s v="1100"/>
    <s v="123900"/>
    <m/>
    <m/>
    <x v="0"/>
    <x v="0"/>
    <x v="3"/>
    <x v="3"/>
    <x v="5"/>
    <x v="2"/>
    <s v="518"/>
    <x v="6"/>
    <s v="518A"/>
    <s v="Associate Dean, Health Careers"/>
  </r>
  <r>
    <x v="2847"/>
    <x v="0"/>
    <s v="LABORF"/>
    <s v="2026"/>
    <n v="64100.97"/>
    <s v="GU001"/>
    <s v="518HC5"/>
    <s v="1214"/>
    <s v="601000"/>
    <m/>
    <m/>
    <x v="0"/>
    <x v="0"/>
    <x v="3"/>
    <x v="3"/>
    <x v="5"/>
    <x v="2"/>
    <s v="518"/>
    <x v="6"/>
    <s v="518A"/>
    <s v="Associate Dean, Health Careers"/>
  </r>
  <r>
    <x v="281"/>
    <x v="0"/>
    <s v="LABORF"/>
    <s v="2026"/>
    <n v="7344.98"/>
    <s v="RP384"/>
    <s v="42FMTB"/>
    <s v="2191"/>
    <s v="632000"/>
    <m/>
    <s v="CI"/>
    <x v="0"/>
    <x v="0"/>
    <x v="2"/>
    <x v="2"/>
    <x v="11"/>
    <x v="10"/>
    <s v="42F"/>
    <x v="63"/>
    <s v="42FA"/>
    <s v="Director of SSSP"/>
  </r>
  <r>
    <x v="404"/>
    <x v="0"/>
    <s v="LABORF"/>
    <s v="2026"/>
    <n v="17713.509999999998"/>
    <s v="RP384"/>
    <s v="40KEQA"/>
    <s v="2110"/>
    <s v="649090"/>
    <m/>
    <s v="CI"/>
    <x v="0"/>
    <x v="0"/>
    <x v="2"/>
    <x v="2"/>
    <x v="7"/>
    <x v="6"/>
    <s v="40K"/>
    <x v="21"/>
    <s v="40KA"/>
    <s v="Equity"/>
  </r>
  <r>
    <x v="2848"/>
    <x v="0"/>
    <s v="LABORF"/>
    <s v="2026"/>
    <n v="69910.559999999998"/>
    <s v="GU001"/>
    <s v="140HR8"/>
    <s v="2191"/>
    <s v="673000"/>
    <m/>
    <m/>
    <x v="0"/>
    <x v="0"/>
    <x v="0"/>
    <x v="0"/>
    <x v="10"/>
    <x v="9"/>
    <s v="140"/>
    <x v="52"/>
    <s v="140A"/>
    <s v="HR - Vice Chancellor"/>
  </r>
  <r>
    <x v="2849"/>
    <x v="0"/>
    <s v="LABORF"/>
    <s v="2026"/>
    <n v="109036.55"/>
    <s v="GU001"/>
    <s v="11AIR1"/>
    <s v="2191"/>
    <s v="679000"/>
    <m/>
    <m/>
    <x v="0"/>
    <x v="0"/>
    <x v="0"/>
    <x v="0"/>
    <x v="4"/>
    <x v="4"/>
    <s v="11A"/>
    <x v="37"/>
    <s v="11AA"/>
    <s v="Institutional Research"/>
  </r>
  <r>
    <x v="1570"/>
    <x v="0"/>
    <s v="LABORF"/>
    <s v="2026"/>
    <n v="88344.72"/>
    <s v="GU001"/>
    <s v="11AIR1"/>
    <s v="2191"/>
    <s v="679000"/>
    <m/>
    <m/>
    <x v="0"/>
    <x v="0"/>
    <x v="0"/>
    <x v="0"/>
    <x v="4"/>
    <x v="4"/>
    <s v="11A"/>
    <x v="37"/>
    <s v="11AA"/>
    <s v="Institutional Research"/>
  </r>
  <r>
    <x v="2850"/>
    <x v="0"/>
    <s v="LABORF"/>
    <s v="2026"/>
    <n v="83101.7"/>
    <s v="GU001"/>
    <s v="437MOB"/>
    <s v="2191"/>
    <s v="651000"/>
    <m/>
    <s v="CI"/>
    <x v="0"/>
    <x v="0"/>
    <x v="2"/>
    <x v="2"/>
    <x v="14"/>
    <x v="13"/>
    <s v="437"/>
    <x v="38"/>
    <s v="437A"/>
    <s v="CC - Director M&amp;O"/>
  </r>
  <r>
    <x v="1978"/>
    <x v="0"/>
    <s v="LABORF"/>
    <s v="2026"/>
    <n v="35829.14"/>
    <s v="GU001"/>
    <s v="406IT1"/>
    <s v="2191"/>
    <s v="678000"/>
    <m/>
    <s v="CM"/>
    <x v="0"/>
    <x v="0"/>
    <x v="2"/>
    <x v="2"/>
    <x v="7"/>
    <x v="6"/>
    <s v="406"/>
    <x v="88"/>
    <s v="406A"/>
    <s v="Information Technology"/>
  </r>
  <r>
    <x v="2851"/>
    <x v="0"/>
    <s v="LABORF"/>
    <s v="2026"/>
    <n v="60283.63"/>
    <s v="GU001"/>
    <s v="20BEVT"/>
    <s v="2191"/>
    <s v="709000"/>
    <m/>
    <m/>
    <x v="0"/>
    <x v="0"/>
    <x v="1"/>
    <x v="1"/>
    <x v="13"/>
    <x v="12"/>
    <s v="20B"/>
    <x v="84"/>
    <s v="20BA"/>
    <s v="BC - Marketing &amp; Public Relations"/>
  </r>
  <r>
    <x v="2852"/>
    <x v="0"/>
    <s v="LABORF"/>
    <s v="2026"/>
    <n v="61790.73"/>
    <s v="GU001"/>
    <s v="212PA2"/>
    <s v="2211"/>
    <s v="100400"/>
    <m/>
    <m/>
    <x v="0"/>
    <x v="0"/>
    <x v="1"/>
    <x v="1"/>
    <x v="6"/>
    <x v="5"/>
    <s v="212"/>
    <x v="16"/>
    <s v="212P"/>
    <s v="Performing Arts"/>
  </r>
  <r>
    <x v="2853"/>
    <x v="0"/>
    <s v="LABORF"/>
    <s v="2026"/>
    <n v="63335.53"/>
    <s v="GU001"/>
    <s v="26HAR1"/>
    <s v="2191"/>
    <s v="620000"/>
    <m/>
    <m/>
    <x v="0"/>
    <x v="0"/>
    <x v="1"/>
    <x v="1"/>
    <x v="1"/>
    <x v="1"/>
    <s v="26H"/>
    <x v="54"/>
    <s v="26HA"/>
    <s v="ADMISSIONS &amp; RECS."/>
  </r>
  <r>
    <x v="2144"/>
    <x v="0"/>
    <s v="LABORF"/>
    <s v="2026"/>
    <n v="38584.06"/>
    <s v="GU001"/>
    <s v="26DDEN"/>
    <s v="2191"/>
    <s v="679000"/>
    <m/>
    <m/>
    <x v="0"/>
    <x v="0"/>
    <x v="1"/>
    <x v="1"/>
    <x v="1"/>
    <x v="1"/>
    <s v="26D"/>
    <x v="14"/>
    <s v="26DA"/>
    <s v="Dir Outreach Services"/>
  </r>
  <r>
    <x v="2854"/>
    <x v="0"/>
    <s v="LABORF"/>
    <s v="2026"/>
    <n v="163524.44"/>
    <s v="GU001"/>
    <s v="26NDN0"/>
    <s v="1214"/>
    <s v="679000"/>
    <m/>
    <m/>
    <x v="0"/>
    <x v="0"/>
    <x v="1"/>
    <x v="1"/>
    <x v="1"/>
    <x v="1"/>
    <s v="26N"/>
    <x v="97"/>
    <s v="26NA"/>
    <s v="Dean Enrollment Svs"/>
  </r>
  <r>
    <x v="2855"/>
    <x v="0"/>
    <s v="LABORF"/>
    <s v="2026"/>
    <n v="50714.54"/>
    <s v="GU001"/>
    <s v="20BPI2"/>
    <s v="2191"/>
    <s v="679000"/>
    <m/>
    <m/>
    <x v="0"/>
    <x v="0"/>
    <x v="1"/>
    <x v="1"/>
    <x v="13"/>
    <x v="12"/>
    <s v="20B"/>
    <x v="84"/>
    <s v="20BA"/>
    <s v="BC - Marketing &amp; Public Relations"/>
  </r>
  <r>
    <x v="2856"/>
    <x v="0"/>
    <s v="LABORF"/>
    <s v="2026"/>
    <n v="60283.63"/>
    <s v="GU001"/>
    <s v="26HAR1"/>
    <s v="2191"/>
    <s v="620000"/>
    <m/>
    <m/>
    <x v="0"/>
    <x v="0"/>
    <x v="1"/>
    <x v="1"/>
    <x v="1"/>
    <x v="1"/>
    <s v="26H"/>
    <x v="54"/>
    <s v="26HA"/>
    <s v="ADMISSIONS &amp; RECS."/>
  </r>
  <r>
    <x v="2857"/>
    <x v="0"/>
    <s v="LABORF"/>
    <s v="2026"/>
    <n v="50714.54"/>
    <s v="GU001"/>
    <s v="213OI1"/>
    <s v="2191"/>
    <s v="684000"/>
    <m/>
    <m/>
    <x v="0"/>
    <x v="0"/>
    <x v="1"/>
    <x v="1"/>
    <x v="6"/>
    <x v="5"/>
    <s v="213"/>
    <x v="34"/>
    <s v="213O"/>
    <s v="BC Inmate Ed"/>
  </r>
  <r>
    <x v="2858"/>
    <x v="0"/>
    <s v="LABORF"/>
    <s v="2026"/>
    <n v="139835.93"/>
    <s v="GU001"/>
    <s v="21FFL2"/>
    <s v="1100"/>
    <s v="110500"/>
    <m/>
    <m/>
    <x v="0"/>
    <x v="0"/>
    <x v="1"/>
    <x v="1"/>
    <x v="6"/>
    <x v="5"/>
    <s v="21F"/>
    <x v="46"/>
    <s v="21FF"/>
    <s v="BC FOREIGN LANGUAGE"/>
  </r>
  <r>
    <x v="2859"/>
    <x v="0"/>
    <s v="LABORF"/>
    <s v="2026"/>
    <n v="144790.01999999999"/>
    <s v="GU001"/>
    <s v="200PR0"/>
    <s v="2110"/>
    <s v="679000"/>
    <m/>
    <m/>
    <x v="0"/>
    <x v="0"/>
    <x v="1"/>
    <x v="1"/>
    <x v="13"/>
    <x v="12"/>
    <s v="200"/>
    <x v="35"/>
    <s v="200A"/>
    <s v="BC - President"/>
  </r>
  <r>
    <x v="2860"/>
    <x v="0"/>
    <s v="LABORF"/>
    <s v="2026"/>
    <n v="0"/>
    <s v="GU001"/>
    <s v="42GAT0"/>
    <s v="2394"/>
    <s v="696041"/>
    <m/>
    <s v="CI"/>
    <x v="0"/>
    <x v="0"/>
    <x v="2"/>
    <x v="2"/>
    <x v="11"/>
    <x v="10"/>
    <s v="42G"/>
    <x v="81"/>
    <s v="42GA"/>
    <s v="Athletics"/>
  </r>
  <r>
    <x v="2861"/>
    <x v="0"/>
    <s v="LABORF"/>
    <s v="2026"/>
    <n v="0"/>
    <s v="GU001"/>
    <s v="260VS0"/>
    <s v="2399"/>
    <s v="649090"/>
    <m/>
    <m/>
    <x v="0"/>
    <x v="0"/>
    <x v="1"/>
    <x v="1"/>
    <x v="1"/>
    <x v="1"/>
    <s v="260"/>
    <x v="1"/>
    <s v="260A"/>
    <s v="VP of Student Services"/>
  </r>
  <r>
    <x v="2862"/>
    <x v="0"/>
    <s v="LABORF"/>
    <s v="2026"/>
    <n v="154352.71"/>
    <s v="GU001"/>
    <s v="41ESS1"/>
    <s v="1100"/>
    <s v="220400"/>
    <m/>
    <s v="CI"/>
    <x v="0"/>
    <x v="0"/>
    <x v="2"/>
    <x v="2"/>
    <x v="2"/>
    <x v="2"/>
    <s v="41E"/>
    <x v="2"/>
    <s v="41EF"/>
    <s v="CC-Social Science"/>
  </r>
  <r>
    <x v="2497"/>
    <x v="0"/>
    <s v="LABORF"/>
    <s v="2026"/>
    <n v="33713.14"/>
    <s v="CD002"/>
    <s v="42DCC1"/>
    <s v="2110"/>
    <s v="692000"/>
    <m/>
    <s v="CI"/>
    <x v="0"/>
    <x v="0"/>
    <x v="2"/>
    <x v="2"/>
    <x v="11"/>
    <x v="10"/>
    <s v="42D"/>
    <x v="27"/>
    <s v="42DA"/>
    <s v="CDC Program Manager"/>
  </r>
  <r>
    <x v="2863"/>
    <x v="0"/>
    <s v="LABORF"/>
    <s v="2026"/>
    <n v="42222.04"/>
    <s v="GU001"/>
    <s v="40LFO1"/>
    <s v="2110"/>
    <s v="709000"/>
    <m/>
    <s v="CI"/>
    <x v="0"/>
    <x v="0"/>
    <x v="2"/>
    <x v="2"/>
    <x v="7"/>
    <x v="6"/>
    <s v="40L"/>
    <x v="98"/>
    <s v="40LA"/>
    <s v="Foundation"/>
  </r>
  <r>
    <x v="464"/>
    <x v="0"/>
    <s v="LABORF"/>
    <s v="2026"/>
    <n v="3732.68"/>
    <s v="RP682"/>
    <s v="11BHJ1"/>
    <s v="2110"/>
    <s v="684000"/>
    <m/>
    <m/>
    <x v="0"/>
    <x v="0"/>
    <x v="0"/>
    <x v="0"/>
    <x v="4"/>
    <x v="4"/>
    <s v="11B"/>
    <x v="5"/>
    <s v="11BH"/>
    <s v="Clean Energy"/>
  </r>
  <r>
    <x v="464"/>
    <x v="0"/>
    <s v="LABORF"/>
    <s v="2026"/>
    <n v="3581.51"/>
    <s v="CE015"/>
    <s v="11BCR1"/>
    <s v="2110"/>
    <s v="684000"/>
    <m/>
    <m/>
    <x v="0"/>
    <x v="0"/>
    <x v="0"/>
    <x v="0"/>
    <x v="4"/>
    <x v="4"/>
    <s v="11B"/>
    <x v="5"/>
    <s v="11BC"/>
    <s v="Tech Prep Education BC"/>
  </r>
  <r>
    <x v="760"/>
    <x v="0"/>
    <s v="LABORF"/>
    <s v="2026"/>
    <n v="37811.81"/>
    <s v="RP634"/>
    <s v="11BAEA"/>
    <s v="2110"/>
    <s v="684000"/>
    <s v="AEPDSC"/>
    <m/>
    <x v="0"/>
    <x v="0"/>
    <x v="0"/>
    <x v="0"/>
    <x v="4"/>
    <x v="4"/>
    <s v="11B"/>
    <x v="5"/>
    <s v="11BA"/>
    <s v="Director, Adult Ed"/>
  </r>
  <r>
    <x v="1845"/>
    <x v="0"/>
    <s v="LABORF"/>
    <s v="2026"/>
    <n v="55339.89"/>
    <s v="RP676"/>
    <s v="11BK59"/>
    <s v="2110"/>
    <s v="672000"/>
    <m/>
    <m/>
    <x v="0"/>
    <x v="0"/>
    <x v="0"/>
    <x v="0"/>
    <x v="4"/>
    <x v="4"/>
    <s v="11B"/>
    <x v="5"/>
    <s v="11BK"/>
    <s v="SWF Fiscal Agent"/>
  </r>
  <r>
    <x v="57"/>
    <x v="0"/>
    <s v="LABORF"/>
    <s v="2026"/>
    <n v="11809.81"/>
    <s v="CE005"/>
    <s v="117ETE"/>
    <s v="2110"/>
    <s v="684000"/>
    <m/>
    <m/>
    <x v="0"/>
    <x v="0"/>
    <x v="0"/>
    <x v="0"/>
    <x v="4"/>
    <x v="4"/>
    <s v="11B"/>
    <x v="5"/>
    <s v="11BJ"/>
    <s v="Workplace Learning"/>
  </r>
  <r>
    <x v="2450"/>
    <x v="0"/>
    <s v="LABORF"/>
    <s v="2026"/>
    <n v="110523.3"/>
    <s v="RP384"/>
    <s v="55CMTA"/>
    <s v="1231"/>
    <s v="631000"/>
    <m/>
    <m/>
    <x v="0"/>
    <x v="0"/>
    <x v="3"/>
    <x v="3"/>
    <x v="8"/>
    <x v="7"/>
    <s v="55C"/>
    <x v="24"/>
    <s v="55CA"/>
    <s v="Dean Student Success &amp; Counseling"/>
  </r>
  <r>
    <x v="2864"/>
    <x v="0"/>
    <s v="LABORF"/>
    <s v="2026"/>
    <n v="0"/>
    <s v="GU001"/>
    <s v="210VI0"/>
    <s v="2394"/>
    <s v="601000"/>
    <m/>
    <m/>
    <x v="0"/>
    <x v="0"/>
    <x v="1"/>
    <x v="1"/>
    <x v="6"/>
    <x v="5"/>
    <s v="210"/>
    <x v="8"/>
    <s v="210A"/>
    <s v="VP Student Learning"/>
  </r>
  <r>
    <x v="2865"/>
    <x v="0"/>
    <s v="LABORF"/>
    <s v="2026"/>
    <n v="0"/>
    <s v="GU001"/>
    <s v="210VI0"/>
    <s v="2394"/>
    <s v="601000"/>
    <m/>
    <m/>
    <x v="0"/>
    <x v="0"/>
    <x v="1"/>
    <x v="1"/>
    <x v="6"/>
    <x v="5"/>
    <s v="210"/>
    <x v="8"/>
    <s v="210A"/>
    <s v="VP Student Learning"/>
  </r>
  <r>
    <x v="2866"/>
    <x v="0"/>
    <s v="LABORF"/>
    <s v="2026"/>
    <n v="0"/>
    <s v="GU001"/>
    <s v="210VI0"/>
    <s v="2394"/>
    <s v="601000"/>
    <m/>
    <m/>
    <x v="0"/>
    <x v="0"/>
    <x v="1"/>
    <x v="1"/>
    <x v="6"/>
    <x v="5"/>
    <s v="210"/>
    <x v="8"/>
    <s v="210A"/>
    <s v="VP Student Learning"/>
  </r>
  <r>
    <x v="2867"/>
    <x v="0"/>
    <s v="LABORF"/>
    <s v="2026"/>
    <n v="0"/>
    <s v="GU001"/>
    <s v="210VI0"/>
    <s v="2394"/>
    <s v="601000"/>
    <m/>
    <m/>
    <x v="0"/>
    <x v="0"/>
    <x v="1"/>
    <x v="1"/>
    <x v="6"/>
    <x v="5"/>
    <s v="210"/>
    <x v="8"/>
    <s v="210A"/>
    <s v="VP Student Learning"/>
  </r>
  <r>
    <x v="2868"/>
    <x v="0"/>
    <s v="LABORF"/>
    <s v="2026"/>
    <n v="0"/>
    <s v="GU001"/>
    <s v="210VI0"/>
    <s v="2394"/>
    <s v="601000"/>
    <m/>
    <m/>
    <x v="0"/>
    <x v="0"/>
    <x v="1"/>
    <x v="1"/>
    <x v="6"/>
    <x v="5"/>
    <s v="210"/>
    <x v="8"/>
    <s v="210A"/>
    <s v="VP Student Learning"/>
  </r>
  <r>
    <x v="2869"/>
    <x v="0"/>
    <s v="LABORF"/>
    <s v="2026"/>
    <n v="0"/>
    <s v="GU001"/>
    <s v="210VI0"/>
    <s v="2394"/>
    <s v="601000"/>
    <m/>
    <m/>
    <x v="0"/>
    <x v="0"/>
    <x v="1"/>
    <x v="1"/>
    <x v="6"/>
    <x v="5"/>
    <s v="210"/>
    <x v="8"/>
    <s v="210A"/>
    <s v="VP Student Learning"/>
  </r>
  <r>
    <x v="2870"/>
    <x v="0"/>
    <s v="LABORF"/>
    <s v="2026"/>
    <n v="102749.01"/>
    <s v="GU001"/>
    <s v="21GBE1"/>
    <s v="1100"/>
    <s v="220200"/>
    <m/>
    <m/>
    <x v="0"/>
    <x v="0"/>
    <x v="1"/>
    <x v="1"/>
    <x v="6"/>
    <x v="5"/>
    <s v="21G"/>
    <x v="15"/>
    <s v="21GB"/>
    <s v="BC BEHAVIORIAL SCIENCE"/>
  </r>
  <r>
    <x v="2871"/>
    <x v="0"/>
    <s v="LABORF"/>
    <s v="2026"/>
    <n v="117639.09"/>
    <s v="GU001"/>
    <s v="21GBE1"/>
    <s v="1100"/>
    <s v="220200"/>
    <m/>
    <m/>
    <x v="0"/>
    <x v="0"/>
    <x v="1"/>
    <x v="1"/>
    <x v="6"/>
    <x v="5"/>
    <s v="21G"/>
    <x v="15"/>
    <s v="21GB"/>
    <s v="BC BEHAVIORIAL SCIENCE"/>
  </r>
  <r>
    <x v="2872"/>
    <x v="0"/>
    <s v="LABORF"/>
    <s v="2026"/>
    <n v="102091.96"/>
    <s v="GU001"/>
    <s v="212BMT"/>
    <s v="1100"/>
    <s v="050200"/>
    <m/>
    <m/>
    <x v="0"/>
    <x v="0"/>
    <x v="1"/>
    <x v="1"/>
    <x v="6"/>
    <x v="5"/>
    <s v="212"/>
    <x v="16"/>
    <s v="212B"/>
    <s v="Art Department"/>
  </r>
  <r>
    <x v="2623"/>
    <x v="0"/>
    <s v="LABORF"/>
    <s v="2026"/>
    <n v="96055.82"/>
    <s v="GU001"/>
    <s v="260VS0"/>
    <s v="1214"/>
    <s v="679000"/>
    <m/>
    <m/>
    <x v="0"/>
    <x v="0"/>
    <x v="1"/>
    <x v="1"/>
    <x v="1"/>
    <x v="1"/>
    <s v="260"/>
    <x v="1"/>
    <s v="260A"/>
    <s v="VP of Student Services"/>
  </r>
  <r>
    <x v="2873"/>
    <x v="0"/>
    <s v="LABORF"/>
    <s v="2026"/>
    <n v="113415.69"/>
    <s v="GU001"/>
    <s v="213SS1"/>
    <s v="1100"/>
    <s v="220500"/>
    <m/>
    <m/>
    <x v="0"/>
    <x v="0"/>
    <x v="1"/>
    <x v="1"/>
    <x v="6"/>
    <x v="5"/>
    <s v="213"/>
    <x v="34"/>
    <s v="213S"/>
    <s v="BC SOC SCIENCE/RISING SCHOL"/>
  </r>
  <r>
    <x v="2323"/>
    <x v="0"/>
    <s v="LABORF"/>
    <s v="2026"/>
    <n v="52838.080000000002"/>
    <s v="GU001"/>
    <s v="21DRT1"/>
    <s v="1251"/>
    <s v="601000"/>
    <m/>
    <m/>
    <x v="0"/>
    <x v="0"/>
    <x v="1"/>
    <x v="1"/>
    <x v="6"/>
    <x v="5"/>
    <s v="21D"/>
    <x v="11"/>
    <s v="21DR"/>
    <s v="BC Rad Tech"/>
  </r>
  <r>
    <x v="2874"/>
    <x v="0"/>
    <s v="LABORF"/>
    <s v="2026"/>
    <n v="102749.01"/>
    <s v="GU001"/>
    <s v="21BEE1"/>
    <s v="1100"/>
    <s v="150100"/>
    <m/>
    <m/>
    <x v="0"/>
    <x v="0"/>
    <x v="1"/>
    <x v="1"/>
    <x v="6"/>
    <x v="5"/>
    <s v="21B"/>
    <x v="12"/>
    <s v="21BE"/>
    <s v="Dean English"/>
  </r>
  <r>
    <x v="2875"/>
    <x v="0"/>
    <s v="LABORF"/>
    <s v="2026"/>
    <n v="0"/>
    <s v="CD004"/>
    <s v="219CD4"/>
    <s v="2191"/>
    <s v="692000"/>
    <m/>
    <m/>
    <x v="0"/>
    <x v="0"/>
    <x v="1"/>
    <x v="1"/>
    <x v="6"/>
    <x v="5"/>
    <s v="219"/>
    <x v="9"/>
    <s v="219C"/>
    <s v="BC Director CDC"/>
  </r>
  <r>
    <x v="2876"/>
    <x v="0"/>
    <s v="LABORF"/>
    <s v="2026"/>
    <n v="130686.33"/>
    <s v="GU001"/>
    <s v="21AEIT"/>
    <s v="1100"/>
    <s v="094800"/>
    <m/>
    <m/>
    <x v="0"/>
    <x v="0"/>
    <x v="1"/>
    <x v="1"/>
    <x v="6"/>
    <x v="5"/>
    <s v="21A"/>
    <x v="47"/>
    <s v="21AE"/>
    <s v="Engineering Systems"/>
  </r>
  <r>
    <x v="2877"/>
    <x v="0"/>
    <s v="LABORF"/>
    <s v="2026"/>
    <n v="149622.44"/>
    <s v="GU001"/>
    <s v="21FPL1"/>
    <s v="1100"/>
    <s v="150900"/>
    <m/>
    <m/>
    <x v="0"/>
    <x v="0"/>
    <x v="1"/>
    <x v="1"/>
    <x v="6"/>
    <x v="5"/>
    <s v="21F"/>
    <x v="46"/>
    <s v="21FP"/>
    <s v="BC PHILOSOPHY"/>
  </r>
  <r>
    <x v="2878"/>
    <x v="0"/>
    <s v="LABORF"/>
    <s v="2026"/>
    <n v="102091.96"/>
    <s v="GU001"/>
    <s v="212PA2"/>
    <s v="1100"/>
    <s v="100400"/>
    <m/>
    <m/>
    <x v="0"/>
    <x v="0"/>
    <x v="1"/>
    <x v="1"/>
    <x v="6"/>
    <x v="5"/>
    <s v="212"/>
    <x v="16"/>
    <s v="212P"/>
    <s v="Performing Arts"/>
  </r>
  <r>
    <x v="2879"/>
    <x v="0"/>
    <s v="LABORF"/>
    <s v="2026"/>
    <n v="131497.07999999999"/>
    <s v="GU001"/>
    <s v="26CCG1"/>
    <s v="1231"/>
    <s v="631000"/>
    <m/>
    <m/>
    <x v="0"/>
    <x v="0"/>
    <x v="1"/>
    <x v="1"/>
    <x v="1"/>
    <x v="1"/>
    <s v="26C"/>
    <x v="43"/>
    <s v="26CC"/>
    <s v="Dean of Student Develop Success"/>
  </r>
  <r>
    <x v="2134"/>
    <x v="0"/>
    <s v="LABORF"/>
    <s v="2026"/>
    <n v="0"/>
    <s v="RP613"/>
    <s v="411WL9"/>
    <s v="2191"/>
    <s v="601000"/>
    <s v="C78233"/>
    <s v="CT"/>
    <x v="0"/>
    <x v="0"/>
    <x v="2"/>
    <x v="2"/>
    <x v="2"/>
    <x v="2"/>
    <s v="411"/>
    <x v="20"/>
    <s v="411A"/>
    <s v="Dean of Career Technical Education"/>
  </r>
  <r>
    <x v="2880"/>
    <x v="0"/>
    <s v="LABORF"/>
    <s v="2026"/>
    <n v="26641.17"/>
    <s v="GU001"/>
    <s v="41EVP1"/>
    <s v="2211"/>
    <s v="100200"/>
    <m/>
    <s v="CI"/>
    <x v="0"/>
    <x v="0"/>
    <x v="2"/>
    <x v="2"/>
    <x v="2"/>
    <x v="2"/>
    <s v="41E"/>
    <x v="2"/>
    <s v="41EG"/>
    <s v="CC-Visual &amp; Perf Arts"/>
  </r>
  <r>
    <x v="841"/>
    <x v="0"/>
    <s v="LABORF"/>
    <s v="2026"/>
    <n v="2389.41"/>
    <s v="RP131"/>
    <s v="26JFG1"/>
    <s v="2191"/>
    <s v="649080"/>
    <s v="FKCSNX"/>
    <m/>
    <x v="0"/>
    <x v="0"/>
    <x v="1"/>
    <x v="1"/>
    <x v="1"/>
    <x v="1"/>
    <s v="26J"/>
    <x v="57"/>
    <s v="26JF"/>
    <s v="BC Foster Care Grants"/>
  </r>
  <r>
    <x v="647"/>
    <x v="0"/>
    <s v="LABORF"/>
    <s v="2026"/>
    <n v="17017.02"/>
    <s v="RP384"/>
    <s v="40KEQA"/>
    <s v="2110"/>
    <s v="649090"/>
    <m/>
    <s v="CI"/>
    <x v="0"/>
    <x v="0"/>
    <x v="2"/>
    <x v="2"/>
    <x v="7"/>
    <x v="6"/>
    <s v="40K"/>
    <x v="21"/>
    <s v="40KA"/>
    <s v="Equity"/>
  </r>
  <r>
    <x v="2582"/>
    <x v="0"/>
    <s v="LABORF"/>
    <s v="2026"/>
    <n v="0"/>
    <s v="GU001"/>
    <s v="239SY0"/>
    <s v="2110"/>
    <s v="677010"/>
    <m/>
    <m/>
    <x v="0"/>
    <x v="0"/>
    <x v="1"/>
    <x v="1"/>
    <x v="15"/>
    <x v="14"/>
    <s v="239"/>
    <x v="44"/>
    <s v="239A"/>
    <s v="Public Safety"/>
  </r>
  <r>
    <x v="489"/>
    <x v="0"/>
    <s v="LABORF"/>
    <s v="2026"/>
    <n v="36724.93"/>
    <s v="GU001"/>
    <s v="530BS1"/>
    <s v="2191"/>
    <s v="672000"/>
    <m/>
    <m/>
    <x v="0"/>
    <x v="0"/>
    <x v="3"/>
    <x v="3"/>
    <x v="17"/>
    <x v="13"/>
    <s v="530"/>
    <x v="69"/>
    <s v="530A"/>
    <s v="PC - Administrative Services"/>
  </r>
  <r>
    <x v="2881"/>
    <x v="0"/>
    <s v="LABORF"/>
    <s v="2026"/>
    <n v="0"/>
    <s v="GU001"/>
    <s v="213OI1"/>
    <s v="2394"/>
    <s v="684000"/>
    <m/>
    <m/>
    <x v="0"/>
    <x v="0"/>
    <x v="1"/>
    <x v="1"/>
    <x v="6"/>
    <x v="5"/>
    <s v="213"/>
    <x v="34"/>
    <s v="213O"/>
    <s v="BC Inmate Ed"/>
  </r>
  <r>
    <x v="2484"/>
    <x v="0"/>
    <s v="LABORF"/>
    <s v="2026"/>
    <n v="19549.98"/>
    <s v="GU001"/>
    <s v="21DRT1"/>
    <s v="2191"/>
    <s v="601000"/>
    <m/>
    <m/>
    <x v="0"/>
    <x v="0"/>
    <x v="1"/>
    <x v="1"/>
    <x v="6"/>
    <x v="5"/>
    <s v="21D"/>
    <x v="11"/>
    <s v="21DR"/>
    <s v="BC Rad Tech"/>
  </r>
  <r>
    <x v="2882"/>
    <x v="0"/>
    <s v="LABORF"/>
    <s v="2026"/>
    <n v="51982.42"/>
    <s v="BF100"/>
    <s v="23DFS1"/>
    <s v="2191"/>
    <s v="694011"/>
    <m/>
    <m/>
    <x v="0"/>
    <x v="0"/>
    <x v="1"/>
    <x v="1"/>
    <x v="15"/>
    <x v="14"/>
    <s v="23F"/>
    <x v="71"/>
    <s v="23FS"/>
    <s v="BC Food Service"/>
  </r>
  <r>
    <x v="2883"/>
    <x v="0"/>
    <s v="LABORF"/>
    <s v="2026"/>
    <n v="0"/>
    <s v="GU001"/>
    <s v="215PE1"/>
    <s v="1100"/>
    <s v="070100"/>
    <m/>
    <m/>
    <x v="0"/>
    <x v="0"/>
    <x v="1"/>
    <x v="1"/>
    <x v="6"/>
    <x v="5"/>
    <s v="215"/>
    <x v="13"/>
    <s v="215P"/>
    <s v="BC ENGINEERING"/>
  </r>
  <r>
    <x v="1627"/>
    <x v="0"/>
    <s v="LABORF"/>
    <s v="2026"/>
    <n v="3089.54"/>
    <s v="CE431"/>
    <s v="21APRN"/>
    <s v="2191"/>
    <s v="601000"/>
    <m/>
    <m/>
    <x v="0"/>
    <x v="0"/>
    <x v="1"/>
    <x v="1"/>
    <x v="6"/>
    <x v="5"/>
    <s v="21A"/>
    <x v="47"/>
    <s v="21AP"/>
    <s v="BC Apprenticeship Program"/>
  </r>
  <r>
    <x v="2884"/>
    <x v="0"/>
    <s v="LABORF"/>
    <s v="2026"/>
    <n v="50714.54"/>
    <s v="GU001"/>
    <s v="21DHC1"/>
    <s v="2191"/>
    <s v="601000"/>
    <m/>
    <m/>
    <x v="0"/>
    <x v="0"/>
    <x v="1"/>
    <x v="1"/>
    <x v="6"/>
    <x v="5"/>
    <s v="21D"/>
    <x v="11"/>
    <s v="21DH"/>
    <s v="BC Assc Dean Nursing"/>
  </r>
  <r>
    <x v="2885"/>
    <x v="0"/>
    <s v="LABORF"/>
    <s v="2026"/>
    <n v="73449.850000000006"/>
    <s v="GU001"/>
    <s v="211DC0"/>
    <s v="2191"/>
    <s v="601000"/>
    <m/>
    <s v="BD"/>
    <x v="0"/>
    <x v="0"/>
    <x v="1"/>
    <x v="1"/>
    <x v="6"/>
    <x v="5"/>
    <s v="211"/>
    <x v="39"/>
    <s v="211E"/>
    <s v="BC Exec Director Rural Initiatives"/>
  </r>
  <r>
    <x v="2886"/>
    <x v="0"/>
    <s v="LABORF"/>
    <s v="2026"/>
    <n v="0"/>
    <s v="GU001"/>
    <s v="210VI0"/>
    <s v="1311"/>
    <s v="499900"/>
    <m/>
    <m/>
    <x v="0"/>
    <x v="0"/>
    <x v="1"/>
    <x v="1"/>
    <x v="6"/>
    <x v="5"/>
    <s v="210"/>
    <x v="8"/>
    <s v="210A"/>
    <s v="VP Student Learning"/>
  </r>
  <r>
    <x v="2197"/>
    <x v="0"/>
    <s v="LABORF"/>
    <s v="2026"/>
    <n v="60570.73"/>
    <s v="GU001"/>
    <s v="42FCG1"/>
    <s v="1231"/>
    <s v="631000"/>
    <m/>
    <s v="CM"/>
    <x v="0"/>
    <x v="0"/>
    <x v="2"/>
    <x v="2"/>
    <x v="11"/>
    <x v="10"/>
    <s v="42F"/>
    <x v="63"/>
    <s v="42FA"/>
    <s v="Director of SSSP"/>
  </r>
  <r>
    <x v="760"/>
    <x v="0"/>
    <s v="LABORF"/>
    <s v="2026"/>
    <n v="37811.81"/>
    <s v="RP634"/>
    <s v="11BAEA"/>
    <s v="2110"/>
    <s v="684000"/>
    <s v="AEPDCV"/>
    <m/>
    <x v="0"/>
    <x v="0"/>
    <x v="0"/>
    <x v="0"/>
    <x v="4"/>
    <x v="4"/>
    <s v="11B"/>
    <x v="5"/>
    <s v="11BA"/>
    <s v="Director, Adult Ed"/>
  </r>
  <r>
    <x v="2887"/>
    <x v="0"/>
    <s v="LABORF"/>
    <s v="2026"/>
    <n v="0"/>
    <s v="GU001"/>
    <s v="510VI0"/>
    <s v="1330"/>
    <s v="089900"/>
    <m/>
    <m/>
    <x v="0"/>
    <x v="0"/>
    <x v="3"/>
    <x v="3"/>
    <x v="5"/>
    <x v="2"/>
    <s v="510"/>
    <x v="7"/>
    <s v="510A"/>
    <s v="PC - VP Academic Affairs"/>
  </r>
  <r>
    <x v="2888"/>
    <x v="0"/>
    <s v="LABORF"/>
    <s v="2026"/>
    <n v="0"/>
    <s v="RP003"/>
    <s v="553FA2"/>
    <s v="2392"/>
    <s v="646000"/>
    <m/>
    <m/>
    <x v="0"/>
    <x v="0"/>
    <x v="3"/>
    <x v="3"/>
    <x v="8"/>
    <x v="7"/>
    <s v="553"/>
    <x v="22"/>
    <s v="553B"/>
    <s v="Director Financial Aid"/>
  </r>
  <r>
    <x v="2889"/>
    <x v="0"/>
    <s v="LABORF"/>
    <s v="2026"/>
    <n v="0"/>
    <s v="GU001"/>
    <s v="210VI0"/>
    <s v="2394"/>
    <s v="601000"/>
    <m/>
    <m/>
    <x v="0"/>
    <x v="0"/>
    <x v="1"/>
    <x v="1"/>
    <x v="6"/>
    <x v="5"/>
    <s v="210"/>
    <x v="8"/>
    <s v="210A"/>
    <s v="VP Student Learning"/>
  </r>
  <r>
    <x v="2890"/>
    <x v="0"/>
    <s v="LABORF"/>
    <s v="2026"/>
    <n v="0"/>
    <s v="GU001"/>
    <s v="210VI0"/>
    <s v="2394"/>
    <s v="601000"/>
    <m/>
    <m/>
    <x v="0"/>
    <x v="0"/>
    <x v="1"/>
    <x v="1"/>
    <x v="6"/>
    <x v="5"/>
    <s v="210"/>
    <x v="8"/>
    <s v="210A"/>
    <s v="VP Student Learning"/>
  </r>
  <r>
    <x v="2891"/>
    <x v="0"/>
    <s v="LABORF"/>
    <s v="2026"/>
    <n v="0"/>
    <s v="GU001"/>
    <s v="210VI0"/>
    <s v="2394"/>
    <s v="601000"/>
    <m/>
    <m/>
    <x v="0"/>
    <x v="0"/>
    <x v="1"/>
    <x v="1"/>
    <x v="6"/>
    <x v="5"/>
    <s v="210"/>
    <x v="8"/>
    <s v="210A"/>
    <s v="VP Student Learning"/>
  </r>
  <r>
    <x v="2892"/>
    <x v="0"/>
    <s v="LABORF"/>
    <s v="2026"/>
    <n v="0"/>
    <s v="GU001"/>
    <s v="260VS0"/>
    <s v="2399"/>
    <s v="649090"/>
    <m/>
    <m/>
    <x v="0"/>
    <x v="0"/>
    <x v="1"/>
    <x v="1"/>
    <x v="1"/>
    <x v="1"/>
    <s v="260"/>
    <x v="1"/>
    <s v="260A"/>
    <s v="VP of Student Services"/>
  </r>
  <r>
    <x v="2893"/>
    <x v="0"/>
    <s v="LABORF"/>
    <s v="2026"/>
    <n v="0"/>
    <s v="RP384"/>
    <s v="26LEQA"/>
    <s v="2191"/>
    <s v="649090"/>
    <m/>
    <m/>
    <x v="0"/>
    <x v="0"/>
    <x v="1"/>
    <x v="1"/>
    <x v="1"/>
    <x v="1"/>
    <s v="26L"/>
    <x v="10"/>
    <s v="26LA"/>
    <s v="Categorical Programs"/>
  </r>
  <r>
    <x v="2894"/>
    <x v="0"/>
    <s v="LABORF"/>
    <s v="2026"/>
    <n v="0"/>
    <s v="GU001"/>
    <s v="260VS0"/>
    <s v="2399"/>
    <s v="649090"/>
    <m/>
    <m/>
    <x v="0"/>
    <x v="0"/>
    <x v="1"/>
    <x v="1"/>
    <x v="1"/>
    <x v="1"/>
    <s v="260"/>
    <x v="1"/>
    <s v="260A"/>
    <s v="VP of Student Services"/>
  </r>
  <r>
    <x v="377"/>
    <x v="0"/>
    <s v="LABORF"/>
    <s v="2026"/>
    <n v="42327.86"/>
    <s v="BF100"/>
    <s v="23DES1"/>
    <s v="2110"/>
    <s v="694014"/>
    <m/>
    <m/>
    <x v="0"/>
    <x v="0"/>
    <x v="1"/>
    <x v="1"/>
    <x v="15"/>
    <x v="14"/>
    <s v="23F"/>
    <x v="71"/>
    <s v="23FS"/>
    <s v="BC Food Service"/>
  </r>
  <r>
    <x v="2895"/>
    <x v="0"/>
    <s v="LABORF"/>
    <s v="2026"/>
    <n v="0"/>
    <s v="GU001"/>
    <s v="210VI0"/>
    <s v="1330"/>
    <s v="499900"/>
    <m/>
    <m/>
    <x v="0"/>
    <x v="0"/>
    <x v="1"/>
    <x v="1"/>
    <x v="6"/>
    <x v="5"/>
    <s v="210"/>
    <x v="8"/>
    <s v="210A"/>
    <s v="VP Student Learning"/>
  </r>
  <r>
    <x v="2896"/>
    <x v="0"/>
    <s v="LABORF"/>
    <s v="2026"/>
    <n v="0"/>
    <s v="GU001"/>
    <s v="210VI0"/>
    <s v="2394"/>
    <s v="601000"/>
    <m/>
    <m/>
    <x v="0"/>
    <x v="0"/>
    <x v="1"/>
    <x v="1"/>
    <x v="6"/>
    <x v="5"/>
    <s v="210"/>
    <x v="8"/>
    <s v="210A"/>
    <s v="VP Student Learning"/>
  </r>
  <r>
    <x v="2897"/>
    <x v="0"/>
    <s v="LABORF"/>
    <s v="2026"/>
    <n v="0"/>
    <s v="GU001"/>
    <s v="210VI0"/>
    <s v="2394"/>
    <s v="601000"/>
    <m/>
    <m/>
    <x v="0"/>
    <x v="0"/>
    <x v="1"/>
    <x v="1"/>
    <x v="6"/>
    <x v="5"/>
    <s v="210"/>
    <x v="8"/>
    <s v="210A"/>
    <s v="VP Student Learning"/>
  </r>
  <r>
    <x v="2898"/>
    <x v="0"/>
    <s v="LABORF"/>
    <s v="2026"/>
    <n v="0"/>
    <s v="GU001"/>
    <s v="210VI0"/>
    <s v="2394"/>
    <s v="601000"/>
    <m/>
    <m/>
    <x v="0"/>
    <x v="0"/>
    <x v="1"/>
    <x v="1"/>
    <x v="6"/>
    <x v="5"/>
    <s v="210"/>
    <x v="8"/>
    <s v="210A"/>
    <s v="VP Student Learning"/>
  </r>
  <r>
    <x v="2899"/>
    <x v="0"/>
    <s v="LABORF"/>
    <s v="2026"/>
    <n v="0"/>
    <s v="GU001"/>
    <s v="210VI0"/>
    <s v="2394"/>
    <s v="601000"/>
    <m/>
    <m/>
    <x v="0"/>
    <x v="0"/>
    <x v="1"/>
    <x v="1"/>
    <x v="6"/>
    <x v="5"/>
    <s v="210"/>
    <x v="8"/>
    <s v="210A"/>
    <s v="VP Student Learning"/>
  </r>
  <r>
    <x v="2900"/>
    <x v="0"/>
    <s v="LABORF"/>
    <s v="2026"/>
    <n v="0"/>
    <s v="GU001"/>
    <s v="210VI0"/>
    <s v="2394"/>
    <s v="601000"/>
    <m/>
    <m/>
    <x v="0"/>
    <x v="0"/>
    <x v="1"/>
    <x v="1"/>
    <x v="6"/>
    <x v="5"/>
    <s v="210"/>
    <x v="8"/>
    <s v="210A"/>
    <s v="VP Student Learning"/>
  </r>
  <r>
    <x v="2901"/>
    <x v="0"/>
    <s v="LABORF"/>
    <s v="2026"/>
    <n v="0"/>
    <s v="GU001"/>
    <s v="210VI0"/>
    <s v="2394"/>
    <s v="601000"/>
    <m/>
    <m/>
    <x v="0"/>
    <x v="0"/>
    <x v="1"/>
    <x v="1"/>
    <x v="6"/>
    <x v="5"/>
    <s v="210"/>
    <x v="8"/>
    <s v="210A"/>
    <s v="VP Student Learning"/>
  </r>
  <r>
    <x v="2902"/>
    <x v="0"/>
    <s v="LABORF"/>
    <s v="2026"/>
    <n v="0"/>
    <s v="GU001"/>
    <s v="210VI0"/>
    <s v="2394"/>
    <s v="601000"/>
    <m/>
    <m/>
    <x v="0"/>
    <x v="0"/>
    <x v="1"/>
    <x v="1"/>
    <x v="6"/>
    <x v="5"/>
    <s v="210"/>
    <x v="8"/>
    <s v="210A"/>
    <s v="VP Student Learning"/>
  </r>
  <r>
    <x v="1905"/>
    <x v="0"/>
    <s v="LABORF"/>
    <s v="2026"/>
    <n v="75275.33"/>
    <s v="RP023"/>
    <s v="26GFY1"/>
    <s v="1231"/>
    <s v="649090"/>
    <s v="NXULCA"/>
    <m/>
    <x v="0"/>
    <x v="0"/>
    <x v="1"/>
    <x v="1"/>
    <x v="1"/>
    <x v="1"/>
    <s v="26G"/>
    <x v="14"/>
    <s v="26GA"/>
    <s v="EOPS/CARE"/>
  </r>
  <r>
    <x v="2903"/>
    <x v="0"/>
    <s v="LABORF"/>
    <s v="2026"/>
    <n v="110649.45"/>
    <s v="GU001"/>
    <s v="21BEE1"/>
    <s v="1100"/>
    <s v="150100"/>
    <m/>
    <m/>
    <x v="0"/>
    <x v="0"/>
    <x v="1"/>
    <x v="1"/>
    <x v="6"/>
    <x v="5"/>
    <s v="21B"/>
    <x v="12"/>
    <s v="21BE"/>
    <s v="Dean English"/>
  </r>
  <r>
    <x v="2904"/>
    <x v="0"/>
    <s v="LABORF"/>
    <s v="2026"/>
    <n v="125872.17"/>
    <s v="GU001"/>
    <s v="215SI1"/>
    <s v="1100"/>
    <s v="199900"/>
    <m/>
    <m/>
    <x v="0"/>
    <x v="0"/>
    <x v="1"/>
    <x v="1"/>
    <x v="6"/>
    <x v="5"/>
    <s v="215"/>
    <x v="13"/>
    <s v="215G"/>
    <s v="Physical Science"/>
  </r>
  <r>
    <x v="2905"/>
    <x v="0"/>
    <s v="LABORF"/>
    <s v="2026"/>
    <n v="141258.56"/>
    <s v="GU001"/>
    <s v="21DHC1"/>
    <s v="1214"/>
    <s v="601000"/>
    <m/>
    <m/>
    <x v="0"/>
    <x v="0"/>
    <x v="1"/>
    <x v="1"/>
    <x v="6"/>
    <x v="5"/>
    <s v="21D"/>
    <x v="11"/>
    <s v="21DH"/>
    <s v="BC Assc Dean Nursing"/>
  </r>
  <r>
    <x v="2906"/>
    <x v="0"/>
    <s v="LABORF"/>
    <s v="2026"/>
    <n v="88888.51"/>
    <s v="GU001"/>
    <s v="211DC0"/>
    <s v="2110"/>
    <s v="601000"/>
    <m/>
    <m/>
    <x v="0"/>
    <x v="0"/>
    <x v="1"/>
    <x v="1"/>
    <x v="6"/>
    <x v="5"/>
    <s v="211"/>
    <x v="39"/>
    <s v="211E"/>
    <s v="BC Exec Director Rural Initiatives"/>
  </r>
  <r>
    <x v="2907"/>
    <x v="0"/>
    <s v="LABORF"/>
    <s v="2026"/>
    <n v="113446.77"/>
    <s v="GU001"/>
    <s v="23BBS2"/>
    <s v="2110"/>
    <s v="672000"/>
    <m/>
    <m/>
    <x v="0"/>
    <x v="0"/>
    <x v="1"/>
    <x v="1"/>
    <x v="15"/>
    <x v="14"/>
    <s v="23B"/>
    <x v="74"/>
    <s v="23BB"/>
    <s v="BC Budget Office"/>
  </r>
  <r>
    <x v="2908"/>
    <x v="0"/>
    <s v="LABORF"/>
    <s v="2026"/>
    <n v="122894"/>
    <s v="GU001"/>
    <s v="21GLI0"/>
    <s v="1241"/>
    <s v="612000"/>
    <m/>
    <m/>
    <x v="0"/>
    <x v="0"/>
    <x v="1"/>
    <x v="1"/>
    <x v="6"/>
    <x v="5"/>
    <s v="21G"/>
    <x v="15"/>
    <s v="21GL"/>
    <s v="BC LIBRARY"/>
  </r>
  <r>
    <x v="2909"/>
    <x v="0"/>
    <s v="LABORF"/>
    <s v="2026"/>
    <n v="117639.09"/>
    <s v="GU001"/>
    <s v="212AA1"/>
    <s v="1100"/>
    <s v="100210"/>
    <m/>
    <m/>
    <x v="0"/>
    <x v="0"/>
    <x v="1"/>
    <x v="1"/>
    <x v="6"/>
    <x v="5"/>
    <s v="212"/>
    <x v="16"/>
    <s v="212A"/>
    <s v="BC Art Department"/>
  </r>
  <r>
    <x v="2910"/>
    <x v="0"/>
    <s v="LABORF"/>
    <s v="2026"/>
    <n v="102091.96"/>
    <s v="GU001"/>
    <s v="21DHC1"/>
    <s v="1100"/>
    <s v="123010"/>
    <m/>
    <m/>
    <x v="0"/>
    <x v="0"/>
    <x v="1"/>
    <x v="1"/>
    <x v="6"/>
    <x v="5"/>
    <s v="21D"/>
    <x v="11"/>
    <s v="21DH"/>
    <s v="BC Assc Dean Nursing"/>
  </r>
  <r>
    <x v="2911"/>
    <x v="0"/>
    <s v="LABORF"/>
    <s v="2026"/>
    <n v="155554.72"/>
    <s v="GU001"/>
    <s v="41EMA1"/>
    <s v="1100"/>
    <s v="170100"/>
    <m/>
    <s v="CT"/>
    <x v="0"/>
    <x v="0"/>
    <x v="2"/>
    <x v="2"/>
    <x v="2"/>
    <x v="2"/>
    <s v="41E"/>
    <x v="2"/>
    <s v="41EC"/>
    <s v="CC-Mathematics"/>
  </r>
  <r>
    <x v="2912"/>
    <x v="0"/>
    <s v="LABORF"/>
    <s v="2026"/>
    <n v="28715.55"/>
    <s v="GU001"/>
    <s v="409PS1"/>
    <s v="2191"/>
    <s v="677040"/>
    <m/>
    <s v="CI"/>
    <x v="0"/>
    <x v="0"/>
    <x v="2"/>
    <x v="2"/>
    <x v="7"/>
    <x v="6"/>
    <s v="409"/>
    <x v="66"/>
    <s v="409A"/>
    <s v="Public Information-Extrnl Relations"/>
  </r>
  <r>
    <x v="164"/>
    <x v="0"/>
    <s v="LABORF"/>
    <s v="2026"/>
    <n v="9743.84"/>
    <s v="RP006"/>
    <s v="422DS1"/>
    <s v="2191"/>
    <s v="642000"/>
    <m/>
    <s v="CI"/>
    <x v="0"/>
    <x v="0"/>
    <x v="2"/>
    <x v="2"/>
    <x v="11"/>
    <x v="10"/>
    <s v="422"/>
    <x v="41"/>
    <s v="422D"/>
    <s v="DSPS"/>
  </r>
  <r>
    <x v="336"/>
    <x v="0"/>
    <s v="LABORF"/>
    <s v="2026"/>
    <n v="83298.58"/>
    <s v="GU001"/>
    <s v="411AH1"/>
    <s v="1100"/>
    <s v="120100"/>
    <m/>
    <s v="CI"/>
    <x v="0"/>
    <x v="0"/>
    <x v="2"/>
    <x v="2"/>
    <x v="2"/>
    <x v="2"/>
    <s v="411"/>
    <x v="20"/>
    <s v="411A"/>
    <s v="Dean of Career Technical Education"/>
  </r>
  <r>
    <x v="2091"/>
    <x v="0"/>
    <s v="LABORF"/>
    <s v="2026"/>
    <n v="15039.47"/>
    <s v="GU001"/>
    <s v="500PR1"/>
    <s v="1214"/>
    <s v="711001"/>
    <m/>
    <m/>
    <x v="0"/>
    <x v="0"/>
    <x v="3"/>
    <x v="3"/>
    <x v="12"/>
    <x v="11"/>
    <s v="500"/>
    <x v="86"/>
    <s v="500A"/>
    <s v="PC - President"/>
  </r>
  <r>
    <x v="2091"/>
    <x v="0"/>
    <s v="LABORF"/>
    <s v="2026"/>
    <n v="7519.73"/>
    <s v="GU001"/>
    <s v="500PR1"/>
    <s v="1214"/>
    <s v="713000"/>
    <m/>
    <m/>
    <x v="0"/>
    <x v="0"/>
    <x v="3"/>
    <x v="3"/>
    <x v="12"/>
    <x v="11"/>
    <s v="500"/>
    <x v="86"/>
    <s v="500A"/>
    <s v="PC - President"/>
  </r>
  <r>
    <x v="102"/>
    <x v="0"/>
    <s v="LABORF"/>
    <s v="2026"/>
    <n v="735.31"/>
    <s v="RP384"/>
    <s v="40KEQB"/>
    <s v="2191"/>
    <s v="649090"/>
    <m/>
    <s v="CI"/>
    <x v="0"/>
    <x v="0"/>
    <x v="2"/>
    <x v="2"/>
    <x v="7"/>
    <x v="6"/>
    <s v="40K"/>
    <x v="21"/>
    <s v="40KA"/>
    <s v="Equity"/>
  </r>
  <r>
    <x v="402"/>
    <x v="0"/>
    <s v="LABORF"/>
    <s v="2026"/>
    <n v="6920.59"/>
    <s v="RP005"/>
    <s v="422EO1"/>
    <s v="1231"/>
    <s v="643000"/>
    <s v="EOPDCA"/>
    <s v="CI"/>
    <x v="0"/>
    <x v="0"/>
    <x v="2"/>
    <x v="2"/>
    <x v="11"/>
    <x v="10"/>
    <s v="422"/>
    <x v="41"/>
    <s v="422E"/>
    <s v="EOPS"/>
  </r>
  <r>
    <x v="283"/>
    <x v="0"/>
    <s v="LABORF"/>
    <s v="2026"/>
    <n v="24930.86"/>
    <s v="RP613"/>
    <s v="411WR9"/>
    <s v="1231"/>
    <s v="631000"/>
    <s v="R84668"/>
    <s v="CI"/>
    <x v="0"/>
    <x v="0"/>
    <x v="2"/>
    <x v="2"/>
    <x v="2"/>
    <x v="2"/>
    <s v="411"/>
    <x v="20"/>
    <s v="411A"/>
    <s v="Dean of Career Technical Education"/>
  </r>
  <r>
    <x v="283"/>
    <x v="0"/>
    <s v="LABORF"/>
    <s v="2026"/>
    <n v="16188.87"/>
    <s v="GU001"/>
    <s v="42FCG1"/>
    <s v="1231"/>
    <s v="631000"/>
    <m/>
    <s v="CI"/>
    <x v="0"/>
    <x v="0"/>
    <x v="2"/>
    <x v="2"/>
    <x v="11"/>
    <x v="10"/>
    <s v="42F"/>
    <x v="63"/>
    <s v="42FA"/>
    <s v="Director of SSSP"/>
  </r>
  <r>
    <x v="2527"/>
    <x v="0"/>
    <s v="LABORF"/>
    <s v="2026"/>
    <n v="13805.95"/>
    <s v="RP383"/>
    <s v="424MF1"/>
    <s v="2110"/>
    <s v="644000"/>
    <m/>
    <s v="CI"/>
    <x v="0"/>
    <x v="0"/>
    <x v="2"/>
    <x v="2"/>
    <x v="11"/>
    <x v="10"/>
    <s v="424"/>
    <x v="36"/>
    <s v="424B"/>
    <s v="Dean Enrollment and Retention"/>
  </r>
  <r>
    <x v="2913"/>
    <x v="0"/>
    <s v="LABORF"/>
    <s v="2026"/>
    <n v="103782.65"/>
    <s v="GU001"/>
    <s v="11AIR1"/>
    <s v="2191"/>
    <s v="679000"/>
    <m/>
    <m/>
    <x v="0"/>
    <x v="0"/>
    <x v="0"/>
    <x v="0"/>
    <x v="4"/>
    <x v="4"/>
    <s v="11A"/>
    <x v="37"/>
    <s v="11AA"/>
    <s v="Institutional Research"/>
  </r>
  <r>
    <x v="410"/>
    <x v="0"/>
    <s v="LABORF"/>
    <s v="2026"/>
    <n v="14386.13"/>
    <s v="RP005"/>
    <s v="422EO1"/>
    <s v="2191"/>
    <s v="643000"/>
    <s v="EOPDCA"/>
    <s v="CI"/>
    <x v="0"/>
    <x v="0"/>
    <x v="2"/>
    <x v="2"/>
    <x v="11"/>
    <x v="10"/>
    <s v="422"/>
    <x v="41"/>
    <s v="422E"/>
    <s v="EOPS"/>
  </r>
  <r>
    <x v="2914"/>
    <x v="0"/>
    <s v="LABORF"/>
    <s v="2026"/>
    <n v="44824.3"/>
    <s v="GU001"/>
    <s v="41ELI1"/>
    <s v="2191"/>
    <s v="612000"/>
    <m/>
    <s v="CI"/>
    <x v="0"/>
    <x v="0"/>
    <x v="2"/>
    <x v="2"/>
    <x v="2"/>
    <x v="2"/>
    <s v="41E"/>
    <x v="2"/>
    <s v="41EI"/>
    <s v="CC-Library"/>
  </r>
  <r>
    <x v="2915"/>
    <x v="0"/>
    <s v="LABORF"/>
    <s v="2026"/>
    <n v="40960.49"/>
    <s v="GU001"/>
    <s v="437MOV"/>
    <s v="2191"/>
    <s v="659011"/>
    <m/>
    <s v="CI"/>
    <x v="0"/>
    <x v="0"/>
    <x v="2"/>
    <x v="2"/>
    <x v="14"/>
    <x v="13"/>
    <s v="437"/>
    <x v="38"/>
    <s v="437A"/>
    <s v="CC - Director M&amp;O"/>
  </r>
  <r>
    <x v="2916"/>
    <x v="0"/>
    <s v="LABORF"/>
    <s v="2026"/>
    <n v="0"/>
    <s v="GU001"/>
    <s v="R00CO1"/>
    <s v="2311"/>
    <s v="660010"/>
    <m/>
    <m/>
    <x v="0"/>
    <x v="0"/>
    <x v="0"/>
    <x v="0"/>
    <x v="3"/>
    <x v="3"/>
    <s v="100"/>
    <x v="50"/>
    <s v="100A"/>
    <s v="Chancellor's - Office"/>
  </r>
  <r>
    <x v="1763"/>
    <x v="0"/>
    <s v="LABORF"/>
    <s v="2026"/>
    <n v="5325.03"/>
    <s v="GU001"/>
    <s v="239SY0"/>
    <s v="2191"/>
    <s v="696011"/>
    <m/>
    <m/>
    <x v="0"/>
    <x v="0"/>
    <x v="1"/>
    <x v="1"/>
    <x v="15"/>
    <x v="14"/>
    <s v="239"/>
    <x v="44"/>
    <s v="239A"/>
    <s v="Public Safety"/>
  </r>
  <r>
    <x v="2917"/>
    <x v="0"/>
    <s v="LABORF"/>
    <s v="2026"/>
    <n v="40608.53"/>
    <s v="GU001"/>
    <s v="26FFA1"/>
    <s v="2191"/>
    <s v="646000"/>
    <m/>
    <m/>
    <x v="0"/>
    <x v="0"/>
    <x v="1"/>
    <x v="1"/>
    <x v="1"/>
    <x v="1"/>
    <s v="26F"/>
    <x v="58"/>
    <s v="26FA"/>
    <s v="Director Financial Aid (New Queue)"/>
  </r>
  <r>
    <x v="1627"/>
    <x v="0"/>
    <s v="LABORF"/>
    <s v="2026"/>
    <n v="20390.939999999999"/>
    <s v="RP282"/>
    <s v="21APQB"/>
    <s v="2191"/>
    <s v="601000"/>
    <m/>
    <m/>
    <x v="0"/>
    <x v="0"/>
    <x v="1"/>
    <x v="1"/>
    <x v="6"/>
    <x v="5"/>
    <s v="21A"/>
    <x v="47"/>
    <s v="21AP"/>
    <s v="BC Apprenticeship Program"/>
  </r>
  <r>
    <x v="2918"/>
    <x v="0"/>
    <s v="LABORF"/>
    <s v="2026"/>
    <n v="50714.54"/>
    <s v="GU001"/>
    <s v="23CMOC"/>
    <s v="2191"/>
    <s v="653000"/>
    <m/>
    <m/>
    <x v="0"/>
    <x v="0"/>
    <x v="1"/>
    <x v="1"/>
    <x v="15"/>
    <x v="14"/>
    <s v="23C"/>
    <x v="48"/>
    <s v="23CA"/>
    <s v="M &amp; O Manager"/>
  </r>
  <r>
    <x v="2919"/>
    <x v="0"/>
    <s v="LABORF"/>
    <s v="2026"/>
    <n v="68205.460000000006"/>
    <s v="GU001"/>
    <s v="23CMOB"/>
    <s v="2191"/>
    <s v="651000"/>
    <m/>
    <m/>
    <x v="0"/>
    <x v="0"/>
    <x v="1"/>
    <x v="1"/>
    <x v="15"/>
    <x v="14"/>
    <s v="23C"/>
    <x v="48"/>
    <s v="23CA"/>
    <s v="M &amp; O Manager"/>
  </r>
  <r>
    <x v="2920"/>
    <x v="0"/>
    <s v="LABORF"/>
    <s v="2026"/>
    <n v="66424.03"/>
    <s v="GU001"/>
    <s v="260VS0"/>
    <s v="2191"/>
    <s v="679000"/>
    <s v="DSPLDH"/>
    <m/>
    <x v="0"/>
    <x v="0"/>
    <x v="1"/>
    <x v="1"/>
    <x v="1"/>
    <x v="1"/>
    <s v="260"/>
    <x v="1"/>
    <s v="260A"/>
    <s v="VP of Student Services"/>
  </r>
  <r>
    <x v="2921"/>
    <x v="0"/>
    <s v="LABORF"/>
    <s v="2026"/>
    <n v="0"/>
    <s v="RP681"/>
    <s v="20DAY1"/>
    <s v="2394"/>
    <s v="684000"/>
    <s v="EET003"/>
    <m/>
    <x v="0"/>
    <x v="0"/>
    <x v="1"/>
    <x v="1"/>
    <x v="13"/>
    <x v="12"/>
    <s v="20D"/>
    <x v="35"/>
    <s v="20DA"/>
    <s v="BC Tech Program"/>
  </r>
  <r>
    <x v="2922"/>
    <x v="0"/>
    <s v="LABORF"/>
    <s v="2026"/>
    <n v="0"/>
    <s v="RP264"/>
    <s v="21ETV5"/>
    <s v="2394"/>
    <s v="601000"/>
    <m/>
    <m/>
    <x v="0"/>
    <x v="0"/>
    <x v="1"/>
    <x v="1"/>
    <x v="6"/>
    <x v="5"/>
    <s v="21E"/>
    <x v="64"/>
    <s v="21ET"/>
    <s v="BC Health Science Grants"/>
  </r>
  <r>
    <x v="555"/>
    <x v="0"/>
    <s v="LABORF"/>
    <s v="2026"/>
    <n v="0"/>
    <s v="GU001"/>
    <s v="11BWD1"/>
    <s v="1214"/>
    <s v="679000"/>
    <m/>
    <m/>
    <x v="0"/>
    <x v="0"/>
    <x v="0"/>
    <x v="0"/>
    <x v="4"/>
    <x v="4"/>
    <s v="11B"/>
    <x v="5"/>
    <s v="11BW"/>
    <s v="Econ &amp; Workfrce Dev"/>
  </r>
  <r>
    <x v="609"/>
    <x v="0"/>
    <s v="LABORF"/>
    <s v="2026"/>
    <n v="15991.62"/>
    <s v="GU001"/>
    <s v="42FCG1"/>
    <s v="1214"/>
    <s v="631000"/>
    <m/>
    <s v="CI"/>
    <x v="0"/>
    <x v="0"/>
    <x v="2"/>
    <x v="2"/>
    <x v="11"/>
    <x v="10"/>
    <s v="42F"/>
    <x v="63"/>
    <s v="42FA"/>
    <s v="Director of SSSP"/>
  </r>
  <r>
    <x v="2923"/>
    <x v="0"/>
    <s v="LABORF"/>
    <s v="2026"/>
    <n v="0"/>
    <s v="GU001"/>
    <s v="210VI0"/>
    <s v="1311"/>
    <s v="499900"/>
    <m/>
    <m/>
    <x v="0"/>
    <x v="0"/>
    <x v="1"/>
    <x v="1"/>
    <x v="6"/>
    <x v="5"/>
    <s v="210"/>
    <x v="8"/>
    <s v="210A"/>
    <s v="VP Student Learning"/>
  </r>
  <r>
    <x v="462"/>
    <x v="0"/>
    <s v="LABORF"/>
    <s v="2026"/>
    <n v="62936.08"/>
    <s v="GU001"/>
    <s v="411BU1"/>
    <s v="1100"/>
    <s v="050100"/>
    <m/>
    <s v="CB"/>
    <x v="0"/>
    <x v="0"/>
    <x v="2"/>
    <x v="2"/>
    <x v="2"/>
    <x v="2"/>
    <s v="411"/>
    <x v="20"/>
    <s v="411A"/>
    <s v="Dean of Career Technical Education"/>
  </r>
  <r>
    <x v="2496"/>
    <x v="0"/>
    <s v="LABORF"/>
    <s v="2026"/>
    <n v="8160.81"/>
    <s v="GU001"/>
    <s v="411PU1"/>
    <s v="1252"/>
    <s v="601000"/>
    <m/>
    <s v="CI"/>
    <x v="0"/>
    <x v="0"/>
    <x v="2"/>
    <x v="2"/>
    <x v="2"/>
    <x v="2"/>
    <s v="411"/>
    <x v="20"/>
    <s v="411A"/>
    <s v="Dean of Career Technical Education"/>
  </r>
  <r>
    <x v="866"/>
    <x v="0"/>
    <s v="LABORF"/>
    <s v="2026"/>
    <n v="18761.259999999998"/>
    <s v="RP043"/>
    <s v="410SV1"/>
    <s v="2110"/>
    <s v="633000"/>
    <m/>
    <s v="CI"/>
    <x v="0"/>
    <x v="0"/>
    <x v="2"/>
    <x v="2"/>
    <x v="2"/>
    <x v="2"/>
    <s v="410"/>
    <x v="7"/>
    <s v="410A"/>
    <s v="CC - VP Academic Affairs"/>
  </r>
  <r>
    <x v="2924"/>
    <x v="0"/>
    <s v="LABORF"/>
    <s v="2026"/>
    <n v="0"/>
    <s v="GU001"/>
    <s v="41ELC1"/>
    <s v="2412"/>
    <s v="611000"/>
    <m/>
    <s v="CI"/>
    <x v="0"/>
    <x v="0"/>
    <x v="2"/>
    <x v="2"/>
    <x v="2"/>
    <x v="2"/>
    <s v="41E"/>
    <x v="2"/>
    <s v="41EJ"/>
    <s v="CC-Learning Center-LAC"/>
  </r>
  <r>
    <x v="2925"/>
    <x v="0"/>
    <s v="LABORF"/>
    <s v="2026"/>
    <n v="0"/>
    <s v="RP040"/>
    <s v="102RG3"/>
    <s v="1214"/>
    <s v="684000"/>
    <m/>
    <m/>
    <x v="0"/>
    <x v="0"/>
    <x v="0"/>
    <x v="0"/>
    <x v="3"/>
    <x v="3"/>
    <s v="102"/>
    <x v="4"/>
    <s v="102D"/>
    <s v="CREL Academics (3)"/>
  </r>
  <r>
    <x v="2926"/>
    <x v="0"/>
    <s v="LABORF"/>
    <s v="2026"/>
    <n v="3600"/>
    <s v="GU001"/>
    <s v="R01BT1"/>
    <s v="2110"/>
    <s v="660020"/>
    <m/>
    <m/>
    <x v="0"/>
    <x v="0"/>
    <x v="0"/>
    <x v="0"/>
    <x v="3"/>
    <x v="3"/>
    <s v="101"/>
    <x v="51"/>
    <s v="101A"/>
    <s v="Chancellor's - Admin. Assistant"/>
  </r>
  <r>
    <x v="2927"/>
    <x v="0"/>
    <s v="LABORF"/>
    <s v="2026"/>
    <n v="0"/>
    <s v="CE005"/>
    <s v="117ETE"/>
    <s v="2412"/>
    <s v="684000"/>
    <m/>
    <m/>
    <x v="0"/>
    <x v="0"/>
    <x v="0"/>
    <x v="0"/>
    <x v="4"/>
    <x v="4"/>
    <s v="11B"/>
    <x v="5"/>
    <s v="11BJ"/>
    <s v="Workplace Learning"/>
  </r>
  <r>
    <x v="2928"/>
    <x v="0"/>
    <s v="LABORF"/>
    <s v="2026"/>
    <n v="123594.57"/>
    <s v="GU001"/>
    <s v="512CJ1"/>
    <s v="1100"/>
    <s v="210500"/>
    <m/>
    <m/>
    <x v="0"/>
    <x v="0"/>
    <x v="3"/>
    <x v="3"/>
    <x v="5"/>
    <x v="2"/>
    <s v="512"/>
    <x v="33"/>
    <s v="512C"/>
    <s v="PC - CAREER &amp; TECHNICAL EDUCATION"/>
  </r>
  <r>
    <x v="2929"/>
    <x v="0"/>
    <s v="LABORF"/>
    <s v="2026"/>
    <n v="125189.69"/>
    <s v="GU001"/>
    <s v="518HC5"/>
    <s v="1100"/>
    <s v="123010"/>
    <m/>
    <m/>
    <x v="0"/>
    <x v="0"/>
    <x v="3"/>
    <x v="3"/>
    <x v="5"/>
    <x v="2"/>
    <s v="518"/>
    <x v="6"/>
    <s v="518A"/>
    <s v="Associate Dean, Health Careers"/>
  </r>
  <r>
    <x v="2930"/>
    <x v="0"/>
    <s v="LABORF"/>
    <s v="2026"/>
    <n v="0"/>
    <s v="GU001"/>
    <s v="210VI0"/>
    <s v="2394"/>
    <s v="601000"/>
    <m/>
    <m/>
    <x v="0"/>
    <x v="0"/>
    <x v="1"/>
    <x v="1"/>
    <x v="6"/>
    <x v="5"/>
    <s v="210"/>
    <x v="8"/>
    <s v="210A"/>
    <s v="VP Student Learning"/>
  </r>
  <r>
    <x v="2931"/>
    <x v="0"/>
    <s v="LABORF"/>
    <s v="2026"/>
    <n v="0"/>
    <s v="GU001"/>
    <s v="260VS0"/>
    <s v="2399"/>
    <s v="649090"/>
    <m/>
    <m/>
    <x v="0"/>
    <x v="0"/>
    <x v="1"/>
    <x v="1"/>
    <x v="1"/>
    <x v="1"/>
    <s v="260"/>
    <x v="1"/>
    <s v="260A"/>
    <s v="VP of Student Services"/>
  </r>
  <r>
    <x v="2932"/>
    <x v="0"/>
    <s v="LABORF"/>
    <s v="2026"/>
    <n v="88888.51"/>
    <s v="GU001"/>
    <s v="26DAR3"/>
    <s v="2110"/>
    <s v="649090"/>
    <m/>
    <m/>
    <x v="0"/>
    <x v="0"/>
    <x v="1"/>
    <x v="1"/>
    <x v="1"/>
    <x v="1"/>
    <s v="26D"/>
    <x v="14"/>
    <s v="26DA"/>
    <s v="Dir Outreach Services"/>
  </r>
  <r>
    <x v="2359"/>
    <x v="0"/>
    <s v="LABORF"/>
    <s v="2026"/>
    <n v="44444.26"/>
    <s v="RP384"/>
    <s v="26LEQB"/>
    <s v="2110"/>
    <s v="649090"/>
    <m/>
    <m/>
    <x v="0"/>
    <x v="0"/>
    <x v="1"/>
    <x v="1"/>
    <x v="1"/>
    <x v="1"/>
    <s v="26L"/>
    <x v="10"/>
    <s v="26LA"/>
    <s v="Categorical Programs"/>
  </r>
  <r>
    <x v="2933"/>
    <x v="0"/>
    <s v="LABORF"/>
    <s v="2026"/>
    <n v="0"/>
    <s v="GU001"/>
    <s v="210VI0"/>
    <s v="2394"/>
    <s v="601000"/>
    <m/>
    <m/>
    <x v="0"/>
    <x v="0"/>
    <x v="1"/>
    <x v="1"/>
    <x v="6"/>
    <x v="5"/>
    <s v="210"/>
    <x v="8"/>
    <s v="210A"/>
    <s v="VP Student Learning"/>
  </r>
  <r>
    <x v="2934"/>
    <x v="0"/>
    <s v="LABORF"/>
    <s v="2026"/>
    <n v="0"/>
    <s v="GU001"/>
    <s v="210VI0"/>
    <s v="2394"/>
    <s v="601000"/>
    <m/>
    <m/>
    <x v="0"/>
    <x v="0"/>
    <x v="1"/>
    <x v="1"/>
    <x v="6"/>
    <x v="5"/>
    <s v="210"/>
    <x v="8"/>
    <s v="210A"/>
    <s v="VP Student Learning"/>
  </r>
  <r>
    <x v="2935"/>
    <x v="0"/>
    <s v="LABORF"/>
    <s v="2026"/>
    <n v="0"/>
    <s v="GU001"/>
    <s v="210VI0"/>
    <s v="2394"/>
    <s v="601000"/>
    <m/>
    <m/>
    <x v="0"/>
    <x v="0"/>
    <x v="1"/>
    <x v="1"/>
    <x v="6"/>
    <x v="5"/>
    <s v="210"/>
    <x v="8"/>
    <s v="210A"/>
    <s v="VP Student Learning"/>
  </r>
  <r>
    <x v="2936"/>
    <x v="0"/>
    <s v="LABORF"/>
    <s v="2026"/>
    <n v="0"/>
    <s v="GU001"/>
    <s v="210VI0"/>
    <s v="2394"/>
    <s v="601000"/>
    <m/>
    <m/>
    <x v="0"/>
    <x v="0"/>
    <x v="1"/>
    <x v="1"/>
    <x v="6"/>
    <x v="5"/>
    <s v="210"/>
    <x v="8"/>
    <s v="210A"/>
    <s v="VP Student Learning"/>
  </r>
  <r>
    <x v="2937"/>
    <x v="0"/>
    <s v="LABORF"/>
    <s v="2026"/>
    <n v="0"/>
    <s v="GU001"/>
    <s v="210VI0"/>
    <s v="2394"/>
    <s v="601000"/>
    <m/>
    <m/>
    <x v="0"/>
    <x v="0"/>
    <x v="1"/>
    <x v="1"/>
    <x v="6"/>
    <x v="5"/>
    <s v="210"/>
    <x v="8"/>
    <s v="210A"/>
    <s v="VP Student Learning"/>
  </r>
  <r>
    <x v="2938"/>
    <x v="0"/>
    <s v="LABORF"/>
    <s v="2026"/>
    <n v="0"/>
    <s v="GU001"/>
    <s v="210VI0"/>
    <s v="2394"/>
    <s v="601000"/>
    <m/>
    <m/>
    <x v="0"/>
    <x v="0"/>
    <x v="1"/>
    <x v="1"/>
    <x v="6"/>
    <x v="5"/>
    <s v="210"/>
    <x v="8"/>
    <s v="210A"/>
    <s v="VP Student Learning"/>
  </r>
  <r>
    <x v="2939"/>
    <x v="0"/>
    <s v="LABORF"/>
    <s v="2026"/>
    <n v="0"/>
    <s v="GU001"/>
    <s v="210VI0"/>
    <s v="2394"/>
    <s v="601000"/>
    <m/>
    <m/>
    <x v="0"/>
    <x v="0"/>
    <x v="1"/>
    <x v="1"/>
    <x v="6"/>
    <x v="5"/>
    <s v="210"/>
    <x v="8"/>
    <s v="210A"/>
    <s v="VP Student Learning"/>
  </r>
  <r>
    <x v="2940"/>
    <x v="0"/>
    <s v="LABORF"/>
    <s v="2026"/>
    <n v="0"/>
    <s v="GU001"/>
    <s v="210VI0"/>
    <s v="2394"/>
    <s v="601000"/>
    <m/>
    <m/>
    <x v="0"/>
    <x v="0"/>
    <x v="1"/>
    <x v="1"/>
    <x v="6"/>
    <x v="5"/>
    <s v="210"/>
    <x v="8"/>
    <s v="210A"/>
    <s v="VP Student Learning"/>
  </r>
  <r>
    <x v="2941"/>
    <x v="0"/>
    <s v="LABORF"/>
    <s v="2026"/>
    <n v="0"/>
    <s v="GU001"/>
    <s v="210VI0"/>
    <s v="2394"/>
    <s v="601000"/>
    <m/>
    <m/>
    <x v="0"/>
    <x v="0"/>
    <x v="1"/>
    <x v="1"/>
    <x v="6"/>
    <x v="5"/>
    <s v="210"/>
    <x v="8"/>
    <s v="210A"/>
    <s v="VP Student Learning"/>
  </r>
  <r>
    <x v="2942"/>
    <x v="0"/>
    <s v="LABORF"/>
    <s v="2026"/>
    <n v="0"/>
    <s v="GU001"/>
    <s v="210VI0"/>
    <s v="2394"/>
    <s v="601000"/>
    <m/>
    <m/>
    <x v="0"/>
    <x v="0"/>
    <x v="1"/>
    <x v="1"/>
    <x v="6"/>
    <x v="5"/>
    <s v="210"/>
    <x v="8"/>
    <s v="210A"/>
    <s v="VP Student Learning"/>
  </r>
  <r>
    <x v="2943"/>
    <x v="0"/>
    <s v="LABORF"/>
    <s v="2026"/>
    <n v="138939.32"/>
    <s v="GU001"/>
    <s v="215BD1"/>
    <s v="1100"/>
    <s v="040100"/>
    <m/>
    <m/>
    <x v="0"/>
    <x v="0"/>
    <x v="1"/>
    <x v="1"/>
    <x v="6"/>
    <x v="5"/>
    <s v="215"/>
    <x v="13"/>
    <s v="215B"/>
    <s v="Biology Science Department"/>
  </r>
  <r>
    <x v="2005"/>
    <x v="0"/>
    <s v="LABORF"/>
    <s v="2026"/>
    <n v="154352.71"/>
    <s v="GU001"/>
    <s v="215PE1"/>
    <s v="1100"/>
    <s v="095600"/>
    <m/>
    <m/>
    <x v="0"/>
    <x v="0"/>
    <x v="1"/>
    <x v="1"/>
    <x v="6"/>
    <x v="5"/>
    <s v="215"/>
    <x v="13"/>
    <s v="215P"/>
    <s v="BC ENGINEERING"/>
  </r>
  <r>
    <x v="2944"/>
    <x v="0"/>
    <s v="LABORF"/>
    <s v="2026"/>
    <n v="154352.71"/>
    <s v="GU001"/>
    <s v="212AA1"/>
    <s v="1100"/>
    <s v="103000"/>
    <m/>
    <m/>
    <x v="0"/>
    <x v="0"/>
    <x v="1"/>
    <x v="1"/>
    <x v="6"/>
    <x v="5"/>
    <s v="212"/>
    <x v="16"/>
    <s v="212A"/>
    <s v="BC Art Department"/>
  </r>
  <r>
    <x v="1122"/>
    <x v="0"/>
    <s v="LABORF"/>
    <s v="2026"/>
    <n v="44444.26"/>
    <s v="GU001"/>
    <s v="26DDEN"/>
    <s v="2110"/>
    <s v="679000"/>
    <m/>
    <m/>
    <x v="0"/>
    <x v="0"/>
    <x v="1"/>
    <x v="1"/>
    <x v="1"/>
    <x v="1"/>
    <s v="26D"/>
    <x v="14"/>
    <s v="26DA"/>
    <s v="Dir Outreach Services"/>
  </r>
  <r>
    <x v="2945"/>
    <x v="0"/>
    <s v="LABORF"/>
    <s v="2026"/>
    <n v="165155.19"/>
    <s v="GU001"/>
    <s v="213SS1"/>
    <s v="1100"/>
    <s v="220500"/>
    <m/>
    <m/>
    <x v="0"/>
    <x v="0"/>
    <x v="1"/>
    <x v="1"/>
    <x v="6"/>
    <x v="5"/>
    <s v="213"/>
    <x v="34"/>
    <s v="213S"/>
    <s v="BC SOC SCIENCE/RISING SCHOL"/>
  </r>
  <r>
    <x v="2946"/>
    <x v="0"/>
    <s v="LABORF"/>
    <s v="2026"/>
    <n v="127498.86"/>
    <s v="GU001"/>
    <s v="21BEE1"/>
    <s v="1100"/>
    <s v="150100"/>
    <m/>
    <m/>
    <x v="0"/>
    <x v="0"/>
    <x v="1"/>
    <x v="1"/>
    <x v="6"/>
    <x v="5"/>
    <s v="21B"/>
    <x v="12"/>
    <s v="21BE"/>
    <s v="Dean English"/>
  </r>
  <r>
    <x v="2947"/>
    <x v="0"/>
    <s v="LABORF"/>
    <s v="2026"/>
    <n v="0"/>
    <s v="GU001"/>
    <s v="215MA1"/>
    <s v="1100"/>
    <s v="170100"/>
    <m/>
    <m/>
    <x v="0"/>
    <x v="0"/>
    <x v="1"/>
    <x v="1"/>
    <x v="6"/>
    <x v="5"/>
    <s v="215"/>
    <x v="13"/>
    <s v="215F"/>
    <s v="Math General"/>
  </r>
  <r>
    <x v="2948"/>
    <x v="0"/>
    <s v="LABORF"/>
    <s v="2026"/>
    <n v="116282.94"/>
    <s v="GU001"/>
    <s v="26FFA1"/>
    <s v="2110"/>
    <s v="646000"/>
    <m/>
    <m/>
    <x v="0"/>
    <x v="0"/>
    <x v="1"/>
    <x v="1"/>
    <x v="1"/>
    <x v="1"/>
    <s v="26F"/>
    <x v="58"/>
    <s v="26FA"/>
    <s v="Director Financial Aid (New Queue)"/>
  </r>
  <r>
    <x v="2949"/>
    <x v="0"/>
    <s v="LABORF"/>
    <s v="2026"/>
    <n v="41104.92"/>
    <s v="GU001"/>
    <s v="43HMOS"/>
    <s v="2191"/>
    <s v="677050"/>
    <m/>
    <s v="CI"/>
    <x v="0"/>
    <x v="0"/>
    <x v="2"/>
    <x v="2"/>
    <x v="14"/>
    <x v="13"/>
    <s v="43H"/>
    <x v="83"/>
    <s v="43HA"/>
    <s v="CC Safety &amp; Security Program Mgr"/>
  </r>
  <r>
    <x v="994"/>
    <x v="0"/>
    <s v="LABORF"/>
    <s v="2026"/>
    <n v="84161.07"/>
    <s v="GU001"/>
    <s v="511LA1"/>
    <s v="1252"/>
    <s v="601000"/>
    <m/>
    <m/>
    <x v="0"/>
    <x v="0"/>
    <x v="3"/>
    <x v="3"/>
    <x v="5"/>
    <x v="2"/>
    <s v="511"/>
    <x v="17"/>
    <s v="511D"/>
    <s v="PC - LANGUAGE ARTS"/>
  </r>
  <r>
    <x v="2950"/>
    <x v="0"/>
    <s v="LABORF"/>
    <s v="2026"/>
    <n v="154352.70000000001"/>
    <s v="GU001"/>
    <s v="41EMA1"/>
    <s v="1100"/>
    <s v="170100"/>
    <m/>
    <s v="CI"/>
    <x v="0"/>
    <x v="0"/>
    <x v="2"/>
    <x v="2"/>
    <x v="2"/>
    <x v="2"/>
    <s v="41E"/>
    <x v="2"/>
    <s v="41EC"/>
    <s v="CC-Mathematics"/>
  </r>
  <r>
    <x v="1415"/>
    <x v="0"/>
    <s v="LABORF"/>
    <s v="2026"/>
    <n v="10225.870000000001"/>
    <s v="GU001"/>
    <s v="411AH1"/>
    <s v="1252"/>
    <s v="601000"/>
    <m/>
    <s v="CI"/>
    <x v="0"/>
    <x v="0"/>
    <x v="2"/>
    <x v="2"/>
    <x v="2"/>
    <x v="2"/>
    <s v="411"/>
    <x v="20"/>
    <s v="411A"/>
    <s v="Dean of Career Technical Education"/>
  </r>
  <r>
    <x v="2951"/>
    <x v="0"/>
    <s v="LABORF"/>
    <s v="2026"/>
    <n v="0"/>
    <s v="GU001"/>
    <s v="212PA2"/>
    <s v="2495"/>
    <s v="100413"/>
    <m/>
    <m/>
    <x v="0"/>
    <x v="0"/>
    <x v="1"/>
    <x v="1"/>
    <x v="6"/>
    <x v="5"/>
    <s v="212"/>
    <x v="16"/>
    <s v="212P"/>
    <s v="Performing Arts"/>
  </r>
  <r>
    <x v="97"/>
    <x v="0"/>
    <s v="LABORF"/>
    <s v="2026"/>
    <n v="3090.14"/>
    <s v="RP006"/>
    <s v="422DS1"/>
    <s v="2191"/>
    <s v="642000"/>
    <m/>
    <s v="CI"/>
    <x v="0"/>
    <x v="0"/>
    <x v="2"/>
    <x v="2"/>
    <x v="11"/>
    <x v="10"/>
    <s v="422"/>
    <x v="41"/>
    <s v="422D"/>
    <s v="DSPS"/>
  </r>
  <r>
    <x v="101"/>
    <x v="0"/>
    <s v="LABORF"/>
    <s v="2026"/>
    <n v="41369.68"/>
    <s v="RP028"/>
    <s v="41CTXE"/>
    <s v="2191"/>
    <s v="601000"/>
    <m/>
    <s v="CI"/>
    <x v="0"/>
    <x v="0"/>
    <x v="2"/>
    <x v="2"/>
    <x v="2"/>
    <x v="2"/>
    <s v="41C"/>
    <x v="40"/>
    <s v="41CA"/>
    <s v="Director of Distance Learning"/>
  </r>
  <r>
    <x v="1469"/>
    <x v="0"/>
    <s v="LABORF"/>
    <s v="2026"/>
    <n v="18479.28"/>
    <s v="GU001"/>
    <s v="420VS0"/>
    <s v="1214"/>
    <s v="711001"/>
    <m/>
    <s v="CI"/>
    <x v="0"/>
    <x v="0"/>
    <x v="2"/>
    <x v="2"/>
    <x v="11"/>
    <x v="10"/>
    <s v="420"/>
    <x v="42"/>
    <s v="420A"/>
    <s v="CC  -  VP STUDENT SERVICES"/>
  </r>
  <r>
    <x v="2754"/>
    <x v="0"/>
    <s v="LABORF"/>
    <s v="2026"/>
    <n v="19017.95"/>
    <s v="RP041"/>
    <s v="41MSN1"/>
    <s v="2191"/>
    <s v="601000"/>
    <m/>
    <s v="CP"/>
    <x v="0"/>
    <x v="0"/>
    <x v="2"/>
    <x v="2"/>
    <x v="2"/>
    <x v="2"/>
    <s v="41M"/>
    <x v="67"/>
    <s v="41MA"/>
    <s v="Incarcerated Stud Ed Program (ISEP)"/>
  </r>
  <r>
    <x v="34"/>
    <x v="0"/>
    <s v="LABORF"/>
    <s v="2026"/>
    <n v="44109.98"/>
    <s v="GU001"/>
    <s v="424OR1"/>
    <s v="2191"/>
    <s v="649090"/>
    <m/>
    <s v="CI"/>
    <x v="0"/>
    <x v="0"/>
    <x v="2"/>
    <x v="2"/>
    <x v="11"/>
    <x v="10"/>
    <s v="424"/>
    <x v="36"/>
    <s v="424E"/>
    <s v="Outreach"/>
  </r>
  <r>
    <x v="282"/>
    <x v="0"/>
    <s v="LABORF"/>
    <s v="2026"/>
    <n v="689.47"/>
    <s v="RP384"/>
    <s v="40KEQB"/>
    <s v="1214"/>
    <s v="649090"/>
    <m/>
    <s v="CI"/>
    <x v="0"/>
    <x v="0"/>
    <x v="2"/>
    <x v="2"/>
    <x v="7"/>
    <x v="6"/>
    <s v="40K"/>
    <x v="21"/>
    <s v="40KA"/>
    <s v="Equity"/>
  </r>
  <r>
    <x v="106"/>
    <x v="0"/>
    <s v="LABORF"/>
    <s v="2026"/>
    <n v="4990.6400000000003"/>
    <s v="RP384"/>
    <s v="40KEQA"/>
    <s v="2191"/>
    <s v="649090"/>
    <m/>
    <s v="CI"/>
    <x v="0"/>
    <x v="0"/>
    <x v="2"/>
    <x v="2"/>
    <x v="7"/>
    <x v="6"/>
    <s v="40K"/>
    <x v="21"/>
    <s v="40KA"/>
    <s v="Equity"/>
  </r>
  <r>
    <x v="647"/>
    <x v="0"/>
    <s v="LABORF"/>
    <s v="2026"/>
    <n v="5672.34"/>
    <s v="RP384"/>
    <s v="40KEQB"/>
    <s v="2110"/>
    <s v="649090"/>
    <m/>
    <s v="CI"/>
    <x v="0"/>
    <x v="0"/>
    <x v="2"/>
    <x v="2"/>
    <x v="7"/>
    <x v="6"/>
    <s v="40K"/>
    <x v="21"/>
    <s v="40KA"/>
    <s v="Equity"/>
  </r>
  <r>
    <x v="2426"/>
    <x v="0"/>
    <s v="LABORF"/>
    <s v="2026"/>
    <n v="28564.33"/>
    <s v="RP310"/>
    <s v="55CTA1"/>
    <s v="2191"/>
    <s v="641010"/>
    <s v="TANDCO"/>
    <m/>
    <x v="0"/>
    <x v="0"/>
    <x v="3"/>
    <x v="3"/>
    <x v="8"/>
    <x v="7"/>
    <s v="55C"/>
    <x v="24"/>
    <s v="55CB"/>
    <s v="Director of Student Services"/>
  </r>
  <r>
    <x v="2952"/>
    <x v="0"/>
    <s v="LABORF"/>
    <s v="2026"/>
    <n v="0"/>
    <s v="GU001"/>
    <s v="21GBE1"/>
    <s v="1311"/>
    <s v="200100"/>
    <m/>
    <m/>
    <x v="0"/>
    <x v="0"/>
    <x v="1"/>
    <x v="1"/>
    <x v="6"/>
    <x v="5"/>
    <s v="21G"/>
    <x v="15"/>
    <s v="21GB"/>
    <s v="BC BEHAVIORIAL SCIENCE"/>
  </r>
  <r>
    <x v="108"/>
    <x v="0"/>
    <s v="LABORF"/>
    <s v="2026"/>
    <n v="3154.44"/>
    <s v="RP682"/>
    <s v="11BHJ1"/>
    <s v="2191"/>
    <s v="684000"/>
    <m/>
    <m/>
    <x v="0"/>
    <x v="0"/>
    <x v="0"/>
    <x v="0"/>
    <x v="4"/>
    <x v="4"/>
    <s v="11B"/>
    <x v="5"/>
    <s v="11BH"/>
    <s v="Clean Energy"/>
  </r>
  <r>
    <x v="2953"/>
    <x v="0"/>
    <s v="LABORF"/>
    <s v="2026"/>
    <n v="61790.720000000001"/>
    <s v="GU001"/>
    <s v="145HR5"/>
    <s v="2191"/>
    <s v="673000"/>
    <m/>
    <m/>
    <x v="0"/>
    <x v="0"/>
    <x v="0"/>
    <x v="0"/>
    <x v="10"/>
    <x v="9"/>
    <s v="145"/>
    <x v="25"/>
    <s v="145C"/>
    <s v="HR Manager - CC"/>
  </r>
  <r>
    <x v="2954"/>
    <x v="0"/>
    <s v="LABORF"/>
    <s v="2026"/>
    <n v="0"/>
    <s v="TC800"/>
    <s v="42GAT0"/>
    <s v="2394"/>
    <s v="696041"/>
    <m/>
    <s v="CI"/>
    <x v="0"/>
    <x v="0"/>
    <x v="2"/>
    <x v="2"/>
    <x v="11"/>
    <x v="10"/>
    <s v="42G"/>
    <x v="81"/>
    <s v="42GA"/>
    <s v="Athletics"/>
  </r>
  <r>
    <x v="1762"/>
    <x v="0"/>
    <s v="LABORF"/>
    <s v="2026"/>
    <n v="19017.95"/>
    <s v="RP115"/>
    <s v="411NE1"/>
    <s v="2211"/>
    <s v="120100"/>
    <m/>
    <s v="CI"/>
    <x v="0"/>
    <x v="0"/>
    <x v="2"/>
    <x v="2"/>
    <x v="2"/>
    <x v="2"/>
    <s v="411"/>
    <x v="20"/>
    <s v="411A"/>
    <s v="Dean of Career Technical Education"/>
  </r>
  <r>
    <x v="2955"/>
    <x v="0"/>
    <s v="LABORF"/>
    <s v="2026"/>
    <n v="85179.28"/>
    <s v="GU001"/>
    <s v="21GDAC"/>
    <s v="2191"/>
    <s v="601000"/>
    <m/>
    <m/>
    <x v="0"/>
    <x v="0"/>
    <x v="1"/>
    <x v="1"/>
    <x v="6"/>
    <x v="5"/>
    <s v="21G"/>
    <x v="15"/>
    <s v="21GD"/>
    <s v="BC DEAN"/>
  </r>
  <r>
    <x v="1623"/>
    <x v="0"/>
    <s v="LABORF"/>
    <s v="2026"/>
    <n v="5881.33"/>
    <s v="GU001"/>
    <s v="239SY0"/>
    <s v="2191"/>
    <s v="696011"/>
    <m/>
    <m/>
    <x v="0"/>
    <x v="0"/>
    <x v="1"/>
    <x v="1"/>
    <x v="15"/>
    <x v="14"/>
    <s v="239"/>
    <x v="44"/>
    <s v="239A"/>
    <s v="Public Safety"/>
  </r>
  <r>
    <x v="2956"/>
    <x v="0"/>
    <s v="LABORF"/>
    <s v="2026"/>
    <n v="60283.63"/>
    <s v="GU001"/>
    <s v="26HAR1"/>
    <s v="2191"/>
    <s v="620000"/>
    <m/>
    <m/>
    <x v="0"/>
    <x v="0"/>
    <x v="1"/>
    <x v="1"/>
    <x v="1"/>
    <x v="1"/>
    <s v="26H"/>
    <x v="54"/>
    <s v="26HA"/>
    <s v="ADMISSIONS &amp; RECS."/>
  </r>
  <r>
    <x v="2588"/>
    <x v="0"/>
    <s v="LABORF"/>
    <s v="2026"/>
    <n v="0"/>
    <s v="RP335"/>
    <s v="214SU1"/>
    <s v="2110"/>
    <s v="601000"/>
    <s v="STEM02"/>
    <m/>
    <x v="0"/>
    <x v="0"/>
    <x v="1"/>
    <x v="1"/>
    <x v="6"/>
    <x v="5"/>
    <s v="214"/>
    <x v="26"/>
    <s v="214S"/>
    <s v="BC Stem"/>
  </r>
  <r>
    <x v="2957"/>
    <x v="0"/>
    <s v="LABORF"/>
    <s v="2026"/>
    <n v="0"/>
    <s v="GU001"/>
    <s v="21GBE1"/>
    <s v="1100"/>
    <s v="200100"/>
    <m/>
    <m/>
    <x v="0"/>
    <x v="0"/>
    <x v="1"/>
    <x v="1"/>
    <x v="6"/>
    <x v="5"/>
    <s v="21G"/>
    <x v="15"/>
    <s v="21GB"/>
    <s v="BC BEHAVIORIAL SCIENCE"/>
  </r>
  <r>
    <x v="301"/>
    <x v="0"/>
    <s v="LABORF"/>
    <s v="2026"/>
    <n v="45875.76"/>
    <s v="GU001"/>
    <s v="239SY0"/>
    <s v="2191"/>
    <s v="677010"/>
    <m/>
    <m/>
    <x v="0"/>
    <x v="0"/>
    <x v="1"/>
    <x v="1"/>
    <x v="15"/>
    <x v="14"/>
    <s v="239"/>
    <x v="44"/>
    <s v="239A"/>
    <s v="Public Safety"/>
  </r>
  <r>
    <x v="2958"/>
    <x v="0"/>
    <s v="LABORF"/>
    <s v="2026"/>
    <n v="165155.19"/>
    <s v="GU001"/>
    <s v="218FC2"/>
    <s v="1100"/>
    <s v="130600"/>
    <m/>
    <m/>
    <x v="0"/>
    <x v="0"/>
    <x v="1"/>
    <x v="1"/>
    <x v="6"/>
    <x v="5"/>
    <s v="218"/>
    <x v="26"/>
    <s v="218F"/>
    <s v="BC FACE"/>
  </r>
  <r>
    <x v="2959"/>
    <x v="0"/>
    <s v="LABORF"/>
    <s v="2026"/>
    <n v="85179.28"/>
    <s v="GU001"/>
    <s v="20CDIE"/>
    <s v="2191"/>
    <s v="679000"/>
    <m/>
    <m/>
    <x v="0"/>
    <x v="0"/>
    <x v="1"/>
    <x v="1"/>
    <x v="13"/>
    <x v="12"/>
    <s v="20C"/>
    <x v="91"/>
    <s v="20CA"/>
    <s v="Dean of Institutional Effectiveness"/>
  </r>
  <r>
    <x v="1011"/>
    <x v="0"/>
    <s v="LABORF"/>
    <s v="2026"/>
    <n v="26619.57"/>
    <s v="RP028"/>
    <s v="511TXZ"/>
    <s v="1251"/>
    <s v="601000"/>
    <m/>
    <m/>
    <x v="0"/>
    <x v="0"/>
    <x v="3"/>
    <x v="3"/>
    <x v="5"/>
    <x v="2"/>
    <s v="511"/>
    <x v="17"/>
    <s v="511A"/>
    <s v="PC - Dean of Learning - A"/>
  </r>
  <r>
    <x v="358"/>
    <x v="0"/>
    <s v="LABORF"/>
    <s v="2026"/>
    <n v="4633.59"/>
    <s v="RP384"/>
    <s v="55CMTB"/>
    <s v="2110"/>
    <s v="632000"/>
    <m/>
    <m/>
    <x v="0"/>
    <x v="0"/>
    <x v="3"/>
    <x v="3"/>
    <x v="8"/>
    <x v="7"/>
    <s v="55C"/>
    <x v="24"/>
    <s v="55CA"/>
    <s v="Dean Student Success &amp; Counseling"/>
  </r>
  <r>
    <x v="2960"/>
    <x v="0"/>
    <s v="LABORF"/>
    <s v="2026"/>
    <n v="0"/>
    <s v="GU001"/>
    <s v="260VS0"/>
    <s v="2399"/>
    <s v="649090"/>
    <m/>
    <m/>
    <x v="0"/>
    <x v="0"/>
    <x v="1"/>
    <x v="1"/>
    <x v="1"/>
    <x v="1"/>
    <s v="260"/>
    <x v="1"/>
    <s v="260A"/>
    <s v="VP of Student Services"/>
  </r>
  <r>
    <x v="2961"/>
    <x v="0"/>
    <s v="LABORF"/>
    <s v="2026"/>
    <n v="0"/>
    <s v="GU001"/>
    <s v="410VI0"/>
    <s v="1310"/>
    <s v="089900"/>
    <m/>
    <s v="CI"/>
    <x v="0"/>
    <x v="0"/>
    <x v="2"/>
    <x v="2"/>
    <x v="2"/>
    <x v="2"/>
    <s v="410"/>
    <x v="7"/>
    <s v="410A"/>
    <s v="CC - VP Academic Affairs"/>
  </r>
  <r>
    <x v="2962"/>
    <x v="0"/>
    <s v="LABORF"/>
    <s v="2026"/>
    <n v="165155.19"/>
    <s v="GU001"/>
    <s v="41ESC1"/>
    <s v="1100"/>
    <s v="040100"/>
    <m/>
    <s v="CI"/>
    <x v="0"/>
    <x v="0"/>
    <x v="2"/>
    <x v="2"/>
    <x v="2"/>
    <x v="2"/>
    <s v="41E"/>
    <x v="2"/>
    <s v="41EE"/>
    <s v="CC-Science"/>
  </r>
  <r>
    <x v="2963"/>
    <x v="0"/>
    <s v="LABORF"/>
    <s v="2026"/>
    <n v="154352.71"/>
    <s v="GU001"/>
    <s v="41EVP1"/>
    <s v="1100"/>
    <s v="100200"/>
    <m/>
    <s v="CI"/>
    <x v="0"/>
    <x v="0"/>
    <x v="2"/>
    <x v="2"/>
    <x v="2"/>
    <x v="2"/>
    <s v="41E"/>
    <x v="2"/>
    <s v="41EG"/>
    <s v="CC-Visual &amp; Perf Arts"/>
  </r>
  <r>
    <x v="2542"/>
    <x v="0"/>
    <s v="LABORF"/>
    <s v="2026"/>
    <n v="9762.52"/>
    <s v="GU001"/>
    <s v="42GAM2"/>
    <s v="1251"/>
    <s v="696041"/>
    <m/>
    <s v="CI"/>
    <x v="0"/>
    <x v="0"/>
    <x v="2"/>
    <x v="2"/>
    <x v="11"/>
    <x v="10"/>
    <s v="42G"/>
    <x v="81"/>
    <s v="42GA"/>
    <s v="Athletics"/>
  </r>
  <r>
    <x v="2964"/>
    <x v="0"/>
    <s v="LABORF"/>
    <s v="2026"/>
    <n v="100242.94"/>
    <s v="GU001"/>
    <s v="411IL1"/>
    <s v="1100"/>
    <s v="095600"/>
    <m/>
    <s v="CI"/>
    <x v="0"/>
    <x v="0"/>
    <x v="2"/>
    <x v="2"/>
    <x v="2"/>
    <x v="2"/>
    <s v="411"/>
    <x v="20"/>
    <s v="411A"/>
    <s v="Dean of Career Technical Education"/>
  </r>
  <r>
    <x v="2965"/>
    <x v="0"/>
    <s v="LABORF"/>
    <s v="2026"/>
    <n v="0"/>
    <s v="GU001"/>
    <s v="409PI1"/>
    <s v="2311"/>
    <s v="671000"/>
    <s v="CC1TIM"/>
    <s v="CI"/>
    <x v="0"/>
    <x v="0"/>
    <x v="2"/>
    <x v="2"/>
    <x v="7"/>
    <x v="6"/>
    <s v="409"/>
    <x v="66"/>
    <s v="409A"/>
    <s v="Public Information-Extrnl Relations"/>
  </r>
  <r>
    <x v="464"/>
    <x v="0"/>
    <s v="LABORF"/>
    <s v="2026"/>
    <n v="2907.07"/>
    <s v="RP587"/>
    <s v="11BFJ2"/>
    <s v="2110"/>
    <s v="684000"/>
    <m/>
    <m/>
    <x v="0"/>
    <x v="0"/>
    <x v="0"/>
    <x v="0"/>
    <x v="4"/>
    <x v="4"/>
    <s v="11B"/>
    <x v="5"/>
    <s v="11BH"/>
    <s v="Clean Energy"/>
  </r>
  <r>
    <x v="464"/>
    <x v="0"/>
    <s v="LABORF"/>
    <s v="2026"/>
    <n v="58315.89"/>
    <s v="RP615"/>
    <s v="117A01"/>
    <s v="2110"/>
    <s v="684000"/>
    <s v="HRTPA"/>
    <m/>
    <x v="0"/>
    <x v="0"/>
    <x v="0"/>
    <x v="0"/>
    <x v="4"/>
    <x v="4"/>
    <s v="11B"/>
    <x v="5"/>
    <s v="11BH"/>
    <s v="Clean Energy"/>
  </r>
  <r>
    <x v="314"/>
    <x v="0"/>
    <s v="LABORF"/>
    <s v="2026"/>
    <n v="73917.14"/>
    <s v="GU001"/>
    <s v="530BS1"/>
    <s v="2110"/>
    <s v="672000"/>
    <m/>
    <m/>
    <x v="0"/>
    <x v="0"/>
    <x v="3"/>
    <x v="3"/>
    <x v="17"/>
    <x v="13"/>
    <s v="530"/>
    <x v="69"/>
    <s v="530A"/>
    <s v="PC - Administrative Services"/>
  </r>
  <r>
    <x v="2966"/>
    <x v="0"/>
    <s v="LABORF"/>
    <s v="2026"/>
    <n v="0"/>
    <s v="RP257"/>
    <s v="511ST4"/>
    <s v="2110"/>
    <s v="601000"/>
    <m/>
    <m/>
    <x v="0"/>
    <x v="0"/>
    <x v="3"/>
    <x v="3"/>
    <x v="5"/>
    <x v="2"/>
    <s v="511"/>
    <x v="17"/>
    <s v="511J"/>
    <s v="PC - Dean of Learning - A"/>
  </r>
  <r>
    <x v="2967"/>
    <x v="0"/>
    <s v="LABORF"/>
    <s v="2026"/>
    <n v="0"/>
    <s v="GU001"/>
    <s v="210VI0"/>
    <s v="2394"/>
    <s v="601000"/>
    <m/>
    <m/>
    <x v="0"/>
    <x v="0"/>
    <x v="1"/>
    <x v="1"/>
    <x v="6"/>
    <x v="5"/>
    <s v="210"/>
    <x v="8"/>
    <s v="210A"/>
    <s v="VP Student Learning"/>
  </r>
  <r>
    <x v="2968"/>
    <x v="0"/>
    <s v="LABORF"/>
    <s v="2026"/>
    <n v="0"/>
    <s v="GU001"/>
    <s v="210VI0"/>
    <s v="2394"/>
    <s v="601000"/>
    <m/>
    <m/>
    <x v="0"/>
    <x v="0"/>
    <x v="1"/>
    <x v="1"/>
    <x v="6"/>
    <x v="5"/>
    <s v="210"/>
    <x v="8"/>
    <s v="210A"/>
    <s v="VP Student Learning"/>
  </r>
  <r>
    <x v="2969"/>
    <x v="0"/>
    <s v="LABORF"/>
    <s v="2026"/>
    <n v="0"/>
    <s v="GU001"/>
    <s v="260VS0"/>
    <s v="2399"/>
    <s v="649090"/>
    <m/>
    <m/>
    <x v="0"/>
    <x v="0"/>
    <x v="1"/>
    <x v="1"/>
    <x v="1"/>
    <x v="1"/>
    <s v="260"/>
    <x v="1"/>
    <s v="260A"/>
    <s v="VP of Student Services"/>
  </r>
  <r>
    <x v="2970"/>
    <x v="0"/>
    <s v="LABORF"/>
    <s v="2026"/>
    <n v="165155.19"/>
    <s v="GU001"/>
    <s v="212BMT"/>
    <s v="1100"/>
    <s v="051100"/>
    <m/>
    <m/>
    <x v="0"/>
    <x v="0"/>
    <x v="1"/>
    <x v="1"/>
    <x v="6"/>
    <x v="5"/>
    <s v="212"/>
    <x v="16"/>
    <s v="212B"/>
    <s v="Art Department"/>
  </r>
  <r>
    <x v="2971"/>
    <x v="0"/>
    <s v="LABORF"/>
    <s v="2026"/>
    <n v="0"/>
    <s v="GU001"/>
    <s v="210VI0"/>
    <s v="2394"/>
    <s v="601000"/>
    <m/>
    <m/>
    <x v="0"/>
    <x v="0"/>
    <x v="1"/>
    <x v="1"/>
    <x v="6"/>
    <x v="5"/>
    <s v="210"/>
    <x v="8"/>
    <s v="210A"/>
    <s v="VP Student Learning"/>
  </r>
  <r>
    <x v="2972"/>
    <x v="0"/>
    <s v="LABORF"/>
    <s v="2026"/>
    <n v="0"/>
    <s v="GU001"/>
    <s v="210VI0"/>
    <s v="2394"/>
    <s v="601000"/>
    <m/>
    <m/>
    <x v="0"/>
    <x v="0"/>
    <x v="1"/>
    <x v="1"/>
    <x v="6"/>
    <x v="5"/>
    <s v="210"/>
    <x v="8"/>
    <s v="210A"/>
    <s v="VP Student Learning"/>
  </r>
  <r>
    <x v="2973"/>
    <x v="0"/>
    <s v="LABORF"/>
    <s v="2026"/>
    <n v="0"/>
    <s v="GU001"/>
    <s v="210VI0"/>
    <s v="2394"/>
    <s v="601000"/>
    <m/>
    <m/>
    <x v="0"/>
    <x v="0"/>
    <x v="1"/>
    <x v="1"/>
    <x v="6"/>
    <x v="5"/>
    <s v="210"/>
    <x v="8"/>
    <s v="210A"/>
    <s v="VP Student Learning"/>
  </r>
  <r>
    <x v="2974"/>
    <x v="0"/>
    <s v="LABORF"/>
    <s v="2026"/>
    <n v="0"/>
    <s v="GU001"/>
    <s v="210VI0"/>
    <s v="2394"/>
    <s v="601000"/>
    <m/>
    <m/>
    <x v="0"/>
    <x v="0"/>
    <x v="1"/>
    <x v="1"/>
    <x v="6"/>
    <x v="5"/>
    <s v="210"/>
    <x v="8"/>
    <s v="210A"/>
    <s v="VP Student Learning"/>
  </r>
  <r>
    <x v="2975"/>
    <x v="0"/>
    <s v="LABORF"/>
    <s v="2026"/>
    <n v="0"/>
    <s v="GU001"/>
    <s v="210VI0"/>
    <s v="2394"/>
    <s v="601000"/>
    <m/>
    <m/>
    <x v="0"/>
    <x v="0"/>
    <x v="1"/>
    <x v="1"/>
    <x v="6"/>
    <x v="5"/>
    <s v="210"/>
    <x v="8"/>
    <s v="210A"/>
    <s v="VP Student Learning"/>
  </r>
  <r>
    <x v="2976"/>
    <x v="0"/>
    <s v="LABORF"/>
    <s v="2026"/>
    <n v="0"/>
    <s v="GU001"/>
    <s v="210VI0"/>
    <s v="2394"/>
    <s v="601000"/>
    <m/>
    <m/>
    <x v="0"/>
    <x v="0"/>
    <x v="1"/>
    <x v="1"/>
    <x v="6"/>
    <x v="5"/>
    <s v="210"/>
    <x v="8"/>
    <s v="210A"/>
    <s v="VP Student Learning"/>
  </r>
  <r>
    <x v="2977"/>
    <x v="0"/>
    <s v="LABORF"/>
    <s v="2026"/>
    <n v="0"/>
    <s v="GU001"/>
    <s v="210VI0"/>
    <s v="2394"/>
    <s v="601000"/>
    <m/>
    <m/>
    <x v="0"/>
    <x v="0"/>
    <x v="1"/>
    <x v="1"/>
    <x v="6"/>
    <x v="5"/>
    <s v="210"/>
    <x v="8"/>
    <s v="210A"/>
    <s v="VP Student Learning"/>
  </r>
  <r>
    <x v="2978"/>
    <x v="0"/>
    <s v="LABORF"/>
    <s v="2026"/>
    <n v="0"/>
    <s v="GU001"/>
    <s v="210VI0"/>
    <s v="2394"/>
    <s v="601000"/>
    <m/>
    <m/>
    <x v="0"/>
    <x v="0"/>
    <x v="1"/>
    <x v="1"/>
    <x v="6"/>
    <x v="5"/>
    <s v="210"/>
    <x v="8"/>
    <s v="210A"/>
    <s v="VP Student Learning"/>
  </r>
  <r>
    <x v="2979"/>
    <x v="0"/>
    <s v="LABORF"/>
    <s v="2026"/>
    <n v="133953.5"/>
    <s v="GU001"/>
    <s v="21AEIT"/>
    <s v="1100"/>
    <s v="093400"/>
    <m/>
    <m/>
    <x v="0"/>
    <x v="0"/>
    <x v="1"/>
    <x v="1"/>
    <x v="6"/>
    <x v="5"/>
    <s v="21A"/>
    <x v="47"/>
    <s v="21AE"/>
    <s v="Engineering Systems"/>
  </r>
  <r>
    <x v="2980"/>
    <x v="0"/>
    <s v="LABORF"/>
    <s v="2026"/>
    <n v="131563.47"/>
    <s v="GU001"/>
    <s v="20IIF0"/>
    <s v="2110"/>
    <s v="678012"/>
    <m/>
    <m/>
    <x v="0"/>
    <x v="0"/>
    <x v="1"/>
    <x v="1"/>
    <x v="13"/>
    <x v="12"/>
    <s v="20I"/>
    <x v="72"/>
    <s v="20IA"/>
    <s v="Information Services"/>
  </r>
  <r>
    <x v="2981"/>
    <x v="0"/>
    <s v="LABORF"/>
    <s v="2026"/>
    <n v="0"/>
    <s v="GU001"/>
    <s v="213AGR"/>
    <s v="1100"/>
    <s v="010100"/>
    <m/>
    <m/>
    <x v="0"/>
    <x v="0"/>
    <x v="1"/>
    <x v="1"/>
    <x v="6"/>
    <x v="5"/>
    <s v="213"/>
    <x v="34"/>
    <s v="213B"/>
    <s v="Agriculture Department"/>
  </r>
  <r>
    <x v="2982"/>
    <x v="0"/>
    <s v="LABORF"/>
    <s v="2026"/>
    <n v="100242.94"/>
    <s v="GU001"/>
    <s v="21GBE1"/>
    <s v="1100"/>
    <s v="220800"/>
    <m/>
    <m/>
    <x v="0"/>
    <x v="0"/>
    <x v="1"/>
    <x v="1"/>
    <x v="6"/>
    <x v="5"/>
    <s v="21G"/>
    <x v="15"/>
    <s v="21GB"/>
    <s v="BC BEHAVIORIAL SCIENCE"/>
  </r>
  <r>
    <x v="2228"/>
    <x v="0"/>
    <s v="LABORF"/>
    <s v="2026"/>
    <n v="34955.29"/>
    <s v="GU001"/>
    <s v="26DDEN"/>
    <s v="2191"/>
    <s v="679000"/>
    <m/>
    <m/>
    <x v="0"/>
    <x v="0"/>
    <x v="1"/>
    <x v="1"/>
    <x v="1"/>
    <x v="1"/>
    <s v="26D"/>
    <x v="14"/>
    <s v="26DA"/>
    <s v="Dir Outreach Services"/>
  </r>
  <r>
    <x v="2983"/>
    <x v="0"/>
    <s v="LABORF"/>
    <s v="2026"/>
    <n v="0"/>
    <s v="TC800"/>
    <s v="42GAM1"/>
    <s v="2394"/>
    <s v="696041"/>
    <m/>
    <s v="CI"/>
    <x v="0"/>
    <x v="0"/>
    <x v="2"/>
    <x v="2"/>
    <x v="11"/>
    <x v="10"/>
    <s v="42G"/>
    <x v="81"/>
    <s v="42GA"/>
    <s v="Athletics"/>
  </r>
  <r>
    <x v="101"/>
    <x v="0"/>
    <s v="LABORF"/>
    <s v="2026"/>
    <n v="26142.7"/>
    <s v="RP028"/>
    <s v="41CTXF"/>
    <s v="2191"/>
    <s v="601000"/>
    <m/>
    <s v="CI"/>
    <x v="0"/>
    <x v="0"/>
    <x v="2"/>
    <x v="2"/>
    <x v="2"/>
    <x v="2"/>
    <s v="41C"/>
    <x v="40"/>
    <s v="41CA"/>
    <s v="Director of Distance Learning"/>
  </r>
  <r>
    <x v="698"/>
    <x v="0"/>
    <s v="LABORF"/>
    <s v="2026"/>
    <n v="5465.63"/>
    <s v="GU001"/>
    <s v="42FCG1"/>
    <s v="2191"/>
    <s v="631000"/>
    <m/>
    <s v="CM"/>
    <x v="0"/>
    <x v="0"/>
    <x v="2"/>
    <x v="2"/>
    <x v="11"/>
    <x v="10"/>
    <s v="42F"/>
    <x v="63"/>
    <s v="42FA"/>
    <s v="Director of SSSP"/>
  </r>
  <r>
    <x v="34"/>
    <x v="0"/>
    <s v="LABORF"/>
    <s v="2026"/>
    <n v="1470.33"/>
    <s v="RP006"/>
    <s v="422DS1"/>
    <s v="2191"/>
    <s v="642000"/>
    <m/>
    <s v="CI"/>
    <x v="0"/>
    <x v="0"/>
    <x v="2"/>
    <x v="2"/>
    <x v="11"/>
    <x v="10"/>
    <s v="422"/>
    <x v="41"/>
    <s v="422D"/>
    <s v="DSPS"/>
  </r>
  <r>
    <x v="35"/>
    <x v="0"/>
    <s v="LABORF"/>
    <s v="2026"/>
    <n v="49086.53"/>
    <s v="GU001"/>
    <s v="424ER1"/>
    <s v="1214"/>
    <s v="649090"/>
    <m/>
    <s v="CI"/>
    <x v="0"/>
    <x v="0"/>
    <x v="2"/>
    <x v="2"/>
    <x v="11"/>
    <x v="10"/>
    <s v="424"/>
    <x v="36"/>
    <s v="424B"/>
    <s v="Dean Enrollment and Retention"/>
  </r>
  <r>
    <x v="1825"/>
    <x v="0"/>
    <s v="LABORF"/>
    <s v="2026"/>
    <n v="0"/>
    <s v="RP025"/>
    <s v="26JRS1"/>
    <s v="2191"/>
    <s v="649090"/>
    <m/>
    <m/>
    <x v="0"/>
    <x v="0"/>
    <x v="1"/>
    <x v="1"/>
    <x v="1"/>
    <x v="1"/>
    <s v="26J"/>
    <x v="57"/>
    <s v="26JR"/>
    <s v="BC Dream Resource"/>
  </r>
  <r>
    <x v="2984"/>
    <x v="0"/>
    <s v="LABORF"/>
    <s v="2026"/>
    <n v="0"/>
    <s v="GU001"/>
    <s v="212BMT"/>
    <s v="1311"/>
    <s v="050200"/>
    <m/>
    <m/>
    <x v="0"/>
    <x v="0"/>
    <x v="1"/>
    <x v="1"/>
    <x v="6"/>
    <x v="5"/>
    <s v="212"/>
    <x v="16"/>
    <s v="212B"/>
    <s v="Art Department"/>
  </r>
  <r>
    <x v="2985"/>
    <x v="0"/>
    <s v="LABORF"/>
    <s v="2026"/>
    <n v="0"/>
    <s v="GU001"/>
    <s v="212BMT"/>
    <s v="1311"/>
    <s v="050100"/>
    <m/>
    <m/>
    <x v="0"/>
    <x v="0"/>
    <x v="1"/>
    <x v="1"/>
    <x v="6"/>
    <x v="5"/>
    <s v="212"/>
    <x v="16"/>
    <s v="212B"/>
    <s v="Art Department"/>
  </r>
  <r>
    <x v="2986"/>
    <x v="0"/>
    <s v="LABORF"/>
    <s v="2026"/>
    <n v="106377.19"/>
    <s v="GU001"/>
    <s v="133II0"/>
    <s v="2191"/>
    <s v="678000"/>
    <m/>
    <m/>
    <x v="0"/>
    <x v="0"/>
    <x v="0"/>
    <x v="0"/>
    <x v="9"/>
    <x v="8"/>
    <s v="133"/>
    <x v="23"/>
    <s v="133A"/>
    <s v="IT-Director, IT Infrastructure"/>
  </r>
  <r>
    <x v="451"/>
    <x v="0"/>
    <s v="LABORF"/>
    <s v="2026"/>
    <n v="5071.45"/>
    <s v="GU001"/>
    <s v="536MOC"/>
    <s v="2191"/>
    <s v="696071"/>
    <m/>
    <m/>
    <x v="0"/>
    <x v="0"/>
    <x v="3"/>
    <x v="3"/>
    <x v="17"/>
    <x v="13"/>
    <s v="536"/>
    <x v="60"/>
    <s v="536A"/>
    <s v="PC - Maintenance &amp; Operations"/>
  </r>
  <r>
    <x v="171"/>
    <x v="0"/>
    <s v="LABORF"/>
    <s v="2026"/>
    <n v="23546.78"/>
    <s v="GU001"/>
    <s v="267DK0"/>
    <s v="2191"/>
    <s v="679000"/>
    <m/>
    <m/>
    <x v="0"/>
    <x v="0"/>
    <x v="1"/>
    <x v="1"/>
    <x v="1"/>
    <x v="1"/>
    <s v="267"/>
    <x v="53"/>
    <s v="267A"/>
    <s v="Dean of Student Services"/>
  </r>
  <r>
    <x v="2193"/>
    <x v="0"/>
    <s v="LABORF"/>
    <s v="2026"/>
    <n v="36724.93"/>
    <s v="RP384"/>
    <s v="26LEQA"/>
    <s v="2191"/>
    <s v="649090"/>
    <m/>
    <m/>
    <x v="0"/>
    <x v="0"/>
    <x v="1"/>
    <x v="1"/>
    <x v="1"/>
    <x v="1"/>
    <s v="26L"/>
    <x v="10"/>
    <s v="26LA"/>
    <s v="Categorical Programs"/>
  </r>
  <r>
    <x v="2987"/>
    <x v="0"/>
    <s v="LABORF"/>
    <s v="2026"/>
    <n v="55088.45"/>
    <s v="GU001"/>
    <s v="23CMOB"/>
    <s v="2191"/>
    <s v="651000"/>
    <m/>
    <m/>
    <x v="0"/>
    <x v="0"/>
    <x v="1"/>
    <x v="1"/>
    <x v="15"/>
    <x v="14"/>
    <s v="23C"/>
    <x v="48"/>
    <s v="23CA"/>
    <s v="M &amp; O Manager"/>
  </r>
  <r>
    <x v="1476"/>
    <x v="0"/>
    <s v="LABORF"/>
    <s v="2026"/>
    <n v="34955.26"/>
    <s v="RP384"/>
    <s v="26LEQA"/>
    <s v="2191"/>
    <s v="649090"/>
    <m/>
    <m/>
    <x v="0"/>
    <x v="0"/>
    <x v="1"/>
    <x v="1"/>
    <x v="1"/>
    <x v="1"/>
    <s v="26L"/>
    <x v="10"/>
    <s v="26LA"/>
    <s v="Categorical Programs"/>
  </r>
  <r>
    <x v="1229"/>
    <x v="0"/>
    <s v="LABORF"/>
    <s v="2026"/>
    <n v="38616.65"/>
    <s v="RP350"/>
    <s v="26GCW1"/>
    <s v="2191"/>
    <s v="641010"/>
    <s v="CALLCO"/>
    <m/>
    <x v="0"/>
    <x v="0"/>
    <x v="1"/>
    <x v="1"/>
    <x v="1"/>
    <x v="1"/>
    <s v="26G"/>
    <x v="14"/>
    <s v="26GA"/>
    <s v="EOPS/CARE"/>
  </r>
  <r>
    <x v="2988"/>
    <x v="0"/>
    <s v="LABORF"/>
    <s v="2026"/>
    <n v="39618.050000000003"/>
    <s v="BF100"/>
    <s v="23DFS1"/>
    <s v="2191"/>
    <s v="694011"/>
    <m/>
    <m/>
    <x v="0"/>
    <x v="0"/>
    <x v="1"/>
    <x v="1"/>
    <x v="15"/>
    <x v="14"/>
    <s v="23F"/>
    <x v="71"/>
    <s v="23FS"/>
    <s v="BC Food Service"/>
  </r>
  <r>
    <x v="2920"/>
    <x v="0"/>
    <s v="LABORF"/>
    <s v="2026"/>
    <n v="44282.69"/>
    <s v="RP008"/>
    <s v="26EDS3"/>
    <s v="2191"/>
    <s v="642000"/>
    <m/>
    <m/>
    <x v="0"/>
    <x v="0"/>
    <x v="1"/>
    <x v="1"/>
    <x v="1"/>
    <x v="1"/>
    <s v="26E"/>
    <x v="14"/>
    <s v="26ED"/>
    <s v="BC DSPS"/>
  </r>
  <r>
    <x v="2989"/>
    <x v="0"/>
    <s v="LABORF"/>
    <s v="2026"/>
    <n v="55979.4"/>
    <s v="GU001"/>
    <s v="211DC0"/>
    <s v="2191"/>
    <s v="601000"/>
    <m/>
    <s v="BD"/>
    <x v="0"/>
    <x v="0"/>
    <x v="1"/>
    <x v="1"/>
    <x v="6"/>
    <x v="5"/>
    <s v="211"/>
    <x v="39"/>
    <s v="211E"/>
    <s v="BC Exec Director Rural Initiatives"/>
  </r>
  <r>
    <x v="2489"/>
    <x v="0"/>
    <s v="LABORF"/>
    <s v="2026"/>
    <n v="24135.4"/>
    <s v="GU001"/>
    <s v="26FFA1"/>
    <s v="2191"/>
    <s v="646000"/>
    <m/>
    <m/>
    <x v="0"/>
    <x v="0"/>
    <x v="1"/>
    <x v="1"/>
    <x v="1"/>
    <x v="1"/>
    <s v="26F"/>
    <x v="58"/>
    <s v="26FA"/>
    <s v="Director Financial Aid (New Queue)"/>
  </r>
  <r>
    <x v="2990"/>
    <x v="0"/>
    <s v="LABORF"/>
    <s v="2026"/>
    <n v="58813.3"/>
    <s v="GU001"/>
    <s v="211DC0"/>
    <s v="2191"/>
    <s v="601000"/>
    <m/>
    <s v="BD"/>
    <x v="0"/>
    <x v="0"/>
    <x v="1"/>
    <x v="1"/>
    <x v="6"/>
    <x v="5"/>
    <s v="211"/>
    <x v="39"/>
    <s v="211E"/>
    <s v="BC Exec Director Rural Initiatives"/>
  </r>
  <r>
    <x v="2991"/>
    <x v="0"/>
    <s v="LABORF"/>
    <s v="2026"/>
    <n v="0"/>
    <s v="GU001"/>
    <s v="514AM1"/>
    <s v="2394"/>
    <s v="696071"/>
    <m/>
    <m/>
    <x v="0"/>
    <x v="0"/>
    <x v="3"/>
    <x v="3"/>
    <x v="5"/>
    <x v="2"/>
    <s v="514"/>
    <x v="18"/>
    <s v="514A"/>
    <s v="PC - Athletic Director"/>
  </r>
  <r>
    <x v="1630"/>
    <x v="0"/>
    <s v="LABORF"/>
    <s v="2026"/>
    <n v="39961.440000000002"/>
    <s v="RP334"/>
    <s v="55BGU5"/>
    <s v="2191"/>
    <s v="601000"/>
    <m/>
    <m/>
    <x v="0"/>
    <x v="0"/>
    <x v="3"/>
    <x v="3"/>
    <x v="8"/>
    <x v="7"/>
    <s v="55B"/>
    <x v="76"/>
    <s v="55BA"/>
    <s v="Gear Up Manager"/>
  </r>
  <r>
    <x v="2992"/>
    <x v="0"/>
    <s v="LABORF"/>
    <s v="2026"/>
    <n v="0"/>
    <s v="GU001"/>
    <s v="213OI1"/>
    <s v="2110"/>
    <s v="684000"/>
    <m/>
    <m/>
    <x v="0"/>
    <x v="0"/>
    <x v="1"/>
    <x v="1"/>
    <x v="6"/>
    <x v="5"/>
    <s v="213"/>
    <x v="34"/>
    <s v="213O"/>
    <s v="BC Inmate Ed"/>
  </r>
  <r>
    <x v="2993"/>
    <x v="0"/>
    <s v="LABORF"/>
    <s v="2026"/>
    <n v="0"/>
    <s v="GU001"/>
    <s v="260VS0"/>
    <s v="2399"/>
    <s v="649090"/>
    <m/>
    <m/>
    <x v="0"/>
    <x v="0"/>
    <x v="1"/>
    <x v="1"/>
    <x v="1"/>
    <x v="1"/>
    <s v="260"/>
    <x v="1"/>
    <s v="260A"/>
    <s v="VP of Student Services"/>
  </r>
  <r>
    <x v="2994"/>
    <x v="0"/>
    <s v="LABORF"/>
    <s v="2026"/>
    <n v="0"/>
    <s v="GU001"/>
    <s v="260VS0"/>
    <s v="2399"/>
    <s v="649090"/>
    <m/>
    <m/>
    <x v="0"/>
    <x v="0"/>
    <x v="1"/>
    <x v="1"/>
    <x v="1"/>
    <x v="1"/>
    <s v="260"/>
    <x v="1"/>
    <s v="260A"/>
    <s v="VP of Student Services"/>
  </r>
  <r>
    <x v="2995"/>
    <x v="0"/>
    <s v="LABORF"/>
    <s v="2026"/>
    <n v="0"/>
    <s v="GU001"/>
    <s v="260VS0"/>
    <s v="2399"/>
    <s v="649090"/>
    <m/>
    <m/>
    <x v="0"/>
    <x v="0"/>
    <x v="1"/>
    <x v="1"/>
    <x v="1"/>
    <x v="1"/>
    <s v="260"/>
    <x v="1"/>
    <s v="260A"/>
    <s v="VP of Student Services"/>
  </r>
  <r>
    <x v="2543"/>
    <x v="0"/>
    <s v="LABORF"/>
    <s v="2026"/>
    <n v="94706.33"/>
    <s v="GU001"/>
    <s v="430BS0"/>
    <s v="2110"/>
    <s v="711001"/>
    <m/>
    <s v="CI"/>
    <x v="0"/>
    <x v="0"/>
    <x v="2"/>
    <x v="2"/>
    <x v="14"/>
    <x v="13"/>
    <s v="430"/>
    <x v="69"/>
    <s v="430A"/>
    <s v="CC -  Director of Admin Services"/>
  </r>
  <r>
    <x v="2996"/>
    <x v="0"/>
    <s v="LABORF"/>
    <s v="2026"/>
    <n v="141342.64000000001"/>
    <s v="GU001"/>
    <s v="132EA0"/>
    <s v="2110"/>
    <s v="678000"/>
    <m/>
    <m/>
    <x v="0"/>
    <x v="0"/>
    <x v="0"/>
    <x v="0"/>
    <x v="9"/>
    <x v="8"/>
    <s v="132"/>
    <x v="62"/>
    <s v="132A"/>
    <s v="IT-Director, Enterprise Application"/>
  </r>
  <r>
    <x v="2997"/>
    <x v="0"/>
    <s v="LABORF"/>
    <s v="2026"/>
    <n v="0"/>
    <s v="GU001"/>
    <s v="122BS7"/>
    <s v="2399"/>
    <s v="672000"/>
    <m/>
    <m/>
    <x v="0"/>
    <x v="0"/>
    <x v="0"/>
    <x v="0"/>
    <x v="0"/>
    <x v="0"/>
    <s v="122"/>
    <x v="0"/>
    <s v="122A"/>
    <s v="Director of Accounting Services"/>
  </r>
  <r>
    <x v="2998"/>
    <x v="0"/>
    <s v="LABORF"/>
    <s v="2026"/>
    <n v="119806.94"/>
    <s v="GU001"/>
    <s v="511SM2"/>
    <s v="1100"/>
    <s v="170100"/>
    <m/>
    <m/>
    <x v="0"/>
    <x v="0"/>
    <x v="3"/>
    <x v="3"/>
    <x v="5"/>
    <x v="2"/>
    <s v="511"/>
    <x v="17"/>
    <s v="511C"/>
    <s v="PC - Math"/>
  </r>
  <r>
    <x v="2999"/>
    <x v="0"/>
    <s v="LABORF"/>
    <s v="2026"/>
    <n v="0"/>
    <s v="GU001"/>
    <s v="512CJ1"/>
    <s v="2412"/>
    <s v="210500"/>
    <m/>
    <m/>
    <x v="0"/>
    <x v="0"/>
    <x v="3"/>
    <x v="3"/>
    <x v="5"/>
    <x v="2"/>
    <s v="512"/>
    <x v="33"/>
    <s v="512C"/>
    <s v="PC - CAREER &amp; TECHNICAL EDUCATION"/>
  </r>
  <r>
    <x v="3000"/>
    <x v="0"/>
    <s v="LABORF"/>
    <s v="2026"/>
    <n v="0"/>
    <s v="GU001"/>
    <s v="210VI0"/>
    <s v="2394"/>
    <s v="601000"/>
    <m/>
    <m/>
    <x v="0"/>
    <x v="0"/>
    <x v="1"/>
    <x v="1"/>
    <x v="6"/>
    <x v="5"/>
    <s v="210"/>
    <x v="8"/>
    <s v="210A"/>
    <s v="VP Student Learning"/>
  </r>
  <r>
    <x v="3001"/>
    <x v="0"/>
    <s v="LABORF"/>
    <s v="2026"/>
    <n v="0"/>
    <s v="GU001"/>
    <s v="210VI0"/>
    <s v="2412"/>
    <s v="499900"/>
    <m/>
    <m/>
    <x v="0"/>
    <x v="0"/>
    <x v="1"/>
    <x v="1"/>
    <x v="6"/>
    <x v="5"/>
    <s v="210"/>
    <x v="8"/>
    <s v="210A"/>
    <s v="VP Student Learning"/>
  </r>
  <r>
    <x v="3002"/>
    <x v="0"/>
    <s v="LABORF"/>
    <s v="2026"/>
    <n v="0"/>
    <s v="GU001"/>
    <s v="260VS0"/>
    <s v="2399"/>
    <s v="649090"/>
    <m/>
    <m/>
    <x v="0"/>
    <x v="0"/>
    <x v="1"/>
    <x v="1"/>
    <x v="1"/>
    <x v="1"/>
    <s v="260"/>
    <x v="1"/>
    <s v="260A"/>
    <s v="VP of Student Services"/>
  </r>
  <r>
    <x v="3003"/>
    <x v="0"/>
    <s v="LABORF"/>
    <s v="2026"/>
    <n v="0"/>
    <s v="GU001"/>
    <s v="260VS0"/>
    <s v="2399"/>
    <s v="649090"/>
    <m/>
    <m/>
    <x v="0"/>
    <x v="0"/>
    <x v="1"/>
    <x v="1"/>
    <x v="1"/>
    <x v="1"/>
    <s v="260"/>
    <x v="1"/>
    <s v="260A"/>
    <s v="VP of Student Services"/>
  </r>
  <r>
    <x v="3004"/>
    <x v="0"/>
    <s v="LABORF"/>
    <s v="2026"/>
    <n v="0"/>
    <s v="GU001"/>
    <s v="211DC0"/>
    <s v="2110"/>
    <s v="601000"/>
    <m/>
    <s v="BD"/>
    <x v="0"/>
    <x v="0"/>
    <x v="1"/>
    <x v="1"/>
    <x v="6"/>
    <x v="5"/>
    <s v="211"/>
    <x v="39"/>
    <s v="211E"/>
    <s v="BC Exec Director Rural Initiatives"/>
  </r>
  <r>
    <x v="3005"/>
    <x v="0"/>
    <s v="LABORF"/>
    <s v="2026"/>
    <n v="0"/>
    <s v="GU001"/>
    <s v="210VI0"/>
    <s v="1330"/>
    <s v="499900"/>
    <m/>
    <m/>
    <x v="0"/>
    <x v="0"/>
    <x v="1"/>
    <x v="1"/>
    <x v="6"/>
    <x v="5"/>
    <s v="210"/>
    <x v="8"/>
    <s v="210A"/>
    <s v="VP Student Learning"/>
  </r>
  <r>
    <x v="3006"/>
    <x v="0"/>
    <s v="LABORF"/>
    <s v="2026"/>
    <n v="0"/>
    <s v="GU001"/>
    <s v="210VI0"/>
    <s v="2412"/>
    <s v="499900"/>
    <m/>
    <m/>
    <x v="0"/>
    <x v="0"/>
    <x v="1"/>
    <x v="1"/>
    <x v="6"/>
    <x v="5"/>
    <s v="210"/>
    <x v="8"/>
    <s v="210A"/>
    <s v="VP Student Learning"/>
  </r>
  <r>
    <x v="3007"/>
    <x v="0"/>
    <s v="LABORF"/>
    <s v="2026"/>
    <n v="0"/>
    <s v="GU001"/>
    <s v="210VI0"/>
    <s v="2394"/>
    <s v="601000"/>
    <m/>
    <m/>
    <x v="0"/>
    <x v="0"/>
    <x v="1"/>
    <x v="1"/>
    <x v="6"/>
    <x v="5"/>
    <s v="210"/>
    <x v="8"/>
    <s v="210A"/>
    <s v="VP Student Learning"/>
  </r>
  <r>
    <x v="3008"/>
    <x v="0"/>
    <s v="LABORF"/>
    <s v="2026"/>
    <n v="0"/>
    <s v="GU001"/>
    <s v="210VI0"/>
    <s v="2394"/>
    <s v="601000"/>
    <m/>
    <m/>
    <x v="0"/>
    <x v="0"/>
    <x v="1"/>
    <x v="1"/>
    <x v="6"/>
    <x v="5"/>
    <s v="210"/>
    <x v="8"/>
    <s v="210A"/>
    <s v="VP Student Learning"/>
  </r>
  <r>
    <x v="3009"/>
    <x v="0"/>
    <s v="LABORF"/>
    <s v="2026"/>
    <n v="0"/>
    <s v="GU001"/>
    <s v="210VI0"/>
    <s v="2394"/>
    <s v="601000"/>
    <m/>
    <m/>
    <x v="0"/>
    <x v="0"/>
    <x v="1"/>
    <x v="1"/>
    <x v="6"/>
    <x v="5"/>
    <s v="210"/>
    <x v="8"/>
    <s v="210A"/>
    <s v="VP Student Learning"/>
  </r>
  <r>
    <x v="3010"/>
    <x v="0"/>
    <s v="LABORF"/>
    <s v="2026"/>
    <n v="0"/>
    <s v="GU001"/>
    <s v="210VI0"/>
    <s v="2394"/>
    <s v="601000"/>
    <m/>
    <m/>
    <x v="0"/>
    <x v="0"/>
    <x v="1"/>
    <x v="1"/>
    <x v="6"/>
    <x v="5"/>
    <s v="210"/>
    <x v="8"/>
    <s v="210A"/>
    <s v="VP Student Learning"/>
  </r>
  <r>
    <x v="3011"/>
    <x v="0"/>
    <s v="LABORF"/>
    <s v="2026"/>
    <n v="0"/>
    <s v="GU001"/>
    <s v="210VI0"/>
    <s v="2394"/>
    <s v="601000"/>
    <m/>
    <m/>
    <x v="0"/>
    <x v="0"/>
    <x v="1"/>
    <x v="1"/>
    <x v="6"/>
    <x v="5"/>
    <s v="210"/>
    <x v="8"/>
    <s v="210A"/>
    <s v="VP Student Learning"/>
  </r>
  <r>
    <x v="3012"/>
    <x v="0"/>
    <s v="LABORF"/>
    <s v="2026"/>
    <n v="0"/>
    <s v="GU001"/>
    <s v="210VI0"/>
    <s v="2394"/>
    <s v="601000"/>
    <m/>
    <m/>
    <x v="0"/>
    <x v="0"/>
    <x v="1"/>
    <x v="1"/>
    <x v="6"/>
    <x v="5"/>
    <s v="210"/>
    <x v="8"/>
    <s v="210A"/>
    <s v="VP Student Learning"/>
  </r>
  <r>
    <x v="3013"/>
    <x v="0"/>
    <s v="LABORF"/>
    <s v="2026"/>
    <n v="0"/>
    <s v="GU001"/>
    <s v="210VI0"/>
    <s v="2394"/>
    <s v="601000"/>
    <m/>
    <m/>
    <x v="0"/>
    <x v="0"/>
    <x v="1"/>
    <x v="1"/>
    <x v="6"/>
    <x v="5"/>
    <s v="210"/>
    <x v="8"/>
    <s v="210A"/>
    <s v="VP Student Learning"/>
  </r>
  <r>
    <x v="3014"/>
    <x v="0"/>
    <s v="LABORF"/>
    <s v="2026"/>
    <n v="0"/>
    <s v="GU001"/>
    <s v="210VI0"/>
    <s v="2394"/>
    <s v="601000"/>
    <m/>
    <m/>
    <x v="0"/>
    <x v="0"/>
    <x v="1"/>
    <x v="1"/>
    <x v="6"/>
    <x v="5"/>
    <s v="210"/>
    <x v="8"/>
    <s v="210A"/>
    <s v="VP Student Learning"/>
  </r>
  <r>
    <x v="3015"/>
    <x v="0"/>
    <s v="LABORF"/>
    <s v="2026"/>
    <n v="0"/>
    <s v="GU001"/>
    <s v="410VI0"/>
    <s v="1419"/>
    <s v="601000"/>
    <m/>
    <s v="CI"/>
    <x v="0"/>
    <x v="0"/>
    <x v="2"/>
    <x v="2"/>
    <x v="2"/>
    <x v="2"/>
    <s v="410"/>
    <x v="7"/>
    <s v="410A"/>
    <s v="CC - VP Academic Affairs"/>
  </r>
  <r>
    <x v="3016"/>
    <x v="0"/>
    <s v="LABORF"/>
    <s v="2026"/>
    <n v="130686.33"/>
    <s v="GU001"/>
    <s v="211DC0"/>
    <s v="1100"/>
    <s v="150100"/>
    <m/>
    <s v="BD"/>
    <x v="0"/>
    <x v="0"/>
    <x v="1"/>
    <x v="1"/>
    <x v="6"/>
    <x v="5"/>
    <s v="211"/>
    <x v="39"/>
    <s v="211E"/>
    <s v="BC Exec Director Rural Initiatives"/>
  </r>
  <r>
    <x v="3017"/>
    <x v="0"/>
    <s v="LABORF"/>
    <s v="2026"/>
    <n v="149622.44"/>
    <s v="GU001"/>
    <s v="212PA2"/>
    <s v="1100"/>
    <s v="100400"/>
    <m/>
    <m/>
    <x v="0"/>
    <x v="0"/>
    <x v="1"/>
    <x v="1"/>
    <x v="6"/>
    <x v="5"/>
    <s v="212"/>
    <x v="16"/>
    <s v="212P"/>
    <s v="Performing Arts"/>
  </r>
  <r>
    <x v="3018"/>
    <x v="0"/>
    <s v="LABORF"/>
    <s v="2026"/>
    <n v="135550.56"/>
    <s v="GU001"/>
    <s v="206PT1"/>
    <s v="1100"/>
    <s v="083500"/>
    <m/>
    <m/>
    <x v="0"/>
    <x v="0"/>
    <x v="1"/>
    <x v="1"/>
    <x v="13"/>
    <x v="12"/>
    <s v="206"/>
    <x v="56"/>
    <s v="206B"/>
    <s v="BC Athletics-INST"/>
  </r>
  <r>
    <x v="3019"/>
    <x v="0"/>
    <s v="LABORF"/>
    <s v="2026"/>
    <n v="194379.17"/>
    <s v="GU001"/>
    <s v="213DE0"/>
    <s v="1214"/>
    <s v="601000"/>
    <m/>
    <m/>
    <x v="0"/>
    <x v="0"/>
    <x v="1"/>
    <x v="1"/>
    <x v="6"/>
    <x v="5"/>
    <s v="213"/>
    <x v="34"/>
    <s v="213D"/>
    <s v="Business Center"/>
  </r>
  <r>
    <x v="3020"/>
    <x v="0"/>
    <s v="LABORF"/>
    <s v="2026"/>
    <n v="102749.01"/>
    <s v="GU001"/>
    <s v="21BCM1"/>
    <s v="1100"/>
    <s v="150600"/>
    <m/>
    <m/>
    <x v="0"/>
    <x v="0"/>
    <x v="1"/>
    <x v="1"/>
    <x v="6"/>
    <x v="5"/>
    <s v="21B"/>
    <x v="12"/>
    <s v="21BC"/>
    <s v="English Grants"/>
  </r>
  <r>
    <x v="3021"/>
    <x v="0"/>
    <s v="LABORF"/>
    <s v="2026"/>
    <n v="102091.96"/>
    <s v="GU001"/>
    <s v="21AEIT"/>
    <s v="1100"/>
    <s v="093400"/>
    <m/>
    <m/>
    <x v="0"/>
    <x v="0"/>
    <x v="1"/>
    <x v="1"/>
    <x v="6"/>
    <x v="5"/>
    <s v="21A"/>
    <x v="47"/>
    <s v="21AE"/>
    <s v="Engineering Systems"/>
  </r>
  <r>
    <x v="216"/>
    <x v="0"/>
    <s v="LABORF"/>
    <s v="2026"/>
    <n v="50284.6"/>
    <s v="GU001"/>
    <s v="21ACTE"/>
    <s v="2110"/>
    <s v="601000"/>
    <m/>
    <m/>
    <x v="0"/>
    <x v="0"/>
    <x v="1"/>
    <x v="1"/>
    <x v="6"/>
    <x v="5"/>
    <s v="21A"/>
    <x v="47"/>
    <s v="21AC"/>
    <s v="BC Director CTE"/>
  </r>
  <r>
    <x v="2703"/>
    <x v="0"/>
    <s v="LABORF"/>
    <s v="2026"/>
    <n v="43360.25"/>
    <s v="RP384"/>
    <s v="26LEQB"/>
    <s v="2110"/>
    <s v="649090"/>
    <m/>
    <m/>
    <x v="0"/>
    <x v="0"/>
    <x v="1"/>
    <x v="1"/>
    <x v="1"/>
    <x v="1"/>
    <s v="26L"/>
    <x v="10"/>
    <s v="26LA"/>
    <s v="Categorical Programs"/>
  </r>
  <r>
    <x v="3022"/>
    <x v="0"/>
    <s v="LABORF"/>
    <s v="2026"/>
    <n v="122169.76"/>
    <s v="GU001"/>
    <s v="215DN0"/>
    <s v="2110"/>
    <s v="601000"/>
    <m/>
    <m/>
    <x v="0"/>
    <x v="0"/>
    <x v="1"/>
    <x v="1"/>
    <x v="6"/>
    <x v="5"/>
    <s v="215"/>
    <x v="13"/>
    <s v="215A"/>
    <s v="Dean-Stdnt Lrning (Math/HC)"/>
  </r>
  <r>
    <x v="3023"/>
    <x v="0"/>
    <s v="LABORF"/>
    <s v="2026"/>
    <n v="0"/>
    <s v="RP230"/>
    <s v="211ES1"/>
    <s v="2191"/>
    <s v="619000"/>
    <s v="SOALNW"/>
    <m/>
    <x v="0"/>
    <x v="0"/>
    <x v="1"/>
    <x v="1"/>
    <x v="6"/>
    <x v="5"/>
    <s v="211"/>
    <x v="39"/>
    <s v="211E"/>
    <s v="BC Exec Director Rural Initiatives"/>
  </r>
  <r>
    <x v="482"/>
    <x v="0"/>
    <s v="LABORF"/>
    <s v="2026"/>
    <n v="123482.17"/>
    <s v="GU001"/>
    <s v="206AT0"/>
    <s v="1100"/>
    <s v="083550"/>
    <m/>
    <m/>
    <x v="0"/>
    <x v="0"/>
    <x v="1"/>
    <x v="1"/>
    <x v="13"/>
    <x v="12"/>
    <s v="206"/>
    <x v="56"/>
    <s v="206A"/>
    <s v="BC Athletics"/>
  </r>
  <r>
    <x v="3024"/>
    <x v="0"/>
    <s v="LABORF"/>
    <s v="2026"/>
    <n v="119806.94"/>
    <s v="GU001"/>
    <s v="215SI1"/>
    <s v="1100"/>
    <s v="190500"/>
    <m/>
    <m/>
    <x v="0"/>
    <x v="0"/>
    <x v="1"/>
    <x v="1"/>
    <x v="6"/>
    <x v="5"/>
    <s v="215"/>
    <x v="13"/>
    <s v="215G"/>
    <s v="Physical Science"/>
  </r>
  <r>
    <x v="160"/>
    <x v="0"/>
    <s v="LABORF"/>
    <s v="2026"/>
    <n v="14450.62"/>
    <s v="GU001"/>
    <s v="21BCM1"/>
    <s v="1252"/>
    <s v="601000"/>
    <m/>
    <m/>
    <x v="0"/>
    <x v="0"/>
    <x v="1"/>
    <x v="1"/>
    <x v="6"/>
    <x v="5"/>
    <s v="21B"/>
    <x v="12"/>
    <s v="21BC"/>
    <s v="English Grants"/>
  </r>
  <r>
    <x v="3025"/>
    <x v="0"/>
    <s v="LABORF"/>
    <s v="2026"/>
    <n v="144253.26"/>
    <s v="GU001"/>
    <s v="21DHC1"/>
    <s v="1100"/>
    <s v="123010"/>
    <m/>
    <m/>
    <x v="0"/>
    <x v="0"/>
    <x v="1"/>
    <x v="1"/>
    <x v="6"/>
    <x v="5"/>
    <s v="21D"/>
    <x v="11"/>
    <s v="21DH"/>
    <s v="BC Assc Dean Nursing"/>
  </r>
  <r>
    <x v="3026"/>
    <x v="0"/>
    <s v="LABORF"/>
    <s v="2026"/>
    <n v="93444.08"/>
    <s v="CD004"/>
    <s v="219CD4"/>
    <s v="2110"/>
    <s v="692000"/>
    <m/>
    <m/>
    <x v="0"/>
    <x v="0"/>
    <x v="1"/>
    <x v="1"/>
    <x v="6"/>
    <x v="5"/>
    <s v="219"/>
    <x v="9"/>
    <s v="219C"/>
    <s v="BC Director CDC"/>
  </r>
  <r>
    <x v="2949"/>
    <x v="0"/>
    <s v="LABORF"/>
    <s v="2026"/>
    <n v="2163.42"/>
    <s v="RP501"/>
    <s v="43HPK1"/>
    <s v="2191"/>
    <s v="695020"/>
    <m/>
    <s v="CI"/>
    <x v="0"/>
    <x v="0"/>
    <x v="2"/>
    <x v="2"/>
    <x v="14"/>
    <x v="13"/>
    <s v="43H"/>
    <x v="83"/>
    <s v="43HA"/>
    <s v="CC Safety &amp; Security Program Mgr"/>
  </r>
  <r>
    <x v="3027"/>
    <x v="0"/>
    <s v="LABORF"/>
    <s v="2026"/>
    <n v="47706.34"/>
    <s v="GU001"/>
    <s v="411AH1"/>
    <s v="1311"/>
    <s v="120100"/>
    <m/>
    <s v="CI"/>
    <x v="0"/>
    <x v="0"/>
    <x v="2"/>
    <x v="2"/>
    <x v="2"/>
    <x v="2"/>
    <s v="411"/>
    <x v="20"/>
    <s v="411A"/>
    <s v="Dean of Career Technical Education"/>
  </r>
  <r>
    <x v="2911"/>
    <x v="0"/>
    <s v="LABORF"/>
    <s v="2026"/>
    <n v="10264.19"/>
    <s v="GU001"/>
    <s v="41EMA1"/>
    <s v="1252"/>
    <s v="601000"/>
    <m/>
    <s v="CI"/>
    <x v="0"/>
    <x v="0"/>
    <x v="2"/>
    <x v="2"/>
    <x v="2"/>
    <x v="2"/>
    <s v="41E"/>
    <x v="2"/>
    <s v="41EC"/>
    <s v="CC-Mathematics"/>
  </r>
  <r>
    <x v="227"/>
    <x v="0"/>
    <s v="LABORF"/>
    <s v="2026"/>
    <n v="9332.36"/>
    <s v="RP005"/>
    <s v="422EO1"/>
    <s v="1231"/>
    <s v="643000"/>
    <s v="EOPDCB"/>
    <s v="CP"/>
    <x v="0"/>
    <x v="0"/>
    <x v="2"/>
    <x v="2"/>
    <x v="11"/>
    <x v="10"/>
    <s v="422"/>
    <x v="41"/>
    <s v="422E"/>
    <s v="EOPS"/>
  </r>
  <r>
    <x v="2090"/>
    <x v="0"/>
    <s v="LABORF"/>
    <s v="2026"/>
    <n v="12161.21"/>
    <s v="GU001"/>
    <s v="536MOB"/>
    <s v="2191"/>
    <s v="713000"/>
    <m/>
    <m/>
    <x v="0"/>
    <x v="0"/>
    <x v="3"/>
    <x v="3"/>
    <x v="17"/>
    <x v="13"/>
    <s v="536"/>
    <x v="60"/>
    <s v="536A"/>
    <s v="PC - Maintenance &amp; Operations"/>
  </r>
  <r>
    <x v="2803"/>
    <x v="0"/>
    <s v="LABORF"/>
    <s v="2026"/>
    <n v="0"/>
    <s v="RP037"/>
    <s v="553BN1"/>
    <s v="1231"/>
    <s v="649090"/>
    <m/>
    <m/>
    <x v="0"/>
    <x v="0"/>
    <x v="3"/>
    <x v="3"/>
    <x v="8"/>
    <x v="7"/>
    <s v="553"/>
    <x v="22"/>
    <s v="553B"/>
    <s v="Director Financial Aid"/>
  </r>
  <r>
    <x v="103"/>
    <x v="0"/>
    <s v="LABORF"/>
    <s v="2026"/>
    <n v="6951.46"/>
    <s v="RP384"/>
    <s v="40KEQA"/>
    <s v="2191"/>
    <s v="649090"/>
    <m/>
    <s v="CI"/>
    <x v="0"/>
    <x v="0"/>
    <x v="2"/>
    <x v="2"/>
    <x v="7"/>
    <x v="6"/>
    <s v="40K"/>
    <x v="21"/>
    <s v="40KA"/>
    <s v="Equity"/>
  </r>
  <r>
    <x v="103"/>
    <x v="0"/>
    <s v="LABORF"/>
    <s v="2026"/>
    <n v="4047.29"/>
    <s v="RP384"/>
    <s v="42FMTB"/>
    <s v="2191"/>
    <s v="632000"/>
    <m/>
    <s v="CI"/>
    <x v="0"/>
    <x v="0"/>
    <x v="2"/>
    <x v="2"/>
    <x v="11"/>
    <x v="10"/>
    <s v="42F"/>
    <x v="63"/>
    <s v="42FA"/>
    <s v="Director of SSSP"/>
  </r>
  <r>
    <x v="402"/>
    <x v="0"/>
    <s v="LABORF"/>
    <s v="2026"/>
    <n v="13131.05"/>
    <s v="RP009"/>
    <s v="422CA1"/>
    <s v="1231"/>
    <s v="643010"/>
    <s v="CARDCB"/>
    <s v="CI"/>
    <x v="0"/>
    <x v="0"/>
    <x v="2"/>
    <x v="2"/>
    <x v="11"/>
    <x v="10"/>
    <s v="422"/>
    <x v="41"/>
    <s v="422C"/>
    <s v="Care"/>
  </r>
  <r>
    <x v="2527"/>
    <x v="0"/>
    <s v="LABORF"/>
    <s v="2026"/>
    <n v="117350.55"/>
    <s v="GU001"/>
    <s v="43HMOS"/>
    <s v="2110"/>
    <s v="677010"/>
    <m/>
    <s v="CI"/>
    <x v="0"/>
    <x v="0"/>
    <x v="2"/>
    <x v="2"/>
    <x v="14"/>
    <x v="13"/>
    <s v="43H"/>
    <x v="83"/>
    <s v="43HA"/>
    <s v="CC Safety &amp; Security Program Mgr"/>
  </r>
  <r>
    <x v="1038"/>
    <x v="0"/>
    <s v="LABORF"/>
    <s v="2026"/>
    <n v="17632.900000000001"/>
    <s v="GU001"/>
    <s v="206AT0"/>
    <s v="1251"/>
    <s v="696011"/>
    <m/>
    <m/>
    <x v="0"/>
    <x v="0"/>
    <x v="1"/>
    <x v="1"/>
    <x v="13"/>
    <x v="12"/>
    <s v="206"/>
    <x v="56"/>
    <s v="206A"/>
    <s v="BC Athletics"/>
  </r>
  <r>
    <x v="1511"/>
    <x v="0"/>
    <s v="LABORF"/>
    <s v="2026"/>
    <n v="35829.15"/>
    <s v="GU001"/>
    <s v="51KDE1"/>
    <s v="2191"/>
    <s v="631000"/>
    <s v="DORESV"/>
    <m/>
    <x v="0"/>
    <x v="0"/>
    <x v="3"/>
    <x v="3"/>
    <x v="5"/>
    <x v="2"/>
    <s v="51K"/>
    <x v="30"/>
    <s v="51KA"/>
    <s v="Dir Dual Enrollment &amp; Early College"/>
  </r>
  <r>
    <x v="2138"/>
    <x v="0"/>
    <s v="LABORF"/>
    <s v="2026"/>
    <n v="0"/>
    <s v="GU001"/>
    <s v="200PR0"/>
    <s v="1214"/>
    <s v="711001"/>
    <m/>
    <m/>
    <x v="0"/>
    <x v="0"/>
    <x v="1"/>
    <x v="1"/>
    <x v="13"/>
    <x v="12"/>
    <s v="200"/>
    <x v="35"/>
    <s v="200A"/>
    <s v="BC - President"/>
  </r>
  <r>
    <x v="1272"/>
    <x v="0"/>
    <s v="LABORF"/>
    <s v="2026"/>
    <n v="30895.37"/>
    <s v="RP527"/>
    <s v="518HC3"/>
    <s v="2191"/>
    <s v="601000"/>
    <m/>
    <m/>
    <x v="0"/>
    <x v="0"/>
    <x v="3"/>
    <x v="3"/>
    <x v="5"/>
    <x v="2"/>
    <s v="518"/>
    <x v="6"/>
    <s v="518A"/>
    <s v="Associate Dean, Health Careers"/>
  </r>
  <r>
    <x v="231"/>
    <x v="0"/>
    <s v="LABORF"/>
    <s v="2026"/>
    <n v="22951.53"/>
    <s v="RP502"/>
    <s v="53EMOP"/>
    <s v="2191"/>
    <s v="695030"/>
    <m/>
    <m/>
    <x v="0"/>
    <x v="0"/>
    <x v="3"/>
    <x v="3"/>
    <x v="17"/>
    <x v="13"/>
    <s v="53E"/>
    <x v="61"/>
    <s v="53EA"/>
    <s v="Safety &amp; Seccurity"/>
  </r>
  <r>
    <x v="3028"/>
    <x v="0"/>
    <s v="LABORF"/>
    <s v="2026"/>
    <n v="129610.34"/>
    <s v="GU001"/>
    <s v="133II0"/>
    <s v="2191"/>
    <s v="678000"/>
    <m/>
    <m/>
    <x v="0"/>
    <x v="0"/>
    <x v="0"/>
    <x v="0"/>
    <x v="9"/>
    <x v="8"/>
    <s v="133"/>
    <x v="23"/>
    <s v="133A"/>
    <s v="IT-Director, IT Infrastructure"/>
  </r>
  <r>
    <x v="3029"/>
    <x v="0"/>
    <s v="LABORF"/>
    <s v="2026"/>
    <n v="0"/>
    <s v="GU001"/>
    <s v="210VI0"/>
    <s v="1419"/>
    <s v="601000"/>
    <s v="BTL001"/>
    <m/>
    <x v="0"/>
    <x v="0"/>
    <x v="1"/>
    <x v="1"/>
    <x v="6"/>
    <x v="5"/>
    <s v="210"/>
    <x v="8"/>
    <s v="210A"/>
    <s v="VP Student Learning"/>
  </r>
  <r>
    <x v="3030"/>
    <x v="0"/>
    <s v="LABORF"/>
    <s v="2026"/>
    <n v="23526.86"/>
    <s v="GU001"/>
    <s v="218EDU"/>
    <s v="2211"/>
    <s v="493072"/>
    <m/>
    <m/>
    <x v="0"/>
    <x v="0"/>
    <x v="1"/>
    <x v="1"/>
    <x v="6"/>
    <x v="5"/>
    <s v="218"/>
    <x v="26"/>
    <s v="218E"/>
    <s v="BC Education"/>
  </r>
  <r>
    <x v="3031"/>
    <x v="0"/>
    <s v="LABORF"/>
    <s v="2026"/>
    <n v="16017.96"/>
    <s v="GU001"/>
    <s v="21GLI0"/>
    <s v="2191"/>
    <s v="612000"/>
    <m/>
    <m/>
    <x v="0"/>
    <x v="0"/>
    <x v="1"/>
    <x v="1"/>
    <x v="6"/>
    <x v="5"/>
    <s v="21G"/>
    <x v="15"/>
    <s v="21GL"/>
    <s v="BC LIBRARY"/>
  </r>
  <r>
    <x v="3032"/>
    <x v="0"/>
    <s v="LABORF"/>
    <s v="2026"/>
    <n v="45353.69"/>
    <s v="CD004"/>
    <s v="219CD4"/>
    <s v="2191"/>
    <s v="692000"/>
    <m/>
    <m/>
    <x v="0"/>
    <x v="0"/>
    <x v="1"/>
    <x v="1"/>
    <x v="6"/>
    <x v="5"/>
    <s v="219"/>
    <x v="9"/>
    <s v="219C"/>
    <s v="BC Director CDC"/>
  </r>
  <r>
    <x v="3033"/>
    <x v="0"/>
    <s v="LABORF"/>
    <s v="2026"/>
    <n v="59910.559999999998"/>
    <s v="GU001"/>
    <s v="211DC0"/>
    <s v="2191"/>
    <s v="601000"/>
    <m/>
    <s v="BD"/>
    <x v="0"/>
    <x v="0"/>
    <x v="1"/>
    <x v="1"/>
    <x v="6"/>
    <x v="5"/>
    <s v="211"/>
    <x v="39"/>
    <s v="211E"/>
    <s v="BC Exec Director Rural Initiatives"/>
  </r>
  <r>
    <x v="1623"/>
    <x v="0"/>
    <s v="LABORF"/>
    <s v="2026"/>
    <n v="5881.33"/>
    <s v="RP500"/>
    <s v="239SY0"/>
    <s v="2191"/>
    <s v="695010"/>
    <m/>
    <m/>
    <x v="0"/>
    <x v="0"/>
    <x v="1"/>
    <x v="1"/>
    <x v="15"/>
    <x v="14"/>
    <s v="239"/>
    <x v="44"/>
    <s v="239A"/>
    <s v="Public Safety"/>
  </r>
  <r>
    <x v="3034"/>
    <x v="0"/>
    <s v="LABORF"/>
    <s v="2026"/>
    <n v="77168.22"/>
    <s v="RP005"/>
    <s v="26GEO1"/>
    <s v="2191"/>
    <s v="643000"/>
    <s v="EOPLCB"/>
    <m/>
    <x v="0"/>
    <x v="0"/>
    <x v="1"/>
    <x v="1"/>
    <x v="1"/>
    <x v="1"/>
    <s v="26G"/>
    <x v="14"/>
    <s v="26GA"/>
    <s v="EOPS/CARE"/>
  </r>
  <r>
    <x v="3035"/>
    <x v="0"/>
    <s v="LABORF"/>
    <s v="2026"/>
    <n v="0"/>
    <s v="GU001"/>
    <s v="26CCG1"/>
    <s v="1231"/>
    <s v="631000"/>
    <m/>
    <m/>
    <x v="0"/>
    <x v="0"/>
    <x v="1"/>
    <x v="1"/>
    <x v="1"/>
    <x v="1"/>
    <s v="26C"/>
    <x v="43"/>
    <s v="26CC"/>
    <s v="Dean of Student Develop Success"/>
  </r>
  <r>
    <x v="3036"/>
    <x v="0"/>
    <s v="LABORF"/>
    <s v="2026"/>
    <n v="0"/>
    <s v="GU001"/>
    <s v="210VI0"/>
    <s v="1214"/>
    <s v="601000"/>
    <m/>
    <m/>
    <x v="0"/>
    <x v="0"/>
    <x v="1"/>
    <x v="1"/>
    <x v="6"/>
    <x v="5"/>
    <s v="210"/>
    <x v="8"/>
    <s v="210A"/>
    <s v="VP Student Learning"/>
  </r>
  <r>
    <x v="956"/>
    <x v="0"/>
    <s v="LABORF"/>
    <s v="2026"/>
    <n v="19791.04"/>
    <s v="CD002"/>
    <s v="219CD1"/>
    <s v="2191"/>
    <s v="692000"/>
    <m/>
    <m/>
    <x v="0"/>
    <x v="0"/>
    <x v="1"/>
    <x v="1"/>
    <x v="6"/>
    <x v="5"/>
    <s v="219"/>
    <x v="9"/>
    <s v="219C"/>
    <s v="BC Director CDC"/>
  </r>
  <r>
    <x v="3037"/>
    <x v="0"/>
    <s v="LABORF"/>
    <s v="2026"/>
    <n v="28972.37"/>
    <s v="GU001"/>
    <s v="218EDU"/>
    <s v="2191"/>
    <s v="611000"/>
    <m/>
    <m/>
    <x v="0"/>
    <x v="0"/>
    <x v="1"/>
    <x v="1"/>
    <x v="6"/>
    <x v="5"/>
    <s v="218"/>
    <x v="26"/>
    <s v="218E"/>
    <s v="BC Education"/>
  </r>
  <r>
    <x v="3038"/>
    <x v="0"/>
    <s v="LABORF"/>
    <s v="2026"/>
    <n v="154352.71"/>
    <s v="GU001"/>
    <s v="21FFL2"/>
    <s v="1100"/>
    <s v="493080"/>
    <m/>
    <m/>
    <x v="0"/>
    <x v="0"/>
    <x v="1"/>
    <x v="1"/>
    <x v="6"/>
    <x v="5"/>
    <s v="21F"/>
    <x v="46"/>
    <s v="21FF"/>
    <s v="BC FOREIGN LANGUAGE"/>
  </r>
  <r>
    <x v="3039"/>
    <x v="0"/>
    <s v="LABORF"/>
    <s v="2026"/>
    <n v="0"/>
    <s v="GU001"/>
    <s v="212PA3"/>
    <s v="2495"/>
    <s v="100700"/>
    <m/>
    <m/>
    <x v="0"/>
    <x v="0"/>
    <x v="1"/>
    <x v="1"/>
    <x v="6"/>
    <x v="5"/>
    <s v="212"/>
    <x v="16"/>
    <s v="212P"/>
    <s v="Performing Arts"/>
  </r>
  <r>
    <x v="3040"/>
    <x v="0"/>
    <s v="LABORF"/>
    <s v="2026"/>
    <n v="0"/>
    <s v="GU001"/>
    <s v="514AM2"/>
    <s v="2394"/>
    <s v="696071"/>
    <m/>
    <m/>
    <x v="0"/>
    <x v="0"/>
    <x v="3"/>
    <x v="3"/>
    <x v="5"/>
    <x v="2"/>
    <s v="514"/>
    <x v="18"/>
    <s v="514A"/>
    <s v="PC - Athletic Director"/>
  </r>
  <r>
    <x v="748"/>
    <x v="0"/>
    <s v="LABORF"/>
    <s v="2026"/>
    <n v="10086.48"/>
    <s v="RP009"/>
    <s v="55CCA1"/>
    <s v="1231"/>
    <s v="643010"/>
    <s v="CARDCB"/>
    <m/>
    <x v="0"/>
    <x v="0"/>
    <x v="3"/>
    <x v="3"/>
    <x v="8"/>
    <x v="7"/>
    <s v="55C"/>
    <x v="24"/>
    <s v="55CB"/>
    <s v="Director of Student Services"/>
  </r>
  <r>
    <x v="3041"/>
    <x v="0"/>
    <s v="LABORF"/>
    <s v="2026"/>
    <n v="0"/>
    <s v="GU001"/>
    <s v="133II0"/>
    <s v="2191"/>
    <s v="678000"/>
    <m/>
    <m/>
    <x v="0"/>
    <x v="0"/>
    <x v="0"/>
    <x v="0"/>
    <x v="9"/>
    <x v="8"/>
    <s v="133"/>
    <x v="23"/>
    <s v="133A"/>
    <s v="IT-Director, IT Infrastructure"/>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915">
  <r>
    <s v="DMT007"/>
    <x v="0"/>
    <s v="LABORF"/>
    <s v="2025"/>
    <n v="3600"/>
    <m/>
    <s v="GU001"/>
    <s v="R01BT1"/>
    <s v="2110"/>
    <s v="660020"/>
    <m/>
    <m/>
    <s v="0"/>
    <s v="District"/>
    <s v="1"/>
    <x v="0"/>
    <s v="10"/>
    <x v="0"/>
    <s v="101"/>
    <s v="Chancellor's - Admin. Assistant"/>
    <s v="101A"/>
    <s v="Chancellor's - Admin. Assistant"/>
  </r>
  <r>
    <s v="BMC835"/>
    <x v="0"/>
    <s v="LABORF"/>
    <s v="2025"/>
    <n v="28219.27"/>
    <m/>
    <s v="RP040"/>
    <s v="102RG2"/>
    <s v="2191"/>
    <s v="684000"/>
    <m/>
    <m/>
    <s v="0"/>
    <s v="District"/>
    <s v="1"/>
    <x v="0"/>
    <s v="10"/>
    <x v="0"/>
    <s v="102"/>
    <s v="Public Affairs &amp; Development"/>
    <s v="102C"/>
    <s v="CREL Energy Dev (2)"/>
  </r>
  <r>
    <s v="DTM011"/>
    <x v="0"/>
    <s v="LABORF"/>
    <s v="2025"/>
    <n v="0"/>
    <m/>
    <s v="RP040"/>
    <s v="102RG3"/>
    <s v="1214"/>
    <s v="684000"/>
    <m/>
    <m/>
    <s v="0"/>
    <s v="District"/>
    <s v="1"/>
    <x v="0"/>
    <s v="10"/>
    <x v="0"/>
    <s v="102"/>
    <s v="Public Affairs &amp; Development"/>
    <s v="102D"/>
    <s v="CREL Academics (3)"/>
  </r>
  <r>
    <s v="DMN106"/>
    <x v="0"/>
    <s v="LABORF"/>
    <s v="2025"/>
    <n v="0"/>
    <m/>
    <s v="RP040"/>
    <s v="102RG3"/>
    <s v="2110"/>
    <s v="684000"/>
    <m/>
    <m/>
    <s v="0"/>
    <s v="District"/>
    <s v="1"/>
    <x v="0"/>
    <s v="10"/>
    <x v="0"/>
    <s v="102"/>
    <s v="Public Affairs &amp; Development"/>
    <s v="102D"/>
    <s v="CREL Academics (3)"/>
  </r>
  <r>
    <s v="DMN062"/>
    <x v="0"/>
    <s v="LABORF"/>
    <s v="2025"/>
    <n v="79958.11"/>
    <m/>
    <s v="GU001"/>
    <s v="102GN1"/>
    <s v="2110"/>
    <s v="679000"/>
    <m/>
    <m/>
    <s v="0"/>
    <s v="District"/>
    <s v="1"/>
    <x v="0"/>
    <s v="10"/>
    <x v="0"/>
    <s v="102"/>
    <s v="Public Affairs &amp; Development"/>
    <s v="102G"/>
    <s v="AVC Public Affairs &amp; Dev"/>
  </r>
  <r>
    <s v="DMN098"/>
    <x v="0"/>
    <s v="LABORF"/>
    <s v="2025"/>
    <n v="86720.5"/>
    <m/>
    <s v="GU001"/>
    <s v="102GN1"/>
    <s v="2110"/>
    <s v="679000"/>
    <m/>
    <m/>
    <s v="0"/>
    <s v="District"/>
    <s v="1"/>
    <x v="0"/>
    <s v="10"/>
    <x v="0"/>
    <s v="102"/>
    <s v="Public Affairs &amp; Development"/>
    <s v="102G"/>
    <s v="AVC Public Affairs &amp; Dev"/>
  </r>
  <r>
    <s v="DMC094"/>
    <x v="0"/>
    <s v="LABORF"/>
    <s v="2025"/>
    <n v="99168.84"/>
    <m/>
    <s v="GU001"/>
    <s v="10AIR1"/>
    <s v="2191"/>
    <s v="679000"/>
    <m/>
    <m/>
    <s v="0"/>
    <s v="District"/>
    <s v="1"/>
    <x v="0"/>
    <s v="10"/>
    <x v="0"/>
    <s v="10A"/>
    <s v="Institutional Research"/>
    <s v="10AA"/>
    <s v="Institutional Research"/>
  </r>
  <r>
    <s v="DMC191"/>
    <x v="0"/>
    <s v="LABORF"/>
    <s v="2025"/>
    <n v="61914.65"/>
    <m/>
    <s v="GU001"/>
    <s v="10AIR1"/>
    <s v="2191"/>
    <s v="679000"/>
    <m/>
    <m/>
    <s v="0"/>
    <s v="District"/>
    <s v="1"/>
    <x v="0"/>
    <s v="10"/>
    <x v="0"/>
    <s v="10A"/>
    <s v="Institutional Research"/>
    <s v="10AA"/>
    <s v="Institutional Research"/>
  </r>
  <r>
    <s v="DPE194"/>
    <x v="0"/>
    <s v="LABORF"/>
    <s v="2025"/>
    <n v="0"/>
    <m/>
    <s v="RP040"/>
    <s v="110RG1"/>
    <s v="2394"/>
    <s v="679000"/>
    <m/>
    <m/>
    <s v="0"/>
    <s v="District"/>
    <s v="1"/>
    <x v="0"/>
    <s v="11"/>
    <x v="1"/>
    <s v="110"/>
    <s v="Asst. Chancellor-Educational Svcs"/>
    <s v="110A"/>
    <s v="Asst. Chancellor-Educational Svcs"/>
  </r>
  <r>
    <s v="DMC179"/>
    <x v="0"/>
    <s v="LABORF"/>
    <s v="2025"/>
    <n v="49671.49"/>
    <m/>
    <s v="RP634"/>
    <s v="11BAEA"/>
    <s v="2191"/>
    <s v="684000"/>
    <s v="AEPDAB"/>
    <m/>
    <s v="0"/>
    <s v="District"/>
    <s v="1"/>
    <x v="0"/>
    <s v="11"/>
    <x v="1"/>
    <s v="11B"/>
    <s v="Assoc. Chanc. Econ &amp; Workfrce Dev"/>
    <s v="11BA"/>
    <s v="Director, Adult Ed"/>
  </r>
  <r>
    <s v="DPE009"/>
    <x v="0"/>
    <s v="LABORF"/>
    <s v="2025"/>
    <n v="0"/>
    <m/>
    <s v="CE035"/>
    <s v="11BBC3"/>
    <s v="2394"/>
    <s v="684000"/>
    <m/>
    <m/>
    <s v="0"/>
    <s v="District"/>
    <s v="1"/>
    <x v="0"/>
    <s v="11"/>
    <x v="1"/>
    <s v="11B"/>
    <s v="Assoc. Chanc. Econ &amp; Workfrce Dev"/>
    <s v="11BB"/>
    <s v="Tech Prep Education CC"/>
  </r>
  <r>
    <s v="DPE057"/>
    <x v="0"/>
    <s v="LABORF"/>
    <s v="2025"/>
    <n v="0"/>
    <m/>
    <s v="RP615"/>
    <s v="117A01"/>
    <s v="2412"/>
    <s v="684000"/>
    <s v="HRTPA"/>
    <m/>
    <s v="0"/>
    <s v="District"/>
    <s v="1"/>
    <x v="0"/>
    <s v="11"/>
    <x v="1"/>
    <s v="11B"/>
    <s v="Assoc. Chanc. Econ &amp; Workfrce Dev"/>
    <s v="11BH"/>
    <s v="Clean Energy"/>
  </r>
  <r>
    <s v="DPE041"/>
    <x v="0"/>
    <s v="LABORF"/>
    <s v="2025"/>
    <n v="0"/>
    <m/>
    <s v="RP615"/>
    <s v="117A01"/>
    <s v="2412"/>
    <s v="684000"/>
    <m/>
    <m/>
    <s v="0"/>
    <s v="District"/>
    <s v="1"/>
    <x v="0"/>
    <s v="11"/>
    <x v="1"/>
    <s v="11B"/>
    <s v="Assoc. Chanc. Econ &amp; Workfrce Dev"/>
    <s v="11BH"/>
    <s v="Clean Energy"/>
  </r>
  <r>
    <s v="DMN056"/>
    <x v="0"/>
    <s v="LABORF"/>
    <s v="2025"/>
    <n v="2169.3200000000002"/>
    <m/>
    <s v="RP587"/>
    <s v="11BFJ2"/>
    <s v="2110"/>
    <s v="684000"/>
    <m/>
    <m/>
    <s v="0"/>
    <s v="District"/>
    <s v="1"/>
    <x v="0"/>
    <s v="11"/>
    <x v="1"/>
    <s v="11B"/>
    <s v="Assoc. Chanc. Econ &amp; Workfrce Dev"/>
    <s v="11BH"/>
    <s v="Clean Energy"/>
  </r>
  <r>
    <s v="DMC166"/>
    <x v="0"/>
    <s v="LABORF"/>
    <s v="2025"/>
    <n v="1401.03"/>
    <m/>
    <s v="RP682"/>
    <s v="11BHJ1"/>
    <s v="2191"/>
    <s v="684000"/>
    <m/>
    <m/>
    <s v="0"/>
    <s v="District"/>
    <s v="1"/>
    <x v="0"/>
    <s v="11"/>
    <x v="1"/>
    <s v="11B"/>
    <s v="Assoc. Chanc. Econ &amp; Workfrce Dev"/>
    <s v="11BH"/>
    <s v="Clean Energy"/>
  </r>
  <r>
    <s v="DMC149"/>
    <x v="0"/>
    <s v="LABORF"/>
    <s v="2025"/>
    <n v="120.81"/>
    <m/>
    <s v="CE005"/>
    <s v="117ETC"/>
    <s v="2191"/>
    <s v="684000"/>
    <m/>
    <m/>
    <s v="0"/>
    <s v="District"/>
    <s v="1"/>
    <x v="0"/>
    <s v="11"/>
    <x v="1"/>
    <s v="11B"/>
    <s v="Assoc. Chanc. Econ &amp; Workfrce Dev"/>
    <s v="11BJ"/>
    <s v="Workplace Learning"/>
  </r>
  <r>
    <s v="DPE024"/>
    <x v="0"/>
    <s v="LABORF"/>
    <s v="2025"/>
    <n v="0"/>
    <m/>
    <s v="CE005"/>
    <s v="117ETD"/>
    <s v="2412"/>
    <s v="684000"/>
    <m/>
    <m/>
    <s v="0"/>
    <s v="District"/>
    <s v="1"/>
    <x v="0"/>
    <s v="11"/>
    <x v="1"/>
    <s v="11B"/>
    <s v="Assoc. Chanc. Econ &amp; Workfrce Dev"/>
    <s v="11BJ"/>
    <s v="Workplace Learning"/>
  </r>
  <r>
    <s v="DPE170"/>
    <x v="0"/>
    <s v="LABORF"/>
    <s v="2025"/>
    <n v="0"/>
    <m/>
    <s v="GU001"/>
    <s v="117ETP"/>
    <s v="2412"/>
    <s v="684000"/>
    <m/>
    <m/>
    <s v="0"/>
    <s v="District"/>
    <s v="1"/>
    <x v="0"/>
    <s v="11"/>
    <x v="1"/>
    <s v="11B"/>
    <s v="Assoc. Chanc. Econ &amp; Workfrce Dev"/>
    <s v="11BJ"/>
    <s v="Workplace Learning"/>
  </r>
  <r>
    <s v="DMN083"/>
    <x v="0"/>
    <s v="LABORF"/>
    <s v="2025"/>
    <n v="55339.89"/>
    <m/>
    <s v="RP676"/>
    <s v="11BK58"/>
    <s v="2110"/>
    <s v="684000"/>
    <m/>
    <m/>
    <s v="0"/>
    <s v="District"/>
    <s v="1"/>
    <x v="0"/>
    <s v="11"/>
    <x v="1"/>
    <s v="11B"/>
    <s v="Assoc. Chanc. Econ &amp; Workfrce Dev"/>
    <s v="11BK"/>
    <s v="SWF Fiscal Agent"/>
  </r>
  <r>
    <s v="DMN081"/>
    <x v="0"/>
    <s v="LABORF"/>
    <s v="2025"/>
    <n v="110679.78"/>
    <m/>
    <s v="RP676"/>
    <s v="11BKEA"/>
    <s v="2110"/>
    <s v="684000"/>
    <m/>
    <m/>
    <s v="0"/>
    <s v="District"/>
    <s v="1"/>
    <x v="0"/>
    <s v="11"/>
    <x v="1"/>
    <s v="11B"/>
    <s v="Assoc. Chanc. Econ &amp; Workfrce Dev"/>
    <s v="11BK"/>
    <s v="SWF Fiscal Agent"/>
  </r>
  <r>
    <s v="DMC178"/>
    <x v="0"/>
    <s v="LABORF"/>
    <s v="2025"/>
    <n v="50102.01"/>
    <m/>
    <s v="GU001"/>
    <s v="11BWD1"/>
    <s v="2191"/>
    <s v="679000"/>
    <m/>
    <m/>
    <s v="0"/>
    <s v="District"/>
    <s v="1"/>
    <x v="0"/>
    <s v="11"/>
    <x v="1"/>
    <s v="11B"/>
    <s v="Assoc. Chanc. Econ &amp; Workfrce Dev"/>
    <s v="11BW"/>
    <s v="Econ &amp; Workfrce Dev"/>
  </r>
  <r>
    <s v="DMC123"/>
    <x v="0"/>
    <s v="LABORF"/>
    <s v="2025"/>
    <n v="81392.52"/>
    <m/>
    <s v="GU001"/>
    <s v="120BS1"/>
    <s v="2191"/>
    <s v="672000"/>
    <m/>
    <m/>
    <s v="0"/>
    <s v="District"/>
    <s v="1"/>
    <x v="0"/>
    <s v="12"/>
    <x v="2"/>
    <s v="120"/>
    <s v="Asst. Chancellor, Admin Svcs."/>
    <s v="120A"/>
    <s v="Asst. Chancellor - Admin Svcs."/>
  </r>
  <r>
    <s v="DMC120"/>
    <x v="0"/>
    <s v="LABORF"/>
    <s v="2025"/>
    <n v="34236.300000000003"/>
    <m/>
    <s v="GU001"/>
    <s v="122BS2"/>
    <s v="2191"/>
    <s v="672000"/>
    <m/>
    <m/>
    <s v="0"/>
    <s v="District"/>
    <s v="1"/>
    <x v="0"/>
    <s v="12"/>
    <x v="2"/>
    <s v="122"/>
    <s v="Director of Accounting Services"/>
    <s v="122A"/>
    <s v="Director of Accounting Services"/>
  </r>
  <r>
    <s v="DMC093"/>
    <x v="0"/>
    <s v="LABORF"/>
    <s v="2025"/>
    <n v="62032.92"/>
    <m/>
    <s v="GU001"/>
    <s v="122BS7"/>
    <s v="2191"/>
    <s v="672000"/>
    <m/>
    <m/>
    <s v="0"/>
    <s v="District"/>
    <s v="1"/>
    <x v="0"/>
    <s v="12"/>
    <x v="2"/>
    <s v="122"/>
    <s v="Director of Accounting Services"/>
    <s v="122A"/>
    <s v="Director of Accounting Services"/>
  </r>
  <r>
    <s v="DMC025"/>
    <x v="0"/>
    <s v="LABORF"/>
    <s v="2025"/>
    <n v="68472.600000000006"/>
    <m/>
    <s v="GU001"/>
    <s v="122BS3"/>
    <s v="2191"/>
    <s v="672000"/>
    <m/>
    <m/>
    <s v="0"/>
    <s v="District"/>
    <s v="1"/>
    <x v="0"/>
    <s v="12"/>
    <x v="2"/>
    <s v="122"/>
    <s v="Director of Accounting Services"/>
    <s v="122B"/>
    <s v="BC Business Office"/>
  </r>
  <r>
    <s v="DMN030"/>
    <x v="0"/>
    <s v="LABORF"/>
    <s v="2025"/>
    <n v="122024.45"/>
    <m/>
    <s v="GU001"/>
    <s v="122BS4"/>
    <s v="2110"/>
    <s v="672000"/>
    <m/>
    <m/>
    <s v="0"/>
    <s v="District"/>
    <s v="1"/>
    <x v="0"/>
    <s v="12"/>
    <x v="2"/>
    <s v="122"/>
    <s v="Director of Accounting Services"/>
    <s v="122P"/>
    <s v="PC Business Office"/>
  </r>
  <r>
    <s v="DMC051"/>
    <x v="0"/>
    <s v="LABORF"/>
    <s v="2025"/>
    <n v="96750.12"/>
    <m/>
    <s v="GU001"/>
    <s v="132EA0"/>
    <s v="2191"/>
    <s v="678000"/>
    <m/>
    <m/>
    <s v="0"/>
    <s v="District"/>
    <s v="1"/>
    <x v="0"/>
    <s v="13"/>
    <x v="3"/>
    <s v="132"/>
    <s v="IT-Director, Enterprise Application"/>
    <s v="132A"/>
    <s v="IT-Director, Enterprise Application"/>
  </r>
  <r>
    <s v="DMC164"/>
    <x v="0"/>
    <s v="LABORF"/>
    <s v="2025"/>
    <n v="101648.04"/>
    <m/>
    <s v="GU001"/>
    <s v="132EA0"/>
    <s v="2191"/>
    <s v="678000"/>
    <m/>
    <m/>
    <s v="0"/>
    <s v="District"/>
    <s v="1"/>
    <x v="0"/>
    <s v="13"/>
    <x v="3"/>
    <s v="132"/>
    <s v="IT-Director, Enterprise Application"/>
    <s v="132A"/>
    <s v="IT-Director, Enterprise Application"/>
  </r>
  <r>
    <s v="DMC064"/>
    <x v="0"/>
    <s v="LABORF"/>
    <s v="2025"/>
    <n v="101648.04"/>
    <m/>
    <s v="GU001"/>
    <s v="133II0"/>
    <s v="2191"/>
    <s v="678000"/>
    <m/>
    <m/>
    <s v="0"/>
    <s v="District"/>
    <s v="1"/>
    <x v="0"/>
    <s v="13"/>
    <x v="3"/>
    <s v="133"/>
    <s v="IT-Director, IT Infrastructure"/>
    <s v="133A"/>
    <s v="IT-Director, IT Infrastructure"/>
  </r>
  <r>
    <s v="DML003"/>
    <x v="0"/>
    <s v="LABORF"/>
    <s v="2025"/>
    <n v="47804.68"/>
    <m/>
    <s v="GU001"/>
    <s v="140HR0"/>
    <s v="2190"/>
    <s v="673000"/>
    <m/>
    <m/>
    <s v="0"/>
    <s v="District"/>
    <s v="1"/>
    <x v="0"/>
    <s v="14"/>
    <x v="4"/>
    <s v="140"/>
    <s v="HR - Vice Chancellor"/>
    <s v="140A"/>
    <s v="HR - Vice Chancellor"/>
  </r>
  <r>
    <s v="DTN014"/>
    <x v="0"/>
    <s v="LABORF"/>
    <s v="2025"/>
    <n v="122251.7"/>
    <m/>
    <s v="GU001"/>
    <s v="140HR0"/>
    <s v="2110"/>
    <s v="673000"/>
    <m/>
    <m/>
    <s v="0"/>
    <s v="District"/>
    <s v="1"/>
    <x v="0"/>
    <s v="14"/>
    <x v="4"/>
    <s v="140"/>
    <s v="HR - Vice Chancellor"/>
    <s v="140A"/>
    <s v="HR - Vice Chancellor"/>
  </r>
  <r>
    <s v="DMN023"/>
    <x v="0"/>
    <s v="LABORF"/>
    <s v="2025"/>
    <n v="142759.43"/>
    <m/>
    <s v="GU001"/>
    <s v="140HR0"/>
    <s v="2110"/>
    <s v="673000"/>
    <m/>
    <m/>
    <s v="0"/>
    <s v="District"/>
    <s v="1"/>
    <x v="0"/>
    <s v="14"/>
    <x v="4"/>
    <s v="140"/>
    <s v="HR - Vice Chancellor"/>
    <s v="140A"/>
    <s v="HR - Vice Chancellor"/>
  </r>
  <r>
    <s v="PMF080"/>
    <x v="0"/>
    <s v="LABORF"/>
    <s v="2025"/>
    <n v="32553.78"/>
    <m/>
    <s v="GU001"/>
    <s v="140HR0"/>
    <s v="1251"/>
    <s v="673000"/>
    <m/>
    <m/>
    <s v="0"/>
    <s v="District"/>
    <s v="1"/>
    <x v="0"/>
    <s v="14"/>
    <x v="4"/>
    <s v="140"/>
    <s v="HR - Vice Chancellor"/>
    <s v="140A"/>
    <s v="HR - Vice Chancellor"/>
  </r>
  <r>
    <s v="DML002"/>
    <x v="0"/>
    <s v="LABORF"/>
    <s v="2025"/>
    <n v="75337.2"/>
    <m/>
    <s v="GU001"/>
    <s v="140HR0"/>
    <s v="2190"/>
    <s v="673000"/>
    <m/>
    <m/>
    <s v="0"/>
    <s v="District"/>
    <s v="1"/>
    <x v="0"/>
    <s v="14"/>
    <x v="4"/>
    <s v="140"/>
    <s v="HR - Vice Chancellor"/>
    <s v="140A"/>
    <s v="HR - Vice Chancellor"/>
  </r>
  <r>
    <s v="CMF039"/>
    <x v="0"/>
    <s v="LABORF"/>
    <s v="2025"/>
    <n v="46187.47"/>
    <m/>
    <s v="GU001"/>
    <s v="140HR0"/>
    <s v="1251"/>
    <s v="673000"/>
    <m/>
    <s v="CI"/>
    <s v="0"/>
    <s v="District"/>
    <s v="1"/>
    <x v="0"/>
    <s v="14"/>
    <x v="4"/>
    <s v="140"/>
    <s v="HR - Vice Chancellor"/>
    <s v="140A"/>
    <s v="HR - Vice Chancellor"/>
  </r>
  <r>
    <s v="DMC167"/>
    <x v="0"/>
    <s v="LABORF"/>
    <s v="2025"/>
    <n v="73737.48"/>
    <m/>
    <s v="GU001"/>
    <s v="140HR8"/>
    <s v="2191"/>
    <s v="673000"/>
    <m/>
    <m/>
    <s v="0"/>
    <s v="District"/>
    <s v="1"/>
    <x v="0"/>
    <s v="14"/>
    <x v="4"/>
    <s v="140"/>
    <s v="HR - Vice Chancellor"/>
    <s v="140A"/>
    <s v="HR - Vice Chancellor"/>
  </r>
  <r>
    <s v="DMC087"/>
    <x v="0"/>
    <s v="LABORF"/>
    <s v="2025"/>
    <n v="45376.68"/>
    <m/>
    <s v="GU001"/>
    <s v="145HR3"/>
    <s v="2191"/>
    <s v="673000"/>
    <m/>
    <m/>
    <s v="0"/>
    <s v="District"/>
    <s v="1"/>
    <x v="0"/>
    <s v="14"/>
    <x v="4"/>
    <s v="145"/>
    <s v="District HR"/>
    <s v="145B"/>
    <s v="HR Manager - BC"/>
  </r>
  <r>
    <s v="DMN074"/>
    <x v="0"/>
    <s v="LABORF"/>
    <s v="2025"/>
    <n v="155737.56"/>
    <m/>
    <s v="GU001"/>
    <s v="145HR3"/>
    <s v="2110"/>
    <s v="673000"/>
    <m/>
    <m/>
    <s v="0"/>
    <s v="District"/>
    <s v="1"/>
    <x v="0"/>
    <s v="14"/>
    <x v="4"/>
    <s v="145"/>
    <s v="District HR"/>
    <s v="145B"/>
    <s v="HR Manager - BC"/>
  </r>
  <r>
    <s v="DTN029"/>
    <x v="0"/>
    <s v="LABORF"/>
    <s v="2025"/>
    <n v="901.43"/>
    <m/>
    <s v="MG100"/>
    <s v="18F000"/>
    <s v="2110"/>
    <s v="711001"/>
    <m/>
    <m/>
    <s v="0"/>
    <s v="District"/>
    <s v="1"/>
    <x v="0"/>
    <s v="18"/>
    <x v="5"/>
    <s v="18F"/>
    <s v="DO - Construction"/>
    <s v="18FA"/>
    <s v="DO - Construction"/>
  </r>
  <r>
    <s v="BTL001"/>
    <x v="0"/>
    <s v="LABORF"/>
    <s v="2025"/>
    <n v="0"/>
    <m/>
    <s v="GU001"/>
    <s v="200PR0"/>
    <s v="2190"/>
    <s v="679000"/>
    <m/>
    <m/>
    <s v="0"/>
    <s v="District"/>
    <s v="2"/>
    <x v="1"/>
    <s v="20"/>
    <x v="6"/>
    <s v="200"/>
    <s v="President - Bakersfield College"/>
    <s v="200A"/>
    <s v="BC - President"/>
  </r>
  <r>
    <s v="BPE678"/>
    <x v="1"/>
    <s v="LABORF"/>
    <s v="2025"/>
    <n v="0"/>
    <m/>
    <s v="GU001"/>
    <s v="206AM1"/>
    <s v="2394"/>
    <s v="696011"/>
    <m/>
    <m/>
    <s v="0"/>
    <s v="District"/>
    <s v="2"/>
    <x v="1"/>
    <s v="20"/>
    <x v="6"/>
    <s v="206"/>
    <s v="BC Athletics"/>
    <s v="206A"/>
    <s v="BC Athletics"/>
  </r>
  <r>
    <s v="BMC032"/>
    <x v="0"/>
    <s v="LABORF"/>
    <s v="2025"/>
    <n v="70184.38"/>
    <m/>
    <s v="GU001"/>
    <s v="206AT0"/>
    <s v="2191"/>
    <s v="696011"/>
    <m/>
    <m/>
    <s v="0"/>
    <s v="District"/>
    <s v="2"/>
    <x v="1"/>
    <s v="20"/>
    <x v="6"/>
    <s v="206"/>
    <s v="BC Athletics"/>
    <s v="206A"/>
    <s v="BC Athletics"/>
  </r>
  <r>
    <s v="BMC172"/>
    <x v="0"/>
    <s v="LABORF"/>
    <s v="2025"/>
    <n v="96750.07"/>
    <m/>
    <s v="GU001"/>
    <s v="206AT0"/>
    <s v="2191"/>
    <s v="696011"/>
    <m/>
    <m/>
    <s v="0"/>
    <s v="District"/>
    <s v="2"/>
    <x v="1"/>
    <s v="20"/>
    <x v="6"/>
    <s v="206"/>
    <s v="BC Athletics"/>
    <s v="206A"/>
    <s v="BC Athletics"/>
  </r>
  <r>
    <s v="BMN207"/>
    <x v="0"/>
    <s v="LABORF"/>
    <s v="2025"/>
    <n v="110553.05"/>
    <m/>
    <s v="GU001"/>
    <s v="206AT0"/>
    <s v="2110"/>
    <s v="696011"/>
    <m/>
    <m/>
    <s v="0"/>
    <s v="District"/>
    <s v="2"/>
    <x v="1"/>
    <s v="20"/>
    <x v="6"/>
    <s v="206"/>
    <s v="BC Athletics"/>
    <s v="206A"/>
    <s v="BC Athletics"/>
  </r>
  <r>
    <s v="BMF121"/>
    <x v="0"/>
    <s v="LABORF"/>
    <s v="2025"/>
    <n v="33812.69"/>
    <m/>
    <s v="GU001"/>
    <s v="206AT0"/>
    <s v="1251"/>
    <s v="696011"/>
    <m/>
    <m/>
    <s v="0"/>
    <s v="District"/>
    <s v="2"/>
    <x v="1"/>
    <s v="20"/>
    <x v="6"/>
    <s v="206"/>
    <s v="BC Athletics"/>
    <s v="206A"/>
    <s v="BC Athletics"/>
  </r>
  <r>
    <s v="BMN206"/>
    <x v="0"/>
    <s v="LABORF"/>
    <s v="2025"/>
    <n v="104664.57"/>
    <m/>
    <s v="GU001"/>
    <s v="206AT0"/>
    <s v="2110"/>
    <s v="696011"/>
    <m/>
    <m/>
    <s v="0"/>
    <s v="District"/>
    <s v="2"/>
    <x v="1"/>
    <s v="20"/>
    <x v="6"/>
    <s v="206"/>
    <s v="BC Athletics"/>
    <s v="206A"/>
    <s v="BC Athletics"/>
  </r>
  <r>
    <s v="BPE679"/>
    <x v="0"/>
    <s v="LABORF"/>
    <s v="2025"/>
    <n v="0"/>
    <m/>
    <s v="GU001"/>
    <s v="206PM1"/>
    <s v="2394"/>
    <s v="696011"/>
    <m/>
    <m/>
    <s v="0"/>
    <s v="District"/>
    <s v="2"/>
    <x v="1"/>
    <s v="20"/>
    <x v="6"/>
    <s v="206"/>
    <s v="BC Athletics"/>
    <s v="206A"/>
    <s v="BC Athletics"/>
  </r>
  <r>
    <s v="BMC162"/>
    <x v="0"/>
    <s v="LABORF"/>
    <s v="2025"/>
    <n v="49671.45"/>
    <m/>
    <s v="GU001"/>
    <s v="206PH1"/>
    <s v="2191"/>
    <s v="601000"/>
    <m/>
    <m/>
    <s v="0"/>
    <s v="District"/>
    <s v="2"/>
    <x v="1"/>
    <s v="20"/>
    <x v="6"/>
    <s v="206"/>
    <s v="BC Athletics"/>
    <s v="206B"/>
    <s v="BC Athletics-INST"/>
  </r>
  <r>
    <s v="BMN109"/>
    <x v="0"/>
    <s v="LABORF"/>
    <s v="2025"/>
    <n v="86720.5"/>
    <m/>
    <s v="GU001"/>
    <s v="20BPI2"/>
    <s v="2110"/>
    <s v="671000"/>
    <m/>
    <m/>
    <s v="0"/>
    <s v="District"/>
    <s v="2"/>
    <x v="1"/>
    <s v="20"/>
    <x v="6"/>
    <s v="20B"/>
    <s v="Public Information"/>
    <s v="20BA"/>
    <s v="BC - Marketing &amp; Public Relations"/>
  </r>
  <r>
    <s v="BMN111"/>
    <x v="0"/>
    <s v="LABORF"/>
    <s v="2025"/>
    <n v="119190.01"/>
    <m/>
    <s v="GU001"/>
    <s v="20BPI2"/>
    <s v="2110"/>
    <s v="671000"/>
    <m/>
    <m/>
    <s v="0"/>
    <s v="District"/>
    <s v="2"/>
    <x v="1"/>
    <s v="20"/>
    <x v="6"/>
    <s v="20B"/>
    <s v="Public Information"/>
    <s v="20BA"/>
    <s v="BC - Marketing &amp; Public Relations"/>
  </r>
  <r>
    <s v="BMC698"/>
    <x v="0"/>
    <s v="LABORF"/>
    <s v="2025"/>
    <n v="0"/>
    <m/>
    <s v="GU001"/>
    <s v="20BPI2"/>
    <s v="2191"/>
    <s v="671000"/>
    <m/>
    <m/>
    <s v="0"/>
    <s v="District"/>
    <s v="2"/>
    <x v="1"/>
    <s v="20"/>
    <x v="6"/>
    <s v="20B"/>
    <s v="Public Information"/>
    <s v="20BA"/>
    <s v="BC - Marketing &amp; Public Relations"/>
  </r>
  <r>
    <s v="BMC729"/>
    <x v="0"/>
    <s v="LABORF"/>
    <s v="2025"/>
    <n v="48207.89"/>
    <m/>
    <s v="GU001"/>
    <s v="20CDIE"/>
    <s v="2191"/>
    <s v="679000"/>
    <m/>
    <m/>
    <s v="0"/>
    <s v="District"/>
    <s v="2"/>
    <x v="1"/>
    <s v="20"/>
    <x v="6"/>
    <s v="20C"/>
    <s v="Dean of Institutional Effectiveness"/>
    <s v="20CA"/>
    <s v="Dean of Institutional Effectiveness"/>
  </r>
  <r>
    <s v="BMN198"/>
    <x v="0"/>
    <s v="LABORF"/>
    <s v="2025"/>
    <n v="110679.78"/>
    <m/>
    <s v="RP567"/>
    <s v="20CTW1"/>
    <s v="2110"/>
    <s v="679000"/>
    <m/>
    <m/>
    <s v="0"/>
    <s v="District"/>
    <s v="2"/>
    <x v="1"/>
    <s v="20"/>
    <x v="6"/>
    <s v="20C"/>
    <s v="Dean of Institutional Effectiveness"/>
    <s v="20CT"/>
    <s v="PHIT GRANT"/>
  </r>
  <r>
    <s v="BMC632"/>
    <x v="0"/>
    <s v="LABORF"/>
    <s v="2025"/>
    <n v="66802.61"/>
    <m/>
    <s v="GU001"/>
    <s v="20IIF0"/>
    <s v="2191"/>
    <s v="678012"/>
    <m/>
    <m/>
    <s v="0"/>
    <s v="District"/>
    <s v="2"/>
    <x v="1"/>
    <s v="20"/>
    <x v="6"/>
    <s v="20I"/>
    <s v="Information Services"/>
    <s v="20IA"/>
    <s v="Information Services"/>
  </r>
  <r>
    <s v="BPE099"/>
    <x v="0"/>
    <s v="LABORF"/>
    <s v="2025"/>
    <n v="0"/>
    <m/>
    <s v="GU001"/>
    <s v="210VI0"/>
    <s v="2394"/>
    <s v="601000"/>
    <m/>
    <m/>
    <s v="0"/>
    <s v="District"/>
    <s v="2"/>
    <x v="1"/>
    <s v="21"/>
    <x v="7"/>
    <s v="210"/>
    <s v="VP of Student Learning"/>
    <s v="210A"/>
    <s v="VP Student Learning"/>
  </r>
  <r>
    <s v="BPE134"/>
    <x v="0"/>
    <s v="LABORF"/>
    <s v="2025"/>
    <n v="0"/>
    <m/>
    <s v="GU001"/>
    <s v="210VI0"/>
    <s v="2394"/>
    <s v="601000"/>
    <m/>
    <m/>
    <s v="0"/>
    <s v="District"/>
    <s v="2"/>
    <x v="1"/>
    <s v="21"/>
    <x v="7"/>
    <s v="210"/>
    <s v="VP of Student Learning"/>
    <s v="210A"/>
    <s v="VP Student Learning"/>
  </r>
  <r>
    <s v="BPE272"/>
    <x v="0"/>
    <s v="LABORF"/>
    <s v="2025"/>
    <n v="0"/>
    <m/>
    <s v="GU001"/>
    <s v="210VI0"/>
    <s v="2394"/>
    <s v="601000"/>
    <m/>
    <m/>
    <s v="0"/>
    <s v="District"/>
    <s v="2"/>
    <x v="1"/>
    <s v="21"/>
    <x v="7"/>
    <s v="210"/>
    <s v="VP of Student Learning"/>
    <s v="210A"/>
    <s v="VP Student Learning"/>
  </r>
  <r>
    <s v="BTC011"/>
    <x v="0"/>
    <s v="LABORF"/>
    <s v="2025"/>
    <n v="0"/>
    <m/>
    <s v="GU001"/>
    <s v="210VI0"/>
    <s v="2399"/>
    <s v="601000"/>
    <m/>
    <m/>
    <s v="0"/>
    <s v="District"/>
    <s v="2"/>
    <x v="1"/>
    <s v="21"/>
    <x v="7"/>
    <s v="210"/>
    <s v="VP of Student Learning"/>
    <s v="210A"/>
    <s v="VP Student Learning"/>
  </r>
  <r>
    <s v="BTF071"/>
    <x v="0"/>
    <s v="LABORF"/>
    <s v="2025"/>
    <n v="0"/>
    <m/>
    <s v="GU001"/>
    <s v="210VI0"/>
    <s v="1311"/>
    <s v="499900"/>
    <m/>
    <m/>
    <s v="0"/>
    <s v="District"/>
    <s v="2"/>
    <x v="1"/>
    <s v="21"/>
    <x v="7"/>
    <s v="210"/>
    <s v="VP of Student Learning"/>
    <s v="210A"/>
    <s v="VP Student Learning"/>
  </r>
  <r>
    <s v="BTF087"/>
    <x v="0"/>
    <s v="LABORF"/>
    <s v="2025"/>
    <n v="0"/>
    <m/>
    <s v="GU001"/>
    <s v="210VI0"/>
    <s v="1311"/>
    <s v="499900"/>
    <m/>
    <m/>
    <s v="0"/>
    <s v="District"/>
    <s v="2"/>
    <x v="1"/>
    <s v="21"/>
    <x v="7"/>
    <s v="210"/>
    <s v="VP of Student Learning"/>
    <s v="210A"/>
    <s v="VP Student Learning"/>
  </r>
  <r>
    <s v="BTN032"/>
    <x v="0"/>
    <s v="LABORF"/>
    <s v="2025"/>
    <n v="0"/>
    <m/>
    <s v="GU001"/>
    <s v="210VI0"/>
    <s v="2110"/>
    <s v="601000"/>
    <m/>
    <m/>
    <s v="0"/>
    <s v="District"/>
    <s v="2"/>
    <x v="1"/>
    <s v="21"/>
    <x v="7"/>
    <s v="210"/>
    <s v="VP of Student Learning"/>
    <s v="210A"/>
    <s v="VP Student Learning"/>
  </r>
  <r>
    <s v="BTC037"/>
    <x v="0"/>
    <s v="LABORF"/>
    <s v="2025"/>
    <n v="0"/>
    <m/>
    <s v="GU001"/>
    <s v="210VI0"/>
    <s v="2399"/>
    <s v="601000"/>
    <m/>
    <m/>
    <s v="0"/>
    <s v="District"/>
    <s v="2"/>
    <x v="1"/>
    <s v="21"/>
    <x v="7"/>
    <s v="210"/>
    <s v="VP of Student Learning"/>
    <s v="210A"/>
    <s v="VP Student Learning"/>
  </r>
  <r>
    <s v="BPE396"/>
    <x v="0"/>
    <s v="LABORF"/>
    <s v="2025"/>
    <n v="0"/>
    <m/>
    <s v="GU001"/>
    <s v="210VI0"/>
    <s v="2394"/>
    <s v="601000"/>
    <m/>
    <m/>
    <s v="0"/>
    <s v="District"/>
    <s v="2"/>
    <x v="1"/>
    <s v="21"/>
    <x v="7"/>
    <s v="210"/>
    <s v="VP of Student Learning"/>
    <s v="210A"/>
    <s v="VP Student Learning"/>
  </r>
  <r>
    <s v="BPE411"/>
    <x v="0"/>
    <s v="LABORF"/>
    <s v="2025"/>
    <n v="0"/>
    <m/>
    <s v="GU001"/>
    <s v="210VI0"/>
    <s v="2394"/>
    <s v="601000"/>
    <m/>
    <m/>
    <s v="0"/>
    <s v="District"/>
    <s v="2"/>
    <x v="1"/>
    <s v="21"/>
    <x v="7"/>
    <s v="210"/>
    <s v="VP of Student Learning"/>
    <s v="210A"/>
    <s v="VP Student Learning"/>
  </r>
  <r>
    <s v="BPE439"/>
    <x v="0"/>
    <s v="LABORF"/>
    <s v="2025"/>
    <n v="0"/>
    <m/>
    <s v="GU001"/>
    <s v="210VI0"/>
    <s v="2394"/>
    <s v="601000"/>
    <m/>
    <m/>
    <s v="0"/>
    <s v="District"/>
    <s v="2"/>
    <x v="1"/>
    <s v="21"/>
    <x v="7"/>
    <s v="210"/>
    <s v="VP of Student Learning"/>
    <s v="210A"/>
    <s v="VP Student Learning"/>
  </r>
  <r>
    <s v="BPE477"/>
    <x v="0"/>
    <s v="LABORF"/>
    <s v="2025"/>
    <n v="0"/>
    <m/>
    <s v="GU001"/>
    <s v="210VI0"/>
    <s v="2394"/>
    <s v="601000"/>
    <m/>
    <m/>
    <s v="0"/>
    <s v="District"/>
    <s v="2"/>
    <x v="1"/>
    <s v="21"/>
    <x v="7"/>
    <s v="210"/>
    <s v="VP of Student Learning"/>
    <s v="210A"/>
    <s v="VP Student Learning"/>
  </r>
  <r>
    <s v="BPE500"/>
    <x v="0"/>
    <s v="LABORF"/>
    <s v="2025"/>
    <n v="0"/>
    <m/>
    <s v="GU001"/>
    <s v="210VI0"/>
    <s v="2394"/>
    <s v="601000"/>
    <m/>
    <m/>
    <s v="0"/>
    <s v="District"/>
    <s v="2"/>
    <x v="1"/>
    <s v="21"/>
    <x v="7"/>
    <s v="210"/>
    <s v="VP of Student Learning"/>
    <s v="210A"/>
    <s v="VP Student Learning"/>
  </r>
  <r>
    <s v="BPE762"/>
    <x v="0"/>
    <s v="LABORF"/>
    <s v="2025"/>
    <n v="0"/>
    <m/>
    <s v="GU001"/>
    <s v="210VI0"/>
    <s v="2394"/>
    <s v="601000"/>
    <m/>
    <m/>
    <s v="0"/>
    <s v="District"/>
    <s v="2"/>
    <x v="1"/>
    <s v="21"/>
    <x v="7"/>
    <s v="210"/>
    <s v="VP of Student Learning"/>
    <s v="210A"/>
    <s v="VP Student Learning"/>
  </r>
  <r>
    <s v="BPE209"/>
    <x v="0"/>
    <s v="LABORF"/>
    <s v="2025"/>
    <n v="0"/>
    <m/>
    <s v="GU001"/>
    <s v="210VI0"/>
    <s v="2394"/>
    <s v="601000"/>
    <m/>
    <m/>
    <s v="0"/>
    <s v="District"/>
    <s v="2"/>
    <x v="1"/>
    <s v="21"/>
    <x v="7"/>
    <s v="210"/>
    <s v="VP of Student Learning"/>
    <s v="210A"/>
    <s v="VP Student Learning"/>
  </r>
  <r>
    <s v="BPE228"/>
    <x v="0"/>
    <s v="LABORF"/>
    <s v="2025"/>
    <n v="0"/>
    <m/>
    <s v="GU001"/>
    <s v="210VI0"/>
    <s v="2394"/>
    <s v="601000"/>
    <m/>
    <m/>
    <s v="0"/>
    <s v="District"/>
    <s v="2"/>
    <x v="1"/>
    <s v="21"/>
    <x v="7"/>
    <s v="210"/>
    <s v="VP of Student Learning"/>
    <s v="210A"/>
    <s v="VP Student Learning"/>
  </r>
  <r>
    <s v="BPE263"/>
    <x v="0"/>
    <s v="LABORF"/>
    <s v="2025"/>
    <n v="0"/>
    <m/>
    <s v="GU001"/>
    <s v="210VI0"/>
    <s v="2394"/>
    <s v="601000"/>
    <m/>
    <m/>
    <s v="0"/>
    <s v="District"/>
    <s v="2"/>
    <x v="1"/>
    <s v="21"/>
    <x v="7"/>
    <s v="210"/>
    <s v="VP of Student Learning"/>
    <s v="210A"/>
    <s v="VP Student Learning"/>
  </r>
  <r>
    <s v="BTC182"/>
    <x v="0"/>
    <s v="LABORF"/>
    <s v="2025"/>
    <n v="0"/>
    <m/>
    <s v="GU001"/>
    <s v="210VI0"/>
    <s v="2399"/>
    <s v="601000"/>
    <m/>
    <m/>
    <s v="0"/>
    <s v="District"/>
    <s v="2"/>
    <x v="1"/>
    <s v="21"/>
    <x v="7"/>
    <s v="210"/>
    <s v="VP of Student Learning"/>
    <s v="210A"/>
    <s v="VP Student Learning"/>
  </r>
  <r>
    <s v="BTF023"/>
    <x v="0"/>
    <s v="LABORF"/>
    <s v="2025"/>
    <n v="0"/>
    <m/>
    <s v="GU001"/>
    <s v="210VI0"/>
    <s v="1311"/>
    <s v="499900"/>
    <m/>
    <m/>
    <s v="0"/>
    <s v="District"/>
    <s v="2"/>
    <x v="1"/>
    <s v="21"/>
    <x v="7"/>
    <s v="210"/>
    <s v="VP of Student Learning"/>
    <s v="210A"/>
    <s v="VP Student Learning"/>
  </r>
  <r>
    <s v="BZ2270"/>
    <x v="0"/>
    <s v="LABORF"/>
    <s v="2025"/>
    <n v="0"/>
    <m/>
    <s v="GU001"/>
    <s v="210VI0"/>
    <s v="1419"/>
    <s v="601000"/>
    <m/>
    <m/>
    <s v="0"/>
    <s v="District"/>
    <s v="2"/>
    <x v="1"/>
    <s v="21"/>
    <x v="7"/>
    <s v="210"/>
    <s v="VP of Student Learning"/>
    <s v="210A"/>
    <s v="VP Student Learning"/>
  </r>
  <r>
    <s v="BTC136"/>
    <x v="0"/>
    <s v="LABORF"/>
    <s v="2025"/>
    <n v="0"/>
    <m/>
    <s v="GU001"/>
    <s v="210VI0"/>
    <s v="2399"/>
    <s v="601000"/>
    <m/>
    <m/>
    <s v="0"/>
    <s v="District"/>
    <s v="2"/>
    <x v="1"/>
    <s v="21"/>
    <x v="7"/>
    <s v="210"/>
    <s v="VP of Student Learning"/>
    <s v="210A"/>
    <s v="VP Student Learning"/>
  </r>
  <r>
    <s v="BTC138"/>
    <x v="0"/>
    <s v="LABORF"/>
    <s v="2025"/>
    <n v="0"/>
    <m/>
    <s v="GU001"/>
    <s v="210VI0"/>
    <s v="2399"/>
    <s v="601000"/>
    <m/>
    <m/>
    <s v="0"/>
    <s v="District"/>
    <s v="2"/>
    <x v="1"/>
    <s v="21"/>
    <x v="7"/>
    <s v="210"/>
    <s v="VP of Student Learning"/>
    <s v="210A"/>
    <s v="VP Student Learning"/>
  </r>
  <r>
    <s v="BPE313"/>
    <x v="0"/>
    <s v="LABORF"/>
    <s v="2025"/>
    <n v="0"/>
    <m/>
    <s v="GU001"/>
    <s v="210VI0"/>
    <s v="2394"/>
    <s v="601000"/>
    <m/>
    <m/>
    <s v="0"/>
    <s v="District"/>
    <s v="2"/>
    <x v="1"/>
    <s v="21"/>
    <x v="7"/>
    <s v="210"/>
    <s v="VP of Student Learning"/>
    <s v="210A"/>
    <s v="VP Student Learning"/>
  </r>
  <r>
    <s v="BPE360"/>
    <x v="0"/>
    <s v="LABORF"/>
    <s v="2025"/>
    <n v="0"/>
    <m/>
    <s v="GU001"/>
    <s v="210VI0"/>
    <s v="2394"/>
    <s v="601000"/>
    <m/>
    <m/>
    <s v="0"/>
    <s v="District"/>
    <s v="2"/>
    <x v="1"/>
    <s v="21"/>
    <x v="7"/>
    <s v="210"/>
    <s v="VP of Student Learning"/>
    <s v="210A"/>
    <s v="VP Student Learning"/>
  </r>
  <r>
    <s v="BPE446"/>
    <x v="0"/>
    <s v="LABORF"/>
    <s v="2025"/>
    <n v="0"/>
    <m/>
    <s v="GU001"/>
    <s v="210VI0"/>
    <s v="2394"/>
    <s v="601000"/>
    <m/>
    <m/>
    <s v="0"/>
    <s v="District"/>
    <s v="2"/>
    <x v="1"/>
    <s v="21"/>
    <x v="7"/>
    <s v="210"/>
    <s v="VP of Student Learning"/>
    <s v="210A"/>
    <s v="VP Student Learning"/>
  </r>
  <r>
    <s v="BPE486"/>
    <x v="0"/>
    <s v="LABORF"/>
    <s v="2025"/>
    <n v="0"/>
    <m/>
    <s v="GU001"/>
    <s v="210VI0"/>
    <s v="2394"/>
    <s v="601000"/>
    <m/>
    <m/>
    <s v="0"/>
    <s v="District"/>
    <s v="2"/>
    <x v="1"/>
    <s v="21"/>
    <x v="7"/>
    <s v="210"/>
    <s v="VP of Student Learning"/>
    <s v="210A"/>
    <s v="VP Student Learning"/>
  </r>
  <r>
    <s v="BO2370"/>
    <x v="0"/>
    <s v="LABORF"/>
    <s v="2025"/>
    <n v="0"/>
    <m/>
    <s v="GU001"/>
    <s v="210VI0"/>
    <s v="1330"/>
    <s v="499900"/>
    <m/>
    <m/>
    <s v="0"/>
    <s v="District"/>
    <s v="2"/>
    <x v="1"/>
    <s v="21"/>
    <x v="7"/>
    <s v="210"/>
    <s v="VP of Student Learning"/>
    <s v="210A"/>
    <s v="VP Student Learning"/>
  </r>
  <r>
    <s v="BPE045"/>
    <x v="0"/>
    <s v="LABORF"/>
    <s v="2025"/>
    <n v="0"/>
    <m/>
    <s v="GU001"/>
    <s v="210VI0"/>
    <s v="2394"/>
    <s v="601000"/>
    <m/>
    <m/>
    <s v="0"/>
    <s v="District"/>
    <s v="2"/>
    <x v="1"/>
    <s v="21"/>
    <x v="7"/>
    <s v="210"/>
    <s v="VP of Student Learning"/>
    <s v="210A"/>
    <s v="VP Student Learning"/>
  </r>
  <r>
    <s v="BPE062"/>
    <x v="0"/>
    <s v="LABORF"/>
    <s v="2025"/>
    <n v="0"/>
    <m/>
    <s v="GU001"/>
    <s v="210VI0"/>
    <s v="2394"/>
    <s v="601000"/>
    <m/>
    <m/>
    <s v="0"/>
    <s v="District"/>
    <s v="2"/>
    <x v="1"/>
    <s v="21"/>
    <x v="7"/>
    <s v="210"/>
    <s v="VP of Student Learning"/>
    <s v="210A"/>
    <s v="VP Student Learning"/>
  </r>
  <r>
    <s v="BPE105"/>
    <x v="0"/>
    <s v="LABORF"/>
    <s v="2025"/>
    <n v="0"/>
    <m/>
    <s v="GU001"/>
    <s v="210VI0"/>
    <s v="2394"/>
    <s v="601000"/>
    <m/>
    <m/>
    <s v="0"/>
    <s v="District"/>
    <s v="2"/>
    <x v="1"/>
    <s v="21"/>
    <x v="7"/>
    <s v="210"/>
    <s v="VP of Student Learning"/>
    <s v="210A"/>
    <s v="VP Student Learning"/>
  </r>
  <r>
    <s v="BPE145"/>
    <x v="0"/>
    <s v="LABORF"/>
    <s v="2025"/>
    <n v="0"/>
    <m/>
    <s v="GU001"/>
    <s v="210VI0"/>
    <s v="2394"/>
    <s v="601000"/>
    <m/>
    <m/>
    <s v="0"/>
    <s v="District"/>
    <s v="2"/>
    <x v="1"/>
    <s v="21"/>
    <x v="7"/>
    <s v="210"/>
    <s v="VP of Student Learning"/>
    <s v="210A"/>
    <s v="VP Student Learning"/>
  </r>
  <r>
    <s v="BPE207"/>
    <x v="0"/>
    <s v="LABORF"/>
    <s v="2025"/>
    <n v="0"/>
    <m/>
    <s v="GU001"/>
    <s v="210VI0"/>
    <s v="2394"/>
    <s v="601000"/>
    <m/>
    <m/>
    <s v="0"/>
    <s v="District"/>
    <s v="2"/>
    <x v="1"/>
    <s v="21"/>
    <x v="7"/>
    <s v="210"/>
    <s v="VP of Student Learning"/>
    <s v="210A"/>
    <s v="VP Student Learning"/>
  </r>
  <r>
    <s v="BPE240"/>
    <x v="0"/>
    <s v="LABORF"/>
    <s v="2025"/>
    <n v="0"/>
    <m/>
    <s v="GU001"/>
    <s v="210VI0"/>
    <s v="2394"/>
    <s v="601000"/>
    <m/>
    <m/>
    <s v="0"/>
    <s v="District"/>
    <s v="2"/>
    <x v="1"/>
    <s v="21"/>
    <x v="7"/>
    <s v="210"/>
    <s v="VP of Student Learning"/>
    <s v="210A"/>
    <s v="VP Student Learning"/>
  </r>
  <r>
    <s v="BTF059"/>
    <x v="0"/>
    <s v="LABORF"/>
    <s v="2025"/>
    <n v="0"/>
    <m/>
    <s v="GU001"/>
    <s v="210VI0"/>
    <s v="1311"/>
    <s v="499900"/>
    <m/>
    <m/>
    <s v="0"/>
    <s v="District"/>
    <s v="2"/>
    <x v="1"/>
    <s v="21"/>
    <x v="7"/>
    <s v="210"/>
    <s v="VP of Student Learning"/>
    <s v="210A"/>
    <s v="VP Student Learning"/>
  </r>
  <r>
    <s v="BTF061"/>
    <x v="0"/>
    <s v="LABORF"/>
    <s v="2025"/>
    <n v="0"/>
    <m/>
    <s v="GU001"/>
    <s v="210VI0"/>
    <s v="1311"/>
    <s v="499900"/>
    <m/>
    <m/>
    <s v="0"/>
    <s v="District"/>
    <s v="2"/>
    <x v="1"/>
    <s v="21"/>
    <x v="7"/>
    <s v="210"/>
    <s v="VP of Student Learning"/>
    <s v="210A"/>
    <s v="VP Student Learning"/>
  </r>
  <r>
    <s v="BTN034"/>
    <x v="0"/>
    <s v="LABORF"/>
    <s v="2025"/>
    <n v="0"/>
    <m/>
    <s v="GU001"/>
    <s v="210VI0"/>
    <s v="2110"/>
    <s v="601000"/>
    <m/>
    <m/>
    <s v="0"/>
    <s v="District"/>
    <s v="2"/>
    <x v="1"/>
    <s v="21"/>
    <x v="7"/>
    <s v="210"/>
    <s v="VP of Student Learning"/>
    <s v="210A"/>
    <s v="VP Student Learning"/>
  </r>
  <r>
    <s v="BTC102"/>
    <x v="0"/>
    <s v="LABORF"/>
    <s v="2025"/>
    <n v="0"/>
    <m/>
    <s v="GU001"/>
    <s v="210VI0"/>
    <s v="2399"/>
    <s v="601000"/>
    <m/>
    <m/>
    <s v="0"/>
    <s v="District"/>
    <s v="2"/>
    <x v="1"/>
    <s v="21"/>
    <x v="7"/>
    <s v="210"/>
    <s v="VP of Student Learning"/>
    <s v="210A"/>
    <s v="VP Student Learning"/>
  </r>
  <r>
    <s v="BTC105"/>
    <x v="0"/>
    <s v="LABORF"/>
    <s v="2025"/>
    <n v="0"/>
    <m/>
    <s v="GU001"/>
    <s v="210VI0"/>
    <s v="2399"/>
    <s v="601000"/>
    <m/>
    <m/>
    <s v="0"/>
    <s v="District"/>
    <s v="2"/>
    <x v="1"/>
    <s v="21"/>
    <x v="7"/>
    <s v="210"/>
    <s v="VP of Student Learning"/>
    <s v="210A"/>
    <s v="VP Student Learning"/>
  </r>
  <r>
    <s v="BTC148"/>
    <x v="0"/>
    <s v="LABORF"/>
    <s v="2025"/>
    <n v="0"/>
    <m/>
    <s v="GU001"/>
    <s v="210VI0"/>
    <s v="2399"/>
    <s v="601000"/>
    <m/>
    <m/>
    <s v="0"/>
    <s v="District"/>
    <s v="2"/>
    <x v="1"/>
    <s v="21"/>
    <x v="7"/>
    <s v="210"/>
    <s v="VP of Student Learning"/>
    <s v="210A"/>
    <s v="VP Student Learning"/>
  </r>
  <r>
    <s v="BTC165"/>
    <x v="0"/>
    <s v="LABORF"/>
    <s v="2025"/>
    <n v="0"/>
    <m/>
    <s v="GU001"/>
    <s v="210VI0"/>
    <s v="2399"/>
    <s v="601000"/>
    <m/>
    <m/>
    <s v="0"/>
    <s v="District"/>
    <s v="2"/>
    <x v="1"/>
    <s v="21"/>
    <x v="7"/>
    <s v="210"/>
    <s v="VP of Student Learning"/>
    <s v="210A"/>
    <s v="VP Student Learning"/>
  </r>
  <r>
    <s v="BPE327"/>
    <x v="0"/>
    <s v="LABORF"/>
    <s v="2025"/>
    <n v="0"/>
    <m/>
    <s v="GU001"/>
    <s v="210VI0"/>
    <s v="2394"/>
    <s v="601000"/>
    <m/>
    <m/>
    <s v="0"/>
    <s v="District"/>
    <s v="2"/>
    <x v="1"/>
    <s v="21"/>
    <x v="7"/>
    <s v="210"/>
    <s v="VP of Student Learning"/>
    <s v="210A"/>
    <s v="VP Student Learning"/>
  </r>
  <r>
    <s v="BPE364"/>
    <x v="0"/>
    <s v="LABORF"/>
    <s v="2025"/>
    <n v="0"/>
    <m/>
    <s v="GU001"/>
    <s v="210VI0"/>
    <s v="2394"/>
    <s v="601000"/>
    <m/>
    <m/>
    <s v="0"/>
    <s v="District"/>
    <s v="2"/>
    <x v="1"/>
    <s v="21"/>
    <x v="7"/>
    <s v="210"/>
    <s v="VP of Student Learning"/>
    <s v="210A"/>
    <s v="VP Student Learning"/>
  </r>
  <r>
    <s v="BPE487"/>
    <x v="0"/>
    <s v="LABORF"/>
    <s v="2025"/>
    <n v="0"/>
    <m/>
    <s v="GU001"/>
    <s v="210VI0"/>
    <s v="2394"/>
    <s v="601000"/>
    <m/>
    <m/>
    <s v="0"/>
    <s v="District"/>
    <s v="2"/>
    <x v="1"/>
    <s v="21"/>
    <x v="7"/>
    <s v="210"/>
    <s v="VP of Student Learning"/>
    <s v="210A"/>
    <s v="VP Student Learning"/>
  </r>
  <r>
    <s v="BPE771"/>
    <x v="0"/>
    <s v="LABORF"/>
    <s v="2025"/>
    <n v="0"/>
    <m/>
    <s v="GU001"/>
    <s v="210VI0"/>
    <s v="2394"/>
    <s v="601000"/>
    <m/>
    <m/>
    <s v="0"/>
    <s v="District"/>
    <s v="2"/>
    <x v="1"/>
    <s v="21"/>
    <x v="7"/>
    <s v="210"/>
    <s v="VP of Student Learning"/>
    <s v="210A"/>
    <s v="VP Student Learning"/>
  </r>
  <r>
    <s v="PCSA25"/>
    <x v="0"/>
    <s v="LABORF"/>
    <s v="2025"/>
    <n v="0"/>
    <m/>
    <s v="GU001"/>
    <s v="210VI0"/>
    <s v="1330"/>
    <s v="499900"/>
    <m/>
    <m/>
    <s v="0"/>
    <s v="District"/>
    <s v="2"/>
    <x v="1"/>
    <s v="21"/>
    <x v="7"/>
    <s v="210"/>
    <s v="VP of Student Learning"/>
    <s v="210A"/>
    <s v="VP Student Learning"/>
  </r>
  <r>
    <s v="BO2230"/>
    <x v="0"/>
    <s v="LABORF"/>
    <s v="2025"/>
    <n v="0"/>
    <m/>
    <s v="GU001"/>
    <s v="210VI0"/>
    <s v="1330"/>
    <s v="499900"/>
    <m/>
    <m/>
    <s v="0"/>
    <s v="District"/>
    <s v="2"/>
    <x v="1"/>
    <s v="21"/>
    <x v="7"/>
    <s v="210"/>
    <s v="VP of Student Learning"/>
    <s v="210A"/>
    <s v="VP Student Learning"/>
  </r>
  <r>
    <s v="BPE013"/>
    <x v="0"/>
    <s v="LABORF"/>
    <s v="2025"/>
    <n v="0"/>
    <m/>
    <s v="GU001"/>
    <s v="210VI0"/>
    <s v="2394"/>
    <s v="601000"/>
    <m/>
    <m/>
    <s v="0"/>
    <s v="District"/>
    <s v="2"/>
    <x v="1"/>
    <s v="21"/>
    <x v="7"/>
    <s v="210"/>
    <s v="VP of Student Learning"/>
    <s v="210A"/>
    <s v="VP Student Learning"/>
  </r>
  <r>
    <s v="BPE073"/>
    <x v="0"/>
    <s v="LABORF"/>
    <s v="2025"/>
    <n v="0"/>
    <m/>
    <s v="GU001"/>
    <s v="210VI0"/>
    <s v="2394"/>
    <s v="601000"/>
    <m/>
    <m/>
    <s v="0"/>
    <s v="District"/>
    <s v="2"/>
    <x v="1"/>
    <s v="21"/>
    <x v="7"/>
    <s v="210"/>
    <s v="VP of Student Learning"/>
    <s v="210A"/>
    <s v="VP Student Learning"/>
  </r>
  <r>
    <s v="BPE110"/>
    <x v="0"/>
    <s v="LABORF"/>
    <s v="2025"/>
    <n v="0"/>
    <m/>
    <s v="GU001"/>
    <s v="210VI0"/>
    <s v="2394"/>
    <s v="601000"/>
    <m/>
    <m/>
    <s v="0"/>
    <s v="District"/>
    <s v="2"/>
    <x v="1"/>
    <s v="21"/>
    <x v="7"/>
    <s v="210"/>
    <s v="VP of Student Learning"/>
    <s v="210A"/>
    <s v="VP Student Learning"/>
  </r>
  <r>
    <s v="BPE136"/>
    <x v="0"/>
    <s v="LABORF"/>
    <s v="2025"/>
    <n v="0"/>
    <m/>
    <s v="GU001"/>
    <s v="210VI0"/>
    <s v="2394"/>
    <s v="601000"/>
    <m/>
    <m/>
    <s v="0"/>
    <s v="District"/>
    <s v="2"/>
    <x v="1"/>
    <s v="21"/>
    <x v="7"/>
    <s v="210"/>
    <s v="VP of Student Learning"/>
    <s v="210A"/>
    <s v="VP Student Learning"/>
  </r>
  <r>
    <s v="BPE174"/>
    <x v="0"/>
    <s v="LABORF"/>
    <s v="2025"/>
    <n v="0"/>
    <m/>
    <s v="GU001"/>
    <s v="210VI0"/>
    <s v="2394"/>
    <s v="601000"/>
    <m/>
    <m/>
    <s v="0"/>
    <s v="District"/>
    <s v="2"/>
    <x v="1"/>
    <s v="21"/>
    <x v="7"/>
    <s v="210"/>
    <s v="VP of Student Learning"/>
    <s v="210A"/>
    <s v="VP Student Learning"/>
  </r>
  <r>
    <s v="BZ2170"/>
    <x v="0"/>
    <s v="LABORF"/>
    <s v="2025"/>
    <n v="0"/>
    <m/>
    <s v="GU001"/>
    <s v="210VI0"/>
    <s v="1419"/>
    <s v="601000"/>
    <m/>
    <m/>
    <s v="0"/>
    <s v="District"/>
    <s v="2"/>
    <x v="1"/>
    <s v="21"/>
    <x v="7"/>
    <s v="210"/>
    <s v="VP of Student Learning"/>
    <s v="210A"/>
    <s v="VP Student Learning"/>
  </r>
  <r>
    <s v="BZ2330"/>
    <x v="0"/>
    <s v="LABORF"/>
    <s v="2025"/>
    <n v="0"/>
    <m/>
    <s v="GU001"/>
    <s v="210VI0"/>
    <s v="1419"/>
    <s v="601000"/>
    <m/>
    <m/>
    <s v="0"/>
    <s v="District"/>
    <s v="2"/>
    <x v="1"/>
    <s v="21"/>
    <x v="7"/>
    <s v="210"/>
    <s v="VP of Student Learning"/>
    <s v="210A"/>
    <s v="VP Student Learning"/>
  </r>
  <r>
    <s v="BTC090"/>
    <x v="0"/>
    <s v="LABORF"/>
    <s v="2025"/>
    <n v="0"/>
    <m/>
    <s v="GU001"/>
    <s v="210VI0"/>
    <s v="2399"/>
    <s v="601000"/>
    <m/>
    <m/>
    <s v="0"/>
    <s v="District"/>
    <s v="2"/>
    <x v="1"/>
    <s v="21"/>
    <x v="7"/>
    <s v="210"/>
    <s v="VP of Student Learning"/>
    <s v="210A"/>
    <s v="VP Student Learning"/>
  </r>
  <r>
    <s v="BTC164"/>
    <x v="0"/>
    <s v="LABORF"/>
    <s v="2025"/>
    <n v="0"/>
    <m/>
    <s v="GU001"/>
    <s v="210VI0"/>
    <s v="2399"/>
    <s v="601000"/>
    <m/>
    <m/>
    <s v="0"/>
    <s v="District"/>
    <s v="2"/>
    <x v="1"/>
    <s v="21"/>
    <x v="7"/>
    <s v="210"/>
    <s v="VP of Student Learning"/>
    <s v="210A"/>
    <s v="VP Student Learning"/>
  </r>
  <r>
    <s v="BPE309"/>
    <x v="0"/>
    <s v="LABORF"/>
    <s v="2025"/>
    <n v="0"/>
    <m/>
    <s v="GU001"/>
    <s v="210VI0"/>
    <s v="2394"/>
    <s v="601000"/>
    <m/>
    <m/>
    <s v="0"/>
    <s v="District"/>
    <s v="2"/>
    <x v="1"/>
    <s v="21"/>
    <x v="7"/>
    <s v="210"/>
    <s v="VP of Student Learning"/>
    <s v="210A"/>
    <s v="VP Student Learning"/>
  </r>
  <r>
    <s v="BPE324"/>
    <x v="0"/>
    <s v="LABORF"/>
    <s v="2025"/>
    <n v="0"/>
    <m/>
    <s v="GU001"/>
    <s v="210VI0"/>
    <s v="2394"/>
    <s v="601000"/>
    <m/>
    <m/>
    <s v="0"/>
    <s v="District"/>
    <s v="2"/>
    <x v="1"/>
    <s v="21"/>
    <x v="7"/>
    <s v="210"/>
    <s v="VP of Student Learning"/>
    <s v="210A"/>
    <s v="VP Student Learning"/>
  </r>
  <r>
    <s v="BPE331"/>
    <x v="0"/>
    <s v="LABORF"/>
    <s v="2025"/>
    <n v="0"/>
    <m/>
    <s v="GU001"/>
    <s v="210VI0"/>
    <s v="2394"/>
    <s v="601000"/>
    <m/>
    <m/>
    <s v="0"/>
    <s v="District"/>
    <s v="2"/>
    <x v="1"/>
    <s v="21"/>
    <x v="7"/>
    <s v="210"/>
    <s v="VP of Student Learning"/>
    <s v="210A"/>
    <s v="VP Student Learning"/>
  </r>
  <r>
    <s v="BPE393"/>
    <x v="0"/>
    <s v="LABORF"/>
    <s v="2025"/>
    <n v="0"/>
    <m/>
    <s v="GU001"/>
    <s v="210VI0"/>
    <s v="2394"/>
    <s v="601000"/>
    <m/>
    <m/>
    <s v="0"/>
    <s v="District"/>
    <s v="2"/>
    <x v="1"/>
    <s v="21"/>
    <x v="7"/>
    <s v="210"/>
    <s v="VP of Student Learning"/>
    <s v="210A"/>
    <s v="VP Student Learning"/>
  </r>
  <r>
    <s v="BPE404"/>
    <x v="0"/>
    <s v="LABORF"/>
    <s v="2025"/>
    <n v="0"/>
    <m/>
    <s v="GU001"/>
    <s v="210VI0"/>
    <s v="2394"/>
    <s v="601000"/>
    <m/>
    <m/>
    <s v="0"/>
    <s v="District"/>
    <s v="2"/>
    <x v="1"/>
    <s v="21"/>
    <x v="7"/>
    <s v="210"/>
    <s v="VP of Student Learning"/>
    <s v="210A"/>
    <s v="VP Student Learning"/>
  </r>
  <r>
    <s v="BPE506"/>
    <x v="0"/>
    <s v="LABORF"/>
    <s v="2025"/>
    <n v="0"/>
    <m/>
    <s v="GU001"/>
    <s v="210VI0"/>
    <s v="2394"/>
    <s v="601000"/>
    <m/>
    <m/>
    <s v="0"/>
    <s v="District"/>
    <s v="2"/>
    <x v="1"/>
    <s v="21"/>
    <x v="7"/>
    <s v="210"/>
    <s v="VP of Student Learning"/>
    <s v="210A"/>
    <s v="VP Student Learning"/>
  </r>
  <r>
    <s v="BPE159"/>
    <x v="0"/>
    <s v="LABORF"/>
    <s v="2025"/>
    <n v="0"/>
    <m/>
    <s v="GU001"/>
    <s v="210VI0"/>
    <s v="2394"/>
    <s v="601000"/>
    <m/>
    <m/>
    <s v="0"/>
    <s v="District"/>
    <s v="2"/>
    <x v="1"/>
    <s v="21"/>
    <x v="7"/>
    <s v="210"/>
    <s v="VP of Student Learning"/>
    <s v="210A"/>
    <s v="VP Student Learning"/>
  </r>
  <r>
    <s v="BPE192"/>
    <x v="0"/>
    <s v="LABORF"/>
    <s v="2025"/>
    <n v="0"/>
    <m/>
    <s v="GU001"/>
    <s v="210VI0"/>
    <s v="2394"/>
    <s v="601000"/>
    <m/>
    <m/>
    <s v="0"/>
    <s v="District"/>
    <s v="2"/>
    <x v="1"/>
    <s v="21"/>
    <x v="7"/>
    <s v="210"/>
    <s v="VP of Student Learning"/>
    <s v="210A"/>
    <s v="VP Student Learning"/>
  </r>
  <r>
    <s v="BPE258"/>
    <x v="0"/>
    <s v="LABORF"/>
    <s v="2025"/>
    <n v="0"/>
    <m/>
    <s v="GU001"/>
    <s v="210VI0"/>
    <s v="2394"/>
    <s v="601000"/>
    <m/>
    <m/>
    <s v="0"/>
    <s v="District"/>
    <s v="2"/>
    <x v="1"/>
    <s v="21"/>
    <x v="7"/>
    <s v="210"/>
    <s v="VP of Student Learning"/>
    <s v="210A"/>
    <s v="VP Student Learning"/>
  </r>
  <r>
    <s v="BS2021"/>
    <x v="0"/>
    <s v="LABORF"/>
    <s v="2025"/>
    <n v="0"/>
    <m/>
    <s v="GU001"/>
    <s v="210VI0"/>
    <s v="2392"/>
    <s v="601000"/>
    <m/>
    <m/>
    <s v="0"/>
    <s v="District"/>
    <s v="2"/>
    <x v="1"/>
    <s v="21"/>
    <x v="7"/>
    <s v="210"/>
    <s v="VP of Student Learning"/>
    <s v="210A"/>
    <s v="VP Student Learning"/>
  </r>
  <r>
    <s v="BTC201"/>
    <x v="0"/>
    <s v="LABORF"/>
    <s v="2025"/>
    <n v="0"/>
    <m/>
    <s v="GU001"/>
    <s v="210VI0"/>
    <s v="2399"/>
    <s v="601000"/>
    <m/>
    <m/>
    <s v="0"/>
    <s v="District"/>
    <s v="2"/>
    <x v="1"/>
    <s v="21"/>
    <x v="7"/>
    <s v="210"/>
    <s v="VP of Student Learning"/>
    <s v="210A"/>
    <s v="VP Student Learning"/>
  </r>
  <r>
    <s v="BPE329"/>
    <x v="0"/>
    <s v="LABORF"/>
    <s v="2025"/>
    <n v="0"/>
    <m/>
    <s v="GU001"/>
    <s v="210VI0"/>
    <s v="2394"/>
    <s v="601000"/>
    <m/>
    <m/>
    <s v="0"/>
    <s v="District"/>
    <s v="2"/>
    <x v="1"/>
    <s v="21"/>
    <x v="7"/>
    <s v="210"/>
    <s v="VP of Student Learning"/>
    <s v="210A"/>
    <s v="VP Student Learning"/>
  </r>
  <r>
    <s v="BPE385"/>
    <x v="0"/>
    <s v="LABORF"/>
    <s v="2025"/>
    <n v="0"/>
    <m/>
    <s v="GU001"/>
    <s v="210VI0"/>
    <s v="2394"/>
    <s v="601000"/>
    <m/>
    <m/>
    <s v="0"/>
    <s v="District"/>
    <s v="2"/>
    <x v="1"/>
    <s v="21"/>
    <x v="7"/>
    <s v="210"/>
    <s v="VP of Student Learning"/>
    <s v="210A"/>
    <s v="VP Student Learning"/>
  </r>
  <r>
    <s v="BPE503"/>
    <x v="0"/>
    <s v="LABORF"/>
    <s v="2025"/>
    <n v="0"/>
    <m/>
    <s v="GU001"/>
    <s v="210VI0"/>
    <s v="2394"/>
    <s v="601000"/>
    <m/>
    <m/>
    <s v="0"/>
    <s v="District"/>
    <s v="2"/>
    <x v="1"/>
    <s v="21"/>
    <x v="7"/>
    <s v="210"/>
    <s v="VP of Student Learning"/>
    <s v="210A"/>
    <s v="VP Student Learning"/>
  </r>
  <r>
    <s v="BPE770"/>
    <x v="0"/>
    <s v="LABORF"/>
    <s v="2025"/>
    <n v="0"/>
    <m/>
    <s v="GU001"/>
    <s v="210VI0"/>
    <s v="2394"/>
    <s v="601000"/>
    <m/>
    <m/>
    <s v="0"/>
    <s v="District"/>
    <s v="2"/>
    <x v="1"/>
    <s v="21"/>
    <x v="7"/>
    <s v="210"/>
    <s v="VP of Student Learning"/>
    <s v="210A"/>
    <s v="VP Student Learning"/>
  </r>
  <r>
    <s v="BTF015"/>
    <x v="0"/>
    <s v="LABORF"/>
    <s v="2025"/>
    <n v="0"/>
    <m/>
    <s v="GU001"/>
    <s v="210VI0"/>
    <s v="1311"/>
    <s v="499900"/>
    <m/>
    <m/>
    <s v="0"/>
    <s v="District"/>
    <s v="2"/>
    <x v="1"/>
    <s v="21"/>
    <x v="7"/>
    <s v="210"/>
    <s v="VP of Student Learning"/>
    <s v="210A"/>
    <s v="VP Student Learning"/>
  </r>
  <r>
    <s v="BTF086"/>
    <x v="0"/>
    <s v="LABORF"/>
    <s v="2025"/>
    <n v="0"/>
    <m/>
    <s v="GU001"/>
    <s v="210VI0"/>
    <s v="1311"/>
    <s v="499900"/>
    <m/>
    <m/>
    <s v="0"/>
    <s v="District"/>
    <s v="2"/>
    <x v="1"/>
    <s v="21"/>
    <x v="7"/>
    <s v="210"/>
    <s v="VP of Student Learning"/>
    <s v="210A"/>
    <s v="VP Student Learning"/>
  </r>
  <r>
    <s v="BTF093"/>
    <x v="0"/>
    <s v="LABORF"/>
    <s v="2025"/>
    <n v="0"/>
    <m/>
    <s v="GU001"/>
    <s v="210VI0"/>
    <s v="1311"/>
    <s v="499900"/>
    <m/>
    <m/>
    <s v="0"/>
    <s v="District"/>
    <s v="2"/>
    <x v="1"/>
    <s v="21"/>
    <x v="7"/>
    <s v="210"/>
    <s v="VP of Student Learning"/>
    <s v="210A"/>
    <s v="VP Student Learning"/>
  </r>
  <r>
    <s v="BTN030"/>
    <x v="0"/>
    <s v="LABORF"/>
    <s v="2025"/>
    <n v="0"/>
    <m/>
    <s v="GU001"/>
    <s v="210VI0"/>
    <s v="2110"/>
    <s v="601000"/>
    <m/>
    <m/>
    <s v="0"/>
    <s v="District"/>
    <s v="2"/>
    <x v="1"/>
    <s v="21"/>
    <x v="7"/>
    <s v="210"/>
    <s v="VP of Student Learning"/>
    <s v="210A"/>
    <s v="VP Student Learning"/>
  </r>
  <r>
    <s v="BTN033"/>
    <x v="0"/>
    <s v="LABORF"/>
    <s v="2025"/>
    <n v="0"/>
    <m/>
    <s v="GU001"/>
    <s v="210VI0"/>
    <s v="2110"/>
    <s v="601000"/>
    <m/>
    <m/>
    <s v="0"/>
    <s v="District"/>
    <s v="2"/>
    <x v="1"/>
    <s v="21"/>
    <x v="7"/>
    <s v="210"/>
    <s v="VP of Student Learning"/>
    <s v="210A"/>
    <s v="VP Student Learning"/>
  </r>
  <r>
    <s v="BTC013"/>
    <x v="0"/>
    <s v="LABORF"/>
    <s v="2025"/>
    <n v="0"/>
    <m/>
    <s v="GU001"/>
    <s v="210VI0"/>
    <s v="2399"/>
    <s v="601000"/>
    <m/>
    <m/>
    <s v="0"/>
    <s v="District"/>
    <s v="2"/>
    <x v="1"/>
    <s v="21"/>
    <x v="7"/>
    <s v="210"/>
    <s v="VP of Student Learning"/>
    <s v="210A"/>
    <s v="VP Student Learning"/>
  </r>
  <r>
    <s v="BPE299"/>
    <x v="0"/>
    <s v="LABORF"/>
    <s v="2025"/>
    <n v="0"/>
    <m/>
    <s v="GU001"/>
    <s v="210VI0"/>
    <s v="2394"/>
    <s v="601000"/>
    <m/>
    <m/>
    <s v="0"/>
    <s v="District"/>
    <s v="2"/>
    <x v="1"/>
    <s v="21"/>
    <x v="7"/>
    <s v="210"/>
    <s v="VP of Student Learning"/>
    <s v="210A"/>
    <s v="VP Student Learning"/>
  </r>
  <r>
    <s v="BPE312"/>
    <x v="0"/>
    <s v="LABORF"/>
    <s v="2025"/>
    <n v="0"/>
    <m/>
    <s v="GU001"/>
    <s v="210VI0"/>
    <s v="2394"/>
    <s v="601000"/>
    <m/>
    <m/>
    <s v="0"/>
    <s v="District"/>
    <s v="2"/>
    <x v="1"/>
    <s v="21"/>
    <x v="7"/>
    <s v="210"/>
    <s v="VP of Student Learning"/>
    <s v="210A"/>
    <s v="VP Student Learning"/>
  </r>
  <r>
    <s v="BPE464"/>
    <x v="0"/>
    <s v="LABORF"/>
    <s v="2025"/>
    <n v="0"/>
    <m/>
    <s v="GU001"/>
    <s v="210VI0"/>
    <s v="2394"/>
    <s v="601000"/>
    <m/>
    <m/>
    <s v="0"/>
    <s v="District"/>
    <s v="2"/>
    <x v="1"/>
    <s v="21"/>
    <x v="7"/>
    <s v="210"/>
    <s v="VP of Student Learning"/>
    <s v="210A"/>
    <s v="VP Student Learning"/>
  </r>
  <r>
    <s v="BSUB26"/>
    <x v="0"/>
    <s v="LABORF"/>
    <s v="2025"/>
    <n v="0"/>
    <m/>
    <s v="GU001"/>
    <s v="210VI0"/>
    <s v="2399"/>
    <s v="601000"/>
    <m/>
    <m/>
    <s v="0"/>
    <s v="District"/>
    <s v="2"/>
    <x v="1"/>
    <s v="21"/>
    <x v="7"/>
    <s v="210"/>
    <s v="VP of Student Learning"/>
    <s v="210A"/>
    <s v="VP Student Learning"/>
  </r>
  <r>
    <s v="BPE007"/>
    <x v="0"/>
    <s v="LABORF"/>
    <s v="2025"/>
    <n v="0"/>
    <m/>
    <s v="GU001"/>
    <s v="210VI0"/>
    <s v="2394"/>
    <s v="601000"/>
    <m/>
    <m/>
    <s v="0"/>
    <s v="District"/>
    <s v="2"/>
    <x v="1"/>
    <s v="21"/>
    <x v="7"/>
    <s v="210"/>
    <s v="VP of Student Learning"/>
    <s v="210A"/>
    <s v="VP Student Learning"/>
  </r>
  <r>
    <s v="BPE051"/>
    <x v="0"/>
    <s v="LABORF"/>
    <s v="2025"/>
    <n v="0"/>
    <m/>
    <s v="GU001"/>
    <s v="210VI0"/>
    <s v="2394"/>
    <s v="601000"/>
    <m/>
    <m/>
    <s v="0"/>
    <s v="District"/>
    <s v="2"/>
    <x v="1"/>
    <s v="21"/>
    <x v="7"/>
    <s v="210"/>
    <s v="VP of Student Learning"/>
    <s v="210A"/>
    <s v="VP Student Learning"/>
  </r>
  <r>
    <s v="BPE055"/>
    <x v="0"/>
    <s v="LABORF"/>
    <s v="2025"/>
    <n v="0"/>
    <m/>
    <s v="GU001"/>
    <s v="210VI0"/>
    <s v="2394"/>
    <s v="601000"/>
    <m/>
    <m/>
    <s v="0"/>
    <s v="District"/>
    <s v="2"/>
    <x v="1"/>
    <s v="21"/>
    <x v="7"/>
    <s v="210"/>
    <s v="VP of Student Learning"/>
    <s v="210A"/>
    <s v="VP Student Learning"/>
  </r>
  <r>
    <s v="BPE071"/>
    <x v="0"/>
    <s v="LABORF"/>
    <s v="2025"/>
    <n v="0"/>
    <m/>
    <s v="GU001"/>
    <s v="210VI0"/>
    <s v="2394"/>
    <s v="601000"/>
    <m/>
    <m/>
    <s v="0"/>
    <s v="District"/>
    <s v="2"/>
    <x v="1"/>
    <s v="21"/>
    <x v="7"/>
    <s v="210"/>
    <s v="VP of Student Learning"/>
    <s v="210A"/>
    <s v="VP Student Learning"/>
  </r>
  <r>
    <s v="BPE098"/>
    <x v="0"/>
    <s v="LABORF"/>
    <s v="2025"/>
    <n v="0"/>
    <m/>
    <s v="GU001"/>
    <s v="210VI0"/>
    <s v="2394"/>
    <s v="601000"/>
    <m/>
    <m/>
    <s v="0"/>
    <s v="District"/>
    <s v="2"/>
    <x v="1"/>
    <s v="21"/>
    <x v="7"/>
    <s v="210"/>
    <s v="VP of Student Learning"/>
    <s v="210A"/>
    <s v="VP Student Learning"/>
  </r>
  <r>
    <s v="BPE118"/>
    <x v="0"/>
    <s v="LABORF"/>
    <s v="2025"/>
    <n v="0"/>
    <m/>
    <s v="GU001"/>
    <s v="210VI0"/>
    <s v="2394"/>
    <s v="601000"/>
    <m/>
    <m/>
    <s v="0"/>
    <s v="District"/>
    <s v="2"/>
    <x v="1"/>
    <s v="21"/>
    <x v="7"/>
    <s v="210"/>
    <s v="VP of Student Learning"/>
    <s v="210A"/>
    <s v="VP Student Learning"/>
  </r>
  <r>
    <s v="BPE125"/>
    <x v="0"/>
    <s v="LABORF"/>
    <s v="2025"/>
    <n v="0"/>
    <m/>
    <s v="GU001"/>
    <s v="210VI0"/>
    <s v="2394"/>
    <s v="601000"/>
    <m/>
    <m/>
    <s v="0"/>
    <s v="District"/>
    <s v="2"/>
    <x v="1"/>
    <s v="21"/>
    <x v="7"/>
    <s v="210"/>
    <s v="VP of Student Learning"/>
    <s v="210A"/>
    <s v="VP Student Learning"/>
  </r>
  <r>
    <s v="BPE171"/>
    <x v="0"/>
    <s v="LABORF"/>
    <s v="2025"/>
    <n v="0"/>
    <m/>
    <s v="GU001"/>
    <s v="210VI0"/>
    <s v="2394"/>
    <s v="601000"/>
    <m/>
    <m/>
    <s v="0"/>
    <s v="District"/>
    <s v="2"/>
    <x v="1"/>
    <s v="21"/>
    <x v="7"/>
    <s v="210"/>
    <s v="VP of Student Learning"/>
    <s v="210A"/>
    <s v="VP Student Learning"/>
  </r>
  <r>
    <s v="BPE175"/>
    <x v="0"/>
    <s v="LABORF"/>
    <s v="2025"/>
    <n v="0"/>
    <m/>
    <s v="GU001"/>
    <s v="210VI0"/>
    <s v="2394"/>
    <s v="601000"/>
    <m/>
    <m/>
    <s v="0"/>
    <s v="District"/>
    <s v="2"/>
    <x v="1"/>
    <s v="21"/>
    <x v="7"/>
    <s v="210"/>
    <s v="VP of Student Learning"/>
    <s v="210A"/>
    <s v="VP Student Learning"/>
  </r>
  <r>
    <s v="BPE181"/>
    <x v="0"/>
    <s v="LABORF"/>
    <s v="2025"/>
    <n v="0"/>
    <m/>
    <s v="GU001"/>
    <s v="210VI0"/>
    <s v="2394"/>
    <s v="601000"/>
    <m/>
    <m/>
    <s v="0"/>
    <s v="District"/>
    <s v="2"/>
    <x v="1"/>
    <s v="21"/>
    <x v="7"/>
    <s v="210"/>
    <s v="VP of Student Learning"/>
    <s v="210A"/>
    <s v="VP Student Learning"/>
  </r>
  <r>
    <s v="BPE199"/>
    <x v="0"/>
    <s v="LABORF"/>
    <s v="2025"/>
    <n v="0"/>
    <m/>
    <s v="GU001"/>
    <s v="210VI0"/>
    <s v="2394"/>
    <s v="601000"/>
    <m/>
    <m/>
    <s v="0"/>
    <s v="District"/>
    <s v="2"/>
    <x v="1"/>
    <s v="21"/>
    <x v="7"/>
    <s v="210"/>
    <s v="VP of Student Learning"/>
    <s v="210A"/>
    <s v="VP Student Learning"/>
  </r>
  <r>
    <s v="BPE222"/>
    <x v="0"/>
    <s v="LABORF"/>
    <s v="2025"/>
    <n v="0"/>
    <m/>
    <s v="GU001"/>
    <s v="210VI0"/>
    <s v="2394"/>
    <s v="601000"/>
    <m/>
    <m/>
    <s v="0"/>
    <s v="District"/>
    <s v="2"/>
    <x v="1"/>
    <s v="21"/>
    <x v="7"/>
    <s v="210"/>
    <s v="VP of Student Learning"/>
    <s v="210A"/>
    <s v="VP Student Learning"/>
  </r>
  <r>
    <s v="BPE233"/>
    <x v="0"/>
    <s v="LABORF"/>
    <s v="2025"/>
    <n v="0"/>
    <m/>
    <s v="GU001"/>
    <s v="210VI0"/>
    <s v="2394"/>
    <s v="601000"/>
    <m/>
    <m/>
    <s v="0"/>
    <s v="District"/>
    <s v="2"/>
    <x v="1"/>
    <s v="21"/>
    <x v="7"/>
    <s v="210"/>
    <s v="VP of Student Learning"/>
    <s v="210A"/>
    <s v="VP Student Learning"/>
  </r>
  <r>
    <s v="BPE289"/>
    <x v="0"/>
    <s v="LABORF"/>
    <s v="2025"/>
    <n v="0"/>
    <m/>
    <s v="GU001"/>
    <s v="210VI0"/>
    <s v="2394"/>
    <s v="601000"/>
    <m/>
    <m/>
    <s v="0"/>
    <s v="District"/>
    <s v="2"/>
    <x v="1"/>
    <s v="21"/>
    <x v="7"/>
    <s v="210"/>
    <s v="VP of Student Learning"/>
    <s v="210A"/>
    <s v="VP Student Learning"/>
  </r>
  <r>
    <s v="BTF003"/>
    <x v="0"/>
    <s v="LABORF"/>
    <s v="2025"/>
    <n v="0"/>
    <m/>
    <s v="GU001"/>
    <s v="210VI0"/>
    <s v="1311"/>
    <s v="499900"/>
    <m/>
    <m/>
    <s v="0"/>
    <s v="District"/>
    <s v="2"/>
    <x v="1"/>
    <s v="21"/>
    <x v="7"/>
    <s v="210"/>
    <s v="VP of Student Learning"/>
    <s v="210A"/>
    <s v="VP Student Learning"/>
  </r>
  <r>
    <s v="BTF072"/>
    <x v="0"/>
    <s v="LABORF"/>
    <s v="2025"/>
    <n v="0"/>
    <m/>
    <s v="GU001"/>
    <s v="210VI0"/>
    <s v="1311"/>
    <s v="499900"/>
    <m/>
    <m/>
    <s v="0"/>
    <s v="District"/>
    <s v="2"/>
    <x v="1"/>
    <s v="21"/>
    <x v="7"/>
    <s v="210"/>
    <s v="VP of Student Learning"/>
    <s v="210A"/>
    <s v="VP Student Learning"/>
  </r>
  <r>
    <s v="BTN023"/>
    <x v="0"/>
    <s v="LABORF"/>
    <s v="2025"/>
    <n v="0"/>
    <m/>
    <s v="GU001"/>
    <s v="210VI0"/>
    <s v="2110"/>
    <s v="601000"/>
    <m/>
    <m/>
    <s v="0"/>
    <s v="District"/>
    <s v="2"/>
    <x v="1"/>
    <s v="21"/>
    <x v="7"/>
    <s v="210"/>
    <s v="VP of Student Learning"/>
    <s v="210A"/>
    <s v="VP Student Learning"/>
  </r>
  <r>
    <s v="BTC129"/>
    <x v="0"/>
    <s v="LABORF"/>
    <s v="2025"/>
    <n v="0"/>
    <m/>
    <s v="GU001"/>
    <s v="210VI0"/>
    <s v="2399"/>
    <s v="601000"/>
    <m/>
    <m/>
    <s v="0"/>
    <s v="District"/>
    <s v="2"/>
    <x v="1"/>
    <s v="21"/>
    <x v="7"/>
    <s v="210"/>
    <s v="VP of Student Learning"/>
    <s v="210A"/>
    <s v="VP Student Learning"/>
  </r>
  <r>
    <s v="BPE318"/>
    <x v="0"/>
    <s v="LABORF"/>
    <s v="2025"/>
    <n v="0"/>
    <m/>
    <s v="GU001"/>
    <s v="210VI0"/>
    <s v="2394"/>
    <s v="601000"/>
    <m/>
    <m/>
    <s v="0"/>
    <s v="District"/>
    <s v="2"/>
    <x v="1"/>
    <s v="21"/>
    <x v="7"/>
    <s v="210"/>
    <s v="VP of Student Learning"/>
    <s v="210A"/>
    <s v="VP Student Learning"/>
  </r>
  <r>
    <s v="BPE333"/>
    <x v="0"/>
    <s v="LABORF"/>
    <s v="2025"/>
    <n v="0"/>
    <m/>
    <s v="GU001"/>
    <s v="210VI0"/>
    <s v="2394"/>
    <s v="601000"/>
    <m/>
    <m/>
    <s v="0"/>
    <s v="District"/>
    <s v="2"/>
    <x v="1"/>
    <s v="21"/>
    <x v="7"/>
    <s v="210"/>
    <s v="VP of Student Learning"/>
    <s v="210A"/>
    <s v="VP Student Learning"/>
  </r>
  <r>
    <s v="BPE350"/>
    <x v="0"/>
    <s v="LABORF"/>
    <s v="2025"/>
    <n v="0"/>
    <m/>
    <s v="GU001"/>
    <s v="210VI0"/>
    <s v="2394"/>
    <s v="601000"/>
    <m/>
    <m/>
    <s v="0"/>
    <s v="District"/>
    <s v="2"/>
    <x v="1"/>
    <s v="21"/>
    <x v="7"/>
    <s v="210"/>
    <s v="VP of Student Learning"/>
    <s v="210A"/>
    <s v="VP Student Learning"/>
  </r>
  <r>
    <s v="BPE403"/>
    <x v="0"/>
    <s v="LABORF"/>
    <s v="2025"/>
    <n v="0"/>
    <m/>
    <s v="GU001"/>
    <s v="210VI0"/>
    <s v="2394"/>
    <s v="601000"/>
    <m/>
    <m/>
    <s v="0"/>
    <s v="District"/>
    <s v="2"/>
    <x v="1"/>
    <s v="21"/>
    <x v="7"/>
    <s v="210"/>
    <s v="VP of Student Learning"/>
    <s v="210A"/>
    <s v="VP Student Learning"/>
  </r>
  <r>
    <s v="BPE457"/>
    <x v="0"/>
    <s v="LABORF"/>
    <s v="2025"/>
    <n v="0"/>
    <m/>
    <s v="GU001"/>
    <s v="210VI0"/>
    <s v="2394"/>
    <s v="601000"/>
    <m/>
    <m/>
    <s v="0"/>
    <s v="District"/>
    <s v="2"/>
    <x v="1"/>
    <s v="21"/>
    <x v="7"/>
    <s v="210"/>
    <s v="VP of Student Learning"/>
    <s v="210A"/>
    <s v="VP Student Learning"/>
  </r>
  <r>
    <s v="BPE734"/>
    <x v="0"/>
    <s v="LABORF"/>
    <s v="2025"/>
    <n v="0"/>
    <m/>
    <s v="GU001"/>
    <s v="210VI0"/>
    <s v="2394"/>
    <s v="601000"/>
    <m/>
    <m/>
    <s v="0"/>
    <s v="District"/>
    <s v="2"/>
    <x v="1"/>
    <s v="21"/>
    <x v="7"/>
    <s v="210"/>
    <s v="VP of Student Learning"/>
    <s v="210A"/>
    <s v="VP Student Learning"/>
  </r>
  <r>
    <s v="BPE769"/>
    <x v="0"/>
    <s v="LABORF"/>
    <s v="2025"/>
    <n v="0"/>
    <m/>
    <s v="GU001"/>
    <s v="210VI0"/>
    <s v="2394"/>
    <s v="601000"/>
    <m/>
    <m/>
    <s v="0"/>
    <s v="District"/>
    <s v="2"/>
    <x v="1"/>
    <s v="21"/>
    <x v="7"/>
    <s v="210"/>
    <s v="VP of Student Learning"/>
    <s v="210A"/>
    <s v="VP Student Learning"/>
  </r>
  <r>
    <s v="BPE119"/>
    <x v="0"/>
    <s v="LABORF"/>
    <s v="2025"/>
    <n v="0"/>
    <m/>
    <s v="GU001"/>
    <s v="210VI0"/>
    <s v="2394"/>
    <s v="601000"/>
    <m/>
    <m/>
    <s v="0"/>
    <s v="District"/>
    <s v="2"/>
    <x v="1"/>
    <s v="21"/>
    <x v="7"/>
    <s v="210"/>
    <s v="VP of Student Learning"/>
    <s v="210A"/>
    <s v="VP Student Learning"/>
  </r>
  <r>
    <s v="BPE143"/>
    <x v="0"/>
    <s v="LABORF"/>
    <s v="2025"/>
    <n v="0"/>
    <m/>
    <s v="GU001"/>
    <s v="210VI0"/>
    <s v="2394"/>
    <s v="601000"/>
    <m/>
    <m/>
    <s v="0"/>
    <s v="District"/>
    <s v="2"/>
    <x v="1"/>
    <s v="21"/>
    <x v="7"/>
    <s v="210"/>
    <s v="VP of Student Learning"/>
    <s v="210A"/>
    <s v="VP Student Learning"/>
  </r>
  <r>
    <s v="BPE154"/>
    <x v="0"/>
    <s v="LABORF"/>
    <s v="2025"/>
    <n v="0"/>
    <m/>
    <s v="GU001"/>
    <s v="210VI0"/>
    <s v="2394"/>
    <s v="601000"/>
    <m/>
    <m/>
    <s v="0"/>
    <s v="District"/>
    <s v="2"/>
    <x v="1"/>
    <s v="21"/>
    <x v="7"/>
    <s v="210"/>
    <s v="VP of Student Learning"/>
    <s v="210A"/>
    <s v="VP Student Learning"/>
  </r>
  <r>
    <s v="BPE165"/>
    <x v="0"/>
    <s v="LABORF"/>
    <s v="2025"/>
    <n v="0"/>
    <m/>
    <s v="GU001"/>
    <s v="210VI0"/>
    <s v="2394"/>
    <s v="601000"/>
    <m/>
    <m/>
    <s v="0"/>
    <s v="District"/>
    <s v="2"/>
    <x v="1"/>
    <s v="21"/>
    <x v="7"/>
    <s v="210"/>
    <s v="VP of Student Learning"/>
    <s v="210A"/>
    <s v="VP Student Learning"/>
  </r>
  <r>
    <s v="BPE224"/>
    <x v="0"/>
    <s v="LABORF"/>
    <s v="2025"/>
    <n v="0"/>
    <m/>
    <s v="GU001"/>
    <s v="210VI0"/>
    <s v="2394"/>
    <s v="601000"/>
    <m/>
    <m/>
    <s v="0"/>
    <s v="District"/>
    <s v="2"/>
    <x v="1"/>
    <s v="21"/>
    <x v="7"/>
    <s v="210"/>
    <s v="VP of Student Learning"/>
    <s v="210A"/>
    <s v="VP Student Learning"/>
  </r>
  <r>
    <s v="BPE254"/>
    <x v="0"/>
    <s v="LABORF"/>
    <s v="2025"/>
    <n v="0"/>
    <m/>
    <s v="GU001"/>
    <s v="210VI0"/>
    <s v="2394"/>
    <s v="601000"/>
    <m/>
    <m/>
    <s v="0"/>
    <s v="District"/>
    <s v="2"/>
    <x v="1"/>
    <s v="21"/>
    <x v="7"/>
    <s v="210"/>
    <s v="VP of Student Learning"/>
    <s v="210A"/>
    <s v="VP Student Learning"/>
  </r>
  <r>
    <s v="BPE259"/>
    <x v="0"/>
    <s v="LABORF"/>
    <s v="2025"/>
    <n v="0"/>
    <m/>
    <s v="GU001"/>
    <s v="210VI0"/>
    <s v="2394"/>
    <s v="601000"/>
    <m/>
    <m/>
    <s v="0"/>
    <s v="District"/>
    <s v="2"/>
    <x v="1"/>
    <s v="21"/>
    <x v="7"/>
    <s v="210"/>
    <s v="VP of Student Learning"/>
    <s v="210A"/>
    <s v="VP Student Learning"/>
  </r>
  <r>
    <s v="BSUB22"/>
    <x v="0"/>
    <s v="LABORF"/>
    <s v="2025"/>
    <n v="0"/>
    <m/>
    <s v="GU001"/>
    <s v="210VI0"/>
    <s v="2399"/>
    <s v="601000"/>
    <m/>
    <m/>
    <s v="0"/>
    <s v="District"/>
    <s v="2"/>
    <x v="1"/>
    <s v="21"/>
    <x v="7"/>
    <s v="210"/>
    <s v="VP of Student Learning"/>
    <s v="210A"/>
    <s v="VP Student Learning"/>
  </r>
  <r>
    <s v="BTF102"/>
    <x v="0"/>
    <s v="LABORF"/>
    <s v="2025"/>
    <n v="0"/>
    <m/>
    <s v="GU001"/>
    <s v="210VI0"/>
    <s v="1311"/>
    <s v="499900"/>
    <m/>
    <m/>
    <s v="0"/>
    <s v="District"/>
    <s v="2"/>
    <x v="1"/>
    <s v="21"/>
    <x v="7"/>
    <s v="210"/>
    <s v="VP of Student Learning"/>
    <s v="210A"/>
    <s v="VP Student Learning"/>
  </r>
  <r>
    <s v="BTN012"/>
    <x v="0"/>
    <s v="LABORF"/>
    <s v="2025"/>
    <n v="0"/>
    <m/>
    <s v="GU001"/>
    <s v="210VI0"/>
    <s v="2110"/>
    <s v="601000"/>
    <m/>
    <m/>
    <s v="0"/>
    <s v="District"/>
    <s v="2"/>
    <x v="1"/>
    <s v="21"/>
    <x v="7"/>
    <s v="210"/>
    <s v="VP of Student Learning"/>
    <s v="210A"/>
    <s v="VP Student Learning"/>
  </r>
  <r>
    <s v="BPE344"/>
    <x v="0"/>
    <s v="LABORF"/>
    <s v="2025"/>
    <n v="0"/>
    <m/>
    <s v="GU001"/>
    <s v="210VI0"/>
    <s v="2394"/>
    <s v="601000"/>
    <m/>
    <m/>
    <s v="0"/>
    <s v="District"/>
    <s v="2"/>
    <x v="1"/>
    <s v="21"/>
    <x v="7"/>
    <s v="210"/>
    <s v="VP of Student Learning"/>
    <s v="210A"/>
    <s v="VP Student Learning"/>
  </r>
  <r>
    <s v="BPE489"/>
    <x v="0"/>
    <s v="LABORF"/>
    <s v="2025"/>
    <n v="0"/>
    <m/>
    <s v="GU001"/>
    <s v="210VI0"/>
    <s v="2394"/>
    <s v="601000"/>
    <m/>
    <m/>
    <s v="0"/>
    <s v="District"/>
    <s v="2"/>
    <x v="1"/>
    <s v="21"/>
    <x v="7"/>
    <s v="210"/>
    <s v="VP of Student Learning"/>
    <s v="210A"/>
    <s v="VP Student Learning"/>
  </r>
  <r>
    <s v="BPE502"/>
    <x v="0"/>
    <s v="LABORF"/>
    <s v="2025"/>
    <n v="0"/>
    <m/>
    <s v="GU001"/>
    <s v="210VI0"/>
    <s v="2394"/>
    <s v="601000"/>
    <m/>
    <m/>
    <s v="0"/>
    <s v="District"/>
    <s v="2"/>
    <x v="1"/>
    <s v="21"/>
    <x v="7"/>
    <s v="210"/>
    <s v="VP of Student Learning"/>
    <s v="210A"/>
    <s v="VP Student Learning"/>
  </r>
  <r>
    <s v="BPE784"/>
    <x v="0"/>
    <s v="LABORF"/>
    <s v="2025"/>
    <n v="0"/>
    <m/>
    <s v="GU001"/>
    <s v="210VI0"/>
    <s v="2394"/>
    <s v="601000"/>
    <m/>
    <m/>
    <s v="0"/>
    <s v="District"/>
    <s v="2"/>
    <x v="1"/>
    <s v="21"/>
    <x v="7"/>
    <s v="210"/>
    <s v="VP of Student Learning"/>
    <s v="210A"/>
    <s v="VP Student Learning"/>
  </r>
  <r>
    <s v="BTC031"/>
    <x v="0"/>
    <s v="LABORF"/>
    <s v="2025"/>
    <n v="0"/>
    <m/>
    <s v="GU001"/>
    <s v="211CPT"/>
    <s v="2419"/>
    <s v="010100"/>
    <m/>
    <m/>
    <s v="0"/>
    <s v="District"/>
    <s v="2"/>
    <x v="1"/>
    <s v="21"/>
    <x v="7"/>
    <s v="211"/>
    <s v="BC Exec Director Rural Initiatives"/>
    <s v="211C"/>
    <s v="Information Services"/>
  </r>
  <r>
    <s v="BPE321"/>
    <x v="0"/>
    <s v="LABORF"/>
    <s v="2025"/>
    <n v="0"/>
    <m/>
    <s v="RP634"/>
    <s v="211AEA"/>
    <s v="2394"/>
    <s v="684000"/>
    <m/>
    <m/>
    <s v="0"/>
    <s v="District"/>
    <s v="2"/>
    <x v="1"/>
    <s v="21"/>
    <x v="7"/>
    <s v="211"/>
    <s v="BC Exec Director Rural Initiatives"/>
    <s v="211E"/>
    <s v="BC Exec Director Rural Initiatives"/>
  </r>
  <r>
    <s v="BMC821"/>
    <x v="0"/>
    <s v="LABORF"/>
    <s v="2025"/>
    <n v="11790.98"/>
    <m/>
    <s v="RP634"/>
    <s v="211AEA"/>
    <s v="2191"/>
    <s v="684000"/>
    <m/>
    <m/>
    <s v="0"/>
    <s v="District"/>
    <s v="2"/>
    <x v="1"/>
    <s v="21"/>
    <x v="7"/>
    <s v="211"/>
    <s v="BC Exec Director Rural Initiatives"/>
    <s v="211E"/>
    <s v="BC Exec Director Rural Initiatives"/>
  </r>
  <r>
    <s v="BPE657"/>
    <x v="0"/>
    <s v="LABORF"/>
    <s v="2025"/>
    <n v="0"/>
    <m/>
    <s v="GU001"/>
    <s v="212AA1"/>
    <s v="2495"/>
    <s v="100200"/>
    <m/>
    <m/>
    <s v="0"/>
    <s v="District"/>
    <s v="2"/>
    <x v="1"/>
    <s v="21"/>
    <x v="7"/>
    <s v="212"/>
    <s v="Dean of Student Learning"/>
    <s v="212A"/>
    <s v="BC Art Department"/>
  </r>
  <r>
    <s v="BMF636"/>
    <x v="0"/>
    <s v="LABORF"/>
    <s v="2025"/>
    <n v="0"/>
    <m/>
    <s v="GU001"/>
    <s v="212BMT"/>
    <s v="1100"/>
    <s v="070200"/>
    <m/>
    <m/>
    <s v="0"/>
    <s v="District"/>
    <s v="2"/>
    <x v="1"/>
    <s v="21"/>
    <x v="7"/>
    <s v="212"/>
    <s v="Dean of Student Learning"/>
    <s v="212B"/>
    <s v="Art Department"/>
  </r>
  <r>
    <s v="BTF107"/>
    <x v="0"/>
    <s v="LABORF"/>
    <s v="2025"/>
    <n v="0"/>
    <m/>
    <s v="GU001"/>
    <s v="212BMT"/>
    <s v="1311"/>
    <s v="050200"/>
    <m/>
    <m/>
    <s v="0"/>
    <s v="District"/>
    <s v="2"/>
    <x v="1"/>
    <s v="21"/>
    <x v="7"/>
    <s v="212"/>
    <s v="Dean of Student Learning"/>
    <s v="212B"/>
    <s v="Art Department"/>
  </r>
  <r>
    <s v="BMF655"/>
    <x v="0"/>
    <s v="LABORF"/>
    <s v="2025"/>
    <n v="110022.09"/>
    <m/>
    <s v="GU001"/>
    <s v="212BMT"/>
    <s v="1100"/>
    <s v="070100"/>
    <m/>
    <m/>
    <s v="0"/>
    <s v="District"/>
    <s v="2"/>
    <x v="1"/>
    <s v="21"/>
    <x v="7"/>
    <s v="212"/>
    <s v="Dean of Student Learning"/>
    <s v="212B"/>
    <s v="Art Department"/>
  </r>
  <r>
    <s v="BPE584"/>
    <x v="0"/>
    <s v="LABORF"/>
    <s v="2025"/>
    <n v="0"/>
    <m/>
    <s v="GU001"/>
    <s v="212PA2"/>
    <s v="2495"/>
    <s v="100413"/>
    <m/>
    <m/>
    <s v="0"/>
    <s v="District"/>
    <s v="2"/>
    <x v="1"/>
    <s v="21"/>
    <x v="7"/>
    <s v="212"/>
    <s v="Dean of Student Learning"/>
    <s v="212P"/>
    <s v="Performing Arts"/>
  </r>
  <r>
    <s v="BPE561"/>
    <x v="0"/>
    <s v="LABORF"/>
    <s v="2025"/>
    <n v="0"/>
    <m/>
    <s v="GU001"/>
    <s v="212PA2"/>
    <s v="2495"/>
    <s v="100413"/>
    <m/>
    <m/>
    <s v="0"/>
    <s v="District"/>
    <s v="2"/>
    <x v="1"/>
    <s v="21"/>
    <x v="7"/>
    <s v="212"/>
    <s v="Dean of Student Learning"/>
    <s v="212P"/>
    <s v="Performing Arts"/>
  </r>
  <r>
    <s v="BMC711"/>
    <x v="0"/>
    <s v="LABORF"/>
    <s v="2025"/>
    <n v="59043.72"/>
    <m/>
    <s v="GU001"/>
    <s v="212PA2"/>
    <s v="2211"/>
    <s v="100400"/>
    <m/>
    <m/>
    <s v="0"/>
    <s v="District"/>
    <s v="2"/>
    <x v="1"/>
    <s v="21"/>
    <x v="7"/>
    <s v="212"/>
    <s v="Dean of Student Learning"/>
    <s v="212P"/>
    <s v="Performing Arts"/>
  </r>
  <r>
    <s v="BPE654"/>
    <x v="0"/>
    <s v="LABORF"/>
    <s v="2025"/>
    <n v="0"/>
    <m/>
    <s v="GU001"/>
    <s v="212PA2"/>
    <s v="2495"/>
    <s v="100413"/>
    <m/>
    <m/>
    <s v="0"/>
    <s v="District"/>
    <s v="2"/>
    <x v="1"/>
    <s v="21"/>
    <x v="7"/>
    <s v="212"/>
    <s v="Dean of Student Learning"/>
    <s v="212P"/>
    <s v="Performing Arts"/>
  </r>
  <r>
    <s v="BPE612"/>
    <x v="0"/>
    <s v="LABORF"/>
    <s v="2025"/>
    <n v="0"/>
    <m/>
    <s v="TB800"/>
    <s v="212PA3"/>
    <s v="2495"/>
    <s v="100700"/>
    <m/>
    <m/>
    <s v="0"/>
    <s v="District"/>
    <s v="2"/>
    <x v="1"/>
    <s v="21"/>
    <x v="7"/>
    <s v="212"/>
    <s v="Dean of Student Learning"/>
    <s v="212P"/>
    <s v="Performing Arts"/>
  </r>
  <r>
    <s v="BPE543"/>
    <x v="0"/>
    <s v="LABORF"/>
    <s v="2025"/>
    <n v="0"/>
    <m/>
    <s v="GU001"/>
    <s v="212PA3"/>
    <s v="2495"/>
    <s v="100700"/>
    <m/>
    <m/>
    <s v="0"/>
    <s v="District"/>
    <s v="2"/>
    <x v="1"/>
    <s v="21"/>
    <x v="7"/>
    <s v="212"/>
    <s v="Dean of Student Learning"/>
    <s v="212P"/>
    <s v="Performing Arts"/>
  </r>
  <r>
    <s v="BMC094"/>
    <x v="0"/>
    <s v="LABORF"/>
    <s v="2025"/>
    <n v="48459.95"/>
    <m/>
    <s v="GU001"/>
    <s v="212SW0"/>
    <s v="2191"/>
    <s v="601000"/>
    <m/>
    <m/>
    <s v="0"/>
    <s v="District"/>
    <s v="2"/>
    <x v="1"/>
    <s v="21"/>
    <x v="7"/>
    <s v="212"/>
    <s v="Dean of Student Learning"/>
    <s v="212S"/>
    <s v="BC SouthWest"/>
  </r>
  <r>
    <s v="BMN142"/>
    <x v="0"/>
    <s v="LABORF"/>
    <s v="2025"/>
    <n v="110679.78"/>
    <m/>
    <s v="GU001"/>
    <s v="213OI1"/>
    <s v="2110"/>
    <s v="684000"/>
    <m/>
    <m/>
    <s v="0"/>
    <s v="District"/>
    <s v="2"/>
    <x v="1"/>
    <s v="21"/>
    <x v="7"/>
    <s v="213"/>
    <s v="Dean of Economics &amp; Workforce Dev"/>
    <s v="213O"/>
    <s v="BC Inmate Ed"/>
  </r>
  <r>
    <s v="BMN043"/>
    <x v="0"/>
    <s v="LABORF"/>
    <s v="2025"/>
    <n v="98116.29"/>
    <m/>
    <s v="GU001"/>
    <s v="213OI1"/>
    <s v="2110"/>
    <s v="601000"/>
    <m/>
    <m/>
    <s v="0"/>
    <s v="District"/>
    <s v="2"/>
    <x v="1"/>
    <s v="21"/>
    <x v="7"/>
    <s v="213"/>
    <s v="Dean of Economics &amp; Workforce Dev"/>
    <s v="213O"/>
    <s v="BC Inmate Ed"/>
  </r>
  <r>
    <s v="BPE635"/>
    <x v="0"/>
    <s v="LABORF"/>
    <s v="2025"/>
    <n v="0"/>
    <m/>
    <s v="GU001"/>
    <s v="213OI1"/>
    <s v="2394"/>
    <s v="684000"/>
    <m/>
    <m/>
    <s v="0"/>
    <s v="District"/>
    <s v="2"/>
    <x v="1"/>
    <s v="21"/>
    <x v="7"/>
    <s v="213"/>
    <s v="Dean of Economics &amp; Workforce Dev"/>
    <s v="213O"/>
    <s v="BC Inmate Ed"/>
  </r>
  <r>
    <s v="BMF020"/>
    <x v="0"/>
    <s v="LABORF"/>
    <s v="2025"/>
    <n v="129238.63"/>
    <m/>
    <s v="GU001"/>
    <s v="213SS1"/>
    <s v="1100"/>
    <s v="220500"/>
    <m/>
    <m/>
    <s v="0"/>
    <s v="District"/>
    <s v="2"/>
    <x v="1"/>
    <s v="21"/>
    <x v="7"/>
    <s v="213"/>
    <s v="Dean of Economics &amp; Workforce Dev"/>
    <s v="213S"/>
    <s v="BC SOC SCIENCE/RISING SCHOL"/>
  </r>
  <r>
    <s v="BMF088"/>
    <x v="0"/>
    <s v="LABORF"/>
    <s v="2025"/>
    <n v="91465.69"/>
    <m/>
    <s v="GU001"/>
    <s v="213SS1"/>
    <s v="1100"/>
    <s v="220500"/>
    <m/>
    <m/>
    <s v="0"/>
    <s v="District"/>
    <s v="2"/>
    <x v="1"/>
    <s v="21"/>
    <x v="7"/>
    <s v="213"/>
    <s v="Dean of Economics &amp; Workforce Dev"/>
    <s v="213S"/>
    <s v="BC SOC SCIENCE/RISING SCHOL"/>
  </r>
  <r>
    <s v="BMF272"/>
    <x v="0"/>
    <s v="LABORF"/>
    <s v="2025"/>
    <n v="108723.96"/>
    <m/>
    <s v="GU001"/>
    <s v="213SS1"/>
    <s v="1100"/>
    <s v="220500"/>
    <m/>
    <m/>
    <s v="0"/>
    <s v="District"/>
    <s v="2"/>
    <x v="1"/>
    <s v="21"/>
    <x v="7"/>
    <s v="213"/>
    <s v="Dean of Economics &amp; Workforce Dev"/>
    <s v="213S"/>
    <s v="BC SOC SCIENCE/RISING SCHOL"/>
  </r>
  <r>
    <s v="BPE550"/>
    <x v="0"/>
    <s v="LABORF"/>
    <s v="2025"/>
    <n v="0"/>
    <m/>
    <s v="RP335"/>
    <s v="214SU1"/>
    <s v="2394"/>
    <s v="601000"/>
    <s v="STEM02"/>
    <m/>
    <s v="0"/>
    <s v="District"/>
    <s v="2"/>
    <x v="1"/>
    <s v="21"/>
    <x v="7"/>
    <s v="214"/>
    <s v="Dean of Instruction"/>
    <s v="214S"/>
    <s v="BC Stem"/>
  </r>
  <r>
    <s v="BMC278"/>
    <x v="0"/>
    <s v="LABORF"/>
    <s v="2025"/>
    <n v="46124.94"/>
    <m/>
    <s v="GU001"/>
    <s v="215DN0"/>
    <s v="2191"/>
    <s v="601000"/>
    <m/>
    <m/>
    <s v="0"/>
    <s v="District"/>
    <s v="2"/>
    <x v="1"/>
    <s v="21"/>
    <x v="7"/>
    <s v="215"/>
    <s v="Dean-Stdnt Lrning (Math/HC)"/>
    <s v="215A"/>
    <s v="Dean-Stdnt Lrning (Math/HC)"/>
  </r>
  <r>
    <s v="BPE536"/>
    <x v="0"/>
    <s v="LABORF"/>
    <s v="2025"/>
    <n v="0"/>
    <m/>
    <s v="RP380"/>
    <s v="215MA3"/>
    <s v="2394"/>
    <s v="601000"/>
    <m/>
    <m/>
    <s v="0"/>
    <s v="District"/>
    <s v="2"/>
    <x v="1"/>
    <s v="21"/>
    <x v="7"/>
    <s v="215"/>
    <s v="Dean-Stdnt Lrning (Math/HC)"/>
    <s v="215A"/>
    <s v="Dean-Stdnt Lrning (Math/HC)"/>
  </r>
  <r>
    <s v="BMF637"/>
    <x v="0"/>
    <s v="LABORF"/>
    <s v="2025"/>
    <n v="100960.99"/>
    <m/>
    <s v="GU001"/>
    <s v="215BD1"/>
    <s v="1100"/>
    <s v="040100"/>
    <m/>
    <m/>
    <s v="0"/>
    <s v="District"/>
    <s v="2"/>
    <x v="1"/>
    <s v="21"/>
    <x v="7"/>
    <s v="215"/>
    <s v="Dean-Stdnt Lrning (Math/HC)"/>
    <s v="215B"/>
    <s v="Biology Science Department"/>
  </r>
  <r>
    <s v="BMF060"/>
    <x v="0"/>
    <s v="LABORF"/>
    <s v="2025"/>
    <n v="96096.13"/>
    <m/>
    <s v="GU001"/>
    <s v="215BD1"/>
    <s v="1100"/>
    <s v="040100"/>
    <m/>
    <m/>
    <s v="0"/>
    <s v="District"/>
    <s v="2"/>
    <x v="1"/>
    <s v="21"/>
    <x v="7"/>
    <s v="215"/>
    <s v="Dean-Stdnt Lrning (Math/HC)"/>
    <s v="215B"/>
    <s v="Biology Science Department"/>
  </r>
  <r>
    <s v="BMF206"/>
    <x v="0"/>
    <s v="LABORF"/>
    <s v="2025"/>
    <n v="147967.51"/>
    <m/>
    <s v="GU001"/>
    <s v="215BD1"/>
    <s v="1100"/>
    <s v="040100"/>
    <m/>
    <m/>
    <s v="0"/>
    <s v="District"/>
    <s v="2"/>
    <x v="1"/>
    <s v="21"/>
    <x v="7"/>
    <s v="215"/>
    <s v="Dean-Stdnt Lrning (Math/HC)"/>
    <s v="215B"/>
    <s v="Biology Science Department"/>
  </r>
  <r>
    <s v="BMF043"/>
    <x v="0"/>
    <s v="LABORF"/>
    <s v="2025"/>
    <n v="110022.09"/>
    <m/>
    <s v="GU001"/>
    <s v="215BD1"/>
    <s v="1100"/>
    <s v="040100"/>
    <m/>
    <m/>
    <s v="0"/>
    <s v="District"/>
    <s v="2"/>
    <x v="1"/>
    <s v="21"/>
    <x v="7"/>
    <s v="215"/>
    <s v="Dean-Stdnt Lrning (Math/HC)"/>
    <s v="215B"/>
    <s v="Biology Science Department"/>
  </r>
  <r>
    <s v="BMF246"/>
    <x v="0"/>
    <s v="LABORF"/>
    <s v="2025"/>
    <n v="96096.13"/>
    <m/>
    <s v="GU001"/>
    <s v="215BD1"/>
    <s v="1100"/>
    <s v="040100"/>
    <m/>
    <m/>
    <s v="0"/>
    <s v="District"/>
    <s v="2"/>
    <x v="1"/>
    <s v="21"/>
    <x v="7"/>
    <s v="215"/>
    <s v="Dean-Stdnt Lrning (Math/HC)"/>
    <s v="215B"/>
    <s v="Biology Science Department"/>
  </r>
  <r>
    <s v="BMF641"/>
    <x v="0"/>
    <s v="LABORF"/>
    <s v="2025"/>
    <n v="120665.14"/>
    <m/>
    <s v="GU001"/>
    <s v="215BD1"/>
    <s v="1100"/>
    <s v="040100"/>
    <m/>
    <m/>
    <s v="0"/>
    <s v="District"/>
    <s v="2"/>
    <x v="1"/>
    <s v="21"/>
    <x v="7"/>
    <s v="215"/>
    <s v="Dean-Stdnt Lrning (Math/HC)"/>
    <s v="215B"/>
    <s v="Biology Science Department"/>
  </r>
  <r>
    <s v="BMC611"/>
    <x v="0"/>
    <s v="LABORF"/>
    <s v="2025"/>
    <n v="0"/>
    <m/>
    <s v="GU001"/>
    <s v="215MA1"/>
    <s v="2211"/>
    <s v="170100"/>
    <m/>
    <m/>
    <s v="0"/>
    <s v="District"/>
    <s v="2"/>
    <x v="1"/>
    <s v="21"/>
    <x v="7"/>
    <s v="215"/>
    <s v="Dean-Stdnt Lrning (Math/HC)"/>
    <s v="215F"/>
    <s v="Math General"/>
  </r>
  <r>
    <s v="BMC313"/>
    <x v="0"/>
    <s v="LABORF"/>
    <s v="2025"/>
    <n v="58283.87"/>
    <m/>
    <s v="GU001"/>
    <s v="215MA1"/>
    <s v="2211"/>
    <s v="170100"/>
    <m/>
    <m/>
    <s v="0"/>
    <s v="District"/>
    <s v="2"/>
    <x v="1"/>
    <s v="21"/>
    <x v="7"/>
    <s v="215"/>
    <s v="Dean-Stdnt Lrning (Math/HC)"/>
    <s v="215F"/>
    <s v="Math General"/>
  </r>
  <r>
    <s v="BMF012"/>
    <x v="0"/>
    <s v="LABORF"/>
    <s v="2025"/>
    <n v="117083.8"/>
    <m/>
    <s v="GU001"/>
    <s v="215MA1"/>
    <s v="1100"/>
    <s v="170100"/>
    <m/>
    <m/>
    <s v="0"/>
    <s v="District"/>
    <s v="2"/>
    <x v="1"/>
    <s v="21"/>
    <x v="7"/>
    <s v="215"/>
    <s v="Dean-Stdnt Lrning (Math/HC)"/>
    <s v="215F"/>
    <s v="Math General"/>
  </r>
  <r>
    <s v="BMF188"/>
    <x v="0"/>
    <s v="LABORF"/>
    <s v="2025"/>
    <n v="107338.63"/>
    <m/>
    <s v="GU001"/>
    <s v="215SI1"/>
    <s v="1100"/>
    <s v="190500"/>
    <m/>
    <m/>
    <s v="0"/>
    <s v="District"/>
    <s v="2"/>
    <x v="1"/>
    <s v="21"/>
    <x v="7"/>
    <s v="215"/>
    <s v="Dean-Stdnt Lrning (Math/HC)"/>
    <s v="215G"/>
    <s v="Physical Science"/>
  </r>
  <r>
    <s v="BMF313"/>
    <x v="0"/>
    <s v="LABORF"/>
    <s v="2025"/>
    <n v="133191.73000000001"/>
    <m/>
    <s v="GU001"/>
    <s v="215SI1"/>
    <s v="1100"/>
    <s v="191400"/>
    <m/>
    <m/>
    <s v="0"/>
    <s v="District"/>
    <s v="2"/>
    <x v="1"/>
    <s v="21"/>
    <x v="7"/>
    <s v="215"/>
    <s v="Dean-Stdnt Lrning (Math/HC)"/>
    <s v="215G"/>
    <s v="Physical Science"/>
  </r>
  <r>
    <s v="BMF196"/>
    <x v="0"/>
    <s v="LABORF"/>
    <s v="2025"/>
    <n v="158323.12"/>
    <m/>
    <s v="GU001"/>
    <s v="215SI1"/>
    <s v="1100"/>
    <s v="191100"/>
    <m/>
    <m/>
    <s v="0"/>
    <s v="District"/>
    <s v="2"/>
    <x v="1"/>
    <s v="21"/>
    <x v="7"/>
    <s v="215"/>
    <s v="Dean-Stdnt Lrning (Math/HC)"/>
    <s v="215G"/>
    <s v="Physical Science"/>
  </r>
  <r>
    <s v="BMF479"/>
    <x v="0"/>
    <s v="LABORF"/>
    <s v="2025"/>
    <n v="133191.73000000001"/>
    <m/>
    <s v="GU001"/>
    <s v="215SI1"/>
    <s v="1100"/>
    <s v="190100"/>
    <m/>
    <m/>
    <s v="0"/>
    <s v="District"/>
    <s v="2"/>
    <x v="1"/>
    <s v="21"/>
    <x v="7"/>
    <s v="215"/>
    <s v="Dean-Stdnt Lrning (Math/HC)"/>
    <s v="215G"/>
    <s v="Physical Science"/>
  </r>
  <r>
    <s v="BMF609"/>
    <x v="0"/>
    <s v="LABORF"/>
    <s v="2025"/>
    <n v="124479.9"/>
    <m/>
    <s v="GU001"/>
    <s v="215SI1"/>
    <s v="1100"/>
    <s v="190200"/>
    <m/>
    <m/>
    <s v="0"/>
    <s v="District"/>
    <s v="2"/>
    <x v="1"/>
    <s v="21"/>
    <x v="7"/>
    <s v="215"/>
    <s v="Dean-Stdnt Lrning (Math/HC)"/>
    <s v="215G"/>
    <s v="Physical Science"/>
  </r>
  <r>
    <s v="BMF299"/>
    <x v="0"/>
    <s v="LABORF"/>
    <s v="2025"/>
    <n v="114228.1"/>
    <m/>
    <s v="GU001"/>
    <s v="215PE1"/>
    <s v="1100"/>
    <s v="070100"/>
    <m/>
    <m/>
    <s v="0"/>
    <s v="District"/>
    <s v="2"/>
    <x v="1"/>
    <s v="21"/>
    <x v="7"/>
    <s v="215"/>
    <s v="Dean-Stdnt Lrning (Math/HC)"/>
    <s v="215P"/>
    <s v="BC ENGINEERING"/>
  </r>
  <r>
    <s v="BMF656"/>
    <x v="0"/>
    <s v="LABORF"/>
    <s v="2025"/>
    <n v="158323.12"/>
    <m/>
    <s v="GU001"/>
    <s v="215PE1"/>
    <s v="1100"/>
    <s v="070100"/>
    <m/>
    <m/>
    <s v="0"/>
    <s v="District"/>
    <s v="2"/>
    <x v="1"/>
    <s v="21"/>
    <x v="7"/>
    <s v="215"/>
    <s v="Dean-Stdnt Lrning (Math/HC)"/>
    <s v="215P"/>
    <s v="BC ENGINEERING"/>
  </r>
  <r>
    <s v="BMF649"/>
    <x v="0"/>
    <s v="LABORF"/>
    <s v="2025"/>
    <n v="49249.27"/>
    <m/>
    <s v="GU001"/>
    <s v="217EM1"/>
    <s v="1100"/>
    <s v="125000"/>
    <m/>
    <m/>
    <s v="0"/>
    <s v="District"/>
    <s v="2"/>
    <x v="1"/>
    <s v="21"/>
    <x v="7"/>
    <s v="217"/>
    <s v="Dean of Instruction"/>
    <s v="217E"/>
    <s v="BC EMT/PARAMEDIC"/>
  </r>
  <r>
    <s v="BMF649"/>
    <x v="0"/>
    <s v="LABORF"/>
    <s v="2025"/>
    <n v="49249.27"/>
    <m/>
    <s v="GU001"/>
    <s v="217EMP"/>
    <s v="1100"/>
    <s v="125100"/>
    <m/>
    <m/>
    <s v="0"/>
    <s v="District"/>
    <s v="2"/>
    <x v="1"/>
    <s v="21"/>
    <x v="7"/>
    <s v="217"/>
    <s v="Dean of Instruction"/>
    <s v="217E"/>
    <s v="BC EMT/PARAMEDIC"/>
  </r>
  <r>
    <s v="BMF672"/>
    <x v="0"/>
    <s v="LABORF"/>
    <s v="2025"/>
    <n v="96096.13"/>
    <m/>
    <s v="GU001"/>
    <s v="217EMP"/>
    <s v="1100"/>
    <s v="125100"/>
    <m/>
    <m/>
    <s v="0"/>
    <s v="District"/>
    <s v="2"/>
    <x v="1"/>
    <s v="21"/>
    <x v="7"/>
    <s v="217"/>
    <s v="Dean of Instruction"/>
    <s v="217E"/>
    <s v="BC EMT/PARAMEDIC"/>
  </r>
  <r>
    <s v="BMF456"/>
    <x v="0"/>
    <s v="LABORF"/>
    <s v="2025"/>
    <n v="108550.85"/>
    <m/>
    <s v="GU001"/>
    <s v="217LW1"/>
    <s v="1252"/>
    <s v="601000"/>
    <m/>
    <m/>
    <s v="0"/>
    <s v="District"/>
    <s v="2"/>
    <x v="1"/>
    <s v="21"/>
    <x v="7"/>
    <s v="217"/>
    <s v="Dean of Instruction"/>
    <s v="217L"/>
    <s v="BC LAW"/>
  </r>
  <r>
    <s v="BMF160"/>
    <x v="0"/>
    <s v="LABORF"/>
    <s v="2025"/>
    <n v="137402.54"/>
    <m/>
    <s v="GU001"/>
    <s v="218EDU"/>
    <s v="1100"/>
    <s v="493072"/>
    <m/>
    <m/>
    <s v="0"/>
    <s v="District"/>
    <s v="2"/>
    <x v="1"/>
    <s v="21"/>
    <x v="7"/>
    <s v="218"/>
    <s v="Dean of Instruction"/>
    <s v="218E"/>
    <s v="BC Education"/>
  </r>
  <r>
    <s v="BMF296"/>
    <x v="0"/>
    <s v="LABORF"/>
    <s v="2025"/>
    <n v="73983.759999999995"/>
    <m/>
    <s v="GU001"/>
    <s v="218EDU"/>
    <s v="1100"/>
    <s v="493072"/>
    <m/>
    <m/>
    <s v="0"/>
    <s v="District"/>
    <s v="2"/>
    <x v="1"/>
    <s v="21"/>
    <x v="7"/>
    <s v="218"/>
    <s v="Dean of Instruction"/>
    <s v="218E"/>
    <s v="BC Education"/>
  </r>
  <r>
    <s v="BMC664"/>
    <x v="0"/>
    <s v="LABORF"/>
    <s v="2025"/>
    <n v="54122.48"/>
    <m/>
    <s v="GU001"/>
    <s v="218EDU"/>
    <s v="2191"/>
    <s v="611000"/>
    <m/>
    <m/>
    <s v="0"/>
    <s v="District"/>
    <s v="2"/>
    <x v="1"/>
    <s v="21"/>
    <x v="7"/>
    <s v="218"/>
    <s v="Dean of Instruction"/>
    <s v="218E"/>
    <s v="BC Education"/>
  </r>
  <r>
    <s v="BMF347"/>
    <x v="0"/>
    <s v="LABORF"/>
    <s v="2025"/>
    <n v="103485.03"/>
    <m/>
    <s v="GU001"/>
    <s v="218FC1"/>
    <s v="1100"/>
    <s v="130600"/>
    <m/>
    <m/>
    <s v="0"/>
    <s v="District"/>
    <s v="2"/>
    <x v="1"/>
    <s v="21"/>
    <x v="7"/>
    <s v="218"/>
    <s v="Dean of Instruction"/>
    <s v="218F"/>
    <s v="BC FACE"/>
  </r>
  <r>
    <s v="BMF657"/>
    <x v="0"/>
    <s v="LABORF"/>
    <s v="2025"/>
    <n v="96096.13"/>
    <m/>
    <s v="GU001"/>
    <s v="218FC1"/>
    <s v="1100"/>
    <s v="130600"/>
    <m/>
    <m/>
    <s v="0"/>
    <s v="District"/>
    <s v="2"/>
    <x v="1"/>
    <s v="21"/>
    <x v="7"/>
    <s v="218"/>
    <s v="Dean of Instruction"/>
    <s v="218F"/>
    <s v="BC FACE"/>
  </r>
  <r>
    <s v="BMF496"/>
    <x v="0"/>
    <s v="LABORF"/>
    <s v="2025"/>
    <n v="111442.06"/>
    <m/>
    <s v="GU001"/>
    <s v="218FC1"/>
    <s v="1100"/>
    <s v="130500"/>
    <m/>
    <m/>
    <s v="0"/>
    <s v="District"/>
    <s v="2"/>
    <x v="1"/>
    <s v="21"/>
    <x v="7"/>
    <s v="218"/>
    <s v="Dean of Instruction"/>
    <s v="218F"/>
    <s v="BC FACE"/>
  </r>
  <r>
    <s v="BPE611"/>
    <x v="0"/>
    <s v="LABORF"/>
    <s v="2025"/>
    <n v="0"/>
    <m/>
    <s v="RP108"/>
    <s v="218KS4"/>
    <s v="2394"/>
    <s v="676000"/>
    <m/>
    <m/>
    <s v="0"/>
    <s v="District"/>
    <s v="2"/>
    <x v="1"/>
    <s v="21"/>
    <x v="7"/>
    <s v="218"/>
    <s v="Dean of Instruction"/>
    <s v="218K"/>
    <s v="FACULTY GRANTS"/>
  </r>
  <r>
    <s v="BMC848"/>
    <x v="0"/>
    <s v="LABORF"/>
    <s v="2025"/>
    <n v="17856.93"/>
    <m/>
    <s v="CD015"/>
    <s v="219CA2"/>
    <s v="2191"/>
    <s v="692000"/>
    <m/>
    <m/>
    <s v="0"/>
    <s v="District"/>
    <s v="2"/>
    <x v="1"/>
    <s v="21"/>
    <x v="7"/>
    <s v="219"/>
    <s v="BC Director CDC"/>
    <s v="219C"/>
    <s v="BC Director CDC"/>
  </r>
  <r>
    <s v="BMC845"/>
    <x v="0"/>
    <s v="LABORF"/>
    <s v="2025"/>
    <n v="39773.29"/>
    <m/>
    <s v="CD015"/>
    <s v="219CA2"/>
    <s v="2191"/>
    <s v="692000"/>
    <m/>
    <m/>
    <s v="0"/>
    <s v="District"/>
    <s v="2"/>
    <x v="1"/>
    <s v="21"/>
    <x v="7"/>
    <s v="219"/>
    <s v="BC Director CDC"/>
    <s v="219C"/>
    <s v="BC Director CDC"/>
  </r>
  <r>
    <s v="BMC739"/>
    <x v="0"/>
    <s v="LABORF"/>
    <s v="2025"/>
    <n v="25391.94"/>
    <m/>
    <s v="CD002"/>
    <s v="219CD1"/>
    <s v="2191"/>
    <s v="692000"/>
    <m/>
    <m/>
    <s v="0"/>
    <s v="District"/>
    <s v="2"/>
    <x v="1"/>
    <s v="21"/>
    <x v="7"/>
    <s v="219"/>
    <s v="BC Director CDC"/>
    <s v="219C"/>
    <s v="BC Director CDC"/>
  </r>
  <r>
    <s v="BMC737"/>
    <x v="0"/>
    <s v="LABORF"/>
    <s v="2025"/>
    <n v="24772.34"/>
    <m/>
    <s v="CD002"/>
    <s v="219CD1"/>
    <s v="2191"/>
    <s v="692000"/>
    <m/>
    <m/>
    <s v="0"/>
    <s v="District"/>
    <s v="2"/>
    <x v="1"/>
    <s v="21"/>
    <x v="7"/>
    <s v="219"/>
    <s v="BC Director CDC"/>
    <s v="219C"/>
    <s v="BC Director CDC"/>
  </r>
  <r>
    <s v="BMC320"/>
    <x v="0"/>
    <s v="LABORF"/>
    <s v="2025"/>
    <n v="34180.35"/>
    <m/>
    <s v="CD004"/>
    <s v="219CD4"/>
    <s v="2191"/>
    <s v="692000"/>
    <m/>
    <m/>
    <s v="0"/>
    <s v="District"/>
    <s v="2"/>
    <x v="1"/>
    <s v="21"/>
    <x v="7"/>
    <s v="219"/>
    <s v="BC Director CDC"/>
    <s v="219C"/>
    <s v="BC Director CDC"/>
  </r>
  <r>
    <s v="BMC088"/>
    <x v="0"/>
    <s v="LABORF"/>
    <s v="2025"/>
    <n v="14322.12"/>
    <m/>
    <s v="CD004"/>
    <s v="219CD4"/>
    <s v="2191"/>
    <s v="692000"/>
    <m/>
    <m/>
    <s v="0"/>
    <s v="District"/>
    <s v="2"/>
    <x v="1"/>
    <s v="21"/>
    <x v="7"/>
    <s v="219"/>
    <s v="BC Director CDC"/>
    <s v="219C"/>
    <s v="BC Director CDC"/>
  </r>
  <r>
    <s v="BPE647"/>
    <x v="0"/>
    <s v="LABORF"/>
    <s v="2025"/>
    <n v="0"/>
    <m/>
    <s v="CD011"/>
    <s v="219CD6"/>
    <s v="2394"/>
    <s v="692000"/>
    <m/>
    <m/>
    <s v="0"/>
    <s v="District"/>
    <s v="2"/>
    <x v="1"/>
    <s v="21"/>
    <x v="7"/>
    <s v="219"/>
    <s v="BC Director CDC"/>
    <s v="219C"/>
    <s v="BC Director CDC"/>
  </r>
  <r>
    <s v="BMN069"/>
    <x v="0"/>
    <s v="LABORF"/>
    <s v="2025"/>
    <n v="42060.18"/>
    <m/>
    <s v="GU001"/>
    <s v="21ACTE"/>
    <s v="2110"/>
    <s v="601000"/>
    <m/>
    <m/>
    <s v="0"/>
    <s v="District"/>
    <s v="2"/>
    <x v="1"/>
    <s v="21"/>
    <x v="7"/>
    <s v="21A"/>
    <s v="BC Director Career Education"/>
    <s v="21AC"/>
    <s v="BC Director CTE"/>
  </r>
  <r>
    <s v="BMC674"/>
    <x v="0"/>
    <s v="LABORF"/>
    <s v="2025"/>
    <n v="60519.82"/>
    <m/>
    <s v="GU001"/>
    <s v="21ACTE"/>
    <s v="2191"/>
    <s v="601000"/>
    <m/>
    <m/>
    <s v="0"/>
    <s v="District"/>
    <s v="2"/>
    <x v="1"/>
    <s v="21"/>
    <x v="7"/>
    <s v="21A"/>
    <s v="BC Director Career Education"/>
    <s v="21AC"/>
    <s v="BC Director CTE"/>
  </r>
  <r>
    <s v="BMC875"/>
    <x v="0"/>
    <s v="LABORF"/>
    <s v="2025"/>
    <n v="0"/>
    <m/>
    <s v="GU001"/>
    <s v="21AEIT"/>
    <s v="2211"/>
    <s v="090100"/>
    <m/>
    <m/>
    <s v="0"/>
    <s v="District"/>
    <s v="2"/>
    <x v="1"/>
    <s v="21"/>
    <x v="7"/>
    <s v="21A"/>
    <s v="BC Director Career Education"/>
    <s v="21AE"/>
    <s v="Engineering Systems"/>
  </r>
  <r>
    <s v="BMF025"/>
    <x v="0"/>
    <s v="LABORF"/>
    <s v="2025"/>
    <n v="122224.54"/>
    <m/>
    <s v="GU001"/>
    <s v="21AEIT"/>
    <s v="1100"/>
    <s v="094800"/>
    <m/>
    <m/>
    <s v="0"/>
    <s v="District"/>
    <s v="2"/>
    <x v="1"/>
    <s v="21"/>
    <x v="7"/>
    <s v="21A"/>
    <s v="BC Director Career Education"/>
    <s v="21AE"/>
    <s v="Engineering Systems"/>
  </r>
  <r>
    <s v="BMF345"/>
    <x v="0"/>
    <s v="LABORF"/>
    <s v="2025"/>
    <n v="113497.65"/>
    <m/>
    <s v="GU001"/>
    <s v="21AEIT"/>
    <s v="1100"/>
    <s v="095600"/>
    <m/>
    <m/>
    <s v="0"/>
    <s v="District"/>
    <s v="2"/>
    <x v="1"/>
    <s v="21"/>
    <x v="7"/>
    <s v="21A"/>
    <s v="BC Director Career Education"/>
    <s v="21AE"/>
    <s v="Engineering Systems"/>
  </r>
  <r>
    <s v="BMF019"/>
    <x v="0"/>
    <s v="LABORF"/>
    <s v="2025"/>
    <n v="119243.46"/>
    <m/>
    <s v="GU001"/>
    <s v="21AIND"/>
    <s v="1100"/>
    <s v="090100"/>
    <m/>
    <m/>
    <s v="0"/>
    <s v="District"/>
    <s v="2"/>
    <x v="1"/>
    <s v="21"/>
    <x v="7"/>
    <s v="21A"/>
    <s v="BC Director Career Education"/>
    <s v="21AI"/>
    <s v="Industrial Tech"/>
  </r>
  <r>
    <s v="BMF191"/>
    <x v="0"/>
    <s v="LABORF"/>
    <s v="2025"/>
    <n v="0"/>
    <m/>
    <s v="GU001"/>
    <s v="21AIND"/>
    <s v="1100"/>
    <s v="070100"/>
    <m/>
    <m/>
    <s v="0"/>
    <s v="District"/>
    <s v="2"/>
    <x v="1"/>
    <s v="21"/>
    <x v="7"/>
    <s v="21A"/>
    <s v="BC Director Career Education"/>
    <s v="21AI"/>
    <s v="Industrial Tech"/>
  </r>
  <r>
    <s v="BMC428"/>
    <x v="0"/>
    <s v="LABORF"/>
    <s v="2025"/>
    <n v="29521.86"/>
    <m/>
    <s v="RP282"/>
    <s v="21APQP"/>
    <s v="2191"/>
    <s v="601000"/>
    <m/>
    <m/>
    <s v="0"/>
    <s v="District"/>
    <s v="2"/>
    <x v="1"/>
    <s v="21"/>
    <x v="7"/>
    <s v="21A"/>
    <s v="BC Director Career Education"/>
    <s v="21AP"/>
    <s v="BC Apprenticeship Program"/>
  </r>
  <r>
    <s v="BMC175"/>
    <x v="0"/>
    <s v="LABORF"/>
    <s v="2025"/>
    <n v="6358.37"/>
    <m/>
    <s v="CE200"/>
    <s v="21ACE2"/>
    <s v="2191"/>
    <s v="682000"/>
    <m/>
    <m/>
    <s v="0"/>
    <s v="District"/>
    <s v="2"/>
    <x v="1"/>
    <s v="21"/>
    <x v="7"/>
    <s v="21A"/>
    <s v="BC Director Career Education"/>
    <s v="21AV"/>
    <s v="VTEA"/>
  </r>
  <r>
    <s v="BTC028"/>
    <x v="0"/>
    <s v="LABORF"/>
    <s v="2025"/>
    <n v="0"/>
    <m/>
    <s v="RP611"/>
    <s v="21AVTV"/>
    <s v="2399"/>
    <s v="684000"/>
    <s v="PERVD3"/>
    <m/>
    <s v="0"/>
    <s v="District"/>
    <s v="2"/>
    <x v="1"/>
    <s v="21"/>
    <x v="7"/>
    <s v="21A"/>
    <s v="BC Director Career Education"/>
    <s v="21AV"/>
    <s v="VTEA"/>
  </r>
  <r>
    <s v="BMF322"/>
    <x v="0"/>
    <s v="LABORF"/>
    <s v="2025"/>
    <n v="138722.43"/>
    <m/>
    <s v="RP613"/>
    <s v="21AWL8"/>
    <s v="1231"/>
    <s v="684000"/>
    <s v="B37763"/>
    <m/>
    <s v="0"/>
    <s v="District"/>
    <s v="2"/>
    <x v="1"/>
    <s v="21"/>
    <x v="7"/>
    <s v="21A"/>
    <s v="BC Director Career Education"/>
    <s v="21AW"/>
    <s v="BC Strong Workforce"/>
  </r>
  <r>
    <s v="DMC198"/>
    <x v="0"/>
    <s v="LABORF"/>
    <s v="2025"/>
    <n v="0"/>
    <m/>
    <s v="RP613"/>
    <s v="21AWR8"/>
    <s v="2191"/>
    <s v="601000"/>
    <s v="R4128E"/>
    <m/>
    <s v="0"/>
    <s v="District"/>
    <s v="2"/>
    <x v="1"/>
    <s v="21"/>
    <x v="7"/>
    <s v="21A"/>
    <s v="BC Director Career Education"/>
    <s v="21AW"/>
    <s v="BC Strong Workforce"/>
  </r>
  <r>
    <s v="BMF556"/>
    <x v="0"/>
    <s v="LABORF"/>
    <s v="2025"/>
    <n v="111442.06"/>
    <m/>
    <s v="GU001"/>
    <s v="21BCM1"/>
    <s v="1100"/>
    <s v="060100"/>
    <m/>
    <m/>
    <s v="0"/>
    <s v="District"/>
    <s v="2"/>
    <x v="1"/>
    <s v="21"/>
    <x v="7"/>
    <s v="21B"/>
    <s v="Dean English"/>
    <s v="21BC"/>
    <s v="English Grants"/>
  </r>
  <r>
    <s v="BMF067"/>
    <x v="0"/>
    <s v="LABORF"/>
    <s v="2025"/>
    <n v="147967.51"/>
    <m/>
    <s v="GU001"/>
    <s v="21BEE1"/>
    <s v="1100"/>
    <s v="150100"/>
    <m/>
    <m/>
    <s v="0"/>
    <s v="District"/>
    <s v="2"/>
    <x v="1"/>
    <s v="21"/>
    <x v="7"/>
    <s v="21B"/>
    <s v="Dean English"/>
    <s v="21BE"/>
    <s v="Dean English"/>
  </r>
  <r>
    <s v="BMF074"/>
    <x v="0"/>
    <s v="LABORF"/>
    <s v="2025"/>
    <n v="133191.73000000001"/>
    <m/>
    <s v="GU001"/>
    <s v="21BEE1"/>
    <s v="1100"/>
    <s v="150100"/>
    <m/>
    <m/>
    <s v="0"/>
    <s v="District"/>
    <s v="2"/>
    <x v="1"/>
    <s v="21"/>
    <x v="7"/>
    <s v="21B"/>
    <s v="Dean English"/>
    <s v="21BE"/>
    <s v="Dean English"/>
  </r>
  <r>
    <s v="BMF164"/>
    <x v="0"/>
    <s v="LABORF"/>
    <s v="2025"/>
    <n v="147967.51"/>
    <m/>
    <s v="GU001"/>
    <s v="21BEE1"/>
    <s v="1100"/>
    <s v="150100"/>
    <m/>
    <m/>
    <s v="0"/>
    <s v="District"/>
    <s v="2"/>
    <x v="1"/>
    <s v="21"/>
    <x v="7"/>
    <s v="21B"/>
    <s v="Dean English"/>
    <s v="21BE"/>
    <s v="Dean English"/>
  </r>
  <r>
    <s v="BMF458"/>
    <x v="0"/>
    <s v="LABORF"/>
    <s v="2025"/>
    <n v="96096.13"/>
    <m/>
    <s v="GU001"/>
    <s v="21BEE1"/>
    <s v="1100"/>
    <s v="150100"/>
    <m/>
    <m/>
    <s v="0"/>
    <s v="District"/>
    <s v="2"/>
    <x v="1"/>
    <s v="21"/>
    <x v="7"/>
    <s v="21B"/>
    <s v="Dean English"/>
    <s v="21BE"/>
    <s v="Dean English"/>
  </r>
  <r>
    <s v="BMF231"/>
    <x v="0"/>
    <s v="LABORF"/>
    <s v="2025"/>
    <n v="0"/>
    <m/>
    <s v="GU001"/>
    <s v="21BEE1"/>
    <s v="1100"/>
    <s v="150100"/>
    <m/>
    <m/>
    <s v="0"/>
    <s v="District"/>
    <s v="2"/>
    <x v="1"/>
    <s v="21"/>
    <x v="7"/>
    <s v="21B"/>
    <s v="Dean English"/>
    <s v="21BE"/>
    <s v="Dean English"/>
  </r>
  <r>
    <s v="BMF284"/>
    <x v="0"/>
    <s v="LABORF"/>
    <s v="2025"/>
    <n v="127591.9"/>
    <m/>
    <s v="GU001"/>
    <s v="21BEE1"/>
    <s v="1100"/>
    <s v="150100"/>
    <m/>
    <m/>
    <s v="0"/>
    <s v="District"/>
    <s v="2"/>
    <x v="1"/>
    <s v="21"/>
    <x v="7"/>
    <s v="21B"/>
    <s v="Dean English"/>
    <s v="21BE"/>
    <s v="Dean English"/>
  </r>
  <r>
    <s v="BMN157"/>
    <x v="0"/>
    <s v="LABORF"/>
    <s v="2025"/>
    <n v="86720.5"/>
    <m/>
    <s v="GU001"/>
    <s v="21CCD0"/>
    <s v="2110"/>
    <s v="601000"/>
    <m/>
    <m/>
    <s v="0"/>
    <s v="District"/>
    <s v="2"/>
    <x v="1"/>
    <s v="21"/>
    <x v="7"/>
    <s v="21C"/>
    <s v="BC Dean Academic Development"/>
    <s v="21CA"/>
    <s v="BC Campus Course Assessment"/>
  </r>
  <r>
    <s v="BMF673"/>
    <x v="0"/>
    <s v="LABORF"/>
    <s v="2025"/>
    <n v="0"/>
    <m/>
    <s v="GU001"/>
    <s v="21DHC1"/>
    <s v="1100"/>
    <s v="120510"/>
    <m/>
    <m/>
    <s v="0"/>
    <s v="District"/>
    <s v="2"/>
    <x v="1"/>
    <s v="21"/>
    <x v="7"/>
    <s v="21D"/>
    <s v="BC Assoc Dean Nursing"/>
    <s v="21DH"/>
    <s v="BC Assc Dean Nursing"/>
  </r>
  <r>
    <s v="BMM064"/>
    <x v="0"/>
    <s v="LABORF"/>
    <s v="2025"/>
    <n v="159821.09"/>
    <m/>
    <s v="GU001"/>
    <s v="21DHC1"/>
    <s v="1214"/>
    <s v="601000"/>
    <m/>
    <m/>
    <s v="0"/>
    <s v="District"/>
    <s v="2"/>
    <x v="1"/>
    <s v="21"/>
    <x v="7"/>
    <s v="21D"/>
    <s v="BC Assoc Dean Nursing"/>
    <s v="21DH"/>
    <s v="BC Assc Dean Nursing"/>
  </r>
  <r>
    <s v="BMC663"/>
    <x v="0"/>
    <s v="LABORF"/>
    <s v="2025"/>
    <n v="54828.02"/>
    <m/>
    <s v="GU001"/>
    <s v="21DHC1"/>
    <s v="2191"/>
    <s v="601000"/>
    <m/>
    <m/>
    <s v="0"/>
    <s v="District"/>
    <s v="2"/>
    <x v="1"/>
    <s v="21"/>
    <x v="7"/>
    <s v="21D"/>
    <s v="BC Assoc Dean Nursing"/>
    <s v="21DH"/>
    <s v="BC Assc Dean Nursing"/>
  </r>
  <r>
    <s v="BMF694"/>
    <x v="0"/>
    <s v="LABORF"/>
    <s v="2025"/>
    <n v="0"/>
    <m/>
    <s v="GU001"/>
    <s v="21DHP2"/>
    <s v="1100"/>
    <s v="120800"/>
    <m/>
    <m/>
    <s v="0"/>
    <s v="District"/>
    <s v="2"/>
    <x v="1"/>
    <s v="21"/>
    <x v="7"/>
    <s v="21D"/>
    <s v="BC Assoc Dean Nursing"/>
    <s v="21DH"/>
    <s v="BC Assc Dean Nursing"/>
  </r>
  <r>
    <s v="BMF592"/>
    <x v="0"/>
    <s v="LABORF"/>
    <s v="2025"/>
    <n v="100960.99"/>
    <m/>
    <s v="GU001"/>
    <s v="21DHT0"/>
    <s v="1100"/>
    <s v="122300"/>
    <m/>
    <m/>
    <s v="0"/>
    <s v="District"/>
    <s v="2"/>
    <x v="1"/>
    <s v="21"/>
    <x v="7"/>
    <s v="21D"/>
    <s v="BC Assoc Dean Nursing"/>
    <s v="21DH"/>
    <s v="BC Assc Dean Nursing"/>
  </r>
  <r>
    <s v="DMC195"/>
    <x v="0"/>
    <s v="LABORF"/>
    <s v="2025"/>
    <n v="0"/>
    <m/>
    <s v="RP264"/>
    <s v="21ETV5"/>
    <s v="2191"/>
    <s v="601000"/>
    <m/>
    <m/>
    <s v="0"/>
    <s v="District"/>
    <s v="2"/>
    <x v="1"/>
    <s v="21"/>
    <x v="7"/>
    <s v="21E"/>
    <s v="BC Dir Dual Enrollment"/>
    <s v="21ET"/>
    <s v="BC Health Science Grants"/>
  </r>
  <r>
    <s v="BMC826"/>
    <x v="0"/>
    <s v="LABORF"/>
    <s v="2025"/>
    <n v="0"/>
    <m/>
    <s v="GU001"/>
    <s v="21FDN0"/>
    <s v="2191"/>
    <s v="601000"/>
    <m/>
    <m/>
    <s v="0"/>
    <s v="District"/>
    <s v="2"/>
    <x v="1"/>
    <s v="21"/>
    <x v="7"/>
    <s v="21F"/>
    <s v="BC DEAN"/>
    <s v="21FD"/>
    <s v="BC DEAN"/>
  </r>
  <r>
    <s v="BMF506"/>
    <x v="0"/>
    <s v="LABORF"/>
    <s v="2025"/>
    <n v="129238.63"/>
    <m/>
    <s v="GU001"/>
    <s v="21FEE2"/>
    <s v="1100"/>
    <s v="493080"/>
    <m/>
    <m/>
    <s v="0"/>
    <s v="District"/>
    <s v="2"/>
    <x v="1"/>
    <s v="21"/>
    <x v="7"/>
    <s v="21F"/>
    <s v="BC DEAN"/>
    <s v="21FE"/>
    <s v="BC EMLS"/>
  </r>
  <r>
    <s v="BMF425"/>
    <x v="0"/>
    <s v="LABORF"/>
    <s v="2025"/>
    <n v="0"/>
    <m/>
    <s v="GU001"/>
    <s v="21FEE2"/>
    <s v="1100"/>
    <s v="493080"/>
    <m/>
    <m/>
    <s v="0"/>
    <s v="District"/>
    <s v="2"/>
    <x v="1"/>
    <s v="21"/>
    <x v="7"/>
    <s v="21F"/>
    <s v="BC DEAN"/>
    <s v="21FE"/>
    <s v="BC EMLS"/>
  </r>
  <r>
    <s v="BMF081"/>
    <x v="0"/>
    <s v="LABORF"/>
    <s v="2025"/>
    <n v="130781.7"/>
    <m/>
    <s v="GU001"/>
    <s v="21FFL1"/>
    <s v="1100"/>
    <s v="110500"/>
    <m/>
    <m/>
    <s v="0"/>
    <s v="District"/>
    <s v="2"/>
    <x v="1"/>
    <s v="21"/>
    <x v="7"/>
    <s v="21F"/>
    <s v="BC DEAN"/>
    <s v="21FF"/>
    <s v="BC FOREIGN LANGUAGE"/>
  </r>
  <r>
    <s v="BMF282"/>
    <x v="0"/>
    <s v="LABORF"/>
    <s v="2025"/>
    <n v="80984.929999999993"/>
    <m/>
    <s v="GU001"/>
    <s v="21FFL1"/>
    <s v="1252"/>
    <s v="601000"/>
    <m/>
    <m/>
    <s v="0"/>
    <s v="District"/>
    <s v="2"/>
    <x v="1"/>
    <s v="21"/>
    <x v="7"/>
    <s v="21F"/>
    <s v="BC DEAN"/>
    <s v="21FF"/>
    <s v="BC FOREIGN LANGUAGE"/>
  </r>
  <r>
    <s v="BMF287"/>
    <x v="0"/>
    <s v="LABORF"/>
    <s v="2025"/>
    <n v="158323.12"/>
    <m/>
    <s v="GU001"/>
    <s v="21FFL1"/>
    <s v="1100"/>
    <s v="110500"/>
    <m/>
    <m/>
    <s v="0"/>
    <s v="District"/>
    <s v="2"/>
    <x v="1"/>
    <s v="21"/>
    <x v="7"/>
    <s v="21F"/>
    <s v="BC DEAN"/>
    <s v="21FF"/>
    <s v="BC FOREIGN LANGUAGE"/>
  </r>
  <r>
    <s v="BMF482"/>
    <x v="0"/>
    <s v="LABORF"/>
    <s v="2025"/>
    <n v="147967.51"/>
    <m/>
    <s v="GU001"/>
    <s v="21FFL1"/>
    <s v="1100"/>
    <s v="493080"/>
    <m/>
    <m/>
    <s v="0"/>
    <s v="District"/>
    <s v="2"/>
    <x v="1"/>
    <s v="21"/>
    <x v="7"/>
    <s v="21F"/>
    <s v="BC DEAN"/>
    <s v="21FF"/>
    <s v="BC FOREIGN LANGUAGE"/>
  </r>
  <r>
    <s v="BMF101"/>
    <x v="0"/>
    <s v="LABORF"/>
    <s v="2025"/>
    <n v="130781.7"/>
    <m/>
    <s v="GU001"/>
    <s v="21FPL1"/>
    <s v="1100"/>
    <s v="150900"/>
    <m/>
    <m/>
    <s v="0"/>
    <s v="District"/>
    <s v="2"/>
    <x v="1"/>
    <s v="21"/>
    <x v="7"/>
    <s v="21F"/>
    <s v="BC DEAN"/>
    <s v="21FP"/>
    <s v="BC PHILOSOPHY"/>
  </r>
  <r>
    <s v="BMF220"/>
    <x v="0"/>
    <s v="LABORF"/>
    <s v="2025"/>
    <n v="0"/>
    <m/>
    <s v="GU001"/>
    <s v="21GBE1"/>
    <s v="1100"/>
    <s v="200100"/>
    <m/>
    <m/>
    <s v="0"/>
    <s v="District"/>
    <s v="2"/>
    <x v="1"/>
    <s v="21"/>
    <x v="7"/>
    <s v="21G"/>
    <s v="BC Dean of Instruction"/>
    <s v="21GB"/>
    <s v="BC BEHAVIORIAL SCIENCE"/>
  </r>
  <r>
    <s v="BMF248"/>
    <x v="0"/>
    <s v="LABORF"/>
    <s v="2025"/>
    <n v="136521.51999999999"/>
    <m/>
    <s v="GU001"/>
    <s v="21GBE1"/>
    <s v="1100"/>
    <s v="220800"/>
    <m/>
    <m/>
    <s v="0"/>
    <s v="District"/>
    <s v="2"/>
    <x v="1"/>
    <s v="21"/>
    <x v="7"/>
    <s v="21G"/>
    <s v="BC Dean of Instruction"/>
    <s v="21GB"/>
    <s v="BC BEHAVIORIAL SCIENCE"/>
  </r>
  <r>
    <s v="BMN121"/>
    <x v="0"/>
    <s v="LABORF"/>
    <s v="2025"/>
    <n v="79958.100000000006"/>
    <m/>
    <s v="GU001"/>
    <s v="21GDAC"/>
    <s v="2110"/>
    <s v="679000"/>
    <m/>
    <m/>
    <s v="0"/>
    <s v="District"/>
    <s v="2"/>
    <x v="1"/>
    <s v="21"/>
    <x v="7"/>
    <s v="21G"/>
    <s v="BC Dean of Instruction"/>
    <s v="21GD"/>
    <s v="BC DEAN"/>
  </r>
  <r>
    <s v="BMN192"/>
    <x v="0"/>
    <s v="LABORF"/>
    <s v="2025"/>
    <n v="138455.81"/>
    <m/>
    <s v="GU001"/>
    <s v="230BS1"/>
    <s v="2110"/>
    <s v="672000"/>
    <m/>
    <m/>
    <s v="0"/>
    <s v="District"/>
    <s v="2"/>
    <x v="1"/>
    <s v="23"/>
    <x v="8"/>
    <s v="230"/>
    <s v="VP Finance and Admin Services"/>
    <s v="230A"/>
    <s v="VP Finance and Admin Services"/>
  </r>
  <r>
    <s v="BMN038"/>
    <x v="0"/>
    <s v="LABORF"/>
    <s v="2025"/>
    <n v="82917.37"/>
    <m/>
    <s v="GU001"/>
    <s v="230BS1"/>
    <s v="2110"/>
    <s v="711001"/>
    <m/>
    <m/>
    <s v="0"/>
    <s v="District"/>
    <s v="2"/>
    <x v="1"/>
    <s v="23"/>
    <x v="8"/>
    <s v="230"/>
    <s v="VP Finance and Admin Services"/>
    <s v="230A"/>
    <s v="VP Finance and Admin Services"/>
  </r>
  <r>
    <s v="BMC507"/>
    <x v="0"/>
    <s v="LABORF"/>
    <s v="2025"/>
    <n v="31480.27"/>
    <m/>
    <s v="GU001"/>
    <s v="239SY0"/>
    <s v="2191"/>
    <s v="677010"/>
    <m/>
    <m/>
    <s v="0"/>
    <s v="District"/>
    <s v="2"/>
    <x v="1"/>
    <s v="23"/>
    <x v="8"/>
    <s v="239"/>
    <s v="Public Safety"/>
    <s v="239A"/>
    <s v="Public Safety"/>
  </r>
  <r>
    <s v="BMC741"/>
    <x v="0"/>
    <s v="LABORF"/>
    <s v="2025"/>
    <n v="12728.31"/>
    <m/>
    <s v="RP500"/>
    <s v="239SY0"/>
    <s v="2191"/>
    <s v="695010"/>
    <m/>
    <m/>
    <s v="0"/>
    <s v="District"/>
    <s v="2"/>
    <x v="1"/>
    <s v="23"/>
    <x v="8"/>
    <s v="239"/>
    <s v="Public Safety"/>
    <s v="239A"/>
    <s v="Public Safety"/>
  </r>
  <r>
    <s v="BMC857"/>
    <x v="0"/>
    <s v="LABORF"/>
    <s v="2025"/>
    <n v="29981.21"/>
    <m/>
    <s v="GU001"/>
    <s v="239SY0"/>
    <s v="2191"/>
    <s v="677010"/>
    <m/>
    <m/>
    <s v="0"/>
    <s v="District"/>
    <s v="2"/>
    <x v="1"/>
    <s v="23"/>
    <x v="8"/>
    <s v="239"/>
    <s v="Public Safety"/>
    <s v="239A"/>
    <s v="Public Safety"/>
  </r>
  <r>
    <s v="BMC642"/>
    <x v="0"/>
    <s v="LABORF"/>
    <s v="2025"/>
    <n v="0"/>
    <m/>
    <s v="GU001"/>
    <s v="239SY0"/>
    <s v="2191"/>
    <s v="677010"/>
    <m/>
    <m/>
    <s v="0"/>
    <s v="District"/>
    <s v="2"/>
    <x v="1"/>
    <s v="23"/>
    <x v="8"/>
    <s v="239"/>
    <s v="Public Safety"/>
    <s v="239A"/>
    <s v="Public Safety"/>
  </r>
  <r>
    <s v="BMC507"/>
    <x v="0"/>
    <s v="LABORF"/>
    <s v="2025"/>
    <n v="4843.12"/>
    <m/>
    <s v="GU001"/>
    <s v="239SY0"/>
    <s v="2191"/>
    <s v="696011"/>
    <m/>
    <m/>
    <s v="0"/>
    <s v="District"/>
    <s v="2"/>
    <x v="1"/>
    <s v="23"/>
    <x v="8"/>
    <s v="239"/>
    <s v="Public Safety"/>
    <s v="239A"/>
    <s v="Public Safety"/>
  </r>
  <r>
    <s v="BMC641"/>
    <x v="0"/>
    <s v="LABORF"/>
    <s v="2025"/>
    <n v="32286.44"/>
    <m/>
    <s v="GU001"/>
    <s v="239SY0"/>
    <s v="2191"/>
    <s v="677010"/>
    <m/>
    <m/>
    <s v="0"/>
    <s v="District"/>
    <s v="2"/>
    <x v="1"/>
    <s v="23"/>
    <x v="8"/>
    <s v="239"/>
    <s v="Public Safety"/>
    <s v="239A"/>
    <s v="Public Safety"/>
  </r>
  <r>
    <s v="BMC851"/>
    <x v="0"/>
    <s v="LABORF"/>
    <s v="2025"/>
    <n v="30712.46"/>
    <m/>
    <s v="GU001"/>
    <s v="239SY0"/>
    <s v="2191"/>
    <s v="677010"/>
    <m/>
    <m/>
    <s v="0"/>
    <s v="District"/>
    <s v="2"/>
    <x v="1"/>
    <s v="23"/>
    <x v="8"/>
    <s v="239"/>
    <s v="Public Safety"/>
    <s v="239A"/>
    <s v="Public Safety"/>
  </r>
  <r>
    <s v="BMC002"/>
    <x v="0"/>
    <s v="LABORF"/>
    <s v="2025"/>
    <n v="39773.29"/>
    <m/>
    <s v="GU001"/>
    <s v="23CMOA"/>
    <s v="2191"/>
    <s v="677090"/>
    <m/>
    <m/>
    <s v="0"/>
    <s v="District"/>
    <s v="2"/>
    <x v="1"/>
    <s v="23"/>
    <x v="8"/>
    <s v="23C"/>
    <s v="M &amp; O Manager"/>
    <s v="23CA"/>
    <s v="M &amp; O Manager"/>
  </r>
  <r>
    <s v="BMC694"/>
    <x v="0"/>
    <s v="LABORF"/>
    <s v="2025"/>
    <n v="9084.1"/>
    <m/>
    <s v="GU001"/>
    <s v="23CMOB"/>
    <s v="2191"/>
    <s v="696011"/>
    <m/>
    <m/>
    <s v="0"/>
    <s v="District"/>
    <s v="2"/>
    <x v="1"/>
    <s v="23"/>
    <x v="8"/>
    <s v="23C"/>
    <s v="M &amp; O Manager"/>
    <s v="23CA"/>
    <s v="M &amp; O Manager"/>
  </r>
  <r>
    <s v="BMC295"/>
    <x v="0"/>
    <s v="LABORF"/>
    <s v="2025"/>
    <n v="87650.7"/>
    <m/>
    <s v="GU001"/>
    <s v="23CMOB"/>
    <s v="2191"/>
    <s v="651000"/>
    <m/>
    <m/>
    <s v="0"/>
    <s v="District"/>
    <s v="2"/>
    <x v="1"/>
    <s v="23"/>
    <x v="8"/>
    <s v="23C"/>
    <s v="M &amp; O Manager"/>
    <s v="23CA"/>
    <s v="M &amp; O Manager"/>
  </r>
  <r>
    <s v="BMC332"/>
    <x v="0"/>
    <s v="LABORF"/>
    <s v="2025"/>
    <n v="58014.080000000002"/>
    <m/>
    <s v="GU001"/>
    <s v="23CMOB"/>
    <s v="2191"/>
    <s v="651000"/>
    <m/>
    <m/>
    <s v="0"/>
    <s v="District"/>
    <s v="2"/>
    <x v="1"/>
    <s v="23"/>
    <x v="8"/>
    <s v="23C"/>
    <s v="M &amp; O Manager"/>
    <s v="23CA"/>
    <s v="M &amp; O Manager"/>
  </r>
  <r>
    <s v="BMC097"/>
    <x v="0"/>
    <s v="LABORF"/>
    <s v="2025"/>
    <n v="37834.339999999997"/>
    <m/>
    <s v="GU001"/>
    <s v="23CMOC"/>
    <s v="2191"/>
    <s v="653000"/>
    <m/>
    <m/>
    <s v="0"/>
    <s v="District"/>
    <s v="2"/>
    <x v="1"/>
    <s v="23"/>
    <x v="8"/>
    <s v="23C"/>
    <s v="M &amp; O Manager"/>
    <s v="23CA"/>
    <s v="M &amp; O Manager"/>
  </r>
  <r>
    <s v="BMC038"/>
    <x v="0"/>
    <s v="LABORF"/>
    <s v="2025"/>
    <n v="40767.660000000003"/>
    <m/>
    <s v="GU001"/>
    <s v="23CMOC"/>
    <s v="2191"/>
    <s v="653000"/>
    <m/>
    <m/>
    <s v="0"/>
    <s v="District"/>
    <s v="2"/>
    <x v="1"/>
    <s v="23"/>
    <x v="8"/>
    <s v="23C"/>
    <s v="M &amp; O Manager"/>
    <s v="23CA"/>
    <s v="M &amp; O Manager"/>
  </r>
  <r>
    <s v="BMC828"/>
    <x v="0"/>
    <s v="LABORF"/>
    <s v="2025"/>
    <n v="43876.24"/>
    <m/>
    <s v="GU001"/>
    <s v="23CMOC"/>
    <s v="2191"/>
    <s v="653000"/>
    <m/>
    <m/>
    <s v="0"/>
    <s v="District"/>
    <s v="2"/>
    <x v="1"/>
    <s v="23"/>
    <x v="8"/>
    <s v="23C"/>
    <s v="M &amp; O Manager"/>
    <s v="23CA"/>
    <s v="M &amp; O Manager"/>
  </r>
  <r>
    <s v="BMN004"/>
    <x v="0"/>
    <s v="LABORF"/>
    <s v="2025"/>
    <n v="40359.589999999997"/>
    <m/>
    <s v="GU001"/>
    <s v="23CMOD"/>
    <s v="2110"/>
    <s v="651000"/>
    <m/>
    <m/>
    <s v="0"/>
    <s v="District"/>
    <s v="2"/>
    <x v="1"/>
    <s v="23"/>
    <x v="8"/>
    <s v="23C"/>
    <s v="M &amp; O Manager"/>
    <s v="23CA"/>
    <s v="M &amp; O Manager"/>
  </r>
  <r>
    <s v="BMN045"/>
    <x v="0"/>
    <s v="LABORF"/>
    <s v="2025"/>
    <n v="84655.73"/>
    <m/>
    <s v="GU001"/>
    <s v="23CMOD"/>
    <s v="2110"/>
    <s v="679000"/>
    <m/>
    <m/>
    <s v="0"/>
    <s v="District"/>
    <s v="2"/>
    <x v="1"/>
    <s v="23"/>
    <x v="8"/>
    <s v="23C"/>
    <s v="M &amp; O Manager"/>
    <s v="23CA"/>
    <s v="M &amp; O Manager"/>
  </r>
  <r>
    <s v="BMN072"/>
    <x v="0"/>
    <s v="LABORF"/>
    <s v="2025"/>
    <n v="53138.91"/>
    <m/>
    <s v="GU001"/>
    <s v="23CMOD"/>
    <s v="2110"/>
    <s v="651000"/>
    <m/>
    <m/>
    <s v="0"/>
    <s v="District"/>
    <s v="2"/>
    <x v="1"/>
    <s v="23"/>
    <x v="8"/>
    <s v="23C"/>
    <s v="M &amp; O Manager"/>
    <s v="23CA"/>
    <s v="M &amp; O Manager"/>
  </r>
  <r>
    <s v="BMN113"/>
    <x v="0"/>
    <s v="LABORF"/>
    <s v="2025"/>
    <n v="96112.320000000007"/>
    <m/>
    <s v="GU001"/>
    <s v="23CMOD"/>
    <s v="2110"/>
    <s v="713000"/>
    <m/>
    <m/>
    <s v="0"/>
    <s v="District"/>
    <s v="2"/>
    <x v="1"/>
    <s v="23"/>
    <x v="8"/>
    <s v="23C"/>
    <s v="M &amp; O Manager"/>
    <s v="23CA"/>
    <s v="M &amp; O Manager"/>
  </r>
  <r>
    <s v="BPE618"/>
    <x v="0"/>
    <s v="LABORF"/>
    <s v="2025"/>
    <n v="0"/>
    <m/>
    <s v="BF100"/>
    <s v="23DCS2"/>
    <s v="2394"/>
    <s v="694011"/>
    <m/>
    <m/>
    <s v="0"/>
    <s v="District"/>
    <s v="2"/>
    <x v="1"/>
    <s v="23"/>
    <x v="8"/>
    <s v="23F"/>
    <s v="BC Food Service"/>
    <s v="23FS"/>
    <s v="BC Food Service"/>
  </r>
  <r>
    <s v="BMC185"/>
    <x v="0"/>
    <s v="LABORF"/>
    <s v="2025"/>
    <n v="36933.49"/>
    <m/>
    <s v="BF100"/>
    <s v="23DFS1"/>
    <s v="2191"/>
    <s v="694011"/>
    <m/>
    <m/>
    <s v="0"/>
    <s v="District"/>
    <s v="2"/>
    <x v="1"/>
    <s v="23"/>
    <x v="8"/>
    <s v="23F"/>
    <s v="BC Food Service"/>
    <s v="23FS"/>
    <s v="BC Food Service"/>
  </r>
  <r>
    <s v="BTC022"/>
    <x v="0"/>
    <s v="LABORF"/>
    <s v="2025"/>
    <n v="0"/>
    <m/>
    <s v="BF100"/>
    <s v="23DFS1"/>
    <s v="2399"/>
    <s v="694011"/>
    <m/>
    <m/>
    <s v="0"/>
    <s v="District"/>
    <s v="2"/>
    <x v="1"/>
    <s v="23"/>
    <x v="8"/>
    <s v="23F"/>
    <s v="BC Food Service"/>
    <s v="23FS"/>
    <s v="BC Food Service"/>
  </r>
  <r>
    <s v="BMC766"/>
    <x v="0"/>
    <s v="LABORF"/>
    <s v="2025"/>
    <n v="48459.95"/>
    <m/>
    <s v="BF100"/>
    <s v="23DFS1"/>
    <s v="2191"/>
    <s v="694011"/>
    <m/>
    <m/>
    <s v="0"/>
    <s v="District"/>
    <s v="2"/>
    <x v="1"/>
    <s v="23"/>
    <x v="8"/>
    <s v="23F"/>
    <s v="BC Food Service"/>
    <s v="23FS"/>
    <s v="BC Food Service"/>
  </r>
  <r>
    <s v="BPE601"/>
    <x v="0"/>
    <s v="LABORF"/>
    <s v="2025"/>
    <n v="0"/>
    <m/>
    <s v="TB800"/>
    <s v="240PI0"/>
    <s v="2394"/>
    <s v="671000"/>
    <s v="BIF051"/>
    <m/>
    <s v="0"/>
    <s v="District"/>
    <s v="2"/>
    <x v="1"/>
    <s v="24"/>
    <x v="9"/>
    <s v="240"/>
    <s v="Director-Institutnl Dev/Foundation"/>
    <s v="240A"/>
    <s v="Director-Institutnl Dev/Foundation"/>
  </r>
  <r>
    <s v="BMN123"/>
    <x v="0"/>
    <s v="LABORF"/>
    <s v="2025"/>
    <n v="0"/>
    <m/>
    <s v="GU001"/>
    <s v="260VS0"/>
    <s v="2110"/>
    <s v="649090"/>
    <m/>
    <m/>
    <s v="0"/>
    <s v="District"/>
    <s v="2"/>
    <x v="1"/>
    <s v="26"/>
    <x v="10"/>
    <s v="260"/>
    <s v="VP of Student Services"/>
    <s v="260A"/>
    <s v="VP of Student Services"/>
  </r>
  <r>
    <s v="BMM085"/>
    <x v="0"/>
    <s v="LABORF"/>
    <s v="2025"/>
    <n v="0"/>
    <m/>
    <s v="GU001"/>
    <s v="260VS0"/>
    <s v="1214"/>
    <s v="679000"/>
    <m/>
    <m/>
    <s v="0"/>
    <s v="District"/>
    <s v="2"/>
    <x v="1"/>
    <s v="26"/>
    <x v="10"/>
    <s v="260"/>
    <s v="VP of Student Services"/>
    <s v="260A"/>
    <s v="VP of Student Services"/>
  </r>
  <r>
    <s v="BMN119"/>
    <x v="0"/>
    <s v="LABORF"/>
    <s v="2025"/>
    <n v="0"/>
    <m/>
    <s v="GU001"/>
    <s v="260VS0"/>
    <s v="2110"/>
    <s v="649090"/>
    <m/>
    <m/>
    <s v="0"/>
    <s v="District"/>
    <s v="2"/>
    <x v="1"/>
    <s v="26"/>
    <x v="10"/>
    <s v="260"/>
    <s v="VP of Student Services"/>
    <s v="260A"/>
    <s v="VP of Student Services"/>
  </r>
  <r>
    <s v="BMN156"/>
    <x v="0"/>
    <s v="LABORF"/>
    <s v="2025"/>
    <n v="0"/>
    <m/>
    <s v="GU001"/>
    <s v="260VS0"/>
    <s v="2110"/>
    <s v="649090"/>
    <m/>
    <m/>
    <s v="0"/>
    <s v="District"/>
    <s v="2"/>
    <x v="1"/>
    <s v="26"/>
    <x v="10"/>
    <s v="260"/>
    <s v="VP of Student Services"/>
    <s v="260A"/>
    <s v="VP of Student Services"/>
  </r>
  <r>
    <s v="BMN161"/>
    <x v="0"/>
    <s v="LABORF"/>
    <s v="2025"/>
    <n v="0"/>
    <m/>
    <s v="GU001"/>
    <s v="260VS0"/>
    <s v="2110"/>
    <s v="649090"/>
    <m/>
    <m/>
    <s v="0"/>
    <s v="District"/>
    <s v="2"/>
    <x v="1"/>
    <s v="26"/>
    <x v="10"/>
    <s v="260"/>
    <s v="VP of Student Services"/>
    <s v="260A"/>
    <s v="VP of Student Services"/>
  </r>
  <r>
    <s v="BMN089"/>
    <x v="0"/>
    <s v="LABORF"/>
    <s v="2025"/>
    <n v="0"/>
    <m/>
    <s v="GU001"/>
    <s v="260VS0"/>
    <s v="2110"/>
    <s v="649090"/>
    <m/>
    <m/>
    <s v="0"/>
    <s v="District"/>
    <s v="2"/>
    <x v="1"/>
    <s v="26"/>
    <x v="10"/>
    <s v="260"/>
    <s v="VP of Student Services"/>
    <s v="260A"/>
    <s v="VP of Student Services"/>
  </r>
  <r>
    <s v="BMC571"/>
    <x v="0"/>
    <s v="LABORF"/>
    <s v="2025"/>
    <n v="70184.41"/>
    <m/>
    <s v="RP674"/>
    <s v="260RR1"/>
    <s v="2191"/>
    <s v="649090"/>
    <m/>
    <m/>
    <s v="0"/>
    <s v="District"/>
    <s v="2"/>
    <x v="1"/>
    <s v="26"/>
    <x v="10"/>
    <s v="260"/>
    <s v="VP of Student Services"/>
    <s v="260R"/>
    <s v="Student Retention"/>
  </r>
  <r>
    <s v="BMC836"/>
    <x v="0"/>
    <s v="LABORF"/>
    <s v="2025"/>
    <n v="81392.47"/>
    <m/>
    <s v="RP674"/>
    <s v="260RR1"/>
    <s v="2191"/>
    <s v="649090"/>
    <m/>
    <m/>
    <s v="0"/>
    <s v="District"/>
    <s v="2"/>
    <x v="1"/>
    <s v="26"/>
    <x v="10"/>
    <s v="260"/>
    <s v="VP of Student Services"/>
    <s v="260R"/>
    <s v="Student Retention"/>
  </r>
  <r>
    <s v="BMC115"/>
    <x v="0"/>
    <s v="LABORF"/>
    <s v="2025"/>
    <n v="70184.41"/>
    <m/>
    <s v="RP674"/>
    <s v="260RR1"/>
    <s v="2191"/>
    <s v="649090"/>
    <m/>
    <m/>
    <s v="0"/>
    <s v="District"/>
    <s v="2"/>
    <x v="1"/>
    <s v="26"/>
    <x v="10"/>
    <s v="260"/>
    <s v="VP of Student Services"/>
    <s v="260R"/>
    <s v="Student Retention"/>
  </r>
  <r>
    <s v="BMN220"/>
    <x v="0"/>
    <s v="LABORF"/>
    <s v="2025"/>
    <n v="0"/>
    <m/>
    <s v="GU001"/>
    <s v="267DK0"/>
    <s v="2110"/>
    <s v="679000"/>
    <m/>
    <m/>
    <s v="0"/>
    <s v="District"/>
    <s v="2"/>
    <x v="1"/>
    <s v="26"/>
    <x v="10"/>
    <s v="267"/>
    <s v="Dean of Student Services"/>
    <s v="267A"/>
    <s v="Dean of Student Services"/>
  </r>
  <r>
    <s v="BMM086"/>
    <x v="0"/>
    <s v="LABORF"/>
    <s v="2025"/>
    <n v="9784.14"/>
    <m/>
    <s v="TB150"/>
    <s v="267SB0"/>
    <s v="1214"/>
    <s v="649060"/>
    <m/>
    <m/>
    <s v="0"/>
    <s v="District"/>
    <s v="2"/>
    <x v="1"/>
    <s v="26"/>
    <x v="10"/>
    <s v="267"/>
    <s v="Dean of Student Services"/>
    <s v="267A"/>
    <s v="Dean of Student Services"/>
  </r>
  <r>
    <s v="BMN057"/>
    <x v="0"/>
    <s v="LABORF"/>
    <s v="2025"/>
    <n v="110679.78"/>
    <m/>
    <s v="GU001"/>
    <s v="267EVT"/>
    <s v="2110"/>
    <s v="709000"/>
    <m/>
    <m/>
    <s v="0"/>
    <s v="District"/>
    <s v="2"/>
    <x v="1"/>
    <s v="26"/>
    <x v="10"/>
    <s v="267"/>
    <s v="Dean of Student Services"/>
    <s v="267E"/>
    <s v="BC EVENTS"/>
  </r>
  <r>
    <s v="BMF616"/>
    <x v="0"/>
    <s v="LABORF"/>
    <s v="2025"/>
    <n v="132439.01999999999"/>
    <m/>
    <s v="GU001"/>
    <s v="26CCG1"/>
    <s v="1231"/>
    <s v="631000"/>
    <m/>
    <m/>
    <s v="0"/>
    <s v="District"/>
    <s v="2"/>
    <x v="1"/>
    <s v="26"/>
    <x v="10"/>
    <s v="26C"/>
    <s v="Dean of Student Development Success"/>
    <s v="26CC"/>
    <s v="Dean of Student Develop Success"/>
  </r>
  <r>
    <s v="BMF688"/>
    <x v="0"/>
    <s v="LABORF"/>
    <s v="2025"/>
    <n v="0"/>
    <m/>
    <s v="GU001"/>
    <s v="26CCG1"/>
    <s v="1231"/>
    <s v="631000"/>
    <m/>
    <m/>
    <s v="0"/>
    <s v="District"/>
    <s v="2"/>
    <x v="1"/>
    <s v="26"/>
    <x v="10"/>
    <s v="26C"/>
    <s v="Dean of Student Development Success"/>
    <s v="26CC"/>
    <s v="Dean of Student Develop Success"/>
  </r>
  <r>
    <s v="BMC669"/>
    <x v="0"/>
    <s v="LABORF"/>
    <s v="2025"/>
    <n v="73737.56"/>
    <m/>
    <s v="GU001"/>
    <s v="26CCG1"/>
    <s v="2191"/>
    <s v="631000"/>
    <m/>
    <m/>
    <s v="0"/>
    <s v="District"/>
    <s v="2"/>
    <x v="1"/>
    <s v="26"/>
    <x v="10"/>
    <s v="26C"/>
    <s v="Dean of Student Development Success"/>
    <s v="26CC"/>
    <s v="Dean of Student Develop Success"/>
  </r>
  <r>
    <s v="BMF690"/>
    <x v="0"/>
    <s v="LABORF"/>
    <s v="2025"/>
    <n v="99109.59"/>
    <m/>
    <s v="GU001"/>
    <s v="26CCG1"/>
    <s v="1231"/>
    <s v="631000"/>
    <m/>
    <m/>
    <s v="0"/>
    <s v="District"/>
    <s v="2"/>
    <x v="1"/>
    <s v="26"/>
    <x v="10"/>
    <s v="26C"/>
    <s v="Dean of Student Development Success"/>
    <s v="26CC"/>
    <s v="Dean of Student Develop Success"/>
  </r>
  <r>
    <s v="BMF179"/>
    <x v="0"/>
    <s v="LABORF"/>
    <s v="2025"/>
    <n v="131593.04"/>
    <m/>
    <s v="GU001"/>
    <s v="26CCG1"/>
    <s v="1231"/>
    <s v="631000"/>
    <m/>
    <m/>
    <s v="0"/>
    <s v="District"/>
    <s v="2"/>
    <x v="1"/>
    <s v="26"/>
    <x v="10"/>
    <s v="26C"/>
    <s v="Dean of Student Development Success"/>
    <s v="26CC"/>
    <s v="Dean of Student Develop Success"/>
  </r>
  <r>
    <s v="BMC808"/>
    <x v="0"/>
    <s v="LABORF"/>
    <s v="2025"/>
    <n v="0"/>
    <m/>
    <s v="GU001"/>
    <s v="26DDEN"/>
    <s v="2191"/>
    <s v="679000"/>
    <m/>
    <m/>
    <s v="0"/>
    <s v="District"/>
    <s v="2"/>
    <x v="1"/>
    <s v="26"/>
    <x v="10"/>
    <s v="26D"/>
    <s v="Assoc VP - BC"/>
    <s v="26DA"/>
    <s v="Dir Outreach Services"/>
  </r>
  <r>
    <s v="BMC021"/>
    <x v="0"/>
    <s v="LABORF"/>
    <s v="2025"/>
    <n v="50027.63"/>
    <m/>
    <s v="RP008"/>
    <s v="26EDS1"/>
    <s v="2191"/>
    <s v="642000"/>
    <m/>
    <m/>
    <s v="0"/>
    <s v="District"/>
    <s v="2"/>
    <x v="1"/>
    <s v="26"/>
    <x v="10"/>
    <s v="26E"/>
    <s v="Assoc VP - BC"/>
    <s v="26ED"/>
    <s v="BC DSPS"/>
  </r>
  <r>
    <s v="BMF600"/>
    <x v="0"/>
    <s v="LABORF"/>
    <s v="2025"/>
    <n v="107906.3"/>
    <m/>
    <s v="RP008"/>
    <s v="26EDS1"/>
    <s v="1231"/>
    <s v="642000"/>
    <m/>
    <m/>
    <s v="0"/>
    <s v="District"/>
    <s v="2"/>
    <x v="1"/>
    <s v="26"/>
    <x v="10"/>
    <s v="26E"/>
    <s v="Assoc VP - BC"/>
    <s v="26ED"/>
    <s v="BC DSPS"/>
  </r>
  <r>
    <s v="BMN053"/>
    <x v="0"/>
    <s v="LABORF"/>
    <s v="2025"/>
    <n v="67947.78"/>
    <m/>
    <s v="GU001"/>
    <s v="26FFA4"/>
    <s v="2110"/>
    <s v="646000"/>
    <m/>
    <m/>
    <s v="0"/>
    <s v="District"/>
    <s v="2"/>
    <x v="1"/>
    <s v="26"/>
    <x v="10"/>
    <s v="26F"/>
    <s v="Director Financial Aid"/>
    <s v="26FA"/>
    <s v="Director Financial Aid (New Queue)"/>
  </r>
  <r>
    <s v="BMN164"/>
    <x v="0"/>
    <s v="LABORF"/>
    <s v="2025"/>
    <n v="88888.51"/>
    <m/>
    <s v="RP400"/>
    <s v="26FFA4"/>
    <s v="2110"/>
    <s v="646000"/>
    <s v="BFALCA"/>
    <m/>
    <s v="0"/>
    <s v="District"/>
    <s v="2"/>
    <x v="1"/>
    <s v="26"/>
    <x v="10"/>
    <s v="26F"/>
    <s v="Director Financial Aid"/>
    <s v="26FA"/>
    <s v="Director Financial Aid (New Queue)"/>
  </r>
  <r>
    <s v="BMN143"/>
    <x v="0"/>
    <s v="LABORF"/>
    <s v="2025"/>
    <n v="59338.74"/>
    <m/>
    <s v="GU001"/>
    <s v="26FFA4"/>
    <s v="2110"/>
    <s v="646000"/>
    <m/>
    <m/>
    <s v="0"/>
    <s v="District"/>
    <s v="2"/>
    <x v="1"/>
    <s v="26"/>
    <x v="10"/>
    <s v="26F"/>
    <s v="Director Financial Aid"/>
    <s v="26FA"/>
    <s v="Director Financial Aid (New Queue)"/>
  </r>
  <r>
    <s v="BMC806"/>
    <x v="0"/>
    <s v="LABORF"/>
    <s v="2025"/>
    <n v="58990.05"/>
    <m/>
    <s v="RP350"/>
    <s v="26GCW1"/>
    <s v="2191"/>
    <s v="641010"/>
    <s v="CALLCO"/>
    <m/>
    <s v="0"/>
    <s v="District"/>
    <s v="2"/>
    <x v="1"/>
    <s v="26"/>
    <x v="10"/>
    <s v="26G"/>
    <s v="Assoc VP - BC"/>
    <s v="26GA"/>
    <s v="EOPS/CARE"/>
  </r>
  <r>
    <s v="BMC713"/>
    <x v="0"/>
    <s v="LABORF"/>
    <s v="2025"/>
    <n v="45425.77"/>
    <m/>
    <s v="GU001"/>
    <s v="26HAR1"/>
    <s v="2191"/>
    <s v="620000"/>
    <m/>
    <m/>
    <s v="0"/>
    <s v="District"/>
    <s v="2"/>
    <x v="1"/>
    <s v="26"/>
    <x v="10"/>
    <s v="26H"/>
    <s v="ADMISSIONS &amp; RECS."/>
    <s v="26HA"/>
    <s v="ADMISSIONS &amp; RECS."/>
  </r>
  <r>
    <s v="BMN099"/>
    <x v="0"/>
    <s v="LABORF"/>
    <s v="2025"/>
    <n v="86720.5"/>
    <m/>
    <s v="GU001"/>
    <s v="26HAR1"/>
    <s v="2110"/>
    <s v="620000"/>
    <m/>
    <m/>
    <s v="0"/>
    <s v="District"/>
    <s v="2"/>
    <x v="1"/>
    <s v="26"/>
    <x v="10"/>
    <s v="26H"/>
    <s v="ADMISSIONS &amp; RECS."/>
    <s v="26HA"/>
    <s v="ADMISSIONS &amp; RECS."/>
  </r>
  <r>
    <s v="BPE546"/>
    <x v="0"/>
    <s v="LABORF"/>
    <s v="2025"/>
    <n v="0"/>
    <m/>
    <s v="RP659"/>
    <s v="26JCAS"/>
    <s v="2394"/>
    <s v="643020"/>
    <s v="CASDSE"/>
    <m/>
    <s v="0"/>
    <s v="District"/>
    <s v="2"/>
    <x v="1"/>
    <s v="26"/>
    <x v="10"/>
    <s v="26J"/>
    <s v="Director Special Programs"/>
    <s v="26JC"/>
    <s v="BC Cal SOAP"/>
  </r>
  <r>
    <s v="BPE588"/>
    <x v="0"/>
    <s v="LABORF"/>
    <s v="2025"/>
    <n v="0"/>
    <m/>
    <s v="RP659"/>
    <s v="26JCAS"/>
    <s v="2394"/>
    <s v="643020"/>
    <s v="CASDPS"/>
    <m/>
    <s v="0"/>
    <s v="District"/>
    <s v="2"/>
    <x v="1"/>
    <s v="26"/>
    <x v="10"/>
    <s v="26J"/>
    <s v="Director Special Programs"/>
    <s v="26JC"/>
    <s v="BC Cal SOAP"/>
  </r>
  <r>
    <s v="BPE555"/>
    <x v="0"/>
    <s v="LABORF"/>
    <s v="2025"/>
    <n v="0"/>
    <m/>
    <s v="RP659"/>
    <s v="26JCAS"/>
    <s v="2394"/>
    <s v="643020"/>
    <s v="CASDSE"/>
    <m/>
    <s v="0"/>
    <s v="District"/>
    <s v="2"/>
    <x v="1"/>
    <s v="26"/>
    <x v="10"/>
    <s v="26J"/>
    <s v="Director Special Programs"/>
    <s v="26JC"/>
    <s v="BC Cal SOAP"/>
  </r>
  <r>
    <s v="BPE554"/>
    <x v="0"/>
    <s v="LABORF"/>
    <s v="2025"/>
    <n v="0"/>
    <m/>
    <s v="RP659"/>
    <s v="26JCAS"/>
    <s v="2394"/>
    <s v="643020"/>
    <s v="CASDSE"/>
    <m/>
    <s v="0"/>
    <s v="District"/>
    <s v="2"/>
    <x v="1"/>
    <s v="26"/>
    <x v="10"/>
    <s v="26J"/>
    <s v="Director Special Programs"/>
    <s v="26JC"/>
    <s v="BC Cal SOAP"/>
  </r>
  <r>
    <s v="BPE569"/>
    <x v="0"/>
    <s v="LABORF"/>
    <s v="2025"/>
    <n v="0"/>
    <m/>
    <s v="RP659"/>
    <s v="26JCAS"/>
    <s v="2394"/>
    <s v="643020"/>
    <s v="CASDPS"/>
    <m/>
    <s v="0"/>
    <s v="District"/>
    <s v="2"/>
    <x v="1"/>
    <s v="26"/>
    <x v="10"/>
    <s v="26J"/>
    <s v="Director Special Programs"/>
    <s v="26JC"/>
    <s v="BC Cal SOAP"/>
  </r>
  <r>
    <s v="BMN071"/>
    <x v="0"/>
    <s v="LABORF"/>
    <s v="2025"/>
    <n v="40275.54"/>
    <m/>
    <s v="RP131"/>
    <s v="26JFG1"/>
    <s v="2110"/>
    <s v="649080"/>
    <s v="FKCSEN"/>
    <m/>
    <s v="0"/>
    <s v="District"/>
    <s v="2"/>
    <x v="1"/>
    <s v="26"/>
    <x v="10"/>
    <s v="26J"/>
    <s v="Director Special Programs"/>
    <s v="26JF"/>
    <s v="BC Foster Care Grants"/>
  </r>
  <r>
    <s v="BMM079"/>
    <x v="0"/>
    <s v="LABORF"/>
    <s v="2025"/>
    <n v="3627.96"/>
    <m/>
    <s v="RP131"/>
    <s v="26JFG1"/>
    <s v="1214"/>
    <s v="649080"/>
    <s v="FKCFNX"/>
    <m/>
    <s v="0"/>
    <s v="District"/>
    <s v="2"/>
    <x v="1"/>
    <s v="26"/>
    <x v="10"/>
    <s v="26J"/>
    <s v="Director Special Programs"/>
    <s v="26JF"/>
    <s v="BC Foster Care Grants"/>
  </r>
  <r>
    <s v="BMC844"/>
    <x v="0"/>
    <s v="LABORF"/>
    <s v="2025"/>
    <n v="53954.36"/>
    <m/>
    <s v="RP384"/>
    <s v="26LEQ9"/>
    <s v="2191"/>
    <s v="649090"/>
    <m/>
    <m/>
    <s v="0"/>
    <s v="District"/>
    <s v="2"/>
    <x v="1"/>
    <s v="26"/>
    <x v="10"/>
    <s v="26L"/>
    <s v="Dir Categorical Programs"/>
    <s v="26LA"/>
    <s v="Categorical Programs"/>
  </r>
  <r>
    <s v="BMF577"/>
    <x v="0"/>
    <s v="LABORF"/>
    <s v="2025"/>
    <n v="113721.83"/>
    <m/>
    <s v="RP384"/>
    <s v="26LEQ9"/>
    <s v="1231"/>
    <s v="649090"/>
    <m/>
    <m/>
    <s v="0"/>
    <s v="District"/>
    <s v="2"/>
    <x v="1"/>
    <s v="26"/>
    <x v="10"/>
    <s v="26L"/>
    <s v="Dir Categorical Programs"/>
    <s v="26LA"/>
    <s v="Categorical Programs"/>
  </r>
  <r>
    <s v="BMC515"/>
    <x v="0"/>
    <s v="LABORF"/>
    <s v="2025"/>
    <n v="72562.559999999998"/>
    <m/>
    <s v="RP384"/>
    <s v="26LEQ9"/>
    <s v="2191"/>
    <s v="649090"/>
    <m/>
    <m/>
    <s v="0"/>
    <s v="District"/>
    <s v="2"/>
    <x v="1"/>
    <s v="26"/>
    <x v="10"/>
    <s v="26L"/>
    <s v="Dir Categorical Programs"/>
    <s v="26LA"/>
    <s v="Categorical Programs"/>
  </r>
  <r>
    <s v="BMC639"/>
    <x v="0"/>
    <s v="LABORF"/>
    <s v="2025"/>
    <n v="72562.559999999998"/>
    <m/>
    <s v="RP384"/>
    <s v="26LEQ9"/>
    <s v="2191"/>
    <s v="649090"/>
    <m/>
    <m/>
    <s v="0"/>
    <s v="District"/>
    <s v="2"/>
    <x v="1"/>
    <s v="26"/>
    <x v="10"/>
    <s v="26L"/>
    <s v="Dir Categorical Programs"/>
    <s v="26LA"/>
    <s v="Categorical Programs"/>
  </r>
  <r>
    <s v="BMC688"/>
    <x v="0"/>
    <s v="LABORF"/>
    <s v="2025"/>
    <n v="17546.099999999999"/>
    <m/>
    <s v="RP384"/>
    <s v="26LEQA"/>
    <s v="2191"/>
    <s v="649090"/>
    <m/>
    <m/>
    <s v="0"/>
    <s v="District"/>
    <s v="2"/>
    <x v="1"/>
    <s v="26"/>
    <x v="10"/>
    <s v="26L"/>
    <s v="Dir Categorical Programs"/>
    <s v="26LA"/>
    <s v="Categorical Programs"/>
  </r>
  <r>
    <s v="BMC713"/>
    <x v="0"/>
    <s v="LABORF"/>
    <s v="2025"/>
    <n v="5344.21"/>
    <m/>
    <s v="RP384"/>
    <s v="26LEQA"/>
    <s v="2191"/>
    <s v="649090"/>
    <m/>
    <m/>
    <s v="0"/>
    <s v="District"/>
    <s v="2"/>
    <x v="1"/>
    <s v="26"/>
    <x v="10"/>
    <s v="26L"/>
    <s v="Dir Categorical Programs"/>
    <s v="26LA"/>
    <s v="Categorical Programs"/>
  </r>
  <r>
    <s v="BMC515"/>
    <x v="0"/>
    <s v="LABORF"/>
    <s v="2025"/>
    <n v="24187.52"/>
    <m/>
    <s v="RP384"/>
    <s v="26LEQA"/>
    <s v="2191"/>
    <s v="649090"/>
    <m/>
    <m/>
    <s v="0"/>
    <s v="District"/>
    <s v="2"/>
    <x v="1"/>
    <s v="26"/>
    <x v="10"/>
    <s v="26L"/>
    <s v="Dir Categorical Programs"/>
    <s v="26LA"/>
    <s v="Categorical Programs"/>
  </r>
  <r>
    <s v="BTN005"/>
    <x v="0"/>
    <s v="LABORF"/>
    <s v="2025"/>
    <n v="0"/>
    <m/>
    <s v="RP384"/>
    <s v="26LEQA"/>
    <s v="2110"/>
    <s v="649090"/>
    <m/>
    <m/>
    <s v="0"/>
    <s v="District"/>
    <s v="2"/>
    <x v="1"/>
    <s v="26"/>
    <x v="10"/>
    <s v="26L"/>
    <s v="Dir Categorical Programs"/>
    <s v="26LA"/>
    <s v="Categorical Programs"/>
  </r>
  <r>
    <s v="BMN062"/>
    <x v="0"/>
    <s v="LABORF"/>
    <s v="2025"/>
    <n v="21680.12"/>
    <m/>
    <s v="RP384"/>
    <s v="26LEQA"/>
    <s v="2110"/>
    <s v="649090"/>
    <m/>
    <m/>
    <s v="0"/>
    <s v="District"/>
    <s v="2"/>
    <x v="1"/>
    <s v="26"/>
    <x v="10"/>
    <s v="26L"/>
    <s v="Dir Categorical Programs"/>
    <s v="26LA"/>
    <s v="Categorical Programs"/>
  </r>
  <r>
    <s v="BMN106"/>
    <x v="0"/>
    <s v="LABORF"/>
    <s v="2025"/>
    <n v="43360.25"/>
    <m/>
    <s v="RP384"/>
    <s v="26LEQA"/>
    <s v="2110"/>
    <s v="649090"/>
    <m/>
    <m/>
    <s v="0"/>
    <s v="District"/>
    <s v="2"/>
    <x v="1"/>
    <s v="26"/>
    <x v="10"/>
    <s v="26L"/>
    <s v="Dir Categorical Programs"/>
    <s v="26LA"/>
    <s v="Categorical Programs"/>
  </r>
  <r>
    <s v="BMF578"/>
    <x v="0"/>
    <s v="LABORF"/>
    <s v="2025"/>
    <n v="35427.83"/>
    <m/>
    <s v="RP384"/>
    <s v="26LEQA"/>
    <s v="1231"/>
    <s v="649090"/>
    <m/>
    <m/>
    <s v="0"/>
    <s v="District"/>
    <s v="2"/>
    <x v="1"/>
    <s v="26"/>
    <x v="10"/>
    <s v="26L"/>
    <s v="Dir Categorical Programs"/>
    <s v="26LA"/>
    <s v="Categorical Programs"/>
  </r>
  <r>
    <s v="CMM002"/>
    <x v="0"/>
    <s v="LABORF"/>
    <s v="2025"/>
    <n v="94883.64"/>
    <m/>
    <s v="GU001"/>
    <s v="400PR0"/>
    <s v="1214"/>
    <s v="711001"/>
    <m/>
    <s v="CI"/>
    <s v="0"/>
    <s v="District"/>
    <s v="4"/>
    <x v="2"/>
    <s v="40"/>
    <x v="11"/>
    <s v="400"/>
    <s v="President - Cerro Coso College"/>
    <s v="400A"/>
    <s v="President - Cerro Coso College"/>
  </r>
  <r>
    <s v="CS2526"/>
    <x v="0"/>
    <s v="LABORF"/>
    <s v="2025"/>
    <n v="0"/>
    <m/>
    <s v="GU001"/>
    <s v="400PR0"/>
    <s v="2392"/>
    <s v="679000"/>
    <m/>
    <s v="CI"/>
    <s v="0"/>
    <s v="District"/>
    <s v="4"/>
    <x v="2"/>
    <s v="40"/>
    <x v="11"/>
    <s v="400"/>
    <s v="President - Cerro Coso College"/>
    <s v="400A"/>
    <s v="President - Cerro Coso College"/>
  </r>
  <r>
    <s v="CMF219"/>
    <x v="0"/>
    <s v="LABORF"/>
    <s v="2025"/>
    <n v="2539.6799999999998"/>
    <m/>
    <s v="RP384"/>
    <s v="40KEQ9"/>
    <s v="1241"/>
    <s v="649090"/>
    <m/>
    <s v="CT"/>
    <s v="0"/>
    <s v="District"/>
    <s v="4"/>
    <x v="2"/>
    <s v="40"/>
    <x v="11"/>
    <s v="40K"/>
    <s v="Equity"/>
    <s v="40KA"/>
    <s v="Equity"/>
  </r>
  <r>
    <s v="CPE024"/>
    <x v="0"/>
    <s v="LABORF"/>
    <s v="2025"/>
    <n v="0"/>
    <m/>
    <s v="RP384"/>
    <s v="40KEQ9"/>
    <s v="2394"/>
    <s v="649090"/>
    <m/>
    <s v="CI"/>
    <s v="0"/>
    <s v="District"/>
    <s v="4"/>
    <x v="2"/>
    <s v="40"/>
    <x v="11"/>
    <s v="40K"/>
    <s v="Equity"/>
    <s v="40KA"/>
    <s v="Equity"/>
  </r>
  <r>
    <s v="CMM034"/>
    <x v="0"/>
    <s v="LABORF"/>
    <s v="2025"/>
    <n v="7786.88"/>
    <m/>
    <s v="RP384"/>
    <s v="40KEQ9"/>
    <s v="1214"/>
    <s v="649090"/>
    <m/>
    <s v="CI"/>
    <s v="0"/>
    <s v="District"/>
    <s v="4"/>
    <x v="2"/>
    <s v="40"/>
    <x v="11"/>
    <s v="40K"/>
    <s v="Equity"/>
    <s v="40KA"/>
    <s v="Equity"/>
  </r>
  <r>
    <s v="CMF211"/>
    <x v="0"/>
    <s v="LABORF"/>
    <s v="2025"/>
    <n v="1485.29"/>
    <m/>
    <s v="RP384"/>
    <s v="40KEQA"/>
    <s v="1231"/>
    <s v="649090"/>
    <m/>
    <s v="CS"/>
    <s v="0"/>
    <s v="District"/>
    <s v="4"/>
    <x v="2"/>
    <s v="40"/>
    <x v="11"/>
    <s v="40K"/>
    <s v="Equity"/>
    <s v="40KA"/>
    <s v="Equity"/>
  </r>
  <r>
    <s v="CPE028"/>
    <x v="0"/>
    <s v="LABORF"/>
    <s v="2025"/>
    <n v="0"/>
    <m/>
    <s v="RP029"/>
    <s v="40KNA1"/>
    <s v="2394"/>
    <s v="649090"/>
    <m/>
    <s v="CI"/>
    <s v="0"/>
    <s v="District"/>
    <s v="4"/>
    <x v="2"/>
    <s v="40"/>
    <x v="11"/>
    <s v="40K"/>
    <s v="Equity"/>
    <s v="40KA"/>
    <s v="Equity"/>
  </r>
  <r>
    <s v="CPE028"/>
    <x v="0"/>
    <s v="LABORF"/>
    <s v="2025"/>
    <n v="0"/>
    <m/>
    <s v="RP025"/>
    <s v="40KRS1"/>
    <s v="2394"/>
    <s v="649090"/>
    <m/>
    <s v="CI"/>
    <s v="0"/>
    <s v="District"/>
    <s v="4"/>
    <x v="2"/>
    <s v="40"/>
    <x v="11"/>
    <s v="40K"/>
    <s v="Equity"/>
    <s v="40KA"/>
    <s v="Equity"/>
  </r>
  <r>
    <s v="CPE030"/>
    <x v="0"/>
    <s v="LABORF"/>
    <s v="2025"/>
    <n v="0"/>
    <m/>
    <s v="RP389"/>
    <s v="410QP1"/>
    <s v="2394"/>
    <s v="601000"/>
    <s v="EPSCSS"/>
    <s v="CI"/>
    <s v="0"/>
    <s v="District"/>
    <s v="4"/>
    <x v="2"/>
    <s v="41"/>
    <x v="12"/>
    <s v="410"/>
    <s v="VP Academic Affairs"/>
    <s v="410A"/>
    <s v="CC - VP Academic Affairs"/>
  </r>
  <r>
    <s v="CMF154"/>
    <x v="0"/>
    <s v="LABORF"/>
    <s v="2025"/>
    <n v="18612.78"/>
    <m/>
    <s v="GU001"/>
    <s v="410VI0"/>
    <s v="1251"/>
    <s v="601000"/>
    <m/>
    <s v="CI"/>
    <s v="0"/>
    <s v="District"/>
    <s v="4"/>
    <x v="2"/>
    <s v="41"/>
    <x v="12"/>
    <s v="410"/>
    <s v="VP Academic Affairs"/>
    <s v="410A"/>
    <s v="CC - VP Academic Affairs"/>
  </r>
  <r>
    <s v="CMF140"/>
    <x v="0"/>
    <s v="LABORF"/>
    <s v="2025"/>
    <n v="103873.46"/>
    <m/>
    <s v="GU001"/>
    <s v="411AH1"/>
    <s v="1100"/>
    <s v="120100"/>
    <m/>
    <s v="CI"/>
    <s v="0"/>
    <s v="District"/>
    <s v="4"/>
    <x v="2"/>
    <s v="41"/>
    <x v="12"/>
    <s v="411"/>
    <s v="Dean of Career Technical Education"/>
    <s v="411A"/>
    <s v="Dean of Career Technical Education"/>
  </r>
  <r>
    <s v="CMF047"/>
    <x v="0"/>
    <s v="LABORF"/>
    <s v="2025"/>
    <n v="12680.81"/>
    <m/>
    <s v="GU001"/>
    <s v="411AH1"/>
    <s v="1251"/>
    <s v="601000"/>
    <m/>
    <s v="CI"/>
    <s v="0"/>
    <s v="District"/>
    <s v="4"/>
    <x v="2"/>
    <s v="41"/>
    <x v="12"/>
    <s v="411"/>
    <s v="Dean of Career Technical Education"/>
    <s v="411A"/>
    <s v="Dean of Career Technical Education"/>
  </r>
  <r>
    <s v="CMF154"/>
    <x v="0"/>
    <s v="LABORF"/>
    <s v="2025"/>
    <n v="68233.740000000005"/>
    <m/>
    <s v="GU001"/>
    <s v="411CI1"/>
    <s v="1100"/>
    <s v="130500"/>
    <m/>
    <s v="CI"/>
    <s v="0"/>
    <s v="District"/>
    <s v="4"/>
    <x v="2"/>
    <s v="41"/>
    <x v="12"/>
    <s v="411"/>
    <s v="Dean of Career Technical Education"/>
    <s v="411A"/>
    <s v="Dean of Career Technical Education"/>
  </r>
  <r>
    <s v="CPE041"/>
    <x v="0"/>
    <s v="LABORF"/>
    <s v="2025"/>
    <n v="0"/>
    <m/>
    <s v="RP045"/>
    <s v="411EH1"/>
    <s v="2394"/>
    <s v="601000"/>
    <m/>
    <s v="CI"/>
    <s v="0"/>
    <s v="District"/>
    <s v="4"/>
    <x v="2"/>
    <s v="41"/>
    <x v="12"/>
    <s v="411"/>
    <s v="Dean of Career Technical Education"/>
    <s v="411A"/>
    <s v="Dean of Career Technical Education"/>
  </r>
  <r>
    <s v="CMC287"/>
    <x v="0"/>
    <s v="LABORF"/>
    <s v="2025"/>
    <n v="48459.96"/>
    <m/>
    <s v="RP115"/>
    <s v="411NE1"/>
    <s v="2191"/>
    <s v="601000"/>
    <m/>
    <s v="CI"/>
    <s v="0"/>
    <s v="District"/>
    <s v="4"/>
    <x v="2"/>
    <s v="41"/>
    <x v="12"/>
    <s v="411"/>
    <s v="Dean of Career Technical Education"/>
    <s v="411A"/>
    <s v="Dean of Career Technical Education"/>
  </r>
  <r>
    <s v="CMF111"/>
    <x v="0"/>
    <s v="LABORF"/>
    <s v="2025"/>
    <n v="159011.87"/>
    <m/>
    <s v="GU001"/>
    <s v="411NT1"/>
    <s v="1100"/>
    <s v="061400"/>
    <m/>
    <s v="CI"/>
    <s v="0"/>
    <s v="District"/>
    <s v="4"/>
    <x v="2"/>
    <s v="41"/>
    <x v="12"/>
    <s v="411"/>
    <s v="Dean of Career Technical Education"/>
    <s v="411A"/>
    <s v="Dean of Career Technical Education"/>
  </r>
  <r>
    <s v="CMF221"/>
    <x v="0"/>
    <s v="LABORF"/>
    <s v="2025"/>
    <n v="46098.02"/>
    <m/>
    <s v="GU001"/>
    <s v="411PU1"/>
    <s v="1251"/>
    <s v="601000"/>
    <m/>
    <s v="CT"/>
    <s v="0"/>
    <s v="District"/>
    <s v="4"/>
    <x v="2"/>
    <s v="41"/>
    <x v="12"/>
    <s v="411"/>
    <s v="Dean of Career Technical Education"/>
    <s v="411A"/>
    <s v="Dean of Career Technical Education"/>
  </r>
  <r>
    <s v="CPPS23"/>
    <x v="0"/>
    <s v="LABORF"/>
    <s v="2025"/>
    <n v="0"/>
    <m/>
    <s v="GU001"/>
    <s v="411PUA"/>
    <s v="2412"/>
    <s v="210500"/>
    <m/>
    <s v="CI"/>
    <s v="0"/>
    <s v="District"/>
    <s v="4"/>
    <x v="2"/>
    <s v="41"/>
    <x v="12"/>
    <s v="411"/>
    <s v="Dean of Career Technical Education"/>
    <s v="411A"/>
    <s v="Dean of Career Technical Education"/>
  </r>
  <r>
    <s v="CMN038"/>
    <x v="0"/>
    <s v="LABORF"/>
    <s v="2025"/>
    <n v="9867.23"/>
    <m/>
    <s v="RP613"/>
    <s v="411WL8"/>
    <s v="2110"/>
    <s v="679000"/>
    <s v="C2675D"/>
    <s v="CI"/>
    <s v="0"/>
    <s v="District"/>
    <s v="4"/>
    <x v="2"/>
    <s v="41"/>
    <x v="12"/>
    <s v="411"/>
    <s v="Dean of Career Technical Education"/>
    <s v="411A"/>
    <s v="Dean of Career Technical Education"/>
  </r>
  <r>
    <s v="CPE075"/>
    <x v="0"/>
    <s v="LABORF"/>
    <s v="2025"/>
    <n v="0"/>
    <m/>
    <s v="RP613"/>
    <s v="411WR8"/>
    <s v="2394"/>
    <s v="601000"/>
    <s v="R41283"/>
    <s v="CI"/>
    <s v="0"/>
    <s v="District"/>
    <s v="4"/>
    <x v="2"/>
    <s v="41"/>
    <x v="12"/>
    <s v="411"/>
    <s v="Dean of Career Technical Education"/>
    <s v="411A"/>
    <s v="Dean of Career Technical Education"/>
  </r>
  <r>
    <s v="CMF215"/>
    <x v="0"/>
    <s v="LABORF"/>
    <s v="2025"/>
    <n v="14466.62"/>
    <m/>
    <s v="RP613"/>
    <s v="411WR8"/>
    <s v="1231"/>
    <s v="601000"/>
    <s v="R4128D"/>
    <s v="CI"/>
    <s v="0"/>
    <s v="District"/>
    <s v="4"/>
    <x v="2"/>
    <s v="41"/>
    <x v="12"/>
    <s v="411"/>
    <s v="Dean of Career Technical Education"/>
    <s v="411A"/>
    <s v="Dean of Career Technical Education"/>
  </r>
  <r>
    <s v="CMM028"/>
    <x v="0"/>
    <s v="LABORF"/>
    <s v="2025"/>
    <n v="62126.76"/>
    <m/>
    <s v="GU001"/>
    <s v="418TH1"/>
    <s v="1214"/>
    <s v="601000"/>
    <m/>
    <s v="CT"/>
    <s v="0"/>
    <s v="District"/>
    <s v="4"/>
    <x v="2"/>
    <s v="41"/>
    <x v="12"/>
    <s v="418"/>
    <s v="Director - KRV/South Kern"/>
    <s v="418A"/>
    <s v="KRV/South Kern Campus"/>
  </r>
  <r>
    <s v="CMC282"/>
    <x v="0"/>
    <s v="LABORF"/>
    <s v="2025"/>
    <n v="32167.83"/>
    <m/>
    <s v="RP028"/>
    <s v="41CTXC"/>
    <s v="2191"/>
    <s v="601000"/>
    <m/>
    <s v="CI"/>
    <s v="0"/>
    <s v="District"/>
    <s v="4"/>
    <x v="2"/>
    <s v="41"/>
    <x v="12"/>
    <s v="41C"/>
    <s v="Director of Distance Learning"/>
    <s v="41CA"/>
    <s v="Director of Distance Learning"/>
  </r>
  <r>
    <s v="CMC282"/>
    <x v="0"/>
    <s v="LABORF"/>
    <s v="2025"/>
    <n v="19370.82"/>
    <m/>
    <s v="RP028"/>
    <s v="41CTXD"/>
    <s v="2191"/>
    <s v="601000"/>
    <m/>
    <s v="CI"/>
    <s v="0"/>
    <s v="District"/>
    <s v="4"/>
    <x v="2"/>
    <s v="41"/>
    <x v="12"/>
    <s v="41C"/>
    <s v="Director of Distance Learning"/>
    <s v="41CA"/>
    <s v="Director of Distance Learning"/>
  </r>
  <r>
    <s v="CMF157"/>
    <x v="0"/>
    <s v="LABORF"/>
    <s v="2025"/>
    <n v="6996.73"/>
    <m/>
    <s v="RP634"/>
    <s v="41EAEA"/>
    <s v="1251"/>
    <s v="684000"/>
    <s v="AEPDAB"/>
    <s v="CI"/>
    <s v="0"/>
    <s v="District"/>
    <s v="4"/>
    <x v="2"/>
    <s v="41"/>
    <x v="12"/>
    <s v="41E"/>
    <s v="Dean, Liberal Arts &amp; Science"/>
    <s v="41EA"/>
    <s v="Dean, Liberal Arts &amp; Science"/>
  </r>
  <r>
    <s v="CMF133"/>
    <x v="0"/>
    <s v="LABORF"/>
    <s v="2025"/>
    <n v="147967.51"/>
    <m/>
    <s v="GU001"/>
    <s v="41EMA1"/>
    <s v="1100"/>
    <s v="170100"/>
    <m/>
    <s v="CT"/>
    <s v="0"/>
    <s v="District"/>
    <s v="4"/>
    <x v="2"/>
    <s v="41"/>
    <x v="12"/>
    <s v="41E"/>
    <s v="Dean, Liberal Arts &amp; Science"/>
    <s v="41EC"/>
    <s v="CC-Mathematics"/>
  </r>
  <r>
    <s v="CMF020"/>
    <x v="0"/>
    <s v="LABORF"/>
    <s v="2025"/>
    <n v="158323.12"/>
    <m/>
    <s v="GU001"/>
    <s v="41EMA1"/>
    <s v="1100"/>
    <s v="170100"/>
    <m/>
    <s v="CI"/>
    <s v="0"/>
    <s v="District"/>
    <s v="4"/>
    <x v="2"/>
    <s v="41"/>
    <x v="12"/>
    <s v="41E"/>
    <s v="Dean, Liberal Arts &amp; Science"/>
    <s v="41EC"/>
    <s v="CC-Mathematics"/>
  </r>
  <r>
    <s v="CMF157"/>
    <x v="0"/>
    <s v="LABORF"/>
    <s v="2025"/>
    <n v="20990.19"/>
    <m/>
    <s v="GU001"/>
    <s v="41ELC1"/>
    <s v="1100"/>
    <s v="611000"/>
    <m/>
    <s v="CI"/>
    <s v="0"/>
    <s v="District"/>
    <s v="4"/>
    <x v="2"/>
    <s v="41"/>
    <x v="12"/>
    <s v="41E"/>
    <s v="Dean, Liberal Arts &amp; Science"/>
    <s v="41EJ"/>
    <s v="CC-Learning Center-LAC"/>
  </r>
  <r>
    <s v="CMC271"/>
    <x v="0"/>
    <s v="LABORF"/>
    <s v="2025"/>
    <n v="20114.98"/>
    <m/>
    <s v="GU001"/>
    <s v="41ELC1"/>
    <s v="2191"/>
    <s v="611000"/>
    <m/>
    <s v="CI"/>
    <s v="0"/>
    <s v="District"/>
    <s v="4"/>
    <x v="2"/>
    <s v="41"/>
    <x v="12"/>
    <s v="41E"/>
    <s v="Dean, Liberal Arts &amp; Science"/>
    <s v="41EJ"/>
    <s v="CC-Learning Center-LAC"/>
  </r>
  <r>
    <s v="CMN030"/>
    <x v="0"/>
    <s v="LABORF"/>
    <s v="2025"/>
    <n v="11919"/>
    <m/>
    <s v="RP383"/>
    <s v="420MF1"/>
    <s v="2110"/>
    <s v="644000"/>
    <m/>
    <s v="CI"/>
    <s v="0"/>
    <s v="District"/>
    <s v="4"/>
    <x v="2"/>
    <s v="42"/>
    <x v="13"/>
    <s v="420"/>
    <s v="VP Student Services"/>
    <s v="420A"/>
    <s v="CC  -  VP STUDENT SERVICES"/>
  </r>
  <r>
    <s v="CMM034"/>
    <x v="0"/>
    <s v="LABORF"/>
    <s v="2025"/>
    <n v="15573.76"/>
    <m/>
    <s v="RP383"/>
    <s v="420MF1"/>
    <s v="1214"/>
    <s v="644000"/>
    <m/>
    <s v="CI"/>
    <s v="0"/>
    <s v="District"/>
    <s v="4"/>
    <x v="2"/>
    <s v="42"/>
    <x v="13"/>
    <s v="420"/>
    <s v="VP Student Services"/>
    <s v="420A"/>
    <s v="CC  -  VP STUDENT SERVICES"/>
  </r>
  <r>
    <s v="CMC219"/>
    <x v="0"/>
    <s v="LABORF"/>
    <s v="2025"/>
    <n v="2670.26"/>
    <m/>
    <s v="RP006"/>
    <s v="422DS1"/>
    <s v="2191"/>
    <s v="642000"/>
    <m/>
    <s v="CI"/>
    <s v="0"/>
    <s v="District"/>
    <s v="4"/>
    <x v="2"/>
    <s v="42"/>
    <x v="13"/>
    <s v="422"/>
    <s v="Dir Access Program"/>
    <s v="422D"/>
    <s v="DSPS"/>
  </r>
  <r>
    <s v="CMC144"/>
    <x v="0"/>
    <s v="LABORF"/>
    <s v="2025"/>
    <n v="3788.07"/>
    <m/>
    <s v="RP006"/>
    <s v="422DS1"/>
    <s v="2191"/>
    <s v="642000"/>
    <m/>
    <s v="CT"/>
    <s v="0"/>
    <s v="District"/>
    <s v="4"/>
    <x v="2"/>
    <s v="42"/>
    <x v="13"/>
    <s v="422"/>
    <s v="Dir Access Program"/>
    <s v="422D"/>
    <s v="DSPS"/>
  </r>
  <r>
    <s v="CMM022"/>
    <x v="0"/>
    <s v="LABORF"/>
    <s v="2025"/>
    <n v="8408.25"/>
    <m/>
    <s v="RP005"/>
    <s v="422EO1"/>
    <s v="1214"/>
    <s v="643000"/>
    <s v="EOPDCA"/>
    <s v="CI"/>
    <s v="0"/>
    <s v="District"/>
    <s v="4"/>
    <x v="2"/>
    <s v="42"/>
    <x v="13"/>
    <s v="422"/>
    <s v="Dir Access Program"/>
    <s v="422E"/>
    <s v="EOPS"/>
  </r>
  <r>
    <s v="CMC087"/>
    <x v="0"/>
    <s v="LABORF"/>
    <s v="2025"/>
    <n v="0"/>
    <m/>
    <s v="RP005"/>
    <s v="422EO1"/>
    <s v="2191"/>
    <s v="643000"/>
    <s v="EOPDCA"/>
    <s v="CT"/>
    <s v="0"/>
    <s v="District"/>
    <s v="4"/>
    <x v="2"/>
    <s v="42"/>
    <x v="13"/>
    <s v="422"/>
    <s v="Dir Access Program"/>
    <s v="422E"/>
    <s v="EOPS"/>
  </r>
  <r>
    <s v="CMC156"/>
    <x v="0"/>
    <s v="LABORF"/>
    <s v="2025"/>
    <n v="6685.36"/>
    <m/>
    <s v="RP005"/>
    <s v="422EO1"/>
    <s v="2191"/>
    <s v="643000"/>
    <s v="EOPDCB"/>
    <s v="CI"/>
    <s v="0"/>
    <s v="District"/>
    <s v="4"/>
    <x v="2"/>
    <s v="42"/>
    <x v="13"/>
    <s v="422"/>
    <s v="Dir Access Program"/>
    <s v="422E"/>
    <s v="EOPS"/>
  </r>
  <r>
    <s v="CMC246"/>
    <x v="0"/>
    <s v="LABORF"/>
    <s v="2025"/>
    <n v="2967.6"/>
    <m/>
    <s v="RP005"/>
    <s v="422EO1"/>
    <s v="2191"/>
    <s v="643000"/>
    <s v="EOPDCA"/>
    <s v="CI"/>
    <s v="0"/>
    <s v="District"/>
    <s v="4"/>
    <x v="2"/>
    <s v="42"/>
    <x v="13"/>
    <s v="422"/>
    <s v="Dir Access Program"/>
    <s v="422E"/>
    <s v="EOPS"/>
  </r>
  <r>
    <s v="CMC262"/>
    <x v="0"/>
    <s v="LABORF"/>
    <s v="2025"/>
    <n v="9955.92"/>
    <m/>
    <s v="RP005"/>
    <s v="422EO1"/>
    <s v="2191"/>
    <s v="643000"/>
    <s v="EOPDCB"/>
    <s v="CI"/>
    <s v="0"/>
    <s v="District"/>
    <s v="4"/>
    <x v="2"/>
    <s v="42"/>
    <x v="13"/>
    <s v="422"/>
    <s v="Dir Access Program"/>
    <s v="422E"/>
    <s v="EOPS"/>
  </r>
  <r>
    <s v="CMM034"/>
    <x v="0"/>
    <s v="LABORF"/>
    <s v="2025"/>
    <n v="23360.63"/>
    <m/>
    <s v="RP706"/>
    <s v="424BN1"/>
    <s v="1214"/>
    <s v="649090"/>
    <m/>
    <s v="CI"/>
    <s v="0"/>
    <s v="District"/>
    <s v="4"/>
    <x v="2"/>
    <s v="42"/>
    <x v="13"/>
    <s v="424"/>
    <s v="Dean Enrollment and Retention"/>
    <s v="424B"/>
    <s v="Dean Enrollment and Retention"/>
  </r>
  <r>
    <s v="CMM034"/>
    <x v="0"/>
    <s v="LABORF"/>
    <s v="2025"/>
    <n v="31147.51"/>
    <m/>
    <s v="GU001"/>
    <s v="424ER1"/>
    <s v="1214"/>
    <s v="645000"/>
    <m/>
    <s v="CI"/>
    <s v="0"/>
    <s v="District"/>
    <s v="4"/>
    <x v="2"/>
    <s v="42"/>
    <x v="13"/>
    <s v="424"/>
    <s v="Dean Enrollment and Retention"/>
    <s v="424B"/>
    <s v="Dean Enrollment and Retention"/>
  </r>
  <r>
    <s v="CMC082"/>
    <x v="0"/>
    <s v="LABORF"/>
    <s v="2025"/>
    <n v="66802.679999999993"/>
    <m/>
    <s v="GU001"/>
    <s v="424AR1"/>
    <s v="2191"/>
    <s v="620000"/>
    <m/>
    <s v="CI"/>
    <s v="0"/>
    <s v="District"/>
    <s v="4"/>
    <x v="2"/>
    <s v="42"/>
    <x v="13"/>
    <s v="424"/>
    <s v="Dean Enrollment and Retention"/>
    <s v="424C"/>
    <s v="Admissions &amp; Records"/>
  </r>
  <r>
    <s v="CMC211"/>
    <x v="0"/>
    <s v="LABORF"/>
    <s v="2025"/>
    <n v="59043.72"/>
    <m/>
    <s v="GU001"/>
    <s v="424AR1"/>
    <s v="2191"/>
    <s v="620000"/>
    <m/>
    <s v="CI"/>
    <s v="0"/>
    <s v="District"/>
    <s v="4"/>
    <x v="2"/>
    <s v="42"/>
    <x v="13"/>
    <s v="424"/>
    <s v="Dean Enrollment and Retention"/>
    <s v="424C"/>
    <s v="Admissions &amp; Records"/>
  </r>
  <r>
    <s v="CTC038"/>
    <x v="0"/>
    <s v="LABORF"/>
    <s v="2025"/>
    <n v="0"/>
    <m/>
    <s v="RP016"/>
    <s v="424VR1"/>
    <s v="2399"/>
    <s v="648000"/>
    <m/>
    <s v="CI"/>
    <s v="0"/>
    <s v="District"/>
    <s v="4"/>
    <x v="2"/>
    <s v="42"/>
    <x v="13"/>
    <s v="424"/>
    <s v="Dean Enrollment and Retention"/>
    <s v="424C"/>
    <s v="Admissions &amp; Records"/>
  </r>
  <r>
    <s v="CMC059"/>
    <x v="0"/>
    <s v="LABORF"/>
    <s v="2025"/>
    <n v="19264.3"/>
    <m/>
    <s v="GU001"/>
    <s v="424FA1"/>
    <s v="2191"/>
    <s v="646000"/>
    <m/>
    <s v="CI"/>
    <s v="0"/>
    <s v="District"/>
    <s v="4"/>
    <x v="2"/>
    <s v="42"/>
    <x v="13"/>
    <s v="424"/>
    <s v="Dean Enrollment and Retention"/>
    <s v="424D"/>
    <s v="Financial Aid"/>
  </r>
  <r>
    <s v="CMC255"/>
    <x v="0"/>
    <s v="LABORF"/>
    <s v="2025"/>
    <n v="8251.39"/>
    <m/>
    <s v="GU001"/>
    <s v="424FA1"/>
    <s v="2191"/>
    <s v="646000"/>
    <m/>
    <s v="CI"/>
    <s v="0"/>
    <s v="District"/>
    <s v="4"/>
    <x v="2"/>
    <s v="42"/>
    <x v="13"/>
    <s v="424"/>
    <s v="Dean Enrollment and Retention"/>
    <s v="424D"/>
    <s v="Financial Aid"/>
  </r>
  <r>
    <s v="CMC199"/>
    <x v="0"/>
    <s v="LABORF"/>
    <s v="2025"/>
    <n v="18466.740000000002"/>
    <m/>
    <s v="CD004"/>
    <s v="42DCC4"/>
    <s v="2191"/>
    <s v="692000"/>
    <m/>
    <s v="CS"/>
    <s v="0"/>
    <s v="District"/>
    <s v="4"/>
    <x v="2"/>
    <s v="42"/>
    <x v="13"/>
    <s v="42D"/>
    <s v="CDC Program Manager"/>
    <s v="42DA"/>
    <s v="CDC Program Manager"/>
  </r>
  <r>
    <s v="CMF108"/>
    <x v="0"/>
    <s v="LABORF"/>
    <s v="2025"/>
    <n v="132439.01999999999"/>
    <m/>
    <s v="GU001"/>
    <s v="42FCG1"/>
    <s v="1231"/>
    <s v="631000"/>
    <m/>
    <s v="CI"/>
    <s v="0"/>
    <s v="District"/>
    <s v="4"/>
    <x v="2"/>
    <s v="42"/>
    <x v="13"/>
    <s v="42F"/>
    <s v="Director of SSSP"/>
    <s v="42FA"/>
    <s v="Director of SSSP"/>
  </r>
  <r>
    <s v="CMF211"/>
    <x v="0"/>
    <s v="LABORF"/>
    <s v="2025"/>
    <n v="32280.32"/>
    <m/>
    <s v="RP384"/>
    <s v="42FMTA"/>
    <s v="1231"/>
    <s v="632000"/>
    <m/>
    <s v="CT"/>
    <s v="0"/>
    <s v="District"/>
    <s v="4"/>
    <x v="2"/>
    <s v="42"/>
    <x v="13"/>
    <s v="42F"/>
    <s v="Director of SSSP"/>
    <s v="42FA"/>
    <s v="Director of SSSP"/>
  </r>
  <r>
    <s v="CMC067"/>
    <x v="0"/>
    <s v="LABORF"/>
    <s v="2025"/>
    <n v="3190.51"/>
    <m/>
    <s v="RP384"/>
    <s v="42FMTA"/>
    <s v="2191"/>
    <s v="632000"/>
    <m/>
    <s v="CI"/>
    <s v="0"/>
    <s v="District"/>
    <s v="4"/>
    <x v="2"/>
    <s v="42"/>
    <x v="13"/>
    <s v="42F"/>
    <s v="Director of SSSP"/>
    <s v="42FA"/>
    <s v="Director of SSSP"/>
  </r>
  <r>
    <s v="CMC242"/>
    <x v="0"/>
    <s v="LABORF"/>
    <s v="2025"/>
    <n v="2054.1799999999998"/>
    <m/>
    <s v="RP384"/>
    <s v="42FMTA"/>
    <s v="2191"/>
    <s v="632000"/>
    <m/>
    <s v="CS"/>
    <s v="0"/>
    <s v="District"/>
    <s v="4"/>
    <x v="2"/>
    <s v="42"/>
    <x v="13"/>
    <s v="42F"/>
    <s v="Director of SSSP"/>
    <s v="42FA"/>
    <s v="Director of SSSP"/>
  </r>
  <r>
    <s v="CMC246"/>
    <x v="0"/>
    <s v="LABORF"/>
    <s v="2025"/>
    <n v="2374.06"/>
    <m/>
    <s v="RP384"/>
    <s v="42FMTA"/>
    <s v="2191"/>
    <s v="632000"/>
    <m/>
    <s v="CI"/>
    <s v="0"/>
    <s v="District"/>
    <s v="4"/>
    <x v="2"/>
    <s v="42"/>
    <x v="13"/>
    <s v="42F"/>
    <s v="Director of SSSP"/>
    <s v="42FA"/>
    <s v="Director of SSSP"/>
  </r>
  <r>
    <s v="CPE018"/>
    <x v="0"/>
    <s v="LABORF"/>
    <s v="2025"/>
    <n v="0"/>
    <m/>
    <s v="GU001"/>
    <s v="42GAM1"/>
    <s v="2394"/>
    <s v="696041"/>
    <m/>
    <s v="CI"/>
    <s v="0"/>
    <s v="District"/>
    <s v="4"/>
    <x v="2"/>
    <s v="42"/>
    <x v="13"/>
    <s v="42G"/>
    <s v="Athletics"/>
    <s v="42GA"/>
    <s v="Athletics"/>
  </r>
  <r>
    <s v="CPE062"/>
    <x v="0"/>
    <s v="LABORF"/>
    <s v="2025"/>
    <n v="0"/>
    <m/>
    <s v="TC800"/>
    <s v="42GAT0"/>
    <s v="2394"/>
    <s v="696041"/>
    <m/>
    <s v="CI"/>
    <s v="0"/>
    <s v="District"/>
    <s v="4"/>
    <x v="2"/>
    <s v="42"/>
    <x v="13"/>
    <s v="42G"/>
    <s v="Athletics"/>
    <s v="42GA"/>
    <s v="Athletics"/>
  </r>
  <r>
    <s v="CPE059"/>
    <x v="0"/>
    <s v="LABORF"/>
    <s v="2025"/>
    <n v="0"/>
    <m/>
    <s v="GU001"/>
    <s v="42GAT0"/>
    <s v="2394"/>
    <s v="696041"/>
    <m/>
    <s v="CI"/>
    <s v="0"/>
    <s v="District"/>
    <s v="4"/>
    <x v="2"/>
    <s v="42"/>
    <x v="13"/>
    <s v="42G"/>
    <s v="Athletics"/>
    <s v="42GA"/>
    <s v="Athletics"/>
  </r>
  <r>
    <s v="CMN025"/>
    <x v="0"/>
    <s v="LABORF"/>
    <s v="2025"/>
    <n v="90142.85"/>
    <m/>
    <s v="GU001"/>
    <s v="430BS0"/>
    <s v="2110"/>
    <s v="672000"/>
    <m/>
    <s v="CI"/>
    <s v="0"/>
    <s v="District"/>
    <s v="4"/>
    <x v="2"/>
    <s v="43"/>
    <x v="14"/>
    <s v="430"/>
    <s v="Director of Administrative Services"/>
    <s v="430A"/>
    <s v="CC -  Director of Admin Services"/>
  </r>
  <r>
    <s v="CMC056"/>
    <x v="0"/>
    <s v="LABORF"/>
    <s v="2025"/>
    <n v="18928.5"/>
    <m/>
    <s v="GU001"/>
    <s v="437MOG"/>
    <s v="2191"/>
    <s v="655000"/>
    <m/>
    <s v="CI"/>
    <s v="0"/>
    <s v="District"/>
    <s v="4"/>
    <x v="2"/>
    <s v="43"/>
    <x v="14"/>
    <s v="437"/>
    <s v="Maintenance &amp; Operations"/>
    <s v="437A"/>
    <s v="CC - Director M&amp;O"/>
  </r>
  <r>
    <s v="CMC017"/>
    <x v="0"/>
    <s v="LABORF"/>
    <s v="2025"/>
    <n v="57603.6"/>
    <m/>
    <s v="GU001"/>
    <s v="437MOG"/>
    <s v="2191"/>
    <s v="655000"/>
    <m/>
    <s v="CI"/>
    <s v="0"/>
    <s v="District"/>
    <s v="4"/>
    <x v="2"/>
    <s v="43"/>
    <x v="14"/>
    <s v="437"/>
    <s v="Maintenance &amp; Operations"/>
    <s v="437A"/>
    <s v="CC - Director M&amp;O"/>
  </r>
  <r>
    <s v="CMC002"/>
    <x v="0"/>
    <s v="LABORF"/>
    <s v="2025"/>
    <n v="17937.919999999998"/>
    <m/>
    <s v="GU001"/>
    <s v="437MOC"/>
    <s v="2191"/>
    <s v="653000"/>
    <m/>
    <s v="CK"/>
    <s v="0"/>
    <s v="District"/>
    <s v="4"/>
    <x v="2"/>
    <s v="43"/>
    <x v="14"/>
    <s v="437"/>
    <s v="Maintenance &amp; Operations"/>
    <s v="437B"/>
    <s v="Operations Manager"/>
  </r>
  <r>
    <s v="CMC279"/>
    <x v="0"/>
    <s v="LABORF"/>
    <s v="2025"/>
    <n v="20856.68"/>
    <m/>
    <s v="GU001"/>
    <s v="43HMOS"/>
    <s v="2191"/>
    <s v="677050"/>
    <m/>
    <s v="CM"/>
    <s v="0"/>
    <s v="District"/>
    <s v="4"/>
    <x v="2"/>
    <s v="43"/>
    <x v="14"/>
    <s v="43H"/>
    <s v="CC Safety and Security"/>
    <s v="43HA"/>
    <s v="CC Safety &amp; Security Program Mgr"/>
  </r>
  <r>
    <s v="CPE001"/>
    <x v="0"/>
    <s v="LABORF"/>
    <s v="2025"/>
    <n v="0"/>
    <m/>
    <s v="GU001"/>
    <s v="43HMOS"/>
    <s v="2394"/>
    <s v="677050"/>
    <m/>
    <s v="CI"/>
    <s v="0"/>
    <s v="District"/>
    <s v="4"/>
    <x v="2"/>
    <s v="43"/>
    <x v="14"/>
    <s v="43H"/>
    <s v="CC Safety and Security"/>
    <s v="43HA"/>
    <s v="CC Safety &amp; Security Program Mgr"/>
  </r>
  <r>
    <s v="CMC278"/>
    <x v="0"/>
    <s v="LABORF"/>
    <s v="2025"/>
    <n v="22413.77"/>
    <m/>
    <s v="GU001"/>
    <s v="43HMOS"/>
    <s v="2191"/>
    <s v="677050"/>
    <m/>
    <s v="CI"/>
    <s v="0"/>
    <s v="District"/>
    <s v="4"/>
    <x v="2"/>
    <s v="43"/>
    <x v="14"/>
    <s v="43H"/>
    <s v="CC Safety and Security"/>
    <s v="43HA"/>
    <s v="CC Safety &amp; Security Program Mgr"/>
  </r>
  <r>
    <s v="CMC276"/>
    <x v="0"/>
    <s v="LABORF"/>
    <s v="2025"/>
    <n v="25033.88"/>
    <m/>
    <s v="GU001"/>
    <s v="43HMOS"/>
    <s v="2191"/>
    <s v="677050"/>
    <m/>
    <s v="CT"/>
    <s v="0"/>
    <s v="District"/>
    <s v="4"/>
    <x v="2"/>
    <s v="43"/>
    <x v="14"/>
    <s v="43H"/>
    <s v="CC Safety and Security"/>
    <s v="43HA"/>
    <s v="CC Safety &amp; Security Program Mgr"/>
  </r>
  <r>
    <s v="PMC190"/>
    <x v="0"/>
    <s v="LABORF"/>
    <s v="2025"/>
    <n v="52774.400000000001"/>
    <m/>
    <s v="GU001"/>
    <s v="507IT1"/>
    <s v="2191"/>
    <s v="678012"/>
    <m/>
    <m/>
    <s v="0"/>
    <s v="District"/>
    <s v="5"/>
    <x v="3"/>
    <s v="50"/>
    <x v="15"/>
    <s v="507"/>
    <s v="Information Technology/Print Shop"/>
    <s v="507A"/>
    <s v="Information Technology"/>
  </r>
  <r>
    <s v="PMC234"/>
    <x v="0"/>
    <s v="LABORF"/>
    <s v="2025"/>
    <n v="77470.460000000006"/>
    <m/>
    <s v="GU001"/>
    <s v="50GPI1"/>
    <s v="2191"/>
    <s v="671000"/>
    <m/>
    <m/>
    <s v="0"/>
    <s v="District"/>
    <s v="5"/>
    <x v="3"/>
    <s v="50"/>
    <x v="15"/>
    <s v="50G"/>
    <s v="Communication &amp; Community Relations"/>
    <s v="50GA"/>
    <s v="Communication &amp; Community Relations"/>
  </r>
  <r>
    <s v="PMC188"/>
    <x v="0"/>
    <s v="LABORF"/>
    <s v="2025"/>
    <n v="60519.82"/>
    <m/>
    <s v="GU001"/>
    <s v="50GPS1"/>
    <s v="2191"/>
    <s v="677040"/>
    <m/>
    <m/>
    <s v="0"/>
    <s v="District"/>
    <s v="5"/>
    <x v="3"/>
    <s v="50"/>
    <x v="15"/>
    <s v="50G"/>
    <s v="Communication &amp; Community Relations"/>
    <s v="50GA"/>
    <s v="Communication &amp; Community Relations"/>
  </r>
  <r>
    <s v="PA2450"/>
    <x v="0"/>
    <s v="LABORF"/>
    <s v="2025"/>
    <n v="0"/>
    <m/>
    <s v="GU001"/>
    <s v="510VI0"/>
    <s v="1320"/>
    <s v="080900"/>
    <m/>
    <m/>
    <s v="0"/>
    <s v="District"/>
    <s v="5"/>
    <x v="3"/>
    <s v="51"/>
    <x v="12"/>
    <s v="510"/>
    <s v="VP Academic Affairs"/>
    <s v="510A"/>
    <s v="PC - VP Academic Affairs"/>
  </r>
  <r>
    <s v="PNP001"/>
    <x v="0"/>
    <s v="LABORF"/>
    <s v="2025"/>
    <n v="0"/>
    <m/>
    <s v="GU001"/>
    <s v="510VI0"/>
    <s v="1310"/>
    <s v="080900"/>
    <m/>
    <m/>
    <s v="0"/>
    <s v="District"/>
    <s v="5"/>
    <x v="3"/>
    <s v="51"/>
    <x v="12"/>
    <s v="510"/>
    <s v="VP Academic Affairs"/>
    <s v="510A"/>
    <s v="PC - VP Academic Affairs"/>
  </r>
  <r>
    <s v="PPAH25"/>
    <x v="0"/>
    <s v="LABORF"/>
    <s v="2025"/>
    <n v="0"/>
    <m/>
    <s v="GU001"/>
    <s v="510VI0"/>
    <s v="2412"/>
    <s v="080900"/>
    <m/>
    <m/>
    <s v="0"/>
    <s v="District"/>
    <s v="5"/>
    <x v="3"/>
    <s v="51"/>
    <x v="12"/>
    <s v="510"/>
    <s v="VP Academic Affairs"/>
    <s v="510A"/>
    <s v="PC - VP Academic Affairs"/>
  </r>
  <r>
    <s v="PMF015"/>
    <x v="0"/>
    <s v="LABORF"/>
    <s v="2025"/>
    <n v="41981.57"/>
    <m/>
    <s v="GU001"/>
    <s v="510VI0"/>
    <s v="1251"/>
    <s v="601000"/>
    <m/>
    <m/>
    <s v="0"/>
    <s v="District"/>
    <s v="5"/>
    <x v="3"/>
    <s v="51"/>
    <x v="12"/>
    <s v="510"/>
    <s v="VP Academic Affairs"/>
    <s v="510A"/>
    <s v="PC - VP Academic Affairs"/>
  </r>
  <r>
    <s v="PA2530"/>
    <x v="0"/>
    <s v="LABORF"/>
    <s v="2025"/>
    <n v="0"/>
    <m/>
    <s v="GU001"/>
    <s v="510VI0"/>
    <s v="1310"/>
    <s v="089900"/>
    <m/>
    <m/>
    <s v="0"/>
    <s v="District"/>
    <s v="5"/>
    <x v="3"/>
    <s v="51"/>
    <x v="12"/>
    <s v="510"/>
    <s v="VP Academic Affairs"/>
    <s v="510A"/>
    <s v="PC - VP Academic Affairs"/>
  </r>
  <r>
    <s v="PZ2450"/>
    <x v="0"/>
    <s v="LABORF"/>
    <s v="2025"/>
    <n v="0"/>
    <m/>
    <s v="GU001"/>
    <s v="510VI0"/>
    <s v="1419"/>
    <s v="601000"/>
    <m/>
    <m/>
    <s v="0"/>
    <s v="District"/>
    <s v="5"/>
    <x v="3"/>
    <s v="51"/>
    <x v="12"/>
    <s v="510"/>
    <s v="VP Academic Affairs"/>
    <s v="510A"/>
    <s v="PC - VP Academic Affairs"/>
  </r>
  <r>
    <s v="PO2530"/>
    <x v="0"/>
    <s v="LABORF"/>
    <s v="2025"/>
    <n v="0"/>
    <m/>
    <s v="GU001"/>
    <s v="510VI0"/>
    <s v="1330"/>
    <s v="089900"/>
    <m/>
    <m/>
    <s v="0"/>
    <s v="District"/>
    <s v="5"/>
    <x v="3"/>
    <s v="51"/>
    <x v="12"/>
    <s v="510"/>
    <s v="VP Academic Affairs"/>
    <s v="510A"/>
    <s v="PC - VP Academic Affairs"/>
  </r>
  <r>
    <s v="PMF026"/>
    <x v="0"/>
    <s v="LABORF"/>
    <s v="2025"/>
    <n v="147971.74"/>
    <m/>
    <s v="GU001"/>
    <s v="511SM2"/>
    <s v="1100"/>
    <s v="170100"/>
    <m/>
    <m/>
    <s v="0"/>
    <s v="District"/>
    <s v="5"/>
    <x v="3"/>
    <s v="51"/>
    <x v="12"/>
    <s v="511"/>
    <s v="PC Dean of Academic Affairs"/>
    <s v="511C"/>
    <s v="PC - Math"/>
  </r>
  <r>
    <s v="PMF014"/>
    <x v="0"/>
    <s v="LABORF"/>
    <s v="2025"/>
    <n v="124483.47"/>
    <m/>
    <s v="GU001"/>
    <s v="511LA1"/>
    <s v="1100"/>
    <s v="150200"/>
    <m/>
    <m/>
    <s v="0"/>
    <s v="District"/>
    <s v="5"/>
    <x v="3"/>
    <s v="51"/>
    <x v="12"/>
    <s v="511"/>
    <s v="PC Dean of Academic Affairs"/>
    <s v="511D"/>
    <s v="PC - LANGUAGE ARTS"/>
  </r>
  <r>
    <s v="PMF094"/>
    <x v="0"/>
    <s v="LABORF"/>
    <s v="2025"/>
    <n v="0"/>
    <m/>
    <s v="GU001"/>
    <s v="511SS1"/>
    <s v="1100"/>
    <s v="220800"/>
    <m/>
    <m/>
    <s v="0"/>
    <s v="District"/>
    <s v="5"/>
    <x v="3"/>
    <s v="51"/>
    <x v="12"/>
    <s v="511"/>
    <s v="PC Dean of Academic Affairs"/>
    <s v="511E"/>
    <s v="PC - SOCIAL SCIENCE"/>
  </r>
  <r>
    <s v="PMF115"/>
    <x v="0"/>
    <s v="LABORF"/>
    <s v="2025"/>
    <n v="55140.67"/>
    <m/>
    <s v="GU001"/>
    <s v="511SS1"/>
    <s v="1100"/>
    <s v="150900"/>
    <m/>
    <m/>
    <s v="0"/>
    <s v="District"/>
    <s v="5"/>
    <x v="3"/>
    <s v="51"/>
    <x v="12"/>
    <s v="511"/>
    <s v="PC Dean of Academic Affairs"/>
    <s v="511E"/>
    <s v="PC - SOCIAL SCIENCE"/>
  </r>
  <r>
    <s v="PMC125"/>
    <x v="0"/>
    <s v="LABORF"/>
    <s v="2025"/>
    <n v="52995.37"/>
    <m/>
    <s v="GU001"/>
    <s v="511SM1"/>
    <s v="2211"/>
    <s v="040100"/>
    <m/>
    <m/>
    <s v="0"/>
    <s v="District"/>
    <s v="5"/>
    <x v="3"/>
    <s v="51"/>
    <x v="12"/>
    <s v="511"/>
    <s v="PC Dean of Academic Affairs"/>
    <s v="511G"/>
    <s v="PC - SCIENCE"/>
  </r>
  <r>
    <s v="PMC061"/>
    <x v="0"/>
    <s v="LABORF"/>
    <s v="2025"/>
    <n v="44312.82"/>
    <m/>
    <s v="GU001"/>
    <s v="511LC1"/>
    <s v="2211"/>
    <s v="611000"/>
    <m/>
    <m/>
    <s v="0"/>
    <s v="District"/>
    <s v="5"/>
    <x v="3"/>
    <s v="51"/>
    <x v="12"/>
    <s v="511"/>
    <s v="PC Dean of Academic Affairs"/>
    <s v="511H"/>
    <s v="PC - Learning Center"/>
  </r>
  <r>
    <s v="PPE005"/>
    <x v="0"/>
    <s v="LABORF"/>
    <s v="2025"/>
    <n v="0"/>
    <m/>
    <s v="RP266"/>
    <s v="511GF1"/>
    <s v="2419"/>
    <s v="493080"/>
    <m/>
    <m/>
    <s v="0"/>
    <s v="District"/>
    <s v="5"/>
    <x v="3"/>
    <s v="51"/>
    <x v="12"/>
    <s v="511"/>
    <s v="PC Dean of Academic Affairs"/>
    <s v="511J"/>
    <s v="PC - Dean of Learning - A"/>
  </r>
  <r>
    <s v="PPFA25"/>
    <x v="0"/>
    <s v="LABORF"/>
    <s v="2025"/>
    <n v="0"/>
    <m/>
    <s v="GU001"/>
    <s v="512FT1"/>
    <s v="2412"/>
    <s v="213300"/>
    <m/>
    <m/>
    <s v="0"/>
    <s v="District"/>
    <s v="5"/>
    <x v="3"/>
    <s v="51"/>
    <x v="12"/>
    <s v="512"/>
    <s v="Dean of Careers&amp;Technical Education"/>
    <s v="512A"/>
    <s v="PC - DEAN OF LEARNING - B"/>
  </r>
  <r>
    <s v="PMC231"/>
    <x v="0"/>
    <s v="LABORF"/>
    <s v="2025"/>
    <n v="10790.87"/>
    <m/>
    <s v="RP613"/>
    <s v="512WL8"/>
    <s v="2191"/>
    <s v="679000"/>
    <s v="P26783"/>
    <m/>
    <s v="0"/>
    <s v="District"/>
    <s v="5"/>
    <x v="3"/>
    <s v="51"/>
    <x v="12"/>
    <s v="512"/>
    <s v="Dean of Careers&amp;Technical Education"/>
    <s v="512A"/>
    <s v="PC - DEAN OF LEARNING - B"/>
  </r>
  <r>
    <s v="PMF086"/>
    <x v="0"/>
    <s v="LABORF"/>
    <s v="2025"/>
    <n v="138289.79999999999"/>
    <m/>
    <s v="GU001"/>
    <s v="512PH1"/>
    <s v="1100"/>
    <s v="083500"/>
    <m/>
    <m/>
    <s v="0"/>
    <s v="District"/>
    <s v="5"/>
    <x v="3"/>
    <s v="51"/>
    <x v="12"/>
    <s v="512"/>
    <s v="Dean of Careers&amp;Technical Education"/>
    <s v="512H"/>
    <s v="PC - Kinesiology"/>
  </r>
  <r>
    <s v="PMF099"/>
    <x v="0"/>
    <s v="LABORF"/>
    <s v="2025"/>
    <n v="50774.33"/>
    <m/>
    <s v="GU001"/>
    <s v="512PH1"/>
    <s v="1252"/>
    <s v="601000"/>
    <m/>
    <m/>
    <s v="0"/>
    <s v="District"/>
    <s v="5"/>
    <x v="3"/>
    <s v="51"/>
    <x v="12"/>
    <s v="512"/>
    <s v="Dean of Careers&amp;Technical Education"/>
    <s v="512H"/>
    <s v="PC - Kinesiology"/>
  </r>
  <r>
    <s v="PPE057"/>
    <x v="0"/>
    <s v="LABORF"/>
    <s v="2025"/>
    <n v="0"/>
    <m/>
    <s v="GU001"/>
    <s v="514AM1"/>
    <s v="2394"/>
    <s v="696071"/>
    <m/>
    <m/>
    <s v="0"/>
    <s v="District"/>
    <s v="5"/>
    <x v="3"/>
    <s v="51"/>
    <x v="12"/>
    <s v="514"/>
    <s v="Director Athletics"/>
    <s v="514A"/>
    <s v="PC - Athletic Director"/>
  </r>
  <r>
    <s v="PPE103"/>
    <x v="0"/>
    <s v="LABORF"/>
    <s v="2025"/>
    <n v="0"/>
    <m/>
    <s v="GU001"/>
    <s v="514AM1"/>
    <s v="2394"/>
    <s v="696071"/>
    <s v="PTL001"/>
    <m/>
    <s v="0"/>
    <s v="District"/>
    <s v="5"/>
    <x v="3"/>
    <s v="51"/>
    <x v="12"/>
    <s v="514"/>
    <s v="Director Athletics"/>
    <s v="514A"/>
    <s v="PC - Athletic Director"/>
  </r>
  <r>
    <s v="PPE107"/>
    <x v="0"/>
    <s v="LABORF"/>
    <s v="2025"/>
    <n v="0"/>
    <m/>
    <s v="GU001"/>
    <s v="514AM2"/>
    <s v="2394"/>
    <s v="696071"/>
    <s v="PTL001"/>
    <m/>
    <s v="0"/>
    <s v="District"/>
    <s v="5"/>
    <x v="3"/>
    <s v="51"/>
    <x v="12"/>
    <s v="514"/>
    <s v="Director Athletics"/>
    <s v="514A"/>
    <s v="PC - Athletic Director"/>
  </r>
  <r>
    <s v="PPE111"/>
    <x v="0"/>
    <s v="LABORF"/>
    <s v="2025"/>
    <n v="0"/>
    <m/>
    <s v="GU001"/>
    <s v="514AW4"/>
    <s v="2394"/>
    <s v="696071"/>
    <m/>
    <m/>
    <s v="0"/>
    <s v="District"/>
    <s v="5"/>
    <x v="3"/>
    <s v="51"/>
    <x v="12"/>
    <s v="514"/>
    <s v="Director Athletics"/>
    <s v="514A"/>
    <s v="PC - Athletic Director"/>
  </r>
  <r>
    <s v="PPE026"/>
    <x v="0"/>
    <s v="LABORF"/>
    <s v="2025"/>
    <n v="0"/>
    <m/>
    <s v="GU001"/>
    <s v="514AW4"/>
    <s v="2394"/>
    <s v="696071"/>
    <m/>
    <m/>
    <s v="0"/>
    <s v="District"/>
    <s v="5"/>
    <x v="3"/>
    <s v="51"/>
    <x v="12"/>
    <s v="514"/>
    <s v="Director Athletics"/>
    <s v="514A"/>
    <s v="PC - Athletic Director"/>
  </r>
  <r>
    <s v="PMC229"/>
    <x v="0"/>
    <s v="LABORF"/>
    <s v="2025"/>
    <n v="35426.230000000003"/>
    <m/>
    <s v="RP527"/>
    <s v="518HC3"/>
    <s v="2191"/>
    <s v="601000"/>
    <m/>
    <m/>
    <s v="0"/>
    <s v="District"/>
    <s v="5"/>
    <x v="3"/>
    <s v="51"/>
    <x v="12"/>
    <s v="518"/>
    <s v="Associate Dean, Health Careers"/>
    <s v="518A"/>
    <s v="Associate Dean, Health Careers"/>
  </r>
  <r>
    <s v="PMF049"/>
    <x v="0"/>
    <s v="LABORF"/>
    <s v="2025"/>
    <n v="115866.96"/>
    <m/>
    <s v="GU001"/>
    <s v="518HC3"/>
    <s v="1100"/>
    <s v="123900"/>
    <m/>
    <m/>
    <s v="0"/>
    <s v="District"/>
    <s v="5"/>
    <x v="3"/>
    <s v="51"/>
    <x v="12"/>
    <s v="518"/>
    <s v="Associate Dean, Health Careers"/>
    <s v="518A"/>
    <s v="Associate Dean, Health Careers"/>
  </r>
  <r>
    <s v="PMM015"/>
    <x v="0"/>
    <s v="LABORF"/>
    <s v="2025"/>
    <n v="85907.78"/>
    <m/>
    <s v="RP380"/>
    <s v="51JMA1"/>
    <s v="2110"/>
    <s v="601000"/>
    <m/>
    <m/>
    <s v="0"/>
    <s v="District"/>
    <s v="5"/>
    <x v="3"/>
    <s v="51"/>
    <x v="12"/>
    <s v="51J"/>
    <s v="MESA Director"/>
    <s v="51JA"/>
    <s v="MESA Director"/>
  </r>
  <r>
    <s v="PPE029"/>
    <x v="0"/>
    <s v="LABORF"/>
    <s v="2025"/>
    <n v="0"/>
    <m/>
    <s v="RP325"/>
    <s v="51JPZ1"/>
    <s v="2412"/>
    <s v="611000"/>
    <m/>
    <m/>
    <s v="0"/>
    <s v="District"/>
    <s v="5"/>
    <x v="3"/>
    <s v="51"/>
    <x v="12"/>
    <s v="51J"/>
    <s v="MESA Director"/>
    <s v="51JA"/>
    <s v="MESA Director"/>
  </r>
  <r>
    <s v="PMC004"/>
    <x v="0"/>
    <s v="LABORF"/>
    <s v="2025"/>
    <n v="11060.63"/>
    <m/>
    <s v="GU001"/>
    <s v="536MOB"/>
    <s v="2191"/>
    <s v="713000"/>
    <m/>
    <m/>
    <s v="0"/>
    <s v="District"/>
    <s v="5"/>
    <x v="3"/>
    <s v="53"/>
    <x v="14"/>
    <s v="536"/>
    <s v="Mainenance &amp; Operations Manager"/>
    <s v="536A"/>
    <s v="PC - Maintenance &amp; Operations"/>
  </r>
  <r>
    <s v="PMC068"/>
    <x v="0"/>
    <s v="LABORF"/>
    <s v="2025"/>
    <n v="0"/>
    <m/>
    <s v="GU001"/>
    <s v="536MOC"/>
    <s v="2191"/>
    <s v="653000"/>
    <m/>
    <m/>
    <s v="0"/>
    <s v="District"/>
    <s v="5"/>
    <x v="3"/>
    <s v="53"/>
    <x v="14"/>
    <s v="536"/>
    <s v="Mainenance &amp; Operations Manager"/>
    <s v="536A"/>
    <s v="PC - Maintenance &amp; Operations"/>
  </r>
  <r>
    <s v="PMC186"/>
    <x v="0"/>
    <s v="LABORF"/>
    <s v="2025"/>
    <n v="4845.99"/>
    <m/>
    <s v="GU001"/>
    <s v="536MOC"/>
    <s v="2191"/>
    <s v="696071"/>
    <m/>
    <m/>
    <s v="0"/>
    <s v="District"/>
    <s v="5"/>
    <x v="3"/>
    <s v="53"/>
    <x v="14"/>
    <s v="536"/>
    <s v="Mainenance &amp; Operations Manager"/>
    <s v="536A"/>
    <s v="PC - Maintenance &amp; Operations"/>
  </r>
  <r>
    <s v="PMC257"/>
    <x v="0"/>
    <s v="LABORF"/>
    <s v="2025"/>
    <n v="0"/>
    <m/>
    <s v="GU001"/>
    <s v="536MOG"/>
    <s v="2191"/>
    <s v="655000"/>
    <m/>
    <m/>
    <s v="0"/>
    <s v="District"/>
    <s v="5"/>
    <x v="3"/>
    <s v="53"/>
    <x v="14"/>
    <s v="536"/>
    <s v="Mainenance &amp; Operations Manager"/>
    <s v="536A"/>
    <s v="PC - Maintenance &amp; Operations"/>
  </r>
  <r>
    <s v="PTN011"/>
    <x v="0"/>
    <s v="LABORF"/>
    <s v="2025"/>
    <n v="5156.67"/>
    <m/>
    <s v="GU001"/>
    <s v="53EMOP"/>
    <s v="2110"/>
    <s v="677010"/>
    <m/>
    <m/>
    <s v="0"/>
    <s v="District"/>
    <s v="5"/>
    <x v="3"/>
    <s v="53"/>
    <x v="14"/>
    <s v="53E"/>
    <s v="Safety &amp; Seccurity"/>
    <s v="53EA"/>
    <s v="Safety &amp; Seccurity"/>
  </r>
  <r>
    <s v="PTM015"/>
    <x v="0"/>
    <s v="LABORF"/>
    <s v="2025"/>
    <n v="7267.76"/>
    <m/>
    <s v="GU001"/>
    <s v="550VI1"/>
    <s v="1214"/>
    <s v="601000"/>
    <m/>
    <m/>
    <s v="0"/>
    <s v="District"/>
    <s v="5"/>
    <x v="3"/>
    <s v="55"/>
    <x v="16"/>
    <s v="550"/>
    <s v="VP - Student Services"/>
    <s v="550A"/>
    <s v="VP - STUDENT SERVICES"/>
  </r>
  <r>
    <s v="PW2324"/>
    <x v="0"/>
    <s v="LABORF"/>
    <s v="2025"/>
    <n v="0"/>
    <m/>
    <s v="GU001"/>
    <s v="553FA2"/>
    <s v="2392"/>
    <s v="646001"/>
    <m/>
    <m/>
    <s v="0"/>
    <s v="District"/>
    <s v="5"/>
    <x v="3"/>
    <s v="55"/>
    <x v="16"/>
    <s v="553"/>
    <s v="Director of Financial Aid"/>
    <s v="553B"/>
    <s v="Director Financial Aid"/>
  </r>
  <r>
    <s v="PMC207"/>
    <x v="0"/>
    <s v="LABORF"/>
    <s v="2025"/>
    <n v="4567.12"/>
    <m/>
    <s v="RP384"/>
    <s v="55CEQA"/>
    <s v="2191"/>
    <s v="649090"/>
    <m/>
    <m/>
    <s v="0"/>
    <s v="District"/>
    <s v="5"/>
    <x v="3"/>
    <s v="55"/>
    <x v="16"/>
    <s v="55C"/>
    <s v="Dean Student Success &amp; Counseling"/>
    <s v="55CA"/>
    <s v="Dean Student Success &amp; Counseling"/>
  </r>
  <r>
    <s v="PPE019"/>
    <x v="0"/>
    <s v="LABORF"/>
    <s v="2025"/>
    <n v="0"/>
    <m/>
    <s v="RP383"/>
    <s v="55CMF1"/>
    <s v="2399"/>
    <s v="644000"/>
    <m/>
    <m/>
    <s v="0"/>
    <s v="District"/>
    <s v="5"/>
    <x v="3"/>
    <s v="55"/>
    <x v="16"/>
    <s v="55C"/>
    <s v="Dean Student Success &amp; Counseling"/>
    <s v="55CA"/>
    <s v="Dean Student Success &amp; Counseling"/>
  </r>
  <r>
    <s v="PMF172"/>
    <x v="0"/>
    <s v="LABORF"/>
    <s v="2025"/>
    <n v="116291.25"/>
    <m/>
    <s v="RP384"/>
    <s v="55CMT9"/>
    <s v="1231"/>
    <s v="631000"/>
    <m/>
    <m/>
    <s v="0"/>
    <s v="District"/>
    <s v="5"/>
    <x v="3"/>
    <s v="55"/>
    <x v="16"/>
    <s v="55C"/>
    <s v="Dean Student Success &amp; Counseling"/>
    <s v="55CA"/>
    <s v="Dean Student Success &amp; Counseling"/>
  </r>
  <r>
    <s v="PMC256"/>
    <x v="0"/>
    <s v="LABORF"/>
    <s v="2025"/>
    <n v="52186.07"/>
    <m/>
    <s v="RP384"/>
    <s v="55CMT9"/>
    <s v="2191"/>
    <s v="632000"/>
    <m/>
    <m/>
    <s v="0"/>
    <s v="District"/>
    <s v="5"/>
    <x v="3"/>
    <s v="55"/>
    <x v="16"/>
    <s v="55C"/>
    <s v="Dean Student Success &amp; Counseling"/>
    <s v="55CA"/>
    <s v="Dean Student Success &amp; Counseling"/>
  </r>
  <r>
    <s v="PMC232"/>
    <x v="0"/>
    <s v="LABORF"/>
    <s v="2025"/>
    <n v="16700.650000000001"/>
    <m/>
    <s v="RP007"/>
    <s v="55CDS1"/>
    <s v="2191"/>
    <s v="642000"/>
    <m/>
    <m/>
    <s v="0"/>
    <s v="District"/>
    <s v="5"/>
    <x v="3"/>
    <s v="55"/>
    <x v="16"/>
    <s v="55C"/>
    <s v="Dean Student Success &amp; Counseling"/>
    <s v="55CB"/>
    <s v="Director of Student Services"/>
  </r>
  <r>
    <s v="PMC205"/>
    <x v="0"/>
    <s v="LABORF"/>
    <s v="2025"/>
    <n v="0"/>
    <m/>
    <s v="RP007"/>
    <s v="55CDS1"/>
    <s v="2191"/>
    <s v="642000"/>
    <m/>
    <m/>
    <s v="0"/>
    <s v="District"/>
    <s v="5"/>
    <x v="3"/>
    <s v="55"/>
    <x v="16"/>
    <s v="55C"/>
    <s v="Dean Student Success &amp; Counseling"/>
    <s v="55CB"/>
    <s v="Director of Student Services"/>
  </r>
  <r>
    <s v="PTF025"/>
    <x v="0"/>
    <s v="LABORF"/>
    <s v="2025"/>
    <n v="59272.88"/>
    <m/>
    <s v="RP007"/>
    <s v="55CDS1"/>
    <s v="1411"/>
    <s v="642000"/>
    <m/>
    <m/>
    <s v="0"/>
    <s v="District"/>
    <s v="5"/>
    <x v="3"/>
    <s v="55"/>
    <x v="16"/>
    <s v="55C"/>
    <s v="Dean Student Success &amp; Counseling"/>
    <s v="55CB"/>
    <s v="Director of Student Services"/>
  </r>
  <r>
    <s v="PMF078"/>
    <x v="0"/>
    <s v="LABORF"/>
    <s v="2025"/>
    <n v="56773.89"/>
    <m/>
    <s v="RP007"/>
    <s v="55CDS1"/>
    <s v="1231"/>
    <s v="642000"/>
    <m/>
    <m/>
    <s v="0"/>
    <s v="District"/>
    <s v="5"/>
    <x v="3"/>
    <s v="55"/>
    <x v="16"/>
    <s v="55C"/>
    <s v="Dean Student Success &amp; Counseling"/>
    <s v="55CB"/>
    <s v="Director of Student Services"/>
  </r>
  <r>
    <s v="PMF198"/>
    <x v="0"/>
    <s v="LABORF"/>
    <s v="2025"/>
    <n v="0"/>
    <m/>
    <s v="RP005"/>
    <s v="55CEO1"/>
    <s v="1231"/>
    <s v="643000"/>
    <s v="EOPDCA"/>
    <m/>
    <s v="0"/>
    <s v="District"/>
    <s v="5"/>
    <x v="3"/>
    <s v="55"/>
    <x v="16"/>
    <s v="55C"/>
    <s v="Dean Student Success &amp; Counseling"/>
    <s v="55CB"/>
    <s v="Director of Student Services"/>
  </r>
  <r>
    <s v="PPE020"/>
    <x v="0"/>
    <s v="LABORF"/>
    <s v="2025"/>
    <n v="0"/>
    <m/>
    <s v="GU001"/>
    <s v="55CEO1"/>
    <s v="2311"/>
    <s v="643000"/>
    <m/>
    <m/>
    <s v="0"/>
    <s v="District"/>
    <s v="5"/>
    <x v="3"/>
    <s v="55"/>
    <x v="16"/>
    <s v="55C"/>
    <s v="Dean Student Success &amp; Counseling"/>
    <s v="55CB"/>
    <s v="Director of Student Services"/>
  </r>
  <r>
    <s v="PMC199"/>
    <x v="0"/>
    <s v="LABORF"/>
    <s v="2025"/>
    <n v="12358.75"/>
    <m/>
    <s v="RP023"/>
    <s v="55CFY1"/>
    <s v="2191"/>
    <s v="649090"/>
    <m/>
    <m/>
    <s v="0"/>
    <s v="District"/>
    <s v="5"/>
    <x v="3"/>
    <s v="55"/>
    <x v="16"/>
    <s v="55C"/>
    <s v="Dean Student Success &amp; Counseling"/>
    <s v="55CB"/>
    <s v="Director of Student Services"/>
  </r>
  <r>
    <s v="PMC243"/>
    <x v="0"/>
    <s v="LABORF"/>
    <s v="2025"/>
    <n v="31016.42"/>
    <m/>
    <s v="GU001"/>
    <s v="55DAR1"/>
    <s v="2191"/>
    <s v="620000"/>
    <m/>
    <m/>
    <s v="0"/>
    <s v="District"/>
    <s v="5"/>
    <x v="3"/>
    <s v="55"/>
    <x v="16"/>
    <s v="55D"/>
    <s v="Director Enrollment Svs"/>
    <s v="55DA"/>
    <s v="Director Enrollment Svs"/>
  </r>
  <r>
    <s v="PMC231"/>
    <x v="0"/>
    <s v="LABORF"/>
    <s v="2025"/>
    <n v="53954.36"/>
    <m/>
    <s v="GU001"/>
    <s v="55DAR1"/>
    <s v="2191"/>
    <s v="620000"/>
    <m/>
    <m/>
    <s v="0"/>
    <s v="District"/>
    <s v="5"/>
    <x v="3"/>
    <s v="55"/>
    <x v="16"/>
    <s v="55D"/>
    <s v="Director Enrollment Svs"/>
    <s v="55DA"/>
    <s v="Director Enrollment Svs"/>
  </r>
  <r>
    <s v="DMN093"/>
    <x v="0"/>
    <s v="LABORF"/>
    <s v="2025"/>
    <n v="0"/>
    <m/>
    <s v="RP586"/>
    <s v="102EC3"/>
    <s v="2110"/>
    <s v="679000"/>
    <m/>
    <m/>
    <s v="102EC3"/>
    <s v="Title V 84.031S P031S220017 24-25"/>
    <m/>
    <x v="4"/>
    <m/>
    <x v="17"/>
    <m/>
    <m/>
    <m/>
    <m/>
  </r>
  <r>
    <s v="DMC194"/>
    <x v="0"/>
    <s v="LABORF"/>
    <s v="2025"/>
    <n v="0"/>
    <m/>
    <s v="RP586"/>
    <s v="102EC3"/>
    <s v="2191"/>
    <s v="679000"/>
    <m/>
    <m/>
    <s v="102EC3"/>
    <s v="Title V 84.031S P031S220017 24-25"/>
    <m/>
    <x v="4"/>
    <m/>
    <x v="17"/>
    <m/>
    <m/>
    <m/>
    <m/>
  </r>
  <r>
    <s v="BMC640"/>
    <x v="0"/>
    <s v="LABORF"/>
    <s v="2025"/>
    <n v="63545.83"/>
    <m/>
    <s v="GU001"/>
    <s v="D01CO2"/>
    <s v="2191"/>
    <s v="677010"/>
    <m/>
    <m/>
    <s v="0"/>
    <s v="District"/>
    <s v="1"/>
    <x v="0"/>
    <s v="10"/>
    <x v="0"/>
    <s v="101"/>
    <s v="Chancellor's - Admin. Assistant"/>
    <s v="101A"/>
    <s v="Chancellor's - Admin. Assistant"/>
  </r>
  <r>
    <s v="DMT004"/>
    <x v="0"/>
    <s v="LABORF"/>
    <s v="2025"/>
    <n v="3600"/>
    <m/>
    <s v="GU001"/>
    <s v="R01BT1"/>
    <s v="2110"/>
    <s v="660020"/>
    <m/>
    <m/>
    <s v="0"/>
    <s v="District"/>
    <s v="1"/>
    <x v="0"/>
    <s v="10"/>
    <x v="0"/>
    <s v="101"/>
    <s v="Chancellor's - Admin. Assistant"/>
    <s v="101A"/>
    <s v="Chancellor's - Admin. Assistant"/>
  </r>
  <r>
    <s v="DMC130"/>
    <x v="0"/>
    <s v="LABORF"/>
    <s v="2025"/>
    <n v="66802.679999999993"/>
    <m/>
    <s v="RP040"/>
    <s v="102RG3"/>
    <s v="2191"/>
    <s v="684000"/>
    <m/>
    <m/>
    <s v="0"/>
    <s v="District"/>
    <s v="1"/>
    <x v="0"/>
    <s v="10"/>
    <x v="0"/>
    <s v="102"/>
    <s v="Public Affairs &amp; Development"/>
    <s v="102D"/>
    <s v="CREL Academics (3)"/>
  </r>
  <r>
    <s v="DMN072"/>
    <x v="0"/>
    <s v="LABORF"/>
    <s v="2025"/>
    <n v="0"/>
    <m/>
    <s v="RP040"/>
    <s v="102RG3"/>
    <s v="2110"/>
    <s v="684000"/>
    <m/>
    <m/>
    <s v="0"/>
    <s v="District"/>
    <s v="1"/>
    <x v="0"/>
    <s v="10"/>
    <x v="0"/>
    <s v="102"/>
    <s v="Public Affairs &amp; Development"/>
    <s v="102D"/>
    <s v="CREL Academics (3)"/>
  </r>
  <r>
    <s v="BMC834"/>
    <x v="0"/>
    <s v="LABORF"/>
    <s v="2025"/>
    <n v="0"/>
    <m/>
    <s v="RP109"/>
    <s v="102HL1"/>
    <s v="2191"/>
    <s v="684000"/>
    <m/>
    <m/>
    <s v="0"/>
    <s v="District"/>
    <s v="1"/>
    <x v="0"/>
    <s v="10"/>
    <x v="0"/>
    <s v="102"/>
    <s v="Public Affairs &amp; Development"/>
    <s v="102G"/>
    <s v="AVC Public Affairs &amp; Dev"/>
  </r>
  <r>
    <s v="DMN102"/>
    <x v="0"/>
    <s v="LABORF"/>
    <s v="2025"/>
    <n v="65040.38"/>
    <m/>
    <s v="RP328"/>
    <s v="102KJC"/>
    <s v="2110"/>
    <s v="684000"/>
    <s v="CJFCGA"/>
    <m/>
    <s v="0"/>
    <s v="District"/>
    <s v="1"/>
    <x v="0"/>
    <s v="10"/>
    <x v="0"/>
    <s v="102"/>
    <s v="Public Affairs &amp; Development"/>
    <s v="102G"/>
    <s v="AVC Public Affairs &amp; Dev"/>
  </r>
  <r>
    <s v="DMM001"/>
    <x v="0"/>
    <s v="LABORF"/>
    <s v="2025"/>
    <n v="240375.69"/>
    <m/>
    <s v="GU001"/>
    <s v="110ES1"/>
    <s v="1214"/>
    <s v="679000"/>
    <m/>
    <m/>
    <s v="0"/>
    <s v="District"/>
    <s v="1"/>
    <x v="0"/>
    <s v="11"/>
    <x v="1"/>
    <s v="110"/>
    <s v="Asst. Chancellor-Educational Svcs"/>
    <s v="110A"/>
    <s v="Asst. Chancellor-Educational Svcs"/>
  </r>
  <r>
    <s v="DMM030"/>
    <x v="0"/>
    <s v="LABORF"/>
    <s v="2025"/>
    <n v="250879"/>
    <m/>
    <s v="GU001"/>
    <s v="110ES1"/>
    <s v="1214"/>
    <s v="679000"/>
    <m/>
    <m/>
    <s v="0"/>
    <s v="District"/>
    <s v="1"/>
    <x v="0"/>
    <s v="11"/>
    <x v="1"/>
    <s v="110"/>
    <s v="Asst. Chancellor-Educational Svcs"/>
    <s v="110A"/>
    <s v="Asst. Chancellor-Educational Svcs"/>
  </r>
  <r>
    <s v="DMM010"/>
    <x v="0"/>
    <s v="LABORF"/>
    <s v="2025"/>
    <n v="30506.11"/>
    <m/>
    <s v="RP634"/>
    <s v="11BAEA"/>
    <s v="1214"/>
    <s v="684000"/>
    <s v="AEPDAB"/>
    <m/>
    <s v="0"/>
    <s v="District"/>
    <s v="1"/>
    <x v="0"/>
    <s v="11"/>
    <x v="1"/>
    <s v="11B"/>
    <s v="Assoc. Chanc. Econ &amp; Workfrce Dev"/>
    <s v="11BA"/>
    <s v="Director, Adult Ed"/>
  </r>
  <r>
    <s v="DMC129"/>
    <x v="0"/>
    <s v="LABORF"/>
    <s v="2025"/>
    <n v="7009.73"/>
    <m/>
    <s v="CE035"/>
    <s v="11BBC3"/>
    <s v="2191"/>
    <s v="684000"/>
    <m/>
    <m/>
    <s v="0"/>
    <s v="District"/>
    <s v="1"/>
    <x v="0"/>
    <s v="11"/>
    <x v="1"/>
    <s v="11B"/>
    <s v="Assoc. Chanc. Econ &amp; Workfrce Dev"/>
    <s v="11BB"/>
    <s v="Tech Prep Education CC"/>
  </r>
  <r>
    <s v="DPE006"/>
    <x v="0"/>
    <s v="LABORF"/>
    <s v="2025"/>
    <n v="0"/>
    <m/>
    <s v="CE015"/>
    <s v="11BCR1"/>
    <s v="2394"/>
    <s v="684000"/>
    <m/>
    <m/>
    <s v="0"/>
    <s v="District"/>
    <s v="1"/>
    <x v="0"/>
    <s v="11"/>
    <x v="1"/>
    <s v="11B"/>
    <s v="Assoc. Chanc. Econ &amp; Workfrce Dev"/>
    <s v="11BC"/>
    <s v="Tech Prep Education BC"/>
  </r>
  <r>
    <s v="DMN079"/>
    <x v="0"/>
    <s v="LABORF"/>
    <s v="2025"/>
    <n v="3132.23"/>
    <m/>
    <s v="CE015"/>
    <s v="11BCR1"/>
    <s v="2110"/>
    <s v="684000"/>
    <m/>
    <m/>
    <s v="0"/>
    <s v="District"/>
    <s v="1"/>
    <x v="0"/>
    <s v="11"/>
    <x v="1"/>
    <s v="11B"/>
    <s v="Assoc. Chanc. Econ &amp; Workfrce Dev"/>
    <s v="11BC"/>
    <s v="Tech Prep Education BC"/>
  </r>
  <r>
    <s v="DPE042"/>
    <x v="0"/>
    <s v="LABORF"/>
    <s v="2025"/>
    <n v="0"/>
    <m/>
    <s v="RP615"/>
    <s v="117A01"/>
    <s v="2394"/>
    <s v="684000"/>
    <m/>
    <m/>
    <s v="0"/>
    <s v="District"/>
    <s v="1"/>
    <x v="0"/>
    <s v="11"/>
    <x v="1"/>
    <s v="11B"/>
    <s v="Assoc. Chanc. Econ &amp; Workfrce Dev"/>
    <s v="11BH"/>
    <s v="Clean Energy"/>
  </r>
  <r>
    <s v="DPE039"/>
    <x v="0"/>
    <s v="LABORF"/>
    <s v="2025"/>
    <n v="0"/>
    <m/>
    <s v="RP615"/>
    <s v="117A01"/>
    <s v="2394"/>
    <s v="684000"/>
    <m/>
    <m/>
    <s v="0"/>
    <s v="District"/>
    <s v="1"/>
    <x v="0"/>
    <s v="11"/>
    <x v="1"/>
    <s v="11B"/>
    <s v="Assoc. Chanc. Econ &amp; Workfrce Dev"/>
    <s v="11BH"/>
    <s v="Clean Energy"/>
  </r>
  <r>
    <s v="DMN056"/>
    <x v="0"/>
    <s v="LABORF"/>
    <s v="2025"/>
    <n v="990.58"/>
    <m/>
    <s v="RP682"/>
    <s v="11BHJ1"/>
    <s v="2110"/>
    <s v="684000"/>
    <m/>
    <m/>
    <s v="0"/>
    <s v="District"/>
    <s v="1"/>
    <x v="0"/>
    <s v="11"/>
    <x v="1"/>
    <s v="11B"/>
    <s v="Assoc. Chanc. Econ &amp; Workfrce Dev"/>
    <s v="11BH"/>
    <s v="Clean Energy"/>
  </r>
  <r>
    <s v="DMN043"/>
    <x v="0"/>
    <s v="LABORF"/>
    <s v="2025"/>
    <n v="16565.57"/>
    <m/>
    <s v="RP682"/>
    <s v="11BUA1"/>
    <s v="2110"/>
    <s v="684000"/>
    <m/>
    <m/>
    <s v="0"/>
    <s v="District"/>
    <s v="1"/>
    <x v="0"/>
    <s v="11"/>
    <x v="1"/>
    <s v="11B"/>
    <s v="Assoc. Chanc. Econ &amp; Workfrce Dev"/>
    <s v="11BH"/>
    <s v="Clean Energy"/>
  </r>
  <r>
    <s v="DPE058"/>
    <x v="0"/>
    <s v="LABORF"/>
    <s v="2025"/>
    <n v="0"/>
    <m/>
    <s v="RP682"/>
    <s v="11BUA1"/>
    <s v="2412"/>
    <s v="684000"/>
    <m/>
    <m/>
    <s v="0"/>
    <s v="District"/>
    <s v="1"/>
    <x v="0"/>
    <s v="11"/>
    <x v="1"/>
    <s v="11B"/>
    <s v="Assoc. Chanc. Econ &amp; Workfrce Dev"/>
    <s v="11BH"/>
    <s v="Clean Energy"/>
  </r>
  <r>
    <s v="DPE049"/>
    <x v="0"/>
    <s v="LABORF"/>
    <s v="2025"/>
    <n v="0"/>
    <m/>
    <s v="CE005"/>
    <s v="117ETB"/>
    <s v="2412"/>
    <s v="684000"/>
    <m/>
    <m/>
    <s v="0"/>
    <s v="District"/>
    <s v="1"/>
    <x v="0"/>
    <s v="11"/>
    <x v="1"/>
    <s v="11B"/>
    <s v="Assoc. Chanc. Econ &amp; Workfrce Dev"/>
    <s v="11BJ"/>
    <s v="Workplace Learning"/>
  </r>
  <r>
    <s v="DMC129"/>
    <x v="0"/>
    <s v="LABORF"/>
    <s v="2025"/>
    <n v="9599.92"/>
    <m/>
    <s v="CE005"/>
    <s v="117ETD"/>
    <s v="2191"/>
    <s v="684000"/>
    <m/>
    <m/>
    <s v="0"/>
    <s v="District"/>
    <s v="1"/>
    <x v="0"/>
    <s v="11"/>
    <x v="1"/>
    <s v="11B"/>
    <s v="Assoc. Chanc. Econ &amp; Workfrce Dev"/>
    <s v="11BJ"/>
    <s v="Workplace Learning"/>
  </r>
  <r>
    <s v="DMC149"/>
    <x v="0"/>
    <s v="LABORF"/>
    <s v="2025"/>
    <n v="4997.68"/>
    <m/>
    <s v="CE005"/>
    <s v="117ETD"/>
    <s v="2191"/>
    <s v="684000"/>
    <m/>
    <m/>
    <s v="0"/>
    <s v="District"/>
    <s v="1"/>
    <x v="0"/>
    <s v="11"/>
    <x v="1"/>
    <s v="11B"/>
    <s v="Assoc. Chanc. Econ &amp; Workfrce Dev"/>
    <s v="11BJ"/>
    <s v="Workplace Learning"/>
  </r>
  <r>
    <s v="DMN056"/>
    <x v="0"/>
    <s v="LABORF"/>
    <s v="2025"/>
    <n v="12905.25"/>
    <m/>
    <s v="CE005"/>
    <s v="117ETD"/>
    <s v="2110"/>
    <s v="684000"/>
    <m/>
    <m/>
    <s v="0"/>
    <s v="District"/>
    <s v="1"/>
    <x v="0"/>
    <s v="11"/>
    <x v="1"/>
    <s v="11B"/>
    <s v="Assoc. Chanc. Econ &amp; Workfrce Dev"/>
    <s v="11BJ"/>
    <s v="Workplace Learning"/>
  </r>
  <r>
    <s v="DPE188"/>
    <x v="0"/>
    <s v="LABORF"/>
    <s v="2025"/>
    <n v="0"/>
    <m/>
    <s v="GU001"/>
    <s v="117ETP"/>
    <s v="2412"/>
    <s v="684000"/>
    <m/>
    <m/>
    <s v="0"/>
    <s v="District"/>
    <s v="1"/>
    <x v="0"/>
    <s v="11"/>
    <x v="1"/>
    <s v="11B"/>
    <s v="Assoc. Chanc. Econ &amp; Workfrce Dev"/>
    <s v="11BJ"/>
    <s v="Workplace Learning"/>
  </r>
  <r>
    <s v="DPE037"/>
    <x v="0"/>
    <s v="LABORF"/>
    <s v="2025"/>
    <n v="0"/>
    <m/>
    <s v="GU001"/>
    <s v="117ETP"/>
    <s v="2412"/>
    <s v="684000"/>
    <m/>
    <m/>
    <s v="0"/>
    <s v="District"/>
    <s v="1"/>
    <x v="0"/>
    <s v="11"/>
    <x v="1"/>
    <s v="11B"/>
    <s v="Assoc. Chanc. Econ &amp; Workfrce Dev"/>
    <s v="11BJ"/>
    <s v="Workplace Learning"/>
  </r>
  <r>
    <s v="DPE053"/>
    <x v="0"/>
    <s v="LABORF"/>
    <s v="2025"/>
    <n v="0"/>
    <m/>
    <s v="GU001"/>
    <s v="117ETP"/>
    <s v="2412"/>
    <s v="684000"/>
    <m/>
    <m/>
    <s v="0"/>
    <s v="District"/>
    <s v="1"/>
    <x v="0"/>
    <s v="11"/>
    <x v="1"/>
    <s v="11B"/>
    <s v="Assoc. Chanc. Econ &amp; Workfrce Dev"/>
    <s v="11BJ"/>
    <s v="Workplace Learning"/>
  </r>
  <r>
    <s v="DPE099"/>
    <x v="0"/>
    <s v="LABORF"/>
    <s v="2025"/>
    <n v="0"/>
    <m/>
    <s v="GU001"/>
    <s v="117ETP"/>
    <s v="2412"/>
    <s v="684000"/>
    <m/>
    <m/>
    <s v="0"/>
    <s v="District"/>
    <s v="1"/>
    <x v="0"/>
    <s v="11"/>
    <x v="1"/>
    <s v="11B"/>
    <s v="Assoc. Chanc. Econ &amp; Workfrce Dev"/>
    <s v="11BJ"/>
    <s v="Workplace Learning"/>
  </r>
  <r>
    <s v="DMN080"/>
    <x v="0"/>
    <s v="LABORF"/>
    <s v="2025"/>
    <n v="110679.78"/>
    <m/>
    <s v="RP676"/>
    <s v="11BKEA"/>
    <s v="2110"/>
    <s v="684000"/>
    <m/>
    <m/>
    <s v="0"/>
    <s v="District"/>
    <s v="1"/>
    <x v="0"/>
    <s v="11"/>
    <x v="1"/>
    <s v="11B"/>
    <s v="Assoc. Chanc. Econ &amp; Workfrce Dev"/>
    <s v="11BK"/>
    <s v="SWF Fiscal Agent"/>
  </r>
  <r>
    <s v="DPE032"/>
    <x v="0"/>
    <s v="LABORF"/>
    <s v="2025"/>
    <n v="0"/>
    <m/>
    <s v="RP617"/>
    <s v="11BKFP"/>
    <s v="2394"/>
    <s v="671000"/>
    <m/>
    <m/>
    <s v="0"/>
    <s v="District"/>
    <s v="1"/>
    <x v="0"/>
    <s v="11"/>
    <x v="1"/>
    <s v="11B"/>
    <s v="Assoc. Chanc. Econ &amp; Workfrce Dev"/>
    <s v="11BK"/>
    <s v="SWF Fiscal Agent"/>
  </r>
  <r>
    <s v="DMN102"/>
    <x v="0"/>
    <s v="LABORF"/>
    <s v="2025"/>
    <n v="21680.12"/>
    <m/>
    <s v="RP617"/>
    <s v="11BKFP"/>
    <s v="2110"/>
    <s v="684000"/>
    <m/>
    <m/>
    <s v="0"/>
    <s v="District"/>
    <s v="1"/>
    <x v="0"/>
    <s v="11"/>
    <x v="1"/>
    <s v="11B"/>
    <s v="Assoc. Chanc. Econ &amp; Workfrce Dev"/>
    <s v="11BK"/>
    <s v="SWF Fiscal Agent"/>
  </r>
  <r>
    <s v="DPE143"/>
    <x v="0"/>
    <s v="LABORF"/>
    <s v="2025"/>
    <n v="0"/>
    <m/>
    <s v="RP677"/>
    <s v="11BKT3"/>
    <s v="2190"/>
    <s v="684000"/>
    <m/>
    <m/>
    <s v="0"/>
    <s v="District"/>
    <s v="1"/>
    <x v="0"/>
    <s v="11"/>
    <x v="1"/>
    <s v="11B"/>
    <s v="Assoc. Chanc. Econ &amp; Workfrce Dev"/>
    <s v="11BK"/>
    <s v="SWF Fiscal Agent"/>
  </r>
  <r>
    <s v="DTM012"/>
    <x v="0"/>
    <s v="LABORF"/>
    <s v="2025"/>
    <n v="51052.76"/>
    <m/>
    <s v="GU001"/>
    <s v="11BWD1"/>
    <s v="1214"/>
    <s v="679000"/>
    <m/>
    <m/>
    <s v="0"/>
    <s v="District"/>
    <s v="1"/>
    <x v="0"/>
    <s v="11"/>
    <x v="1"/>
    <s v="11B"/>
    <s v="Assoc. Chanc. Econ &amp; Workfrce Dev"/>
    <s v="11BW"/>
    <s v="Econ &amp; Workfrce Dev"/>
  </r>
  <r>
    <s v="DMC149"/>
    <x v="0"/>
    <s v="LABORF"/>
    <s v="2025"/>
    <n v="6034.09"/>
    <m/>
    <s v="RP461"/>
    <s v="11BZE1"/>
    <s v="2191"/>
    <s v="684000"/>
    <m/>
    <m/>
    <s v="0"/>
    <s v="District"/>
    <s v="1"/>
    <x v="0"/>
    <s v="11"/>
    <x v="1"/>
    <s v="11B"/>
    <s v="Assoc. Chanc. Econ &amp; Workfrce Dev"/>
    <s v="11BZ"/>
    <s v="Clean Energy, Zero Emissions"/>
  </r>
  <r>
    <s v="DMN096"/>
    <x v="0"/>
    <s v="LABORF"/>
    <s v="2025"/>
    <n v="77868.78"/>
    <m/>
    <s v="GU001"/>
    <s v="120BS0"/>
    <s v="2110"/>
    <s v="672000"/>
    <m/>
    <m/>
    <s v="0"/>
    <s v="District"/>
    <s v="1"/>
    <x v="0"/>
    <s v="12"/>
    <x v="2"/>
    <s v="120"/>
    <s v="Asst. Chancellor, Admin Svcs."/>
    <s v="120A"/>
    <s v="Asst. Chancellor - Admin Svcs."/>
  </r>
  <r>
    <s v="DTN018"/>
    <x v="0"/>
    <s v="LABORF"/>
    <s v="2025"/>
    <n v="133048.31"/>
    <m/>
    <s v="GU001"/>
    <s v="120BS0"/>
    <s v="2110"/>
    <s v="672000"/>
    <m/>
    <m/>
    <s v="0"/>
    <s v="District"/>
    <s v="1"/>
    <x v="0"/>
    <s v="12"/>
    <x v="2"/>
    <s v="120"/>
    <s v="Asst. Chancellor, Admin Svcs."/>
    <s v="120A"/>
    <s v="Asst. Chancellor - Admin Svcs."/>
  </r>
  <r>
    <s v="DMC209"/>
    <x v="0"/>
    <s v="LABORF"/>
    <s v="2025"/>
    <n v="0"/>
    <m/>
    <s v="GU001"/>
    <s v="120BS1"/>
    <s v="2191"/>
    <s v="672000"/>
    <m/>
    <m/>
    <s v="0"/>
    <s v="District"/>
    <s v="1"/>
    <x v="0"/>
    <s v="12"/>
    <x v="2"/>
    <s v="120"/>
    <s v="Asst. Chancellor, Admin Svcs."/>
    <s v="120A"/>
    <s v="Asst. Chancellor - Admin Svcs."/>
  </r>
  <r>
    <s v="DMC018"/>
    <x v="0"/>
    <s v="LABORF"/>
    <s v="2025"/>
    <n v="62032.92"/>
    <m/>
    <s v="GU001"/>
    <s v="122BS3"/>
    <s v="2191"/>
    <s v="672000"/>
    <m/>
    <m/>
    <s v="0"/>
    <s v="District"/>
    <s v="1"/>
    <x v="0"/>
    <s v="12"/>
    <x v="2"/>
    <s v="122"/>
    <s v="Director of Accounting Services"/>
    <s v="122B"/>
    <s v="BC Business Office"/>
  </r>
  <r>
    <s v="DMN087"/>
    <x v="0"/>
    <s v="LABORF"/>
    <s v="2025"/>
    <n v="52269.03"/>
    <m/>
    <s v="GU001"/>
    <s v="130IT0"/>
    <s v="2110"/>
    <s v="678000"/>
    <m/>
    <m/>
    <s v="0"/>
    <s v="District"/>
    <s v="1"/>
    <x v="0"/>
    <s v="13"/>
    <x v="3"/>
    <s v="130"/>
    <s v="IT-Dir. Information Technology"/>
    <s v="130A"/>
    <s v="IT-Dir. Information Technology"/>
  </r>
  <r>
    <s v="DMC003"/>
    <x v="0"/>
    <s v="LABORF"/>
    <s v="2025"/>
    <n v="104189.28"/>
    <m/>
    <s v="GU001"/>
    <s v="132EA0"/>
    <s v="2191"/>
    <s v="678000"/>
    <m/>
    <m/>
    <s v="0"/>
    <s v="District"/>
    <s v="1"/>
    <x v="0"/>
    <s v="13"/>
    <x v="3"/>
    <s v="132"/>
    <s v="IT-Director, Enterprise Application"/>
    <s v="132A"/>
    <s v="IT-Director, Enterprise Application"/>
  </r>
  <r>
    <s v="DMC187"/>
    <x v="0"/>
    <s v="LABORF"/>
    <s v="2025"/>
    <n v="83427.360000000001"/>
    <m/>
    <s v="GU001"/>
    <s v="132EA0"/>
    <s v="2191"/>
    <s v="678000"/>
    <m/>
    <m/>
    <s v="0"/>
    <s v="District"/>
    <s v="1"/>
    <x v="0"/>
    <s v="13"/>
    <x v="3"/>
    <s v="132"/>
    <s v="IT-Director, Enterprise Application"/>
    <s v="132A"/>
    <s v="IT-Director, Enterprise Application"/>
  </r>
  <r>
    <s v="DMC147"/>
    <x v="0"/>
    <s v="LABORF"/>
    <s v="2025"/>
    <n v="126944.4"/>
    <m/>
    <s v="GU001"/>
    <s v="133II0"/>
    <s v="2191"/>
    <s v="678000"/>
    <m/>
    <m/>
    <s v="0"/>
    <s v="District"/>
    <s v="1"/>
    <x v="0"/>
    <s v="13"/>
    <x v="3"/>
    <s v="133"/>
    <s v="IT-Director, IT Infrastructure"/>
    <s v="133A"/>
    <s v="IT-Director, IT Infrastructure"/>
  </r>
  <r>
    <s v="DMC156"/>
    <x v="0"/>
    <s v="LABORF"/>
    <s v="2025"/>
    <n v="99168.84"/>
    <m/>
    <s v="GU001"/>
    <s v="133II0"/>
    <s v="2191"/>
    <s v="678000"/>
    <m/>
    <m/>
    <s v="0"/>
    <s v="District"/>
    <s v="1"/>
    <x v="0"/>
    <s v="13"/>
    <x v="3"/>
    <s v="133"/>
    <s v="IT-Director, IT Infrastructure"/>
    <s v="133A"/>
    <s v="IT-Director, IT Infrastructure"/>
  </r>
  <r>
    <s v="DMC042"/>
    <x v="0"/>
    <s v="LABORF"/>
    <s v="2025"/>
    <n v="140122.92000000001"/>
    <m/>
    <s v="GU001"/>
    <s v="133II0"/>
    <s v="2191"/>
    <s v="678000"/>
    <m/>
    <m/>
    <s v="0"/>
    <s v="District"/>
    <s v="1"/>
    <x v="0"/>
    <s v="13"/>
    <x v="3"/>
    <s v="133"/>
    <s v="IT-Director, IT Infrastructure"/>
    <s v="133A"/>
    <s v="IT-Director, IT Infrastructure"/>
  </r>
  <r>
    <s v="DMN067"/>
    <x v="0"/>
    <s v="LABORF"/>
    <s v="2025"/>
    <n v="162709.04"/>
    <m/>
    <s v="GU001"/>
    <s v="133II0"/>
    <s v="2110"/>
    <s v="678000"/>
    <m/>
    <m/>
    <s v="0"/>
    <s v="District"/>
    <s v="1"/>
    <x v="0"/>
    <s v="13"/>
    <x v="3"/>
    <s v="133"/>
    <s v="IT-Director, IT Infrastructure"/>
    <s v="133A"/>
    <s v="IT-Director, IT Infrastructure"/>
  </r>
  <r>
    <s v="DMC159"/>
    <x v="0"/>
    <s v="LABORF"/>
    <s v="2025"/>
    <n v="109463.76"/>
    <m/>
    <s v="GU001"/>
    <s v="133II0"/>
    <s v="2191"/>
    <s v="678000"/>
    <m/>
    <m/>
    <s v="0"/>
    <s v="District"/>
    <s v="1"/>
    <x v="0"/>
    <s v="13"/>
    <x v="3"/>
    <s v="133"/>
    <s v="IT-Director, IT Infrastructure"/>
    <s v="133A"/>
    <s v="IT-Director, IT Infrastructure"/>
  </r>
  <r>
    <s v="DML010"/>
    <x v="0"/>
    <s v="LABORF"/>
    <s v="2025"/>
    <n v="91164.96"/>
    <m/>
    <s v="GU001"/>
    <s v="140HR0"/>
    <s v="2190"/>
    <s v="673000"/>
    <m/>
    <m/>
    <s v="0"/>
    <s v="District"/>
    <s v="1"/>
    <x v="0"/>
    <s v="14"/>
    <x v="4"/>
    <s v="140"/>
    <s v="HR - Vice Chancellor"/>
    <s v="140A"/>
    <s v="HR - Vice Chancellor"/>
  </r>
  <r>
    <s v="PMF002"/>
    <x v="0"/>
    <s v="LABORF"/>
    <s v="2025"/>
    <n v="12666.21"/>
    <m/>
    <s v="GU001"/>
    <s v="140HR0"/>
    <s v="1251"/>
    <s v="673000"/>
    <m/>
    <m/>
    <s v="0"/>
    <s v="District"/>
    <s v="1"/>
    <x v="0"/>
    <s v="14"/>
    <x v="4"/>
    <s v="140"/>
    <s v="HR - Vice Chancellor"/>
    <s v="140A"/>
    <s v="HR - Vice Chancellor"/>
  </r>
  <r>
    <s v="DMN018"/>
    <x v="0"/>
    <s v="LABORF"/>
    <s v="2025"/>
    <n v="155737.56"/>
    <m/>
    <s v="GU001"/>
    <s v="140HR8"/>
    <s v="2110"/>
    <s v="673000"/>
    <m/>
    <m/>
    <s v="0"/>
    <s v="District"/>
    <s v="1"/>
    <x v="0"/>
    <s v="14"/>
    <x v="4"/>
    <s v="140"/>
    <s v="HR - Vice Chancellor"/>
    <s v="140A"/>
    <s v="HR - Vice Chancellor"/>
  </r>
  <r>
    <s v="DMC119"/>
    <x v="0"/>
    <s v="LABORF"/>
    <s v="2025"/>
    <n v="66802.679999999993"/>
    <m/>
    <s v="GU001"/>
    <s v="140HR8"/>
    <s v="2191"/>
    <s v="673000"/>
    <m/>
    <m/>
    <s v="0"/>
    <s v="District"/>
    <s v="1"/>
    <x v="0"/>
    <s v="14"/>
    <x v="4"/>
    <s v="140"/>
    <s v="HR - Vice Chancellor"/>
    <s v="140A"/>
    <s v="HR - Vice Chancellor"/>
  </r>
  <r>
    <s v="DML016"/>
    <x v="0"/>
    <s v="LABORF"/>
    <s v="2025"/>
    <n v="17960.27"/>
    <m/>
    <s v="GU001"/>
    <s v="140LE0"/>
    <s v="2190"/>
    <s v="660030"/>
    <m/>
    <m/>
    <s v="0"/>
    <s v="District"/>
    <s v="1"/>
    <x v="0"/>
    <s v="14"/>
    <x v="4"/>
    <s v="140"/>
    <s v="HR - Vice Chancellor"/>
    <s v="140A"/>
    <s v="HR - Vice Chancellor"/>
  </r>
  <r>
    <s v="DPE192"/>
    <x v="0"/>
    <s v="LABORF"/>
    <s v="2025"/>
    <n v="0"/>
    <m/>
    <s v="GU001"/>
    <s v="145HR4"/>
    <s v="2110"/>
    <s v="673000"/>
    <m/>
    <m/>
    <s v="0"/>
    <s v="District"/>
    <s v="1"/>
    <x v="0"/>
    <s v="14"/>
    <x v="4"/>
    <s v="145"/>
    <s v="District HR"/>
    <s v="145A"/>
    <s v="HR Manager - PC"/>
  </r>
  <r>
    <s v="DMC158"/>
    <x v="0"/>
    <s v="LABORF"/>
    <s v="2025"/>
    <n v="59043.72"/>
    <m/>
    <s v="GU001"/>
    <s v="145HR5"/>
    <s v="2191"/>
    <s v="673000"/>
    <m/>
    <m/>
    <s v="0"/>
    <s v="District"/>
    <s v="1"/>
    <x v="0"/>
    <s v="14"/>
    <x v="4"/>
    <s v="145"/>
    <s v="District HR"/>
    <s v="145C"/>
    <s v="HR Manager - CC"/>
  </r>
  <r>
    <s v="DMC131"/>
    <x v="0"/>
    <s v="LABORF"/>
    <s v="2025"/>
    <n v="48031.6"/>
    <m/>
    <s v="GU001"/>
    <s v="145HR5"/>
    <s v="2191"/>
    <s v="673000"/>
    <m/>
    <m/>
    <s v="0"/>
    <s v="District"/>
    <s v="1"/>
    <x v="0"/>
    <s v="14"/>
    <x v="4"/>
    <s v="145"/>
    <s v="District HR"/>
    <s v="145C"/>
    <s v="HR Manager - CC"/>
  </r>
  <r>
    <s v="DMN022"/>
    <x v="0"/>
    <s v="LABORF"/>
    <s v="2025"/>
    <n v="110877.54"/>
    <m/>
    <s v="GU001"/>
    <s v="160OP0"/>
    <s v="2110"/>
    <s v="651000"/>
    <m/>
    <m/>
    <s v="0"/>
    <s v="District"/>
    <s v="1"/>
    <x v="0"/>
    <s v="16"/>
    <x v="18"/>
    <s v="160"/>
    <s v="Operations"/>
    <s v="160O"/>
    <s v="Operations"/>
  </r>
  <r>
    <s v="DMC116"/>
    <x v="0"/>
    <s v="LABORF"/>
    <s v="2025"/>
    <n v="719.39"/>
    <m/>
    <s v="MG100"/>
    <s v="18F000"/>
    <s v="2191"/>
    <s v="711001"/>
    <m/>
    <m/>
    <s v="0"/>
    <s v="District"/>
    <s v="1"/>
    <x v="0"/>
    <s v="18"/>
    <x v="5"/>
    <s v="18F"/>
    <s v="DO - Construction"/>
    <s v="18FA"/>
    <s v="DO - Construction"/>
  </r>
  <r>
    <s v="DMN041"/>
    <x v="0"/>
    <s v="LABORF"/>
    <s v="2025"/>
    <n v="727.06"/>
    <m/>
    <s v="MG100"/>
    <s v="18F000"/>
    <s v="2110"/>
    <s v="711001"/>
    <m/>
    <m/>
    <s v="0"/>
    <s v="District"/>
    <s v="1"/>
    <x v="0"/>
    <s v="18"/>
    <x v="5"/>
    <s v="18F"/>
    <s v="DO - Construction"/>
    <s v="18FA"/>
    <s v="DO - Construction"/>
  </r>
  <r>
    <s v="DMN051"/>
    <x v="0"/>
    <s v="LABORF"/>
    <s v="2025"/>
    <n v="0"/>
    <m/>
    <s v="MJ100"/>
    <s v="18F000"/>
    <s v="2110"/>
    <s v="711001"/>
    <m/>
    <m/>
    <s v="0"/>
    <s v="District"/>
    <s v="1"/>
    <x v="0"/>
    <s v="18"/>
    <x v="5"/>
    <s v="18F"/>
    <s v="DO - Construction"/>
    <s v="18FA"/>
    <s v="DO - Construction"/>
  </r>
  <r>
    <s v="DMN021"/>
    <x v="0"/>
    <s v="LABORF"/>
    <s v="2025"/>
    <n v="120804.21"/>
    <m/>
    <s v="MJ100"/>
    <s v="18F000"/>
    <s v="2110"/>
    <s v="711001"/>
    <m/>
    <m/>
    <s v="0"/>
    <s v="District"/>
    <s v="1"/>
    <x v="0"/>
    <s v="18"/>
    <x v="5"/>
    <s v="18F"/>
    <s v="DO - Construction"/>
    <s v="18FA"/>
    <s v="DO - Construction"/>
  </r>
  <r>
    <s v="DMN033"/>
    <x v="0"/>
    <s v="LABORF"/>
    <s v="2025"/>
    <n v="793.66"/>
    <m/>
    <s v="MG100"/>
    <s v="18F000"/>
    <s v="2110"/>
    <s v="711001"/>
    <m/>
    <m/>
    <s v="0"/>
    <s v="District"/>
    <s v="1"/>
    <x v="0"/>
    <s v="18"/>
    <x v="5"/>
    <s v="18F"/>
    <s v="DO - Construction"/>
    <s v="18FA"/>
    <s v="DO - Construction"/>
  </r>
  <r>
    <s v="DMC118"/>
    <x v="0"/>
    <s v="LABORF"/>
    <s v="2025"/>
    <n v="86774.25"/>
    <m/>
    <s v="MJ100"/>
    <s v="18F000"/>
    <s v="2191"/>
    <s v="711001"/>
    <m/>
    <m/>
    <s v="0"/>
    <s v="District"/>
    <s v="1"/>
    <x v="0"/>
    <s v="18"/>
    <x v="5"/>
    <s v="18F"/>
    <s v="DO - Construction"/>
    <s v="18FA"/>
    <s v="DO - Construction"/>
  </r>
  <r>
    <s v="BPE590"/>
    <x v="0"/>
    <s v="LABORF"/>
    <s v="2025"/>
    <n v="0"/>
    <m/>
    <s v="GU001"/>
    <s v="200PR0"/>
    <s v="2394"/>
    <s v="679000"/>
    <m/>
    <m/>
    <s v="0"/>
    <s v="District"/>
    <s v="2"/>
    <x v="1"/>
    <s v="20"/>
    <x v="6"/>
    <s v="200"/>
    <s v="President - Bakersfield College"/>
    <s v="200A"/>
    <s v="BC - President"/>
  </r>
  <r>
    <s v="BMC215"/>
    <x v="0"/>
    <s v="LABORF"/>
    <s v="2025"/>
    <n v="83427.31"/>
    <m/>
    <s v="GU001"/>
    <s v="200PR2"/>
    <s v="2191"/>
    <s v="603000"/>
    <m/>
    <m/>
    <s v="0"/>
    <s v="District"/>
    <s v="2"/>
    <x v="1"/>
    <s v="20"/>
    <x v="6"/>
    <s v="200"/>
    <s v="President - Bakersfield College"/>
    <s v="200B"/>
    <s v="BC - Faculty Senate"/>
  </r>
  <r>
    <s v="BMC517"/>
    <x v="0"/>
    <s v="LABORF"/>
    <s v="2025"/>
    <n v="56198.65"/>
    <m/>
    <s v="GU001"/>
    <s v="206AT0"/>
    <s v="2191"/>
    <s v="696011"/>
    <m/>
    <m/>
    <s v="0"/>
    <s v="District"/>
    <s v="2"/>
    <x v="1"/>
    <s v="20"/>
    <x v="6"/>
    <s v="206"/>
    <s v="BC Athletics"/>
    <s v="206A"/>
    <s v="BC Athletics"/>
  </r>
  <r>
    <s v="BPE624"/>
    <x v="0"/>
    <s v="LABORF"/>
    <s v="2025"/>
    <n v="0"/>
    <m/>
    <s v="GU001"/>
    <s v="206AT0"/>
    <s v="2394"/>
    <s v="696011"/>
    <m/>
    <m/>
    <s v="0"/>
    <s v="District"/>
    <s v="2"/>
    <x v="1"/>
    <s v="20"/>
    <x v="6"/>
    <s v="206"/>
    <s v="BC Athletics"/>
    <s v="206A"/>
    <s v="BC Athletics"/>
  </r>
  <r>
    <s v="BMF608"/>
    <x v="0"/>
    <s v="LABORF"/>
    <s v="2025"/>
    <n v="108731.73"/>
    <m/>
    <s v="GU001"/>
    <s v="206AT0"/>
    <s v="1100"/>
    <s v="083550"/>
    <m/>
    <m/>
    <s v="0"/>
    <s v="District"/>
    <s v="2"/>
    <x v="1"/>
    <s v="20"/>
    <x v="6"/>
    <s v="206"/>
    <s v="BC Athletics"/>
    <s v="206A"/>
    <s v="BC Athletics"/>
  </r>
  <r>
    <s v="BMN205"/>
    <x v="0"/>
    <s v="LABORF"/>
    <s v="2025"/>
    <n v="104664.57"/>
    <m/>
    <s v="GU001"/>
    <s v="206AT0"/>
    <s v="2110"/>
    <s v="696011"/>
    <m/>
    <m/>
    <s v="0"/>
    <s v="District"/>
    <s v="2"/>
    <x v="1"/>
    <s v="20"/>
    <x v="6"/>
    <s v="206"/>
    <s v="BC Athletics"/>
    <s v="206A"/>
    <s v="BC Athletics"/>
  </r>
  <r>
    <s v="BMC470"/>
    <x v="0"/>
    <s v="LABORF"/>
    <s v="2025"/>
    <n v="68472.639999999999"/>
    <m/>
    <s v="GU001"/>
    <s v="206AT0"/>
    <s v="2191"/>
    <s v="696011"/>
    <m/>
    <m/>
    <s v="0"/>
    <s v="District"/>
    <s v="2"/>
    <x v="1"/>
    <s v="20"/>
    <x v="6"/>
    <s v="206"/>
    <s v="BC Athletics"/>
    <s v="206A"/>
    <s v="BC Athletics"/>
  </r>
  <r>
    <s v="BPE652"/>
    <x v="0"/>
    <s v="LABORF"/>
    <s v="2025"/>
    <n v="0"/>
    <m/>
    <s v="GU001"/>
    <s v="206PM1"/>
    <s v="2394"/>
    <s v="696011"/>
    <m/>
    <m/>
    <s v="0"/>
    <s v="District"/>
    <s v="2"/>
    <x v="1"/>
    <s v="20"/>
    <x v="6"/>
    <s v="206"/>
    <s v="BC Athletics"/>
    <s v="206A"/>
    <s v="BC Athletics"/>
  </r>
  <r>
    <s v="BMF499"/>
    <x v="0"/>
    <s v="LABORF"/>
    <s v="2025"/>
    <n v="73984.100000000006"/>
    <m/>
    <s v="GU001"/>
    <s v="206PH1"/>
    <s v="1100"/>
    <s v="083500"/>
    <m/>
    <m/>
    <s v="0"/>
    <s v="District"/>
    <s v="2"/>
    <x v="1"/>
    <s v="20"/>
    <x v="6"/>
    <s v="206"/>
    <s v="BC Athletics"/>
    <s v="206B"/>
    <s v="BC Athletics-INST"/>
  </r>
  <r>
    <s v="BMF030"/>
    <x v="0"/>
    <s v="LABORF"/>
    <s v="2025"/>
    <n v="29593.5"/>
    <m/>
    <s v="GU001"/>
    <s v="206PH1"/>
    <s v="1100"/>
    <s v="083500"/>
    <m/>
    <m/>
    <s v="0"/>
    <s v="District"/>
    <s v="2"/>
    <x v="1"/>
    <s v="20"/>
    <x v="6"/>
    <s v="206"/>
    <s v="BC Athletics"/>
    <s v="206B"/>
    <s v="BC Athletics-INST"/>
  </r>
  <r>
    <s v="BMF624"/>
    <x v="0"/>
    <s v="LABORF"/>
    <s v="2025"/>
    <n v="58666.87"/>
    <m/>
    <s v="GU001"/>
    <s v="206PT1"/>
    <s v="1251"/>
    <s v="601000"/>
    <m/>
    <m/>
    <s v="0"/>
    <s v="District"/>
    <s v="2"/>
    <x v="1"/>
    <s v="20"/>
    <x v="6"/>
    <s v="206"/>
    <s v="BC Athletics"/>
    <s v="206B"/>
    <s v="BC Athletics-INST"/>
  </r>
  <r>
    <s v="BTM057"/>
    <x v="0"/>
    <s v="LABORF"/>
    <s v="2025"/>
    <n v="155737.56"/>
    <m/>
    <s v="GU001"/>
    <s v="20CDIE"/>
    <s v="1214"/>
    <s v="679000"/>
    <m/>
    <m/>
    <s v="0"/>
    <s v="District"/>
    <s v="2"/>
    <x v="1"/>
    <s v="20"/>
    <x v="6"/>
    <s v="20C"/>
    <s v="Dean of Institutional Effectiveness"/>
    <s v="20CA"/>
    <s v="Dean of Institutional Effectiveness"/>
  </r>
  <r>
    <s v="BMC839"/>
    <x v="0"/>
    <s v="LABORF"/>
    <s v="2025"/>
    <n v="23022.03"/>
    <m/>
    <s v="RP316"/>
    <s v="20CQL1"/>
    <s v="2191"/>
    <s v="679000"/>
    <m/>
    <m/>
    <s v="0"/>
    <s v="District"/>
    <s v="2"/>
    <x v="1"/>
    <s v="20"/>
    <x v="6"/>
    <s v="20C"/>
    <s v="Dean of Institutional Effectiveness"/>
    <s v="20CQ"/>
    <s v="FCCC Pathways Grant"/>
  </r>
  <r>
    <s v="BMM044"/>
    <x v="0"/>
    <s v="LABORF"/>
    <s v="2025"/>
    <n v="0"/>
    <m/>
    <s v="RP567"/>
    <s v="20CTW1"/>
    <s v="1214"/>
    <s v="679000"/>
    <m/>
    <m/>
    <s v="0"/>
    <s v="District"/>
    <s v="2"/>
    <x v="1"/>
    <s v="20"/>
    <x v="6"/>
    <s v="20C"/>
    <s v="Dean of Institutional Effectiveness"/>
    <s v="20CT"/>
    <s v="PHIT GRANT"/>
  </r>
  <r>
    <s v="DMC191"/>
    <x v="0"/>
    <s v="LABORF"/>
    <s v="2025"/>
    <n v="3258.67"/>
    <m/>
    <s v="RP567"/>
    <s v="20CTW1"/>
    <s v="2191"/>
    <s v="679000"/>
    <m/>
    <m/>
    <s v="0"/>
    <s v="District"/>
    <s v="2"/>
    <x v="1"/>
    <s v="20"/>
    <x v="6"/>
    <s v="20C"/>
    <s v="Dean of Institutional Effectiveness"/>
    <s v="20CT"/>
    <s v="PHIT GRANT"/>
  </r>
  <r>
    <s v="BPE673"/>
    <x v="0"/>
    <s v="LABORF"/>
    <s v="2025"/>
    <n v="0"/>
    <m/>
    <s v="RP681"/>
    <s v="20DAY1"/>
    <s v="2394"/>
    <s v="684000"/>
    <m/>
    <m/>
    <s v="0"/>
    <s v="District"/>
    <s v="2"/>
    <x v="1"/>
    <s v="20"/>
    <x v="6"/>
    <s v="20D"/>
    <s v="President - Bakersfield College"/>
    <s v="20DA"/>
    <s v="BC Tech Program"/>
  </r>
  <r>
    <s v="BMN001"/>
    <x v="0"/>
    <s v="LABORF"/>
    <s v="2025"/>
    <n v="100333.94"/>
    <m/>
    <s v="GU001"/>
    <s v="20IIF0"/>
    <s v="2110"/>
    <s v="678020"/>
    <m/>
    <m/>
    <s v="0"/>
    <s v="District"/>
    <s v="2"/>
    <x v="1"/>
    <s v="20"/>
    <x v="6"/>
    <s v="20I"/>
    <s v="Information Services"/>
    <s v="20IA"/>
    <s v="Information Services"/>
  </r>
  <r>
    <s v="BMN066"/>
    <x v="0"/>
    <s v="LABORF"/>
    <s v="2025"/>
    <n v="0"/>
    <m/>
    <s v="GU001"/>
    <s v="20IIF0"/>
    <s v="2110"/>
    <s v="649090"/>
    <m/>
    <m/>
    <s v="0"/>
    <s v="District"/>
    <s v="2"/>
    <x v="1"/>
    <s v="20"/>
    <x v="6"/>
    <s v="20I"/>
    <s v="Information Services"/>
    <s v="20IA"/>
    <s v="Information Services"/>
  </r>
  <r>
    <s v="BMC722"/>
    <x v="0"/>
    <s v="LABORF"/>
    <s v="2025"/>
    <n v="85512.93"/>
    <m/>
    <s v="GU001"/>
    <s v="20IIF0"/>
    <s v="2191"/>
    <s v="678012"/>
    <m/>
    <m/>
    <s v="0"/>
    <s v="District"/>
    <s v="2"/>
    <x v="1"/>
    <s v="20"/>
    <x v="6"/>
    <s v="20I"/>
    <s v="Information Services"/>
    <s v="20IA"/>
    <s v="Information Services"/>
  </r>
  <r>
    <s v="BPE049"/>
    <x v="0"/>
    <s v="LABORF"/>
    <s v="2025"/>
    <n v="0"/>
    <m/>
    <s v="GU001"/>
    <s v="210VI0"/>
    <s v="2394"/>
    <s v="601000"/>
    <m/>
    <m/>
    <s v="0"/>
    <s v="District"/>
    <s v="2"/>
    <x v="1"/>
    <s v="21"/>
    <x v="7"/>
    <s v="210"/>
    <s v="VP of Student Learning"/>
    <s v="210A"/>
    <s v="VP Student Learning"/>
  </r>
  <r>
    <s v="BPE271"/>
    <x v="0"/>
    <s v="LABORF"/>
    <s v="2025"/>
    <n v="0"/>
    <m/>
    <s v="GU001"/>
    <s v="210VI0"/>
    <s v="2394"/>
    <s v="601000"/>
    <m/>
    <m/>
    <s v="0"/>
    <s v="District"/>
    <s v="2"/>
    <x v="1"/>
    <s v="21"/>
    <x v="7"/>
    <s v="210"/>
    <s v="VP of Student Learning"/>
    <s v="210A"/>
    <s v="VP Student Learning"/>
  </r>
  <r>
    <s v="BS1819"/>
    <x v="0"/>
    <s v="LABORF"/>
    <s v="2025"/>
    <n v="0"/>
    <m/>
    <s v="GU001"/>
    <s v="210VI0"/>
    <s v="2392"/>
    <s v="601000"/>
    <m/>
    <m/>
    <s v="0"/>
    <s v="District"/>
    <s v="2"/>
    <x v="1"/>
    <s v="21"/>
    <x v="7"/>
    <s v="210"/>
    <s v="VP of Student Learning"/>
    <s v="210A"/>
    <s v="VP Student Learning"/>
  </r>
  <r>
    <s v="BTC008"/>
    <x v="0"/>
    <s v="LABORF"/>
    <s v="2025"/>
    <n v="0"/>
    <m/>
    <s v="GU001"/>
    <s v="210VI0"/>
    <s v="2399"/>
    <s v="601000"/>
    <m/>
    <m/>
    <s v="0"/>
    <s v="District"/>
    <s v="2"/>
    <x v="1"/>
    <s v="21"/>
    <x v="7"/>
    <s v="210"/>
    <s v="VP of Student Learning"/>
    <s v="210A"/>
    <s v="VP Student Learning"/>
  </r>
  <r>
    <s v="BTC204"/>
    <x v="0"/>
    <s v="LABORF"/>
    <s v="2025"/>
    <n v="0"/>
    <m/>
    <s v="GU001"/>
    <s v="210VI0"/>
    <s v="2399"/>
    <s v="601000"/>
    <m/>
    <m/>
    <s v="0"/>
    <s v="District"/>
    <s v="2"/>
    <x v="1"/>
    <s v="21"/>
    <x v="7"/>
    <s v="210"/>
    <s v="VP of Student Learning"/>
    <s v="210A"/>
    <s v="VP Student Learning"/>
  </r>
  <r>
    <s v="BTF069"/>
    <x v="0"/>
    <s v="LABORF"/>
    <s v="2025"/>
    <n v="0"/>
    <m/>
    <s v="GU001"/>
    <s v="210VI0"/>
    <s v="1311"/>
    <s v="499900"/>
    <m/>
    <m/>
    <s v="0"/>
    <s v="District"/>
    <s v="2"/>
    <x v="1"/>
    <s v="21"/>
    <x v="7"/>
    <s v="210"/>
    <s v="VP of Student Learning"/>
    <s v="210A"/>
    <s v="VP Student Learning"/>
  </r>
  <r>
    <s v="BPE348"/>
    <x v="0"/>
    <s v="LABORF"/>
    <s v="2025"/>
    <n v="0"/>
    <m/>
    <s v="GU001"/>
    <s v="210VI0"/>
    <s v="2394"/>
    <s v="601000"/>
    <m/>
    <m/>
    <s v="0"/>
    <s v="District"/>
    <s v="2"/>
    <x v="1"/>
    <s v="21"/>
    <x v="7"/>
    <s v="210"/>
    <s v="VP of Student Learning"/>
    <s v="210A"/>
    <s v="VP Student Learning"/>
  </r>
  <r>
    <s v="BPE522"/>
    <x v="0"/>
    <s v="LABORF"/>
    <s v="2025"/>
    <n v="0"/>
    <m/>
    <s v="GU001"/>
    <s v="210VI0"/>
    <s v="2394"/>
    <s v="601000"/>
    <m/>
    <m/>
    <s v="0"/>
    <s v="District"/>
    <s v="2"/>
    <x v="1"/>
    <s v="21"/>
    <x v="7"/>
    <s v="210"/>
    <s v="VP of Student Learning"/>
    <s v="210A"/>
    <s v="VP Student Learning"/>
  </r>
  <r>
    <s v="BO2070"/>
    <x v="0"/>
    <s v="LABORF"/>
    <s v="2025"/>
    <n v="0"/>
    <m/>
    <s v="GU001"/>
    <s v="210VI0"/>
    <s v="1330"/>
    <s v="499900"/>
    <m/>
    <m/>
    <s v="0"/>
    <s v="District"/>
    <s v="2"/>
    <x v="1"/>
    <s v="21"/>
    <x v="7"/>
    <s v="210"/>
    <s v="VP of Student Learning"/>
    <s v="210A"/>
    <s v="VP Student Learning"/>
  </r>
  <r>
    <s v="BPAL24"/>
    <x v="0"/>
    <s v="LABORF"/>
    <s v="2025"/>
    <n v="0"/>
    <m/>
    <s v="GU001"/>
    <s v="210VI0"/>
    <s v="2412"/>
    <s v="499900"/>
    <m/>
    <m/>
    <s v="0"/>
    <s v="District"/>
    <s v="2"/>
    <x v="1"/>
    <s v="21"/>
    <x v="7"/>
    <s v="210"/>
    <s v="VP of Student Learning"/>
    <s v="210A"/>
    <s v="VP Student Learning"/>
  </r>
  <r>
    <s v="BPE275"/>
    <x v="0"/>
    <s v="LABORF"/>
    <s v="2025"/>
    <n v="0"/>
    <m/>
    <s v="GU001"/>
    <s v="210VI0"/>
    <s v="2394"/>
    <s v="601000"/>
    <m/>
    <m/>
    <s v="0"/>
    <s v="District"/>
    <s v="2"/>
    <x v="1"/>
    <s v="21"/>
    <x v="7"/>
    <s v="210"/>
    <s v="VP of Student Learning"/>
    <s v="210A"/>
    <s v="VP Student Learning"/>
  </r>
  <r>
    <s v="BTC176"/>
    <x v="0"/>
    <s v="LABORF"/>
    <s v="2025"/>
    <n v="0"/>
    <m/>
    <s v="GU001"/>
    <s v="210VI0"/>
    <s v="2399"/>
    <s v="601000"/>
    <m/>
    <m/>
    <s v="0"/>
    <s v="District"/>
    <s v="2"/>
    <x v="1"/>
    <s v="21"/>
    <x v="7"/>
    <s v="210"/>
    <s v="VP of Student Learning"/>
    <s v="210A"/>
    <s v="VP Student Learning"/>
  </r>
  <r>
    <s v="BTF070"/>
    <x v="0"/>
    <s v="LABORF"/>
    <s v="2025"/>
    <n v="0"/>
    <m/>
    <s v="GU001"/>
    <s v="210VI0"/>
    <s v="1311"/>
    <s v="499900"/>
    <m/>
    <m/>
    <s v="0"/>
    <s v="District"/>
    <s v="2"/>
    <x v="1"/>
    <s v="21"/>
    <x v="7"/>
    <s v="210"/>
    <s v="VP of Student Learning"/>
    <s v="210A"/>
    <s v="VP Student Learning"/>
  </r>
  <r>
    <s v="BTF089"/>
    <x v="0"/>
    <s v="LABORF"/>
    <s v="2025"/>
    <n v="0"/>
    <m/>
    <s v="GU001"/>
    <s v="210VI0"/>
    <s v="1311"/>
    <s v="499900"/>
    <m/>
    <m/>
    <s v="0"/>
    <s v="District"/>
    <s v="2"/>
    <x v="1"/>
    <s v="21"/>
    <x v="7"/>
    <s v="210"/>
    <s v="VP of Student Learning"/>
    <s v="210A"/>
    <s v="VP Student Learning"/>
  </r>
  <r>
    <s v="BPE408"/>
    <x v="0"/>
    <s v="LABORF"/>
    <s v="2025"/>
    <n v="0"/>
    <m/>
    <s v="GU001"/>
    <s v="210VI0"/>
    <s v="2394"/>
    <s v="601000"/>
    <m/>
    <m/>
    <s v="0"/>
    <s v="District"/>
    <s v="2"/>
    <x v="1"/>
    <s v="21"/>
    <x v="7"/>
    <s v="210"/>
    <s v="VP of Student Learning"/>
    <s v="210A"/>
    <s v="VP Student Learning"/>
  </r>
  <r>
    <s v="BPE521"/>
    <x v="0"/>
    <s v="LABORF"/>
    <s v="2025"/>
    <n v="0"/>
    <m/>
    <s v="GU001"/>
    <s v="210VI0"/>
    <s v="2394"/>
    <s v="601000"/>
    <m/>
    <m/>
    <s v="0"/>
    <s v="District"/>
    <s v="2"/>
    <x v="1"/>
    <s v="21"/>
    <x v="7"/>
    <s v="210"/>
    <s v="VP of Student Learning"/>
    <s v="210A"/>
    <s v="VP Student Learning"/>
  </r>
  <r>
    <s v="BPE779"/>
    <x v="0"/>
    <s v="LABORF"/>
    <s v="2025"/>
    <n v="0"/>
    <m/>
    <s v="GU001"/>
    <s v="210VI0"/>
    <s v="2394"/>
    <s v="601000"/>
    <m/>
    <m/>
    <s v="0"/>
    <s v="District"/>
    <s v="2"/>
    <x v="1"/>
    <s v="21"/>
    <x v="7"/>
    <s v="210"/>
    <s v="VP of Student Learning"/>
    <s v="210A"/>
    <s v="VP Student Learning"/>
  </r>
  <r>
    <s v="BPE085"/>
    <x v="0"/>
    <s v="LABORF"/>
    <s v="2025"/>
    <n v="0"/>
    <m/>
    <s v="GU001"/>
    <s v="210VI0"/>
    <s v="2394"/>
    <s v="601000"/>
    <m/>
    <m/>
    <s v="0"/>
    <s v="District"/>
    <s v="2"/>
    <x v="1"/>
    <s v="21"/>
    <x v="7"/>
    <s v="210"/>
    <s v="VP of Student Learning"/>
    <s v="210A"/>
    <s v="VP Student Learning"/>
  </r>
  <r>
    <s v="BPE111"/>
    <x v="0"/>
    <s v="LABORF"/>
    <s v="2025"/>
    <n v="0"/>
    <m/>
    <s v="GU001"/>
    <s v="210VI0"/>
    <s v="2394"/>
    <s v="601000"/>
    <m/>
    <m/>
    <s v="0"/>
    <s v="District"/>
    <s v="2"/>
    <x v="1"/>
    <s v="21"/>
    <x v="7"/>
    <s v="210"/>
    <s v="VP of Student Learning"/>
    <s v="210A"/>
    <s v="VP Student Learning"/>
  </r>
  <r>
    <s v="BPE138"/>
    <x v="0"/>
    <s v="LABORF"/>
    <s v="2025"/>
    <n v="0"/>
    <m/>
    <s v="GU001"/>
    <s v="210VI0"/>
    <s v="2394"/>
    <s v="601000"/>
    <m/>
    <m/>
    <s v="0"/>
    <s v="District"/>
    <s v="2"/>
    <x v="1"/>
    <s v="21"/>
    <x v="7"/>
    <s v="210"/>
    <s v="VP of Student Learning"/>
    <s v="210A"/>
    <s v="VP Student Learning"/>
  </r>
  <r>
    <s v="BPE155"/>
    <x v="0"/>
    <s v="LABORF"/>
    <s v="2025"/>
    <n v="0"/>
    <m/>
    <s v="GU001"/>
    <s v="210VI0"/>
    <s v="2394"/>
    <s v="601000"/>
    <m/>
    <m/>
    <s v="0"/>
    <s v="District"/>
    <s v="2"/>
    <x v="1"/>
    <s v="21"/>
    <x v="7"/>
    <s v="210"/>
    <s v="VP of Student Learning"/>
    <s v="210A"/>
    <s v="VP Student Learning"/>
  </r>
  <r>
    <s v="BPPS20"/>
    <x v="0"/>
    <s v="LABORF"/>
    <s v="2025"/>
    <n v="0"/>
    <m/>
    <s v="GU001"/>
    <s v="210VI0"/>
    <s v="2412"/>
    <s v="499900"/>
    <m/>
    <m/>
    <s v="0"/>
    <s v="District"/>
    <s v="2"/>
    <x v="1"/>
    <s v="21"/>
    <x v="7"/>
    <s v="210"/>
    <s v="VP of Student Learning"/>
    <s v="210A"/>
    <s v="VP Student Learning"/>
  </r>
  <r>
    <s v="BS2324"/>
    <x v="0"/>
    <s v="LABORF"/>
    <s v="2025"/>
    <n v="0"/>
    <m/>
    <s v="GU001"/>
    <s v="210VI0"/>
    <s v="2392"/>
    <s v="601000"/>
    <m/>
    <m/>
    <s v="0"/>
    <s v="District"/>
    <s v="2"/>
    <x v="1"/>
    <s v="21"/>
    <x v="7"/>
    <s v="210"/>
    <s v="VP of Student Learning"/>
    <s v="210A"/>
    <s v="VP Student Learning"/>
  </r>
  <r>
    <s v="BTF094"/>
    <x v="0"/>
    <s v="LABORF"/>
    <s v="2025"/>
    <n v="0"/>
    <m/>
    <s v="GU001"/>
    <s v="210VI0"/>
    <s v="1311"/>
    <s v="499900"/>
    <m/>
    <m/>
    <s v="0"/>
    <s v="District"/>
    <s v="2"/>
    <x v="1"/>
    <s v="21"/>
    <x v="7"/>
    <s v="210"/>
    <s v="VP of Student Learning"/>
    <s v="210A"/>
    <s v="VP Student Learning"/>
  </r>
  <r>
    <s v="BTN025"/>
    <x v="0"/>
    <s v="LABORF"/>
    <s v="2025"/>
    <n v="0"/>
    <m/>
    <s v="GU001"/>
    <s v="210VI0"/>
    <s v="2110"/>
    <s v="601000"/>
    <m/>
    <m/>
    <s v="0"/>
    <s v="District"/>
    <s v="2"/>
    <x v="1"/>
    <s v="21"/>
    <x v="7"/>
    <s v="210"/>
    <s v="VP of Student Learning"/>
    <s v="210A"/>
    <s v="VP Student Learning"/>
  </r>
  <r>
    <s v="BTC017"/>
    <x v="0"/>
    <s v="LABORF"/>
    <s v="2025"/>
    <n v="0"/>
    <m/>
    <s v="GU001"/>
    <s v="210VI0"/>
    <s v="2399"/>
    <s v="601000"/>
    <m/>
    <m/>
    <s v="0"/>
    <s v="District"/>
    <s v="2"/>
    <x v="1"/>
    <s v="21"/>
    <x v="7"/>
    <s v="210"/>
    <s v="VP of Student Learning"/>
    <s v="210A"/>
    <s v="VP Student Learning"/>
  </r>
  <r>
    <s v="BPE519"/>
    <x v="0"/>
    <s v="LABORF"/>
    <s v="2025"/>
    <n v="0"/>
    <m/>
    <s v="GU001"/>
    <s v="210VI0"/>
    <s v="2394"/>
    <s v="601000"/>
    <m/>
    <m/>
    <s v="0"/>
    <s v="District"/>
    <s v="2"/>
    <x v="1"/>
    <s v="21"/>
    <x v="7"/>
    <s v="210"/>
    <s v="VP of Student Learning"/>
    <s v="210A"/>
    <s v="VP Student Learning"/>
  </r>
  <r>
    <s v="BPE750"/>
    <x v="0"/>
    <s v="LABORF"/>
    <s v="2025"/>
    <n v="0"/>
    <m/>
    <s v="GU001"/>
    <s v="210VI0"/>
    <s v="2394"/>
    <s v="601000"/>
    <m/>
    <m/>
    <s v="0"/>
    <s v="District"/>
    <s v="2"/>
    <x v="1"/>
    <s v="21"/>
    <x v="7"/>
    <s v="210"/>
    <s v="VP of Student Learning"/>
    <s v="210A"/>
    <s v="VP Student Learning"/>
  </r>
  <r>
    <s v="BPE021"/>
    <x v="0"/>
    <s v="LABORF"/>
    <s v="2025"/>
    <n v="0"/>
    <m/>
    <s v="GU001"/>
    <s v="210VI0"/>
    <s v="2394"/>
    <s v="601000"/>
    <m/>
    <m/>
    <s v="0"/>
    <s v="District"/>
    <s v="2"/>
    <x v="1"/>
    <s v="21"/>
    <x v="7"/>
    <s v="210"/>
    <s v="VP of Student Learning"/>
    <s v="210A"/>
    <s v="VP Student Learning"/>
  </r>
  <r>
    <s v="BPE029"/>
    <x v="0"/>
    <s v="LABORF"/>
    <s v="2025"/>
    <n v="0"/>
    <m/>
    <s v="GU001"/>
    <s v="210VI0"/>
    <s v="2394"/>
    <s v="601000"/>
    <m/>
    <m/>
    <s v="0"/>
    <s v="District"/>
    <s v="2"/>
    <x v="1"/>
    <s v="21"/>
    <x v="7"/>
    <s v="210"/>
    <s v="VP of Student Learning"/>
    <s v="210A"/>
    <s v="VP Student Learning"/>
  </r>
  <r>
    <s v="BPE058"/>
    <x v="0"/>
    <s v="LABORF"/>
    <s v="2025"/>
    <n v="0"/>
    <m/>
    <s v="GU001"/>
    <s v="210VI0"/>
    <s v="2394"/>
    <s v="601000"/>
    <m/>
    <m/>
    <s v="0"/>
    <s v="District"/>
    <s v="2"/>
    <x v="1"/>
    <s v="21"/>
    <x v="7"/>
    <s v="210"/>
    <s v="VP of Student Learning"/>
    <s v="210A"/>
    <s v="VP Student Learning"/>
  </r>
  <r>
    <s v="BPE075"/>
    <x v="0"/>
    <s v="LABORF"/>
    <s v="2025"/>
    <n v="0"/>
    <m/>
    <s v="GU001"/>
    <s v="210VI0"/>
    <s v="2394"/>
    <s v="601000"/>
    <m/>
    <m/>
    <s v="0"/>
    <s v="District"/>
    <s v="2"/>
    <x v="1"/>
    <s v="21"/>
    <x v="7"/>
    <s v="210"/>
    <s v="VP of Student Learning"/>
    <s v="210A"/>
    <s v="VP Student Learning"/>
  </r>
  <r>
    <s v="BPE153"/>
    <x v="0"/>
    <s v="LABORF"/>
    <s v="2025"/>
    <n v="0"/>
    <m/>
    <s v="GU001"/>
    <s v="210VI0"/>
    <s v="2394"/>
    <s v="601000"/>
    <m/>
    <m/>
    <s v="0"/>
    <s v="District"/>
    <s v="2"/>
    <x v="1"/>
    <s v="21"/>
    <x v="7"/>
    <s v="210"/>
    <s v="VP of Student Learning"/>
    <s v="210A"/>
    <s v="VP Student Learning"/>
  </r>
  <r>
    <s v="BPE243"/>
    <x v="0"/>
    <s v="LABORF"/>
    <s v="2025"/>
    <n v="0"/>
    <m/>
    <s v="GU001"/>
    <s v="210VI0"/>
    <s v="2394"/>
    <s v="601000"/>
    <m/>
    <m/>
    <s v="0"/>
    <s v="District"/>
    <s v="2"/>
    <x v="1"/>
    <s v="21"/>
    <x v="7"/>
    <s v="210"/>
    <s v="VP of Student Learning"/>
    <s v="210A"/>
    <s v="VP Student Learning"/>
  </r>
  <r>
    <s v="BSUB24"/>
    <x v="0"/>
    <s v="LABORF"/>
    <s v="2025"/>
    <n v="0"/>
    <m/>
    <s v="GU001"/>
    <s v="210VI0"/>
    <s v="2399"/>
    <s v="601000"/>
    <m/>
    <m/>
    <s v="0"/>
    <s v="District"/>
    <s v="2"/>
    <x v="1"/>
    <s v="21"/>
    <x v="7"/>
    <s v="210"/>
    <s v="VP of Student Learning"/>
    <s v="210A"/>
    <s v="VP Student Learning"/>
  </r>
  <r>
    <s v="BTC191"/>
    <x v="0"/>
    <s v="LABORF"/>
    <s v="2025"/>
    <n v="0"/>
    <m/>
    <s v="GU001"/>
    <s v="210VI0"/>
    <s v="2399"/>
    <s v="601000"/>
    <m/>
    <m/>
    <s v="0"/>
    <s v="District"/>
    <s v="2"/>
    <x v="1"/>
    <s v="21"/>
    <x v="7"/>
    <s v="210"/>
    <s v="VP of Student Learning"/>
    <s v="210A"/>
    <s v="VP Student Learning"/>
  </r>
  <r>
    <s v="BTF052"/>
    <x v="0"/>
    <s v="LABORF"/>
    <s v="2025"/>
    <n v="0"/>
    <m/>
    <s v="GU001"/>
    <s v="210VI0"/>
    <s v="1311"/>
    <s v="499900"/>
    <m/>
    <m/>
    <s v="0"/>
    <s v="District"/>
    <s v="2"/>
    <x v="1"/>
    <s v="21"/>
    <x v="7"/>
    <s v="210"/>
    <s v="VP of Student Learning"/>
    <s v="210A"/>
    <s v="VP Student Learning"/>
  </r>
  <r>
    <s v="BTF062"/>
    <x v="0"/>
    <s v="LABORF"/>
    <s v="2025"/>
    <n v="0"/>
    <m/>
    <s v="GU001"/>
    <s v="210VI0"/>
    <s v="1311"/>
    <s v="499900"/>
    <m/>
    <m/>
    <s v="0"/>
    <s v="District"/>
    <s v="2"/>
    <x v="1"/>
    <s v="21"/>
    <x v="7"/>
    <s v="210"/>
    <s v="VP of Student Learning"/>
    <s v="210A"/>
    <s v="VP Student Learning"/>
  </r>
  <r>
    <s v="BTF081"/>
    <x v="0"/>
    <s v="LABORF"/>
    <s v="2025"/>
    <n v="0"/>
    <m/>
    <s v="GU001"/>
    <s v="210VI0"/>
    <s v="1311"/>
    <s v="499900"/>
    <m/>
    <m/>
    <s v="0"/>
    <s v="District"/>
    <s v="2"/>
    <x v="1"/>
    <s v="21"/>
    <x v="7"/>
    <s v="210"/>
    <s v="VP of Student Learning"/>
    <s v="210A"/>
    <s v="VP Student Learning"/>
  </r>
  <r>
    <s v="BTF103"/>
    <x v="0"/>
    <s v="LABORF"/>
    <s v="2025"/>
    <n v="0"/>
    <m/>
    <s v="GU001"/>
    <s v="210VI0"/>
    <s v="1311"/>
    <s v="499900"/>
    <m/>
    <m/>
    <s v="0"/>
    <s v="District"/>
    <s v="2"/>
    <x v="1"/>
    <s v="21"/>
    <x v="7"/>
    <s v="210"/>
    <s v="VP of Student Learning"/>
    <s v="210A"/>
    <s v="VP Student Learning"/>
  </r>
  <r>
    <s v="BTM034"/>
    <x v="0"/>
    <s v="LABORF"/>
    <s v="2025"/>
    <n v="0"/>
    <m/>
    <s v="GU001"/>
    <s v="210VI0"/>
    <s v="1214"/>
    <s v="601000"/>
    <m/>
    <m/>
    <s v="0"/>
    <s v="District"/>
    <s v="2"/>
    <x v="1"/>
    <s v="21"/>
    <x v="7"/>
    <s v="210"/>
    <s v="VP of Student Learning"/>
    <s v="210A"/>
    <s v="VP Student Learning"/>
  </r>
  <r>
    <s v="BTC035"/>
    <x v="0"/>
    <s v="LABORF"/>
    <s v="2025"/>
    <n v="0"/>
    <m/>
    <s v="GU001"/>
    <s v="210VI0"/>
    <s v="2399"/>
    <s v="601000"/>
    <m/>
    <m/>
    <s v="0"/>
    <s v="District"/>
    <s v="2"/>
    <x v="1"/>
    <s v="21"/>
    <x v="7"/>
    <s v="210"/>
    <s v="VP of Student Learning"/>
    <s v="210A"/>
    <s v="VP Student Learning"/>
  </r>
  <r>
    <s v="BTC161"/>
    <x v="0"/>
    <s v="LABORF"/>
    <s v="2025"/>
    <n v="0"/>
    <m/>
    <s v="GU001"/>
    <s v="210VI0"/>
    <s v="2399"/>
    <s v="601000"/>
    <m/>
    <m/>
    <s v="0"/>
    <s v="District"/>
    <s v="2"/>
    <x v="1"/>
    <s v="21"/>
    <x v="7"/>
    <s v="210"/>
    <s v="VP of Student Learning"/>
    <s v="210A"/>
    <s v="VP Student Learning"/>
  </r>
  <r>
    <s v="BPE306"/>
    <x v="0"/>
    <s v="LABORF"/>
    <s v="2025"/>
    <n v="0"/>
    <m/>
    <s v="GU001"/>
    <s v="210VI0"/>
    <s v="2394"/>
    <s v="601000"/>
    <m/>
    <m/>
    <s v="0"/>
    <s v="District"/>
    <s v="2"/>
    <x v="1"/>
    <s v="21"/>
    <x v="7"/>
    <s v="210"/>
    <s v="VP of Student Learning"/>
    <s v="210A"/>
    <s v="VP Student Learning"/>
  </r>
  <r>
    <s v="BPE458"/>
    <x v="0"/>
    <s v="LABORF"/>
    <s v="2025"/>
    <n v="0"/>
    <m/>
    <s v="GU001"/>
    <s v="210VI0"/>
    <s v="2394"/>
    <s v="601000"/>
    <m/>
    <m/>
    <s v="0"/>
    <s v="District"/>
    <s v="2"/>
    <x v="1"/>
    <s v="21"/>
    <x v="7"/>
    <s v="210"/>
    <s v="VP of Student Learning"/>
    <s v="210A"/>
    <s v="VP Student Learning"/>
  </r>
  <r>
    <s v="BPE461"/>
    <x v="0"/>
    <s v="LABORF"/>
    <s v="2025"/>
    <n v="0"/>
    <m/>
    <s v="GU001"/>
    <s v="210VI0"/>
    <s v="2394"/>
    <s v="601000"/>
    <m/>
    <m/>
    <s v="0"/>
    <s v="District"/>
    <s v="2"/>
    <x v="1"/>
    <s v="21"/>
    <x v="7"/>
    <s v="210"/>
    <s v="VP of Student Learning"/>
    <s v="210A"/>
    <s v="VP Student Learning"/>
  </r>
  <r>
    <s v="BPE498"/>
    <x v="0"/>
    <s v="LABORF"/>
    <s v="2025"/>
    <n v="0"/>
    <m/>
    <s v="GU001"/>
    <s v="210VI0"/>
    <s v="2394"/>
    <s v="601000"/>
    <m/>
    <m/>
    <s v="0"/>
    <s v="District"/>
    <s v="2"/>
    <x v="1"/>
    <s v="21"/>
    <x v="7"/>
    <s v="210"/>
    <s v="VP of Student Learning"/>
    <s v="210A"/>
    <s v="VP Student Learning"/>
  </r>
  <r>
    <s v="BPE520"/>
    <x v="0"/>
    <s v="LABORF"/>
    <s v="2025"/>
    <n v="0"/>
    <m/>
    <s v="GU001"/>
    <s v="210VI0"/>
    <s v="2394"/>
    <s v="601000"/>
    <m/>
    <m/>
    <s v="0"/>
    <s v="District"/>
    <s v="2"/>
    <x v="1"/>
    <s v="21"/>
    <x v="7"/>
    <s v="210"/>
    <s v="VP of Student Learning"/>
    <s v="210A"/>
    <s v="VP Student Learning"/>
  </r>
  <r>
    <s v="BPE778"/>
    <x v="0"/>
    <s v="LABORF"/>
    <s v="2025"/>
    <n v="0"/>
    <m/>
    <s v="GU001"/>
    <s v="210VI0"/>
    <s v="2394"/>
    <s v="601000"/>
    <m/>
    <m/>
    <s v="0"/>
    <s v="District"/>
    <s v="2"/>
    <x v="1"/>
    <s v="21"/>
    <x v="7"/>
    <s v="210"/>
    <s v="VP of Student Learning"/>
    <s v="210A"/>
    <s v="VP Student Learning"/>
  </r>
  <r>
    <s v="BTC199"/>
    <x v="0"/>
    <s v="LABORF"/>
    <s v="2025"/>
    <n v="0"/>
    <m/>
    <s v="GU001"/>
    <s v="210VI0"/>
    <s v="2399"/>
    <s v="601000"/>
    <m/>
    <m/>
    <s v="0"/>
    <s v="District"/>
    <s v="2"/>
    <x v="1"/>
    <s v="21"/>
    <x v="7"/>
    <s v="210"/>
    <s v="VP of Student Learning"/>
    <s v="210A"/>
    <s v="VP Student Learning"/>
  </r>
  <r>
    <s v="BTF064"/>
    <x v="0"/>
    <s v="LABORF"/>
    <s v="2025"/>
    <n v="0"/>
    <m/>
    <s v="GU001"/>
    <s v="210VI0"/>
    <s v="1311"/>
    <s v="499900"/>
    <m/>
    <m/>
    <s v="0"/>
    <s v="District"/>
    <s v="2"/>
    <x v="1"/>
    <s v="21"/>
    <x v="7"/>
    <s v="210"/>
    <s v="VP of Student Learning"/>
    <s v="210A"/>
    <s v="VP Student Learning"/>
  </r>
  <r>
    <s v="BTC084"/>
    <x v="0"/>
    <s v="LABORF"/>
    <s v="2025"/>
    <n v="0"/>
    <m/>
    <s v="GU001"/>
    <s v="210VI0"/>
    <s v="2399"/>
    <s v="601000"/>
    <m/>
    <m/>
    <s v="0"/>
    <s v="District"/>
    <s v="2"/>
    <x v="1"/>
    <s v="21"/>
    <x v="7"/>
    <s v="210"/>
    <s v="VP of Student Learning"/>
    <s v="210A"/>
    <s v="VP Student Learning"/>
  </r>
  <r>
    <s v="BTC109"/>
    <x v="0"/>
    <s v="LABORF"/>
    <s v="2025"/>
    <n v="0"/>
    <m/>
    <s v="GU001"/>
    <s v="210VI0"/>
    <s v="2399"/>
    <s v="601000"/>
    <m/>
    <m/>
    <s v="0"/>
    <s v="District"/>
    <s v="2"/>
    <x v="1"/>
    <s v="21"/>
    <x v="7"/>
    <s v="210"/>
    <s v="VP of Student Learning"/>
    <s v="210A"/>
    <s v="VP Student Learning"/>
  </r>
  <r>
    <s v="BPE347"/>
    <x v="0"/>
    <s v="LABORF"/>
    <s v="2025"/>
    <n v="0"/>
    <m/>
    <s v="GU001"/>
    <s v="210VI0"/>
    <s v="2394"/>
    <s v="601000"/>
    <m/>
    <m/>
    <s v="0"/>
    <s v="District"/>
    <s v="2"/>
    <x v="1"/>
    <s v="21"/>
    <x v="7"/>
    <s v="210"/>
    <s v="VP of Student Learning"/>
    <s v="210A"/>
    <s v="VP Student Learning"/>
  </r>
  <r>
    <s v="BPE412"/>
    <x v="0"/>
    <s v="LABORF"/>
    <s v="2025"/>
    <n v="0"/>
    <m/>
    <s v="GU001"/>
    <s v="210VI0"/>
    <s v="2394"/>
    <s v="601000"/>
    <m/>
    <m/>
    <s v="0"/>
    <s v="District"/>
    <s v="2"/>
    <x v="1"/>
    <s v="21"/>
    <x v="7"/>
    <s v="210"/>
    <s v="VP of Student Learning"/>
    <s v="210A"/>
    <s v="VP Student Learning"/>
  </r>
  <r>
    <s v="BPE425"/>
    <x v="0"/>
    <s v="LABORF"/>
    <s v="2025"/>
    <n v="0"/>
    <m/>
    <s v="GU001"/>
    <s v="210VI0"/>
    <s v="2394"/>
    <s v="601000"/>
    <m/>
    <m/>
    <s v="0"/>
    <s v="District"/>
    <s v="2"/>
    <x v="1"/>
    <s v="21"/>
    <x v="7"/>
    <s v="210"/>
    <s v="VP of Student Learning"/>
    <s v="210A"/>
    <s v="VP Student Learning"/>
  </r>
  <r>
    <s v="BPE438"/>
    <x v="0"/>
    <s v="LABORF"/>
    <s v="2025"/>
    <n v="0"/>
    <m/>
    <s v="GU001"/>
    <s v="210VI0"/>
    <s v="2394"/>
    <s v="601000"/>
    <m/>
    <m/>
    <s v="0"/>
    <s v="District"/>
    <s v="2"/>
    <x v="1"/>
    <s v="21"/>
    <x v="7"/>
    <s v="210"/>
    <s v="VP of Student Learning"/>
    <s v="210A"/>
    <s v="VP Student Learning"/>
  </r>
  <r>
    <s v="BPE482"/>
    <x v="0"/>
    <s v="LABORF"/>
    <s v="2025"/>
    <n v="0"/>
    <m/>
    <s v="GU001"/>
    <s v="210VI0"/>
    <s v="2394"/>
    <s v="601000"/>
    <m/>
    <m/>
    <s v="0"/>
    <s v="District"/>
    <s v="2"/>
    <x v="1"/>
    <s v="21"/>
    <x v="7"/>
    <s v="210"/>
    <s v="VP of Student Learning"/>
    <s v="210A"/>
    <s v="VP Student Learning"/>
  </r>
  <r>
    <s v="BPE523"/>
    <x v="0"/>
    <s v="LABORF"/>
    <s v="2025"/>
    <n v="0"/>
    <m/>
    <s v="GU001"/>
    <s v="210VI0"/>
    <s v="2394"/>
    <s v="601000"/>
    <m/>
    <m/>
    <s v="0"/>
    <s v="District"/>
    <s v="2"/>
    <x v="1"/>
    <s v="21"/>
    <x v="7"/>
    <s v="210"/>
    <s v="VP of Student Learning"/>
    <s v="210A"/>
    <s v="VP Student Learning"/>
  </r>
  <r>
    <s v="BPE527"/>
    <x v="0"/>
    <s v="LABORF"/>
    <s v="2025"/>
    <n v="0"/>
    <m/>
    <s v="GU001"/>
    <s v="210VI0"/>
    <s v="2394"/>
    <s v="601000"/>
    <m/>
    <m/>
    <s v="0"/>
    <s v="District"/>
    <s v="2"/>
    <x v="1"/>
    <s v="21"/>
    <x v="7"/>
    <s v="210"/>
    <s v="VP of Student Learning"/>
    <s v="210A"/>
    <s v="VP Student Learning"/>
  </r>
  <r>
    <s v="BMM035"/>
    <x v="0"/>
    <s v="LABORF"/>
    <s v="2025"/>
    <n v="163524.44"/>
    <m/>
    <s v="GU001"/>
    <s v="210VI0"/>
    <s v="1214"/>
    <s v="601000"/>
    <m/>
    <m/>
    <s v="0"/>
    <s v="District"/>
    <s v="2"/>
    <x v="1"/>
    <s v="21"/>
    <x v="7"/>
    <s v="210"/>
    <s v="VP of Student Learning"/>
    <s v="210A"/>
    <s v="VP Student Learning"/>
  </r>
  <r>
    <s v="BA2470"/>
    <x v="0"/>
    <s v="LABORF"/>
    <s v="2025"/>
    <n v="0"/>
    <m/>
    <s v="GU001"/>
    <s v="210VI0"/>
    <s v="1310"/>
    <s v="089900"/>
    <m/>
    <m/>
    <s v="0"/>
    <s v="District"/>
    <s v="2"/>
    <x v="1"/>
    <s v="21"/>
    <x v="7"/>
    <s v="210"/>
    <s v="VP of Student Learning"/>
    <s v="210A"/>
    <s v="VP Student Learning"/>
  </r>
  <r>
    <s v="BPE001"/>
    <x v="0"/>
    <s v="LABORF"/>
    <s v="2025"/>
    <n v="0"/>
    <m/>
    <s v="GU001"/>
    <s v="210VI0"/>
    <s v="2394"/>
    <s v="601000"/>
    <m/>
    <m/>
    <s v="0"/>
    <s v="District"/>
    <s v="2"/>
    <x v="1"/>
    <s v="21"/>
    <x v="7"/>
    <s v="210"/>
    <s v="VP of Student Learning"/>
    <s v="210A"/>
    <s v="VP Student Learning"/>
  </r>
  <r>
    <s v="BPE247"/>
    <x v="0"/>
    <s v="LABORF"/>
    <s v="2025"/>
    <n v="0"/>
    <m/>
    <s v="GU001"/>
    <s v="210VI0"/>
    <s v="2394"/>
    <s v="601000"/>
    <m/>
    <m/>
    <s v="0"/>
    <s v="District"/>
    <s v="2"/>
    <x v="1"/>
    <s v="21"/>
    <x v="7"/>
    <s v="210"/>
    <s v="VP of Student Learning"/>
    <s v="210A"/>
    <s v="VP Student Learning"/>
  </r>
  <r>
    <s v="BPE288"/>
    <x v="0"/>
    <s v="LABORF"/>
    <s v="2025"/>
    <n v="0"/>
    <m/>
    <s v="GU001"/>
    <s v="210VI0"/>
    <s v="2394"/>
    <s v="601000"/>
    <m/>
    <m/>
    <s v="0"/>
    <s v="District"/>
    <s v="2"/>
    <x v="1"/>
    <s v="21"/>
    <x v="7"/>
    <s v="210"/>
    <s v="VP of Student Learning"/>
    <s v="210A"/>
    <s v="VP Student Learning"/>
  </r>
  <r>
    <s v="BPPS21"/>
    <x v="0"/>
    <s v="LABORF"/>
    <s v="2025"/>
    <n v="0"/>
    <m/>
    <s v="GU001"/>
    <s v="210VI0"/>
    <s v="2412"/>
    <s v="499900"/>
    <m/>
    <m/>
    <s v="0"/>
    <s v="District"/>
    <s v="2"/>
    <x v="1"/>
    <s v="21"/>
    <x v="7"/>
    <s v="210"/>
    <s v="VP of Student Learning"/>
    <s v="210A"/>
    <s v="VP Student Learning"/>
  </r>
  <r>
    <s v="BTC197"/>
    <x v="0"/>
    <s v="LABORF"/>
    <s v="2025"/>
    <n v="0"/>
    <m/>
    <s v="GU001"/>
    <s v="210VI0"/>
    <s v="2399"/>
    <s v="601000"/>
    <m/>
    <m/>
    <s v="0"/>
    <s v="District"/>
    <s v="2"/>
    <x v="1"/>
    <s v="21"/>
    <x v="7"/>
    <s v="210"/>
    <s v="VP of Student Learning"/>
    <s v="210A"/>
    <s v="VP Student Learning"/>
  </r>
  <r>
    <s v="BTF048"/>
    <x v="0"/>
    <s v="LABORF"/>
    <s v="2025"/>
    <n v="0"/>
    <m/>
    <s v="GU001"/>
    <s v="210VI0"/>
    <s v="1311"/>
    <s v="499900"/>
    <m/>
    <m/>
    <s v="0"/>
    <s v="District"/>
    <s v="2"/>
    <x v="1"/>
    <s v="21"/>
    <x v="7"/>
    <s v="210"/>
    <s v="VP of Student Learning"/>
    <s v="210A"/>
    <s v="VP Student Learning"/>
  </r>
  <r>
    <s v="BTC094"/>
    <x v="0"/>
    <s v="LABORF"/>
    <s v="2025"/>
    <n v="0"/>
    <m/>
    <s v="GU001"/>
    <s v="210VI0"/>
    <s v="2399"/>
    <s v="601000"/>
    <m/>
    <m/>
    <s v="0"/>
    <s v="District"/>
    <s v="2"/>
    <x v="1"/>
    <s v="21"/>
    <x v="7"/>
    <s v="210"/>
    <s v="VP of Student Learning"/>
    <s v="210A"/>
    <s v="VP Student Learning"/>
  </r>
  <r>
    <s v="BPE414"/>
    <x v="0"/>
    <s v="LABORF"/>
    <s v="2025"/>
    <n v="0"/>
    <m/>
    <s v="GU001"/>
    <s v="210VI0"/>
    <s v="2394"/>
    <s v="601000"/>
    <m/>
    <m/>
    <s v="0"/>
    <s v="District"/>
    <s v="2"/>
    <x v="1"/>
    <s v="21"/>
    <x v="7"/>
    <s v="210"/>
    <s v="VP of Student Learning"/>
    <s v="210A"/>
    <s v="VP Student Learning"/>
  </r>
  <r>
    <s v="BPE453"/>
    <x v="0"/>
    <s v="LABORF"/>
    <s v="2025"/>
    <n v="0"/>
    <m/>
    <s v="GU001"/>
    <s v="210VI0"/>
    <s v="2394"/>
    <s v="601000"/>
    <m/>
    <m/>
    <s v="0"/>
    <s v="District"/>
    <s v="2"/>
    <x v="1"/>
    <s v="21"/>
    <x v="7"/>
    <s v="210"/>
    <s v="VP of Student Learning"/>
    <s v="210A"/>
    <s v="VP Student Learning"/>
  </r>
  <r>
    <s v="BPE597"/>
    <x v="0"/>
    <s v="LABORF"/>
    <s v="2025"/>
    <n v="0"/>
    <m/>
    <s v="GU001"/>
    <s v="210VI0"/>
    <s v="2394"/>
    <s v="601000"/>
    <m/>
    <m/>
    <s v="0"/>
    <s v="District"/>
    <s v="2"/>
    <x v="1"/>
    <s v="21"/>
    <x v="7"/>
    <s v="210"/>
    <s v="VP of Student Learning"/>
    <s v="210A"/>
    <s v="VP Student Learning"/>
  </r>
  <r>
    <s v="BPE022"/>
    <x v="0"/>
    <s v="LABORF"/>
    <s v="2025"/>
    <n v="0"/>
    <m/>
    <s v="GU001"/>
    <s v="210VI0"/>
    <s v="2394"/>
    <s v="601000"/>
    <m/>
    <m/>
    <s v="0"/>
    <s v="District"/>
    <s v="2"/>
    <x v="1"/>
    <s v="21"/>
    <x v="7"/>
    <s v="210"/>
    <s v="VP of Student Learning"/>
    <s v="210A"/>
    <s v="VP Student Learning"/>
  </r>
  <r>
    <s v="BPE026"/>
    <x v="0"/>
    <s v="LABORF"/>
    <s v="2025"/>
    <n v="0"/>
    <m/>
    <s v="GU001"/>
    <s v="210VI0"/>
    <s v="2394"/>
    <s v="601000"/>
    <m/>
    <m/>
    <s v="0"/>
    <s v="District"/>
    <s v="2"/>
    <x v="1"/>
    <s v="21"/>
    <x v="7"/>
    <s v="210"/>
    <s v="VP of Student Learning"/>
    <s v="210A"/>
    <s v="VP Student Learning"/>
  </r>
  <r>
    <s v="BPE169"/>
    <x v="0"/>
    <s v="LABORF"/>
    <s v="2025"/>
    <n v="0"/>
    <m/>
    <s v="GU001"/>
    <s v="210VI0"/>
    <s v="2394"/>
    <s v="601000"/>
    <m/>
    <m/>
    <s v="0"/>
    <s v="District"/>
    <s v="2"/>
    <x v="1"/>
    <s v="21"/>
    <x v="7"/>
    <s v="210"/>
    <s v="VP of Student Learning"/>
    <s v="210A"/>
    <s v="VP Student Learning"/>
  </r>
  <r>
    <s v="BPE200"/>
    <x v="0"/>
    <s v="LABORF"/>
    <s v="2025"/>
    <n v="0"/>
    <m/>
    <s v="GU001"/>
    <s v="210VI0"/>
    <s v="2394"/>
    <s v="601000"/>
    <m/>
    <m/>
    <s v="0"/>
    <s v="District"/>
    <s v="2"/>
    <x v="1"/>
    <s v="21"/>
    <x v="7"/>
    <s v="210"/>
    <s v="VP of Student Learning"/>
    <s v="210A"/>
    <s v="VP Student Learning"/>
  </r>
  <r>
    <s v="BPE260"/>
    <x v="0"/>
    <s v="LABORF"/>
    <s v="2025"/>
    <n v="0"/>
    <m/>
    <s v="GU001"/>
    <s v="210VI0"/>
    <s v="2394"/>
    <s v="601000"/>
    <m/>
    <m/>
    <s v="0"/>
    <s v="District"/>
    <s v="2"/>
    <x v="1"/>
    <s v="21"/>
    <x v="7"/>
    <s v="210"/>
    <s v="VP of Student Learning"/>
    <s v="210A"/>
    <s v="VP Student Learning"/>
  </r>
  <r>
    <s v="BSUB20"/>
    <x v="0"/>
    <s v="LABORF"/>
    <s v="2025"/>
    <n v="0"/>
    <m/>
    <s v="GU001"/>
    <s v="210VI0"/>
    <s v="2399"/>
    <s v="601000"/>
    <m/>
    <m/>
    <s v="0"/>
    <s v="District"/>
    <s v="2"/>
    <x v="1"/>
    <s v="21"/>
    <x v="7"/>
    <s v="210"/>
    <s v="VP of Student Learning"/>
    <s v="210A"/>
    <s v="VP Student Learning"/>
  </r>
  <r>
    <s v="BTF005"/>
    <x v="0"/>
    <s v="LABORF"/>
    <s v="2025"/>
    <n v="0"/>
    <m/>
    <s v="GU001"/>
    <s v="210VI0"/>
    <s v="1311"/>
    <s v="499900"/>
    <m/>
    <m/>
    <s v="0"/>
    <s v="District"/>
    <s v="2"/>
    <x v="1"/>
    <s v="21"/>
    <x v="7"/>
    <s v="210"/>
    <s v="VP of Student Learning"/>
    <s v="210A"/>
    <s v="VP Student Learning"/>
  </r>
  <r>
    <s v="BTF095"/>
    <x v="0"/>
    <s v="LABORF"/>
    <s v="2025"/>
    <n v="0"/>
    <m/>
    <s v="GU001"/>
    <s v="210VI0"/>
    <s v="1311"/>
    <s v="499900"/>
    <m/>
    <m/>
    <s v="0"/>
    <s v="District"/>
    <s v="2"/>
    <x v="1"/>
    <s v="21"/>
    <x v="7"/>
    <s v="210"/>
    <s v="VP of Student Learning"/>
    <s v="210A"/>
    <s v="VP Student Learning"/>
  </r>
  <r>
    <s v="BTN008"/>
    <x v="0"/>
    <s v="LABORF"/>
    <s v="2025"/>
    <n v="0"/>
    <m/>
    <s v="GU001"/>
    <s v="210VI0"/>
    <s v="2110"/>
    <s v="601000"/>
    <m/>
    <m/>
    <s v="0"/>
    <s v="District"/>
    <s v="2"/>
    <x v="1"/>
    <s v="21"/>
    <x v="7"/>
    <s v="210"/>
    <s v="VP of Student Learning"/>
    <s v="210A"/>
    <s v="VP Student Learning"/>
  </r>
  <r>
    <s v="BTC049"/>
    <x v="0"/>
    <s v="LABORF"/>
    <s v="2025"/>
    <n v="0"/>
    <m/>
    <s v="GU001"/>
    <s v="210VI0"/>
    <s v="2399"/>
    <s v="601000"/>
    <m/>
    <m/>
    <s v="0"/>
    <s v="District"/>
    <s v="2"/>
    <x v="1"/>
    <s v="21"/>
    <x v="7"/>
    <s v="210"/>
    <s v="VP of Student Learning"/>
    <s v="210A"/>
    <s v="VP Student Learning"/>
  </r>
  <r>
    <s v="BTC152"/>
    <x v="0"/>
    <s v="LABORF"/>
    <s v="2025"/>
    <n v="0"/>
    <m/>
    <s v="GU001"/>
    <s v="210VI0"/>
    <s v="2399"/>
    <s v="601000"/>
    <m/>
    <m/>
    <s v="0"/>
    <s v="District"/>
    <s v="2"/>
    <x v="1"/>
    <s v="21"/>
    <x v="7"/>
    <s v="210"/>
    <s v="VP of Student Learning"/>
    <s v="210A"/>
    <s v="VP Student Learning"/>
  </r>
  <r>
    <s v="BTC157"/>
    <x v="0"/>
    <s v="LABORF"/>
    <s v="2025"/>
    <n v="0"/>
    <m/>
    <s v="GU001"/>
    <s v="210VI0"/>
    <s v="2399"/>
    <s v="601000"/>
    <m/>
    <m/>
    <s v="0"/>
    <s v="District"/>
    <s v="2"/>
    <x v="1"/>
    <s v="21"/>
    <x v="7"/>
    <s v="210"/>
    <s v="VP of Student Learning"/>
    <s v="210A"/>
    <s v="VP Student Learning"/>
  </r>
  <r>
    <s v="BTC162"/>
    <x v="0"/>
    <s v="LABORF"/>
    <s v="2025"/>
    <n v="0"/>
    <m/>
    <s v="GU001"/>
    <s v="210VI0"/>
    <s v="2399"/>
    <s v="601000"/>
    <m/>
    <m/>
    <s v="0"/>
    <s v="District"/>
    <s v="2"/>
    <x v="1"/>
    <s v="21"/>
    <x v="7"/>
    <s v="210"/>
    <s v="VP of Student Learning"/>
    <s v="210A"/>
    <s v="VP Student Learning"/>
  </r>
  <r>
    <s v="BPE341"/>
    <x v="0"/>
    <s v="LABORF"/>
    <s v="2025"/>
    <n v="0"/>
    <m/>
    <s v="GU001"/>
    <s v="210VI0"/>
    <s v="2394"/>
    <s v="601000"/>
    <m/>
    <m/>
    <s v="0"/>
    <s v="District"/>
    <s v="2"/>
    <x v="1"/>
    <s v="21"/>
    <x v="7"/>
    <s v="210"/>
    <s v="VP of Student Learning"/>
    <s v="210A"/>
    <s v="VP Student Learning"/>
  </r>
  <r>
    <s v="BPE418"/>
    <x v="0"/>
    <s v="LABORF"/>
    <s v="2025"/>
    <n v="0"/>
    <m/>
    <s v="GU001"/>
    <s v="210VI0"/>
    <s v="2394"/>
    <s v="601000"/>
    <m/>
    <m/>
    <s v="0"/>
    <s v="District"/>
    <s v="2"/>
    <x v="1"/>
    <s v="21"/>
    <x v="7"/>
    <s v="210"/>
    <s v="VP of Student Learning"/>
    <s v="210A"/>
    <s v="VP Student Learning"/>
  </r>
  <r>
    <s v="BPE529"/>
    <x v="0"/>
    <s v="LABORF"/>
    <s v="2025"/>
    <n v="0"/>
    <m/>
    <s v="GU001"/>
    <s v="210VI0"/>
    <s v="2394"/>
    <s v="601000"/>
    <m/>
    <m/>
    <s v="0"/>
    <s v="District"/>
    <s v="2"/>
    <x v="1"/>
    <s v="21"/>
    <x v="7"/>
    <s v="210"/>
    <s v="VP of Student Learning"/>
    <s v="210A"/>
    <s v="VP Student Learning"/>
  </r>
  <r>
    <s v="BPE735"/>
    <x v="0"/>
    <s v="LABORF"/>
    <s v="2025"/>
    <n v="0"/>
    <m/>
    <s v="GU001"/>
    <s v="210VI0"/>
    <s v="2394"/>
    <s v="601000"/>
    <m/>
    <m/>
    <s v="0"/>
    <s v="District"/>
    <s v="2"/>
    <x v="1"/>
    <s v="21"/>
    <x v="7"/>
    <s v="210"/>
    <s v="VP of Student Learning"/>
    <s v="210A"/>
    <s v="VP Student Learning"/>
  </r>
  <r>
    <s v="BPE754"/>
    <x v="0"/>
    <s v="LABORF"/>
    <s v="2025"/>
    <n v="0"/>
    <m/>
    <s v="GU001"/>
    <s v="210VI0"/>
    <s v="2394"/>
    <s v="601000"/>
    <m/>
    <m/>
    <s v="0"/>
    <s v="District"/>
    <s v="2"/>
    <x v="1"/>
    <s v="21"/>
    <x v="7"/>
    <s v="210"/>
    <s v="VP of Student Learning"/>
    <s v="210A"/>
    <s v="VP Student Learning"/>
  </r>
  <r>
    <s v="BMM047"/>
    <x v="0"/>
    <s v="LABORF"/>
    <s v="2025"/>
    <n v="214175.55"/>
    <m/>
    <s v="GU001"/>
    <s v="210VI0"/>
    <s v="1214"/>
    <s v="601000"/>
    <m/>
    <m/>
    <s v="0"/>
    <s v="District"/>
    <s v="2"/>
    <x v="1"/>
    <s v="21"/>
    <x v="7"/>
    <s v="210"/>
    <s v="VP of Student Learning"/>
    <s v="210A"/>
    <s v="VP Student Learning"/>
  </r>
  <r>
    <s v="BPAH19"/>
    <x v="0"/>
    <s v="LABORF"/>
    <s v="2025"/>
    <n v="0"/>
    <m/>
    <s v="GU001"/>
    <s v="210VI0"/>
    <s v="2412"/>
    <s v="499900"/>
    <m/>
    <m/>
    <s v="0"/>
    <s v="District"/>
    <s v="2"/>
    <x v="1"/>
    <s v="21"/>
    <x v="7"/>
    <s v="210"/>
    <s v="VP of Student Learning"/>
    <s v="210A"/>
    <s v="VP Student Learning"/>
  </r>
  <r>
    <s v="BPE106"/>
    <x v="0"/>
    <s v="LABORF"/>
    <s v="2025"/>
    <n v="0"/>
    <m/>
    <s v="GU001"/>
    <s v="210VI0"/>
    <s v="2394"/>
    <s v="601000"/>
    <m/>
    <m/>
    <s v="0"/>
    <s v="District"/>
    <s v="2"/>
    <x v="1"/>
    <s v="21"/>
    <x v="7"/>
    <s v="210"/>
    <s v="VP of Student Learning"/>
    <s v="210A"/>
    <s v="VP Student Learning"/>
  </r>
  <r>
    <s v="BPE187"/>
    <x v="0"/>
    <s v="LABORF"/>
    <s v="2025"/>
    <n v="0"/>
    <m/>
    <s v="GU001"/>
    <s v="210VI0"/>
    <s v="2394"/>
    <s v="601000"/>
    <m/>
    <m/>
    <s v="0"/>
    <s v="District"/>
    <s v="2"/>
    <x v="1"/>
    <s v="21"/>
    <x v="7"/>
    <s v="210"/>
    <s v="VP of Student Learning"/>
    <s v="210A"/>
    <s v="VP Student Learning"/>
  </r>
  <r>
    <s v="BPE236"/>
    <x v="0"/>
    <s v="LABORF"/>
    <s v="2025"/>
    <n v="0"/>
    <m/>
    <s v="GU001"/>
    <s v="210VI0"/>
    <s v="2394"/>
    <s v="601000"/>
    <m/>
    <m/>
    <s v="0"/>
    <s v="District"/>
    <s v="2"/>
    <x v="1"/>
    <s v="21"/>
    <x v="7"/>
    <s v="210"/>
    <s v="VP of Student Learning"/>
    <s v="210A"/>
    <s v="VP Student Learning"/>
  </r>
  <r>
    <s v="BPE244"/>
    <x v="0"/>
    <s v="LABORF"/>
    <s v="2025"/>
    <n v="0"/>
    <m/>
    <s v="GU001"/>
    <s v="210VI0"/>
    <s v="2394"/>
    <s v="601000"/>
    <m/>
    <m/>
    <s v="0"/>
    <s v="District"/>
    <s v="2"/>
    <x v="1"/>
    <s v="21"/>
    <x v="7"/>
    <s v="210"/>
    <s v="VP of Student Learning"/>
    <s v="210A"/>
    <s v="VP Student Learning"/>
  </r>
  <r>
    <s v="BPE253"/>
    <x v="0"/>
    <s v="LABORF"/>
    <s v="2025"/>
    <n v="0"/>
    <m/>
    <s v="GU001"/>
    <s v="210VI0"/>
    <s v="2394"/>
    <s v="601000"/>
    <m/>
    <m/>
    <s v="0"/>
    <s v="District"/>
    <s v="2"/>
    <x v="1"/>
    <s v="21"/>
    <x v="7"/>
    <s v="210"/>
    <s v="VP of Student Learning"/>
    <s v="210A"/>
    <s v="VP Student Learning"/>
  </r>
  <r>
    <s v="BPE265"/>
    <x v="0"/>
    <s v="LABORF"/>
    <s v="2025"/>
    <n v="0"/>
    <m/>
    <s v="GU001"/>
    <s v="210VI0"/>
    <s v="2394"/>
    <s v="601000"/>
    <m/>
    <m/>
    <s v="0"/>
    <s v="District"/>
    <s v="2"/>
    <x v="1"/>
    <s v="21"/>
    <x v="7"/>
    <s v="210"/>
    <s v="VP of Student Learning"/>
    <s v="210A"/>
    <s v="VP Student Learning"/>
  </r>
  <r>
    <s v="BPFA21"/>
    <x v="0"/>
    <s v="LABORF"/>
    <s v="2025"/>
    <n v="0"/>
    <m/>
    <s v="GU001"/>
    <s v="210VI0"/>
    <s v="2412"/>
    <s v="499900"/>
    <m/>
    <m/>
    <s v="0"/>
    <s v="District"/>
    <s v="2"/>
    <x v="1"/>
    <s v="21"/>
    <x v="7"/>
    <s v="210"/>
    <s v="VP of Student Learning"/>
    <s v="210A"/>
    <s v="VP Student Learning"/>
  </r>
  <r>
    <s v="BTC007"/>
    <x v="0"/>
    <s v="LABORF"/>
    <s v="2025"/>
    <n v="0"/>
    <m/>
    <s v="GU001"/>
    <s v="210VI0"/>
    <s v="2399"/>
    <s v="601000"/>
    <m/>
    <m/>
    <s v="0"/>
    <s v="District"/>
    <s v="2"/>
    <x v="1"/>
    <s v="21"/>
    <x v="7"/>
    <s v="210"/>
    <s v="VP of Student Learning"/>
    <s v="210A"/>
    <s v="VP Student Learning"/>
  </r>
  <r>
    <s v="BTF011"/>
    <x v="0"/>
    <s v="LABORF"/>
    <s v="2025"/>
    <n v="0"/>
    <m/>
    <s v="GU001"/>
    <s v="210VI0"/>
    <s v="1311"/>
    <s v="499900"/>
    <m/>
    <m/>
    <s v="0"/>
    <s v="District"/>
    <s v="2"/>
    <x v="1"/>
    <s v="21"/>
    <x v="7"/>
    <s v="210"/>
    <s v="VP of Student Learning"/>
    <s v="210A"/>
    <s v="VP Student Learning"/>
  </r>
  <r>
    <s v="BTF077"/>
    <x v="0"/>
    <s v="LABORF"/>
    <s v="2025"/>
    <n v="0"/>
    <m/>
    <s v="GU001"/>
    <s v="210VI0"/>
    <s v="1311"/>
    <s v="499900"/>
    <m/>
    <m/>
    <s v="0"/>
    <s v="District"/>
    <s v="2"/>
    <x v="1"/>
    <s v="21"/>
    <x v="7"/>
    <s v="210"/>
    <s v="VP of Student Learning"/>
    <s v="210A"/>
    <s v="VP Student Learning"/>
  </r>
  <r>
    <s v="BPE308"/>
    <x v="0"/>
    <s v="LABORF"/>
    <s v="2025"/>
    <n v="0"/>
    <m/>
    <s v="GU001"/>
    <s v="210VI0"/>
    <s v="2394"/>
    <s v="601000"/>
    <m/>
    <m/>
    <s v="0"/>
    <s v="District"/>
    <s v="2"/>
    <x v="1"/>
    <s v="21"/>
    <x v="7"/>
    <s v="210"/>
    <s v="VP of Student Learning"/>
    <s v="210A"/>
    <s v="VP Student Learning"/>
  </r>
  <r>
    <s v="BPE315"/>
    <x v="0"/>
    <s v="LABORF"/>
    <s v="2025"/>
    <n v="0"/>
    <m/>
    <s v="GU001"/>
    <s v="210VI0"/>
    <s v="2394"/>
    <s v="601000"/>
    <m/>
    <m/>
    <s v="0"/>
    <s v="District"/>
    <s v="2"/>
    <x v="1"/>
    <s v="21"/>
    <x v="7"/>
    <s v="210"/>
    <s v="VP of Student Learning"/>
    <s v="210A"/>
    <s v="VP Student Learning"/>
  </r>
  <r>
    <s v="BPE739"/>
    <x v="0"/>
    <s v="LABORF"/>
    <s v="2025"/>
    <n v="0"/>
    <m/>
    <s v="GU001"/>
    <s v="210VI0"/>
    <s v="2394"/>
    <s v="601000"/>
    <m/>
    <m/>
    <s v="0"/>
    <s v="District"/>
    <s v="2"/>
    <x v="1"/>
    <s v="21"/>
    <x v="7"/>
    <s v="210"/>
    <s v="VP of Student Learning"/>
    <s v="210A"/>
    <s v="VP Student Learning"/>
  </r>
  <r>
    <s v="BPE753"/>
    <x v="0"/>
    <s v="LABORF"/>
    <s v="2025"/>
    <n v="0"/>
    <m/>
    <s v="GU001"/>
    <s v="210VI0"/>
    <s v="2394"/>
    <s v="601000"/>
    <m/>
    <m/>
    <s v="0"/>
    <s v="District"/>
    <s v="2"/>
    <x v="1"/>
    <s v="21"/>
    <x v="7"/>
    <s v="210"/>
    <s v="VP of Student Learning"/>
    <s v="210A"/>
    <s v="VP Student Learning"/>
  </r>
  <r>
    <s v="BPPS26"/>
    <x v="0"/>
    <s v="LABORF"/>
    <s v="2025"/>
    <n v="0"/>
    <m/>
    <s v="GU001"/>
    <s v="210VI0"/>
    <s v="2412"/>
    <s v="499900"/>
    <m/>
    <m/>
    <s v="0"/>
    <s v="District"/>
    <s v="2"/>
    <x v="1"/>
    <s v="21"/>
    <x v="7"/>
    <s v="210"/>
    <s v="VP of Student Learning"/>
    <s v="210A"/>
    <s v="VP Student Learning"/>
  </r>
  <r>
    <s v="BTN014"/>
    <x v="0"/>
    <s v="LABORF"/>
    <s v="2025"/>
    <n v="0"/>
    <m/>
    <s v="RP634"/>
    <s v="211AP9"/>
    <s v="2110"/>
    <s v="684000"/>
    <m/>
    <m/>
    <s v="0"/>
    <s v="District"/>
    <s v="2"/>
    <x v="1"/>
    <s v="21"/>
    <x v="7"/>
    <s v="211"/>
    <s v="BC Exec Director Rural Initiatives"/>
    <s v="211A"/>
    <s v="Dean of Learning Resources &amp; IT"/>
  </r>
  <r>
    <s v="BTC025"/>
    <x v="0"/>
    <s v="LABORF"/>
    <s v="2025"/>
    <n v="0"/>
    <m/>
    <s v="GU001"/>
    <s v="211CPT"/>
    <s v="2419"/>
    <s v="010100"/>
    <m/>
    <m/>
    <s v="0"/>
    <s v="District"/>
    <s v="2"/>
    <x v="1"/>
    <s v="21"/>
    <x v="7"/>
    <s v="211"/>
    <s v="BC Exec Director Rural Initiatives"/>
    <s v="211C"/>
    <s v="Information Services"/>
  </r>
  <r>
    <s v="BMC792"/>
    <x v="0"/>
    <s v="LABORF"/>
    <s v="2025"/>
    <n v="56198.65"/>
    <m/>
    <s v="RP634"/>
    <s v="211AEA"/>
    <s v="2191"/>
    <s v="684000"/>
    <m/>
    <m/>
    <s v="0"/>
    <s v="District"/>
    <s v="2"/>
    <x v="1"/>
    <s v="21"/>
    <x v="7"/>
    <s v="211"/>
    <s v="BC Exec Director Rural Initiatives"/>
    <s v="211E"/>
    <s v="BC Exec Director Rural Initiatives"/>
  </r>
  <r>
    <s v="BMF596"/>
    <x v="0"/>
    <s v="LABORF"/>
    <s v="2025"/>
    <n v="128412.17"/>
    <m/>
    <s v="GU001"/>
    <s v="211DC0"/>
    <s v="1100"/>
    <s v="060100"/>
    <m/>
    <m/>
    <s v="0"/>
    <s v="District"/>
    <s v="2"/>
    <x v="1"/>
    <s v="21"/>
    <x v="7"/>
    <s v="211"/>
    <s v="BC Exec Director Rural Initiatives"/>
    <s v="211E"/>
    <s v="BC Exec Director Rural Initiatives"/>
  </r>
  <r>
    <s v="BMF511"/>
    <x v="0"/>
    <s v="LABORF"/>
    <s v="2025"/>
    <n v="158323.12"/>
    <m/>
    <s v="GU001"/>
    <s v="211DC0"/>
    <s v="1100"/>
    <s v="130500"/>
    <m/>
    <m/>
    <s v="0"/>
    <s v="District"/>
    <s v="2"/>
    <x v="1"/>
    <s v="21"/>
    <x v="7"/>
    <s v="211"/>
    <s v="BC Exec Director Rural Initiatives"/>
    <s v="211E"/>
    <s v="BC Exec Director Rural Initiatives"/>
  </r>
  <r>
    <s v="BMC012"/>
    <x v="0"/>
    <s v="LABORF"/>
    <s v="2025"/>
    <n v="22499.99"/>
    <m/>
    <s v="GU001"/>
    <s v="211DC0"/>
    <s v="2191"/>
    <s v="601000"/>
    <m/>
    <m/>
    <s v="0"/>
    <s v="District"/>
    <s v="2"/>
    <x v="1"/>
    <s v="21"/>
    <x v="7"/>
    <s v="211"/>
    <s v="BC Exec Director Rural Initiatives"/>
    <s v="211E"/>
    <s v="BC Exec Director Rural Initiatives"/>
  </r>
  <r>
    <s v="BMF488"/>
    <x v="0"/>
    <s v="LABORF"/>
    <s v="2025"/>
    <n v="119243.46"/>
    <m/>
    <s v="GU001"/>
    <s v="212AA1"/>
    <s v="1100"/>
    <s v="103000"/>
    <m/>
    <m/>
    <s v="0"/>
    <s v="District"/>
    <s v="2"/>
    <x v="1"/>
    <s v="21"/>
    <x v="7"/>
    <s v="212"/>
    <s v="Dean of Student Learning"/>
    <s v="212A"/>
    <s v="BC Art Department"/>
  </r>
  <r>
    <s v="BMF198"/>
    <x v="0"/>
    <s v="LABORF"/>
    <s v="2025"/>
    <n v="89681.88"/>
    <m/>
    <s v="GU001"/>
    <s v="212AA1"/>
    <s v="1252"/>
    <s v="601000"/>
    <m/>
    <m/>
    <s v="0"/>
    <s v="District"/>
    <s v="2"/>
    <x v="1"/>
    <s v="21"/>
    <x v="7"/>
    <s v="212"/>
    <s v="Dean of Student Learning"/>
    <s v="212A"/>
    <s v="BC Art Department"/>
  </r>
  <r>
    <s v="BMF072"/>
    <x v="0"/>
    <s v="LABORF"/>
    <s v="2025"/>
    <n v="96096.13"/>
    <m/>
    <s v="GU001"/>
    <s v="212BMT"/>
    <s v="1100"/>
    <s v="050100"/>
    <m/>
    <m/>
    <s v="0"/>
    <s v="District"/>
    <s v="2"/>
    <x v="1"/>
    <s v="21"/>
    <x v="7"/>
    <s v="212"/>
    <s v="Dean of Student Learning"/>
    <s v="212B"/>
    <s v="Art Department"/>
  </r>
  <r>
    <s v="BEF006"/>
    <x v="0"/>
    <s v="LABORF"/>
    <s v="2025"/>
    <n v="91465.69"/>
    <m/>
    <s v="GU001"/>
    <s v="212BMT"/>
    <s v="1100"/>
    <s v="050200"/>
    <m/>
    <m/>
    <s v="0"/>
    <s v="District"/>
    <s v="2"/>
    <x v="1"/>
    <s v="21"/>
    <x v="7"/>
    <s v="212"/>
    <s v="Dean of Student Learning"/>
    <s v="212B"/>
    <s v="Art Department"/>
  </r>
  <r>
    <s v="BMF877"/>
    <x v="0"/>
    <s v="LABORF"/>
    <s v="2025"/>
    <n v="0"/>
    <m/>
    <s v="GU001"/>
    <s v="212BMT"/>
    <s v="1100"/>
    <s v="050200"/>
    <m/>
    <m/>
    <s v="0"/>
    <s v="District"/>
    <s v="2"/>
    <x v="1"/>
    <s v="21"/>
    <x v="7"/>
    <s v="212"/>
    <s v="Dean of Student Learning"/>
    <s v="212B"/>
    <s v="Art Department"/>
  </r>
  <r>
    <s v="BTF109"/>
    <x v="0"/>
    <s v="LABORF"/>
    <s v="2025"/>
    <n v="0"/>
    <m/>
    <s v="GU001"/>
    <s v="212BMT"/>
    <s v="1311"/>
    <s v="050200"/>
    <m/>
    <m/>
    <s v="0"/>
    <s v="District"/>
    <s v="2"/>
    <x v="1"/>
    <s v="21"/>
    <x v="7"/>
    <s v="212"/>
    <s v="Dean of Student Learning"/>
    <s v="212B"/>
    <s v="Art Department"/>
  </r>
  <r>
    <s v="BMF084"/>
    <x v="0"/>
    <s v="LABORF"/>
    <s v="2025"/>
    <n v="158323.12"/>
    <m/>
    <s v="GU001"/>
    <s v="212PA2"/>
    <s v="1100"/>
    <s v="100400"/>
    <m/>
    <m/>
    <s v="0"/>
    <s v="District"/>
    <s v="2"/>
    <x v="1"/>
    <s v="21"/>
    <x v="7"/>
    <s v="212"/>
    <s v="Dean of Student Learning"/>
    <s v="212P"/>
    <s v="Performing Arts"/>
  </r>
  <r>
    <s v="BMC044"/>
    <x v="0"/>
    <s v="LABORF"/>
    <s v="2025"/>
    <n v="63583.69"/>
    <m/>
    <s v="GU001"/>
    <s v="212PA2"/>
    <s v="2211"/>
    <s v="100400"/>
    <m/>
    <m/>
    <s v="0"/>
    <s v="District"/>
    <s v="2"/>
    <x v="1"/>
    <s v="21"/>
    <x v="7"/>
    <s v="212"/>
    <s v="Dean of Student Learning"/>
    <s v="212P"/>
    <s v="Performing Arts"/>
  </r>
  <r>
    <s v="BMF599"/>
    <x v="0"/>
    <s v="LABORF"/>
    <s v="2025"/>
    <n v="9141.4500000000007"/>
    <m/>
    <s v="GU001"/>
    <s v="212PA2"/>
    <s v="1252"/>
    <s v="601000"/>
    <m/>
    <m/>
    <s v="0"/>
    <s v="District"/>
    <s v="2"/>
    <x v="1"/>
    <s v="21"/>
    <x v="7"/>
    <s v="212"/>
    <s v="Dean of Student Learning"/>
    <s v="212P"/>
    <s v="Performing Arts"/>
  </r>
  <r>
    <s v="BPE672"/>
    <x v="0"/>
    <s v="LABORF"/>
    <s v="2025"/>
    <n v="0"/>
    <m/>
    <s v="GU001"/>
    <s v="212PA2"/>
    <s v="2495"/>
    <s v="100413"/>
    <m/>
    <m/>
    <s v="0"/>
    <s v="District"/>
    <s v="2"/>
    <x v="1"/>
    <s v="21"/>
    <x v="7"/>
    <s v="212"/>
    <s v="Dean of Student Learning"/>
    <s v="212P"/>
    <s v="Performing Arts"/>
  </r>
  <r>
    <s v="BMF589"/>
    <x v="0"/>
    <s v="LABORF"/>
    <s v="2025"/>
    <n v="139934.57"/>
    <m/>
    <s v="GU001"/>
    <s v="212PA2"/>
    <s v="1100"/>
    <s v="100400"/>
    <m/>
    <m/>
    <s v="0"/>
    <s v="District"/>
    <s v="2"/>
    <x v="1"/>
    <s v="21"/>
    <x v="7"/>
    <s v="212"/>
    <s v="Dean of Student Learning"/>
    <s v="212P"/>
    <s v="Performing Arts"/>
  </r>
  <r>
    <s v="BMF682"/>
    <x v="0"/>
    <s v="LABORF"/>
    <s v="2025"/>
    <n v="102823.27"/>
    <m/>
    <s v="GU001"/>
    <s v="212PA3"/>
    <s v="1100"/>
    <s v="100700"/>
    <m/>
    <m/>
    <s v="0"/>
    <s v="District"/>
    <s v="2"/>
    <x v="1"/>
    <s v="21"/>
    <x v="7"/>
    <s v="212"/>
    <s v="Dean of Student Learning"/>
    <s v="212P"/>
    <s v="Performing Arts"/>
  </r>
  <r>
    <s v="BMF258"/>
    <x v="0"/>
    <s v="LABORF"/>
    <s v="2025"/>
    <n v="138285.85"/>
    <m/>
    <s v="GU001"/>
    <s v="212PA3"/>
    <s v="1100"/>
    <s v="100700"/>
    <m/>
    <m/>
    <s v="0"/>
    <s v="District"/>
    <s v="2"/>
    <x v="1"/>
    <s v="21"/>
    <x v="7"/>
    <s v="212"/>
    <s v="Dean of Student Learning"/>
    <s v="212P"/>
    <s v="Performing Arts"/>
  </r>
  <r>
    <s v="BMF607"/>
    <x v="0"/>
    <s v="LABORF"/>
    <s v="2025"/>
    <n v="133191.73000000001"/>
    <m/>
    <s v="GU001"/>
    <s v="213AGR"/>
    <s v="1100"/>
    <s v="011200"/>
    <m/>
    <m/>
    <s v="0"/>
    <s v="District"/>
    <s v="2"/>
    <x v="1"/>
    <s v="21"/>
    <x v="7"/>
    <s v="213"/>
    <s v="Dean of Economics &amp; Workforce Dev"/>
    <s v="213B"/>
    <s v="Agriculture Department"/>
  </r>
  <r>
    <s v="BMF123"/>
    <x v="0"/>
    <s v="LABORF"/>
    <s v="2025"/>
    <n v="0"/>
    <m/>
    <s v="GU001"/>
    <s v="213AGR"/>
    <s v="1100"/>
    <s v="010100"/>
    <m/>
    <m/>
    <s v="0"/>
    <s v="District"/>
    <s v="2"/>
    <x v="1"/>
    <s v="21"/>
    <x v="7"/>
    <s v="213"/>
    <s v="Dean of Economics &amp; Workforce Dev"/>
    <s v="213B"/>
    <s v="Agriculture Department"/>
  </r>
  <r>
    <s v="BMC592"/>
    <x v="0"/>
    <s v="LABORF"/>
    <s v="2025"/>
    <n v="54828.02"/>
    <m/>
    <s v="GU001"/>
    <s v="213DE0"/>
    <s v="2191"/>
    <s v="601000"/>
    <m/>
    <m/>
    <s v="0"/>
    <s v="District"/>
    <s v="2"/>
    <x v="1"/>
    <s v="21"/>
    <x v="7"/>
    <s v="213"/>
    <s v="Dean of Economics &amp; Workforce Dev"/>
    <s v="213D"/>
    <s v="Business Center"/>
  </r>
  <r>
    <s v="BMM003"/>
    <x v="0"/>
    <s v="LABORF"/>
    <s v="2025"/>
    <n v="180500.38"/>
    <m/>
    <s v="GU001"/>
    <s v="213DE0"/>
    <s v="1214"/>
    <s v="601000"/>
    <m/>
    <m/>
    <s v="0"/>
    <s v="District"/>
    <s v="2"/>
    <x v="1"/>
    <s v="21"/>
    <x v="7"/>
    <s v="213"/>
    <s v="Dean of Economics &amp; Workforce Dev"/>
    <s v="213D"/>
    <s v="Business Center"/>
  </r>
  <r>
    <s v="BMN212"/>
    <x v="0"/>
    <s v="LABORF"/>
    <s v="2025"/>
    <n v="32158.85"/>
    <m/>
    <s v="RP041"/>
    <s v="213SN1"/>
    <s v="2110"/>
    <s v="684000"/>
    <m/>
    <m/>
    <s v="0"/>
    <s v="District"/>
    <s v="2"/>
    <x v="1"/>
    <s v="21"/>
    <x v="7"/>
    <s v="213"/>
    <s v="Dean of Economics &amp; Workforce Dev"/>
    <s v="213S"/>
    <s v="BC SOC SCIENCE/RISING SCHOL"/>
  </r>
  <r>
    <s v="BMF244"/>
    <x v="0"/>
    <s v="LABORF"/>
    <s v="2025"/>
    <n v="143432.92000000001"/>
    <m/>
    <s v="GU001"/>
    <s v="213SS1"/>
    <s v="1100"/>
    <s v="220500"/>
    <m/>
    <m/>
    <s v="0"/>
    <s v="District"/>
    <s v="2"/>
    <x v="1"/>
    <s v="21"/>
    <x v="7"/>
    <s v="213"/>
    <s v="Dean of Economics &amp; Workforce Dev"/>
    <s v="213S"/>
    <s v="BC SOC SCIENCE/RISING SCHOL"/>
  </r>
  <r>
    <s v="BMC573"/>
    <x v="0"/>
    <s v="LABORF"/>
    <s v="2025"/>
    <n v="19660.86"/>
    <m/>
    <s v="GU001"/>
    <s v="213SS1"/>
    <s v="2191"/>
    <s v="601000"/>
    <m/>
    <m/>
    <s v="0"/>
    <s v="District"/>
    <s v="2"/>
    <x v="1"/>
    <s v="21"/>
    <x v="7"/>
    <s v="213"/>
    <s v="Dean of Economics &amp; Workforce Dev"/>
    <s v="213S"/>
    <s v="BC SOC SCIENCE/RISING SCHOL"/>
  </r>
  <r>
    <s v="BMF338"/>
    <x v="0"/>
    <s v="LABORF"/>
    <s v="2025"/>
    <n v="118481.76"/>
    <m/>
    <s v="GU001"/>
    <s v="213SS1"/>
    <s v="1100"/>
    <s v="220500"/>
    <m/>
    <m/>
    <s v="0"/>
    <s v="District"/>
    <s v="2"/>
    <x v="1"/>
    <s v="21"/>
    <x v="7"/>
    <s v="213"/>
    <s v="Dean of Economics &amp; Workforce Dev"/>
    <s v="213S"/>
    <s v="BC SOC SCIENCE/RISING SCHOL"/>
  </r>
  <r>
    <s v="BMC843"/>
    <x v="0"/>
    <s v="LABORF"/>
    <s v="2025"/>
    <n v="57603.62"/>
    <m/>
    <s v="RP335"/>
    <s v="214SU1"/>
    <s v="2191"/>
    <s v="601000"/>
    <s v="STEM02"/>
    <m/>
    <s v="0"/>
    <s v="District"/>
    <s v="2"/>
    <x v="1"/>
    <s v="21"/>
    <x v="7"/>
    <s v="214"/>
    <s v="Dean of Instruction"/>
    <s v="214S"/>
    <s v="BC Stem"/>
  </r>
  <r>
    <s v="BMC485"/>
    <x v="0"/>
    <s v="LABORF"/>
    <s v="2025"/>
    <n v="0"/>
    <m/>
    <s v="RP335"/>
    <s v="214SU1"/>
    <s v="2191"/>
    <s v="601000"/>
    <s v="STEM02"/>
    <m/>
    <s v="0"/>
    <s v="District"/>
    <s v="2"/>
    <x v="1"/>
    <s v="21"/>
    <x v="7"/>
    <s v="214"/>
    <s v="Dean of Instruction"/>
    <s v="214S"/>
    <s v="BC Stem"/>
  </r>
  <r>
    <s v="BMN059"/>
    <x v="0"/>
    <s v="LABORF"/>
    <s v="2025"/>
    <n v="49058.14"/>
    <m/>
    <s v="RP335"/>
    <s v="214SU1"/>
    <s v="2110"/>
    <s v="601000"/>
    <s v="STEM02"/>
    <m/>
    <s v="0"/>
    <s v="District"/>
    <s v="2"/>
    <x v="1"/>
    <s v="21"/>
    <x v="7"/>
    <s v="214"/>
    <s v="Dean of Instruction"/>
    <s v="214S"/>
    <s v="BC Stem"/>
  </r>
  <r>
    <s v="BMM082"/>
    <x v="0"/>
    <s v="LABORF"/>
    <s v="2025"/>
    <n v="0"/>
    <m/>
    <s v="RP335"/>
    <s v="214SU1"/>
    <s v="1214"/>
    <s v="601000"/>
    <s v="STEM02"/>
    <m/>
    <s v="0"/>
    <s v="District"/>
    <s v="2"/>
    <x v="1"/>
    <s v="21"/>
    <x v="7"/>
    <s v="214"/>
    <s v="Dean of Instruction"/>
    <s v="214S"/>
    <s v="BC Stem"/>
  </r>
  <r>
    <s v="BTM016"/>
    <x v="0"/>
    <s v="LABORF"/>
    <s v="2025"/>
    <n v="70629.279999999999"/>
    <m/>
    <s v="GU001"/>
    <s v="215DN0"/>
    <s v="1214"/>
    <s v="601000"/>
    <m/>
    <m/>
    <s v="0"/>
    <s v="District"/>
    <s v="2"/>
    <x v="1"/>
    <s v="21"/>
    <x v="7"/>
    <s v="215"/>
    <s v="Dean-Stdnt Lrning (Math/HC)"/>
    <s v="215A"/>
    <s v="Dean-Stdnt Lrning (Math/HC)"/>
  </r>
  <r>
    <s v="BMF302"/>
    <x v="0"/>
    <s v="LABORF"/>
    <s v="2025"/>
    <n v="0"/>
    <m/>
    <s v="GU001"/>
    <s v="215BD1"/>
    <s v="1100"/>
    <s v="040100"/>
    <m/>
    <m/>
    <s v="0"/>
    <s v="District"/>
    <s v="2"/>
    <x v="1"/>
    <s v="21"/>
    <x v="7"/>
    <s v="215"/>
    <s v="Dean-Stdnt Lrning (Math/HC)"/>
    <s v="215B"/>
    <s v="Biology Science Department"/>
  </r>
  <r>
    <s v="BMF330"/>
    <x v="0"/>
    <s v="LABORF"/>
    <s v="2025"/>
    <n v="0"/>
    <m/>
    <s v="GU001"/>
    <s v="215MA1"/>
    <s v="1100"/>
    <s v="170100"/>
    <m/>
    <m/>
    <s v="0"/>
    <s v="District"/>
    <s v="2"/>
    <x v="1"/>
    <s v="21"/>
    <x v="7"/>
    <s v="215"/>
    <s v="Dean-Stdnt Lrning (Math/HC)"/>
    <s v="215F"/>
    <s v="Math General"/>
  </r>
  <r>
    <s v="BMF530"/>
    <x v="0"/>
    <s v="LABORF"/>
    <s v="2025"/>
    <n v="0"/>
    <m/>
    <s v="GU001"/>
    <s v="215MA1"/>
    <s v="1100"/>
    <s v="170100"/>
    <m/>
    <m/>
    <s v="0"/>
    <s v="District"/>
    <s v="2"/>
    <x v="1"/>
    <s v="21"/>
    <x v="7"/>
    <s v="215"/>
    <s v="Dean-Stdnt Lrning (Math/HC)"/>
    <s v="215F"/>
    <s v="Math General"/>
  </r>
  <r>
    <s v="BMF559"/>
    <x v="0"/>
    <s v="LABORF"/>
    <s v="2025"/>
    <n v="14193.63"/>
    <m/>
    <s v="GU001"/>
    <s v="215MA1"/>
    <s v="1252"/>
    <s v="601000"/>
    <m/>
    <m/>
    <s v="0"/>
    <s v="District"/>
    <s v="2"/>
    <x v="1"/>
    <s v="21"/>
    <x v="7"/>
    <s v="215"/>
    <s v="Dean-Stdnt Lrning (Math/HC)"/>
    <s v="215F"/>
    <s v="Math General"/>
  </r>
  <r>
    <s v="BMF261"/>
    <x v="0"/>
    <s v="LABORF"/>
    <s v="2025"/>
    <n v="129238.63"/>
    <m/>
    <s v="GU001"/>
    <s v="215MA1"/>
    <s v="1100"/>
    <s v="170100"/>
    <m/>
    <m/>
    <s v="0"/>
    <s v="District"/>
    <s v="2"/>
    <x v="1"/>
    <s v="21"/>
    <x v="7"/>
    <s v="215"/>
    <s v="Dean-Stdnt Lrning (Math/HC)"/>
    <s v="215F"/>
    <s v="Math General"/>
  </r>
  <r>
    <s v="BMF502"/>
    <x v="0"/>
    <s v="LABORF"/>
    <s v="2025"/>
    <n v="147967.51"/>
    <m/>
    <s v="GU001"/>
    <s v="215MA1"/>
    <s v="1100"/>
    <s v="170100"/>
    <m/>
    <m/>
    <s v="0"/>
    <s v="District"/>
    <s v="2"/>
    <x v="1"/>
    <s v="21"/>
    <x v="7"/>
    <s v="215"/>
    <s v="Dean-Stdnt Lrning (Math/HC)"/>
    <s v="215F"/>
    <s v="Math General"/>
  </r>
  <r>
    <s v="BMC755"/>
    <x v="0"/>
    <s v="LABORF"/>
    <s v="2025"/>
    <n v="28044.69"/>
    <m/>
    <s v="GU001"/>
    <s v="215MA1"/>
    <s v="2211"/>
    <s v="170100"/>
    <m/>
    <m/>
    <s v="0"/>
    <s v="District"/>
    <s v="2"/>
    <x v="1"/>
    <s v="21"/>
    <x v="7"/>
    <s v="215"/>
    <s v="Dean-Stdnt Lrning (Math/HC)"/>
    <s v="215F"/>
    <s v="Math General"/>
  </r>
  <r>
    <s v="BMF061"/>
    <x v="0"/>
    <s v="LABORF"/>
    <s v="2025"/>
    <n v="102823.27"/>
    <m/>
    <s v="GU001"/>
    <s v="215SI1"/>
    <s v="1100"/>
    <s v="190500"/>
    <m/>
    <m/>
    <s v="0"/>
    <s v="District"/>
    <s v="2"/>
    <x v="1"/>
    <s v="21"/>
    <x v="7"/>
    <s v="215"/>
    <s v="Dean-Stdnt Lrning (Math/HC)"/>
    <s v="215G"/>
    <s v="Physical Science"/>
  </r>
  <r>
    <s v="BMF582"/>
    <x v="0"/>
    <s v="LABORF"/>
    <s v="2025"/>
    <n v="139934.57"/>
    <m/>
    <s v="GU001"/>
    <s v="215SI1"/>
    <s v="1100"/>
    <s v="190500"/>
    <m/>
    <m/>
    <s v="0"/>
    <s v="District"/>
    <s v="2"/>
    <x v="1"/>
    <s v="21"/>
    <x v="7"/>
    <s v="215"/>
    <s v="Dean-Stdnt Lrning (Math/HC)"/>
    <s v="215G"/>
    <s v="Physical Science"/>
  </r>
  <r>
    <s v="BMF193"/>
    <x v="0"/>
    <s v="LABORF"/>
    <s v="2025"/>
    <n v="96096.13"/>
    <m/>
    <s v="GU001"/>
    <s v="215SI1"/>
    <s v="1100"/>
    <s v="190200"/>
    <m/>
    <m/>
    <s v="0"/>
    <s v="District"/>
    <s v="2"/>
    <x v="1"/>
    <s v="21"/>
    <x v="7"/>
    <s v="215"/>
    <s v="Dean-Stdnt Lrning (Math/HC)"/>
    <s v="215G"/>
    <s v="Physical Science"/>
  </r>
  <r>
    <s v="BMF453"/>
    <x v="0"/>
    <s v="LABORF"/>
    <s v="2025"/>
    <n v="138285.85"/>
    <m/>
    <s v="GU001"/>
    <s v="215PE1"/>
    <s v="1100"/>
    <s v="070100"/>
    <m/>
    <m/>
    <s v="0"/>
    <s v="District"/>
    <s v="2"/>
    <x v="1"/>
    <s v="21"/>
    <x v="7"/>
    <s v="215"/>
    <s v="Dean-Stdnt Lrning (Math/HC)"/>
    <s v="215P"/>
    <s v="BC ENGINEERING"/>
  </r>
  <r>
    <s v="BMF532"/>
    <x v="0"/>
    <s v="LABORF"/>
    <s v="2025"/>
    <n v="96096.13"/>
    <m/>
    <s v="GU001"/>
    <s v="217EMP"/>
    <s v="1100"/>
    <s v="125100"/>
    <m/>
    <m/>
    <s v="0"/>
    <s v="District"/>
    <s v="2"/>
    <x v="1"/>
    <s v="21"/>
    <x v="7"/>
    <s v="217"/>
    <s v="Dean of Instruction"/>
    <s v="217E"/>
    <s v="BC EMT/PARAMEDIC"/>
  </r>
  <r>
    <s v="BMF336"/>
    <x v="0"/>
    <s v="LABORF"/>
    <s v="2025"/>
    <n v="110729.41"/>
    <m/>
    <s v="GU001"/>
    <s v="217FT0"/>
    <s v="1100"/>
    <s v="213300"/>
    <m/>
    <m/>
    <s v="0"/>
    <s v="District"/>
    <s v="2"/>
    <x v="1"/>
    <s v="21"/>
    <x v="7"/>
    <s v="217"/>
    <s v="Dean of Instruction"/>
    <s v="217F"/>
    <s v="BC FIRE"/>
  </r>
  <r>
    <s v="BTM001"/>
    <x v="0"/>
    <s v="LABORF"/>
    <s v="2025"/>
    <n v="0"/>
    <m/>
    <s v="GU001"/>
    <s v="218DN0"/>
    <s v="1214"/>
    <s v="601000"/>
    <m/>
    <m/>
    <s v="0"/>
    <s v="District"/>
    <s v="2"/>
    <x v="1"/>
    <s v="21"/>
    <x v="7"/>
    <s v="218"/>
    <s v="Dean of Instruction"/>
    <s v="218D"/>
    <s v="Dean of Instruction"/>
  </r>
  <r>
    <s v="BMF879"/>
    <x v="0"/>
    <s v="LABORF"/>
    <s v="2025"/>
    <n v="0"/>
    <m/>
    <s v="GU001"/>
    <s v="218EDU"/>
    <s v="1100"/>
    <s v="493072"/>
    <m/>
    <m/>
    <s v="0"/>
    <s v="District"/>
    <s v="2"/>
    <x v="1"/>
    <s v="21"/>
    <x v="7"/>
    <s v="218"/>
    <s v="Dean of Instruction"/>
    <s v="218E"/>
    <s v="BC Education"/>
  </r>
  <r>
    <s v="BMF032"/>
    <x v="0"/>
    <s v="LABORF"/>
    <s v="2025"/>
    <n v="158323.12"/>
    <m/>
    <s v="GU001"/>
    <s v="218FC1"/>
    <s v="1100"/>
    <s v="130500"/>
    <m/>
    <m/>
    <s v="0"/>
    <s v="District"/>
    <s v="2"/>
    <x v="1"/>
    <s v="21"/>
    <x v="7"/>
    <s v="218"/>
    <s v="Dean of Instruction"/>
    <s v="218F"/>
    <s v="BC FACE"/>
  </r>
  <r>
    <s v="BMF686"/>
    <x v="0"/>
    <s v="LABORF"/>
    <s v="2025"/>
    <n v="96096.13"/>
    <m/>
    <s v="GU001"/>
    <s v="218FC1"/>
    <s v="1100"/>
    <s v="130500"/>
    <m/>
    <m/>
    <s v="0"/>
    <s v="District"/>
    <s v="2"/>
    <x v="1"/>
    <s v="21"/>
    <x v="7"/>
    <s v="218"/>
    <s v="Dean of Instruction"/>
    <s v="218F"/>
    <s v="BC FACE"/>
  </r>
  <r>
    <s v="BPE674"/>
    <x v="0"/>
    <s v="LABORF"/>
    <s v="2025"/>
    <n v="0"/>
    <m/>
    <s v="RP108"/>
    <s v="218KS4"/>
    <s v="2394"/>
    <s v="676000"/>
    <m/>
    <m/>
    <s v="0"/>
    <s v="District"/>
    <s v="2"/>
    <x v="1"/>
    <s v="21"/>
    <x v="7"/>
    <s v="218"/>
    <s v="Dean of Instruction"/>
    <s v="218K"/>
    <s v="FACULTY GRANTS"/>
  </r>
  <r>
    <s v="BMC779"/>
    <x v="0"/>
    <s v="LABORF"/>
    <s v="2025"/>
    <n v="44420.84"/>
    <m/>
    <s v="CD015"/>
    <s v="219CA2"/>
    <s v="2191"/>
    <s v="692000"/>
    <m/>
    <m/>
    <s v="0"/>
    <s v="District"/>
    <s v="2"/>
    <x v="1"/>
    <s v="21"/>
    <x v="7"/>
    <s v="219"/>
    <s v="BC Director CDC"/>
    <s v="219C"/>
    <s v="BC Director CDC"/>
  </r>
  <r>
    <s v="BMC582"/>
    <x v="0"/>
    <s v="LABORF"/>
    <s v="2025"/>
    <n v="42280.61"/>
    <m/>
    <s v="CD002"/>
    <s v="219CD1"/>
    <s v="2191"/>
    <s v="692000"/>
    <m/>
    <m/>
    <s v="0"/>
    <s v="District"/>
    <s v="2"/>
    <x v="1"/>
    <s v="21"/>
    <x v="7"/>
    <s v="219"/>
    <s v="BC Director CDC"/>
    <s v="219C"/>
    <s v="BC Director CDC"/>
  </r>
  <r>
    <s v="BMN035"/>
    <x v="0"/>
    <s v="LABORF"/>
    <s v="2025"/>
    <n v="44470.71"/>
    <m/>
    <s v="CD002"/>
    <s v="219CD1"/>
    <s v="2110"/>
    <s v="692000"/>
    <m/>
    <m/>
    <s v="0"/>
    <s v="District"/>
    <s v="2"/>
    <x v="1"/>
    <s v="21"/>
    <x v="7"/>
    <s v="219"/>
    <s v="BC Director CDC"/>
    <s v="219C"/>
    <s v="BC Director CDC"/>
  </r>
  <r>
    <s v="BMC680"/>
    <x v="0"/>
    <s v="LABORF"/>
    <s v="2025"/>
    <n v="43337.25"/>
    <m/>
    <s v="CD004"/>
    <s v="219CD4"/>
    <s v="2191"/>
    <s v="692000"/>
    <m/>
    <m/>
    <s v="0"/>
    <s v="District"/>
    <s v="2"/>
    <x v="1"/>
    <s v="21"/>
    <x v="7"/>
    <s v="219"/>
    <s v="BC Director CDC"/>
    <s v="219C"/>
    <s v="BC Director CDC"/>
  </r>
  <r>
    <s v="BMN035"/>
    <x v="0"/>
    <s v="LABORF"/>
    <s v="2025"/>
    <n v="44470.71"/>
    <m/>
    <s v="CD004"/>
    <s v="219CD4"/>
    <s v="2110"/>
    <s v="692000"/>
    <m/>
    <m/>
    <s v="0"/>
    <s v="District"/>
    <s v="2"/>
    <x v="1"/>
    <s v="21"/>
    <x v="7"/>
    <s v="219"/>
    <s v="BC Director CDC"/>
    <s v="219C"/>
    <s v="BC Director CDC"/>
  </r>
  <r>
    <s v="BMC045"/>
    <x v="0"/>
    <s v="LABORF"/>
    <s v="2025"/>
    <n v="36278.839999999997"/>
    <m/>
    <s v="FD400"/>
    <s v="219CDF"/>
    <s v="2191"/>
    <s v="692000"/>
    <m/>
    <m/>
    <s v="0"/>
    <s v="District"/>
    <s v="2"/>
    <x v="1"/>
    <s v="21"/>
    <x v="7"/>
    <s v="219"/>
    <s v="BC Director CDC"/>
    <s v="219C"/>
    <s v="BC Director CDC"/>
  </r>
  <r>
    <s v="BMF233"/>
    <x v="0"/>
    <s v="LABORF"/>
    <s v="2025"/>
    <n v="0"/>
    <m/>
    <s v="GU001"/>
    <s v="21AEIT"/>
    <s v="1100"/>
    <s v="094800"/>
    <m/>
    <m/>
    <s v="0"/>
    <s v="District"/>
    <s v="2"/>
    <x v="1"/>
    <s v="21"/>
    <x v="7"/>
    <s v="21A"/>
    <s v="BC Director Career Education"/>
    <s v="21AE"/>
    <s v="Engineering Systems"/>
  </r>
  <r>
    <s v="BMF334"/>
    <x v="0"/>
    <s v="LABORF"/>
    <s v="2025"/>
    <n v="110729.41"/>
    <m/>
    <s v="GU001"/>
    <s v="21AEIT"/>
    <s v="1100"/>
    <s v="094800"/>
    <m/>
    <m/>
    <s v="0"/>
    <s v="District"/>
    <s v="2"/>
    <x v="1"/>
    <s v="21"/>
    <x v="7"/>
    <s v="21A"/>
    <s v="BC Director Career Education"/>
    <s v="21AE"/>
    <s v="Engineering Systems"/>
  </r>
  <r>
    <s v="BMF569"/>
    <x v="0"/>
    <s v="LABORF"/>
    <s v="2025"/>
    <n v="125280.15"/>
    <m/>
    <s v="GU001"/>
    <s v="21AEIT"/>
    <s v="1100"/>
    <s v="093400"/>
    <m/>
    <m/>
    <s v="0"/>
    <s v="District"/>
    <s v="2"/>
    <x v="1"/>
    <s v="21"/>
    <x v="7"/>
    <s v="21A"/>
    <s v="BC Director Career Education"/>
    <s v="21AE"/>
    <s v="Engineering Systems"/>
  </r>
  <r>
    <s v="BMF089"/>
    <x v="0"/>
    <s v="LABORF"/>
    <s v="2025"/>
    <n v="0"/>
    <m/>
    <s v="GU001"/>
    <s v="21AEIT"/>
    <s v="1100"/>
    <s v="095600"/>
    <m/>
    <m/>
    <s v="0"/>
    <s v="District"/>
    <s v="2"/>
    <x v="1"/>
    <s v="21"/>
    <x v="7"/>
    <s v="21A"/>
    <s v="BC Director Career Education"/>
    <s v="21AE"/>
    <s v="Engineering Systems"/>
  </r>
  <r>
    <s v="BMC198"/>
    <x v="0"/>
    <s v="LABORF"/>
    <s v="2025"/>
    <n v="59043.72"/>
    <m/>
    <s v="GU001"/>
    <s v="21AEIT"/>
    <s v="2211"/>
    <s v="090100"/>
    <m/>
    <m/>
    <s v="0"/>
    <s v="District"/>
    <s v="2"/>
    <x v="1"/>
    <s v="21"/>
    <x v="7"/>
    <s v="21A"/>
    <s v="BC Director Career Education"/>
    <s v="21AE"/>
    <s v="Engineering Systems"/>
  </r>
  <r>
    <s v="BMF070"/>
    <x v="0"/>
    <s v="LABORF"/>
    <s v="2025"/>
    <n v="73994.740000000005"/>
    <m/>
    <s v="GU001"/>
    <s v="21AIND"/>
    <s v="1100"/>
    <s v="095300"/>
    <m/>
    <m/>
    <s v="0"/>
    <s v="District"/>
    <s v="2"/>
    <x v="1"/>
    <s v="21"/>
    <x v="7"/>
    <s v="21A"/>
    <s v="BC Director Career Education"/>
    <s v="21AI"/>
    <s v="Industrial Tech"/>
  </r>
  <r>
    <s v="BMF552"/>
    <x v="0"/>
    <s v="LABORF"/>
    <s v="2025"/>
    <n v="147967.51"/>
    <m/>
    <s v="GU001"/>
    <s v="21AIND"/>
    <s v="1100"/>
    <s v="095650"/>
    <m/>
    <m/>
    <s v="0"/>
    <s v="District"/>
    <s v="2"/>
    <x v="1"/>
    <s v="21"/>
    <x v="7"/>
    <s v="21A"/>
    <s v="BC Director Career Education"/>
    <s v="21AI"/>
    <s v="Industrial Tech"/>
  </r>
  <r>
    <s v="BMN003"/>
    <x v="0"/>
    <s v="LABORF"/>
    <s v="2025"/>
    <n v="36524.33"/>
    <m/>
    <s v="RP282"/>
    <s v="21APQB"/>
    <s v="2110"/>
    <s v="601000"/>
    <m/>
    <m/>
    <s v="0"/>
    <s v="District"/>
    <s v="2"/>
    <x v="1"/>
    <s v="21"/>
    <x v="7"/>
    <s v="21A"/>
    <s v="BC Director Career Education"/>
    <s v="21AP"/>
    <s v="BC Apprenticeship Program"/>
  </r>
  <r>
    <s v="BMN202"/>
    <x v="0"/>
    <s v="LABORF"/>
    <s v="2025"/>
    <n v="86720.5"/>
    <m/>
    <s v="RP282"/>
    <s v="21APQE"/>
    <s v="2110"/>
    <s v="601000"/>
    <m/>
    <m/>
    <s v="0"/>
    <s v="District"/>
    <s v="2"/>
    <x v="1"/>
    <s v="21"/>
    <x v="7"/>
    <s v="21A"/>
    <s v="BC Director Career Education"/>
    <s v="21AP"/>
    <s v="BC Apprenticeship Program"/>
  </r>
  <r>
    <s v="BMC188"/>
    <x v="0"/>
    <s v="LABORF"/>
    <s v="2025"/>
    <n v="0"/>
    <m/>
    <s v="CE431"/>
    <s v="21APRN"/>
    <s v="2191"/>
    <s v="601000"/>
    <m/>
    <m/>
    <s v="0"/>
    <s v="District"/>
    <s v="2"/>
    <x v="1"/>
    <s v="21"/>
    <x v="7"/>
    <s v="21A"/>
    <s v="BC Director Career Education"/>
    <s v="21AP"/>
    <s v="BC Apprenticeship Program"/>
  </r>
  <r>
    <s v="BMC754"/>
    <x v="0"/>
    <s v="LABORF"/>
    <s v="2025"/>
    <n v="87650.7"/>
    <m/>
    <s v="RP613"/>
    <s v="21AWR8"/>
    <s v="2191"/>
    <s v="619000"/>
    <s v="R41283"/>
    <m/>
    <s v="0"/>
    <s v="District"/>
    <s v="2"/>
    <x v="1"/>
    <s v="21"/>
    <x v="7"/>
    <s v="21A"/>
    <s v="BC Director Career Education"/>
    <s v="21AW"/>
    <s v="BC Strong Workforce"/>
  </r>
  <r>
    <s v="BMF314"/>
    <x v="0"/>
    <s v="LABORF"/>
    <s v="2025"/>
    <n v="24913.91"/>
    <m/>
    <s v="GU001"/>
    <s v="21BCM1"/>
    <s v="1100"/>
    <s v="060100"/>
    <m/>
    <m/>
    <s v="0"/>
    <s v="District"/>
    <s v="2"/>
    <x v="1"/>
    <s v="21"/>
    <x v="7"/>
    <s v="21B"/>
    <s v="Dean English"/>
    <s v="21BC"/>
    <s v="English Grants"/>
  </r>
  <r>
    <s v="BMF538"/>
    <x v="0"/>
    <s v="LABORF"/>
    <s v="2025"/>
    <n v="133191.73000000001"/>
    <m/>
    <s v="GU001"/>
    <s v="21BCM1"/>
    <s v="1100"/>
    <s v="060100"/>
    <m/>
    <m/>
    <s v="0"/>
    <s v="District"/>
    <s v="2"/>
    <x v="1"/>
    <s v="21"/>
    <x v="7"/>
    <s v="21B"/>
    <s v="Dean English"/>
    <s v="21BC"/>
    <s v="English Grants"/>
  </r>
  <r>
    <s v="BMF442"/>
    <x v="0"/>
    <s v="LABORF"/>
    <s v="2025"/>
    <n v="96096.13"/>
    <m/>
    <s v="GU001"/>
    <s v="21BEE1"/>
    <s v="1100"/>
    <s v="150100"/>
    <m/>
    <m/>
    <s v="0"/>
    <s v="District"/>
    <s v="2"/>
    <x v="1"/>
    <s v="21"/>
    <x v="7"/>
    <s v="21B"/>
    <s v="Dean English"/>
    <s v="21BE"/>
    <s v="Dean English"/>
  </r>
  <r>
    <s v="BMF021"/>
    <x v="0"/>
    <s v="LABORF"/>
    <s v="2025"/>
    <n v="128412.17"/>
    <m/>
    <s v="GU001"/>
    <s v="21BEE1"/>
    <s v="1100"/>
    <s v="150100"/>
    <m/>
    <m/>
    <s v="0"/>
    <s v="District"/>
    <s v="2"/>
    <x v="1"/>
    <s v="21"/>
    <x v="7"/>
    <s v="21B"/>
    <s v="Dean English"/>
    <s v="21BE"/>
    <s v="Dean English"/>
  </r>
  <r>
    <s v="BMF041"/>
    <x v="0"/>
    <s v="LABORF"/>
    <s v="2025"/>
    <n v="147967.51"/>
    <m/>
    <s v="GU001"/>
    <s v="21BEE1"/>
    <s v="1100"/>
    <s v="150100"/>
    <m/>
    <m/>
    <s v="0"/>
    <s v="District"/>
    <s v="2"/>
    <x v="1"/>
    <s v="21"/>
    <x v="7"/>
    <s v="21B"/>
    <s v="Dean English"/>
    <s v="21BE"/>
    <s v="Dean English"/>
  </r>
  <r>
    <s v="BMF111"/>
    <x v="0"/>
    <s v="LABORF"/>
    <s v="2025"/>
    <n v="147967.51"/>
    <m/>
    <s v="GU001"/>
    <s v="21BEE1"/>
    <s v="1100"/>
    <s v="150100"/>
    <m/>
    <m/>
    <s v="0"/>
    <s v="District"/>
    <s v="2"/>
    <x v="1"/>
    <s v="21"/>
    <x v="7"/>
    <s v="21B"/>
    <s v="Dean English"/>
    <s v="21BE"/>
    <s v="Dean English"/>
  </r>
  <r>
    <s v="BMF614"/>
    <x v="0"/>
    <s v="LABORF"/>
    <s v="2025"/>
    <n v="124479.9"/>
    <m/>
    <s v="GU001"/>
    <s v="21BEE1"/>
    <s v="1100"/>
    <s v="150100"/>
    <m/>
    <m/>
    <s v="0"/>
    <s v="District"/>
    <s v="2"/>
    <x v="1"/>
    <s v="21"/>
    <x v="7"/>
    <s v="21B"/>
    <s v="Dean English"/>
    <s v="21BE"/>
    <s v="Dean English"/>
  </r>
  <r>
    <s v="BMF176"/>
    <x v="0"/>
    <s v="LABORF"/>
    <s v="2025"/>
    <n v="147967.51"/>
    <m/>
    <s v="GU001"/>
    <s v="21BEE1"/>
    <s v="1100"/>
    <s v="150100"/>
    <m/>
    <m/>
    <s v="0"/>
    <s v="District"/>
    <s v="2"/>
    <x v="1"/>
    <s v="21"/>
    <x v="7"/>
    <s v="21B"/>
    <s v="Dean English"/>
    <s v="21BE"/>
    <s v="Dean English"/>
  </r>
  <r>
    <s v="BMF229"/>
    <x v="0"/>
    <s v="LABORF"/>
    <s v="2025"/>
    <n v="127591.9"/>
    <m/>
    <s v="GU001"/>
    <s v="21DHC1"/>
    <s v="1100"/>
    <s v="123010"/>
    <m/>
    <m/>
    <s v="0"/>
    <s v="District"/>
    <s v="2"/>
    <x v="1"/>
    <s v="21"/>
    <x v="7"/>
    <s v="21D"/>
    <s v="BC Assoc Dean Nursing"/>
    <s v="21DH"/>
    <s v="BC Assc Dean Nursing"/>
  </r>
  <r>
    <s v="BMF494"/>
    <x v="0"/>
    <s v="LABORF"/>
    <s v="2025"/>
    <n v="140837.6"/>
    <m/>
    <s v="GU001"/>
    <s v="21DHC1"/>
    <s v="1100"/>
    <s v="123010"/>
    <m/>
    <m/>
    <s v="0"/>
    <s v="District"/>
    <s v="2"/>
    <x v="1"/>
    <s v="21"/>
    <x v="7"/>
    <s v="21D"/>
    <s v="BC Assoc Dean Nursing"/>
    <s v="21DH"/>
    <s v="BC Assc Dean Nursing"/>
  </r>
  <r>
    <s v="BTF006"/>
    <x v="0"/>
    <s v="LABORF"/>
    <s v="2025"/>
    <n v="0"/>
    <m/>
    <s v="GU001"/>
    <s v="21DHC1"/>
    <s v="1311"/>
    <s v="123010"/>
    <m/>
    <m/>
    <s v="0"/>
    <s v="District"/>
    <s v="2"/>
    <x v="1"/>
    <s v="21"/>
    <x v="7"/>
    <s v="21D"/>
    <s v="BC Assoc Dean Nursing"/>
    <s v="21DH"/>
    <s v="BC Assc Dean Nursing"/>
  </r>
  <r>
    <s v="BMF114"/>
    <x v="0"/>
    <s v="LABORF"/>
    <s v="2025"/>
    <n v="158323.12"/>
    <m/>
    <s v="GU001"/>
    <s v="21DHC1"/>
    <s v="1100"/>
    <s v="123010"/>
    <m/>
    <m/>
    <s v="0"/>
    <s v="District"/>
    <s v="2"/>
    <x v="1"/>
    <s v="21"/>
    <x v="7"/>
    <s v="21D"/>
    <s v="BC Assoc Dean Nursing"/>
    <s v="21DH"/>
    <s v="BC Assc Dean Nursing"/>
  </r>
  <r>
    <s v="BMF484"/>
    <x v="0"/>
    <s v="LABORF"/>
    <s v="2025"/>
    <n v="96096.13"/>
    <m/>
    <s v="GU001"/>
    <s v="21DHC1"/>
    <s v="1100"/>
    <s v="123010"/>
    <m/>
    <m/>
    <s v="0"/>
    <s v="District"/>
    <s v="2"/>
    <x v="1"/>
    <s v="21"/>
    <x v="7"/>
    <s v="21D"/>
    <s v="BC Assoc Dean Nursing"/>
    <s v="21DH"/>
    <s v="BC Assc Dean Nursing"/>
  </r>
  <r>
    <s v="BMF588"/>
    <x v="0"/>
    <s v="LABORF"/>
    <s v="2025"/>
    <n v="0"/>
    <m/>
    <s v="GU001"/>
    <s v="21DHC1"/>
    <s v="1100"/>
    <s v="123010"/>
    <m/>
    <m/>
    <s v="0"/>
    <s v="District"/>
    <s v="2"/>
    <x v="1"/>
    <s v="21"/>
    <x v="7"/>
    <s v="21D"/>
    <s v="BC Assoc Dean Nursing"/>
    <s v="21DH"/>
    <s v="BC Assc Dean Nursing"/>
  </r>
  <r>
    <s v="BMF328"/>
    <x v="0"/>
    <s v="LABORF"/>
    <s v="2025"/>
    <n v="49086.8"/>
    <m/>
    <s v="GU001"/>
    <s v="21DRT1"/>
    <s v="1251"/>
    <s v="601000"/>
    <m/>
    <m/>
    <s v="0"/>
    <s v="District"/>
    <s v="2"/>
    <x v="1"/>
    <s v="21"/>
    <x v="7"/>
    <s v="21D"/>
    <s v="BC Assoc Dean Nursing"/>
    <s v="21DR"/>
    <s v="BC Rad Tech"/>
  </r>
  <r>
    <s v="BMN059"/>
    <x v="0"/>
    <s v="LABORF"/>
    <s v="2025"/>
    <n v="49058.15"/>
    <m/>
    <s v="RP264"/>
    <s v="21ETV5"/>
    <s v="2110"/>
    <s v="601000"/>
    <m/>
    <m/>
    <s v="0"/>
    <s v="District"/>
    <s v="2"/>
    <x v="1"/>
    <s v="21"/>
    <x v="7"/>
    <s v="21E"/>
    <s v="BC Dir Dual Enrollment"/>
    <s v="21ET"/>
    <s v="BC Health Science Grants"/>
  </r>
  <r>
    <s v="BPE666"/>
    <x v="0"/>
    <s v="LABORF"/>
    <s v="2025"/>
    <n v="0"/>
    <m/>
    <s v="RP264"/>
    <s v="21ETV5"/>
    <s v="2394"/>
    <s v="601000"/>
    <m/>
    <m/>
    <s v="0"/>
    <s v="District"/>
    <s v="2"/>
    <x v="1"/>
    <s v="21"/>
    <x v="7"/>
    <s v="21E"/>
    <s v="BC Dir Dual Enrollment"/>
    <s v="21ET"/>
    <s v="BC Health Science Grants"/>
  </r>
  <r>
    <s v="DMN092"/>
    <x v="0"/>
    <s v="LABORF"/>
    <s v="2025"/>
    <n v="0"/>
    <m/>
    <s v="RP264"/>
    <s v="21ETV5"/>
    <s v="2110"/>
    <s v="601000"/>
    <m/>
    <m/>
    <s v="0"/>
    <s v="District"/>
    <s v="2"/>
    <x v="1"/>
    <s v="21"/>
    <x v="7"/>
    <s v="21E"/>
    <s v="BC Dir Dual Enrollment"/>
    <s v="21ET"/>
    <s v="BC Health Science Grants"/>
  </r>
  <r>
    <s v="BMC870"/>
    <x v="0"/>
    <s v="LABORF"/>
    <s v="2025"/>
    <n v="53490.69"/>
    <m/>
    <s v="GU001"/>
    <s v="21FDN0"/>
    <s v="2191"/>
    <s v="601000"/>
    <m/>
    <m/>
    <s v="0"/>
    <s v="District"/>
    <s v="2"/>
    <x v="1"/>
    <s v="21"/>
    <x v="7"/>
    <s v="21F"/>
    <s v="BC DEAN"/>
    <s v="21FD"/>
    <s v="BC DEAN"/>
  </r>
  <r>
    <s v="BMF516"/>
    <x v="0"/>
    <s v="LABORF"/>
    <s v="2025"/>
    <n v="93233.91"/>
    <m/>
    <s v="GU001"/>
    <s v="21FEE2"/>
    <s v="1100"/>
    <s v="493080"/>
    <m/>
    <m/>
    <s v="0"/>
    <s v="District"/>
    <s v="2"/>
    <x v="1"/>
    <s v="21"/>
    <x v="7"/>
    <s v="21F"/>
    <s v="BC DEAN"/>
    <s v="21FE"/>
    <s v="BC EMLS"/>
  </r>
  <r>
    <s v="BMF184"/>
    <x v="0"/>
    <s v="LABORF"/>
    <s v="2025"/>
    <n v="110022.09"/>
    <m/>
    <s v="GU001"/>
    <s v="21FFL1"/>
    <s v="1100"/>
    <s v="110500"/>
    <m/>
    <m/>
    <s v="0"/>
    <s v="District"/>
    <s v="2"/>
    <x v="1"/>
    <s v="21"/>
    <x v="7"/>
    <s v="21F"/>
    <s v="BC DEAN"/>
    <s v="21FF"/>
    <s v="BC FOREIGN LANGUAGE"/>
  </r>
  <r>
    <s v="BMF102"/>
    <x v="0"/>
    <s v="LABORF"/>
    <s v="2025"/>
    <n v="117722.09"/>
    <m/>
    <s v="GU001"/>
    <s v="21FPL1"/>
    <s v="1100"/>
    <s v="150900"/>
    <m/>
    <m/>
    <s v="0"/>
    <s v="District"/>
    <s v="2"/>
    <x v="1"/>
    <s v="21"/>
    <x v="7"/>
    <s v="21F"/>
    <s v="BC DEAN"/>
    <s v="21FP"/>
    <s v="BC PHILOSOPHY"/>
  </r>
  <r>
    <s v="BMF031"/>
    <x v="0"/>
    <s v="LABORF"/>
    <s v="2025"/>
    <n v="139934.57"/>
    <m/>
    <s v="GU001"/>
    <s v="21FPL1"/>
    <s v="1100"/>
    <s v="150900"/>
    <m/>
    <m/>
    <s v="0"/>
    <s v="District"/>
    <s v="2"/>
    <x v="1"/>
    <s v="21"/>
    <x v="7"/>
    <s v="21F"/>
    <s v="BC DEAN"/>
    <s v="21FP"/>
    <s v="BC PHILOSOPHY"/>
  </r>
  <r>
    <s v="BMM007"/>
    <x v="0"/>
    <s v="LABORF"/>
    <s v="2025"/>
    <n v="167612.54999999999"/>
    <m/>
    <s v="GU001"/>
    <s v="21GDN0"/>
    <s v="1214"/>
    <s v="601000"/>
    <m/>
    <m/>
    <s v="0"/>
    <s v="District"/>
    <s v="2"/>
    <x v="1"/>
    <s v="21"/>
    <x v="7"/>
    <s v="21G"/>
    <s v="BC Dean of Instruction"/>
    <s v="21GD"/>
    <s v="BC DEAN"/>
  </r>
  <r>
    <s v="BMF003"/>
    <x v="0"/>
    <s v="LABORF"/>
    <s v="2025"/>
    <n v="114936.75"/>
    <m/>
    <s v="GU001"/>
    <s v="21GLI0"/>
    <s v="1241"/>
    <s v="612000"/>
    <m/>
    <m/>
    <s v="0"/>
    <s v="District"/>
    <s v="2"/>
    <x v="1"/>
    <s v="21"/>
    <x v="7"/>
    <s v="21G"/>
    <s v="BC Dean of Instruction"/>
    <s v="21GL"/>
    <s v="BC LIBRARY"/>
  </r>
  <r>
    <s v="BMN068"/>
    <x v="0"/>
    <s v="LABORF"/>
    <s v="2025"/>
    <n v="122169.76"/>
    <m/>
    <s v="GU001"/>
    <s v="230BS1"/>
    <s v="2110"/>
    <s v="672000"/>
    <m/>
    <m/>
    <s v="0"/>
    <s v="District"/>
    <s v="2"/>
    <x v="1"/>
    <s v="23"/>
    <x v="8"/>
    <s v="230"/>
    <s v="VP Finance and Admin Services"/>
    <s v="230A"/>
    <s v="VP Finance and Admin Services"/>
  </r>
  <r>
    <s v="BPE651"/>
    <x v="0"/>
    <s v="LABORF"/>
    <s v="2025"/>
    <n v="0"/>
    <m/>
    <s v="GU001"/>
    <s v="230BS1"/>
    <s v="2394"/>
    <s v="672000"/>
    <m/>
    <m/>
    <s v="0"/>
    <s v="District"/>
    <s v="2"/>
    <x v="1"/>
    <s v="23"/>
    <x v="8"/>
    <s v="230"/>
    <s v="VP Finance and Admin Services"/>
    <s v="230A"/>
    <s v="VP Finance and Admin Services"/>
  </r>
  <r>
    <s v="BMC507"/>
    <x v="0"/>
    <s v="LABORF"/>
    <s v="2025"/>
    <n v="12107.8"/>
    <m/>
    <s v="RP500"/>
    <s v="239SY0"/>
    <s v="2191"/>
    <s v="695010"/>
    <m/>
    <m/>
    <s v="0"/>
    <s v="District"/>
    <s v="2"/>
    <x v="1"/>
    <s v="23"/>
    <x v="8"/>
    <s v="239"/>
    <s v="Public Safety"/>
    <s v="239A"/>
    <s v="Public Safety"/>
  </r>
  <r>
    <s v="BMC857"/>
    <x v="0"/>
    <s v="LABORF"/>
    <s v="2025"/>
    <n v="4612.49"/>
    <m/>
    <s v="GU001"/>
    <s v="239SY0"/>
    <s v="2191"/>
    <s v="696011"/>
    <m/>
    <m/>
    <s v="0"/>
    <s v="District"/>
    <s v="2"/>
    <x v="1"/>
    <s v="23"/>
    <x v="8"/>
    <s v="239"/>
    <s v="Public Safety"/>
    <s v="239A"/>
    <s v="Public Safety"/>
  </r>
  <r>
    <s v="BMC726"/>
    <x v="0"/>
    <s v="LABORF"/>
    <s v="2025"/>
    <n v="13038.76"/>
    <m/>
    <s v="RP500"/>
    <s v="239SY0"/>
    <s v="2191"/>
    <s v="695010"/>
    <m/>
    <m/>
    <s v="0"/>
    <s v="District"/>
    <s v="2"/>
    <x v="1"/>
    <s v="23"/>
    <x v="8"/>
    <s v="239"/>
    <s v="Public Safety"/>
    <s v="239A"/>
    <s v="Public Safety"/>
  </r>
  <r>
    <s v="BMC794"/>
    <x v="0"/>
    <s v="LABORF"/>
    <s v="2025"/>
    <n v="4843.12"/>
    <m/>
    <s v="GU001"/>
    <s v="239SY0"/>
    <s v="2191"/>
    <s v="696011"/>
    <m/>
    <m/>
    <s v="0"/>
    <s v="District"/>
    <s v="2"/>
    <x v="1"/>
    <s v="23"/>
    <x v="8"/>
    <s v="239"/>
    <s v="Public Safety"/>
    <s v="239A"/>
    <s v="Public Safety"/>
  </r>
  <r>
    <s v="BMC741"/>
    <x v="0"/>
    <s v="LABORF"/>
    <s v="2025"/>
    <n v="33093.599999999999"/>
    <m/>
    <s v="GU001"/>
    <s v="239SY0"/>
    <s v="2191"/>
    <s v="677010"/>
    <m/>
    <m/>
    <s v="0"/>
    <s v="District"/>
    <s v="2"/>
    <x v="1"/>
    <s v="23"/>
    <x v="8"/>
    <s v="239"/>
    <s v="Public Safety"/>
    <s v="239A"/>
    <s v="Public Safety"/>
  </r>
  <r>
    <s v="BMC714"/>
    <x v="0"/>
    <s v="LABORF"/>
    <s v="2025"/>
    <n v="52186.07"/>
    <m/>
    <s v="GU001"/>
    <s v="23CMOA"/>
    <s v="2191"/>
    <s v="677040"/>
    <m/>
    <m/>
    <s v="0"/>
    <s v="District"/>
    <s v="2"/>
    <x v="1"/>
    <s v="23"/>
    <x v="8"/>
    <s v="23C"/>
    <s v="M &amp; O Manager"/>
    <s v="23CA"/>
    <s v="M &amp; O Manager"/>
  </r>
  <r>
    <s v="BMC245"/>
    <x v="0"/>
    <s v="LABORF"/>
    <s v="2025"/>
    <n v="53954.43"/>
    <m/>
    <s v="GU001"/>
    <s v="23CMOB"/>
    <s v="2191"/>
    <s v="651000"/>
    <m/>
    <m/>
    <s v="0"/>
    <s v="District"/>
    <s v="2"/>
    <x v="1"/>
    <s v="23"/>
    <x v="8"/>
    <s v="23C"/>
    <s v="M &amp; O Manager"/>
    <s v="23CA"/>
    <s v="M &amp; O Manager"/>
  </r>
  <r>
    <s v="BMC379"/>
    <x v="0"/>
    <s v="LABORF"/>
    <s v="2025"/>
    <n v="42756.47"/>
    <m/>
    <s v="GU001"/>
    <s v="23CMOB"/>
    <s v="2191"/>
    <s v="713000"/>
    <m/>
    <m/>
    <s v="0"/>
    <s v="District"/>
    <s v="2"/>
    <x v="1"/>
    <s v="23"/>
    <x v="8"/>
    <s v="23C"/>
    <s v="M &amp; O Manager"/>
    <s v="23CA"/>
    <s v="M &amp; O Manager"/>
  </r>
  <r>
    <s v="BMC090"/>
    <x v="0"/>
    <s v="LABORF"/>
    <s v="2025"/>
    <n v="42831.59"/>
    <m/>
    <s v="GU001"/>
    <s v="23CMOC"/>
    <s v="2191"/>
    <s v="653000"/>
    <m/>
    <m/>
    <s v="0"/>
    <s v="District"/>
    <s v="2"/>
    <x v="1"/>
    <s v="23"/>
    <x v="8"/>
    <s v="23C"/>
    <s v="M &amp; O Manager"/>
    <s v="23CA"/>
    <s v="M &amp; O Manager"/>
  </r>
  <r>
    <s v="BMC610"/>
    <x v="0"/>
    <s v="LABORF"/>
    <s v="2025"/>
    <n v="38803.18"/>
    <m/>
    <s v="GU001"/>
    <s v="23CMOC"/>
    <s v="2191"/>
    <s v="653000"/>
    <m/>
    <m/>
    <s v="0"/>
    <s v="District"/>
    <s v="2"/>
    <x v="1"/>
    <s v="23"/>
    <x v="8"/>
    <s v="23C"/>
    <s v="M &amp; O Manager"/>
    <s v="23CA"/>
    <s v="M &amp; O Manager"/>
  </r>
  <r>
    <s v="BMN167"/>
    <x v="0"/>
    <s v="LABORF"/>
    <s v="2025"/>
    <n v="122024.45"/>
    <m/>
    <s v="GU001"/>
    <s v="23CMOD"/>
    <s v="2110"/>
    <s v="679000"/>
    <m/>
    <m/>
    <s v="0"/>
    <s v="District"/>
    <s v="2"/>
    <x v="1"/>
    <s v="23"/>
    <x v="8"/>
    <s v="23C"/>
    <s v="M &amp; O Manager"/>
    <s v="23CA"/>
    <s v="M &amp; O Manager"/>
  </r>
  <r>
    <s v="BMC785"/>
    <x v="0"/>
    <s v="LABORF"/>
    <s v="2025"/>
    <n v="47277.98"/>
    <m/>
    <s v="GU001"/>
    <s v="23CMOD"/>
    <s v="2191"/>
    <s v="679000"/>
    <m/>
    <m/>
    <s v="0"/>
    <s v="District"/>
    <s v="2"/>
    <x v="1"/>
    <s v="23"/>
    <x v="8"/>
    <s v="23C"/>
    <s v="M &amp; O Manager"/>
    <s v="23CA"/>
    <s v="M &amp; O Manager"/>
  </r>
  <r>
    <s v="BPE547"/>
    <x v="0"/>
    <s v="LABORF"/>
    <s v="2025"/>
    <n v="0"/>
    <m/>
    <s v="GU001"/>
    <s v="23CMOD"/>
    <s v="2394"/>
    <s v="679000"/>
    <m/>
    <m/>
    <s v="0"/>
    <s v="District"/>
    <s v="2"/>
    <x v="1"/>
    <s v="23"/>
    <x v="8"/>
    <s v="23C"/>
    <s v="M &amp; O Manager"/>
    <s v="23CA"/>
    <s v="M &amp; O Manager"/>
  </r>
  <r>
    <s v="BTC156"/>
    <x v="0"/>
    <s v="LABORF"/>
    <s v="2025"/>
    <n v="0"/>
    <m/>
    <s v="GU001"/>
    <s v="23CMOG"/>
    <s v="2399"/>
    <s v="655000"/>
    <m/>
    <m/>
    <s v="0"/>
    <s v="District"/>
    <s v="2"/>
    <x v="1"/>
    <s v="23"/>
    <x v="8"/>
    <s v="23C"/>
    <s v="M &amp; O Manager"/>
    <s v="23CA"/>
    <s v="M &amp; O Manager"/>
  </r>
  <r>
    <s v="BMC157"/>
    <x v="0"/>
    <s v="LABORF"/>
    <s v="2025"/>
    <n v="52186.07"/>
    <m/>
    <s v="GU001"/>
    <s v="23CMOG"/>
    <s v="2191"/>
    <s v="655000"/>
    <m/>
    <m/>
    <s v="0"/>
    <s v="District"/>
    <s v="2"/>
    <x v="1"/>
    <s v="23"/>
    <x v="8"/>
    <s v="23C"/>
    <s v="M &amp; O Manager"/>
    <s v="23CA"/>
    <s v="M &amp; O Manager"/>
  </r>
  <r>
    <s v="BTC145"/>
    <x v="0"/>
    <s v="LABORF"/>
    <s v="2025"/>
    <n v="0"/>
    <m/>
    <s v="GU001"/>
    <s v="23CMOG"/>
    <s v="2399"/>
    <s v="655000"/>
    <m/>
    <m/>
    <s v="0"/>
    <s v="District"/>
    <s v="2"/>
    <x v="1"/>
    <s v="23"/>
    <x v="8"/>
    <s v="23C"/>
    <s v="M &amp; O Manager"/>
    <s v="23CA"/>
    <s v="M &amp; O Manager"/>
  </r>
  <r>
    <s v="BTC214"/>
    <x v="0"/>
    <s v="LABORF"/>
    <s v="2025"/>
    <n v="0"/>
    <m/>
    <s v="BF100"/>
    <s v="23DFS1"/>
    <s v="2399"/>
    <s v="694011"/>
    <m/>
    <m/>
    <s v="0"/>
    <s v="District"/>
    <s v="2"/>
    <x v="1"/>
    <s v="23"/>
    <x v="8"/>
    <s v="23F"/>
    <s v="BC Food Service"/>
    <s v="23FS"/>
    <s v="BC Food Service"/>
  </r>
  <r>
    <s v="BMC780"/>
    <x v="0"/>
    <s v="LABORF"/>
    <s v="2025"/>
    <n v="37856.89"/>
    <m/>
    <s v="BF100"/>
    <s v="23DFS1"/>
    <s v="2191"/>
    <s v="694011"/>
    <m/>
    <m/>
    <s v="0"/>
    <s v="District"/>
    <s v="2"/>
    <x v="1"/>
    <s v="23"/>
    <x v="8"/>
    <s v="23F"/>
    <s v="BC Food Service"/>
    <s v="23FS"/>
    <s v="BC Food Service"/>
  </r>
  <r>
    <s v="BMC765"/>
    <x v="0"/>
    <s v="LABORF"/>
    <s v="2025"/>
    <n v="36933.49"/>
    <m/>
    <s v="BF100"/>
    <s v="23DFS1"/>
    <s v="2191"/>
    <s v="694011"/>
    <m/>
    <m/>
    <s v="0"/>
    <s v="District"/>
    <s v="2"/>
    <x v="1"/>
    <s v="23"/>
    <x v="8"/>
    <s v="23F"/>
    <s v="BC Food Service"/>
    <s v="23FS"/>
    <s v="BC Food Service"/>
  </r>
  <r>
    <s v="BMC474"/>
    <x v="0"/>
    <s v="LABORF"/>
    <s v="2025"/>
    <n v="44999.93"/>
    <m/>
    <s v="BF100"/>
    <s v="23DFS1"/>
    <s v="2191"/>
    <s v="694011"/>
    <m/>
    <m/>
    <s v="0"/>
    <s v="District"/>
    <s v="2"/>
    <x v="1"/>
    <s v="23"/>
    <x v="8"/>
    <s v="23F"/>
    <s v="BC Food Service"/>
    <s v="23FS"/>
    <s v="BC Food Service"/>
  </r>
  <r>
    <s v="BTC207"/>
    <x v="0"/>
    <s v="LABORF"/>
    <s v="2025"/>
    <n v="0"/>
    <m/>
    <s v="BF100"/>
    <s v="23DFS1"/>
    <s v="2399"/>
    <s v="694011"/>
    <m/>
    <m/>
    <s v="0"/>
    <s v="District"/>
    <s v="2"/>
    <x v="1"/>
    <s v="23"/>
    <x v="8"/>
    <s v="23F"/>
    <s v="BC Food Service"/>
    <s v="23FS"/>
    <s v="BC Food Service"/>
  </r>
  <r>
    <s v="BPE621"/>
    <x v="0"/>
    <s v="LABORF"/>
    <s v="2025"/>
    <n v="0"/>
    <m/>
    <s v="BF100"/>
    <s v="23DFS1"/>
    <s v="2394"/>
    <s v="694011"/>
    <m/>
    <m/>
    <s v="0"/>
    <s v="District"/>
    <s v="2"/>
    <x v="1"/>
    <s v="23"/>
    <x v="8"/>
    <s v="23F"/>
    <s v="BC Food Service"/>
    <s v="23FS"/>
    <s v="BC Food Service"/>
  </r>
  <r>
    <s v="BTN037"/>
    <x v="0"/>
    <s v="LABORF"/>
    <s v="2025"/>
    <n v="86720.5"/>
    <m/>
    <s v="TB800"/>
    <s v="240PI0"/>
    <s v="2110"/>
    <s v="671000"/>
    <m/>
    <m/>
    <s v="0"/>
    <s v="District"/>
    <s v="2"/>
    <x v="1"/>
    <s v="24"/>
    <x v="9"/>
    <s v="240"/>
    <s v="Director-Institutnl Dev/Foundation"/>
    <s v="240A"/>
    <s v="Director-Institutnl Dev/Foundation"/>
  </r>
  <r>
    <s v="BMN112"/>
    <x v="0"/>
    <s v="LABORF"/>
    <s v="2025"/>
    <n v="116282.94"/>
    <m/>
    <s v="TB800"/>
    <s v="240PI0"/>
    <s v="2110"/>
    <s v="672000"/>
    <m/>
    <m/>
    <s v="0"/>
    <s v="District"/>
    <s v="2"/>
    <x v="1"/>
    <s v="24"/>
    <x v="9"/>
    <s v="240"/>
    <s v="Director-Institutnl Dev/Foundation"/>
    <s v="240A"/>
    <s v="Director-Institutnl Dev/Foundation"/>
  </r>
  <r>
    <s v="BMC047"/>
    <x v="0"/>
    <s v="LABORF"/>
    <s v="2025"/>
    <n v="36492.43"/>
    <m/>
    <s v="TB800"/>
    <s v="240PI0"/>
    <s v="2191"/>
    <s v="671000"/>
    <m/>
    <m/>
    <s v="0"/>
    <s v="District"/>
    <s v="2"/>
    <x v="1"/>
    <s v="24"/>
    <x v="9"/>
    <s v="240"/>
    <s v="Director-Institutnl Dev/Foundation"/>
    <s v="240A"/>
    <s v="Director-Institutnl Dev/Foundation"/>
  </r>
  <r>
    <s v="BMN042"/>
    <x v="0"/>
    <s v="LABORF"/>
    <s v="2025"/>
    <n v="0"/>
    <m/>
    <s v="TB800"/>
    <s v="240PI0"/>
    <s v="2110"/>
    <s v="671000"/>
    <m/>
    <m/>
    <s v="0"/>
    <s v="District"/>
    <s v="2"/>
    <x v="1"/>
    <s v="24"/>
    <x v="9"/>
    <s v="240"/>
    <s v="Director-Institutnl Dev/Foundation"/>
    <s v="240A"/>
    <s v="Director-Institutnl Dev/Foundation"/>
  </r>
  <r>
    <s v="BPLI20"/>
    <x v="0"/>
    <s v="LABORF"/>
    <s v="2025"/>
    <n v="0"/>
    <m/>
    <s v="CE020"/>
    <s v="240LI2"/>
    <s v="2412"/>
    <s v="682000"/>
    <m/>
    <m/>
    <s v="0"/>
    <s v="District"/>
    <s v="2"/>
    <x v="1"/>
    <s v="24"/>
    <x v="9"/>
    <s v="240"/>
    <s v="Director-Institutnl Dev/Foundation"/>
    <s v="240B"/>
    <s v="Levan Center"/>
  </r>
  <r>
    <s v="BMF296"/>
    <x v="0"/>
    <s v="LABORF"/>
    <s v="2025"/>
    <n v="73983.75"/>
    <m/>
    <s v="CE020"/>
    <s v="240LI2"/>
    <s v="1251"/>
    <s v="682000"/>
    <m/>
    <m/>
    <s v="0"/>
    <s v="District"/>
    <s v="2"/>
    <x v="1"/>
    <s v="24"/>
    <x v="9"/>
    <s v="240"/>
    <s v="Director-Institutnl Dev/Foundation"/>
    <s v="240B"/>
    <s v="Levan Center"/>
  </r>
  <r>
    <s v="BMN087"/>
    <x v="0"/>
    <s v="LABORF"/>
    <s v="2025"/>
    <n v="0"/>
    <m/>
    <s v="GU001"/>
    <s v="260VS0"/>
    <s v="2110"/>
    <s v="649090"/>
    <m/>
    <m/>
    <s v="0"/>
    <s v="District"/>
    <s v="2"/>
    <x v="1"/>
    <s v="26"/>
    <x v="10"/>
    <s v="260"/>
    <s v="VP of Student Services"/>
    <s v="260A"/>
    <s v="VP of Student Services"/>
  </r>
  <r>
    <s v="BMN075"/>
    <x v="0"/>
    <s v="LABORF"/>
    <s v="2025"/>
    <n v="0"/>
    <m/>
    <s v="GU001"/>
    <s v="260VS0"/>
    <s v="2110"/>
    <s v="649090"/>
    <m/>
    <m/>
    <s v="0"/>
    <s v="District"/>
    <s v="2"/>
    <x v="1"/>
    <s v="26"/>
    <x v="10"/>
    <s v="260"/>
    <s v="VP of Student Services"/>
    <s v="260A"/>
    <s v="VP of Student Services"/>
  </r>
  <r>
    <s v="BMN124"/>
    <x v="0"/>
    <s v="LABORF"/>
    <s v="2025"/>
    <n v="0"/>
    <m/>
    <s v="GU001"/>
    <s v="260VS0"/>
    <s v="2110"/>
    <s v="649090"/>
    <m/>
    <m/>
    <s v="0"/>
    <s v="District"/>
    <s v="2"/>
    <x v="1"/>
    <s v="26"/>
    <x v="10"/>
    <s v="260"/>
    <s v="VP of Student Services"/>
    <s v="260A"/>
    <s v="VP of Student Services"/>
  </r>
  <r>
    <s v="BMN056"/>
    <x v="0"/>
    <s v="LABORF"/>
    <s v="2025"/>
    <n v="0"/>
    <m/>
    <s v="GU001"/>
    <s v="260VS0"/>
    <s v="2110"/>
    <s v="649090"/>
    <m/>
    <m/>
    <s v="0"/>
    <s v="District"/>
    <s v="2"/>
    <x v="1"/>
    <s v="26"/>
    <x v="10"/>
    <s v="260"/>
    <s v="VP of Student Services"/>
    <s v="260A"/>
    <s v="VP of Student Services"/>
  </r>
  <r>
    <s v="BMN125"/>
    <x v="0"/>
    <s v="LABORF"/>
    <s v="2025"/>
    <n v="0"/>
    <m/>
    <s v="GU001"/>
    <s v="260VS0"/>
    <s v="2110"/>
    <s v="649090"/>
    <m/>
    <m/>
    <s v="0"/>
    <s v="District"/>
    <s v="2"/>
    <x v="1"/>
    <s v="26"/>
    <x v="10"/>
    <s v="260"/>
    <s v="VP of Student Services"/>
    <s v="260A"/>
    <s v="VP of Student Services"/>
  </r>
  <r>
    <s v="BMN090"/>
    <x v="0"/>
    <s v="LABORF"/>
    <s v="2025"/>
    <n v="0"/>
    <m/>
    <s v="GU001"/>
    <s v="260VS0"/>
    <s v="2110"/>
    <s v="649090"/>
    <m/>
    <m/>
    <s v="0"/>
    <s v="District"/>
    <s v="2"/>
    <x v="1"/>
    <s v="26"/>
    <x v="10"/>
    <s v="260"/>
    <s v="VP of Student Services"/>
    <s v="260A"/>
    <s v="VP of Student Services"/>
  </r>
  <r>
    <s v="BMN101"/>
    <x v="0"/>
    <s v="LABORF"/>
    <s v="2025"/>
    <n v="0"/>
    <m/>
    <s v="RP384"/>
    <s v="260EQ9"/>
    <s v="2110"/>
    <s v="649090"/>
    <m/>
    <m/>
    <s v="0"/>
    <s v="District"/>
    <s v="2"/>
    <x v="1"/>
    <s v="26"/>
    <x v="10"/>
    <s v="260"/>
    <s v="VP of Student Services"/>
    <s v="260E"/>
    <s v="VP GRANTS"/>
  </r>
  <r>
    <s v="BMC512"/>
    <x v="0"/>
    <s v="LABORF"/>
    <s v="2025"/>
    <n v="0"/>
    <m/>
    <s v="RP674"/>
    <s v="260RR1"/>
    <s v="2191"/>
    <s v="649090"/>
    <m/>
    <m/>
    <s v="0"/>
    <s v="District"/>
    <s v="2"/>
    <x v="1"/>
    <s v="26"/>
    <x v="10"/>
    <s v="260"/>
    <s v="VP of Student Services"/>
    <s v="260R"/>
    <s v="Student Retention"/>
  </r>
  <r>
    <s v="BMC161"/>
    <x v="0"/>
    <s v="LABORF"/>
    <s v="2025"/>
    <n v="48459.95"/>
    <m/>
    <s v="RP674"/>
    <s v="260RR1"/>
    <s v="2191"/>
    <s v="649090"/>
    <m/>
    <m/>
    <s v="0"/>
    <s v="District"/>
    <s v="2"/>
    <x v="1"/>
    <s v="26"/>
    <x v="10"/>
    <s v="260"/>
    <s v="VP of Student Services"/>
    <s v="260R"/>
    <s v="Student Retention"/>
  </r>
  <r>
    <s v="BMN213"/>
    <x v="0"/>
    <s v="LABORF"/>
    <s v="2025"/>
    <n v="0"/>
    <m/>
    <s v="GU001"/>
    <s v="267HX1"/>
    <s v="2110"/>
    <s v="649090"/>
    <m/>
    <m/>
    <s v="0"/>
    <s v="District"/>
    <s v="2"/>
    <x v="1"/>
    <s v="26"/>
    <x v="10"/>
    <s v="267"/>
    <s v="Dean of Student Services"/>
    <s v="267A"/>
    <s v="Dean of Student Services"/>
  </r>
  <r>
    <s v="BMN150"/>
    <x v="0"/>
    <s v="LABORF"/>
    <s v="2025"/>
    <n v="33472.43"/>
    <m/>
    <s v="TA100"/>
    <s v="267SA1"/>
    <s v="2110"/>
    <s v="649060"/>
    <m/>
    <m/>
    <s v="0"/>
    <s v="District"/>
    <s v="2"/>
    <x v="1"/>
    <s v="26"/>
    <x v="10"/>
    <s v="267"/>
    <s v="Dean of Student Services"/>
    <s v="267A"/>
    <s v="Dean of Student Services"/>
  </r>
  <r>
    <s v="BMC695"/>
    <x v="0"/>
    <s v="LABORF"/>
    <s v="2025"/>
    <n v="57603.62"/>
    <m/>
    <s v="GU001"/>
    <s v="267EVT"/>
    <s v="2191"/>
    <s v="709000"/>
    <m/>
    <m/>
    <s v="0"/>
    <s v="District"/>
    <s v="2"/>
    <x v="1"/>
    <s v="26"/>
    <x v="10"/>
    <s v="267"/>
    <s v="Dean of Student Services"/>
    <s v="267E"/>
    <s v="BC EVENTS"/>
  </r>
  <r>
    <s v="BMN180"/>
    <x v="0"/>
    <s v="LABORF"/>
    <s v="2025"/>
    <n v="28617.759999999998"/>
    <m/>
    <s v="RP383"/>
    <s v="267MF1"/>
    <s v="2110"/>
    <s v="644000"/>
    <s v="MH2122"/>
    <m/>
    <s v="0"/>
    <s v="District"/>
    <s v="2"/>
    <x v="1"/>
    <s v="26"/>
    <x v="10"/>
    <s v="267"/>
    <s v="Dean of Student Services"/>
    <s v="267M"/>
    <s v="Mental Health"/>
  </r>
  <r>
    <s v="BMM057"/>
    <x v="0"/>
    <s v="LABORF"/>
    <s v="2025"/>
    <n v="144790.01999999999"/>
    <m/>
    <s v="RP510"/>
    <s v="26BHS1"/>
    <s v="1214"/>
    <s v="644000"/>
    <m/>
    <m/>
    <s v="0"/>
    <s v="District"/>
    <s v="2"/>
    <x v="1"/>
    <s v="26"/>
    <x v="10"/>
    <s v="26B"/>
    <s v="Director of Student Health"/>
    <s v="26BH"/>
    <s v="Director of Student Health"/>
  </r>
  <r>
    <s v="BMF621"/>
    <x v="0"/>
    <s v="LABORF"/>
    <s v="2025"/>
    <n v="0"/>
    <m/>
    <s v="GU001"/>
    <s v="26CCG1"/>
    <s v="1231"/>
    <s v="631000"/>
    <m/>
    <m/>
    <s v="0"/>
    <s v="District"/>
    <s v="2"/>
    <x v="1"/>
    <s v="26"/>
    <x v="10"/>
    <s v="26C"/>
    <s v="Dean of Student Development Success"/>
    <s v="26CC"/>
    <s v="Dean of Student Develop Success"/>
  </r>
  <r>
    <s v="BMN190"/>
    <x v="0"/>
    <s v="LABORF"/>
    <s v="2025"/>
    <n v="86720.5"/>
    <m/>
    <s v="GU001"/>
    <s v="26DAR3"/>
    <s v="2110"/>
    <s v="649090"/>
    <m/>
    <m/>
    <s v="0"/>
    <s v="District"/>
    <s v="2"/>
    <x v="1"/>
    <s v="26"/>
    <x v="10"/>
    <s v="26D"/>
    <s v="Assoc VP - BC"/>
    <s v="26DA"/>
    <s v="Dir Outreach Services"/>
  </r>
  <r>
    <s v="BMC842"/>
    <x v="0"/>
    <s v="LABORF"/>
    <s v="2025"/>
    <n v="75581.02"/>
    <m/>
    <s v="GU001"/>
    <s v="26DAR3"/>
    <s v="2191"/>
    <s v="649090"/>
    <m/>
    <m/>
    <s v="0"/>
    <s v="District"/>
    <s v="2"/>
    <x v="1"/>
    <s v="26"/>
    <x v="10"/>
    <s v="26D"/>
    <s v="Assoc VP - BC"/>
    <s v="26DA"/>
    <s v="Dir Outreach Services"/>
  </r>
  <r>
    <s v="BMC645"/>
    <x v="0"/>
    <s v="LABORF"/>
    <s v="2025"/>
    <n v="81392.47"/>
    <m/>
    <s v="GU001"/>
    <s v="26DDEN"/>
    <s v="2191"/>
    <s v="679000"/>
    <m/>
    <m/>
    <s v="0"/>
    <s v="District"/>
    <s v="2"/>
    <x v="1"/>
    <s v="26"/>
    <x v="10"/>
    <s v="26D"/>
    <s v="Assoc VP - BC"/>
    <s v="26DA"/>
    <s v="Dir Outreach Services"/>
  </r>
  <r>
    <s v="BMM066"/>
    <x v="0"/>
    <s v="LABORF"/>
    <s v="2025"/>
    <n v="134531.96"/>
    <m/>
    <s v="GU001"/>
    <s v="26DOR1"/>
    <s v="1214"/>
    <s v="649090"/>
    <m/>
    <m/>
    <s v="0"/>
    <s v="District"/>
    <s v="2"/>
    <x v="1"/>
    <s v="26"/>
    <x v="10"/>
    <s v="26D"/>
    <s v="Assoc VP - BC"/>
    <s v="26DA"/>
    <s v="Dir Outreach Services"/>
  </r>
  <r>
    <s v="BMC602"/>
    <x v="0"/>
    <s v="LABORF"/>
    <s v="2025"/>
    <n v="16860.759999999998"/>
    <m/>
    <s v="RP008"/>
    <s v="26EDS1"/>
    <s v="2191"/>
    <s v="642000"/>
    <m/>
    <m/>
    <s v="0"/>
    <s v="District"/>
    <s v="2"/>
    <x v="1"/>
    <s v="26"/>
    <x v="10"/>
    <s v="26E"/>
    <s v="Assoc VP - BC"/>
    <s v="26ED"/>
    <s v="BC DSPS"/>
  </r>
  <r>
    <s v="BMC872"/>
    <x v="0"/>
    <s v="LABORF"/>
    <s v="2025"/>
    <n v="30796.19"/>
    <m/>
    <s v="RP008"/>
    <s v="26EDS1"/>
    <s v="2191"/>
    <s v="642000"/>
    <m/>
    <m/>
    <s v="0"/>
    <s v="District"/>
    <s v="2"/>
    <x v="1"/>
    <s v="26"/>
    <x v="10"/>
    <s v="26E"/>
    <s v="Assoc VP - BC"/>
    <s v="26ED"/>
    <s v="BC DSPS"/>
  </r>
  <r>
    <s v="BMC268"/>
    <x v="0"/>
    <s v="LABORF"/>
    <s v="2025"/>
    <n v="0"/>
    <m/>
    <s v="RP420"/>
    <s v="26EWA8"/>
    <s v="2191"/>
    <s v="642000"/>
    <m/>
    <m/>
    <s v="0"/>
    <s v="District"/>
    <s v="2"/>
    <x v="1"/>
    <s v="26"/>
    <x v="10"/>
    <s v="26E"/>
    <s v="Assoc VP - BC"/>
    <s v="26EW"/>
    <s v="BC Workability III"/>
  </r>
  <r>
    <s v="BMC087"/>
    <x v="0"/>
    <s v="LABORF"/>
    <s v="2025"/>
    <n v="57603.62"/>
    <m/>
    <s v="GU001"/>
    <s v="26FFA1"/>
    <s v="2191"/>
    <s v="646000"/>
    <m/>
    <m/>
    <s v="0"/>
    <s v="District"/>
    <s v="2"/>
    <x v="1"/>
    <s v="26"/>
    <x v="10"/>
    <s v="26F"/>
    <s v="Director Financial Aid"/>
    <s v="26FA"/>
    <s v="Director Financial Aid (New Queue)"/>
  </r>
  <r>
    <s v="BMC803"/>
    <x v="0"/>
    <s v="LABORF"/>
    <s v="2025"/>
    <n v="32028.03"/>
    <m/>
    <s v="GU001"/>
    <s v="26FFA1"/>
    <s v="2191"/>
    <s v="646000"/>
    <m/>
    <m/>
    <s v="0"/>
    <s v="District"/>
    <s v="2"/>
    <x v="1"/>
    <s v="26"/>
    <x v="10"/>
    <s v="26F"/>
    <s v="Director Financial Aid"/>
    <s v="26FA"/>
    <s v="Director Financial Aid (New Queue)"/>
  </r>
  <r>
    <s v="BMC139"/>
    <x v="0"/>
    <s v="LABORF"/>
    <s v="2025"/>
    <n v="23062.47"/>
    <m/>
    <s v="RP400"/>
    <s v="26FFA4"/>
    <s v="2191"/>
    <s v="646000"/>
    <s v="BFALBA"/>
    <m/>
    <s v="0"/>
    <s v="District"/>
    <s v="2"/>
    <x v="1"/>
    <s v="26"/>
    <x v="10"/>
    <s v="26F"/>
    <s v="Director Financial Aid"/>
    <s v="26FA"/>
    <s v="Director Financial Aid (New Queue)"/>
  </r>
  <r>
    <s v="BTC014"/>
    <x v="0"/>
    <s v="LABORF"/>
    <s v="2025"/>
    <n v="0"/>
    <m/>
    <s v="RP711"/>
    <s v="26FFA4"/>
    <s v="2399"/>
    <s v="646000"/>
    <m/>
    <m/>
    <s v="0"/>
    <s v="District"/>
    <s v="2"/>
    <x v="1"/>
    <s v="26"/>
    <x v="10"/>
    <s v="26F"/>
    <s v="Director Financial Aid"/>
    <s v="26FA"/>
    <s v="Director Financial Aid (New Queue)"/>
  </r>
  <r>
    <s v="BMC259"/>
    <x v="0"/>
    <s v="LABORF"/>
    <s v="2025"/>
    <n v="79407.199999999997"/>
    <m/>
    <s v="RP400"/>
    <s v="26FFA4"/>
    <s v="2191"/>
    <s v="646000"/>
    <s v="BFALBA"/>
    <m/>
    <s v="0"/>
    <s v="District"/>
    <s v="2"/>
    <x v="1"/>
    <s v="26"/>
    <x v="10"/>
    <s v="26F"/>
    <s v="Director Financial Aid"/>
    <s v="26FA"/>
    <s v="Director Financial Aid (New Queue)"/>
  </r>
  <r>
    <s v="BMN144"/>
    <x v="0"/>
    <s v="LABORF"/>
    <s v="2025"/>
    <n v="22135.96"/>
    <m/>
    <s v="RP009"/>
    <s v="26GCA1"/>
    <s v="2110"/>
    <s v="643010"/>
    <s v="CARLCA"/>
    <m/>
    <s v="0"/>
    <s v="District"/>
    <s v="2"/>
    <x v="1"/>
    <s v="26"/>
    <x v="10"/>
    <s v="26G"/>
    <s v="Assoc VP - BC"/>
    <s v="26GA"/>
    <s v="EOPS/CARE"/>
  </r>
  <r>
    <s v="BMC806"/>
    <x v="0"/>
    <s v="LABORF"/>
    <s v="2025"/>
    <n v="14747.51"/>
    <m/>
    <s v="RP009"/>
    <s v="26GCA1"/>
    <s v="2191"/>
    <s v="643010"/>
    <s v="CARLCB"/>
    <m/>
    <s v="0"/>
    <s v="District"/>
    <s v="2"/>
    <x v="1"/>
    <s v="26"/>
    <x v="10"/>
    <s v="26G"/>
    <s v="Assoc VP - BC"/>
    <s v="26GA"/>
    <s v="EOPS/CARE"/>
  </r>
  <r>
    <s v="BMF523"/>
    <x v="0"/>
    <s v="LABORF"/>
    <s v="2025"/>
    <n v="39731.71"/>
    <m/>
    <s v="RP350"/>
    <s v="26GCW1"/>
    <s v="1231"/>
    <s v="641010"/>
    <s v="CALLCO"/>
    <m/>
    <s v="0"/>
    <s v="District"/>
    <s v="2"/>
    <x v="1"/>
    <s v="26"/>
    <x v="10"/>
    <s v="26G"/>
    <s v="Assoc VP - BC"/>
    <s v="26GA"/>
    <s v="EOPS/CARE"/>
  </r>
  <r>
    <s v="BMM045"/>
    <x v="0"/>
    <s v="LABORF"/>
    <s v="2025"/>
    <n v="43050.23"/>
    <m/>
    <s v="RP350"/>
    <s v="26GCW1"/>
    <s v="1214"/>
    <s v="641010"/>
    <s v="CALLCO"/>
    <m/>
    <s v="0"/>
    <s v="District"/>
    <s v="2"/>
    <x v="1"/>
    <s v="26"/>
    <x v="10"/>
    <s v="26G"/>
    <s v="Assoc VP - BC"/>
    <s v="26GA"/>
    <s v="EOPS/CARE"/>
  </r>
  <r>
    <s v="BMF573"/>
    <x v="0"/>
    <s v="LABORF"/>
    <s v="2025"/>
    <n v="69360.95"/>
    <m/>
    <s v="RP005"/>
    <s v="26GEO1"/>
    <s v="1231"/>
    <s v="643000"/>
    <s v="EOPLCB"/>
    <m/>
    <s v="0"/>
    <s v="District"/>
    <s v="2"/>
    <x v="1"/>
    <s v="26"/>
    <x v="10"/>
    <s v="26G"/>
    <s v="Assoc VP - BC"/>
    <s v="26GA"/>
    <s v="EOPS/CARE"/>
  </r>
  <r>
    <s v="BMC119"/>
    <x v="0"/>
    <s v="LABORF"/>
    <s v="2025"/>
    <n v="41931.760000000002"/>
    <m/>
    <s v="GU001"/>
    <s v="26GEO1"/>
    <s v="2191"/>
    <s v="643000"/>
    <s v="EOPLCA"/>
    <m/>
    <s v="0"/>
    <s v="District"/>
    <s v="2"/>
    <x v="1"/>
    <s v="26"/>
    <x v="10"/>
    <s v="26G"/>
    <s v="Assoc VP - BC"/>
    <s v="26GA"/>
    <s v="EOPS/CARE"/>
  </r>
  <r>
    <s v="BMN100"/>
    <x v="0"/>
    <s v="LABORF"/>
    <s v="2025"/>
    <n v="69376.399999999994"/>
    <m/>
    <s v="RP005"/>
    <s v="26GEO1"/>
    <s v="2110"/>
    <s v="643000"/>
    <s v="EOPLCA"/>
    <m/>
    <s v="0"/>
    <s v="District"/>
    <s v="2"/>
    <x v="1"/>
    <s v="26"/>
    <x v="10"/>
    <s v="26G"/>
    <s v="Assoc VP - BC"/>
    <s v="26GA"/>
    <s v="EOPS/CARE"/>
  </r>
  <r>
    <s v="BMC814"/>
    <x v="0"/>
    <s v="LABORF"/>
    <s v="2025"/>
    <n v="73737.56"/>
    <m/>
    <s v="RP005"/>
    <s v="26GEO1"/>
    <s v="2191"/>
    <s v="643000"/>
    <s v="EOPLCB"/>
    <m/>
    <s v="0"/>
    <s v="District"/>
    <s v="2"/>
    <x v="1"/>
    <s v="26"/>
    <x v="10"/>
    <s v="26G"/>
    <s v="Assoc VP - BC"/>
    <s v="26GA"/>
    <s v="EOPS/CARE"/>
  </r>
  <r>
    <s v="BMC134"/>
    <x v="0"/>
    <s v="LABORF"/>
    <s v="2025"/>
    <n v="8999.99"/>
    <m/>
    <s v="RP023"/>
    <s v="26GFY1"/>
    <s v="2191"/>
    <s v="649090"/>
    <s v="NXULRC"/>
    <m/>
    <s v="0"/>
    <s v="District"/>
    <s v="2"/>
    <x v="1"/>
    <s v="26"/>
    <x v="10"/>
    <s v="26G"/>
    <s v="Assoc VP - BC"/>
    <s v="26GA"/>
    <s v="EOPS/CARE"/>
  </r>
  <r>
    <s v="BMC799"/>
    <x v="0"/>
    <s v="LABORF"/>
    <s v="2025"/>
    <n v="60519.82"/>
    <m/>
    <s v="GU001"/>
    <s v="26HAR1"/>
    <s v="2191"/>
    <s v="620000"/>
    <m/>
    <m/>
    <s v="0"/>
    <s v="District"/>
    <s v="2"/>
    <x v="1"/>
    <s v="26"/>
    <x v="10"/>
    <s v="26H"/>
    <s v="ADMISSIONS &amp; RECS."/>
    <s v="26HA"/>
    <s v="ADMISSIONS &amp; RECS."/>
  </r>
  <r>
    <s v="BMN009"/>
    <x v="0"/>
    <s v="LABORF"/>
    <s v="2025"/>
    <n v="0"/>
    <m/>
    <s v="GU001"/>
    <s v="26HAR1"/>
    <s v="2110"/>
    <s v="620000"/>
    <m/>
    <m/>
    <s v="0"/>
    <s v="District"/>
    <s v="2"/>
    <x v="1"/>
    <s v="26"/>
    <x v="10"/>
    <s v="26H"/>
    <s v="ADMISSIONS &amp; RECS."/>
    <s v="26HA"/>
    <s v="ADMISSIONS &amp; RECS."/>
  </r>
  <r>
    <s v="BMC648"/>
    <x v="0"/>
    <s v="LABORF"/>
    <s v="2025"/>
    <n v="15374.98"/>
    <m/>
    <s v="GU001"/>
    <s v="26HAR1"/>
    <s v="2191"/>
    <s v="601000"/>
    <m/>
    <m/>
    <s v="0"/>
    <s v="District"/>
    <s v="2"/>
    <x v="1"/>
    <s v="26"/>
    <x v="10"/>
    <s v="26H"/>
    <s v="ADMISSIONS &amp; RECS."/>
    <s v="26HA"/>
    <s v="ADMISSIONS &amp; RECS."/>
  </r>
  <r>
    <s v="BMC709"/>
    <x v="0"/>
    <s v="LABORF"/>
    <s v="2025"/>
    <n v="57603.62"/>
    <m/>
    <s v="GU001"/>
    <s v="26HAR1"/>
    <s v="2191"/>
    <s v="620000"/>
    <m/>
    <m/>
    <s v="0"/>
    <s v="District"/>
    <s v="2"/>
    <x v="1"/>
    <s v="26"/>
    <x v="10"/>
    <s v="26H"/>
    <s v="ADMISSIONS &amp; RECS."/>
    <s v="26HA"/>
    <s v="ADMISSIONS &amp; RECS."/>
  </r>
  <r>
    <s v="BMC203"/>
    <x v="0"/>
    <s v="LABORF"/>
    <s v="2025"/>
    <n v="52186.07"/>
    <m/>
    <s v="GU001"/>
    <s v="26HAR1"/>
    <s v="2191"/>
    <s v="620000"/>
    <m/>
    <m/>
    <s v="0"/>
    <s v="District"/>
    <s v="2"/>
    <x v="1"/>
    <s v="26"/>
    <x v="10"/>
    <s v="26H"/>
    <s v="ADMISSIONS &amp; RECS."/>
    <s v="26HA"/>
    <s v="ADMISSIONS &amp; RECS."/>
  </r>
  <r>
    <s v="BMC856"/>
    <x v="0"/>
    <s v="LABORF"/>
    <s v="2025"/>
    <n v="27081.23"/>
    <m/>
    <s v="GU001"/>
    <s v="26HAR3"/>
    <s v="2191"/>
    <s v="620000"/>
    <m/>
    <m/>
    <s v="0"/>
    <s v="District"/>
    <s v="2"/>
    <x v="1"/>
    <s v="26"/>
    <x v="10"/>
    <s v="26H"/>
    <s v="ADMISSIONS &amp; RECS."/>
    <s v="26HA"/>
    <s v="ADMISSIONS &amp; RECS."/>
  </r>
  <r>
    <s v="BPE573"/>
    <x v="0"/>
    <s v="LABORF"/>
    <s v="2025"/>
    <n v="0"/>
    <m/>
    <s v="RP659"/>
    <s v="26JCAS"/>
    <s v="2394"/>
    <s v="643020"/>
    <s v="CASDSE"/>
    <m/>
    <s v="0"/>
    <s v="District"/>
    <s v="2"/>
    <x v="1"/>
    <s v="26"/>
    <x v="10"/>
    <s v="26J"/>
    <s v="Director Special Programs"/>
    <s v="26JC"/>
    <s v="BC Cal SOAP"/>
  </r>
  <r>
    <s v="BPE581"/>
    <x v="0"/>
    <s v="LABORF"/>
    <s v="2025"/>
    <n v="0"/>
    <m/>
    <s v="RP659"/>
    <s v="26JCAS"/>
    <s v="2394"/>
    <s v="643020"/>
    <s v="CASDSE"/>
    <m/>
    <s v="0"/>
    <s v="District"/>
    <s v="2"/>
    <x v="1"/>
    <s v="26"/>
    <x v="10"/>
    <s v="26J"/>
    <s v="Director Special Programs"/>
    <s v="26JC"/>
    <s v="BC Cal SOAP"/>
  </r>
  <r>
    <s v="BMN071"/>
    <x v="0"/>
    <s v="LABORF"/>
    <s v="2025"/>
    <n v="7107.45"/>
    <m/>
    <s v="RP131"/>
    <s v="26JFG1"/>
    <s v="2110"/>
    <s v="649080"/>
    <s v="FKCSNX"/>
    <m/>
    <s v="0"/>
    <s v="District"/>
    <s v="2"/>
    <x v="1"/>
    <s v="26"/>
    <x v="10"/>
    <s v="26J"/>
    <s v="Director Special Programs"/>
    <s v="26JF"/>
    <s v="BC Foster Care Grants"/>
  </r>
  <r>
    <s v="BPE631"/>
    <x v="0"/>
    <s v="LABORF"/>
    <s v="2025"/>
    <n v="0"/>
    <m/>
    <s v="RP131"/>
    <s v="26JFG1"/>
    <s v="2394"/>
    <s v="649080"/>
    <s v="FKCSEN"/>
    <m/>
    <s v="0"/>
    <s v="District"/>
    <s v="2"/>
    <x v="1"/>
    <s v="26"/>
    <x v="10"/>
    <s v="26J"/>
    <s v="Director Special Programs"/>
    <s v="26JF"/>
    <s v="BC Foster Care Grants"/>
  </r>
  <r>
    <s v="BMN071"/>
    <x v="0"/>
    <s v="LABORF"/>
    <s v="2025"/>
    <n v="3661.41"/>
    <m/>
    <s v="RP131"/>
    <s v="26JFG1"/>
    <s v="2110"/>
    <s v="649080"/>
    <s v="FKCFNX"/>
    <m/>
    <s v="0"/>
    <s v="District"/>
    <s v="2"/>
    <x v="1"/>
    <s v="26"/>
    <x v="10"/>
    <s v="26J"/>
    <s v="Director Special Programs"/>
    <s v="26JF"/>
    <s v="BC Foster Care Grants"/>
  </r>
  <r>
    <s v="BMC382"/>
    <x v="0"/>
    <s v="LABORF"/>
    <s v="2025"/>
    <n v="71939.13"/>
    <m/>
    <s v="RP025"/>
    <s v="26JRS1"/>
    <s v="2191"/>
    <s v="649090"/>
    <m/>
    <m/>
    <s v="0"/>
    <s v="District"/>
    <s v="2"/>
    <x v="1"/>
    <s v="26"/>
    <x v="10"/>
    <s v="26J"/>
    <s v="Director Special Programs"/>
    <s v="26JR"/>
    <s v="BC Dream Resource"/>
  </r>
  <r>
    <s v="BMC613"/>
    <x v="0"/>
    <s v="LABORF"/>
    <s v="2025"/>
    <n v="8928.4699999999993"/>
    <m/>
    <s v="RP384"/>
    <s v="26LEQ9"/>
    <s v="2191"/>
    <s v="649090"/>
    <m/>
    <m/>
    <s v="0"/>
    <s v="District"/>
    <s v="2"/>
    <x v="1"/>
    <s v="26"/>
    <x v="10"/>
    <s v="26L"/>
    <s v="Dir Categorical Programs"/>
    <s v="26LA"/>
    <s v="Categorical Programs"/>
  </r>
  <r>
    <s v="BMF056"/>
    <x v="0"/>
    <s v="LABORF"/>
    <s v="2025"/>
    <n v="86202.559999999998"/>
    <m/>
    <s v="RP384"/>
    <s v="26LEQ9"/>
    <s v="1231"/>
    <s v="649090"/>
    <m/>
    <m/>
    <s v="0"/>
    <s v="District"/>
    <s v="2"/>
    <x v="1"/>
    <s v="26"/>
    <x v="10"/>
    <s v="26L"/>
    <s v="Dir Categorical Programs"/>
    <s v="26LA"/>
    <s v="Categorical Programs"/>
  </r>
  <r>
    <s v="BPE608"/>
    <x v="0"/>
    <s v="LABORF"/>
    <s v="2025"/>
    <n v="0"/>
    <m/>
    <s v="RP384"/>
    <s v="26LEQ9"/>
    <s v="2394"/>
    <s v="649090"/>
    <m/>
    <m/>
    <s v="0"/>
    <s v="District"/>
    <s v="2"/>
    <x v="1"/>
    <s v="26"/>
    <x v="10"/>
    <s v="26L"/>
    <s v="Dir Categorical Programs"/>
    <s v="26LA"/>
    <s v="Categorical Programs"/>
  </r>
  <r>
    <s v="BMF326"/>
    <x v="0"/>
    <s v="LABORF"/>
    <s v="2025"/>
    <n v="86202.559999999998"/>
    <m/>
    <s v="RP384"/>
    <s v="26LEQ9"/>
    <s v="1231"/>
    <s v="649090"/>
    <m/>
    <m/>
    <s v="0"/>
    <s v="District"/>
    <s v="2"/>
    <x v="1"/>
    <s v="26"/>
    <x v="10"/>
    <s v="26L"/>
    <s v="Dir Categorical Programs"/>
    <s v="26LA"/>
    <s v="Categorical Programs"/>
  </r>
  <r>
    <s v="BMC713"/>
    <x v="0"/>
    <s v="LABORF"/>
    <s v="2025"/>
    <n v="16032.63"/>
    <m/>
    <s v="RP384"/>
    <s v="26LEQ9"/>
    <s v="2191"/>
    <s v="649090"/>
    <m/>
    <m/>
    <s v="0"/>
    <s v="District"/>
    <s v="2"/>
    <x v="1"/>
    <s v="26"/>
    <x v="10"/>
    <s v="26L"/>
    <s v="Dir Categorical Programs"/>
    <s v="26LA"/>
    <s v="Categorical Programs"/>
  </r>
  <r>
    <s v="BMN141"/>
    <x v="0"/>
    <s v="LABORF"/>
    <s v="2025"/>
    <n v="65040.38"/>
    <m/>
    <s v="RP384"/>
    <s v="26LEQ9"/>
    <s v="2110"/>
    <s v="649090"/>
    <m/>
    <m/>
    <s v="0"/>
    <s v="District"/>
    <s v="2"/>
    <x v="1"/>
    <s v="26"/>
    <x v="10"/>
    <s v="26L"/>
    <s v="Dir Categorical Programs"/>
    <s v="26LA"/>
    <s v="Categorical Programs"/>
  </r>
  <r>
    <s v="DMC186"/>
    <x v="0"/>
    <s v="LABORF"/>
    <s v="2025"/>
    <n v="47195.18"/>
    <m/>
    <s v="RP384"/>
    <s v="26LEQ9"/>
    <s v="2191"/>
    <s v="649090"/>
    <m/>
    <m/>
    <s v="0"/>
    <s v="District"/>
    <s v="2"/>
    <x v="1"/>
    <s v="26"/>
    <x v="10"/>
    <s v="26L"/>
    <s v="Dir Categorical Programs"/>
    <s v="26LA"/>
    <s v="Categorical Programs"/>
  </r>
  <r>
    <s v="BMN083"/>
    <x v="0"/>
    <s v="LABORF"/>
    <s v="2025"/>
    <n v="65040.38"/>
    <m/>
    <s v="RP384"/>
    <s v="26LEQ9"/>
    <s v="2110"/>
    <s v="649090"/>
    <m/>
    <m/>
    <s v="0"/>
    <s v="District"/>
    <s v="2"/>
    <x v="1"/>
    <s v="26"/>
    <x v="10"/>
    <s v="26L"/>
    <s v="Dir Categorical Programs"/>
    <s v="26LA"/>
    <s v="Categorical Programs"/>
  </r>
  <r>
    <s v="BMN203"/>
    <x v="0"/>
    <s v="LABORF"/>
    <s v="2025"/>
    <n v="56663.96"/>
    <m/>
    <s v="RP384"/>
    <s v="26LEQ9"/>
    <s v="2110"/>
    <s v="649090"/>
    <m/>
    <m/>
    <s v="0"/>
    <s v="District"/>
    <s v="2"/>
    <x v="1"/>
    <s v="26"/>
    <x v="10"/>
    <s v="26L"/>
    <s v="Dir Categorical Programs"/>
    <s v="26LA"/>
    <s v="Categorical Programs"/>
  </r>
  <r>
    <s v="DMC186"/>
    <x v="0"/>
    <s v="LABORF"/>
    <s v="2025"/>
    <n v="47195.18"/>
    <m/>
    <s v="RP384"/>
    <s v="26LEQA"/>
    <s v="2191"/>
    <s v="649090"/>
    <m/>
    <m/>
    <s v="0"/>
    <s v="District"/>
    <s v="2"/>
    <x v="1"/>
    <s v="26"/>
    <x v="10"/>
    <s v="26L"/>
    <s v="Dir Categorical Programs"/>
    <s v="26LA"/>
    <s v="Categorical Programs"/>
  </r>
  <r>
    <s v="BMC844"/>
    <x v="0"/>
    <s v="LABORF"/>
    <s v="2025"/>
    <n v="17984.78"/>
    <m/>
    <s v="RP384"/>
    <s v="26LEQA"/>
    <s v="2191"/>
    <s v="649090"/>
    <m/>
    <m/>
    <s v="0"/>
    <s v="District"/>
    <s v="2"/>
    <x v="1"/>
    <s v="26"/>
    <x v="10"/>
    <s v="26L"/>
    <s v="Dir Categorical Programs"/>
    <s v="26LA"/>
    <s v="Categorical Programs"/>
  </r>
  <r>
    <s v="BMN130"/>
    <x v="0"/>
    <s v="LABORF"/>
    <s v="2025"/>
    <n v="30506.11"/>
    <m/>
    <s v="RP384"/>
    <s v="26LEQA"/>
    <s v="2110"/>
    <s v="649090"/>
    <m/>
    <m/>
    <s v="0"/>
    <s v="District"/>
    <s v="2"/>
    <x v="1"/>
    <s v="26"/>
    <x v="10"/>
    <s v="26L"/>
    <s v="Dir Categorical Programs"/>
    <s v="26LA"/>
    <s v="Categorical Programs"/>
  </r>
  <r>
    <s v="BMC105"/>
    <x v="0"/>
    <s v="LABORF"/>
    <s v="2025"/>
    <n v="17984.78"/>
    <m/>
    <s v="RP384"/>
    <s v="26LEQA"/>
    <s v="2191"/>
    <s v="649090"/>
    <m/>
    <m/>
    <s v="0"/>
    <s v="District"/>
    <s v="2"/>
    <x v="1"/>
    <s v="26"/>
    <x v="10"/>
    <s v="26L"/>
    <s v="Dir Categorical Programs"/>
    <s v="26LA"/>
    <s v="Categorical Programs"/>
  </r>
  <r>
    <s v="BMN199"/>
    <x v="0"/>
    <s v="LABORF"/>
    <s v="2025"/>
    <n v="21680.12"/>
    <m/>
    <s v="RP384"/>
    <s v="26LEQA"/>
    <s v="2110"/>
    <s v="649090"/>
    <m/>
    <m/>
    <s v="0"/>
    <s v="District"/>
    <s v="2"/>
    <x v="1"/>
    <s v="26"/>
    <x v="10"/>
    <s v="26L"/>
    <s v="Dir Categorical Programs"/>
    <s v="26LA"/>
    <s v="Categorical Programs"/>
  </r>
  <r>
    <s v="BMN055"/>
    <x v="0"/>
    <s v="LABORF"/>
    <s v="2025"/>
    <n v="21680.12"/>
    <m/>
    <s v="RP384"/>
    <s v="26LEQA"/>
    <s v="2110"/>
    <s v="649090"/>
    <m/>
    <m/>
    <s v="0"/>
    <s v="District"/>
    <s v="2"/>
    <x v="1"/>
    <s v="26"/>
    <x v="10"/>
    <s v="26L"/>
    <s v="Dir Categorical Programs"/>
    <s v="26LA"/>
    <s v="Categorical Programs"/>
  </r>
  <r>
    <s v="BMC684"/>
    <x v="0"/>
    <s v="LABORF"/>
    <s v="2025"/>
    <n v="17118.150000000001"/>
    <m/>
    <s v="RP384"/>
    <s v="26LEQA"/>
    <s v="2191"/>
    <s v="649090"/>
    <m/>
    <m/>
    <s v="0"/>
    <s v="District"/>
    <s v="2"/>
    <x v="1"/>
    <s v="26"/>
    <x v="10"/>
    <s v="26L"/>
    <s v="Dir Categorical Programs"/>
    <s v="26LA"/>
    <s v="Categorical Programs"/>
  </r>
  <r>
    <s v="BMN189"/>
    <x v="0"/>
    <s v="LABORF"/>
    <s v="2025"/>
    <n v="86720.5"/>
    <m/>
    <s v="RP029"/>
    <s v="26JNA1"/>
    <s v="2110"/>
    <s v="649090"/>
    <m/>
    <m/>
    <s v="0"/>
    <s v="District"/>
    <s v="2"/>
    <x v="1"/>
    <s v="26"/>
    <x v="10"/>
    <s v="26L"/>
    <s v="Dir Categorical Programs"/>
    <s v="26LB"/>
    <s v="CATEGORICAL NASSSP Native American"/>
  </r>
  <r>
    <s v="BPE629"/>
    <x v="0"/>
    <s v="LABORF"/>
    <s v="2025"/>
    <n v="0"/>
    <m/>
    <s v="RP659"/>
    <s v="26LCAS"/>
    <s v="2394"/>
    <s v="643020"/>
    <s v="CASDSE"/>
    <m/>
    <s v="0"/>
    <s v="District"/>
    <s v="2"/>
    <x v="1"/>
    <s v="26"/>
    <x v="10"/>
    <s v="26L"/>
    <s v="Dir Categorical Programs"/>
    <s v="26LC"/>
    <s v="CATEGORICAL BC CAL SOAP"/>
  </r>
  <r>
    <s v="BPE628"/>
    <x v="0"/>
    <s v="LABORF"/>
    <s v="2025"/>
    <n v="0"/>
    <m/>
    <s v="RP659"/>
    <s v="26LCAS"/>
    <s v="2394"/>
    <s v="643020"/>
    <s v="CASDPS"/>
    <m/>
    <s v="0"/>
    <s v="District"/>
    <s v="2"/>
    <x v="1"/>
    <s v="26"/>
    <x v="10"/>
    <s v="26L"/>
    <s v="Dir Categorical Programs"/>
    <s v="26LC"/>
    <s v="CATEGORICAL BC CAL SOAP"/>
  </r>
  <r>
    <s v="CSUB24"/>
    <x v="0"/>
    <s v="LABORF"/>
    <s v="2025"/>
    <n v="0"/>
    <m/>
    <s v="GU001"/>
    <s v="400PR0"/>
    <s v="2399"/>
    <s v="679000"/>
    <m/>
    <s v="CI"/>
    <s v="0"/>
    <s v="District"/>
    <s v="4"/>
    <x v="2"/>
    <s v="40"/>
    <x v="11"/>
    <s v="400"/>
    <s v="President - Cerro Coso College"/>
    <s v="400A"/>
    <s v="President - Cerro Coso College"/>
  </r>
  <r>
    <s v="CML001"/>
    <x v="0"/>
    <s v="LABORF"/>
    <s v="2025"/>
    <n v="103083.42"/>
    <m/>
    <s v="GU001"/>
    <s v="400PR0"/>
    <s v="2190"/>
    <s v="679000"/>
    <m/>
    <s v="CI"/>
    <s v="0"/>
    <s v="District"/>
    <s v="4"/>
    <x v="2"/>
    <s v="40"/>
    <x v="11"/>
    <s v="400"/>
    <s v="President - Cerro Coso College"/>
    <s v="400A"/>
    <s v="President - Cerro Coso College"/>
  </r>
  <r>
    <s v="CMF124"/>
    <x v="0"/>
    <s v="LABORF"/>
    <s v="2025"/>
    <n v="51079.040000000001"/>
    <m/>
    <s v="GU001"/>
    <s v="400SF1"/>
    <s v="1251"/>
    <s v="603000"/>
    <m/>
    <s v="CI"/>
    <s v="0"/>
    <s v="District"/>
    <s v="4"/>
    <x v="2"/>
    <s v="40"/>
    <x v="11"/>
    <s v="400"/>
    <s v="President - Cerro Coso College"/>
    <s v="400A"/>
    <s v="President - Cerro Coso College"/>
  </r>
  <r>
    <s v="CMC231"/>
    <x v="0"/>
    <s v="LABORF"/>
    <s v="2025"/>
    <n v="32375.63"/>
    <m/>
    <s v="GU001"/>
    <s v="406IT1"/>
    <s v="2191"/>
    <s v="678000"/>
    <m/>
    <s v="CB"/>
    <s v="0"/>
    <s v="District"/>
    <s v="4"/>
    <x v="2"/>
    <s v="40"/>
    <x v="11"/>
    <s v="406"/>
    <s v="Information Technology"/>
    <s v="406A"/>
    <s v="Information Technology"/>
  </r>
  <r>
    <s v="CMC269"/>
    <x v="0"/>
    <s v="LABORF"/>
    <s v="2025"/>
    <n v="24187.56"/>
    <m/>
    <s v="GU001"/>
    <s v="409PI1"/>
    <s v="2191"/>
    <s v="671000"/>
    <m/>
    <s v="CI"/>
    <s v="0"/>
    <s v="District"/>
    <s v="4"/>
    <x v="2"/>
    <s v="40"/>
    <x v="11"/>
    <s v="409"/>
    <s v="Public Information-Extrnl Relations"/>
    <s v="409A"/>
    <s v="Public Information-Extrnl Relations"/>
  </r>
  <r>
    <s v="CPE012"/>
    <x v="0"/>
    <s v="LABORF"/>
    <s v="2025"/>
    <n v="0"/>
    <m/>
    <s v="GU001"/>
    <s v="409PI1"/>
    <s v="2311"/>
    <s v="671000"/>
    <s v="CC1TIM"/>
    <s v="CI"/>
    <s v="0"/>
    <s v="District"/>
    <s v="4"/>
    <x v="2"/>
    <s v="40"/>
    <x v="11"/>
    <s v="409"/>
    <s v="Public Information-Extrnl Relations"/>
    <s v="409A"/>
    <s v="Public Information-Extrnl Relations"/>
  </r>
  <r>
    <s v="CMF211"/>
    <x v="0"/>
    <s v="LABORF"/>
    <s v="2025"/>
    <n v="1485.29"/>
    <m/>
    <s v="RP384"/>
    <s v="40KEQ9"/>
    <s v="1231"/>
    <s v="649090"/>
    <m/>
    <s v="CS"/>
    <s v="0"/>
    <s v="District"/>
    <s v="4"/>
    <x v="2"/>
    <s v="40"/>
    <x v="11"/>
    <s v="40K"/>
    <s v="Equity"/>
    <s v="40KA"/>
    <s v="Equity"/>
  </r>
  <r>
    <s v="CMF215"/>
    <x v="0"/>
    <s v="LABORF"/>
    <s v="2025"/>
    <n v="12312.29"/>
    <m/>
    <s v="RP384"/>
    <s v="40KEQ9"/>
    <s v="1231"/>
    <s v="649090"/>
    <m/>
    <s v="CI"/>
    <s v="0"/>
    <s v="District"/>
    <s v="4"/>
    <x v="2"/>
    <s v="40"/>
    <x v="11"/>
    <s v="40K"/>
    <s v="Equity"/>
    <s v="40KA"/>
    <s v="Equity"/>
  </r>
  <r>
    <s v="CMC069"/>
    <x v="0"/>
    <s v="LABORF"/>
    <s v="2025"/>
    <n v="5221.6400000000003"/>
    <m/>
    <s v="RP384"/>
    <s v="40KEQ9"/>
    <s v="2191"/>
    <s v="649090"/>
    <m/>
    <s v="CM"/>
    <s v="0"/>
    <s v="District"/>
    <s v="4"/>
    <x v="2"/>
    <s v="40"/>
    <x v="11"/>
    <s v="40K"/>
    <s v="Equity"/>
    <s v="40KA"/>
    <s v="Equity"/>
  </r>
  <r>
    <s v="CMF113"/>
    <x v="0"/>
    <s v="LABORF"/>
    <s v="2025"/>
    <n v="4335.12"/>
    <m/>
    <s v="RP384"/>
    <s v="40KEQ9"/>
    <s v="1231"/>
    <s v="649090"/>
    <m/>
    <s v="CI"/>
    <s v="0"/>
    <s v="District"/>
    <s v="4"/>
    <x v="2"/>
    <s v="40"/>
    <x v="11"/>
    <s v="40K"/>
    <s v="Equity"/>
    <s v="40KA"/>
    <s v="Equity"/>
  </r>
  <r>
    <s v="CMC283"/>
    <x v="0"/>
    <s v="LABORF"/>
    <s v="2025"/>
    <n v="7018.44"/>
    <m/>
    <s v="RP384"/>
    <s v="40KEQA"/>
    <s v="2191"/>
    <s v="649090"/>
    <m/>
    <s v="CI"/>
    <s v="0"/>
    <s v="District"/>
    <s v="4"/>
    <x v="2"/>
    <s v="40"/>
    <x v="11"/>
    <s v="40K"/>
    <s v="Equity"/>
    <s v="40KA"/>
    <s v="Equity"/>
  </r>
  <r>
    <s v="CMM022"/>
    <x v="0"/>
    <s v="LABORF"/>
    <s v="2025"/>
    <n v="1121.0899999999999"/>
    <m/>
    <s v="RP384"/>
    <s v="40KEQA"/>
    <s v="1214"/>
    <s v="649090"/>
    <m/>
    <s v="CI"/>
    <s v="0"/>
    <s v="District"/>
    <s v="4"/>
    <x v="2"/>
    <s v="40"/>
    <x v="11"/>
    <s v="40K"/>
    <s v="Equity"/>
    <s v="40KA"/>
    <s v="Equity"/>
  </r>
  <r>
    <s v="CMM032"/>
    <x v="0"/>
    <s v="LABORF"/>
    <s v="2025"/>
    <n v="61012.23"/>
    <m/>
    <s v="RP384"/>
    <s v="40KEQA"/>
    <s v="1214"/>
    <s v="649090"/>
    <m/>
    <s v="CI"/>
    <s v="0"/>
    <s v="District"/>
    <s v="4"/>
    <x v="2"/>
    <s v="40"/>
    <x v="11"/>
    <s v="40K"/>
    <s v="Equity"/>
    <s v="40KA"/>
    <s v="Equity"/>
  </r>
  <r>
    <s v="CMN038"/>
    <x v="0"/>
    <s v="LABORF"/>
    <s v="2025"/>
    <n v="16445.38"/>
    <m/>
    <s v="RP384"/>
    <s v="40KEQA"/>
    <s v="2110"/>
    <s v="649090"/>
    <m/>
    <s v="CI"/>
    <s v="0"/>
    <s v="District"/>
    <s v="4"/>
    <x v="2"/>
    <s v="40"/>
    <x v="11"/>
    <s v="40K"/>
    <s v="Equity"/>
    <s v="40KA"/>
    <s v="Equity"/>
  </r>
  <r>
    <s v="CPE050"/>
    <x v="0"/>
    <s v="LABORF"/>
    <s v="2025"/>
    <n v="0"/>
    <m/>
    <s v="RP029"/>
    <s v="40KNA1"/>
    <s v="2394"/>
    <s v="649090"/>
    <m/>
    <s v="CB"/>
    <s v="0"/>
    <s v="District"/>
    <s v="4"/>
    <x v="2"/>
    <s v="40"/>
    <x v="11"/>
    <s v="40K"/>
    <s v="Equity"/>
    <s v="40KA"/>
    <s v="Equity"/>
  </r>
  <r>
    <s v="CPE024"/>
    <x v="0"/>
    <s v="LABORF"/>
    <s v="2025"/>
    <n v="0"/>
    <m/>
    <s v="RP026"/>
    <s v="40KTQ1"/>
    <s v="2394"/>
    <s v="649090"/>
    <m/>
    <s v="CI"/>
    <s v="0"/>
    <s v="District"/>
    <s v="4"/>
    <x v="2"/>
    <s v="40"/>
    <x v="11"/>
    <s v="40K"/>
    <s v="Equity"/>
    <s v="40KA"/>
    <s v="Equity"/>
  </r>
  <r>
    <s v="CMC159"/>
    <x v="0"/>
    <s v="LABORF"/>
    <s v="2025"/>
    <n v="2952.19"/>
    <m/>
    <s v="RP026"/>
    <s v="40KTQ1"/>
    <s v="2191"/>
    <s v="649090"/>
    <m/>
    <s v="CI"/>
    <s v="0"/>
    <s v="District"/>
    <s v="4"/>
    <x v="2"/>
    <s v="40"/>
    <x v="11"/>
    <s v="40K"/>
    <s v="Equity"/>
    <s v="40KA"/>
    <s v="Equity"/>
  </r>
  <r>
    <s v="CMN028"/>
    <x v="0"/>
    <s v="LABORF"/>
    <s v="2025"/>
    <n v="41625.839999999997"/>
    <m/>
    <s v="GU001"/>
    <s v="40LFO1"/>
    <s v="2110"/>
    <s v="709000"/>
    <m/>
    <s v="CI"/>
    <s v="0"/>
    <s v="District"/>
    <s v="4"/>
    <x v="2"/>
    <s v="40"/>
    <x v="11"/>
    <s v="40L"/>
    <s v="Foundation"/>
    <s v="40LA"/>
    <s v="Foundation"/>
  </r>
  <r>
    <s v="CPE005"/>
    <x v="0"/>
    <s v="LABORF"/>
    <s v="2025"/>
    <n v="0"/>
    <m/>
    <s v="RP389"/>
    <s v="410QP1"/>
    <s v="2394"/>
    <s v="601000"/>
    <s v="EPSCSS"/>
    <s v="CI"/>
    <s v="0"/>
    <s v="District"/>
    <s v="4"/>
    <x v="2"/>
    <s v="41"/>
    <x v="12"/>
    <s v="410"/>
    <s v="VP Academic Affairs"/>
    <s v="410A"/>
    <s v="CC - VP Academic Affairs"/>
  </r>
  <r>
    <s v="CMF157"/>
    <x v="0"/>
    <s v="LABORF"/>
    <s v="2025"/>
    <n v="20990.18"/>
    <m/>
    <s v="RP389"/>
    <s v="410QP1"/>
    <s v="1251"/>
    <s v="611000"/>
    <s v="EPSCSS"/>
    <s v="CI"/>
    <s v="0"/>
    <s v="District"/>
    <s v="4"/>
    <x v="2"/>
    <s v="41"/>
    <x v="12"/>
    <s v="410"/>
    <s v="VP Academic Affairs"/>
    <s v="410A"/>
    <s v="CC - VP Academic Affairs"/>
  </r>
  <r>
    <s v="CMN040"/>
    <x v="0"/>
    <s v="LABORF"/>
    <s v="2025"/>
    <n v="18303.669999999998"/>
    <m/>
    <s v="RP043"/>
    <s v="410SV1"/>
    <s v="2110"/>
    <s v="633000"/>
    <m/>
    <s v="CI"/>
    <s v="0"/>
    <s v="District"/>
    <s v="4"/>
    <x v="2"/>
    <s v="41"/>
    <x v="12"/>
    <s v="410"/>
    <s v="VP Academic Affairs"/>
    <s v="410A"/>
    <s v="CC - VP Academic Affairs"/>
  </r>
  <r>
    <s v="CA2450"/>
    <x v="0"/>
    <s v="LABORF"/>
    <s v="2025"/>
    <n v="0"/>
    <m/>
    <s v="GU001"/>
    <s v="410VI0"/>
    <s v="1320"/>
    <s v="089900"/>
    <m/>
    <s v="CI"/>
    <s v="0"/>
    <s v="District"/>
    <s v="4"/>
    <x v="2"/>
    <s v="41"/>
    <x v="12"/>
    <s v="410"/>
    <s v="VP Academic Affairs"/>
    <s v="410A"/>
    <s v="CC - VP Academic Affairs"/>
  </r>
  <r>
    <s v="CMM030"/>
    <x v="0"/>
    <s v="LABORF"/>
    <s v="2025"/>
    <n v="188168.52"/>
    <m/>
    <s v="GU001"/>
    <s v="410VI0"/>
    <s v="1214"/>
    <s v="601000"/>
    <m/>
    <s v="CI"/>
    <s v="0"/>
    <s v="District"/>
    <s v="4"/>
    <x v="2"/>
    <s v="41"/>
    <x v="12"/>
    <s v="410"/>
    <s v="VP Academic Affairs"/>
    <s v="410A"/>
    <s v="CC - VP Academic Affairs"/>
  </r>
  <r>
    <s v="CZ2430"/>
    <x v="0"/>
    <s v="LABORF"/>
    <s v="2025"/>
    <n v="0"/>
    <m/>
    <s v="GU001"/>
    <s v="410VI0"/>
    <s v="1419"/>
    <s v="601000"/>
    <m/>
    <s v="CI"/>
    <s v="0"/>
    <s v="District"/>
    <s v="4"/>
    <x v="2"/>
    <s v="41"/>
    <x v="12"/>
    <s v="410"/>
    <s v="VP Academic Affairs"/>
    <s v="410A"/>
    <s v="CC - VP Academic Affairs"/>
  </r>
  <r>
    <s v="CO2530"/>
    <x v="0"/>
    <s v="LABORF"/>
    <s v="2025"/>
    <n v="0"/>
    <m/>
    <s v="GU001"/>
    <s v="410VI0"/>
    <s v="1330"/>
    <s v="089900"/>
    <m/>
    <s v="CI"/>
    <s v="0"/>
    <s v="District"/>
    <s v="4"/>
    <x v="2"/>
    <s v="41"/>
    <x v="12"/>
    <s v="410"/>
    <s v="VP Academic Affairs"/>
    <s v="410A"/>
    <s v="CC - VP Academic Affairs"/>
  </r>
  <r>
    <s v="CMF149"/>
    <x v="0"/>
    <s v="LABORF"/>
    <s v="2025"/>
    <n v="40595.01"/>
    <m/>
    <s v="GU001"/>
    <s v="411AH1"/>
    <s v="1100"/>
    <s v="120100"/>
    <m/>
    <s v="CI"/>
    <s v="0"/>
    <s v="District"/>
    <s v="4"/>
    <x v="2"/>
    <s v="41"/>
    <x v="12"/>
    <s v="411"/>
    <s v="Dean of Career Technical Education"/>
    <s v="411A"/>
    <s v="Dean of Career Technical Education"/>
  </r>
  <r>
    <s v="CPE002"/>
    <x v="0"/>
    <s v="LABORF"/>
    <s v="2025"/>
    <n v="0"/>
    <m/>
    <s v="CE012"/>
    <s v="411CE1"/>
    <s v="2412"/>
    <s v="682000"/>
    <m/>
    <s v="CM"/>
    <s v="0"/>
    <s v="District"/>
    <s v="4"/>
    <x v="2"/>
    <s v="41"/>
    <x v="12"/>
    <s v="411"/>
    <s v="Dean of Career Technical Education"/>
    <s v="411A"/>
    <s v="Dean of Career Technical Education"/>
  </r>
  <r>
    <s v="CMF225"/>
    <x v="0"/>
    <s v="LABORF"/>
    <s v="2025"/>
    <n v="93752.320000000007"/>
    <m/>
    <s v="GU001"/>
    <s v="411IL1"/>
    <s v="1100"/>
    <s v="095600"/>
    <m/>
    <s v="CI"/>
    <s v="0"/>
    <s v="District"/>
    <s v="4"/>
    <x v="2"/>
    <s v="41"/>
    <x v="12"/>
    <s v="411"/>
    <s v="Dean of Career Technical Education"/>
    <s v="411A"/>
    <s v="Dean of Career Technical Education"/>
  </r>
  <r>
    <s v="CMF152"/>
    <x v="0"/>
    <s v="LABORF"/>
    <s v="2025"/>
    <n v="6396.39"/>
    <m/>
    <s v="GU001"/>
    <s v="411IL1"/>
    <s v="1252"/>
    <s v="601000"/>
    <m/>
    <s v="CI"/>
    <s v="0"/>
    <s v="District"/>
    <s v="4"/>
    <x v="2"/>
    <s v="41"/>
    <x v="12"/>
    <s v="411"/>
    <s v="Dean of Career Technical Education"/>
    <s v="411A"/>
    <s v="Dean of Career Technical Education"/>
  </r>
  <r>
    <s v="CMF210"/>
    <x v="0"/>
    <s v="LABORF"/>
    <s v="2025"/>
    <n v="7545.35"/>
    <m/>
    <s v="GU001"/>
    <s v="411PU1"/>
    <s v="1252"/>
    <s v="601000"/>
    <m/>
    <s v="CI"/>
    <s v="0"/>
    <s v="District"/>
    <s v="4"/>
    <x v="2"/>
    <s v="41"/>
    <x v="12"/>
    <s v="411"/>
    <s v="Dean of Career Technical Education"/>
    <s v="411A"/>
    <s v="Dean of Career Technical Education"/>
  </r>
  <r>
    <s v="CPPS26"/>
    <x v="0"/>
    <s v="LABORF"/>
    <s v="2025"/>
    <n v="0"/>
    <m/>
    <s v="GU001"/>
    <s v="411PUA"/>
    <s v="2412"/>
    <s v="210550"/>
    <m/>
    <s v="CI"/>
    <s v="0"/>
    <s v="District"/>
    <s v="4"/>
    <x v="2"/>
    <s v="41"/>
    <x v="12"/>
    <s v="411"/>
    <s v="Dean of Career Technical Education"/>
    <s v="411A"/>
    <s v="Dean of Career Technical Education"/>
  </r>
  <r>
    <s v="CMM006"/>
    <x v="0"/>
    <s v="LABORF"/>
    <s v="2025"/>
    <n v="3114.75"/>
    <m/>
    <s v="RP611"/>
    <s v="411VTV"/>
    <s v="1214"/>
    <s v="601000"/>
    <s v="PERVE0"/>
    <s v="CI"/>
    <s v="0"/>
    <s v="District"/>
    <s v="4"/>
    <x v="2"/>
    <s v="41"/>
    <x v="12"/>
    <s v="411"/>
    <s v="Dean of Career Technical Education"/>
    <s v="411A"/>
    <s v="Dean of Career Technical Education"/>
  </r>
  <r>
    <s v="CEC013"/>
    <x v="0"/>
    <s v="LABORF"/>
    <s v="2025"/>
    <n v="11699.75"/>
    <m/>
    <s v="RP613"/>
    <s v="411WL8"/>
    <s v="2191"/>
    <s v="601000"/>
    <s v="C2675D"/>
    <s v="CK"/>
    <s v="0"/>
    <s v="District"/>
    <s v="4"/>
    <x v="2"/>
    <s v="41"/>
    <x v="12"/>
    <s v="411"/>
    <s v="Dean of Career Technical Education"/>
    <s v="411A"/>
    <s v="Dean of Career Technical Education"/>
  </r>
  <r>
    <s v="CMC259"/>
    <x v="0"/>
    <s v="LABORF"/>
    <s v="2025"/>
    <n v="27061.7"/>
    <m/>
    <s v="RP613"/>
    <s v="411WL8"/>
    <s v="2191"/>
    <s v="601000"/>
    <s v="C2675D"/>
    <s v="CI"/>
    <s v="0"/>
    <s v="District"/>
    <s v="4"/>
    <x v="2"/>
    <s v="41"/>
    <x v="12"/>
    <s v="411"/>
    <s v="Dean of Career Technical Education"/>
    <s v="411A"/>
    <s v="Dean of Career Technical Education"/>
  </r>
  <r>
    <s v="CMM033"/>
    <x v="0"/>
    <s v="LABORF"/>
    <s v="2025"/>
    <n v="56131.24"/>
    <m/>
    <s v="GU001"/>
    <s v="415ML1"/>
    <s v="1214"/>
    <s v="601000"/>
    <m/>
    <s v="CM"/>
    <s v="0"/>
    <s v="District"/>
    <s v="4"/>
    <x v="2"/>
    <s v="41"/>
    <x v="12"/>
    <s v="415"/>
    <s v="Director of Eastern Sierra Center"/>
    <s v="415A"/>
    <s v="CC  -  EASTERN SIERRA CENTER"/>
  </r>
  <r>
    <s v="CMC144"/>
    <x v="0"/>
    <s v="LABORF"/>
    <s v="2025"/>
    <n v="30304.61"/>
    <m/>
    <s v="GU001"/>
    <s v="418TH1"/>
    <s v="2191"/>
    <s v="601000"/>
    <m/>
    <s v="CT"/>
    <s v="0"/>
    <s v="District"/>
    <s v="4"/>
    <x v="2"/>
    <s v="41"/>
    <x v="12"/>
    <s v="418"/>
    <s v="Director - KRV/South Kern"/>
    <s v="418A"/>
    <s v="KRV/South Kern Campus"/>
  </r>
  <r>
    <s v="CMM021"/>
    <x v="0"/>
    <s v="LABORF"/>
    <s v="2025"/>
    <n v="138059.47"/>
    <m/>
    <s v="GU001"/>
    <s v="41CDL1"/>
    <s v="1214"/>
    <s v="601000"/>
    <m/>
    <s v="CI"/>
    <s v="0"/>
    <s v="District"/>
    <s v="4"/>
    <x v="2"/>
    <s v="41"/>
    <x v="12"/>
    <s v="41C"/>
    <s v="Director of Distance Learning"/>
    <s v="41CA"/>
    <s v="Director of Distance Learning"/>
  </r>
  <r>
    <s v="CMF014"/>
    <x v="0"/>
    <s v="LABORF"/>
    <s v="2025"/>
    <n v="147967.51"/>
    <m/>
    <s v="GU001"/>
    <s v="41ECM1"/>
    <s v="1100"/>
    <s v="150100"/>
    <m/>
    <s v="CI"/>
    <s v="0"/>
    <s v="District"/>
    <s v="4"/>
    <x v="2"/>
    <s v="41"/>
    <x v="12"/>
    <s v="41E"/>
    <s v="Dean, Liberal Arts &amp; Science"/>
    <s v="41EB"/>
    <s v="CC-Communications"/>
  </r>
  <r>
    <s v="CMF024"/>
    <x v="0"/>
    <s v="LABORF"/>
    <s v="2025"/>
    <n v="158323.12"/>
    <m/>
    <s v="GU001"/>
    <s v="41ECM1"/>
    <s v="1100"/>
    <s v="150100"/>
    <m/>
    <s v="CI"/>
    <s v="0"/>
    <s v="District"/>
    <s v="4"/>
    <x v="2"/>
    <s v="41"/>
    <x v="12"/>
    <s v="41E"/>
    <s v="Dean, Liberal Arts &amp; Science"/>
    <s v="41EB"/>
    <s v="CC-Communications"/>
  </r>
  <r>
    <s v="CMF037"/>
    <x v="0"/>
    <s v="LABORF"/>
    <s v="2025"/>
    <n v="73983.759999999995"/>
    <m/>
    <s v="GU001"/>
    <s v="41EMA1"/>
    <s v="1100"/>
    <s v="170100"/>
    <m/>
    <s v="CB"/>
    <s v="0"/>
    <s v="District"/>
    <s v="4"/>
    <x v="2"/>
    <s v="41"/>
    <x v="12"/>
    <s v="41E"/>
    <s v="Dean, Liberal Arts &amp; Science"/>
    <s v="41EC"/>
    <s v="CC-Mathematics"/>
  </r>
  <r>
    <s v="CMF224"/>
    <x v="0"/>
    <s v="LABORF"/>
    <s v="2025"/>
    <n v="95472.27"/>
    <m/>
    <s v="GU001"/>
    <s v="41EPH1"/>
    <s v="1100"/>
    <s v="083500"/>
    <m/>
    <s v="CI"/>
    <s v="0"/>
    <s v="District"/>
    <s v="4"/>
    <x v="2"/>
    <s v="41"/>
    <x v="12"/>
    <s v="41E"/>
    <s v="Dean, Liberal Arts &amp; Science"/>
    <s v="41ED"/>
    <s v="CC-PE &amp; Health"/>
  </r>
  <r>
    <s v="CMF212"/>
    <x v="0"/>
    <s v="LABORF"/>
    <s v="2025"/>
    <n v="124479.91"/>
    <m/>
    <s v="GU001"/>
    <s v="41ESS1"/>
    <s v="1100"/>
    <s v="220200"/>
    <m/>
    <s v="CT"/>
    <s v="0"/>
    <s v="District"/>
    <s v="4"/>
    <x v="2"/>
    <s v="41"/>
    <x v="12"/>
    <s v="41E"/>
    <s v="Dean, Liberal Arts &amp; Science"/>
    <s v="41EF"/>
    <s v="CC-Social Science"/>
  </r>
  <r>
    <s v="CMF002"/>
    <x v="0"/>
    <s v="LABORF"/>
    <s v="2025"/>
    <n v="42932.17"/>
    <m/>
    <s v="GU001"/>
    <s v="41EVP1"/>
    <s v="1252"/>
    <s v="601000"/>
    <m/>
    <s v="CI"/>
    <s v="0"/>
    <s v="District"/>
    <s v="4"/>
    <x v="2"/>
    <s v="41"/>
    <x v="12"/>
    <s v="41E"/>
    <s v="Dean, Liberal Arts &amp; Science"/>
    <s v="41EG"/>
    <s v="CC-Visual &amp; Perf Arts"/>
  </r>
  <r>
    <s v="CMF011"/>
    <x v="0"/>
    <s v="LABORF"/>
    <s v="2025"/>
    <n v="142619.79999999999"/>
    <m/>
    <s v="GU001"/>
    <s v="41ELI1"/>
    <s v="1241"/>
    <s v="612000"/>
    <m/>
    <s v="CI"/>
    <s v="0"/>
    <s v="District"/>
    <s v="4"/>
    <x v="2"/>
    <s v="41"/>
    <x v="12"/>
    <s v="41E"/>
    <s v="Dean, Liberal Arts &amp; Science"/>
    <s v="41EI"/>
    <s v="CC-Library"/>
  </r>
  <r>
    <s v="CMF157"/>
    <x v="0"/>
    <s v="LABORF"/>
    <s v="2025"/>
    <n v="76964.009999999995"/>
    <m/>
    <s v="GU001"/>
    <s v="41ELC1"/>
    <s v="1251"/>
    <s v="601000"/>
    <m/>
    <s v="CI"/>
    <s v="0"/>
    <s v="District"/>
    <s v="4"/>
    <x v="2"/>
    <s v="41"/>
    <x v="12"/>
    <s v="41E"/>
    <s v="Dean, Liberal Arts &amp; Science"/>
    <s v="41EJ"/>
    <s v="CC-Learning Center-LAC"/>
  </r>
  <r>
    <s v="CMC272"/>
    <x v="0"/>
    <s v="LABORF"/>
    <s v="2025"/>
    <n v="40117.949999999997"/>
    <m/>
    <s v="GU001"/>
    <s v="41MOI1"/>
    <s v="2191"/>
    <s v="601000"/>
    <m/>
    <s v="CP"/>
    <s v="0"/>
    <s v="District"/>
    <s v="4"/>
    <x v="2"/>
    <s v="41"/>
    <x v="12"/>
    <s v="41M"/>
    <s v="Incarcerated Stud Ed Program (ISEP)"/>
    <s v="41MA"/>
    <s v="Incarcerated Stud Ed Program (ISEP)"/>
  </r>
  <r>
    <s v="CMF117"/>
    <x v="0"/>
    <s v="LABORF"/>
    <s v="2025"/>
    <n v="20317.47"/>
    <m/>
    <s v="RP383"/>
    <s v="420MF1"/>
    <s v="1231"/>
    <s v="644000"/>
    <m/>
    <s v="CI"/>
    <s v="0"/>
    <s v="District"/>
    <s v="4"/>
    <x v="2"/>
    <s v="42"/>
    <x v="13"/>
    <s v="420"/>
    <s v="VP Student Services"/>
    <s v="420A"/>
    <s v="CC  -  VP STUDENT SERVICES"/>
  </r>
  <r>
    <s v="CMM003"/>
    <x v="0"/>
    <s v="LABORF"/>
    <s v="2025"/>
    <n v="167260.9"/>
    <m/>
    <s v="GU001"/>
    <s v="420VS0"/>
    <s v="1214"/>
    <s v="645000"/>
    <m/>
    <s v="CI"/>
    <s v="0"/>
    <s v="District"/>
    <s v="4"/>
    <x v="2"/>
    <s v="42"/>
    <x v="13"/>
    <s v="420"/>
    <s v="VP Student Services"/>
    <s v="420A"/>
    <s v="CC  -  VP STUDENT SERVICES"/>
  </r>
  <r>
    <s v="CMC137"/>
    <x v="0"/>
    <s v="LABORF"/>
    <s v="2025"/>
    <n v="5817.02"/>
    <m/>
    <s v="RP009"/>
    <s v="422CA1"/>
    <s v="2191"/>
    <s v="643010"/>
    <s v="CARDCB"/>
    <s v="CI"/>
    <s v="0"/>
    <s v="District"/>
    <s v="4"/>
    <x v="2"/>
    <s v="42"/>
    <x v="13"/>
    <s v="422"/>
    <s v="Dir Access Program"/>
    <s v="422C"/>
    <s v="Care"/>
  </r>
  <r>
    <s v="CMC246"/>
    <x v="0"/>
    <s v="LABORF"/>
    <s v="2025"/>
    <n v="743.09"/>
    <m/>
    <s v="RP009"/>
    <s v="422CA1"/>
    <s v="2191"/>
    <s v="643010"/>
    <s v="CARDCA"/>
    <s v="CI"/>
    <s v="0"/>
    <s v="District"/>
    <s v="4"/>
    <x v="2"/>
    <s v="42"/>
    <x v="13"/>
    <s v="422"/>
    <s v="Dir Access Program"/>
    <s v="422C"/>
    <s v="Care"/>
  </r>
  <r>
    <s v="CMF113"/>
    <x v="0"/>
    <s v="LABORF"/>
    <s v="2025"/>
    <n v="12280.83"/>
    <m/>
    <s v="RP009"/>
    <s v="422CA1"/>
    <s v="1231"/>
    <s v="643010"/>
    <s v="CARDCB"/>
    <s v="CI"/>
    <s v="0"/>
    <s v="District"/>
    <s v="4"/>
    <x v="2"/>
    <s v="42"/>
    <x v="13"/>
    <s v="422"/>
    <s v="Dir Access Program"/>
    <s v="422C"/>
    <s v="Care"/>
  </r>
  <r>
    <s v="CMC262"/>
    <x v="0"/>
    <s v="LABORF"/>
    <s v="2025"/>
    <n v="1551.57"/>
    <m/>
    <s v="RP009"/>
    <s v="422CA1"/>
    <s v="2191"/>
    <s v="643010"/>
    <s v="CARDCA"/>
    <s v="CI"/>
    <s v="0"/>
    <s v="District"/>
    <s v="4"/>
    <x v="2"/>
    <s v="42"/>
    <x v="13"/>
    <s v="422"/>
    <s v="Dir Access Program"/>
    <s v="422C"/>
    <s v="Care"/>
  </r>
  <r>
    <s v="CMC255"/>
    <x v="0"/>
    <s v="LABORF"/>
    <s v="2025"/>
    <n v="825.14"/>
    <m/>
    <s v="RP009"/>
    <s v="422CA1"/>
    <s v="2191"/>
    <s v="643010"/>
    <s v="CARDCB"/>
    <s v="CI"/>
    <s v="0"/>
    <s v="District"/>
    <s v="4"/>
    <x v="2"/>
    <s v="42"/>
    <x v="13"/>
    <s v="422"/>
    <s v="Dir Access Program"/>
    <s v="422C"/>
    <s v="Care"/>
  </r>
  <r>
    <s v="CMC252"/>
    <x v="0"/>
    <s v="LABORF"/>
    <s v="2025"/>
    <n v="0"/>
    <m/>
    <s v="RP006"/>
    <s v="422DS1"/>
    <s v="2191"/>
    <s v="642000"/>
    <m/>
    <s v="CI"/>
    <s v="0"/>
    <s v="District"/>
    <s v="4"/>
    <x v="2"/>
    <s v="42"/>
    <x v="13"/>
    <s v="422"/>
    <s v="Dir Access Program"/>
    <s v="422D"/>
    <s v="DSPS"/>
  </r>
  <r>
    <s v="CMM022"/>
    <x v="0"/>
    <s v="LABORF"/>
    <s v="2025"/>
    <n v="14013.75"/>
    <m/>
    <s v="RP006"/>
    <s v="422DS1"/>
    <s v="1214"/>
    <s v="642000"/>
    <m/>
    <s v="CI"/>
    <s v="0"/>
    <s v="District"/>
    <s v="4"/>
    <x v="2"/>
    <s v="42"/>
    <x v="13"/>
    <s v="422"/>
    <s v="Dir Access Program"/>
    <s v="422D"/>
    <s v="DSPS"/>
  </r>
  <r>
    <s v="CMC263"/>
    <x v="0"/>
    <s v="LABORF"/>
    <s v="2025"/>
    <n v="2429.16"/>
    <m/>
    <s v="RP006"/>
    <s v="422DS1"/>
    <s v="2191"/>
    <s v="642000"/>
    <m/>
    <s v="CI"/>
    <s v="0"/>
    <s v="District"/>
    <s v="4"/>
    <x v="2"/>
    <s v="42"/>
    <x v="13"/>
    <s v="422"/>
    <s v="Dir Access Program"/>
    <s v="422D"/>
    <s v="DSPS"/>
  </r>
  <r>
    <s v="CMF113"/>
    <x v="0"/>
    <s v="LABORF"/>
    <s v="2025"/>
    <n v="16821.23"/>
    <m/>
    <s v="RP006"/>
    <s v="422DS1"/>
    <s v="1231"/>
    <s v="642000"/>
    <m/>
    <s v="CI"/>
    <s v="0"/>
    <s v="District"/>
    <s v="4"/>
    <x v="2"/>
    <s v="42"/>
    <x v="13"/>
    <s v="422"/>
    <s v="Dir Access Program"/>
    <s v="422D"/>
    <s v="DSPS"/>
  </r>
  <r>
    <s v="CMC246"/>
    <x v="0"/>
    <s v="LABORF"/>
    <s v="2025"/>
    <n v="2374.08"/>
    <m/>
    <s v="RP006"/>
    <s v="422DS2"/>
    <s v="2191"/>
    <s v="642000"/>
    <m/>
    <s v="CI"/>
    <s v="0"/>
    <s v="District"/>
    <s v="4"/>
    <x v="2"/>
    <s v="42"/>
    <x v="13"/>
    <s v="422"/>
    <s v="Dir Access Program"/>
    <s v="422D"/>
    <s v="DSPS"/>
  </r>
  <r>
    <s v="CMC067"/>
    <x v="0"/>
    <s v="LABORF"/>
    <s v="2025"/>
    <n v="8773.93"/>
    <m/>
    <s v="RP005"/>
    <s v="422EO1"/>
    <s v="2191"/>
    <s v="643000"/>
    <s v="EOPDCB"/>
    <s v="CI"/>
    <s v="0"/>
    <s v="District"/>
    <s v="4"/>
    <x v="2"/>
    <s v="42"/>
    <x v="13"/>
    <s v="422"/>
    <s v="Dir Access Program"/>
    <s v="422E"/>
    <s v="EOPS"/>
  </r>
  <r>
    <s v="CMC262"/>
    <x v="0"/>
    <s v="LABORF"/>
    <s v="2025"/>
    <n v="9955.92"/>
    <m/>
    <s v="RP005"/>
    <s v="422EO1"/>
    <s v="2191"/>
    <s v="643000"/>
    <s v="EOPDCA"/>
    <s v="CI"/>
    <s v="0"/>
    <s v="District"/>
    <s v="4"/>
    <x v="2"/>
    <s v="42"/>
    <x v="13"/>
    <s v="422"/>
    <s v="Dir Access Program"/>
    <s v="422E"/>
    <s v="EOPS"/>
  </r>
  <r>
    <s v="CMC252"/>
    <x v="0"/>
    <s v="LABORF"/>
    <s v="2025"/>
    <n v="0"/>
    <m/>
    <s v="RP005"/>
    <s v="422EO1"/>
    <s v="2191"/>
    <s v="643000"/>
    <s v="EOPDCB"/>
    <s v="CI"/>
    <s v="0"/>
    <s v="District"/>
    <s v="4"/>
    <x v="2"/>
    <s v="42"/>
    <x v="13"/>
    <s v="422"/>
    <s v="Dir Access Program"/>
    <s v="422E"/>
    <s v="EOPS"/>
  </r>
  <r>
    <s v="CMC238"/>
    <x v="0"/>
    <s v="LABORF"/>
    <s v="2025"/>
    <n v="2809.93"/>
    <m/>
    <s v="RP350"/>
    <s v="422CW1"/>
    <s v="2191"/>
    <s v="641010"/>
    <s v="CALDJD"/>
    <s v="CI"/>
    <s v="0"/>
    <s v="District"/>
    <s v="4"/>
    <x v="2"/>
    <s v="42"/>
    <x v="13"/>
    <s v="422"/>
    <s v="Dir Access Program"/>
    <s v="422F"/>
    <s v="CalWorks/TANF"/>
  </r>
  <r>
    <s v="CMC156"/>
    <x v="0"/>
    <s v="LABORF"/>
    <s v="2025"/>
    <n v="4558.2"/>
    <m/>
    <s v="RP350"/>
    <s v="422CW1"/>
    <s v="2191"/>
    <s v="641010"/>
    <s v="CALDCO"/>
    <s v="CI"/>
    <s v="0"/>
    <s v="District"/>
    <s v="4"/>
    <x v="2"/>
    <s v="42"/>
    <x v="13"/>
    <s v="422"/>
    <s v="Dir Access Program"/>
    <s v="422F"/>
    <s v="CalWorks/TANF"/>
  </r>
  <r>
    <s v="CMC260"/>
    <x v="0"/>
    <s v="LABORF"/>
    <s v="2025"/>
    <n v="2066.71"/>
    <m/>
    <s v="RP023"/>
    <s v="422FY1"/>
    <s v="2191"/>
    <s v="649090"/>
    <s v="NXUDRC"/>
    <s v="CI"/>
    <s v="0"/>
    <s v="District"/>
    <s v="4"/>
    <x v="2"/>
    <s v="42"/>
    <x v="13"/>
    <s v="422"/>
    <s v="Dir Access Program"/>
    <s v="422G"/>
    <s v="CAFYES"/>
  </r>
  <r>
    <s v="CMC275"/>
    <x v="0"/>
    <s v="LABORF"/>
    <s v="2025"/>
    <n v="2341.61"/>
    <m/>
    <s v="RP023"/>
    <s v="422FY1"/>
    <s v="2191"/>
    <s v="649090"/>
    <s v="NXUDMO"/>
    <s v="CI"/>
    <s v="0"/>
    <s v="District"/>
    <s v="4"/>
    <x v="2"/>
    <s v="42"/>
    <x v="13"/>
    <s v="422"/>
    <s v="Dir Access Program"/>
    <s v="422G"/>
    <s v="CAFYES"/>
  </r>
  <r>
    <s v="CMN034"/>
    <x v="0"/>
    <s v="LABORF"/>
    <s v="2025"/>
    <n v="22135.95"/>
    <m/>
    <s v="RP674"/>
    <s v="424RR1"/>
    <s v="2110"/>
    <s v="649090"/>
    <m/>
    <s v="CI"/>
    <s v="0"/>
    <s v="District"/>
    <s v="4"/>
    <x v="2"/>
    <s v="42"/>
    <x v="13"/>
    <s v="424"/>
    <s v="Dean Enrollment and Retention"/>
    <s v="424B"/>
    <s v="Dean Enrollment and Retention"/>
  </r>
  <r>
    <s v="CMM034"/>
    <x v="0"/>
    <s v="LABORF"/>
    <s v="2025"/>
    <n v="15573.76"/>
    <m/>
    <s v="RP016"/>
    <s v="424VR1"/>
    <s v="1214"/>
    <s v="648000"/>
    <m/>
    <s v="CI"/>
    <s v="0"/>
    <s v="District"/>
    <s v="4"/>
    <x v="2"/>
    <s v="42"/>
    <x v="13"/>
    <s v="424"/>
    <s v="Dean Enrollment and Retention"/>
    <s v="424C"/>
    <s v="Admissions &amp; Records"/>
  </r>
  <r>
    <s v="CMN040"/>
    <x v="0"/>
    <s v="LABORF"/>
    <s v="2025"/>
    <n v="24404.89"/>
    <m/>
    <s v="RP016"/>
    <s v="424VR1"/>
    <s v="2110"/>
    <s v="648000"/>
    <m/>
    <s v="CI"/>
    <s v="0"/>
    <s v="District"/>
    <s v="4"/>
    <x v="2"/>
    <s v="42"/>
    <x v="13"/>
    <s v="424"/>
    <s v="Dean Enrollment and Retention"/>
    <s v="424C"/>
    <s v="Admissions &amp; Records"/>
  </r>
  <r>
    <s v="CMC159"/>
    <x v="0"/>
    <s v="LABORF"/>
    <s v="2025"/>
    <n v="8856.56"/>
    <m/>
    <s v="GU001"/>
    <s v="424OR1"/>
    <s v="2191"/>
    <s v="649090"/>
    <m/>
    <s v="CI"/>
    <s v="0"/>
    <s v="District"/>
    <s v="4"/>
    <x v="2"/>
    <s v="42"/>
    <x v="13"/>
    <s v="424"/>
    <s v="Dean Enrollment and Retention"/>
    <s v="424E"/>
    <s v="Outreach"/>
  </r>
  <r>
    <s v="CMC249"/>
    <x v="0"/>
    <s v="LABORF"/>
    <s v="2025"/>
    <n v="23849.86"/>
    <m/>
    <s v="CD002"/>
    <s v="42DCC1"/>
    <s v="2191"/>
    <s v="653000"/>
    <m/>
    <s v="CI"/>
    <s v="0"/>
    <s v="District"/>
    <s v="4"/>
    <x v="2"/>
    <s v="42"/>
    <x v="13"/>
    <s v="42D"/>
    <s v="CDC Program Manager"/>
    <s v="42DA"/>
    <s v="CDC Program Manager"/>
  </r>
  <r>
    <s v="CMN011"/>
    <x v="0"/>
    <s v="LABORF"/>
    <s v="2025"/>
    <n v="31306"/>
    <m/>
    <s v="CD002"/>
    <s v="42DCC1"/>
    <s v="2110"/>
    <s v="692000"/>
    <m/>
    <s v="CI"/>
    <s v="0"/>
    <s v="District"/>
    <s v="4"/>
    <x v="2"/>
    <s v="42"/>
    <x v="13"/>
    <s v="42D"/>
    <s v="CDC Program Manager"/>
    <s v="42DA"/>
    <s v="CDC Program Manager"/>
  </r>
  <r>
    <s v="CMC189"/>
    <x v="0"/>
    <s v="LABORF"/>
    <s v="2025"/>
    <n v="36032.76"/>
    <m/>
    <s v="CD004"/>
    <s v="42DCC4"/>
    <s v="2191"/>
    <s v="692000"/>
    <m/>
    <s v="CI"/>
    <s v="0"/>
    <s v="District"/>
    <s v="4"/>
    <x v="2"/>
    <s v="42"/>
    <x v="13"/>
    <s v="42D"/>
    <s v="CDC Program Manager"/>
    <s v="42DA"/>
    <s v="CDC Program Manager"/>
  </r>
  <r>
    <s v="CMC016"/>
    <x v="0"/>
    <s v="LABORF"/>
    <s v="2025"/>
    <n v="10973.04"/>
    <m/>
    <s v="FD400"/>
    <s v="42DCCF"/>
    <s v="2191"/>
    <s v="692000"/>
    <m/>
    <s v="CI"/>
    <s v="0"/>
    <s v="District"/>
    <s v="4"/>
    <x v="2"/>
    <s v="42"/>
    <x v="13"/>
    <s v="42D"/>
    <s v="CDC Program Manager"/>
    <s v="42DA"/>
    <s v="CDC Program Manager"/>
  </r>
  <r>
    <s v="CMF117"/>
    <x v="0"/>
    <s v="LABORF"/>
    <s v="2025"/>
    <n v="63238.11"/>
    <m/>
    <s v="GU001"/>
    <s v="42FCG1"/>
    <s v="1231"/>
    <s v="631000"/>
    <m/>
    <s v="CI"/>
    <s v="0"/>
    <s v="District"/>
    <s v="4"/>
    <x v="2"/>
    <s v="42"/>
    <x v="13"/>
    <s v="42F"/>
    <s v="Director of SSSP"/>
    <s v="42FA"/>
    <s v="Director of SSSP"/>
  </r>
  <r>
    <s v="CMF007"/>
    <x v="0"/>
    <s v="LABORF"/>
    <s v="2025"/>
    <n v="122982.8"/>
    <m/>
    <s v="GU001"/>
    <s v="42FCG1"/>
    <s v="1231"/>
    <s v="631000"/>
    <m/>
    <s v="CI"/>
    <s v="0"/>
    <s v="District"/>
    <s v="4"/>
    <x v="2"/>
    <s v="42"/>
    <x v="13"/>
    <s v="42F"/>
    <s v="Director of SSSP"/>
    <s v="42FA"/>
    <s v="Director of SSSP"/>
  </r>
  <r>
    <s v="CPE040"/>
    <x v="0"/>
    <s v="LABORF"/>
    <s v="2025"/>
    <n v="0"/>
    <m/>
    <s v="GU001"/>
    <s v="42GAM1"/>
    <s v="2394"/>
    <s v="696041"/>
    <m/>
    <s v="CI"/>
    <s v="0"/>
    <s v="District"/>
    <s v="4"/>
    <x v="2"/>
    <s v="42"/>
    <x v="13"/>
    <s v="42G"/>
    <s v="Athletics"/>
    <s v="42GA"/>
    <s v="Athletics"/>
  </r>
  <r>
    <s v="CPE039"/>
    <x v="0"/>
    <s v="LABORF"/>
    <s v="2025"/>
    <n v="0"/>
    <m/>
    <s v="GU001"/>
    <s v="42GAT0"/>
    <s v="2394"/>
    <s v="696041"/>
    <m/>
    <s v="CI"/>
    <s v="0"/>
    <s v="District"/>
    <s v="4"/>
    <x v="2"/>
    <s v="42"/>
    <x v="13"/>
    <s v="42G"/>
    <s v="Athletics"/>
    <s v="42GA"/>
    <s v="Athletics"/>
  </r>
  <r>
    <s v="CMM026"/>
    <x v="0"/>
    <s v="LABORF"/>
    <s v="2025"/>
    <n v="65703.5"/>
    <m/>
    <s v="GU001"/>
    <s v="42GAT0"/>
    <s v="1214"/>
    <s v="696041"/>
    <m/>
    <s v="CI"/>
    <s v="0"/>
    <s v="District"/>
    <s v="4"/>
    <x v="2"/>
    <s v="42"/>
    <x v="13"/>
    <s v="42G"/>
    <s v="Athletics"/>
    <s v="42GA"/>
    <s v="Athletics"/>
  </r>
  <r>
    <s v="CPE010"/>
    <x v="0"/>
    <s v="LABORF"/>
    <s v="2025"/>
    <n v="0"/>
    <m/>
    <s v="GU001"/>
    <s v="42GAT0"/>
    <s v="2394"/>
    <s v="696041"/>
    <m/>
    <s v="CI"/>
    <s v="0"/>
    <s v="District"/>
    <s v="4"/>
    <x v="2"/>
    <s v="42"/>
    <x v="13"/>
    <s v="42G"/>
    <s v="Athletics"/>
    <s v="42GA"/>
    <s v="Athletics"/>
  </r>
  <r>
    <s v="CPE022"/>
    <x v="0"/>
    <s v="LABORF"/>
    <s v="2025"/>
    <n v="0"/>
    <m/>
    <s v="GU001"/>
    <s v="42GAW1"/>
    <s v="2394"/>
    <s v="696041"/>
    <m/>
    <s v="CI"/>
    <s v="0"/>
    <s v="District"/>
    <s v="4"/>
    <x v="2"/>
    <s v="42"/>
    <x v="13"/>
    <s v="42G"/>
    <s v="Athletics"/>
    <s v="42GA"/>
    <s v="Athletics"/>
  </r>
  <r>
    <s v="CMC063"/>
    <x v="0"/>
    <s v="LABORF"/>
    <s v="2025"/>
    <n v="6680.27"/>
    <m/>
    <s v="GU001"/>
    <s v="430BS0"/>
    <s v="2191"/>
    <s v="709000"/>
    <m/>
    <s v="CI"/>
    <s v="0"/>
    <s v="District"/>
    <s v="4"/>
    <x v="2"/>
    <s v="43"/>
    <x v="14"/>
    <s v="430"/>
    <s v="Director of Administrative Services"/>
    <s v="430A"/>
    <s v="CC -  Director of Admin Services"/>
  </r>
  <r>
    <s v="CMC289"/>
    <x v="0"/>
    <s v="LABORF"/>
    <s v="2025"/>
    <n v="32253.14"/>
    <m/>
    <s v="GU001"/>
    <s v="437MOD"/>
    <s v="2191"/>
    <s v="679000"/>
    <m/>
    <s v="CI"/>
    <s v="0"/>
    <s v="District"/>
    <s v="4"/>
    <x v="2"/>
    <s v="43"/>
    <x v="14"/>
    <s v="437"/>
    <s v="Maintenance &amp; Operations"/>
    <s v="437A"/>
    <s v="CC - Director M&amp;O"/>
  </r>
  <r>
    <s v="CMC162"/>
    <x v="0"/>
    <s v="LABORF"/>
    <s v="2025"/>
    <n v="22953.22"/>
    <m/>
    <s v="GU001"/>
    <s v="437MOC"/>
    <s v="2191"/>
    <s v="653000"/>
    <m/>
    <s v="CM"/>
    <s v="0"/>
    <s v="District"/>
    <s v="4"/>
    <x v="2"/>
    <s v="43"/>
    <x v="14"/>
    <s v="437"/>
    <s v="Maintenance &amp; Operations"/>
    <s v="437B"/>
    <s v="Operations Manager"/>
  </r>
  <r>
    <s v="CMN030"/>
    <x v="0"/>
    <s v="LABORF"/>
    <s v="2025"/>
    <n v="101311.51"/>
    <m/>
    <s v="GU001"/>
    <s v="43HMOS"/>
    <s v="2110"/>
    <s v="677010"/>
    <m/>
    <s v="CI"/>
    <s v="0"/>
    <s v="District"/>
    <s v="4"/>
    <x v="2"/>
    <s v="43"/>
    <x v="14"/>
    <s v="43H"/>
    <s v="CC Safety and Security"/>
    <s v="43HA"/>
    <s v="CC Safety &amp; Security Program Mgr"/>
  </r>
  <r>
    <s v="CPE011"/>
    <x v="0"/>
    <s v="LABORF"/>
    <s v="2025"/>
    <n v="0"/>
    <m/>
    <s v="GU001"/>
    <s v="43HMOS"/>
    <s v="2394"/>
    <s v="677050"/>
    <m/>
    <s v="CI"/>
    <s v="0"/>
    <s v="District"/>
    <s v="4"/>
    <x v="2"/>
    <s v="43"/>
    <x v="14"/>
    <s v="43H"/>
    <s v="CC Safety and Security"/>
    <s v="43HA"/>
    <s v="CC Safety &amp; Security Program Mgr"/>
  </r>
  <r>
    <s v="CPE043"/>
    <x v="0"/>
    <s v="LABORF"/>
    <s v="2025"/>
    <n v="0"/>
    <m/>
    <s v="GU001"/>
    <s v="43HMOS"/>
    <s v="2394"/>
    <s v="677050"/>
    <m/>
    <s v="CI"/>
    <s v="0"/>
    <s v="District"/>
    <s v="4"/>
    <x v="2"/>
    <s v="43"/>
    <x v="14"/>
    <s v="43H"/>
    <s v="CC Safety and Security"/>
    <s v="43HA"/>
    <s v="CC Safety &amp; Security Program Mgr"/>
  </r>
  <r>
    <s v="CMC277"/>
    <x v="0"/>
    <s v="LABORF"/>
    <s v="2025"/>
    <n v="2019.16"/>
    <m/>
    <s v="RP501"/>
    <s v="43HPK1"/>
    <s v="2191"/>
    <s v="695020"/>
    <m/>
    <s v="CI"/>
    <s v="0"/>
    <s v="District"/>
    <s v="4"/>
    <x v="2"/>
    <s v="43"/>
    <x v="14"/>
    <s v="43H"/>
    <s v="CC Safety and Security"/>
    <s v="43HA"/>
    <s v="CC Safety &amp; Security Program Mgr"/>
  </r>
  <r>
    <s v="PTM008"/>
    <x v="0"/>
    <s v="LABORF"/>
    <s v="2025"/>
    <n v="180962.97"/>
    <m/>
    <s v="GU001"/>
    <s v="500PR1"/>
    <s v="1214"/>
    <s v="679000"/>
    <m/>
    <m/>
    <s v="0"/>
    <s v="District"/>
    <s v="5"/>
    <x v="3"/>
    <s v="50"/>
    <x v="15"/>
    <s v="500"/>
    <s v="President"/>
    <s v="500A"/>
    <s v="PC - President"/>
  </r>
  <r>
    <s v="PTN010"/>
    <x v="0"/>
    <s v="LABORF"/>
    <s v="2025"/>
    <n v="10342.14"/>
    <m/>
    <s v="GU001"/>
    <s v="507IT1"/>
    <s v="2110"/>
    <s v="678012"/>
    <m/>
    <m/>
    <s v="0"/>
    <s v="District"/>
    <s v="5"/>
    <x v="3"/>
    <s v="50"/>
    <x v="15"/>
    <s v="507"/>
    <s v="Information Technology/Print Shop"/>
    <s v="507A"/>
    <s v="Information Technology"/>
  </r>
  <r>
    <s v="PA2430"/>
    <x v="0"/>
    <s v="LABORF"/>
    <s v="2025"/>
    <n v="0"/>
    <m/>
    <s v="GU001"/>
    <s v="510VI0"/>
    <s v="1310"/>
    <s v="080900"/>
    <m/>
    <m/>
    <s v="0"/>
    <s v="District"/>
    <s v="5"/>
    <x v="3"/>
    <s v="51"/>
    <x v="12"/>
    <s v="510"/>
    <s v="VP Academic Affairs"/>
    <s v="510A"/>
    <s v="PC - VP Academic Affairs"/>
  </r>
  <r>
    <s v="PZ2430"/>
    <x v="0"/>
    <s v="LABORF"/>
    <s v="2025"/>
    <n v="0"/>
    <m/>
    <s v="GU001"/>
    <s v="510VI0"/>
    <s v="1419"/>
    <s v="601000"/>
    <m/>
    <m/>
    <s v="0"/>
    <s v="District"/>
    <s v="5"/>
    <x v="3"/>
    <s v="51"/>
    <x v="12"/>
    <s v="510"/>
    <s v="VP Academic Affairs"/>
    <s v="510A"/>
    <s v="PC - VP Academic Affairs"/>
  </r>
  <r>
    <s v="PMF043"/>
    <x v="0"/>
    <s v="LABORF"/>
    <s v="2025"/>
    <n v="120329.01"/>
    <m/>
    <s v="GU001"/>
    <s v="511SS1"/>
    <s v="1100"/>
    <s v="220100"/>
    <m/>
    <m/>
    <s v="0"/>
    <s v="District"/>
    <s v="5"/>
    <x v="3"/>
    <s v="51"/>
    <x v="12"/>
    <s v="511"/>
    <s v="PC Dean of Academic Affairs"/>
    <s v="511E"/>
    <s v="PC - SOCIAL SCIENCE"/>
  </r>
  <r>
    <s v="PMF037"/>
    <x v="0"/>
    <s v="LABORF"/>
    <s v="2025"/>
    <n v="147971.74"/>
    <m/>
    <s v="GU001"/>
    <s v="511SS1"/>
    <s v="1100"/>
    <s v="200100"/>
    <m/>
    <m/>
    <s v="0"/>
    <s v="District"/>
    <s v="5"/>
    <x v="3"/>
    <s v="51"/>
    <x v="12"/>
    <s v="511"/>
    <s v="PC Dean of Academic Affairs"/>
    <s v="511E"/>
    <s v="PC - SOCIAL SCIENCE"/>
  </r>
  <r>
    <s v="PMF195"/>
    <x v="0"/>
    <s v="LABORF"/>
    <s v="2025"/>
    <n v="93826.22"/>
    <m/>
    <s v="GU001"/>
    <s v="511SM1"/>
    <s v="1100"/>
    <s v="040100"/>
    <m/>
    <m/>
    <s v="0"/>
    <s v="District"/>
    <s v="5"/>
    <x v="3"/>
    <s v="51"/>
    <x v="12"/>
    <s v="511"/>
    <s v="PC Dean of Academic Affairs"/>
    <s v="511G"/>
    <s v="PC - SCIENCE"/>
  </r>
  <r>
    <s v="PMC228"/>
    <x v="0"/>
    <s v="LABORF"/>
    <s v="2025"/>
    <n v="15670.18"/>
    <m/>
    <s v="RP257"/>
    <s v="511ST4"/>
    <s v="2191"/>
    <s v="601000"/>
    <m/>
    <m/>
    <s v="0"/>
    <s v="District"/>
    <s v="5"/>
    <x v="3"/>
    <s v="51"/>
    <x v="12"/>
    <s v="511"/>
    <s v="PC Dean of Academic Affairs"/>
    <s v="511J"/>
    <s v="PC - Dean of Learning - A"/>
  </r>
  <r>
    <s v="PMC211"/>
    <x v="0"/>
    <s v="LABORF"/>
    <s v="2025"/>
    <n v="16557.169999999998"/>
    <m/>
    <s v="RP257"/>
    <s v="511ST4"/>
    <s v="2191"/>
    <s v="601000"/>
    <m/>
    <m/>
    <s v="0"/>
    <s v="District"/>
    <s v="5"/>
    <x v="3"/>
    <s v="51"/>
    <x v="12"/>
    <s v="511"/>
    <s v="PC Dean of Academic Affairs"/>
    <s v="511J"/>
    <s v="PC - Dean of Learning - A"/>
  </r>
  <r>
    <s v="PMM015"/>
    <x v="0"/>
    <s v="LABORF"/>
    <s v="2025"/>
    <n v="15077.03"/>
    <m/>
    <s v="RP257"/>
    <s v="511ST4"/>
    <s v="2110"/>
    <s v="601000"/>
    <m/>
    <m/>
    <s v="0"/>
    <s v="District"/>
    <s v="5"/>
    <x v="3"/>
    <s v="51"/>
    <x v="12"/>
    <s v="511"/>
    <s v="PC Dean of Academic Affairs"/>
    <s v="511J"/>
    <s v="PC - Dean of Learning - A"/>
  </r>
  <r>
    <s v="PPFA26"/>
    <x v="0"/>
    <s v="LABORF"/>
    <s v="2025"/>
    <n v="0"/>
    <m/>
    <s v="GU001"/>
    <s v="512FT1"/>
    <s v="2412"/>
    <s v="213300"/>
    <m/>
    <m/>
    <s v="0"/>
    <s v="District"/>
    <s v="5"/>
    <x v="3"/>
    <s v="51"/>
    <x v="12"/>
    <s v="512"/>
    <s v="Dean of Careers&amp;Technical Education"/>
    <s v="512A"/>
    <s v="PC - DEAN OF LEARNING - B"/>
  </r>
  <r>
    <s v="PPE034"/>
    <x v="0"/>
    <s v="LABORF"/>
    <s v="2025"/>
    <n v="0"/>
    <m/>
    <s v="RP676"/>
    <s v="512JS4"/>
    <s v="2394"/>
    <s v="601000"/>
    <m/>
    <m/>
    <s v="0"/>
    <s v="District"/>
    <s v="5"/>
    <x v="3"/>
    <s v="51"/>
    <x v="12"/>
    <s v="512"/>
    <s v="Dean of Careers&amp;Technical Education"/>
    <s v="512A"/>
    <s v="PC - DEAN OF LEARNING - B"/>
  </r>
  <r>
    <s v="PMF124"/>
    <x v="0"/>
    <s v="LABORF"/>
    <s v="2025"/>
    <n v="147971.74"/>
    <m/>
    <s v="GU001"/>
    <s v="512BU1"/>
    <s v="1100"/>
    <s v="070100"/>
    <m/>
    <m/>
    <s v="0"/>
    <s v="District"/>
    <s v="5"/>
    <x v="3"/>
    <s v="51"/>
    <x v="12"/>
    <s v="512"/>
    <s v="Dean of Careers&amp;Technical Education"/>
    <s v="512C"/>
    <s v="PC - CAREER &amp; TECHNICAL EDUCATION"/>
  </r>
  <r>
    <s v="PPPS24"/>
    <x v="0"/>
    <s v="LABORF"/>
    <s v="2025"/>
    <n v="0"/>
    <m/>
    <s v="GU001"/>
    <s v="512CJ1"/>
    <s v="2412"/>
    <s v="210500"/>
    <m/>
    <m/>
    <s v="0"/>
    <s v="District"/>
    <s v="5"/>
    <x v="3"/>
    <s v="51"/>
    <x v="12"/>
    <s v="512"/>
    <s v="Dean of Careers&amp;Technical Education"/>
    <s v="512C"/>
    <s v="PC - CAREER &amp; TECHNICAL EDUCATION"/>
  </r>
  <r>
    <s v="PMF099"/>
    <x v="0"/>
    <s v="LABORF"/>
    <s v="2025"/>
    <n v="91570.45"/>
    <m/>
    <s v="GU001"/>
    <s v="512PH1"/>
    <s v="1100"/>
    <s v="083500"/>
    <m/>
    <m/>
    <s v="0"/>
    <s v="District"/>
    <s v="5"/>
    <x v="3"/>
    <s v="51"/>
    <x v="12"/>
    <s v="512"/>
    <s v="Dean of Careers&amp;Technical Education"/>
    <s v="512H"/>
    <s v="PC - Kinesiology"/>
  </r>
  <r>
    <s v="PPE025"/>
    <x v="0"/>
    <s v="LABORF"/>
    <s v="2025"/>
    <n v="0"/>
    <m/>
    <s v="GU001"/>
    <s v="514AM1"/>
    <s v="2394"/>
    <s v="696071"/>
    <m/>
    <m/>
    <s v="0"/>
    <s v="District"/>
    <s v="5"/>
    <x v="3"/>
    <s v="51"/>
    <x v="12"/>
    <s v="514"/>
    <s v="Director Athletics"/>
    <s v="514A"/>
    <s v="PC - Athletic Director"/>
  </r>
  <r>
    <s v="PPE008"/>
    <x v="0"/>
    <s v="LABORF"/>
    <s v="2025"/>
    <n v="0"/>
    <m/>
    <s v="GU001"/>
    <s v="514AW2"/>
    <s v="2394"/>
    <s v="696071"/>
    <m/>
    <m/>
    <s v="0"/>
    <s v="District"/>
    <s v="5"/>
    <x v="3"/>
    <s v="51"/>
    <x v="12"/>
    <s v="514"/>
    <s v="Director Athletics"/>
    <s v="514A"/>
    <s v="PC - Athletic Director"/>
  </r>
  <r>
    <s v="PPE076"/>
    <x v="0"/>
    <s v="LABORF"/>
    <s v="2025"/>
    <n v="0"/>
    <m/>
    <s v="GU001"/>
    <s v="514AW6"/>
    <s v="2394"/>
    <s v="696071"/>
    <m/>
    <m/>
    <s v="0"/>
    <s v="District"/>
    <s v="5"/>
    <x v="3"/>
    <s v="51"/>
    <x v="12"/>
    <s v="514"/>
    <s v="Director Athletics"/>
    <s v="514A"/>
    <s v="PC - Athletic Director"/>
  </r>
  <r>
    <s v="PMF152"/>
    <x v="0"/>
    <s v="LABORF"/>
    <s v="2025"/>
    <n v="63071.86"/>
    <m/>
    <s v="RP527"/>
    <s v="518HC3"/>
    <s v="1100"/>
    <s v="123900"/>
    <m/>
    <m/>
    <s v="0"/>
    <s v="District"/>
    <s v="5"/>
    <x v="3"/>
    <s v="51"/>
    <x v="12"/>
    <s v="518"/>
    <s v="Associate Dean, Health Careers"/>
    <s v="518A"/>
    <s v="Associate Dean, Health Careers"/>
  </r>
  <r>
    <s v="PMF176"/>
    <x v="0"/>
    <s v="LABORF"/>
    <s v="2025"/>
    <n v="127595.56"/>
    <m/>
    <s v="GU001"/>
    <s v="518HC3"/>
    <s v="1100"/>
    <s v="123900"/>
    <m/>
    <m/>
    <s v="0"/>
    <s v="District"/>
    <s v="5"/>
    <x v="3"/>
    <s v="51"/>
    <x v="12"/>
    <s v="518"/>
    <s v="Associate Dean, Health Careers"/>
    <s v="518A"/>
    <s v="Associate Dean, Health Careers"/>
  </r>
  <r>
    <s v="PMF006"/>
    <x v="0"/>
    <s v="LABORF"/>
    <s v="2025"/>
    <n v="100963.88"/>
    <m/>
    <s v="GU001"/>
    <s v="518HC3"/>
    <s v="1100"/>
    <s v="123900"/>
    <m/>
    <m/>
    <s v="0"/>
    <s v="District"/>
    <s v="5"/>
    <x v="3"/>
    <s v="51"/>
    <x v="12"/>
    <s v="518"/>
    <s v="Associate Dean, Health Careers"/>
    <s v="518A"/>
    <s v="Associate Dean, Health Careers"/>
  </r>
  <r>
    <s v="PTF003"/>
    <x v="0"/>
    <s v="LABORF"/>
    <s v="2025"/>
    <n v="1752"/>
    <m/>
    <s v="GU001"/>
    <s v="518HC5"/>
    <s v="1100"/>
    <s v="123900"/>
    <m/>
    <m/>
    <s v="0"/>
    <s v="District"/>
    <s v="5"/>
    <x v="3"/>
    <s v="51"/>
    <x v="12"/>
    <s v="518"/>
    <s v="Associate Dean, Health Careers"/>
    <s v="518A"/>
    <s v="Associate Dean, Health Careers"/>
  </r>
  <r>
    <s v="PMC059"/>
    <x v="0"/>
    <s v="LABORF"/>
    <s v="2025"/>
    <n v="3977.33"/>
    <m/>
    <s v="GU001"/>
    <s v="536MOC"/>
    <s v="2191"/>
    <s v="696071"/>
    <m/>
    <m/>
    <s v="0"/>
    <s v="District"/>
    <s v="5"/>
    <x v="3"/>
    <s v="53"/>
    <x v="14"/>
    <s v="536"/>
    <s v="Mainenance &amp; Operations Manager"/>
    <s v="536A"/>
    <s v="PC - Maintenance &amp; Operations"/>
  </r>
  <r>
    <s v="PMC187"/>
    <x v="0"/>
    <s v="LABORF"/>
    <s v="2025"/>
    <n v="32429.43"/>
    <m/>
    <s v="GU001"/>
    <s v="536MOC"/>
    <s v="2191"/>
    <s v="653000"/>
    <m/>
    <m/>
    <s v="0"/>
    <s v="District"/>
    <s v="5"/>
    <x v="3"/>
    <s v="53"/>
    <x v="14"/>
    <s v="536"/>
    <s v="Mainenance &amp; Operations Manager"/>
    <s v="536A"/>
    <s v="PC - Maintenance &amp; Operations"/>
  </r>
  <r>
    <s v="PMC086"/>
    <x v="0"/>
    <s v="LABORF"/>
    <s v="2025"/>
    <n v="35092.21"/>
    <m/>
    <s v="GU001"/>
    <s v="536MOD"/>
    <s v="2191"/>
    <s v="679000"/>
    <m/>
    <m/>
    <s v="0"/>
    <s v="District"/>
    <s v="5"/>
    <x v="3"/>
    <s v="53"/>
    <x v="14"/>
    <s v="536"/>
    <s v="Mainenance &amp; Operations Manager"/>
    <s v="536A"/>
    <s v="PC - Maintenance &amp; Operations"/>
  </r>
  <r>
    <s v="PMC244"/>
    <x v="0"/>
    <s v="LABORF"/>
    <s v="2025"/>
    <n v="22884.73"/>
    <m/>
    <s v="GU001"/>
    <s v="53EMOP"/>
    <s v="2191"/>
    <s v="677010"/>
    <m/>
    <m/>
    <s v="0"/>
    <s v="District"/>
    <s v="5"/>
    <x v="3"/>
    <s v="53"/>
    <x v="14"/>
    <s v="53E"/>
    <s v="Safety &amp; Seccurity"/>
    <s v="53EA"/>
    <s v="Safety &amp; Seccurity"/>
  </r>
  <r>
    <s v="PMN028"/>
    <x v="0"/>
    <s v="LABORF"/>
    <s v="2025"/>
    <n v="50308.99"/>
    <m/>
    <s v="GU001"/>
    <s v="53EMOP"/>
    <s v="2110"/>
    <s v="677010"/>
    <m/>
    <m/>
    <s v="0"/>
    <s v="District"/>
    <s v="5"/>
    <x v="3"/>
    <s v="53"/>
    <x v="14"/>
    <s v="53E"/>
    <s v="Safety &amp; Seccurity"/>
    <s v="53EA"/>
    <s v="Safety &amp; Seccurity"/>
  </r>
  <r>
    <s v="PS2324"/>
    <x v="0"/>
    <s v="LABORF"/>
    <s v="2025"/>
    <n v="0"/>
    <m/>
    <s v="GU001"/>
    <s v="553FA2"/>
    <s v="2392"/>
    <s v="646001"/>
    <m/>
    <m/>
    <s v="0"/>
    <s v="District"/>
    <s v="5"/>
    <x v="3"/>
    <s v="55"/>
    <x v="16"/>
    <s v="553"/>
    <s v="Director of Financial Aid"/>
    <s v="553B"/>
    <s v="Director Financial Aid"/>
  </r>
  <r>
    <s v="PMC041"/>
    <x v="0"/>
    <s v="LABORF"/>
    <s v="2025"/>
    <n v="47644.32"/>
    <m/>
    <s v="RP400"/>
    <s v="553FA3"/>
    <s v="2191"/>
    <s v="646002"/>
    <s v="BFADCA"/>
    <m/>
    <s v="0"/>
    <s v="District"/>
    <s v="5"/>
    <x v="3"/>
    <s v="55"/>
    <x v="16"/>
    <s v="553"/>
    <s v="Director of Financial Aid"/>
    <s v="553B"/>
    <s v="Director Financial Aid"/>
  </r>
  <r>
    <s v="PPE113"/>
    <x v="0"/>
    <s v="LABORF"/>
    <s v="2025"/>
    <n v="0"/>
    <m/>
    <s v="RP334"/>
    <s v="55BGU1"/>
    <s v="2394"/>
    <s v="601000"/>
    <m/>
    <m/>
    <s v="0"/>
    <s v="District"/>
    <s v="5"/>
    <x v="3"/>
    <s v="55"/>
    <x v="16"/>
    <s v="55B"/>
    <s v="Gear Up"/>
    <s v="55BA"/>
    <s v="Gear Up Manager"/>
  </r>
  <r>
    <s v="PMN036"/>
    <x v="0"/>
    <s v="LABORF"/>
    <s v="2025"/>
    <n v="19890.79"/>
    <m/>
    <s v="RP334"/>
    <s v="55BGU3"/>
    <s v="2110"/>
    <s v="601000"/>
    <m/>
    <m/>
    <s v="0"/>
    <s v="District"/>
    <s v="5"/>
    <x v="3"/>
    <s v="55"/>
    <x v="16"/>
    <s v="55B"/>
    <s v="Gear Up"/>
    <s v="55BA"/>
    <s v="Gear Up Manager"/>
  </r>
  <r>
    <s v="PTM015"/>
    <x v="0"/>
    <s v="LABORF"/>
    <s v="2025"/>
    <n v="57233.55"/>
    <m/>
    <s v="RP634"/>
    <s v="55CAEA"/>
    <s v="1214"/>
    <s v="601000"/>
    <m/>
    <m/>
    <s v="0"/>
    <s v="District"/>
    <s v="5"/>
    <x v="3"/>
    <s v="55"/>
    <x v="16"/>
    <s v="55C"/>
    <s v="Dean Student Success &amp; Counseling"/>
    <s v="55CA"/>
    <s v="Dean Student Success &amp; Counseling"/>
  </r>
  <r>
    <s v="PMF172"/>
    <x v="0"/>
    <s v="LABORF"/>
    <s v="2025"/>
    <n v="12921.25"/>
    <m/>
    <s v="GU001"/>
    <s v="55CCG1"/>
    <s v="1252"/>
    <s v="601000"/>
    <m/>
    <m/>
    <s v="0"/>
    <s v="District"/>
    <s v="5"/>
    <x v="3"/>
    <s v="55"/>
    <x v="16"/>
    <s v="55C"/>
    <s v="Dean Student Success &amp; Counseling"/>
    <s v="55CA"/>
    <s v="Dean Student Success &amp; Counseling"/>
  </r>
  <r>
    <s v="PMM070"/>
    <x v="0"/>
    <s v="LABORF"/>
    <s v="2025"/>
    <n v="2496.84"/>
    <m/>
    <s v="RP384"/>
    <s v="55CEQ9"/>
    <s v="1214"/>
    <s v="649090"/>
    <m/>
    <m/>
    <s v="0"/>
    <s v="District"/>
    <s v="5"/>
    <x v="3"/>
    <s v="55"/>
    <x v="16"/>
    <s v="55C"/>
    <s v="Dean Student Success &amp; Counseling"/>
    <s v="55CA"/>
    <s v="Dean Student Success &amp; Counseling"/>
  </r>
  <r>
    <s v="PMF192"/>
    <x v="0"/>
    <s v="LABORF"/>
    <s v="2025"/>
    <n v="49556.21"/>
    <m/>
    <s v="RP384"/>
    <s v="55CMT9"/>
    <s v="1231"/>
    <s v="632000"/>
    <m/>
    <m/>
    <s v="0"/>
    <s v="District"/>
    <s v="5"/>
    <x v="3"/>
    <s v="55"/>
    <x v="16"/>
    <s v="55C"/>
    <s v="Dean Student Success &amp; Counseling"/>
    <s v="55CA"/>
    <s v="Dean Student Success &amp; Counseling"/>
  </r>
  <r>
    <s v="PMC222"/>
    <x v="0"/>
    <s v="LABORF"/>
    <s v="2025"/>
    <n v="79407.199999999997"/>
    <m/>
    <s v="RP384"/>
    <s v="55CMT9"/>
    <s v="2191"/>
    <s v="632000"/>
    <m/>
    <m/>
    <s v="0"/>
    <s v="District"/>
    <s v="5"/>
    <x v="3"/>
    <s v="55"/>
    <x v="16"/>
    <s v="55C"/>
    <s v="Dean Student Success &amp; Counseling"/>
    <s v="55CA"/>
    <s v="Dean Student Success &amp; Counseling"/>
  </r>
  <r>
    <s v="PMC183"/>
    <x v="0"/>
    <s v="LABORF"/>
    <s v="2025"/>
    <n v="18116.59"/>
    <m/>
    <s v="RP384"/>
    <s v="55CMT9"/>
    <s v="2191"/>
    <s v="632000"/>
    <m/>
    <m/>
    <s v="0"/>
    <s v="District"/>
    <s v="5"/>
    <x v="3"/>
    <s v="55"/>
    <x v="16"/>
    <s v="55C"/>
    <s v="Dean Student Success &amp; Counseling"/>
    <s v="55CA"/>
    <s v="Dean Student Success &amp; Counseling"/>
  </r>
  <r>
    <s v="PTF029"/>
    <x v="0"/>
    <s v="LABORF"/>
    <s v="2025"/>
    <n v="20708.54"/>
    <m/>
    <s v="RP009"/>
    <s v="55CCA1"/>
    <s v="1411"/>
    <s v="643010"/>
    <s v="CARDCB"/>
    <m/>
    <s v="0"/>
    <s v="District"/>
    <s v="5"/>
    <x v="3"/>
    <s v="55"/>
    <x v="16"/>
    <s v="55C"/>
    <s v="Dean Student Success &amp; Counseling"/>
    <s v="55CB"/>
    <s v="Director of Student Services"/>
  </r>
  <r>
    <s v="PMM069"/>
    <x v="0"/>
    <s v="LABORF"/>
    <s v="2025"/>
    <n v="14639.18"/>
    <m/>
    <s v="RP350"/>
    <s v="55CCW1"/>
    <s v="1214"/>
    <s v="641010"/>
    <s v="CALDCO"/>
    <m/>
    <s v="0"/>
    <s v="District"/>
    <s v="5"/>
    <x v="3"/>
    <s v="55"/>
    <x v="16"/>
    <s v="55C"/>
    <s v="Dean Student Success &amp; Counseling"/>
    <s v="55CB"/>
    <s v="Director of Student Services"/>
  </r>
  <r>
    <s v="PMC100"/>
    <x v="0"/>
    <s v="LABORF"/>
    <s v="2025"/>
    <n v="35606.870000000003"/>
    <m/>
    <s v="RP350"/>
    <s v="55CCW1"/>
    <s v="2191"/>
    <s v="641010"/>
    <s v="CALDCO"/>
    <m/>
    <s v="0"/>
    <s v="District"/>
    <s v="5"/>
    <x v="3"/>
    <s v="55"/>
    <x v="16"/>
    <s v="55C"/>
    <s v="Dean Student Success &amp; Counseling"/>
    <s v="55CB"/>
    <s v="Director of Student Services"/>
  </r>
  <r>
    <s v="PTM010"/>
    <x v="0"/>
    <s v="LABORF"/>
    <s v="2025"/>
    <n v="0"/>
    <m/>
    <s v="RP350"/>
    <s v="55CCW1"/>
    <s v="1410"/>
    <s v="641010"/>
    <s v="CALDCO"/>
    <m/>
    <s v="0"/>
    <s v="District"/>
    <s v="5"/>
    <x v="3"/>
    <s v="55"/>
    <x v="16"/>
    <s v="55C"/>
    <s v="Dean Student Success &amp; Counseling"/>
    <s v="55CB"/>
    <s v="Director of Student Services"/>
  </r>
  <r>
    <s v="PTC001"/>
    <x v="0"/>
    <s v="LABORF"/>
    <s v="2025"/>
    <n v="0"/>
    <m/>
    <s v="RP350"/>
    <s v="55CCW1"/>
    <s v="1410"/>
    <s v="641010"/>
    <s v="CALDCO"/>
    <m/>
    <s v="0"/>
    <s v="District"/>
    <s v="5"/>
    <x v="3"/>
    <s v="55"/>
    <x v="16"/>
    <s v="55C"/>
    <s v="Dean Student Success &amp; Counseling"/>
    <s v="55CB"/>
    <s v="Director of Student Services"/>
  </r>
  <r>
    <s v="PTM010"/>
    <x v="0"/>
    <s v="LABORF"/>
    <s v="2025"/>
    <n v="0"/>
    <m/>
    <s v="GU001"/>
    <s v="55CDS1"/>
    <s v="1410"/>
    <s v="642000"/>
    <m/>
    <m/>
    <s v="0"/>
    <s v="District"/>
    <s v="5"/>
    <x v="3"/>
    <s v="55"/>
    <x v="16"/>
    <s v="55C"/>
    <s v="Dean Student Success &amp; Counseling"/>
    <s v="55CB"/>
    <s v="Director of Student Services"/>
  </r>
  <r>
    <s v="PMC216"/>
    <x v="0"/>
    <s v="LABORF"/>
    <s v="2025"/>
    <n v="81392.47"/>
    <m/>
    <s v="RP005"/>
    <s v="55CEO1"/>
    <s v="2191"/>
    <s v="643000"/>
    <s v="EOPDCB"/>
    <m/>
    <s v="0"/>
    <s v="District"/>
    <s v="5"/>
    <x v="3"/>
    <s v="55"/>
    <x v="16"/>
    <s v="55C"/>
    <s v="Dean Student Success &amp; Counseling"/>
    <s v="55CB"/>
    <s v="Director of Student Services"/>
  </r>
  <r>
    <s v="PMC100"/>
    <x v="0"/>
    <s v="LABORF"/>
    <s v="2025"/>
    <n v="27976.82"/>
    <m/>
    <s v="RP310"/>
    <s v="55CTA1"/>
    <s v="2191"/>
    <s v="641010"/>
    <s v="TANDCO"/>
    <m/>
    <s v="0"/>
    <s v="District"/>
    <s v="5"/>
    <x v="3"/>
    <s v="55"/>
    <x v="16"/>
    <s v="55C"/>
    <s v="Dean Student Success &amp; Counseling"/>
    <s v="55CB"/>
    <s v="Director of Student Services"/>
  </r>
  <r>
    <s v="PMC226"/>
    <x v="0"/>
    <s v="LABORF"/>
    <s v="2025"/>
    <n v="2478.84"/>
    <m/>
    <s v="RP212"/>
    <s v="55CWW2"/>
    <s v="2191"/>
    <s v="641010"/>
    <m/>
    <m/>
    <s v="0"/>
    <s v="District"/>
    <s v="5"/>
    <x v="3"/>
    <s v="55"/>
    <x v="16"/>
    <s v="55C"/>
    <s v="Dean Student Success &amp; Counseling"/>
    <s v="55CB"/>
    <s v="Director of Student Services"/>
  </r>
  <r>
    <s v="PMN040"/>
    <x v="0"/>
    <s v="LABORF"/>
    <s v="2025"/>
    <n v="43360.25"/>
    <m/>
    <s v="RP674"/>
    <s v="55DRR1"/>
    <s v="2110"/>
    <s v="649090"/>
    <m/>
    <m/>
    <s v="0"/>
    <s v="District"/>
    <s v="5"/>
    <x v="3"/>
    <s v="55"/>
    <x v="16"/>
    <s v="55D"/>
    <s v="Director Enrollment Svs"/>
    <s v="55DA"/>
    <s v="Director Enrollment Svs"/>
  </r>
  <r>
    <s v="DPE050"/>
    <x v="0"/>
    <s v="LABORF"/>
    <s v="2025"/>
    <n v="0"/>
    <m/>
    <s v="GU001"/>
    <s v="R00CO1"/>
    <s v="2311"/>
    <s v="660010"/>
    <s v="DORESV"/>
    <m/>
    <s v="0"/>
    <s v="District"/>
    <s v="1"/>
    <x v="0"/>
    <s v="10"/>
    <x v="0"/>
    <s v="100"/>
    <s v="Chancellor's - Office"/>
    <s v="100A"/>
    <s v="Chancellor's - Office"/>
  </r>
  <r>
    <s v="DMM004"/>
    <x v="0"/>
    <s v="LABORF"/>
    <s v="2025"/>
    <n v="49500"/>
    <m/>
    <s v="GU001"/>
    <s v="R00CO1"/>
    <s v="1214"/>
    <s v="711001"/>
    <m/>
    <m/>
    <s v="0"/>
    <s v="District"/>
    <s v="1"/>
    <x v="0"/>
    <s v="10"/>
    <x v="0"/>
    <s v="100"/>
    <s v="Chancellor's - Office"/>
    <s v="100A"/>
    <s v="Chancellor's - Office"/>
  </r>
  <r>
    <s v="DMT003"/>
    <x v="0"/>
    <s v="LABORF"/>
    <s v="2025"/>
    <n v="3600"/>
    <m/>
    <s v="GU001"/>
    <s v="R01BT1"/>
    <s v="2110"/>
    <s v="660020"/>
    <m/>
    <m/>
    <s v="0"/>
    <s v="District"/>
    <s v="1"/>
    <x v="0"/>
    <s v="10"/>
    <x v="0"/>
    <s v="101"/>
    <s v="Chancellor's - Admin. Assistant"/>
    <s v="101A"/>
    <s v="Chancellor's - Admin. Assistant"/>
  </r>
  <r>
    <s v="DMN019"/>
    <x v="0"/>
    <s v="LABORF"/>
    <s v="2025"/>
    <n v="0"/>
    <m/>
    <s v="RP040"/>
    <s v="102RG1"/>
    <s v="2110"/>
    <s v="684000"/>
    <m/>
    <m/>
    <s v="0"/>
    <s v="District"/>
    <s v="1"/>
    <x v="0"/>
    <s v="10"/>
    <x v="0"/>
    <s v="102"/>
    <s v="Public Affairs &amp; Development"/>
    <s v="102B"/>
    <s v="CREL Future Dev (1)"/>
  </r>
  <r>
    <s v="BMC759"/>
    <x v="0"/>
    <s v="LABORF"/>
    <s v="2025"/>
    <n v="0"/>
    <m/>
    <s v="RP040"/>
    <s v="102RG2"/>
    <s v="2191"/>
    <s v="684000"/>
    <m/>
    <m/>
    <s v="0"/>
    <s v="District"/>
    <s v="1"/>
    <x v="0"/>
    <s v="10"/>
    <x v="0"/>
    <s v="102"/>
    <s v="Public Affairs &amp; Development"/>
    <s v="102C"/>
    <s v="CREL Energy Dev (2)"/>
  </r>
  <r>
    <s v="DPE007"/>
    <x v="0"/>
    <s v="LABORF"/>
    <s v="2025"/>
    <n v="0"/>
    <m/>
    <s v="GU001"/>
    <s v="102CO0"/>
    <s v="2394"/>
    <s v="660010"/>
    <m/>
    <m/>
    <s v="0"/>
    <s v="District"/>
    <s v="1"/>
    <x v="0"/>
    <s v="10"/>
    <x v="0"/>
    <s v="102"/>
    <s v="Public Affairs &amp; Development"/>
    <s v="102CO0"/>
    <s v="Deputy Chancellor’s Office"/>
  </r>
  <r>
    <s v="DMM033"/>
    <x v="0"/>
    <s v="LABORF"/>
    <s v="2025"/>
    <n v="26379.1"/>
    <m/>
    <s v="RP040"/>
    <s v="102RG3"/>
    <s v="1214"/>
    <s v="684000"/>
    <m/>
    <m/>
    <s v="0"/>
    <s v="District"/>
    <s v="1"/>
    <x v="0"/>
    <s v="10"/>
    <x v="0"/>
    <s v="102"/>
    <s v="Public Affairs &amp; Development"/>
    <s v="102D"/>
    <s v="CREL Academics (3)"/>
  </r>
  <r>
    <s v="DPE013"/>
    <x v="0"/>
    <s v="LABORF"/>
    <s v="2025"/>
    <n v="0"/>
    <m/>
    <s v="RP586"/>
    <s v="102EC2"/>
    <s v="2394"/>
    <s v="601000"/>
    <m/>
    <m/>
    <s v="0"/>
    <s v="District"/>
    <s v="1"/>
    <x v="0"/>
    <s v="10"/>
    <x v="0"/>
    <s v="102"/>
    <s v="Public Affairs &amp; Development"/>
    <s v="102E"/>
    <s v="Early College (Dual Enrollment)"/>
  </r>
  <r>
    <s v="DMC197"/>
    <x v="0"/>
    <s v="LABORF"/>
    <s v="2025"/>
    <n v="0"/>
    <m/>
    <s v="RP586"/>
    <s v="102EC2"/>
    <s v="2191"/>
    <s v="679000"/>
    <m/>
    <m/>
    <s v="0"/>
    <s v="District"/>
    <s v="1"/>
    <x v="0"/>
    <s v="10"/>
    <x v="0"/>
    <s v="102"/>
    <s v="Public Affairs &amp; Development"/>
    <s v="102E"/>
    <s v="Early College (Dual Enrollment)"/>
  </r>
  <r>
    <s v="DMC108"/>
    <x v="0"/>
    <s v="LABORF"/>
    <s v="2025"/>
    <n v="0"/>
    <m/>
    <s v="GU001"/>
    <s v="102UI1"/>
    <s v="2191"/>
    <s v="679000"/>
    <m/>
    <m/>
    <s v="0"/>
    <s v="District"/>
    <s v="1"/>
    <x v="0"/>
    <s v="10"/>
    <x v="0"/>
    <s v="102"/>
    <s v="Public Affairs &amp; Development"/>
    <s v="102F"/>
    <s v="Assoc VC Stud Succ Prog &amp; Innov"/>
  </r>
  <r>
    <s v="DMN034"/>
    <x v="0"/>
    <s v="LABORF"/>
    <s v="2025"/>
    <n v="79958.11"/>
    <m/>
    <s v="GU001"/>
    <s v="102GN1"/>
    <s v="2110"/>
    <s v="679000"/>
    <m/>
    <m/>
    <s v="0"/>
    <s v="District"/>
    <s v="1"/>
    <x v="0"/>
    <s v="10"/>
    <x v="0"/>
    <s v="102"/>
    <s v="Public Affairs &amp; Development"/>
    <s v="102G"/>
    <s v="AVC Public Affairs &amp; Dev"/>
  </r>
  <r>
    <s v="DMN100"/>
    <x v="0"/>
    <s v="LABORF"/>
    <s v="2025"/>
    <n v="39660.25"/>
    <m/>
    <s v="RP328"/>
    <s v="102KJC"/>
    <s v="2110"/>
    <s v="684000"/>
    <s v="CJFCGA"/>
    <m/>
    <s v="0"/>
    <s v="District"/>
    <s v="1"/>
    <x v="0"/>
    <s v="10"/>
    <x v="0"/>
    <s v="102"/>
    <s v="Public Affairs &amp; Development"/>
    <s v="102G"/>
    <s v="AVC Public Affairs &amp; Dev"/>
  </r>
  <r>
    <s v="DMC208"/>
    <x v="0"/>
    <s v="LABORF"/>
    <s v="2025"/>
    <n v="0"/>
    <m/>
    <s v="GU001"/>
    <s v="10AIR1"/>
    <s v="2191"/>
    <s v="679000"/>
    <m/>
    <m/>
    <s v="0"/>
    <s v="District"/>
    <s v="1"/>
    <x v="0"/>
    <s v="10"/>
    <x v="0"/>
    <s v="10A"/>
    <s v="Institutional Research"/>
    <s v="10AA"/>
    <s v="Institutional Research"/>
  </r>
  <r>
    <s v="DTM002"/>
    <x v="0"/>
    <s v="LABORF"/>
    <s v="2025"/>
    <n v="46073.919999999998"/>
    <m/>
    <s v="GU001"/>
    <s v="110ES1"/>
    <s v="1214"/>
    <s v="679000"/>
    <m/>
    <m/>
    <s v="0"/>
    <s v="District"/>
    <s v="1"/>
    <x v="0"/>
    <s v="11"/>
    <x v="1"/>
    <s v="110"/>
    <s v="Asst. Chancellor-Educational Svcs"/>
    <s v="110A"/>
    <s v="Asst. Chancellor-Educational Svcs"/>
  </r>
  <r>
    <s v="DPE190"/>
    <x v="0"/>
    <s v="LABORF"/>
    <s v="2025"/>
    <n v="0"/>
    <m/>
    <s v="RP647"/>
    <s v="11BA02"/>
    <s v="2394"/>
    <s v="684000"/>
    <m/>
    <m/>
    <s v="0"/>
    <s v="District"/>
    <s v="1"/>
    <x v="0"/>
    <s v="11"/>
    <x v="1"/>
    <s v="11B"/>
    <s v="Assoc. Chanc. Econ &amp; Workfrce Dev"/>
    <s v="11BA"/>
    <s v="Director, Adult Ed"/>
  </r>
  <r>
    <s v="DMN056"/>
    <x v="0"/>
    <s v="LABORF"/>
    <s v="2025"/>
    <n v="354.17"/>
    <m/>
    <s v="CE035"/>
    <s v="11BBC3"/>
    <s v="2110"/>
    <s v="684000"/>
    <m/>
    <m/>
    <s v="0"/>
    <s v="District"/>
    <s v="1"/>
    <x v="0"/>
    <s v="11"/>
    <x v="1"/>
    <s v="11B"/>
    <s v="Assoc. Chanc. Econ &amp; Workfrce Dev"/>
    <s v="11BB"/>
    <s v="Tech Prep Education CC"/>
  </r>
  <r>
    <s v="DMN043"/>
    <x v="0"/>
    <s v="LABORF"/>
    <s v="2025"/>
    <n v="4001.55"/>
    <m/>
    <s v="CE035"/>
    <s v="11BBC3"/>
    <s v="2110"/>
    <s v="684000"/>
    <m/>
    <m/>
    <s v="0"/>
    <s v="District"/>
    <s v="1"/>
    <x v="0"/>
    <s v="11"/>
    <x v="1"/>
    <s v="11B"/>
    <s v="Assoc. Chanc. Econ &amp; Workfrce Dev"/>
    <s v="11BB"/>
    <s v="Tech Prep Education CC"/>
  </r>
  <r>
    <s v="DPE022"/>
    <x v="0"/>
    <s v="LABORF"/>
    <s v="2025"/>
    <n v="0"/>
    <m/>
    <s v="CE015"/>
    <s v="11BCR1"/>
    <s v="2394"/>
    <s v="684000"/>
    <m/>
    <m/>
    <s v="0"/>
    <s v="District"/>
    <s v="1"/>
    <x v="0"/>
    <s v="11"/>
    <x v="1"/>
    <s v="11B"/>
    <s v="Assoc. Chanc. Econ &amp; Workfrce Dev"/>
    <s v="11BC"/>
    <s v="Tech Prep Education BC"/>
  </r>
  <r>
    <s v="DPE040"/>
    <x v="0"/>
    <s v="LABORF"/>
    <s v="2025"/>
    <n v="0"/>
    <m/>
    <s v="RP615"/>
    <s v="117A01"/>
    <s v="2394"/>
    <s v="684000"/>
    <m/>
    <m/>
    <s v="0"/>
    <s v="District"/>
    <s v="1"/>
    <x v="0"/>
    <s v="11"/>
    <x v="1"/>
    <s v="11B"/>
    <s v="Assoc. Chanc. Econ &amp; Workfrce Dev"/>
    <s v="11BH"/>
    <s v="Clean Energy"/>
  </r>
  <r>
    <s v="DMC166"/>
    <x v="0"/>
    <s v="LABORF"/>
    <s v="2025"/>
    <n v="10218.77"/>
    <m/>
    <s v="RP615"/>
    <s v="117A01"/>
    <s v="2191"/>
    <s v="684000"/>
    <s v="HRTPA"/>
    <m/>
    <s v="0"/>
    <s v="District"/>
    <s v="1"/>
    <x v="0"/>
    <s v="11"/>
    <x v="1"/>
    <s v="11B"/>
    <s v="Assoc. Chanc. Econ &amp; Workfrce Dev"/>
    <s v="11BH"/>
    <s v="Clean Energy"/>
  </r>
  <r>
    <s v="DMC206"/>
    <x v="0"/>
    <s v="LABORF"/>
    <s v="2025"/>
    <n v="7739.08"/>
    <m/>
    <s v="RP587"/>
    <s v="11BFJ2"/>
    <s v="2191"/>
    <s v="684000"/>
    <m/>
    <m/>
    <s v="0"/>
    <s v="District"/>
    <s v="1"/>
    <x v="0"/>
    <s v="11"/>
    <x v="1"/>
    <s v="11B"/>
    <s v="Assoc. Chanc. Econ &amp; Workfrce Dev"/>
    <s v="11BH"/>
    <s v="Clean Energy"/>
  </r>
  <r>
    <s v="DMN079"/>
    <x v="0"/>
    <s v="LABORF"/>
    <s v="2025"/>
    <n v="1903.7"/>
    <m/>
    <s v="RP587"/>
    <s v="11BFJ2"/>
    <s v="2110"/>
    <s v="684000"/>
    <m/>
    <m/>
    <s v="0"/>
    <s v="District"/>
    <s v="1"/>
    <x v="0"/>
    <s v="11"/>
    <x v="1"/>
    <s v="11B"/>
    <s v="Assoc. Chanc. Econ &amp; Workfrce Dev"/>
    <s v="11BH"/>
    <s v="Clean Energy"/>
  </r>
  <r>
    <s v="DMC129"/>
    <x v="0"/>
    <s v="LABORF"/>
    <s v="2025"/>
    <n v="1114.57"/>
    <m/>
    <s v="RP682"/>
    <s v="11BHJ1"/>
    <s v="2191"/>
    <s v="684000"/>
    <m/>
    <m/>
    <s v="0"/>
    <s v="District"/>
    <s v="1"/>
    <x v="0"/>
    <s v="11"/>
    <x v="1"/>
    <s v="11B"/>
    <s v="Assoc. Chanc. Econ &amp; Workfrce Dev"/>
    <s v="11BH"/>
    <s v="Clean Energy"/>
  </r>
  <r>
    <s v="DPE092"/>
    <x v="0"/>
    <s v="LABORF"/>
    <s v="2025"/>
    <n v="0"/>
    <m/>
    <s v="CE005"/>
    <s v="117ETB"/>
    <s v="2394"/>
    <s v="684000"/>
    <m/>
    <m/>
    <s v="0"/>
    <s v="District"/>
    <s v="1"/>
    <x v="0"/>
    <s v="11"/>
    <x v="1"/>
    <s v="11B"/>
    <s v="Assoc. Chanc. Econ &amp; Workfrce Dev"/>
    <s v="11BJ"/>
    <s v="Workplace Learning"/>
  </r>
  <r>
    <s v="DPE091"/>
    <x v="0"/>
    <s v="LABORF"/>
    <s v="2025"/>
    <n v="0"/>
    <m/>
    <s v="CE005"/>
    <s v="117ETB"/>
    <s v="2412"/>
    <s v="684000"/>
    <m/>
    <m/>
    <s v="0"/>
    <s v="District"/>
    <s v="1"/>
    <x v="0"/>
    <s v="11"/>
    <x v="1"/>
    <s v="11B"/>
    <s v="Assoc. Chanc. Econ &amp; Workfrce Dev"/>
    <s v="11BJ"/>
    <s v="Workplace Learning"/>
  </r>
  <r>
    <s v="DMC154"/>
    <x v="0"/>
    <s v="LABORF"/>
    <s v="2025"/>
    <n v="0"/>
    <m/>
    <s v="CE005"/>
    <s v="117ETC"/>
    <s v="2191"/>
    <s v="684000"/>
    <m/>
    <m/>
    <s v="0"/>
    <s v="District"/>
    <s v="1"/>
    <x v="0"/>
    <s v="11"/>
    <x v="1"/>
    <s v="11B"/>
    <s v="Assoc. Chanc. Econ &amp; Workfrce Dev"/>
    <s v="11BJ"/>
    <s v="Workplace Learning"/>
  </r>
  <r>
    <s v="DMN079"/>
    <x v="0"/>
    <s v="LABORF"/>
    <s v="2025"/>
    <n v="5760.88"/>
    <m/>
    <s v="CE005"/>
    <s v="117ETD"/>
    <s v="2110"/>
    <s v="684000"/>
    <m/>
    <m/>
    <s v="0"/>
    <s v="District"/>
    <s v="1"/>
    <x v="0"/>
    <s v="11"/>
    <x v="1"/>
    <s v="11B"/>
    <s v="Assoc. Chanc. Econ &amp; Workfrce Dev"/>
    <s v="11BJ"/>
    <s v="Workplace Learning"/>
  </r>
  <r>
    <s v="DPE025"/>
    <x v="0"/>
    <s v="LABORF"/>
    <s v="2025"/>
    <n v="0"/>
    <m/>
    <s v="CE005"/>
    <s v="117ETD"/>
    <s v="2394"/>
    <s v="684000"/>
    <m/>
    <m/>
    <s v="0"/>
    <s v="District"/>
    <s v="1"/>
    <x v="0"/>
    <s v="11"/>
    <x v="1"/>
    <s v="11B"/>
    <s v="Assoc. Chanc. Econ &amp; Workfrce Dev"/>
    <s v="11BJ"/>
    <s v="Workplace Learning"/>
  </r>
  <r>
    <s v="DPE122"/>
    <x v="0"/>
    <s v="LABORF"/>
    <s v="2025"/>
    <n v="0"/>
    <m/>
    <s v="GU001"/>
    <s v="117ETP"/>
    <s v="2412"/>
    <s v="684000"/>
    <m/>
    <m/>
    <s v="0"/>
    <s v="District"/>
    <s v="1"/>
    <x v="0"/>
    <s v="11"/>
    <x v="1"/>
    <s v="11B"/>
    <s v="Assoc. Chanc. Econ &amp; Workfrce Dev"/>
    <s v="11BJ"/>
    <s v="Workplace Learning"/>
  </r>
  <r>
    <s v="DMN088"/>
    <x v="0"/>
    <s v="LABORF"/>
    <s v="2025"/>
    <n v="67265.98"/>
    <m/>
    <s v="RP676"/>
    <s v="11BK57"/>
    <s v="2110"/>
    <s v="684000"/>
    <m/>
    <m/>
    <s v="0"/>
    <s v="District"/>
    <s v="1"/>
    <x v="0"/>
    <s v="11"/>
    <x v="1"/>
    <s v="11B"/>
    <s v="Assoc. Chanc. Econ &amp; Workfrce Dev"/>
    <s v="11BK"/>
    <s v="SWF Fiscal Agent"/>
  </r>
  <r>
    <s v="DMN088"/>
    <x v="0"/>
    <s v="LABORF"/>
    <s v="2025"/>
    <n v="67265.98"/>
    <m/>
    <s v="RP676"/>
    <s v="11BK58"/>
    <s v="2110"/>
    <s v="684000"/>
    <m/>
    <m/>
    <s v="0"/>
    <s v="District"/>
    <s v="1"/>
    <x v="0"/>
    <s v="11"/>
    <x v="1"/>
    <s v="11B"/>
    <s v="Assoc. Chanc. Econ &amp; Workfrce Dev"/>
    <s v="11BK"/>
    <s v="SWF Fiscal Agent"/>
  </r>
  <r>
    <s v="DMN084"/>
    <x v="0"/>
    <s v="LABORF"/>
    <s v="2025"/>
    <n v="66558.789999999994"/>
    <m/>
    <s v="RP677"/>
    <s v="11BKT6"/>
    <s v="2110"/>
    <s v="684000"/>
    <m/>
    <m/>
    <s v="0"/>
    <s v="District"/>
    <s v="1"/>
    <x v="0"/>
    <s v="11"/>
    <x v="1"/>
    <s v="11B"/>
    <s v="Assoc. Chanc. Econ &amp; Workfrce Dev"/>
    <s v="11BK"/>
    <s v="SWF Fiscal Agent"/>
  </r>
  <r>
    <s v="DMN043"/>
    <x v="0"/>
    <s v="LABORF"/>
    <s v="2025"/>
    <n v="11531.36"/>
    <m/>
    <s v="RP461"/>
    <s v="11BZE1"/>
    <s v="2110"/>
    <s v="684000"/>
    <m/>
    <m/>
    <s v="0"/>
    <s v="District"/>
    <s v="1"/>
    <x v="0"/>
    <s v="11"/>
    <x v="1"/>
    <s v="11B"/>
    <s v="Assoc. Chanc. Econ &amp; Workfrce Dev"/>
    <s v="11BZ"/>
    <s v="Clean Energy, Zero Emissions"/>
  </r>
  <r>
    <s v="DMN070"/>
    <x v="0"/>
    <s v="LABORF"/>
    <s v="2025"/>
    <n v="128201.94"/>
    <m/>
    <s v="GU001"/>
    <s v="122BS2"/>
    <s v="2110"/>
    <s v="672000"/>
    <m/>
    <m/>
    <s v="0"/>
    <s v="District"/>
    <s v="1"/>
    <x v="0"/>
    <s v="12"/>
    <x v="2"/>
    <s v="122"/>
    <s v="Director of Accounting Services"/>
    <s v="122A"/>
    <s v="Director of Accounting Services"/>
  </r>
  <r>
    <s v="DMC092"/>
    <x v="0"/>
    <s v="LABORF"/>
    <s v="2025"/>
    <n v="47412.23"/>
    <m/>
    <s v="GU001"/>
    <s v="122BS7"/>
    <s v="2191"/>
    <s v="672000"/>
    <m/>
    <m/>
    <s v="0"/>
    <s v="District"/>
    <s v="1"/>
    <x v="0"/>
    <s v="12"/>
    <x v="2"/>
    <s v="122"/>
    <s v="Director of Accounting Services"/>
    <s v="122A"/>
    <s v="Director of Accounting Services"/>
  </r>
  <r>
    <s v="DMC140"/>
    <x v="0"/>
    <s v="LABORF"/>
    <s v="2025"/>
    <n v="15508.23"/>
    <m/>
    <s v="BF100"/>
    <s v="122BS3"/>
    <s v="2191"/>
    <s v="672000"/>
    <m/>
    <m/>
    <s v="0"/>
    <s v="District"/>
    <s v="1"/>
    <x v="0"/>
    <s v="12"/>
    <x v="2"/>
    <s v="122"/>
    <s v="Director of Accounting Services"/>
    <s v="122B"/>
    <s v="BC Business Office"/>
  </r>
  <r>
    <s v="DTN001"/>
    <x v="0"/>
    <s v="LABORF"/>
    <s v="2025"/>
    <n v="57475.28"/>
    <m/>
    <s v="GU001"/>
    <s v="122BS3"/>
    <s v="2110"/>
    <s v="672000"/>
    <m/>
    <m/>
    <s v="0"/>
    <s v="District"/>
    <s v="1"/>
    <x v="0"/>
    <s v="12"/>
    <x v="2"/>
    <s v="122"/>
    <s v="Director of Accounting Services"/>
    <s v="122B"/>
    <s v="BC Business Office"/>
  </r>
  <r>
    <s v="DMC174"/>
    <x v="0"/>
    <s v="LABORF"/>
    <s v="2025"/>
    <n v="50913.24"/>
    <m/>
    <s v="GU001"/>
    <s v="130IT0"/>
    <s v="2191"/>
    <s v="678000"/>
    <m/>
    <m/>
    <s v="0"/>
    <s v="District"/>
    <s v="1"/>
    <x v="0"/>
    <s v="13"/>
    <x v="3"/>
    <s v="130"/>
    <s v="IT-Dir. Information Technology"/>
    <s v="130A"/>
    <s v="IT-Dir. Information Technology"/>
  </r>
  <r>
    <s v="DMN065"/>
    <x v="0"/>
    <s v="LABORF"/>
    <s v="2025"/>
    <n v="254284.62"/>
    <m/>
    <s v="GU001"/>
    <s v="130IT0"/>
    <s v="2110"/>
    <s v="678000"/>
    <m/>
    <m/>
    <s v="0"/>
    <s v="District"/>
    <s v="1"/>
    <x v="0"/>
    <s v="13"/>
    <x v="3"/>
    <s v="130"/>
    <s v="IT-Dir. Information Technology"/>
    <s v="130A"/>
    <s v="IT-Dir. Information Technology"/>
  </r>
  <r>
    <s v="DMC098"/>
    <x v="0"/>
    <s v="LABORF"/>
    <s v="2025"/>
    <n v="117880.56"/>
    <m/>
    <s v="GU001"/>
    <s v="132EA0"/>
    <s v="2191"/>
    <s v="678000"/>
    <m/>
    <m/>
    <s v="0"/>
    <s v="District"/>
    <s v="1"/>
    <x v="0"/>
    <s v="13"/>
    <x v="3"/>
    <s v="132"/>
    <s v="IT-Director, Enterprise Application"/>
    <s v="132A"/>
    <s v="IT-Director, Enterprise Application"/>
  </r>
  <r>
    <s v="DMC160"/>
    <x v="0"/>
    <s v="LABORF"/>
    <s v="2025"/>
    <n v="52772.73"/>
    <m/>
    <s v="GU001"/>
    <s v="132EA0"/>
    <s v="2191"/>
    <s v="678000"/>
    <m/>
    <m/>
    <s v="0"/>
    <s v="District"/>
    <s v="1"/>
    <x v="0"/>
    <s v="13"/>
    <x v="3"/>
    <s v="132"/>
    <s v="IT-Director, Enterprise Application"/>
    <s v="132A"/>
    <s v="IT-Director, Enterprise Application"/>
  </r>
  <r>
    <s v="DMN067"/>
    <x v="0"/>
    <s v="LABORF"/>
    <s v="2025"/>
    <n v="18078.78"/>
    <m/>
    <s v="GU001"/>
    <s v="133II0"/>
    <s v="2110"/>
    <s v="711001"/>
    <m/>
    <m/>
    <s v="0"/>
    <s v="District"/>
    <s v="1"/>
    <x v="0"/>
    <s v="13"/>
    <x v="3"/>
    <s v="133"/>
    <s v="IT-Director, IT Infrastructure"/>
    <s v="133A"/>
    <s v="IT-Director, IT Infrastructure"/>
  </r>
  <r>
    <s v="DMC126"/>
    <x v="0"/>
    <s v="LABORF"/>
    <s v="2025"/>
    <n v="41891.85"/>
    <m/>
    <s v="GU001"/>
    <s v="133II0"/>
    <s v="2191"/>
    <s v="678000"/>
    <m/>
    <m/>
    <s v="0"/>
    <s v="District"/>
    <s v="1"/>
    <x v="0"/>
    <s v="13"/>
    <x v="3"/>
    <s v="133"/>
    <s v="IT-Director, IT Infrastructure"/>
    <s v="133A"/>
    <s v="IT-Director, IT Infrastructure"/>
  </r>
  <r>
    <s v="DMC085"/>
    <x v="0"/>
    <s v="LABORF"/>
    <s v="2025"/>
    <n v="35303.24"/>
    <m/>
    <s v="GU001"/>
    <s v="140HR0"/>
    <s v="2191"/>
    <s v="673000"/>
    <m/>
    <m/>
    <s v="0"/>
    <s v="District"/>
    <s v="1"/>
    <x v="0"/>
    <s v="14"/>
    <x v="4"/>
    <s v="140"/>
    <s v="HR - Vice Chancellor"/>
    <s v="140A"/>
    <s v="HR - Vice Chancellor"/>
  </r>
  <r>
    <s v="DMC141"/>
    <x v="0"/>
    <s v="LABORF"/>
    <s v="2025"/>
    <n v="60519.839999999997"/>
    <m/>
    <s v="GU001"/>
    <s v="140HR0"/>
    <s v="2191"/>
    <s v="673000"/>
    <m/>
    <m/>
    <s v="0"/>
    <s v="District"/>
    <s v="1"/>
    <x v="0"/>
    <s v="14"/>
    <x v="4"/>
    <s v="140"/>
    <s v="HR - Vice Chancellor"/>
    <s v="140A"/>
    <s v="HR - Vice Chancellor"/>
  </r>
  <r>
    <s v="DML011"/>
    <x v="0"/>
    <s v="LABORF"/>
    <s v="2025"/>
    <n v="100449.58"/>
    <m/>
    <s v="GU001"/>
    <s v="140HR0"/>
    <s v="2190"/>
    <s v="673000"/>
    <m/>
    <m/>
    <s v="0"/>
    <s v="District"/>
    <s v="1"/>
    <x v="0"/>
    <s v="14"/>
    <x v="4"/>
    <s v="140"/>
    <s v="HR - Vice Chancellor"/>
    <s v="140A"/>
    <s v="HR - Vice Chancellor"/>
  </r>
  <r>
    <s v="DTC010"/>
    <x v="0"/>
    <s v="LABORF"/>
    <s v="2025"/>
    <n v="0"/>
    <m/>
    <s v="GU001"/>
    <s v="145HR3"/>
    <s v="2191"/>
    <s v="673000"/>
    <m/>
    <m/>
    <s v="0"/>
    <s v="District"/>
    <s v="1"/>
    <x v="0"/>
    <s v="14"/>
    <x v="4"/>
    <s v="145"/>
    <s v="District HR"/>
    <s v="145B"/>
    <s v="HR Manager - BC"/>
  </r>
  <r>
    <s v="DMC145"/>
    <x v="0"/>
    <s v="LABORF"/>
    <s v="2025"/>
    <n v="77470.44"/>
    <m/>
    <s v="GU001"/>
    <s v="145HR3"/>
    <s v="2191"/>
    <s v="673000"/>
    <m/>
    <m/>
    <s v="0"/>
    <s v="District"/>
    <s v="1"/>
    <x v="0"/>
    <s v="14"/>
    <x v="4"/>
    <s v="145"/>
    <s v="District HR"/>
    <s v="145B"/>
    <s v="HR Manager - BC"/>
  </r>
  <r>
    <s v="DMC192"/>
    <x v="0"/>
    <s v="LABORF"/>
    <s v="2025"/>
    <n v="62032.800000000003"/>
    <m/>
    <s v="GU001"/>
    <s v="145HR5"/>
    <s v="2191"/>
    <s v="673000"/>
    <m/>
    <m/>
    <s v="0"/>
    <s v="District"/>
    <s v="1"/>
    <x v="0"/>
    <s v="14"/>
    <x v="4"/>
    <s v="145"/>
    <s v="District HR"/>
    <s v="145C"/>
    <s v="HR Manager - CC"/>
  </r>
  <r>
    <s v="DMC116"/>
    <x v="0"/>
    <s v="LABORF"/>
    <s v="2025"/>
    <n v="71219.77"/>
    <m/>
    <s v="MJ100"/>
    <s v="18F000"/>
    <s v="2191"/>
    <s v="711001"/>
    <m/>
    <m/>
    <s v="0"/>
    <s v="District"/>
    <s v="1"/>
    <x v="0"/>
    <s v="18"/>
    <x v="5"/>
    <s v="18F"/>
    <s v="DO - Construction"/>
    <s v="18FA"/>
    <s v="DO - Construction"/>
  </r>
  <r>
    <s v="BMF610"/>
    <x v="0"/>
    <s v="LABORF"/>
    <s v="2025"/>
    <n v="12417.83"/>
    <m/>
    <s v="GU001"/>
    <s v="206AT0"/>
    <s v="1251"/>
    <s v="696011"/>
    <m/>
    <m/>
    <s v="0"/>
    <s v="District"/>
    <s v="2"/>
    <x v="1"/>
    <s v="20"/>
    <x v="6"/>
    <s v="206"/>
    <s v="BC Athletics"/>
    <s v="206A"/>
    <s v="BC Athletics"/>
  </r>
  <r>
    <s v="BMC003"/>
    <x v="0"/>
    <s v="LABORF"/>
    <s v="2025"/>
    <n v="59043.72"/>
    <m/>
    <s v="GU001"/>
    <s v="206AT0"/>
    <s v="2191"/>
    <s v="696011"/>
    <m/>
    <m/>
    <s v="0"/>
    <s v="District"/>
    <s v="2"/>
    <x v="1"/>
    <s v="20"/>
    <x v="6"/>
    <s v="206"/>
    <s v="BC Athletics"/>
    <s v="206A"/>
    <s v="BC Athletics"/>
  </r>
  <r>
    <s v="BMF499"/>
    <x v="0"/>
    <s v="LABORF"/>
    <s v="2025"/>
    <n v="15218.25"/>
    <m/>
    <s v="GU001"/>
    <s v="206AT0"/>
    <s v="1252"/>
    <s v="601000"/>
    <m/>
    <m/>
    <s v="0"/>
    <s v="District"/>
    <s v="2"/>
    <x v="1"/>
    <s v="20"/>
    <x v="6"/>
    <s v="206"/>
    <s v="BC Athletics"/>
    <s v="206A"/>
    <s v="BC Athletics"/>
  </r>
  <r>
    <s v="BMF499"/>
    <x v="0"/>
    <s v="LABORF"/>
    <s v="2025"/>
    <n v="16911.16"/>
    <m/>
    <s v="GU001"/>
    <s v="206AT0"/>
    <s v="1251"/>
    <s v="696011"/>
    <m/>
    <m/>
    <s v="0"/>
    <s v="District"/>
    <s v="2"/>
    <x v="1"/>
    <s v="20"/>
    <x v="6"/>
    <s v="206"/>
    <s v="BC Athletics"/>
    <s v="206A"/>
    <s v="BC Athletics"/>
  </r>
  <r>
    <s v="BMF042"/>
    <x v="0"/>
    <s v="LABORF"/>
    <s v="2025"/>
    <n v="73983.759999999995"/>
    <m/>
    <s v="GU001"/>
    <s v="206AT0"/>
    <s v="1100"/>
    <s v="083550"/>
    <m/>
    <m/>
    <s v="0"/>
    <s v="District"/>
    <s v="2"/>
    <x v="1"/>
    <s v="20"/>
    <x v="6"/>
    <s v="206"/>
    <s v="BC Athletics"/>
    <s v="206A"/>
    <s v="BC Athletics"/>
  </r>
  <r>
    <s v="BMM081"/>
    <x v="0"/>
    <s v="LABORF"/>
    <s v="2025"/>
    <n v="0"/>
    <m/>
    <s v="GU001"/>
    <s v="206AT0"/>
    <s v="1214"/>
    <s v="696011"/>
    <m/>
    <m/>
    <s v="0"/>
    <s v="District"/>
    <s v="2"/>
    <x v="1"/>
    <s v="20"/>
    <x v="6"/>
    <s v="206"/>
    <s v="BC Athletics"/>
    <s v="206A"/>
    <s v="BC Athletics"/>
  </r>
  <r>
    <s v="BMC731"/>
    <x v="0"/>
    <s v="LABORF"/>
    <s v="2025"/>
    <n v="48459.95"/>
    <m/>
    <s v="GU001"/>
    <s v="206AT0"/>
    <s v="2191"/>
    <s v="696011"/>
    <m/>
    <m/>
    <s v="0"/>
    <s v="District"/>
    <s v="2"/>
    <x v="1"/>
    <s v="20"/>
    <x v="6"/>
    <s v="206"/>
    <s v="BC Athletics"/>
    <s v="206A"/>
    <s v="BC Athletics"/>
  </r>
  <r>
    <s v="BMN115"/>
    <x v="0"/>
    <s v="LABORF"/>
    <s v="2025"/>
    <n v="86720.5"/>
    <m/>
    <s v="GU001"/>
    <s v="206AT0"/>
    <s v="2110"/>
    <s v="696011"/>
    <m/>
    <m/>
    <s v="0"/>
    <s v="District"/>
    <s v="2"/>
    <x v="1"/>
    <s v="20"/>
    <x v="6"/>
    <s v="206"/>
    <s v="BC Athletics"/>
    <s v="206A"/>
    <s v="BC Athletics"/>
  </r>
  <r>
    <s v="BMF520"/>
    <x v="0"/>
    <s v="LABORF"/>
    <s v="2025"/>
    <n v="60334.55"/>
    <m/>
    <s v="GU001"/>
    <s v="206PH1"/>
    <s v="1100"/>
    <s v="083500"/>
    <m/>
    <m/>
    <s v="0"/>
    <s v="District"/>
    <s v="2"/>
    <x v="1"/>
    <s v="20"/>
    <x v="6"/>
    <s v="206"/>
    <s v="BC Athletics"/>
    <s v="206B"/>
    <s v="BC Athletics-INST"/>
  </r>
  <r>
    <s v="BMC539"/>
    <x v="0"/>
    <s v="LABORF"/>
    <s v="2025"/>
    <n v="68472.639999999999"/>
    <m/>
    <s v="GU001"/>
    <s v="20BPI2"/>
    <s v="2191"/>
    <s v="677040"/>
    <m/>
    <m/>
    <s v="0"/>
    <s v="District"/>
    <s v="2"/>
    <x v="1"/>
    <s v="20"/>
    <x v="6"/>
    <s v="20B"/>
    <s v="Public Information"/>
    <s v="20BA"/>
    <s v="BC - Marketing &amp; Public Relations"/>
  </r>
  <r>
    <s v="BMC637"/>
    <x v="0"/>
    <s v="LABORF"/>
    <s v="2025"/>
    <n v="81392.47"/>
    <m/>
    <s v="GU001"/>
    <s v="20BPI2"/>
    <s v="2191"/>
    <s v="671000"/>
    <m/>
    <m/>
    <s v="0"/>
    <s v="District"/>
    <s v="2"/>
    <x v="1"/>
    <s v="20"/>
    <x v="6"/>
    <s v="20B"/>
    <s v="Public Information"/>
    <s v="20BA"/>
    <s v="BC - Marketing &amp; Public Relations"/>
  </r>
  <r>
    <s v="DPE023"/>
    <x v="0"/>
    <s v="LABORF"/>
    <s v="2025"/>
    <n v="0"/>
    <m/>
    <s v="GU001"/>
    <s v="20CDIE"/>
    <s v="2394"/>
    <s v="679000"/>
    <m/>
    <m/>
    <s v="0"/>
    <s v="District"/>
    <s v="2"/>
    <x v="1"/>
    <s v="20"/>
    <x v="6"/>
    <s v="20C"/>
    <s v="Dean of Institutional Effectiveness"/>
    <s v="20CA"/>
    <s v="Dean of Institutional Effectiveness"/>
  </r>
  <r>
    <s v="BPE663"/>
    <x v="0"/>
    <s v="LABORF"/>
    <s v="2025"/>
    <n v="0"/>
    <m/>
    <s v="RP681"/>
    <s v="20DAY1"/>
    <s v="2394"/>
    <s v="684000"/>
    <m/>
    <m/>
    <s v="0"/>
    <s v="District"/>
    <s v="2"/>
    <x v="1"/>
    <s v="20"/>
    <x v="6"/>
    <s v="20D"/>
    <s v="President - Bakersfield College"/>
    <s v="20DA"/>
    <s v="BC Tech Program"/>
  </r>
  <r>
    <s v="BMC633"/>
    <x v="0"/>
    <s v="LABORF"/>
    <s v="2025"/>
    <n v="62032.86"/>
    <m/>
    <s v="GU001"/>
    <s v="20IIF0"/>
    <s v="2191"/>
    <s v="678012"/>
    <m/>
    <m/>
    <s v="0"/>
    <s v="District"/>
    <s v="2"/>
    <x v="1"/>
    <s v="20"/>
    <x v="6"/>
    <s v="20I"/>
    <s v="Information Services"/>
    <s v="20IA"/>
    <s v="Information Services"/>
  </r>
  <r>
    <s v="CCSA25"/>
    <x v="0"/>
    <s v="LABORF"/>
    <s v="2025"/>
    <n v="0"/>
    <m/>
    <s v="GU001"/>
    <s v="210VI0"/>
    <s v="1330"/>
    <s v="499900"/>
    <m/>
    <m/>
    <s v="0"/>
    <s v="District"/>
    <s v="2"/>
    <x v="1"/>
    <s v="21"/>
    <x v="7"/>
    <s v="210"/>
    <s v="VP of Student Learning"/>
    <s v="210A"/>
    <s v="VP Student Learning"/>
  </r>
  <r>
    <s v="BPAC24"/>
    <x v="0"/>
    <s v="LABORF"/>
    <s v="2025"/>
    <n v="0"/>
    <m/>
    <s v="GU001"/>
    <s v="210VI0"/>
    <s v="2412"/>
    <s v="499900"/>
    <m/>
    <m/>
    <s v="0"/>
    <s v="District"/>
    <s v="2"/>
    <x v="1"/>
    <s v="21"/>
    <x v="7"/>
    <s v="210"/>
    <s v="VP of Student Learning"/>
    <s v="210A"/>
    <s v="VP Student Learning"/>
  </r>
  <r>
    <s v="BPE024"/>
    <x v="0"/>
    <s v="LABORF"/>
    <s v="2025"/>
    <n v="0"/>
    <m/>
    <s v="GU001"/>
    <s v="210VI0"/>
    <s v="2394"/>
    <s v="601000"/>
    <m/>
    <m/>
    <s v="0"/>
    <s v="District"/>
    <s v="2"/>
    <x v="1"/>
    <s v="21"/>
    <x v="7"/>
    <s v="210"/>
    <s v="VP of Student Learning"/>
    <s v="210A"/>
    <s v="VP Student Learning"/>
  </r>
  <r>
    <s v="BPE067"/>
    <x v="0"/>
    <s v="LABORF"/>
    <s v="2025"/>
    <n v="0"/>
    <m/>
    <s v="GU001"/>
    <s v="210VI0"/>
    <s v="2394"/>
    <s v="601000"/>
    <m/>
    <m/>
    <s v="0"/>
    <s v="District"/>
    <s v="2"/>
    <x v="1"/>
    <s v="21"/>
    <x v="7"/>
    <s v="210"/>
    <s v="VP of Student Learning"/>
    <s v="210A"/>
    <s v="VP Student Learning"/>
  </r>
  <r>
    <s v="BPE391"/>
    <x v="0"/>
    <s v="LABORF"/>
    <s v="2025"/>
    <n v="0"/>
    <m/>
    <s v="GU001"/>
    <s v="210VI0"/>
    <s v="2394"/>
    <s v="601000"/>
    <m/>
    <m/>
    <s v="0"/>
    <s v="District"/>
    <s v="2"/>
    <x v="1"/>
    <s v="21"/>
    <x v="7"/>
    <s v="210"/>
    <s v="VP of Student Learning"/>
    <s v="210A"/>
    <s v="VP Student Learning"/>
  </r>
  <r>
    <s v="BPE426"/>
    <x v="0"/>
    <s v="LABORF"/>
    <s v="2025"/>
    <n v="0"/>
    <m/>
    <s v="GU001"/>
    <s v="210VI0"/>
    <s v="2394"/>
    <s v="601000"/>
    <m/>
    <m/>
    <s v="0"/>
    <s v="District"/>
    <s v="2"/>
    <x v="1"/>
    <s v="21"/>
    <x v="7"/>
    <s v="210"/>
    <s v="VP of Student Learning"/>
    <s v="210A"/>
    <s v="VP Student Learning"/>
  </r>
  <r>
    <s v="BPE507"/>
    <x v="0"/>
    <s v="LABORF"/>
    <s v="2025"/>
    <n v="0"/>
    <m/>
    <s v="GU001"/>
    <s v="210VI0"/>
    <s v="2394"/>
    <s v="601000"/>
    <m/>
    <m/>
    <s v="0"/>
    <s v="District"/>
    <s v="2"/>
    <x v="1"/>
    <s v="21"/>
    <x v="7"/>
    <s v="210"/>
    <s v="VP of Student Learning"/>
    <s v="210A"/>
    <s v="VP Student Learning"/>
  </r>
  <r>
    <s v="BPE782"/>
    <x v="0"/>
    <s v="LABORF"/>
    <s v="2025"/>
    <n v="0"/>
    <m/>
    <s v="GU001"/>
    <s v="210VI0"/>
    <s v="2394"/>
    <s v="601000"/>
    <m/>
    <m/>
    <s v="0"/>
    <s v="District"/>
    <s v="2"/>
    <x v="1"/>
    <s v="21"/>
    <x v="7"/>
    <s v="210"/>
    <s v="VP of Student Learning"/>
    <s v="210A"/>
    <s v="VP Student Learning"/>
  </r>
  <r>
    <s v="BPAH25"/>
    <x v="0"/>
    <s v="LABORF"/>
    <s v="2025"/>
    <n v="0"/>
    <m/>
    <s v="GU001"/>
    <s v="210VI0"/>
    <s v="2412"/>
    <s v="499900"/>
    <m/>
    <m/>
    <s v="0"/>
    <s v="District"/>
    <s v="2"/>
    <x v="1"/>
    <s v="21"/>
    <x v="7"/>
    <s v="210"/>
    <s v="VP of Student Learning"/>
    <s v="210A"/>
    <s v="VP Student Learning"/>
  </r>
  <r>
    <s v="BMN215"/>
    <x v="0"/>
    <s v="LABORF"/>
    <s v="2025"/>
    <n v="60790.03"/>
    <m/>
    <s v="GU001"/>
    <s v="210VI0"/>
    <s v="2110"/>
    <s v="601000"/>
    <m/>
    <m/>
    <s v="0"/>
    <s v="District"/>
    <s v="2"/>
    <x v="1"/>
    <s v="21"/>
    <x v="7"/>
    <s v="210"/>
    <s v="VP of Student Learning"/>
    <s v="210A"/>
    <s v="VP Student Learning"/>
  </r>
  <r>
    <s v="BPE084"/>
    <x v="0"/>
    <s v="LABORF"/>
    <s v="2025"/>
    <n v="0"/>
    <m/>
    <s v="GU001"/>
    <s v="210VI0"/>
    <s v="2394"/>
    <s v="601000"/>
    <m/>
    <m/>
    <s v="0"/>
    <s v="District"/>
    <s v="2"/>
    <x v="1"/>
    <s v="21"/>
    <x v="7"/>
    <s v="210"/>
    <s v="VP of Student Learning"/>
    <s v="210A"/>
    <s v="VP Student Learning"/>
  </r>
  <r>
    <s v="BPE092"/>
    <x v="0"/>
    <s v="LABORF"/>
    <s v="2025"/>
    <n v="0"/>
    <m/>
    <s v="GU001"/>
    <s v="210VI0"/>
    <s v="2394"/>
    <s v="601000"/>
    <m/>
    <m/>
    <s v="0"/>
    <s v="District"/>
    <s v="2"/>
    <x v="1"/>
    <s v="21"/>
    <x v="7"/>
    <s v="210"/>
    <s v="VP of Student Learning"/>
    <s v="210A"/>
    <s v="VP Student Learning"/>
  </r>
  <r>
    <s v="BPE241"/>
    <x v="0"/>
    <s v="LABORF"/>
    <s v="2025"/>
    <n v="0"/>
    <m/>
    <s v="GU001"/>
    <s v="210VI0"/>
    <s v="2394"/>
    <s v="601000"/>
    <m/>
    <m/>
    <s v="0"/>
    <s v="District"/>
    <s v="2"/>
    <x v="1"/>
    <s v="21"/>
    <x v="7"/>
    <s v="210"/>
    <s v="VP of Student Learning"/>
    <s v="210A"/>
    <s v="VP Student Learning"/>
  </r>
  <r>
    <s v="BPE291"/>
    <x v="0"/>
    <s v="LABORF"/>
    <s v="2025"/>
    <n v="0"/>
    <m/>
    <s v="GU001"/>
    <s v="210VI0"/>
    <s v="2394"/>
    <s v="601000"/>
    <m/>
    <m/>
    <s v="0"/>
    <s v="District"/>
    <s v="2"/>
    <x v="1"/>
    <s v="21"/>
    <x v="7"/>
    <s v="210"/>
    <s v="VP of Student Learning"/>
    <s v="210A"/>
    <s v="VP Student Learning"/>
  </r>
  <r>
    <s v="DPE008"/>
    <x v="0"/>
    <s v="LABORF"/>
    <s v="2025"/>
    <n v="0"/>
    <m/>
    <s v="GU001"/>
    <s v="210VI0"/>
    <s v="2394"/>
    <s v="601000"/>
    <m/>
    <m/>
    <s v="0"/>
    <s v="District"/>
    <s v="2"/>
    <x v="1"/>
    <s v="21"/>
    <x v="7"/>
    <s v="210"/>
    <s v="VP of Student Learning"/>
    <s v="210A"/>
    <s v="VP Student Learning"/>
  </r>
  <r>
    <s v="BTC177"/>
    <x v="0"/>
    <s v="LABORF"/>
    <s v="2025"/>
    <n v="0"/>
    <m/>
    <s v="GU001"/>
    <s v="210VI0"/>
    <s v="2399"/>
    <s v="601000"/>
    <m/>
    <m/>
    <s v="0"/>
    <s v="District"/>
    <s v="2"/>
    <x v="1"/>
    <s v="21"/>
    <x v="7"/>
    <s v="210"/>
    <s v="VP of Student Learning"/>
    <s v="210A"/>
    <s v="VP Student Learning"/>
  </r>
  <r>
    <s v="BTC200"/>
    <x v="0"/>
    <s v="LABORF"/>
    <s v="2025"/>
    <n v="0"/>
    <m/>
    <s v="GU001"/>
    <s v="210VI0"/>
    <s v="2399"/>
    <s v="601000"/>
    <m/>
    <m/>
    <s v="0"/>
    <s v="District"/>
    <s v="2"/>
    <x v="1"/>
    <s v="21"/>
    <x v="7"/>
    <s v="210"/>
    <s v="VP of Student Learning"/>
    <s v="210A"/>
    <s v="VP Student Learning"/>
  </r>
  <r>
    <s v="BTC038"/>
    <x v="0"/>
    <s v="LABORF"/>
    <s v="2025"/>
    <n v="0"/>
    <m/>
    <s v="GU001"/>
    <s v="210VI0"/>
    <s v="2399"/>
    <s v="601000"/>
    <m/>
    <m/>
    <s v="0"/>
    <s v="District"/>
    <s v="2"/>
    <x v="1"/>
    <s v="21"/>
    <x v="7"/>
    <s v="210"/>
    <s v="VP of Student Learning"/>
    <s v="210A"/>
    <s v="VP Student Learning"/>
  </r>
  <r>
    <s v="BPE437"/>
    <x v="0"/>
    <s v="LABORF"/>
    <s v="2025"/>
    <n v="0"/>
    <m/>
    <s v="GU001"/>
    <s v="210VI0"/>
    <s v="2394"/>
    <s v="601000"/>
    <m/>
    <m/>
    <s v="0"/>
    <s v="District"/>
    <s v="2"/>
    <x v="1"/>
    <s v="21"/>
    <x v="7"/>
    <s v="210"/>
    <s v="VP of Student Learning"/>
    <s v="210A"/>
    <s v="VP Student Learning"/>
  </r>
  <r>
    <s v="BPE515"/>
    <x v="0"/>
    <s v="LABORF"/>
    <s v="2025"/>
    <n v="0"/>
    <m/>
    <s v="GU001"/>
    <s v="210VI0"/>
    <s v="2394"/>
    <s v="601000"/>
    <m/>
    <m/>
    <s v="0"/>
    <s v="District"/>
    <s v="2"/>
    <x v="1"/>
    <s v="21"/>
    <x v="7"/>
    <s v="210"/>
    <s v="VP of Student Learning"/>
    <s v="210A"/>
    <s v="VP Student Learning"/>
  </r>
  <r>
    <s v="BPE740"/>
    <x v="0"/>
    <s v="LABORF"/>
    <s v="2025"/>
    <n v="0"/>
    <m/>
    <s v="GU001"/>
    <s v="210VI0"/>
    <s v="2394"/>
    <s v="601000"/>
    <m/>
    <m/>
    <s v="0"/>
    <s v="District"/>
    <s v="2"/>
    <x v="1"/>
    <s v="21"/>
    <x v="7"/>
    <s v="210"/>
    <s v="VP of Student Learning"/>
    <s v="210A"/>
    <s v="VP Student Learning"/>
  </r>
  <r>
    <s v="BA2550"/>
    <x v="0"/>
    <s v="LABORF"/>
    <s v="2025"/>
    <n v="0"/>
    <m/>
    <s v="GU001"/>
    <s v="210VI0"/>
    <s v="1310"/>
    <s v="499900"/>
    <m/>
    <m/>
    <s v="0"/>
    <s v="District"/>
    <s v="2"/>
    <x v="1"/>
    <s v="21"/>
    <x v="7"/>
    <s v="210"/>
    <s v="VP of Student Learning"/>
    <s v="210A"/>
    <s v="VP Student Learning"/>
  </r>
  <r>
    <s v="BMC644"/>
    <x v="0"/>
    <s v="LABORF"/>
    <s v="2025"/>
    <n v="87650.7"/>
    <m/>
    <s v="GU001"/>
    <s v="210VI0"/>
    <s v="2191"/>
    <s v="601000"/>
    <m/>
    <m/>
    <s v="0"/>
    <s v="District"/>
    <s v="2"/>
    <x v="1"/>
    <s v="21"/>
    <x v="7"/>
    <s v="210"/>
    <s v="VP of Student Learning"/>
    <s v="210A"/>
    <s v="VP Student Learning"/>
  </r>
  <r>
    <s v="BPE033"/>
    <x v="0"/>
    <s v="LABORF"/>
    <s v="2025"/>
    <n v="0"/>
    <m/>
    <s v="GU001"/>
    <s v="210VI0"/>
    <s v="2394"/>
    <s v="601000"/>
    <m/>
    <m/>
    <s v="0"/>
    <s v="District"/>
    <s v="2"/>
    <x v="1"/>
    <s v="21"/>
    <x v="7"/>
    <s v="210"/>
    <s v="VP of Student Learning"/>
    <s v="210A"/>
    <s v="VP Student Learning"/>
  </r>
  <r>
    <s v="BPE081"/>
    <x v="0"/>
    <s v="LABORF"/>
    <s v="2025"/>
    <n v="0"/>
    <m/>
    <s v="GU001"/>
    <s v="210VI0"/>
    <s v="2394"/>
    <s v="601000"/>
    <m/>
    <m/>
    <s v="0"/>
    <s v="District"/>
    <s v="2"/>
    <x v="1"/>
    <s v="21"/>
    <x v="7"/>
    <s v="210"/>
    <s v="VP of Student Learning"/>
    <s v="210A"/>
    <s v="VP Student Learning"/>
  </r>
  <r>
    <s v="BPE232"/>
    <x v="0"/>
    <s v="LABORF"/>
    <s v="2025"/>
    <n v="0"/>
    <m/>
    <s v="GU001"/>
    <s v="210VI0"/>
    <s v="2394"/>
    <s v="601000"/>
    <m/>
    <m/>
    <s v="0"/>
    <s v="District"/>
    <s v="2"/>
    <x v="1"/>
    <s v="21"/>
    <x v="7"/>
    <s v="210"/>
    <s v="VP of Student Learning"/>
    <s v="210A"/>
    <s v="VP Student Learning"/>
  </r>
  <r>
    <s v="BPE266"/>
    <x v="0"/>
    <s v="LABORF"/>
    <s v="2025"/>
    <n v="0"/>
    <m/>
    <s v="GU001"/>
    <s v="210VI0"/>
    <s v="2394"/>
    <s v="601000"/>
    <m/>
    <m/>
    <s v="0"/>
    <s v="District"/>
    <s v="2"/>
    <x v="1"/>
    <s v="21"/>
    <x v="7"/>
    <s v="210"/>
    <s v="VP of Student Learning"/>
    <s v="210A"/>
    <s v="VP Student Learning"/>
  </r>
  <r>
    <s v="BPE287"/>
    <x v="0"/>
    <s v="LABORF"/>
    <s v="2025"/>
    <n v="0"/>
    <m/>
    <s v="GU001"/>
    <s v="210VI0"/>
    <s v="2394"/>
    <s v="601000"/>
    <m/>
    <m/>
    <s v="0"/>
    <s v="District"/>
    <s v="2"/>
    <x v="1"/>
    <s v="21"/>
    <x v="7"/>
    <s v="210"/>
    <s v="VP of Student Learning"/>
    <s v="210A"/>
    <s v="VP Student Learning"/>
  </r>
  <r>
    <s v="BTF063"/>
    <x v="0"/>
    <s v="LABORF"/>
    <s v="2025"/>
    <n v="0"/>
    <m/>
    <s v="GU001"/>
    <s v="210VI0"/>
    <s v="1311"/>
    <s v="499900"/>
    <m/>
    <m/>
    <s v="0"/>
    <s v="District"/>
    <s v="2"/>
    <x v="1"/>
    <s v="21"/>
    <x v="7"/>
    <s v="210"/>
    <s v="VP of Student Learning"/>
    <s v="210A"/>
    <s v="VP Student Learning"/>
  </r>
  <r>
    <s v="BTM054"/>
    <x v="0"/>
    <s v="LABORF"/>
    <s v="2025"/>
    <n v="0"/>
    <m/>
    <s v="GU001"/>
    <s v="210VI0"/>
    <s v="1214"/>
    <s v="601000"/>
    <m/>
    <m/>
    <s v="0"/>
    <s v="District"/>
    <s v="2"/>
    <x v="1"/>
    <s v="21"/>
    <x v="7"/>
    <s v="210"/>
    <s v="VP of Student Learning"/>
    <s v="210A"/>
    <s v="VP Student Learning"/>
  </r>
  <r>
    <s v="BTC026"/>
    <x v="0"/>
    <s v="LABORF"/>
    <s v="2025"/>
    <n v="0"/>
    <m/>
    <s v="GU001"/>
    <s v="210VI0"/>
    <s v="2399"/>
    <s v="601000"/>
    <m/>
    <m/>
    <s v="0"/>
    <s v="District"/>
    <s v="2"/>
    <x v="1"/>
    <s v="21"/>
    <x v="7"/>
    <s v="210"/>
    <s v="VP of Student Learning"/>
    <s v="210A"/>
    <s v="VP Student Learning"/>
  </r>
  <r>
    <s v="BTC039"/>
    <x v="0"/>
    <s v="LABORF"/>
    <s v="2025"/>
    <n v="0"/>
    <m/>
    <s v="GU001"/>
    <s v="210VI0"/>
    <s v="2399"/>
    <s v="601000"/>
    <m/>
    <m/>
    <s v="0"/>
    <s v="District"/>
    <s v="2"/>
    <x v="1"/>
    <s v="21"/>
    <x v="7"/>
    <s v="210"/>
    <s v="VP of Student Learning"/>
    <s v="210A"/>
    <s v="VP Student Learning"/>
  </r>
  <r>
    <s v="BTC163"/>
    <x v="0"/>
    <s v="LABORF"/>
    <s v="2025"/>
    <n v="0"/>
    <m/>
    <s v="GU001"/>
    <s v="210VI0"/>
    <s v="2399"/>
    <s v="601000"/>
    <m/>
    <m/>
    <s v="0"/>
    <s v="District"/>
    <s v="2"/>
    <x v="1"/>
    <s v="21"/>
    <x v="7"/>
    <s v="210"/>
    <s v="VP of Student Learning"/>
    <s v="210A"/>
    <s v="VP Student Learning"/>
  </r>
  <r>
    <s v="BPE421"/>
    <x v="0"/>
    <s v="LABORF"/>
    <s v="2025"/>
    <n v="0"/>
    <m/>
    <s v="GU001"/>
    <s v="210VI0"/>
    <s v="2394"/>
    <s v="601000"/>
    <m/>
    <m/>
    <s v="0"/>
    <s v="District"/>
    <s v="2"/>
    <x v="1"/>
    <s v="21"/>
    <x v="7"/>
    <s v="210"/>
    <s v="VP of Student Learning"/>
    <s v="210A"/>
    <s v="VP Student Learning"/>
  </r>
  <r>
    <s v="BPE448"/>
    <x v="0"/>
    <s v="LABORF"/>
    <s v="2025"/>
    <n v="0"/>
    <m/>
    <s v="GU001"/>
    <s v="210VI0"/>
    <s v="2394"/>
    <s v="601000"/>
    <m/>
    <m/>
    <s v="0"/>
    <s v="District"/>
    <s v="2"/>
    <x v="1"/>
    <s v="21"/>
    <x v="7"/>
    <s v="210"/>
    <s v="VP of Student Learning"/>
    <s v="210A"/>
    <s v="VP Student Learning"/>
  </r>
  <r>
    <s v="BPE459"/>
    <x v="0"/>
    <s v="LABORF"/>
    <s v="2025"/>
    <n v="0"/>
    <m/>
    <s v="GU001"/>
    <s v="210VI0"/>
    <s v="2394"/>
    <s v="601000"/>
    <m/>
    <m/>
    <s v="0"/>
    <s v="District"/>
    <s v="2"/>
    <x v="1"/>
    <s v="21"/>
    <x v="7"/>
    <s v="210"/>
    <s v="VP of Student Learning"/>
    <s v="210A"/>
    <s v="VP Student Learning"/>
  </r>
  <r>
    <s v="BSUB25"/>
    <x v="0"/>
    <s v="LABORF"/>
    <s v="2025"/>
    <n v="0"/>
    <m/>
    <s v="GU001"/>
    <s v="210VI0"/>
    <s v="2399"/>
    <s v="601000"/>
    <m/>
    <m/>
    <s v="0"/>
    <s v="District"/>
    <s v="2"/>
    <x v="1"/>
    <s v="21"/>
    <x v="7"/>
    <s v="210"/>
    <s v="VP of Student Learning"/>
    <s v="210A"/>
    <s v="VP Student Learning"/>
  </r>
  <r>
    <s v="BMM017"/>
    <x v="0"/>
    <s v="LABORF"/>
    <s v="2025"/>
    <n v="163524.44"/>
    <m/>
    <s v="GU001"/>
    <s v="210VI0"/>
    <s v="1214"/>
    <s v="601000"/>
    <m/>
    <m/>
    <s v="0"/>
    <s v="District"/>
    <s v="2"/>
    <x v="1"/>
    <s v="21"/>
    <x v="7"/>
    <s v="210"/>
    <s v="VP of Student Learning"/>
    <s v="210A"/>
    <s v="VP Student Learning"/>
  </r>
  <r>
    <s v="BPE183"/>
    <x v="0"/>
    <s v="LABORF"/>
    <s v="2025"/>
    <n v="0"/>
    <m/>
    <s v="GU001"/>
    <s v="210VI0"/>
    <s v="2394"/>
    <s v="601000"/>
    <m/>
    <m/>
    <s v="0"/>
    <s v="District"/>
    <s v="2"/>
    <x v="1"/>
    <s v="21"/>
    <x v="7"/>
    <s v="210"/>
    <s v="VP of Student Learning"/>
    <s v="210A"/>
    <s v="VP Student Learning"/>
  </r>
  <r>
    <s v="BTC036"/>
    <x v="0"/>
    <s v="LABORF"/>
    <s v="2025"/>
    <n v="0"/>
    <m/>
    <s v="GU001"/>
    <s v="210VI0"/>
    <s v="2399"/>
    <s v="601000"/>
    <m/>
    <m/>
    <s v="0"/>
    <s v="District"/>
    <s v="2"/>
    <x v="1"/>
    <s v="21"/>
    <x v="7"/>
    <s v="210"/>
    <s v="VP of Student Learning"/>
    <s v="210A"/>
    <s v="VP Student Learning"/>
  </r>
  <r>
    <s v="BTC154"/>
    <x v="0"/>
    <s v="LABORF"/>
    <s v="2025"/>
    <n v="0"/>
    <m/>
    <s v="GU001"/>
    <s v="210VI0"/>
    <s v="2399"/>
    <s v="601000"/>
    <m/>
    <m/>
    <s v="0"/>
    <s v="District"/>
    <s v="2"/>
    <x v="1"/>
    <s v="21"/>
    <x v="7"/>
    <s v="210"/>
    <s v="VP of Student Learning"/>
    <s v="210A"/>
    <s v="VP Student Learning"/>
  </r>
  <r>
    <s v="BPE307"/>
    <x v="0"/>
    <s v="LABORF"/>
    <s v="2025"/>
    <n v="0"/>
    <m/>
    <s v="GU001"/>
    <s v="210VI0"/>
    <s v="2394"/>
    <s v="601000"/>
    <m/>
    <m/>
    <s v="0"/>
    <s v="District"/>
    <s v="2"/>
    <x v="1"/>
    <s v="21"/>
    <x v="7"/>
    <s v="210"/>
    <s v="VP of Student Learning"/>
    <s v="210A"/>
    <s v="VP Student Learning"/>
  </r>
  <r>
    <s v="BPE390"/>
    <x v="0"/>
    <s v="LABORF"/>
    <s v="2025"/>
    <n v="0"/>
    <m/>
    <s v="GU001"/>
    <s v="210VI0"/>
    <s v="2394"/>
    <s v="601000"/>
    <m/>
    <m/>
    <s v="0"/>
    <s v="District"/>
    <s v="2"/>
    <x v="1"/>
    <s v="21"/>
    <x v="7"/>
    <s v="210"/>
    <s v="VP of Student Learning"/>
    <s v="210A"/>
    <s v="VP Student Learning"/>
  </r>
  <r>
    <s v="BPE466"/>
    <x v="0"/>
    <s v="LABORF"/>
    <s v="2025"/>
    <n v="0"/>
    <m/>
    <s v="GU001"/>
    <s v="210VI0"/>
    <s v="2394"/>
    <s v="601000"/>
    <m/>
    <m/>
    <s v="0"/>
    <s v="District"/>
    <s v="2"/>
    <x v="1"/>
    <s v="21"/>
    <x v="7"/>
    <s v="210"/>
    <s v="VP of Student Learning"/>
    <s v="210A"/>
    <s v="VP Student Learning"/>
  </r>
  <r>
    <s v="BPE512"/>
    <x v="0"/>
    <s v="LABORF"/>
    <s v="2025"/>
    <n v="0"/>
    <m/>
    <s v="GU001"/>
    <s v="210VI0"/>
    <s v="2394"/>
    <s v="601000"/>
    <m/>
    <m/>
    <s v="0"/>
    <s v="District"/>
    <s v="2"/>
    <x v="1"/>
    <s v="21"/>
    <x v="7"/>
    <s v="210"/>
    <s v="VP of Student Learning"/>
    <s v="210A"/>
    <s v="VP Student Learning"/>
  </r>
  <r>
    <s v="BPE788"/>
    <x v="0"/>
    <s v="LABORF"/>
    <s v="2025"/>
    <n v="0"/>
    <m/>
    <s v="GU001"/>
    <s v="210VI0"/>
    <s v="2394"/>
    <s v="601000"/>
    <m/>
    <m/>
    <s v="0"/>
    <s v="District"/>
    <s v="2"/>
    <x v="1"/>
    <s v="21"/>
    <x v="7"/>
    <s v="210"/>
    <s v="VP of Student Learning"/>
    <s v="210A"/>
    <s v="VP Student Learning"/>
  </r>
  <r>
    <s v="BPE005"/>
    <x v="0"/>
    <s v="LABORF"/>
    <s v="2025"/>
    <n v="0"/>
    <m/>
    <s v="GU001"/>
    <s v="210VI0"/>
    <s v="2394"/>
    <s v="601000"/>
    <m/>
    <m/>
    <s v="0"/>
    <s v="District"/>
    <s v="2"/>
    <x v="1"/>
    <s v="21"/>
    <x v="7"/>
    <s v="210"/>
    <s v="VP of Student Learning"/>
    <s v="210A"/>
    <s v="VP Student Learning"/>
  </r>
  <r>
    <s v="BPE015"/>
    <x v="0"/>
    <s v="LABORF"/>
    <s v="2025"/>
    <n v="0"/>
    <m/>
    <s v="GU001"/>
    <s v="210VI0"/>
    <s v="2394"/>
    <s v="601000"/>
    <m/>
    <m/>
    <s v="0"/>
    <s v="District"/>
    <s v="2"/>
    <x v="1"/>
    <s v="21"/>
    <x v="7"/>
    <s v="210"/>
    <s v="VP of Student Learning"/>
    <s v="210A"/>
    <s v="VP Student Learning"/>
  </r>
  <r>
    <s v="BPE083"/>
    <x v="0"/>
    <s v="LABORF"/>
    <s v="2025"/>
    <n v="0"/>
    <m/>
    <s v="GU001"/>
    <s v="210VI0"/>
    <s v="2394"/>
    <s v="601000"/>
    <m/>
    <m/>
    <s v="0"/>
    <s v="District"/>
    <s v="2"/>
    <x v="1"/>
    <s v="21"/>
    <x v="7"/>
    <s v="210"/>
    <s v="VP of Student Learning"/>
    <s v="210A"/>
    <s v="VP Student Learning"/>
  </r>
  <r>
    <s v="BPE090"/>
    <x v="0"/>
    <s v="LABORF"/>
    <s v="2025"/>
    <n v="0"/>
    <m/>
    <s v="GU001"/>
    <s v="210VI0"/>
    <s v="2394"/>
    <s v="601000"/>
    <m/>
    <m/>
    <s v="0"/>
    <s v="District"/>
    <s v="2"/>
    <x v="1"/>
    <s v="21"/>
    <x v="7"/>
    <s v="210"/>
    <s v="VP of Student Learning"/>
    <s v="210A"/>
    <s v="VP Student Learning"/>
  </r>
  <r>
    <s v="BPE121"/>
    <x v="0"/>
    <s v="LABORF"/>
    <s v="2025"/>
    <n v="0"/>
    <m/>
    <s v="GU001"/>
    <s v="210VI0"/>
    <s v="2394"/>
    <s v="601000"/>
    <m/>
    <m/>
    <s v="0"/>
    <s v="District"/>
    <s v="2"/>
    <x v="1"/>
    <s v="21"/>
    <x v="7"/>
    <s v="210"/>
    <s v="VP of Student Learning"/>
    <s v="210A"/>
    <s v="VP Student Learning"/>
  </r>
  <r>
    <s v="BPE163"/>
    <x v="0"/>
    <s v="LABORF"/>
    <s v="2025"/>
    <n v="0"/>
    <m/>
    <s v="GU001"/>
    <s v="210VI0"/>
    <s v="2394"/>
    <s v="601000"/>
    <m/>
    <m/>
    <s v="0"/>
    <s v="District"/>
    <s v="2"/>
    <x v="1"/>
    <s v="21"/>
    <x v="7"/>
    <s v="210"/>
    <s v="VP of Student Learning"/>
    <s v="210A"/>
    <s v="VP Student Learning"/>
  </r>
  <r>
    <s v="BPE257"/>
    <x v="0"/>
    <s v="LABORF"/>
    <s v="2025"/>
    <n v="0"/>
    <m/>
    <s v="GU001"/>
    <s v="210VI0"/>
    <s v="2394"/>
    <s v="601000"/>
    <m/>
    <m/>
    <s v="0"/>
    <s v="District"/>
    <s v="2"/>
    <x v="1"/>
    <s v="21"/>
    <x v="7"/>
    <s v="210"/>
    <s v="VP of Student Learning"/>
    <s v="210A"/>
    <s v="VP Student Learning"/>
  </r>
  <r>
    <s v="BPE282"/>
    <x v="0"/>
    <s v="LABORF"/>
    <s v="2025"/>
    <n v="0"/>
    <m/>
    <s v="GU001"/>
    <s v="210VI0"/>
    <s v="2394"/>
    <s v="601000"/>
    <m/>
    <m/>
    <s v="0"/>
    <s v="District"/>
    <s v="2"/>
    <x v="1"/>
    <s v="21"/>
    <x v="7"/>
    <s v="210"/>
    <s v="VP of Student Learning"/>
    <s v="210A"/>
    <s v="VP Student Learning"/>
  </r>
  <r>
    <s v="BTC091"/>
    <x v="0"/>
    <s v="LABORF"/>
    <s v="2025"/>
    <n v="0"/>
    <m/>
    <s v="GU001"/>
    <s v="210VI0"/>
    <s v="2399"/>
    <s v="601000"/>
    <m/>
    <m/>
    <s v="0"/>
    <s v="District"/>
    <s v="2"/>
    <x v="1"/>
    <s v="21"/>
    <x v="7"/>
    <s v="210"/>
    <s v="VP of Student Learning"/>
    <s v="210A"/>
    <s v="VP Student Learning"/>
  </r>
  <r>
    <s v="BTC149"/>
    <x v="0"/>
    <s v="LABORF"/>
    <s v="2025"/>
    <n v="0"/>
    <m/>
    <s v="GU001"/>
    <s v="210VI0"/>
    <s v="2399"/>
    <s v="601000"/>
    <m/>
    <m/>
    <s v="0"/>
    <s v="District"/>
    <s v="2"/>
    <x v="1"/>
    <s v="21"/>
    <x v="7"/>
    <s v="210"/>
    <s v="VP of Student Learning"/>
    <s v="210A"/>
    <s v="VP Student Learning"/>
  </r>
  <r>
    <s v="BPE351"/>
    <x v="0"/>
    <s v="LABORF"/>
    <s v="2025"/>
    <n v="0"/>
    <m/>
    <s v="GU001"/>
    <s v="210VI0"/>
    <s v="2394"/>
    <s v="601000"/>
    <m/>
    <m/>
    <s v="0"/>
    <s v="District"/>
    <s v="2"/>
    <x v="1"/>
    <s v="21"/>
    <x v="7"/>
    <s v="210"/>
    <s v="VP of Student Learning"/>
    <s v="210A"/>
    <s v="VP Student Learning"/>
  </r>
  <r>
    <s v="BPE387"/>
    <x v="0"/>
    <s v="LABORF"/>
    <s v="2025"/>
    <n v="0"/>
    <m/>
    <s v="GU001"/>
    <s v="210VI0"/>
    <s v="2394"/>
    <s v="601000"/>
    <m/>
    <m/>
    <s v="0"/>
    <s v="District"/>
    <s v="2"/>
    <x v="1"/>
    <s v="21"/>
    <x v="7"/>
    <s v="210"/>
    <s v="VP of Student Learning"/>
    <s v="210A"/>
    <s v="VP Student Learning"/>
  </r>
  <r>
    <s v="BPE392"/>
    <x v="0"/>
    <s v="LABORF"/>
    <s v="2025"/>
    <n v="0"/>
    <m/>
    <s v="GU001"/>
    <s v="210VI0"/>
    <s v="2394"/>
    <s v="601000"/>
    <m/>
    <m/>
    <s v="0"/>
    <s v="District"/>
    <s v="2"/>
    <x v="1"/>
    <s v="21"/>
    <x v="7"/>
    <s v="210"/>
    <s v="VP of Student Learning"/>
    <s v="210A"/>
    <s v="VP Student Learning"/>
  </r>
  <r>
    <s v="BPE409"/>
    <x v="0"/>
    <s v="LABORF"/>
    <s v="2025"/>
    <n v="0"/>
    <m/>
    <s v="GU001"/>
    <s v="210VI0"/>
    <s v="2394"/>
    <s v="601000"/>
    <m/>
    <m/>
    <s v="0"/>
    <s v="District"/>
    <s v="2"/>
    <x v="1"/>
    <s v="21"/>
    <x v="7"/>
    <s v="210"/>
    <s v="VP of Student Learning"/>
    <s v="210A"/>
    <s v="VP Student Learning"/>
  </r>
  <r>
    <s v="BMN082"/>
    <x v="0"/>
    <s v="LABORF"/>
    <s v="2025"/>
    <n v="0"/>
    <m/>
    <s v="GU001"/>
    <s v="210VI0"/>
    <s v="2110"/>
    <s v="601000"/>
    <m/>
    <m/>
    <s v="0"/>
    <s v="District"/>
    <s v="2"/>
    <x v="1"/>
    <s v="21"/>
    <x v="7"/>
    <s v="210"/>
    <s v="VP of Student Learning"/>
    <s v="210A"/>
    <s v="VP Student Learning"/>
  </r>
  <r>
    <s v="BNP001"/>
    <x v="0"/>
    <s v="LABORF"/>
    <s v="2025"/>
    <n v="0"/>
    <m/>
    <s v="GU001"/>
    <s v="210VI0"/>
    <s v="1310"/>
    <s v="499900"/>
    <m/>
    <m/>
    <s v="0"/>
    <s v="District"/>
    <s v="2"/>
    <x v="1"/>
    <s v="21"/>
    <x v="7"/>
    <s v="210"/>
    <s v="VP of Student Learning"/>
    <s v="210A"/>
    <s v="VP Student Learning"/>
  </r>
  <r>
    <s v="BPE008"/>
    <x v="0"/>
    <s v="LABORF"/>
    <s v="2025"/>
    <n v="0"/>
    <m/>
    <s v="GU001"/>
    <s v="210VI0"/>
    <s v="2394"/>
    <s v="601000"/>
    <m/>
    <m/>
    <s v="0"/>
    <s v="District"/>
    <s v="2"/>
    <x v="1"/>
    <s v="21"/>
    <x v="7"/>
    <s v="210"/>
    <s v="VP of Student Learning"/>
    <s v="210A"/>
    <s v="VP Student Learning"/>
  </r>
  <r>
    <s v="BPE248"/>
    <x v="0"/>
    <s v="LABORF"/>
    <s v="2025"/>
    <n v="0"/>
    <m/>
    <s v="GU001"/>
    <s v="210VI0"/>
    <s v="2394"/>
    <s v="601000"/>
    <m/>
    <m/>
    <s v="0"/>
    <s v="District"/>
    <s v="2"/>
    <x v="1"/>
    <s v="21"/>
    <x v="7"/>
    <s v="210"/>
    <s v="VP of Student Learning"/>
    <s v="210A"/>
    <s v="VP Student Learning"/>
  </r>
  <r>
    <s v="BPE267"/>
    <x v="0"/>
    <s v="LABORF"/>
    <s v="2025"/>
    <n v="0"/>
    <m/>
    <s v="GU001"/>
    <s v="210VI0"/>
    <s v="2394"/>
    <s v="601000"/>
    <m/>
    <m/>
    <s v="0"/>
    <s v="District"/>
    <s v="2"/>
    <x v="1"/>
    <s v="21"/>
    <x v="7"/>
    <s v="210"/>
    <s v="VP of Student Learning"/>
    <s v="210A"/>
    <s v="VP Student Learning"/>
  </r>
  <r>
    <s v="BTF028"/>
    <x v="0"/>
    <s v="LABORF"/>
    <s v="2025"/>
    <n v="0"/>
    <m/>
    <s v="GU001"/>
    <s v="210VI0"/>
    <s v="1311"/>
    <s v="499900"/>
    <m/>
    <m/>
    <s v="0"/>
    <s v="District"/>
    <s v="2"/>
    <x v="1"/>
    <s v="21"/>
    <x v="7"/>
    <s v="210"/>
    <s v="VP of Student Learning"/>
    <s v="210A"/>
    <s v="VP Student Learning"/>
  </r>
  <r>
    <s v="BPE395"/>
    <x v="0"/>
    <s v="LABORF"/>
    <s v="2025"/>
    <n v="0"/>
    <m/>
    <s v="GU001"/>
    <s v="210VI0"/>
    <s v="2394"/>
    <s v="601000"/>
    <m/>
    <m/>
    <s v="0"/>
    <s v="District"/>
    <s v="2"/>
    <x v="1"/>
    <s v="21"/>
    <x v="7"/>
    <s v="210"/>
    <s v="VP of Student Learning"/>
    <s v="210A"/>
    <s v="VP Student Learning"/>
  </r>
  <r>
    <s v="BPE480"/>
    <x v="0"/>
    <s v="LABORF"/>
    <s v="2025"/>
    <n v="0"/>
    <m/>
    <s v="GU001"/>
    <s v="210VI0"/>
    <s v="2394"/>
    <s v="601000"/>
    <m/>
    <m/>
    <s v="0"/>
    <s v="District"/>
    <s v="2"/>
    <x v="1"/>
    <s v="21"/>
    <x v="7"/>
    <s v="210"/>
    <s v="VP of Student Learning"/>
    <s v="210A"/>
    <s v="VP Student Learning"/>
  </r>
  <r>
    <s v="BO2470"/>
    <x v="0"/>
    <s v="LABORF"/>
    <s v="2025"/>
    <n v="0"/>
    <m/>
    <s v="GU001"/>
    <s v="210VI0"/>
    <s v="1330"/>
    <s v="499900"/>
    <m/>
    <m/>
    <s v="0"/>
    <s v="District"/>
    <s v="2"/>
    <x v="1"/>
    <s v="21"/>
    <x v="7"/>
    <s v="210"/>
    <s v="VP of Student Learning"/>
    <s v="210A"/>
    <s v="VP Student Learning"/>
  </r>
  <r>
    <s v="BPE130"/>
    <x v="0"/>
    <s v="LABORF"/>
    <s v="2025"/>
    <n v="0"/>
    <m/>
    <s v="GU001"/>
    <s v="210VI0"/>
    <s v="2394"/>
    <s v="601000"/>
    <m/>
    <m/>
    <s v="0"/>
    <s v="District"/>
    <s v="2"/>
    <x v="1"/>
    <s v="21"/>
    <x v="7"/>
    <s v="210"/>
    <s v="VP of Student Learning"/>
    <s v="210A"/>
    <s v="VP Student Learning"/>
  </r>
  <r>
    <s v="BPE140"/>
    <x v="0"/>
    <s v="LABORF"/>
    <s v="2025"/>
    <n v="0"/>
    <m/>
    <s v="GU001"/>
    <s v="210VI0"/>
    <s v="2394"/>
    <s v="601000"/>
    <m/>
    <m/>
    <s v="0"/>
    <s v="District"/>
    <s v="2"/>
    <x v="1"/>
    <s v="21"/>
    <x v="7"/>
    <s v="210"/>
    <s v="VP of Student Learning"/>
    <s v="210A"/>
    <s v="VP Student Learning"/>
  </r>
  <r>
    <s v="BPE148"/>
    <x v="0"/>
    <s v="LABORF"/>
    <s v="2025"/>
    <n v="0"/>
    <m/>
    <s v="GU001"/>
    <s v="210VI0"/>
    <s v="2394"/>
    <s v="601000"/>
    <m/>
    <m/>
    <s v="0"/>
    <s v="District"/>
    <s v="2"/>
    <x v="1"/>
    <s v="21"/>
    <x v="7"/>
    <s v="210"/>
    <s v="VP of Student Learning"/>
    <s v="210A"/>
    <s v="VP Student Learning"/>
  </r>
  <r>
    <s v="BPE208"/>
    <x v="0"/>
    <s v="LABORF"/>
    <s v="2025"/>
    <n v="0"/>
    <m/>
    <s v="GU001"/>
    <s v="210VI0"/>
    <s v="2394"/>
    <s v="601000"/>
    <m/>
    <m/>
    <s v="0"/>
    <s v="District"/>
    <s v="2"/>
    <x v="1"/>
    <s v="21"/>
    <x v="7"/>
    <s v="210"/>
    <s v="VP of Student Learning"/>
    <s v="210A"/>
    <s v="VP Student Learning"/>
  </r>
  <r>
    <s v="BPE217"/>
    <x v="0"/>
    <s v="LABORF"/>
    <s v="2025"/>
    <n v="0"/>
    <m/>
    <s v="GU001"/>
    <s v="210VI0"/>
    <s v="2394"/>
    <s v="601000"/>
    <m/>
    <m/>
    <s v="0"/>
    <s v="District"/>
    <s v="2"/>
    <x v="1"/>
    <s v="21"/>
    <x v="7"/>
    <s v="210"/>
    <s v="VP of Student Learning"/>
    <s v="210A"/>
    <s v="VP Student Learning"/>
  </r>
  <r>
    <s v="BTF083"/>
    <x v="0"/>
    <s v="LABORF"/>
    <s v="2025"/>
    <n v="0"/>
    <m/>
    <s v="GU001"/>
    <s v="210VI0"/>
    <s v="1311"/>
    <s v="499900"/>
    <m/>
    <m/>
    <s v="0"/>
    <s v="District"/>
    <s v="2"/>
    <x v="1"/>
    <s v="21"/>
    <x v="7"/>
    <s v="210"/>
    <s v="VP of Student Learning"/>
    <s v="210A"/>
    <s v="VP Student Learning"/>
  </r>
  <r>
    <s v="BTN009"/>
    <x v="0"/>
    <s v="LABORF"/>
    <s v="2025"/>
    <n v="0"/>
    <m/>
    <s v="GU001"/>
    <s v="210VI0"/>
    <s v="2110"/>
    <s v="601000"/>
    <m/>
    <m/>
    <s v="0"/>
    <s v="District"/>
    <s v="2"/>
    <x v="1"/>
    <s v="21"/>
    <x v="7"/>
    <s v="210"/>
    <s v="VP of Student Learning"/>
    <s v="210A"/>
    <s v="VP Student Learning"/>
  </r>
  <r>
    <s v="BPE328"/>
    <x v="0"/>
    <s v="LABORF"/>
    <s v="2025"/>
    <n v="0"/>
    <m/>
    <s v="GU001"/>
    <s v="210VI0"/>
    <s v="2394"/>
    <s v="601000"/>
    <m/>
    <m/>
    <s v="0"/>
    <s v="District"/>
    <s v="2"/>
    <x v="1"/>
    <s v="21"/>
    <x v="7"/>
    <s v="210"/>
    <s v="VP of Student Learning"/>
    <s v="210A"/>
    <s v="VP Student Learning"/>
  </r>
  <r>
    <s v="BPE371"/>
    <x v="0"/>
    <s v="LABORF"/>
    <s v="2025"/>
    <n v="0"/>
    <m/>
    <s v="GU001"/>
    <s v="210VI0"/>
    <s v="2394"/>
    <s v="601000"/>
    <m/>
    <m/>
    <s v="0"/>
    <s v="District"/>
    <s v="2"/>
    <x v="1"/>
    <s v="21"/>
    <x v="7"/>
    <s v="210"/>
    <s v="VP of Student Learning"/>
    <s v="210A"/>
    <s v="VP Student Learning"/>
  </r>
  <r>
    <s v="BPE430"/>
    <x v="0"/>
    <s v="LABORF"/>
    <s v="2025"/>
    <n v="0"/>
    <m/>
    <s v="GU001"/>
    <s v="210VI0"/>
    <s v="2394"/>
    <s v="601000"/>
    <m/>
    <m/>
    <s v="0"/>
    <s v="District"/>
    <s v="2"/>
    <x v="1"/>
    <s v="21"/>
    <x v="7"/>
    <s v="210"/>
    <s v="VP of Student Learning"/>
    <s v="210A"/>
    <s v="VP Student Learning"/>
  </r>
  <r>
    <s v="BPE434"/>
    <x v="0"/>
    <s v="LABORF"/>
    <s v="2025"/>
    <n v="0"/>
    <m/>
    <s v="GU001"/>
    <s v="210VI0"/>
    <s v="2394"/>
    <s v="601000"/>
    <m/>
    <m/>
    <s v="0"/>
    <s v="District"/>
    <s v="2"/>
    <x v="1"/>
    <s v="21"/>
    <x v="7"/>
    <s v="210"/>
    <s v="VP of Student Learning"/>
    <s v="210A"/>
    <s v="VP Student Learning"/>
  </r>
  <r>
    <s v="BS2526"/>
    <x v="0"/>
    <s v="LABORF"/>
    <s v="2025"/>
    <n v="0"/>
    <m/>
    <s v="GU001"/>
    <s v="210VI0"/>
    <s v="2392"/>
    <s v="601000"/>
    <m/>
    <m/>
    <s v="0"/>
    <s v="District"/>
    <s v="2"/>
    <x v="1"/>
    <s v="21"/>
    <x v="7"/>
    <s v="210"/>
    <s v="VP of Student Learning"/>
    <s v="210A"/>
    <s v="VP Student Learning"/>
  </r>
  <r>
    <s v="BA2530"/>
    <x v="0"/>
    <s v="LABORF"/>
    <s v="2025"/>
    <n v="0"/>
    <m/>
    <s v="GU001"/>
    <s v="210VI0"/>
    <s v="1310"/>
    <s v="499900"/>
    <m/>
    <m/>
    <s v="0"/>
    <s v="District"/>
    <s v="2"/>
    <x v="1"/>
    <s v="21"/>
    <x v="7"/>
    <s v="210"/>
    <s v="VP of Student Learning"/>
    <s v="210A"/>
    <s v="VP Student Learning"/>
  </r>
  <r>
    <s v="BMM054"/>
    <x v="0"/>
    <s v="LABORF"/>
    <s v="2025"/>
    <n v="0"/>
    <m/>
    <s v="GU001"/>
    <s v="210VI0"/>
    <s v="1214"/>
    <s v="601000"/>
    <m/>
    <m/>
    <s v="0"/>
    <s v="District"/>
    <s v="2"/>
    <x v="1"/>
    <s v="21"/>
    <x v="7"/>
    <s v="210"/>
    <s v="VP of Student Learning"/>
    <s v="210A"/>
    <s v="VP Student Learning"/>
  </r>
  <r>
    <s v="BPE044"/>
    <x v="0"/>
    <s v="LABORF"/>
    <s v="2025"/>
    <n v="0"/>
    <m/>
    <s v="GU001"/>
    <s v="210VI0"/>
    <s v="2394"/>
    <s v="601000"/>
    <m/>
    <m/>
    <s v="0"/>
    <s v="District"/>
    <s v="2"/>
    <x v="1"/>
    <s v="21"/>
    <x v="7"/>
    <s v="210"/>
    <s v="VP of Student Learning"/>
    <s v="210A"/>
    <s v="VP Student Learning"/>
  </r>
  <r>
    <s v="BPE126"/>
    <x v="0"/>
    <s v="LABORF"/>
    <s v="2025"/>
    <n v="0"/>
    <m/>
    <s v="GU001"/>
    <s v="210VI0"/>
    <s v="2394"/>
    <s v="601000"/>
    <m/>
    <m/>
    <s v="0"/>
    <s v="District"/>
    <s v="2"/>
    <x v="1"/>
    <s v="21"/>
    <x v="7"/>
    <s v="210"/>
    <s v="VP of Student Learning"/>
    <s v="210A"/>
    <s v="VP Student Learning"/>
  </r>
  <r>
    <s v="BPE216"/>
    <x v="0"/>
    <s v="LABORF"/>
    <s v="2025"/>
    <n v="0"/>
    <m/>
    <s v="GU001"/>
    <s v="210VI0"/>
    <s v="2394"/>
    <s v="601000"/>
    <m/>
    <m/>
    <s v="0"/>
    <s v="District"/>
    <s v="2"/>
    <x v="1"/>
    <s v="21"/>
    <x v="7"/>
    <s v="210"/>
    <s v="VP of Student Learning"/>
    <s v="210A"/>
    <s v="VP Student Learning"/>
  </r>
  <r>
    <s v="BPPS23"/>
    <x v="0"/>
    <s v="LABORF"/>
    <s v="2025"/>
    <n v="0"/>
    <m/>
    <s v="GU001"/>
    <s v="210VI0"/>
    <s v="2412"/>
    <s v="499900"/>
    <m/>
    <m/>
    <s v="0"/>
    <s v="District"/>
    <s v="2"/>
    <x v="1"/>
    <s v="21"/>
    <x v="7"/>
    <s v="210"/>
    <s v="VP of Student Learning"/>
    <s v="210A"/>
    <s v="VP Student Learning"/>
  </r>
  <r>
    <s v="BTC180"/>
    <x v="0"/>
    <s v="LABORF"/>
    <s v="2025"/>
    <n v="0"/>
    <m/>
    <s v="GU001"/>
    <s v="210VI0"/>
    <s v="2399"/>
    <s v="601000"/>
    <m/>
    <m/>
    <s v="0"/>
    <s v="District"/>
    <s v="2"/>
    <x v="1"/>
    <s v="21"/>
    <x v="7"/>
    <s v="210"/>
    <s v="VP of Student Learning"/>
    <s v="210A"/>
    <s v="VP Student Learning"/>
  </r>
  <r>
    <s v="BTM032"/>
    <x v="0"/>
    <s v="LABORF"/>
    <s v="2025"/>
    <n v="0"/>
    <m/>
    <s v="GU001"/>
    <s v="210VI0"/>
    <s v="1214"/>
    <s v="601000"/>
    <m/>
    <m/>
    <s v="0"/>
    <s v="District"/>
    <s v="2"/>
    <x v="1"/>
    <s v="21"/>
    <x v="7"/>
    <s v="210"/>
    <s v="VP of Student Learning"/>
    <s v="210A"/>
    <s v="VP Student Learning"/>
  </r>
  <r>
    <s v="BTN001"/>
    <x v="0"/>
    <s v="LABORF"/>
    <s v="2025"/>
    <n v="0"/>
    <m/>
    <s v="GU001"/>
    <s v="210VI0"/>
    <s v="2110"/>
    <s v="601000"/>
    <m/>
    <m/>
    <s v="0"/>
    <s v="District"/>
    <s v="2"/>
    <x v="1"/>
    <s v="21"/>
    <x v="7"/>
    <s v="210"/>
    <s v="VP of Student Learning"/>
    <s v="210A"/>
    <s v="VP Student Learning"/>
  </r>
  <r>
    <s v="BTC079"/>
    <x v="0"/>
    <s v="LABORF"/>
    <s v="2025"/>
    <n v="0"/>
    <m/>
    <s v="GU001"/>
    <s v="210VI0"/>
    <s v="2399"/>
    <s v="601000"/>
    <m/>
    <m/>
    <s v="0"/>
    <s v="District"/>
    <s v="2"/>
    <x v="1"/>
    <s v="21"/>
    <x v="7"/>
    <s v="210"/>
    <s v="VP of Student Learning"/>
    <s v="210A"/>
    <s v="VP Student Learning"/>
  </r>
  <r>
    <s v="BPE325"/>
    <x v="0"/>
    <s v="LABORF"/>
    <s v="2025"/>
    <n v="0"/>
    <m/>
    <s v="GU001"/>
    <s v="210VI0"/>
    <s v="2394"/>
    <s v="601000"/>
    <m/>
    <m/>
    <s v="0"/>
    <s v="District"/>
    <s v="2"/>
    <x v="1"/>
    <s v="21"/>
    <x v="7"/>
    <s v="210"/>
    <s v="VP of Student Learning"/>
    <s v="210A"/>
    <s v="VP Student Learning"/>
  </r>
  <r>
    <s v="BPE363"/>
    <x v="0"/>
    <s v="LABORF"/>
    <s v="2025"/>
    <n v="0"/>
    <m/>
    <s v="GU001"/>
    <s v="210VI0"/>
    <s v="2394"/>
    <s v="601000"/>
    <m/>
    <m/>
    <s v="0"/>
    <s v="District"/>
    <s v="2"/>
    <x v="1"/>
    <s v="21"/>
    <x v="7"/>
    <s v="210"/>
    <s v="VP of Student Learning"/>
    <s v="210A"/>
    <s v="VP Student Learning"/>
  </r>
  <r>
    <s v="BPE394"/>
    <x v="0"/>
    <s v="LABORF"/>
    <s v="2025"/>
    <n v="0"/>
    <m/>
    <s v="GU001"/>
    <s v="210VI0"/>
    <s v="2394"/>
    <s v="601000"/>
    <m/>
    <m/>
    <s v="0"/>
    <s v="District"/>
    <s v="2"/>
    <x v="1"/>
    <s v="21"/>
    <x v="7"/>
    <s v="210"/>
    <s v="VP of Student Learning"/>
    <s v="210A"/>
    <s v="VP Student Learning"/>
  </r>
  <r>
    <s v="BPE402"/>
    <x v="0"/>
    <s v="LABORF"/>
    <s v="2025"/>
    <n v="0"/>
    <m/>
    <s v="GU001"/>
    <s v="210VI0"/>
    <s v="2394"/>
    <s v="601000"/>
    <m/>
    <m/>
    <s v="0"/>
    <s v="District"/>
    <s v="2"/>
    <x v="1"/>
    <s v="21"/>
    <x v="7"/>
    <s v="210"/>
    <s v="VP of Student Learning"/>
    <s v="210A"/>
    <s v="VP Student Learning"/>
  </r>
  <r>
    <s v="BPE499"/>
    <x v="0"/>
    <s v="LABORF"/>
    <s v="2025"/>
    <n v="0"/>
    <m/>
    <s v="GU001"/>
    <s v="210VI0"/>
    <s v="2394"/>
    <s v="601000"/>
    <m/>
    <m/>
    <s v="0"/>
    <s v="District"/>
    <s v="2"/>
    <x v="1"/>
    <s v="21"/>
    <x v="7"/>
    <s v="210"/>
    <s v="VP of Student Learning"/>
    <s v="210A"/>
    <s v="VP Student Learning"/>
  </r>
  <r>
    <s v="BPE516"/>
    <x v="0"/>
    <s v="LABORF"/>
    <s v="2025"/>
    <n v="0"/>
    <m/>
    <s v="GU001"/>
    <s v="210VI0"/>
    <s v="2394"/>
    <s v="601000"/>
    <m/>
    <m/>
    <s v="0"/>
    <s v="District"/>
    <s v="2"/>
    <x v="1"/>
    <s v="21"/>
    <x v="7"/>
    <s v="210"/>
    <s v="VP of Student Learning"/>
    <s v="210A"/>
    <s v="VP Student Learning"/>
  </r>
  <r>
    <s v="BPE528"/>
    <x v="0"/>
    <s v="LABORF"/>
    <s v="2025"/>
    <n v="0"/>
    <m/>
    <s v="GU001"/>
    <s v="210VI0"/>
    <s v="2394"/>
    <s v="601000"/>
    <m/>
    <m/>
    <s v="0"/>
    <s v="District"/>
    <s v="2"/>
    <x v="1"/>
    <s v="21"/>
    <x v="7"/>
    <s v="210"/>
    <s v="VP of Student Learning"/>
    <s v="210A"/>
    <s v="VP Student Learning"/>
  </r>
  <r>
    <s v="BPE752"/>
    <x v="0"/>
    <s v="LABORF"/>
    <s v="2025"/>
    <n v="0"/>
    <m/>
    <s v="GU001"/>
    <s v="210VI0"/>
    <s v="2394"/>
    <s v="601000"/>
    <m/>
    <m/>
    <s v="0"/>
    <s v="District"/>
    <s v="2"/>
    <x v="1"/>
    <s v="21"/>
    <x v="7"/>
    <s v="210"/>
    <s v="VP of Student Learning"/>
    <s v="210A"/>
    <s v="VP Student Learning"/>
  </r>
  <r>
    <s v="BPE775"/>
    <x v="0"/>
    <s v="LABORF"/>
    <s v="2025"/>
    <n v="0"/>
    <m/>
    <s v="GU001"/>
    <s v="210VI0"/>
    <s v="2394"/>
    <s v="601000"/>
    <m/>
    <m/>
    <s v="0"/>
    <s v="District"/>
    <s v="2"/>
    <x v="1"/>
    <s v="21"/>
    <x v="7"/>
    <s v="210"/>
    <s v="VP of Student Learning"/>
    <s v="210A"/>
    <s v="VP Student Learning"/>
  </r>
  <r>
    <s v="BA2330"/>
    <x v="0"/>
    <s v="LABORF"/>
    <s v="2025"/>
    <n v="0"/>
    <m/>
    <s v="GU001"/>
    <s v="210VI0"/>
    <s v="1310"/>
    <s v="499900"/>
    <m/>
    <m/>
    <s v="0"/>
    <s v="District"/>
    <s v="2"/>
    <x v="1"/>
    <s v="21"/>
    <x v="7"/>
    <s v="210"/>
    <s v="VP of Student Learning"/>
    <s v="210A"/>
    <s v="VP Student Learning"/>
  </r>
  <r>
    <s v="BMN194"/>
    <x v="0"/>
    <s v="LABORF"/>
    <s v="2025"/>
    <n v="45555.37"/>
    <m/>
    <s v="GU001"/>
    <s v="211AC0"/>
    <s v="2110"/>
    <s v="601000"/>
    <m/>
    <s v="BA"/>
    <s v="0"/>
    <s v="District"/>
    <s v="2"/>
    <x v="1"/>
    <s v="21"/>
    <x v="7"/>
    <s v="211"/>
    <s v="BC Exec Director Rural Initiatives"/>
    <s v="211A"/>
    <s v="Dean of Learning Resources &amp; IT"/>
  </r>
  <r>
    <s v="BMN086"/>
    <x v="0"/>
    <s v="LABORF"/>
    <s v="2025"/>
    <n v="86720.5"/>
    <m/>
    <s v="RP634"/>
    <s v="211APA"/>
    <s v="2110"/>
    <s v="684000"/>
    <m/>
    <m/>
    <s v="0"/>
    <s v="District"/>
    <s v="2"/>
    <x v="1"/>
    <s v="21"/>
    <x v="7"/>
    <s v="211"/>
    <s v="BC Exec Director Rural Initiatives"/>
    <s v="211A"/>
    <s v="Dean of Learning Resources &amp; IT"/>
  </r>
  <r>
    <s v="BTC018"/>
    <x v="0"/>
    <s v="LABORF"/>
    <s v="2025"/>
    <n v="0"/>
    <m/>
    <s v="GU001"/>
    <s v="211CPT"/>
    <s v="2419"/>
    <s v="011600"/>
    <m/>
    <m/>
    <s v="0"/>
    <s v="District"/>
    <s v="2"/>
    <x v="1"/>
    <s v="21"/>
    <x v="7"/>
    <s v="211"/>
    <s v="BC Exec Director Rural Initiatives"/>
    <s v="211C"/>
    <s v="Information Services"/>
  </r>
  <r>
    <s v="BMN195"/>
    <x v="0"/>
    <s v="LABORF"/>
    <s v="2025"/>
    <n v="86720.5"/>
    <m/>
    <s v="GU001"/>
    <s v="211DC0"/>
    <s v="2110"/>
    <s v="601000"/>
    <m/>
    <s v="BD"/>
    <s v="0"/>
    <s v="District"/>
    <s v="2"/>
    <x v="1"/>
    <s v="21"/>
    <x v="7"/>
    <s v="211"/>
    <s v="BC Exec Director Rural Initiatives"/>
    <s v="211E"/>
    <s v="BC Exec Director Rural Initiatives"/>
  </r>
  <r>
    <s v="BMC572"/>
    <x v="0"/>
    <s v="LABORF"/>
    <s v="2025"/>
    <n v="54828.02"/>
    <m/>
    <s v="GU001"/>
    <s v="211DC0"/>
    <s v="2191"/>
    <s v="601000"/>
    <m/>
    <m/>
    <s v="0"/>
    <s v="District"/>
    <s v="2"/>
    <x v="1"/>
    <s v="21"/>
    <x v="7"/>
    <s v="211"/>
    <s v="BC Exec Director Rural Initiatives"/>
    <s v="211E"/>
    <s v="BC Exec Director Rural Initiatives"/>
  </r>
  <r>
    <s v="BMF566"/>
    <x v="0"/>
    <s v="LABORF"/>
    <s v="2025"/>
    <n v="137402.54"/>
    <m/>
    <s v="GU001"/>
    <s v="211DC0"/>
    <s v="1100"/>
    <s v="220700"/>
    <m/>
    <m/>
    <s v="0"/>
    <s v="District"/>
    <s v="2"/>
    <x v="1"/>
    <s v="21"/>
    <x v="7"/>
    <s v="211"/>
    <s v="BC Exec Director Rural Initiatives"/>
    <s v="211E"/>
    <s v="BC Exec Director Rural Initiatives"/>
  </r>
  <r>
    <s v="BMF497"/>
    <x v="0"/>
    <s v="LABORF"/>
    <s v="2025"/>
    <n v="147967.51"/>
    <m/>
    <s v="GU001"/>
    <s v="212AA1"/>
    <s v="1100"/>
    <s v="103000"/>
    <m/>
    <m/>
    <s v="0"/>
    <s v="District"/>
    <s v="2"/>
    <x v="1"/>
    <s v="21"/>
    <x v="7"/>
    <s v="212"/>
    <s v="Dean of Student Learning"/>
    <s v="212A"/>
    <s v="BC Art Department"/>
  </r>
  <r>
    <s v="BMF615"/>
    <x v="0"/>
    <s v="LABORF"/>
    <s v="2025"/>
    <n v="118481.76"/>
    <m/>
    <s v="GU001"/>
    <s v="212AA1"/>
    <s v="1100"/>
    <s v="100200"/>
    <m/>
    <m/>
    <s v="0"/>
    <s v="District"/>
    <s v="2"/>
    <x v="1"/>
    <s v="21"/>
    <x v="7"/>
    <s v="212"/>
    <s v="Dean of Student Learning"/>
    <s v="212A"/>
    <s v="BC Art Department"/>
  </r>
  <r>
    <s v="BMF629"/>
    <x v="0"/>
    <s v="LABORF"/>
    <s v="2025"/>
    <n v="0"/>
    <m/>
    <s v="GU001"/>
    <s v="212BMT"/>
    <s v="1100"/>
    <s v="070200"/>
    <m/>
    <m/>
    <s v="0"/>
    <s v="District"/>
    <s v="2"/>
    <x v="1"/>
    <s v="21"/>
    <x v="7"/>
    <s v="212"/>
    <s v="Dean of Student Learning"/>
    <s v="212B"/>
    <s v="Art Department"/>
  </r>
  <r>
    <s v="BMF214"/>
    <x v="0"/>
    <s v="LABORF"/>
    <s v="2025"/>
    <n v="70632.31"/>
    <m/>
    <s v="GU001"/>
    <s v="212BMT"/>
    <s v="1252"/>
    <s v="601000"/>
    <m/>
    <m/>
    <s v="0"/>
    <s v="District"/>
    <s v="2"/>
    <x v="1"/>
    <s v="21"/>
    <x v="7"/>
    <s v="212"/>
    <s v="Dean of Student Learning"/>
    <s v="212B"/>
    <s v="Art Department"/>
  </r>
  <r>
    <s v="BMF214"/>
    <x v="0"/>
    <s v="LABORF"/>
    <s v="2025"/>
    <n v="58494.400000000001"/>
    <m/>
    <s v="GU001"/>
    <s v="212BMT"/>
    <s v="1100"/>
    <s v="050600"/>
    <m/>
    <m/>
    <s v="0"/>
    <s v="District"/>
    <s v="2"/>
    <x v="1"/>
    <s v="21"/>
    <x v="7"/>
    <s v="212"/>
    <s v="Dean of Student Learning"/>
    <s v="212B"/>
    <s v="Art Department"/>
  </r>
  <r>
    <s v="BMM036"/>
    <x v="0"/>
    <s v="LABORF"/>
    <s v="2025"/>
    <n v="204219.62"/>
    <m/>
    <s v="GU001"/>
    <s v="212DO0"/>
    <s v="1214"/>
    <s v="601000"/>
    <m/>
    <m/>
    <s v="0"/>
    <s v="District"/>
    <s v="2"/>
    <x v="1"/>
    <s v="21"/>
    <x v="7"/>
    <s v="212"/>
    <s v="Dean of Student Learning"/>
    <s v="212D"/>
    <s v="Dean of Instruction"/>
  </r>
  <r>
    <s v="BTF108"/>
    <x v="0"/>
    <s v="LABORF"/>
    <s v="2025"/>
    <n v="0"/>
    <m/>
    <s v="GU001"/>
    <s v="213AGR"/>
    <s v="1311"/>
    <s v="010300"/>
    <m/>
    <m/>
    <s v="0"/>
    <s v="District"/>
    <s v="2"/>
    <x v="1"/>
    <s v="21"/>
    <x v="7"/>
    <s v="213"/>
    <s v="Dean of Economics &amp; Workforce Dev"/>
    <s v="213B"/>
    <s v="Agriculture Department"/>
  </r>
  <r>
    <s v="BMF100"/>
    <x v="0"/>
    <s v="LABORF"/>
    <s v="2025"/>
    <n v="98498.53"/>
    <m/>
    <s v="GU001"/>
    <s v="213AGR"/>
    <s v="1100"/>
    <s v="011200"/>
    <m/>
    <m/>
    <s v="0"/>
    <s v="District"/>
    <s v="2"/>
    <x v="1"/>
    <s v="21"/>
    <x v="7"/>
    <s v="213"/>
    <s v="Dean of Economics &amp; Workforce Dev"/>
    <s v="213B"/>
    <s v="Agriculture Department"/>
  </r>
  <r>
    <s v="BEF013"/>
    <x v="0"/>
    <s v="LABORF"/>
    <s v="2025"/>
    <n v="158323.12"/>
    <m/>
    <s v="GU001"/>
    <s v="213AGR"/>
    <s v="1100"/>
    <s v="011200"/>
    <m/>
    <m/>
    <s v="0"/>
    <s v="District"/>
    <s v="2"/>
    <x v="1"/>
    <s v="21"/>
    <x v="7"/>
    <s v="213"/>
    <s v="Dean of Economics &amp; Workforce Dev"/>
    <s v="213B"/>
    <s v="Agriculture Department"/>
  </r>
  <r>
    <s v="BMF260"/>
    <x v="0"/>
    <s v="LABORF"/>
    <s v="2025"/>
    <n v="133191.73000000001"/>
    <m/>
    <s v="GU001"/>
    <s v="213AGR"/>
    <s v="1100"/>
    <s v="011200"/>
    <m/>
    <m/>
    <s v="0"/>
    <s v="District"/>
    <s v="2"/>
    <x v="1"/>
    <s v="21"/>
    <x v="7"/>
    <s v="213"/>
    <s v="Dean of Economics &amp; Workforce Dev"/>
    <s v="213B"/>
    <s v="Agriculture Department"/>
  </r>
  <r>
    <s v="BMF579"/>
    <x v="0"/>
    <s v="LABORF"/>
    <s v="2025"/>
    <n v="108723.96"/>
    <m/>
    <s v="GU001"/>
    <s v="213AGR"/>
    <s v="1100"/>
    <s v="010100"/>
    <m/>
    <m/>
    <s v="0"/>
    <s v="District"/>
    <s v="2"/>
    <x v="1"/>
    <s v="21"/>
    <x v="7"/>
    <s v="213"/>
    <s v="Dean of Economics &amp; Workforce Dev"/>
    <s v="213B"/>
    <s v="Agriculture Department"/>
  </r>
  <r>
    <s v="BMC516"/>
    <x v="0"/>
    <s v="LABORF"/>
    <s v="2025"/>
    <n v="48459.95"/>
    <m/>
    <s v="GU001"/>
    <s v="213OI1"/>
    <s v="2191"/>
    <s v="684000"/>
    <m/>
    <m/>
    <s v="0"/>
    <s v="District"/>
    <s v="2"/>
    <x v="1"/>
    <s v="21"/>
    <x v="7"/>
    <s v="213"/>
    <s v="Dean of Economics &amp; Workforce Dev"/>
    <s v="213O"/>
    <s v="BC Inmate Ed"/>
  </r>
  <r>
    <s v="BMF148"/>
    <x v="0"/>
    <s v="LABORF"/>
    <s v="2025"/>
    <n v="124802.86"/>
    <m/>
    <s v="GU001"/>
    <s v="213SS1"/>
    <s v="1252"/>
    <s v="601000"/>
    <m/>
    <m/>
    <s v="0"/>
    <s v="District"/>
    <s v="2"/>
    <x v="1"/>
    <s v="21"/>
    <x v="7"/>
    <s v="213"/>
    <s v="Dean of Economics &amp; Workforce Dev"/>
    <s v="213S"/>
    <s v="BC SOC SCIENCE/RISING SCHOL"/>
  </r>
  <r>
    <s v="BMF297"/>
    <x v="0"/>
    <s v="LABORF"/>
    <s v="2025"/>
    <n v="158323.12"/>
    <m/>
    <s v="GU001"/>
    <s v="213SS1"/>
    <s v="1100"/>
    <s v="220400"/>
    <m/>
    <m/>
    <s v="0"/>
    <s v="District"/>
    <s v="2"/>
    <x v="1"/>
    <s v="21"/>
    <x v="7"/>
    <s v="213"/>
    <s v="Dean of Economics &amp; Workforce Dev"/>
    <s v="213S"/>
    <s v="BC SOC SCIENCE/RISING SCHOL"/>
  </r>
  <r>
    <s v="BMF110"/>
    <x v="0"/>
    <s v="LABORF"/>
    <s v="2025"/>
    <n v="0"/>
    <m/>
    <s v="GU001"/>
    <s v="213SS1"/>
    <s v="1100"/>
    <s v="220500"/>
    <m/>
    <m/>
    <s v="0"/>
    <s v="District"/>
    <s v="2"/>
    <x v="1"/>
    <s v="21"/>
    <x v="7"/>
    <s v="213"/>
    <s v="Dean of Economics &amp; Workforce Dev"/>
    <s v="213S"/>
    <s v="BC SOC SCIENCE/RISING SCHOL"/>
  </r>
  <r>
    <s v="BMF325"/>
    <x v="0"/>
    <s v="LABORF"/>
    <s v="2025"/>
    <n v="106072.15"/>
    <m/>
    <s v="GU001"/>
    <s v="213SS1"/>
    <s v="1100"/>
    <s v="220500"/>
    <m/>
    <m/>
    <s v="0"/>
    <s v="District"/>
    <s v="2"/>
    <x v="1"/>
    <s v="21"/>
    <x v="7"/>
    <s v="213"/>
    <s v="Dean of Economics &amp; Workforce Dev"/>
    <s v="213S"/>
    <s v="BC SOC SCIENCE/RISING SCHOL"/>
  </r>
  <r>
    <s v="BMF462"/>
    <x v="0"/>
    <s v="LABORF"/>
    <s v="2025"/>
    <n v="129238.63"/>
    <m/>
    <s v="GU001"/>
    <s v="213SS1"/>
    <s v="1100"/>
    <s v="220700"/>
    <m/>
    <m/>
    <s v="0"/>
    <s v="District"/>
    <s v="2"/>
    <x v="1"/>
    <s v="21"/>
    <x v="7"/>
    <s v="213"/>
    <s v="Dean of Economics &amp; Workforce Dev"/>
    <s v="213S"/>
    <s v="BC SOC SCIENCE/RISING SCHOL"/>
  </r>
  <r>
    <s v="BPE538"/>
    <x v="0"/>
    <s v="LABORF"/>
    <s v="2025"/>
    <n v="0"/>
    <m/>
    <s v="RP335"/>
    <s v="214SU1"/>
    <s v="2394"/>
    <s v="601000"/>
    <s v="STEM02"/>
    <m/>
    <s v="0"/>
    <s v="District"/>
    <s v="2"/>
    <x v="1"/>
    <s v="21"/>
    <x v="7"/>
    <s v="214"/>
    <s v="Dean of Instruction"/>
    <s v="214S"/>
    <s v="BC Stem"/>
  </r>
  <r>
    <s v="BMN201"/>
    <x v="0"/>
    <s v="LABORF"/>
    <s v="2025"/>
    <n v="86720.5"/>
    <m/>
    <s v="RP380"/>
    <s v="215MA3"/>
    <s v="2110"/>
    <s v="601000"/>
    <m/>
    <m/>
    <s v="0"/>
    <s v="District"/>
    <s v="2"/>
    <x v="1"/>
    <s v="21"/>
    <x v="7"/>
    <s v="215"/>
    <s v="Dean-Stdnt Lrning (Math/HC)"/>
    <s v="215A"/>
    <s v="Dean-Stdnt Lrning (Math/HC)"/>
  </r>
  <r>
    <s v="BMF275"/>
    <x v="0"/>
    <s v="LABORF"/>
    <s v="2025"/>
    <n v="109467.77"/>
    <m/>
    <s v="GU001"/>
    <s v="215BD1"/>
    <s v="1252"/>
    <s v="601000"/>
    <m/>
    <m/>
    <s v="0"/>
    <s v="District"/>
    <s v="2"/>
    <x v="1"/>
    <s v="21"/>
    <x v="7"/>
    <s v="215"/>
    <s v="Dean-Stdnt Lrning (Math/HC)"/>
    <s v="215B"/>
    <s v="Biology Science Department"/>
  </r>
  <r>
    <s v="BMF058"/>
    <x v="0"/>
    <s v="LABORF"/>
    <s v="2025"/>
    <n v="96096.13"/>
    <m/>
    <s v="GU001"/>
    <s v="215BD1"/>
    <s v="1100"/>
    <s v="040100"/>
    <m/>
    <m/>
    <s v="0"/>
    <s v="District"/>
    <s v="2"/>
    <x v="1"/>
    <s v="21"/>
    <x v="7"/>
    <s v="215"/>
    <s v="Dean-Stdnt Lrning (Math/HC)"/>
    <s v="215B"/>
    <s v="Biology Science Department"/>
  </r>
  <r>
    <s v="BMF147"/>
    <x v="0"/>
    <s v="LABORF"/>
    <s v="2025"/>
    <n v="129238.63"/>
    <m/>
    <s v="GU001"/>
    <s v="215MA1"/>
    <s v="1100"/>
    <s v="170100"/>
    <m/>
    <m/>
    <s v="0"/>
    <s v="District"/>
    <s v="2"/>
    <x v="1"/>
    <s v="21"/>
    <x v="7"/>
    <s v="215"/>
    <s v="Dean-Stdnt Lrning (Math/HC)"/>
    <s v="215F"/>
    <s v="Math General"/>
  </r>
  <r>
    <s v="BMF046"/>
    <x v="0"/>
    <s v="LABORF"/>
    <s v="2025"/>
    <n v="117722.09"/>
    <m/>
    <s v="GU001"/>
    <s v="215MA1"/>
    <s v="1100"/>
    <s v="170100"/>
    <m/>
    <m/>
    <s v="0"/>
    <s v="District"/>
    <s v="2"/>
    <x v="1"/>
    <s v="21"/>
    <x v="7"/>
    <s v="215"/>
    <s v="Dean-Stdnt Lrning (Math/HC)"/>
    <s v="215F"/>
    <s v="Math General"/>
  </r>
  <r>
    <s v="BMF247"/>
    <x v="0"/>
    <s v="LABORF"/>
    <s v="2025"/>
    <n v="112772.64"/>
    <m/>
    <s v="GU001"/>
    <s v="215MA1"/>
    <s v="1100"/>
    <s v="170100"/>
    <m/>
    <m/>
    <s v="0"/>
    <s v="District"/>
    <s v="2"/>
    <x v="1"/>
    <s v="21"/>
    <x v="7"/>
    <s v="215"/>
    <s v="Dean-Stdnt Lrning (Math/HC)"/>
    <s v="215F"/>
    <s v="Math General"/>
  </r>
  <r>
    <s v="BMF559"/>
    <x v="0"/>
    <s v="LABORF"/>
    <s v="2025"/>
    <n v="130787.23"/>
    <m/>
    <s v="GU001"/>
    <s v="215MA1"/>
    <s v="1100"/>
    <s v="170100"/>
    <m/>
    <m/>
    <s v="0"/>
    <s v="District"/>
    <s v="2"/>
    <x v="1"/>
    <s v="21"/>
    <x v="7"/>
    <s v="215"/>
    <s v="Dean-Stdnt Lrning (Math/HC)"/>
    <s v="215F"/>
    <s v="Math General"/>
  </r>
  <r>
    <s v="BMF558"/>
    <x v="0"/>
    <s v="LABORF"/>
    <s v="2025"/>
    <n v="124479.9"/>
    <m/>
    <s v="GU001"/>
    <s v="215MA1"/>
    <s v="1100"/>
    <s v="170100"/>
    <m/>
    <m/>
    <s v="0"/>
    <s v="District"/>
    <s v="2"/>
    <x v="1"/>
    <s v="21"/>
    <x v="7"/>
    <s v="215"/>
    <s v="Dean-Stdnt Lrning (Math/HC)"/>
    <s v="215F"/>
    <s v="Math General"/>
  </r>
  <r>
    <s v="BMF197"/>
    <x v="0"/>
    <s v="LABORF"/>
    <s v="2025"/>
    <n v="0"/>
    <m/>
    <s v="GU001"/>
    <s v="215MA1"/>
    <s v="1100"/>
    <s v="170100"/>
    <m/>
    <m/>
    <s v="0"/>
    <s v="District"/>
    <s v="2"/>
    <x v="1"/>
    <s v="21"/>
    <x v="7"/>
    <s v="215"/>
    <s v="Dean-Stdnt Lrning (Math/HC)"/>
    <s v="215F"/>
    <s v="Math General"/>
  </r>
  <r>
    <s v="BMF069"/>
    <x v="0"/>
    <s v="LABORF"/>
    <s v="2025"/>
    <n v="111442.06"/>
    <m/>
    <s v="GU001"/>
    <s v="215MA1"/>
    <s v="1100"/>
    <s v="170100"/>
    <m/>
    <m/>
    <s v="0"/>
    <s v="District"/>
    <s v="2"/>
    <x v="1"/>
    <s v="21"/>
    <x v="7"/>
    <s v="215"/>
    <s v="Dean-Stdnt Lrning (Math/HC)"/>
    <s v="215F"/>
    <s v="Math General"/>
  </r>
  <r>
    <s v="BMF049"/>
    <x v="0"/>
    <s v="LABORF"/>
    <s v="2025"/>
    <n v="91465.69"/>
    <m/>
    <s v="GU001"/>
    <s v="215MA1"/>
    <s v="1100"/>
    <s v="170100"/>
    <m/>
    <m/>
    <s v="0"/>
    <s v="District"/>
    <s v="2"/>
    <x v="1"/>
    <s v="21"/>
    <x v="7"/>
    <s v="215"/>
    <s v="Dean-Stdnt Lrning (Math/HC)"/>
    <s v="215F"/>
    <s v="Math General"/>
  </r>
  <r>
    <s v="BMF652"/>
    <x v="0"/>
    <s v="LABORF"/>
    <s v="2025"/>
    <n v="0"/>
    <m/>
    <s v="GU001"/>
    <s v="215SI1"/>
    <s v="1100"/>
    <s v="190500"/>
    <m/>
    <m/>
    <s v="0"/>
    <s v="District"/>
    <s v="2"/>
    <x v="1"/>
    <s v="21"/>
    <x v="7"/>
    <s v="215"/>
    <s v="Dean-Stdnt Lrning (Math/HC)"/>
    <s v="215G"/>
    <s v="Physical Science"/>
  </r>
  <r>
    <s v="BMF501"/>
    <x v="0"/>
    <s v="LABORF"/>
    <s v="2025"/>
    <n v="109145.60000000001"/>
    <m/>
    <s v="GU001"/>
    <s v="215SI1"/>
    <s v="1252"/>
    <s v="601000"/>
    <m/>
    <m/>
    <s v="0"/>
    <s v="District"/>
    <s v="2"/>
    <x v="1"/>
    <s v="21"/>
    <x v="7"/>
    <s v="215"/>
    <s v="Dean-Stdnt Lrning (Math/HC)"/>
    <s v="215G"/>
    <s v="Physical Science"/>
  </r>
  <r>
    <s v="BMF501"/>
    <x v="0"/>
    <s v="LABORF"/>
    <s v="2025"/>
    <n v="41983.73"/>
    <m/>
    <s v="GU001"/>
    <s v="215SI1"/>
    <s v="1100"/>
    <s v="190100"/>
    <m/>
    <m/>
    <s v="0"/>
    <s v="District"/>
    <s v="2"/>
    <x v="1"/>
    <s v="21"/>
    <x v="7"/>
    <s v="215"/>
    <s v="Dean-Stdnt Lrning (Math/HC)"/>
    <s v="215G"/>
    <s v="Physical Science"/>
  </r>
  <r>
    <s v="BMF445"/>
    <x v="0"/>
    <s v="LABORF"/>
    <s v="2025"/>
    <n v="69332.929999999993"/>
    <m/>
    <s v="GU001"/>
    <s v="215PE1"/>
    <s v="1252"/>
    <s v="601000"/>
    <m/>
    <m/>
    <s v="0"/>
    <s v="District"/>
    <s v="2"/>
    <x v="1"/>
    <s v="21"/>
    <x v="7"/>
    <s v="215"/>
    <s v="Dean-Stdnt Lrning (Math/HC)"/>
    <s v="215P"/>
    <s v="BC ENGINEERING"/>
  </r>
  <r>
    <s v="BMF315"/>
    <x v="0"/>
    <s v="LABORF"/>
    <s v="2025"/>
    <n v="0"/>
    <m/>
    <s v="GU001"/>
    <s v="216AT0"/>
    <s v="1100"/>
    <s v="083500"/>
    <m/>
    <m/>
    <s v="0"/>
    <s v="District"/>
    <s v="2"/>
    <x v="1"/>
    <s v="21"/>
    <x v="7"/>
    <s v="216"/>
    <s v="Dean of Instruction"/>
    <s v="216A"/>
    <s v="BC ATHLETICS"/>
  </r>
  <r>
    <s v="BMM053"/>
    <x v="0"/>
    <s v="LABORF"/>
    <s v="2025"/>
    <n v="134531.96"/>
    <m/>
    <s v="GU001"/>
    <s v="217FT0"/>
    <s v="1214"/>
    <s v="601000"/>
    <m/>
    <m/>
    <s v="0"/>
    <s v="District"/>
    <s v="2"/>
    <x v="1"/>
    <s v="21"/>
    <x v="7"/>
    <s v="217"/>
    <s v="Dean of Instruction"/>
    <s v="217F"/>
    <s v="BC FIRE"/>
  </r>
  <r>
    <s v="BMN163"/>
    <x v="0"/>
    <s v="LABORF"/>
    <s v="2025"/>
    <n v="86720.5"/>
    <m/>
    <s v="GU001"/>
    <s v="217FT0"/>
    <s v="2110"/>
    <s v="601000"/>
    <m/>
    <m/>
    <s v="0"/>
    <s v="District"/>
    <s v="2"/>
    <x v="1"/>
    <s v="21"/>
    <x v="7"/>
    <s v="217"/>
    <s v="Dean of Instruction"/>
    <s v="217F"/>
    <s v="BC FIRE"/>
  </r>
  <r>
    <s v="BMF585"/>
    <x v="0"/>
    <s v="LABORF"/>
    <s v="2025"/>
    <n v="106647.83"/>
    <m/>
    <s v="GU001"/>
    <s v="217FT0"/>
    <s v="1100"/>
    <s v="213300"/>
    <m/>
    <m/>
    <s v="0"/>
    <s v="District"/>
    <s v="2"/>
    <x v="1"/>
    <s v="21"/>
    <x v="7"/>
    <s v="217"/>
    <s v="Dean of Instruction"/>
    <s v="217F"/>
    <s v="BC FIRE"/>
  </r>
  <r>
    <s v="BMM023"/>
    <x v="0"/>
    <s v="LABORF"/>
    <s v="2025"/>
    <n v="167612.54999999999"/>
    <m/>
    <s v="GU001"/>
    <s v="218DN0"/>
    <s v="1214"/>
    <s v="601000"/>
    <m/>
    <m/>
    <s v="0"/>
    <s v="District"/>
    <s v="2"/>
    <x v="1"/>
    <s v="21"/>
    <x v="7"/>
    <s v="218"/>
    <s v="Dean of Instruction"/>
    <s v="218D"/>
    <s v="Dean of Instruction"/>
  </r>
  <r>
    <s v="BMF259"/>
    <x v="0"/>
    <s v="LABORF"/>
    <s v="2025"/>
    <n v="0"/>
    <m/>
    <s v="GU001"/>
    <s v="218EDU"/>
    <s v="1100"/>
    <s v="493072"/>
    <m/>
    <m/>
    <s v="0"/>
    <s v="District"/>
    <s v="2"/>
    <x v="1"/>
    <s v="21"/>
    <x v="7"/>
    <s v="218"/>
    <s v="Dean of Instruction"/>
    <s v="218E"/>
    <s v="BC Education"/>
  </r>
  <r>
    <s v="BMC593"/>
    <x v="0"/>
    <s v="LABORF"/>
    <s v="2025"/>
    <n v="28376.46"/>
    <m/>
    <s v="GU001"/>
    <s v="218EDU"/>
    <s v="2191"/>
    <s v="611000"/>
    <m/>
    <m/>
    <s v="0"/>
    <s v="District"/>
    <s v="2"/>
    <x v="1"/>
    <s v="21"/>
    <x v="7"/>
    <s v="218"/>
    <s v="Dean of Instruction"/>
    <s v="218E"/>
    <s v="BC Education"/>
  </r>
  <r>
    <s v="BMF096"/>
    <x v="0"/>
    <s v="LABORF"/>
    <s v="2025"/>
    <n v="129238.63"/>
    <m/>
    <s v="GU001"/>
    <s v="218EDU"/>
    <s v="1100"/>
    <s v="493072"/>
    <m/>
    <m/>
    <s v="0"/>
    <s v="District"/>
    <s v="2"/>
    <x v="1"/>
    <s v="21"/>
    <x v="7"/>
    <s v="218"/>
    <s v="Dean of Instruction"/>
    <s v="218E"/>
    <s v="BC Education"/>
  </r>
  <r>
    <s v="BMF207"/>
    <x v="0"/>
    <s v="LABORF"/>
    <s v="2025"/>
    <n v="147967.51"/>
    <m/>
    <s v="GU001"/>
    <s v="218FC1"/>
    <s v="1100"/>
    <s v="130500"/>
    <m/>
    <m/>
    <s v="0"/>
    <s v="District"/>
    <s v="2"/>
    <x v="1"/>
    <s v="21"/>
    <x v="7"/>
    <s v="218"/>
    <s v="Dean of Instruction"/>
    <s v="218F"/>
    <s v="BC FACE"/>
  </r>
  <r>
    <s v="BMC847"/>
    <x v="0"/>
    <s v="LABORF"/>
    <s v="2025"/>
    <n v="36032.699999999997"/>
    <m/>
    <s v="CD015"/>
    <s v="219CA2"/>
    <s v="2191"/>
    <s v="692000"/>
    <m/>
    <m/>
    <s v="0"/>
    <s v="District"/>
    <s v="2"/>
    <x v="1"/>
    <s v="21"/>
    <x v="7"/>
    <s v="219"/>
    <s v="BC Director CDC"/>
    <s v="219C"/>
    <s v="BC Director CDC"/>
  </r>
  <r>
    <s v="BMC589"/>
    <x v="0"/>
    <s v="LABORF"/>
    <s v="2025"/>
    <n v="47836.56"/>
    <m/>
    <s v="CD002"/>
    <s v="219CD1"/>
    <s v="2191"/>
    <s v="692000"/>
    <m/>
    <m/>
    <s v="0"/>
    <s v="District"/>
    <s v="2"/>
    <x v="1"/>
    <s v="21"/>
    <x v="7"/>
    <s v="219"/>
    <s v="BC Director CDC"/>
    <s v="219C"/>
    <s v="BC Director CDC"/>
  </r>
  <r>
    <s v="BMC587"/>
    <x v="0"/>
    <s v="LABORF"/>
    <s v="2025"/>
    <n v="36458.339999999997"/>
    <m/>
    <s v="CD002"/>
    <s v="219CD1"/>
    <s v="2191"/>
    <s v="692000"/>
    <m/>
    <m/>
    <s v="0"/>
    <s v="District"/>
    <s v="2"/>
    <x v="1"/>
    <s v="21"/>
    <x v="7"/>
    <s v="219"/>
    <s v="BC Director CDC"/>
    <s v="219C"/>
    <s v="BC Director CDC"/>
  </r>
  <r>
    <s v="BMC228"/>
    <x v="0"/>
    <s v="LABORF"/>
    <s v="2025"/>
    <n v="6361.28"/>
    <m/>
    <s v="CD002"/>
    <s v="219CD1"/>
    <s v="2191"/>
    <s v="692000"/>
    <m/>
    <m/>
    <s v="0"/>
    <s v="District"/>
    <s v="2"/>
    <x v="1"/>
    <s v="21"/>
    <x v="7"/>
    <s v="219"/>
    <s v="BC Director CDC"/>
    <s v="219C"/>
    <s v="BC Director CDC"/>
  </r>
  <r>
    <s v="BMC590"/>
    <x v="0"/>
    <s v="LABORF"/>
    <s v="2025"/>
    <n v="40243.160000000003"/>
    <m/>
    <s v="CD004"/>
    <s v="219CD4"/>
    <s v="2191"/>
    <s v="692000"/>
    <m/>
    <m/>
    <s v="0"/>
    <s v="District"/>
    <s v="2"/>
    <x v="1"/>
    <s v="21"/>
    <x v="7"/>
    <s v="219"/>
    <s v="BC Director CDC"/>
    <s v="219C"/>
    <s v="BC Director CDC"/>
  </r>
  <r>
    <s v="BMC186"/>
    <x v="0"/>
    <s v="LABORF"/>
    <s v="2025"/>
    <n v="7774.89"/>
    <m/>
    <s v="CD011"/>
    <s v="219CD6"/>
    <s v="2191"/>
    <s v="692000"/>
    <m/>
    <m/>
    <s v="0"/>
    <s v="District"/>
    <s v="2"/>
    <x v="1"/>
    <s v="21"/>
    <x v="7"/>
    <s v="219"/>
    <s v="BC Director CDC"/>
    <s v="219C"/>
    <s v="BC Director CDC"/>
  </r>
  <r>
    <s v="BMM056"/>
    <x v="0"/>
    <s v="LABORF"/>
    <s v="2025"/>
    <n v="101878.32"/>
    <m/>
    <s v="GU001"/>
    <s v="21ACTE"/>
    <s v="1214"/>
    <s v="601000"/>
    <m/>
    <m/>
    <s v="0"/>
    <s v="District"/>
    <s v="2"/>
    <x v="1"/>
    <s v="21"/>
    <x v="7"/>
    <s v="21A"/>
    <s v="BC Director Career Education"/>
    <s v="21AC"/>
    <s v="BC Director CTE"/>
  </r>
  <r>
    <s v="BMF065"/>
    <x v="0"/>
    <s v="LABORF"/>
    <s v="2025"/>
    <n v="76205.460000000006"/>
    <m/>
    <s v="GU001"/>
    <s v="21AEIT"/>
    <s v="1252"/>
    <s v="601000"/>
    <m/>
    <m/>
    <s v="0"/>
    <s v="District"/>
    <s v="2"/>
    <x v="1"/>
    <s v="21"/>
    <x v="7"/>
    <s v="21A"/>
    <s v="BC Director Career Education"/>
    <s v="21AE"/>
    <s v="Engineering Systems"/>
  </r>
  <r>
    <s v="BMF874"/>
    <x v="0"/>
    <s v="LABORF"/>
    <s v="2025"/>
    <n v="0"/>
    <m/>
    <s v="GU001"/>
    <s v="21AEIT"/>
    <s v="1100"/>
    <s v="090100"/>
    <m/>
    <m/>
    <s v="0"/>
    <s v="District"/>
    <s v="2"/>
    <x v="1"/>
    <s v="21"/>
    <x v="7"/>
    <s v="21A"/>
    <s v="BC Director Career Education"/>
    <s v="21AE"/>
    <s v="Engineering Systems"/>
  </r>
  <r>
    <s v="BEF007"/>
    <x v="0"/>
    <s v="LABORF"/>
    <s v="2025"/>
    <n v="91465.69"/>
    <m/>
    <s v="GU001"/>
    <s v="21AEIT"/>
    <s v="1100"/>
    <s v="093410"/>
    <m/>
    <m/>
    <s v="0"/>
    <s v="District"/>
    <s v="2"/>
    <x v="1"/>
    <s v="21"/>
    <x v="7"/>
    <s v="21A"/>
    <s v="BC Director Career Education"/>
    <s v="21AE"/>
    <s v="Engineering Systems"/>
  </r>
  <r>
    <s v="BMF341"/>
    <x v="0"/>
    <s v="LABORF"/>
    <s v="2025"/>
    <n v="126773.81"/>
    <m/>
    <s v="GU001"/>
    <s v="21AEIT"/>
    <s v="1100"/>
    <s v="095600"/>
    <m/>
    <m/>
    <s v="0"/>
    <s v="District"/>
    <s v="2"/>
    <x v="1"/>
    <s v="21"/>
    <x v="7"/>
    <s v="21A"/>
    <s v="BC Director Career Education"/>
    <s v="21AE"/>
    <s v="Engineering Systems"/>
  </r>
  <r>
    <s v="BMF669"/>
    <x v="0"/>
    <s v="LABORF"/>
    <s v="2025"/>
    <n v="98498.53"/>
    <m/>
    <s v="GU001"/>
    <s v="21AEIT"/>
    <s v="1100"/>
    <s v="093400"/>
    <m/>
    <m/>
    <s v="0"/>
    <s v="District"/>
    <s v="2"/>
    <x v="1"/>
    <s v="21"/>
    <x v="7"/>
    <s v="21A"/>
    <s v="BC Director Career Education"/>
    <s v="21AE"/>
    <s v="Engineering Systems"/>
  </r>
  <r>
    <s v="BMF571"/>
    <x v="0"/>
    <s v="LABORF"/>
    <s v="2025"/>
    <n v="112772.64"/>
    <m/>
    <s v="GU001"/>
    <s v="21AEIT"/>
    <s v="1100"/>
    <s v="090100"/>
    <m/>
    <m/>
    <s v="0"/>
    <s v="District"/>
    <s v="2"/>
    <x v="1"/>
    <s v="21"/>
    <x v="7"/>
    <s v="21A"/>
    <s v="BC Director Career Education"/>
    <s v="21AE"/>
    <s v="Engineering Systems"/>
  </r>
  <r>
    <s v="BMF570"/>
    <x v="0"/>
    <s v="LABORF"/>
    <s v="2025"/>
    <n v="134051.25"/>
    <m/>
    <s v="GU001"/>
    <s v="21AIND"/>
    <s v="1100"/>
    <s v="095600"/>
    <m/>
    <m/>
    <s v="0"/>
    <s v="District"/>
    <s v="2"/>
    <x v="1"/>
    <s v="21"/>
    <x v="7"/>
    <s v="21A"/>
    <s v="BC Director Career Education"/>
    <s v="21AI"/>
    <s v="Industrial Tech"/>
  </r>
  <r>
    <s v="BMF563"/>
    <x v="0"/>
    <s v="LABORF"/>
    <s v="2025"/>
    <n v="0"/>
    <m/>
    <s v="GU001"/>
    <s v="21AIND"/>
    <s v="1100"/>
    <s v="095600"/>
    <m/>
    <m/>
    <s v="0"/>
    <s v="District"/>
    <s v="2"/>
    <x v="1"/>
    <s v="21"/>
    <x v="7"/>
    <s v="21A"/>
    <s v="BC Director Career Education"/>
    <s v="21AI"/>
    <s v="Industrial Tech"/>
  </r>
  <r>
    <s v="BMC497"/>
    <x v="0"/>
    <s v="LABORF"/>
    <s v="2025"/>
    <n v="62032.84"/>
    <m/>
    <s v="GU001"/>
    <s v="21AJP1"/>
    <s v="2191"/>
    <s v="647000"/>
    <m/>
    <m/>
    <s v="0"/>
    <s v="District"/>
    <s v="2"/>
    <x v="1"/>
    <s v="21"/>
    <x v="7"/>
    <s v="21A"/>
    <s v="BC Director Career Education"/>
    <s v="21AJ"/>
    <s v="Job Placement"/>
  </r>
  <r>
    <s v="BMC428"/>
    <x v="0"/>
    <s v="LABORF"/>
    <s v="2025"/>
    <n v="19484.43"/>
    <m/>
    <s v="RP282"/>
    <s v="21APQB"/>
    <s v="2191"/>
    <s v="601000"/>
    <m/>
    <m/>
    <s v="0"/>
    <s v="District"/>
    <s v="2"/>
    <x v="1"/>
    <s v="21"/>
    <x v="7"/>
    <s v="21A"/>
    <s v="BC Director Career Education"/>
    <s v="21AP"/>
    <s v="BC Apprenticeship Program"/>
  </r>
  <r>
    <s v="BMC868"/>
    <x v="0"/>
    <s v="LABORF"/>
    <s v="2025"/>
    <n v="11249.99"/>
    <m/>
    <s v="RP282"/>
    <s v="21APQC"/>
    <s v="2191"/>
    <s v="601000"/>
    <m/>
    <m/>
    <s v="0"/>
    <s v="District"/>
    <s v="2"/>
    <x v="1"/>
    <s v="21"/>
    <x v="7"/>
    <s v="21A"/>
    <s v="BC Director Career Education"/>
    <s v="21AP"/>
    <s v="BC Apprenticeship Program"/>
  </r>
  <r>
    <s v="BMC729"/>
    <x v="0"/>
    <s v="LABORF"/>
    <s v="2025"/>
    <n v="28924.73"/>
    <m/>
    <s v="RP613"/>
    <s v="21AWL8"/>
    <s v="2191"/>
    <s v="619000"/>
    <s v="B37763"/>
    <m/>
    <s v="0"/>
    <s v="District"/>
    <s v="2"/>
    <x v="1"/>
    <s v="21"/>
    <x v="7"/>
    <s v="21A"/>
    <s v="BC Director Career Education"/>
    <s v="21AW"/>
    <s v="BC Strong Workforce"/>
  </r>
  <r>
    <s v="BMC730"/>
    <x v="0"/>
    <s v="LABORF"/>
    <s v="2025"/>
    <n v="22396.240000000002"/>
    <m/>
    <s v="RP613"/>
    <s v="21AWL8"/>
    <s v="2191"/>
    <s v="619000"/>
    <s v="B37763"/>
    <m/>
    <s v="0"/>
    <s v="District"/>
    <s v="2"/>
    <x v="1"/>
    <s v="21"/>
    <x v="7"/>
    <s v="21A"/>
    <s v="BC Director Career Education"/>
    <s v="21AW"/>
    <s v="BC Strong Workforce"/>
  </r>
  <r>
    <s v="BMN194"/>
    <x v="0"/>
    <s v="LABORF"/>
    <s v="2025"/>
    <n v="45555.360000000001"/>
    <m/>
    <s v="RP613"/>
    <s v="21AWL8"/>
    <s v="2110"/>
    <s v="619000"/>
    <s v="B37763"/>
    <m/>
    <s v="0"/>
    <s v="District"/>
    <s v="2"/>
    <x v="1"/>
    <s v="21"/>
    <x v="7"/>
    <s v="21A"/>
    <s v="BC Director Career Education"/>
    <s v="21AW"/>
    <s v="BC Strong Workforce"/>
  </r>
  <r>
    <s v="BMC728"/>
    <x v="0"/>
    <s v="LABORF"/>
    <s v="2025"/>
    <n v="51354.45"/>
    <m/>
    <s v="RP613"/>
    <s v="21AWR8"/>
    <s v="2191"/>
    <s v="619000"/>
    <s v="R41283"/>
    <m/>
    <s v="0"/>
    <s v="District"/>
    <s v="2"/>
    <x v="1"/>
    <s v="21"/>
    <x v="7"/>
    <s v="21A"/>
    <s v="BC Director Career Education"/>
    <s v="21AW"/>
    <s v="BC Strong Workforce"/>
  </r>
  <r>
    <s v="BMC718"/>
    <x v="0"/>
    <s v="LABORF"/>
    <s v="2025"/>
    <n v="65173.26"/>
    <m/>
    <s v="RP613"/>
    <s v="21AWR8"/>
    <s v="2191"/>
    <s v="647000"/>
    <s v="R4128D"/>
    <m/>
    <s v="0"/>
    <s v="District"/>
    <s v="2"/>
    <x v="1"/>
    <s v="21"/>
    <x v="7"/>
    <s v="21A"/>
    <s v="BC Director Career Education"/>
    <s v="21AW"/>
    <s v="BC Strong Workforce"/>
  </r>
  <r>
    <s v="BMN134"/>
    <x v="0"/>
    <s v="LABORF"/>
    <s v="2025"/>
    <n v="0"/>
    <m/>
    <s v="RP613"/>
    <s v="21AWR8"/>
    <s v="2110"/>
    <s v="619000"/>
    <s v="R41283"/>
    <m/>
    <s v="0"/>
    <s v="District"/>
    <s v="2"/>
    <x v="1"/>
    <s v="21"/>
    <x v="7"/>
    <s v="21A"/>
    <s v="BC Director Career Education"/>
    <s v="21AW"/>
    <s v="BC Strong Workforce"/>
  </r>
  <r>
    <s v="DMC171"/>
    <x v="0"/>
    <s v="LABORF"/>
    <s v="2025"/>
    <n v="29074.41"/>
    <m/>
    <s v="RP613"/>
    <s v="21AWR8"/>
    <s v="2191"/>
    <s v="684000"/>
    <s v="R41283"/>
    <m/>
    <s v="0"/>
    <s v="District"/>
    <s v="2"/>
    <x v="1"/>
    <s v="21"/>
    <x v="7"/>
    <s v="21A"/>
    <s v="BC Director Career Education"/>
    <s v="21AW"/>
    <s v="BC Strong Workforce"/>
  </r>
  <r>
    <s v="BMC795"/>
    <x v="0"/>
    <s v="LABORF"/>
    <s v="2025"/>
    <n v="60519.82"/>
    <m/>
    <s v="RP613"/>
    <s v="21AWR8"/>
    <s v="2191"/>
    <s v="619000"/>
    <s v="R41283"/>
    <m/>
    <s v="0"/>
    <s v="District"/>
    <s v="2"/>
    <x v="1"/>
    <s v="21"/>
    <x v="7"/>
    <s v="21A"/>
    <s v="BC Director Career Education"/>
    <s v="21AW"/>
    <s v="BC Strong Workforce"/>
  </r>
  <r>
    <s v="BMM069"/>
    <x v="0"/>
    <s v="LABORF"/>
    <s v="2025"/>
    <n v="171802.86"/>
    <m/>
    <s v="GU001"/>
    <s v="21BBD0"/>
    <s v="1214"/>
    <s v="601000"/>
    <m/>
    <m/>
    <s v="0"/>
    <s v="District"/>
    <s v="2"/>
    <x v="1"/>
    <s v="21"/>
    <x v="7"/>
    <s v="21B"/>
    <s v="Dean English"/>
    <s v="21BB"/>
    <s v="BC English Dept"/>
  </r>
  <r>
    <s v="BTF104"/>
    <x v="0"/>
    <s v="LABORF"/>
    <s v="2025"/>
    <n v="0"/>
    <m/>
    <s v="GU001"/>
    <s v="21BCM1"/>
    <s v="1311"/>
    <s v="060100"/>
    <m/>
    <m/>
    <s v="0"/>
    <s v="District"/>
    <s v="2"/>
    <x v="1"/>
    <s v="21"/>
    <x v="7"/>
    <s v="21B"/>
    <s v="Dean English"/>
    <s v="21BC"/>
    <s v="English Grants"/>
  </r>
  <r>
    <s v="BMF295"/>
    <x v="0"/>
    <s v="LABORF"/>
    <s v="2025"/>
    <n v="129238.63"/>
    <m/>
    <s v="GU001"/>
    <s v="21BEE1"/>
    <s v="1100"/>
    <s v="150100"/>
    <m/>
    <m/>
    <s v="0"/>
    <s v="District"/>
    <s v="2"/>
    <x v="1"/>
    <s v="21"/>
    <x v="7"/>
    <s v="21B"/>
    <s v="Dean English"/>
    <s v="21BE"/>
    <s v="Dean English"/>
  </r>
  <r>
    <s v="BMF553"/>
    <x v="0"/>
    <s v="LABORF"/>
    <s v="2025"/>
    <n v="124479.9"/>
    <m/>
    <s v="GU001"/>
    <s v="21BEE1"/>
    <s v="1100"/>
    <s v="150100"/>
    <m/>
    <m/>
    <s v="0"/>
    <s v="District"/>
    <s v="2"/>
    <x v="1"/>
    <s v="21"/>
    <x v="7"/>
    <s v="21B"/>
    <s v="Dean English"/>
    <s v="21BE"/>
    <s v="Dean English"/>
  </r>
  <r>
    <s v="BMF221"/>
    <x v="0"/>
    <s v="LABORF"/>
    <s v="2025"/>
    <n v="113497.65"/>
    <m/>
    <s v="GU001"/>
    <s v="21BEE1"/>
    <s v="1100"/>
    <s v="150100"/>
    <m/>
    <m/>
    <s v="0"/>
    <s v="District"/>
    <s v="2"/>
    <x v="1"/>
    <s v="21"/>
    <x v="7"/>
    <s v="21B"/>
    <s v="Dean English"/>
    <s v="21BE"/>
    <s v="Dean English"/>
  </r>
  <r>
    <s v="BMF266"/>
    <x v="0"/>
    <s v="LABORF"/>
    <s v="2025"/>
    <n v="147967.51"/>
    <m/>
    <s v="GU001"/>
    <s v="21BEE1"/>
    <s v="1100"/>
    <s v="150100"/>
    <m/>
    <m/>
    <s v="0"/>
    <s v="District"/>
    <s v="2"/>
    <x v="1"/>
    <s v="21"/>
    <x v="7"/>
    <s v="21B"/>
    <s v="Dean English"/>
    <s v="21BE"/>
    <s v="Dean English"/>
  </r>
  <r>
    <s v="BMF560"/>
    <x v="0"/>
    <s v="LABORF"/>
    <s v="2025"/>
    <n v="130781.7"/>
    <m/>
    <s v="GU001"/>
    <s v="21BEE1"/>
    <s v="1100"/>
    <s v="150100"/>
    <m/>
    <m/>
    <s v="0"/>
    <s v="District"/>
    <s v="2"/>
    <x v="1"/>
    <s v="21"/>
    <x v="7"/>
    <s v="21B"/>
    <s v="Dean English"/>
    <s v="21BE"/>
    <s v="Dean English"/>
  </r>
  <r>
    <s v="BMC171"/>
    <x v="0"/>
    <s v="LABORF"/>
    <s v="2025"/>
    <n v="59043.72"/>
    <m/>
    <s v="GU001"/>
    <s v="21CCD0"/>
    <s v="2191"/>
    <s v="601000"/>
    <m/>
    <m/>
    <s v="0"/>
    <s v="District"/>
    <s v="2"/>
    <x v="1"/>
    <s v="21"/>
    <x v="7"/>
    <s v="21C"/>
    <s v="BC Dean Academic Development"/>
    <s v="21CA"/>
    <s v="BC Campus Course Assessment"/>
  </r>
  <r>
    <s v="BMF625"/>
    <x v="0"/>
    <s v="LABORF"/>
    <s v="2025"/>
    <n v="103485.03"/>
    <m/>
    <s v="GU001"/>
    <s v="21DHC1"/>
    <s v="1100"/>
    <s v="123020"/>
    <m/>
    <m/>
    <s v="0"/>
    <s v="District"/>
    <s v="2"/>
    <x v="1"/>
    <s v="21"/>
    <x v="7"/>
    <s v="21D"/>
    <s v="BC Assoc Dean Nursing"/>
    <s v="21DH"/>
    <s v="BC Assc Dean Nursing"/>
  </r>
  <r>
    <s v="BMF173"/>
    <x v="0"/>
    <s v="LABORF"/>
    <s v="2025"/>
    <n v="93752.320000000007"/>
    <m/>
    <s v="GU001"/>
    <s v="21DHC1"/>
    <s v="1100"/>
    <s v="123010"/>
    <m/>
    <m/>
    <s v="0"/>
    <s v="District"/>
    <s v="2"/>
    <x v="1"/>
    <s v="21"/>
    <x v="7"/>
    <s v="21D"/>
    <s v="BC Assoc Dean Nursing"/>
    <s v="21DH"/>
    <s v="BC Assc Dean Nursing"/>
  </r>
  <r>
    <s v="BMM039"/>
    <x v="0"/>
    <s v="LABORF"/>
    <s v="2025"/>
    <n v="176097.94"/>
    <m/>
    <s v="GU001"/>
    <s v="21DHC1"/>
    <s v="1214"/>
    <s v="601000"/>
    <m/>
    <m/>
    <s v="0"/>
    <s v="District"/>
    <s v="2"/>
    <x v="1"/>
    <s v="21"/>
    <x v="7"/>
    <s v="21D"/>
    <s v="BC Assoc Dean Nursing"/>
    <s v="21DH"/>
    <s v="BC Assc Dean Nursing"/>
  </r>
  <r>
    <s v="BMF463"/>
    <x v="0"/>
    <s v="LABORF"/>
    <s v="2025"/>
    <n v="93752.320000000007"/>
    <m/>
    <s v="GU001"/>
    <s v="21DHC1"/>
    <s v="1100"/>
    <s v="123010"/>
    <m/>
    <m/>
    <s v="0"/>
    <s v="District"/>
    <s v="2"/>
    <x v="1"/>
    <s v="21"/>
    <x v="7"/>
    <s v="21D"/>
    <s v="BC Assoc Dean Nursing"/>
    <s v="21DH"/>
    <s v="BC Assc Dean Nursing"/>
  </r>
  <r>
    <s v="BPE596"/>
    <x v="2"/>
    <s v="LABORF"/>
    <s v="2025"/>
    <n v="0"/>
    <m/>
    <s v="RP267"/>
    <s v="21DRP1"/>
    <s v="2412"/>
    <s v="123010"/>
    <m/>
    <m/>
    <s v="0"/>
    <s v="District"/>
    <s v="2"/>
    <x v="1"/>
    <s v="21"/>
    <x v="7"/>
    <s v="21D"/>
    <s v="BC Assoc Dean Nursing"/>
    <s v="21DR"/>
    <s v="BC Rad Tech"/>
  </r>
  <r>
    <s v="BMF170"/>
    <x v="0"/>
    <s v="LABORF"/>
    <s v="2025"/>
    <n v="0"/>
    <m/>
    <s v="GU001"/>
    <s v="21DRT1"/>
    <s v="1100"/>
    <s v="122500"/>
    <m/>
    <m/>
    <s v="0"/>
    <s v="District"/>
    <s v="2"/>
    <x v="1"/>
    <s v="21"/>
    <x v="7"/>
    <s v="21D"/>
    <s v="BC Assoc Dean Nursing"/>
    <s v="21DR"/>
    <s v="BC Rad Tech"/>
  </r>
  <r>
    <s v="BMF328"/>
    <x v="0"/>
    <s v="LABORF"/>
    <s v="2025"/>
    <n v="63652.74"/>
    <m/>
    <s v="GU001"/>
    <s v="21DRT1"/>
    <s v="1100"/>
    <s v="122500"/>
    <m/>
    <m/>
    <s v="0"/>
    <s v="District"/>
    <s v="2"/>
    <x v="1"/>
    <s v="21"/>
    <x v="7"/>
    <s v="21D"/>
    <s v="BC Assoc Dean Nursing"/>
    <s v="21DR"/>
    <s v="BC Rad Tech"/>
  </r>
  <r>
    <s v="BMF235"/>
    <x v="0"/>
    <s v="LABORF"/>
    <s v="2025"/>
    <n v="137402.54"/>
    <m/>
    <s v="GU001"/>
    <s v="21FFL1"/>
    <s v="1100"/>
    <s v="110500"/>
    <m/>
    <m/>
    <s v="0"/>
    <s v="District"/>
    <s v="2"/>
    <x v="1"/>
    <s v="21"/>
    <x v="7"/>
    <s v="21F"/>
    <s v="BC DEAN"/>
    <s v="21FF"/>
    <s v="BC FOREIGN LANGUAGE"/>
  </r>
  <r>
    <s v="BMF010"/>
    <x v="0"/>
    <s v="LABORF"/>
    <s v="2025"/>
    <n v="91465.69"/>
    <m/>
    <s v="GU001"/>
    <s v="21FPL1"/>
    <s v="1100"/>
    <s v="150900"/>
    <m/>
    <m/>
    <s v="0"/>
    <s v="District"/>
    <s v="2"/>
    <x v="1"/>
    <s v="21"/>
    <x v="7"/>
    <s v="21F"/>
    <s v="BC DEAN"/>
    <s v="21FP"/>
    <s v="BC PHILOSOPHY"/>
  </r>
  <r>
    <s v="BMF549"/>
    <x v="0"/>
    <s v="LABORF"/>
    <s v="2025"/>
    <n v="117722.09"/>
    <m/>
    <s v="GU001"/>
    <s v="21GBE1"/>
    <s v="1100"/>
    <s v="220800"/>
    <m/>
    <m/>
    <s v="0"/>
    <s v="District"/>
    <s v="2"/>
    <x v="1"/>
    <s v="21"/>
    <x v="7"/>
    <s v="21G"/>
    <s v="BC Dean of Instruction"/>
    <s v="21GB"/>
    <s v="BC BEHAVIORIAL SCIENCE"/>
  </r>
  <r>
    <s v="BMF612"/>
    <x v="0"/>
    <s v="LABORF"/>
    <s v="2025"/>
    <n v="129943.16"/>
    <m/>
    <s v="GU001"/>
    <s v="21GBE1"/>
    <s v="1100"/>
    <s v="200100"/>
    <m/>
    <m/>
    <s v="0"/>
    <s v="District"/>
    <s v="2"/>
    <x v="1"/>
    <s v="21"/>
    <x v="7"/>
    <s v="21G"/>
    <s v="BC Dean of Instruction"/>
    <s v="21GB"/>
    <s v="BC BEHAVIORIAL SCIENCE"/>
  </r>
  <r>
    <s v="BMF627"/>
    <x v="0"/>
    <s v="LABORF"/>
    <s v="2025"/>
    <n v="126773.81"/>
    <m/>
    <s v="GU001"/>
    <s v="21GBE1"/>
    <s v="1100"/>
    <s v="200100"/>
    <m/>
    <m/>
    <s v="0"/>
    <s v="District"/>
    <s v="2"/>
    <x v="1"/>
    <s v="21"/>
    <x v="7"/>
    <s v="21G"/>
    <s v="BC Dean of Instruction"/>
    <s v="21GB"/>
    <s v="BC BEHAVIORIAL SCIENCE"/>
  </r>
  <r>
    <s v="BMF327"/>
    <x v="0"/>
    <s v="LABORF"/>
    <s v="2025"/>
    <n v="0"/>
    <m/>
    <s v="GU001"/>
    <s v="21GBE1"/>
    <s v="1100"/>
    <s v="200100"/>
    <m/>
    <m/>
    <s v="0"/>
    <s v="District"/>
    <s v="2"/>
    <x v="1"/>
    <s v="21"/>
    <x v="7"/>
    <s v="21G"/>
    <s v="BC Dean of Instruction"/>
    <s v="21GB"/>
    <s v="BC BEHAVIORIAL SCIENCE"/>
  </r>
  <r>
    <s v="BMF510"/>
    <x v="0"/>
    <s v="LABORF"/>
    <s v="2025"/>
    <n v="129238.63"/>
    <m/>
    <s v="GU001"/>
    <s v="21GBE1"/>
    <s v="1100"/>
    <s v="220800"/>
    <m/>
    <m/>
    <s v="0"/>
    <s v="District"/>
    <s v="2"/>
    <x v="1"/>
    <s v="21"/>
    <x v="7"/>
    <s v="21G"/>
    <s v="BC Dean of Instruction"/>
    <s v="21GB"/>
    <s v="BC BEHAVIORIAL SCIENCE"/>
  </r>
  <r>
    <s v="BMF647"/>
    <x v="0"/>
    <s v="LABORF"/>
    <s v="2025"/>
    <n v="102823.27"/>
    <m/>
    <s v="GU001"/>
    <s v="21GBE1"/>
    <s v="1100"/>
    <s v="200100"/>
    <m/>
    <m/>
    <s v="0"/>
    <s v="District"/>
    <s v="2"/>
    <x v="1"/>
    <s v="21"/>
    <x v="7"/>
    <s v="21G"/>
    <s v="BC Dean of Instruction"/>
    <s v="21GB"/>
    <s v="BC BEHAVIORIAL SCIENCE"/>
  </r>
  <r>
    <s v="BMF005"/>
    <x v="0"/>
    <s v="LABORF"/>
    <s v="2025"/>
    <n v="117722.09"/>
    <m/>
    <s v="GU001"/>
    <s v="21GBE1"/>
    <s v="1100"/>
    <s v="200100"/>
    <m/>
    <m/>
    <s v="0"/>
    <s v="District"/>
    <s v="2"/>
    <x v="1"/>
    <s v="21"/>
    <x v="7"/>
    <s v="21G"/>
    <s v="BC Dean of Instruction"/>
    <s v="21GB"/>
    <s v="BC BEHAVIORIAL SCIENCE"/>
  </r>
  <r>
    <s v="BMN139"/>
    <x v="0"/>
    <s v="LABORF"/>
    <s v="2025"/>
    <n v="93388.49"/>
    <m/>
    <s v="GU001"/>
    <s v="21GDAC"/>
    <s v="2110"/>
    <s v="601000"/>
    <m/>
    <m/>
    <s v="0"/>
    <s v="District"/>
    <s v="2"/>
    <x v="1"/>
    <s v="21"/>
    <x v="7"/>
    <s v="21G"/>
    <s v="BC Dean of Instruction"/>
    <s v="21GD"/>
    <s v="BC DEAN"/>
  </r>
  <r>
    <s v="BMF590"/>
    <x v="0"/>
    <s v="LABORF"/>
    <s v="2025"/>
    <n v="130781.7"/>
    <m/>
    <s v="GU001"/>
    <s v="21GDAC"/>
    <s v="1100"/>
    <s v="089900"/>
    <m/>
    <m/>
    <s v="0"/>
    <s v="District"/>
    <s v="2"/>
    <x v="1"/>
    <s v="21"/>
    <x v="7"/>
    <s v="21G"/>
    <s v="BC Dean of Instruction"/>
    <s v="21GD"/>
    <s v="BC DEAN"/>
  </r>
  <r>
    <s v="BMC036"/>
    <x v="0"/>
    <s v="LABORF"/>
    <s v="2025"/>
    <n v="14136.17"/>
    <m/>
    <s v="GU001"/>
    <s v="21GLI0"/>
    <s v="2191"/>
    <s v="612000"/>
    <m/>
    <m/>
    <s v="0"/>
    <s v="District"/>
    <s v="2"/>
    <x v="1"/>
    <s v="21"/>
    <x v="7"/>
    <s v="21G"/>
    <s v="BC Dean of Instruction"/>
    <s v="21GL"/>
    <s v="BC LIBRARY"/>
  </r>
  <r>
    <s v="BMC575"/>
    <x v="0"/>
    <s v="LABORF"/>
    <s v="2025"/>
    <n v="46124.94"/>
    <m/>
    <s v="GU001"/>
    <s v="21GLI0"/>
    <s v="2191"/>
    <s v="612000"/>
    <m/>
    <m/>
    <s v="0"/>
    <s v="District"/>
    <s v="2"/>
    <x v="1"/>
    <s v="21"/>
    <x v="7"/>
    <s v="21G"/>
    <s v="BC Dean of Instruction"/>
    <s v="21GL"/>
    <s v="BC LIBRARY"/>
  </r>
  <r>
    <s v="BMF113"/>
    <x v="0"/>
    <s v="LABORF"/>
    <s v="2025"/>
    <n v="109335.87"/>
    <m/>
    <s v="GU001"/>
    <s v="21GLI0"/>
    <s v="1241"/>
    <s v="612000"/>
    <m/>
    <m/>
    <s v="0"/>
    <s v="District"/>
    <s v="2"/>
    <x v="1"/>
    <s v="21"/>
    <x v="7"/>
    <s v="21G"/>
    <s v="BC Dean of Instruction"/>
    <s v="21GL"/>
    <s v="BC LIBRARY"/>
  </r>
  <r>
    <s v="BMC226"/>
    <x v="0"/>
    <s v="LABORF"/>
    <s v="2025"/>
    <n v="50913.23"/>
    <m/>
    <s v="GU001"/>
    <s v="21GLI0"/>
    <s v="2191"/>
    <s v="612000"/>
    <m/>
    <m/>
    <s v="0"/>
    <s v="District"/>
    <s v="2"/>
    <x v="1"/>
    <s v="21"/>
    <x v="7"/>
    <s v="21G"/>
    <s v="BC Dean of Instruction"/>
    <s v="21GL"/>
    <s v="BC LIBRARY"/>
  </r>
  <r>
    <s v="BMC671"/>
    <x v="0"/>
    <s v="LABORF"/>
    <s v="2025"/>
    <n v="71939.13"/>
    <m/>
    <s v="GU001"/>
    <s v="230BS1"/>
    <s v="2191"/>
    <s v="601000"/>
    <m/>
    <m/>
    <s v="0"/>
    <s v="District"/>
    <s v="2"/>
    <x v="1"/>
    <s v="23"/>
    <x v="8"/>
    <s v="230"/>
    <s v="VP Finance and Admin Services"/>
    <s v="230A"/>
    <s v="VP Finance and Admin Services"/>
  </r>
  <r>
    <s v="BMN171"/>
    <x v="0"/>
    <s v="LABORF"/>
    <s v="2025"/>
    <n v="110679.78"/>
    <m/>
    <s v="GU001"/>
    <s v="230BS1"/>
    <s v="2110"/>
    <s v="672000"/>
    <m/>
    <m/>
    <s v="0"/>
    <s v="District"/>
    <s v="2"/>
    <x v="1"/>
    <s v="23"/>
    <x v="8"/>
    <s v="230"/>
    <s v="VP Finance and Admin Services"/>
    <s v="230A"/>
    <s v="VP Finance and Admin Services"/>
  </r>
  <r>
    <s v="BMN151"/>
    <x v="0"/>
    <s v="LABORF"/>
    <s v="2025"/>
    <n v="83009.84"/>
    <m/>
    <s v="GU001"/>
    <s v="230BS1"/>
    <s v="2110"/>
    <s v="672000"/>
    <m/>
    <m/>
    <s v="0"/>
    <s v="District"/>
    <s v="2"/>
    <x v="1"/>
    <s v="23"/>
    <x v="8"/>
    <s v="230"/>
    <s v="VP Finance and Admin Services"/>
    <s v="230A"/>
    <s v="VP Finance and Admin Services"/>
  </r>
  <r>
    <s v="BMC503"/>
    <x v="0"/>
    <s v="LABORF"/>
    <s v="2025"/>
    <n v="12410.47"/>
    <m/>
    <s v="RP500"/>
    <s v="239SY0"/>
    <s v="2191"/>
    <s v="695010"/>
    <m/>
    <m/>
    <s v="0"/>
    <s v="District"/>
    <s v="2"/>
    <x v="1"/>
    <s v="23"/>
    <x v="8"/>
    <s v="239"/>
    <s v="Public Safety"/>
    <s v="239A"/>
    <s v="Public Safety"/>
  </r>
  <r>
    <s v="BMC733"/>
    <x v="0"/>
    <s v="LABORF"/>
    <s v="2025"/>
    <n v="33920.93"/>
    <m/>
    <s v="GU001"/>
    <s v="239SY0"/>
    <s v="2191"/>
    <s v="677010"/>
    <m/>
    <m/>
    <s v="0"/>
    <s v="District"/>
    <s v="2"/>
    <x v="1"/>
    <s v="23"/>
    <x v="8"/>
    <s v="239"/>
    <s v="Public Safety"/>
    <s v="239A"/>
    <s v="Public Safety"/>
  </r>
  <r>
    <s v="BMC741"/>
    <x v="0"/>
    <s v="LABORF"/>
    <s v="2025"/>
    <n v="5091.32"/>
    <m/>
    <s v="GU001"/>
    <s v="239SY0"/>
    <s v="2191"/>
    <s v="696011"/>
    <m/>
    <m/>
    <s v="0"/>
    <s v="District"/>
    <s v="2"/>
    <x v="1"/>
    <s v="23"/>
    <x v="8"/>
    <s v="239"/>
    <s v="Public Safety"/>
    <s v="239A"/>
    <s v="Public Safety"/>
  </r>
  <r>
    <s v="BMC726"/>
    <x v="0"/>
    <s v="LABORF"/>
    <s v="2025"/>
    <n v="5215.5"/>
    <m/>
    <s v="GU001"/>
    <s v="239SY0"/>
    <s v="2191"/>
    <s v="696011"/>
    <m/>
    <m/>
    <s v="0"/>
    <s v="District"/>
    <s v="2"/>
    <x v="1"/>
    <s v="23"/>
    <x v="8"/>
    <s v="239"/>
    <s v="Public Safety"/>
    <s v="239A"/>
    <s v="Public Safety"/>
  </r>
  <r>
    <s v="BMC010"/>
    <x v="0"/>
    <s v="LABORF"/>
    <s v="2025"/>
    <n v="5218.6000000000004"/>
    <m/>
    <s v="GU001"/>
    <s v="239SY0"/>
    <s v="2191"/>
    <s v="696011"/>
    <m/>
    <m/>
    <s v="0"/>
    <s v="District"/>
    <s v="2"/>
    <x v="1"/>
    <s v="23"/>
    <x v="8"/>
    <s v="239"/>
    <s v="Public Safety"/>
    <s v="239A"/>
    <s v="Public Safety"/>
  </r>
  <r>
    <s v="BMC708"/>
    <x v="0"/>
    <s v="LABORF"/>
    <s v="2025"/>
    <n v="3865.26"/>
    <m/>
    <s v="GU001"/>
    <s v="239SY0"/>
    <s v="2191"/>
    <s v="696011"/>
    <m/>
    <m/>
    <s v="0"/>
    <s v="District"/>
    <s v="2"/>
    <x v="1"/>
    <s v="23"/>
    <x v="8"/>
    <s v="239"/>
    <s v="Public Safety"/>
    <s v="239A"/>
    <s v="Public Safety"/>
  </r>
  <r>
    <s v="BMC733"/>
    <x v="0"/>
    <s v="LABORF"/>
    <s v="2025"/>
    <n v="13046.51"/>
    <m/>
    <s v="RP500"/>
    <s v="239SY0"/>
    <s v="2191"/>
    <s v="695010"/>
    <m/>
    <m/>
    <s v="0"/>
    <s v="District"/>
    <s v="2"/>
    <x v="1"/>
    <s v="23"/>
    <x v="8"/>
    <s v="239"/>
    <s v="Public Safety"/>
    <s v="239A"/>
    <s v="Public Safety"/>
  </r>
  <r>
    <s v="BMC504"/>
    <x v="0"/>
    <s v="LABORF"/>
    <s v="2025"/>
    <n v="32267.22"/>
    <m/>
    <s v="GU001"/>
    <s v="239SY0"/>
    <s v="2191"/>
    <s v="677010"/>
    <m/>
    <m/>
    <s v="0"/>
    <s v="District"/>
    <s v="2"/>
    <x v="1"/>
    <s v="23"/>
    <x v="8"/>
    <s v="239"/>
    <s v="Public Safety"/>
    <s v="239A"/>
    <s v="Public Safety"/>
  </r>
  <r>
    <s v="BMC701"/>
    <x v="0"/>
    <s v="LABORF"/>
    <s v="2025"/>
    <n v="3846.03"/>
    <m/>
    <s v="GU001"/>
    <s v="239SY0"/>
    <s v="2191"/>
    <s v="696011"/>
    <m/>
    <m/>
    <s v="0"/>
    <s v="District"/>
    <s v="2"/>
    <x v="1"/>
    <s v="23"/>
    <x v="8"/>
    <s v="239"/>
    <s v="Public Safety"/>
    <s v="239A"/>
    <s v="Public Safety"/>
  </r>
  <r>
    <s v="BMC858"/>
    <x v="0"/>
    <s v="LABORF"/>
    <s v="2025"/>
    <n v="29249.96"/>
    <m/>
    <s v="GU001"/>
    <s v="239SY0"/>
    <s v="2191"/>
    <s v="677010"/>
    <m/>
    <m/>
    <s v="0"/>
    <s v="District"/>
    <s v="2"/>
    <x v="1"/>
    <s v="23"/>
    <x v="8"/>
    <s v="239"/>
    <s v="Public Safety"/>
    <s v="239A"/>
    <s v="Public Safety"/>
  </r>
  <r>
    <s v="BTC051"/>
    <x v="0"/>
    <s v="LABORF"/>
    <s v="2025"/>
    <n v="0"/>
    <m/>
    <s v="GU001"/>
    <s v="23CMOC"/>
    <s v="2399"/>
    <s v="653000"/>
    <m/>
    <m/>
    <s v="0"/>
    <s v="District"/>
    <s v="2"/>
    <x v="1"/>
    <s v="23"/>
    <x v="8"/>
    <s v="23C"/>
    <s v="M &amp; O Manager"/>
    <s v="23CA"/>
    <s v="M &amp; O Manager"/>
  </r>
  <r>
    <s v="BTC212"/>
    <x v="0"/>
    <s v="LABORF"/>
    <s v="2025"/>
    <n v="0"/>
    <m/>
    <s v="GU001"/>
    <s v="23CMOC"/>
    <s v="2399"/>
    <s v="653000"/>
    <m/>
    <m/>
    <s v="0"/>
    <s v="District"/>
    <s v="2"/>
    <x v="1"/>
    <s v="23"/>
    <x v="8"/>
    <s v="23C"/>
    <s v="M &amp; O Manager"/>
    <s v="23CA"/>
    <s v="M &amp; O Manager"/>
  </r>
  <r>
    <s v="BMC524"/>
    <x v="0"/>
    <s v="LABORF"/>
    <s v="2025"/>
    <n v="38803.18"/>
    <m/>
    <s v="GU001"/>
    <s v="23CMOC"/>
    <s v="2191"/>
    <s v="653000"/>
    <m/>
    <m/>
    <s v="0"/>
    <s v="District"/>
    <s v="2"/>
    <x v="1"/>
    <s v="23"/>
    <x v="8"/>
    <s v="23C"/>
    <s v="M &amp; O Manager"/>
    <s v="23CA"/>
    <s v="M &amp; O Manager"/>
  </r>
  <r>
    <s v="BMN004"/>
    <x v="0"/>
    <s v="LABORF"/>
    <s v="2025"/>
    <n v="94172.37"/>
    <m/>
    <s v="GU001"/>
    <s v="23CMOD"/>
    <s v="2110"/>
    <s v="711001"/>
    <m/>
    <m/>
    <s v="0"/>
    <s v="District"/>
    <s v="2"/>
    <x v="1"/>
    <s v="23"/>
    <x v="8"/>
    <s v="23C"/>
    <s v="M &amp; O Manager"/>
    <s v="23CA"/>
    <s v="M &amp; O Manager"/>
  </r>
  <r>
    <s v="BMC080"/>
    <x v="0"/>
    <s v="LABORF"/>
    <s v="2025"/>
    <n v="70184.41"/>
    <m/>
    <s v="GU001"/>
    <s v="23CMOD"/>
    <s v="2191"/>
    <s v="679000"/>
    <m/>
    <m/>
    <s v="0"/>
    <s v="District"/>
    <s v="2"/>
    <x v="1"/>
    <s v="23"/>
    <x v="8"/>
    <s v="23C"/>
    <s v="M &amp; O Manager"/>
    <s v="23CA"/>
    <s v="M &amp; O Manager"/>
  </r>
  <r>
    <s v="BMC877"/>
    <x v="0"/>
    <s v="LABORF"/>
    <s v="2025"/>
    <n v="0"/>
    <m/>
    <s v="GU001"/>
    <s v="23CMOG"/>
    <s v="2191"/>
    <s v="655000"/>
    <m/>
    <m/>
    <s v="0"/>
    <s v="District"/>
    <s v="2"/>
    <x v="1"/>
    <s v="23"/>
    <x v="8"/>
    <s v="23C"/>
    <s v="M &amp; O Manager"/>
    <s v="23CA"/>
    <s v="M &amp; O Manager"/>
  </r>
  <r>
    <s v="BMC742"/>
    <x v="0"/>
    <s v="LABORF"/>
    <s v="2025"/>
    <n v="53490.69"/>
    <m/>
    <s v="GU001"/>
    <s v="23CMOG"/>
    <s v="2191"/>
    <s v="655000"/>
    <m/>
    <m/>
    <s v="0"/>
    <s v="District"/>
    <s v="2"/>
    <x v="1"/>
    <s v="23"/>
    <x v="8"/>
    <s v="23C"/>
    <s v="M &amp; O Manager"/>
    <s v="23CA"/>
    <s v="M &amp; O Manager"/>
  </r>
  <r>
    <s v="BMC033"/>
    <x v="0"/>
    <s v="LABORF"/>
    <s v="2025"/>
    <n v="43902.35"/>
    <m/>
    <s v="GU001"/>
    <s v="23CMOG"/>
    <s v="2191"/>
    <s v="655000"/>
    <m/>
    <m/>
    <s v="0"/>
    <s v="District"/>
    <s v="2"/>
    <x v="1"/>
    <s v="23"/>
    <x v="8"/>
    <s v="23C"/>
    <s v="M &amp; O Manager"/>
    <s v="23CA"/>
    <s v="M &amp; O Manager"/>
  </r>
  <r>
    <s v="BPE622"/>
    <x v="0"/>
    <s v="LABORF"/>
    <s v="2025"/>
    <n v="0"/>
    <m/>
    <s v="BF100"/>
    <s v="23DCS2"/>
    <s v="2394"/>
    <s v="694011"/>
    <m/>
    <m/>
    <s v="0"/>
    <s v="District"/>
    <s v="2"/>
    <x v="1"/>
    <s v="23"/>
    <x v="8"/>
    <s v="23F"/>
    <s v="BC Food Service"/>
    <s v="23FS"/>
    <s v="BC Food Service"/>
  </r>
  <r>
    <s v="BTC208"/>
    <x v="0"/>
    <s v="LABORF"/>
    <s v="2025"/>
    <n v="0"/>
    <m/>
    <s v="BF100"/>
    <s v="23DCS2"/>
    <s v="2399"/>
    <s v="694011"/>
    <m/>
    <m/>
    <s v="0"/>
    <s v="District"/>
    <s v="2"/>
    <x v="1"/>
    <s v="23"/>
    <x v="8"/>
    <s v="23F"/>
    <s v="BC Food Service"/>
    <s v="23FS"/>
    <s v="BC Food Service"/>
  </r>
  <r>
    <s v="BPE625"/>
    <x v="0"/>
    <s v="LABORF"/>
    <s v="2025"/>
    <n v="0"/>
    <m/>
    <s v="BF100"/>
    <s v="23DES1"/>
    <s v="2394"/>
    <s v="694014"/>
    <m/>
    <m/>
    <s v="0"/>
    <s v="District"/>
    <s v="2"/>
    <x v="1"/>
    <s v="23"/>
    <x v="8"/>
    <s v="23F"/>
    <s v="BC Food Service"/>
    <s v="23FS"/>
    <s v="BC Food Service"/>
  </r>
  <r>
    <s v="BTC210"/>
    <x v="0"/>
    <s v="LABORF"/>
    <s v="2025"/>
    <n v="0"/>
    <m/>
    <s v="BF100"/>
    <s v="23DFS1"/>
    <s v="2399"/>
    <s v="694011"/>
    <m/>
    <m/>
    <s v="0"/>
    <s v="District"/>
    <s v="2"/>
    <x v="1"/>
    <s v="23"/>
    <x v="8"/>
    <s v="23F"/>
    <s v="BC Food Service"/>
    <s v="23FS"/>
    <s v="BC Food Service"/>
  </r>
  <r>
    <s v="BPE525"/>
    <x v="0"/>
    <s v="LABORF"/>
    <s v="2025"/>
    <n v="0"/>
    <m/>
    <s v="BF100"/>
    <s v="23DFS1"/>
    <s v="2394"/>
    <s v="694011"/>
    <m/>
    <m/>
    <s v="0"/>
    <s v="District"/>
    <s v="2"/>
    <x v="1"/>
    <s v="23"/>
    <x v="8"/>
    <s v="23F"/>
    <s v="BC Food Service"/>
    <s v="23FS"/>
    <s v="BC Food Service"/>
  </r>
  <r>
    <s v="BMN098"/>
    <x v="0"/>
    <s v="LABORF"/>
    <s v="2025"/>
    <n v="84655.73"/>
    <m/>
    <s v="BF100"/>
    <s v="23DFS1"/>
    <s v="2110"/>
    <s v="694011"/>
    <m/>
    <m/>
    <s v="0"/>
    <s v="District"/>
    <s v="2"/>
    <x v="1"/>
    <s v="23"/>
    <x v="8"/>
    <s v="23F"/>
    <s v="BC Food Service"/>
    <s v="23FS"/>
    <s v="BC Food Service"/>
  </r>
  <r>
    <s v="BMC372"/>
    <x v="0"/>
    <s v="LABORF"/>
    <s v="2025"/>
    <n v="17856.93"/>
    <m/>
    <s v="BF100"/>
    <s v="23DFS1"/>
    <s v="2191"/>
    <s v="694011"/>
    <m/>
    <m/>
    <s v="0"/>
    <s v="District"/>
    <s v="2"/>
    <x v="1"/>
    <s v="23"/>
    <x v="8"/>
    <s v="23F"/>
    <s v="BC Food Service"/>
    <s v="23FS"/>
    <s v="BC Food Service"/>
  </r>
  <r>
    <s v="BMC534"/>
    <x v="0"/>
    <s v="LABORF"/>
    <s v="2025"/>
    <n v="0"/>
    <m/>
    <s v="TB800"/>
    <s v="240PI0"/>
    <s v="2191"/>
    <s v="671000"/>
    <m/>
    <m/>
    <s v="0"/>
    <s v="District"/>
    <s v="2"/>
    <x v="1"/>
    <s v="24"/>
    <x v="9"/>
    <s v="240"/>
    <s v="Director-Institutnl Dev/Foundation"/>
    <s v="240A"/>
    <s v="Director-Institutnl Dev/Foundation"/>
  </r>
  <r>
    <s v="BPLI24"/>
    <x v="0"/>
    <s v="LABORF"/>
    <s v="2025"/>
    <n v="0"/>
    <m/>
    <s v="CE020"/>
    <s v="240LI2"/>
    <s v="2412"/>
    <s v="682000"/>
    <m/>
    <m/>
    <s v="0"/>
    <s v="District"/>
    <s v="2"/>
    <x v="1"/>
    <s v="24"/>
    <x v="9"/>
    <s v="240"/>
    <s v="Director-Institutnl Dev/Foundation"/>
    <s v="240B"/>
    <s v="Levan Center"/>
  </r>
  <r>
    <s v="BMN095"/>
    <x v="0"/>
    <s v="LABORF"/>
    <s v="2025"/>
    <n v="0"/>
    <m/>
    <s v="GU001"/>
    <s v="260VS0"/>
    <s v="2110"/>
    <s v="649090"/>
    <m/>
    <m/>
    <s v="0"/>
    <s v="District"/>
    <s v="2"/>
    <x v="1"/>
    <s v="26"/>
    <x v="10"/>
    <s v="260"/>
    <s v="VP of Student Services"/>
    <s v="260A"/>
    <s v="VP of Student Services"/>
  </r>
  <r>
    <s v="BTC021"/>
    <x v="0"/>
    <s v="LABORF"/>
    <s v="2025"/>
    <n v="0"/>
    <m/>
    <s v="RP360"/>
    <s v="260VS0"/>
    <s v="2399"/>
    <s v="611000"/>
    <m/>
    <m/>
    <s v="0"/>
    <s v="District"/>
    <s v="2"/>
    <x v="1"/>
    <s v="26"/>
    <x v="10"/>
    <s v="260"/>
    <s v="VP of Student Services"/>
    <s v="260A"/>
    <s v="VP of Student Services"/>
  </r>
  <r>
    <s v="BMN079"/>
    <x v="0"/>
    <s v="LABORF"/>
    <s v="2025"/>
    <n v="0"/>
    <m/>
    <s v="GU001"/>
    <s v="260VS0"/>
    <s v="2110"/>
    <s v="649090"/>
    <m/>
    <m/>
    <s v="0"/>
    <s v="District"/>
    <s v="2"/>
    <x v="1"/>
    <s v="26"/>
    <x v="10"/>
    <s v="260"/>
    <s v="VP of Student Services"/>
    <s v="260A"/>
    <s v="VP of Student Services"/>
  </r>
  <r>
    <s v="BMN097"/>
    <x v="0"/>
    <s v="LABORF"/>
    <s v="2025"/>
    <n v="0"/>
    <m/>
    <s v="GU001"/>
    <s v="260VS0"/>
    <s v="2110"/>
    <s v="649090"/>
    <m/>
    <m/>
    <s v="0"/>
    <s v="District"/>
    <s v="2"/>
    <x v="1"/>
    <s v="26"/>
    <x v="10"/>
    <s v="260"/>
    <s v="VP of Student Services"/>
    <s v="260A"/>
    <s v="VP of Student Services"/>
  </r>
  <r>
    <s v="BMN117"/>
    <x v="0"/>
    <s v="LABORF"/>
    <s v="2025"/>
    <n v="0"/>
    <m/>
    <s v="GU001"/>
    <s v="260VS0"/>
    <s v="2110"/>
    <s v="649090"/>
    <m/>
    <m/>
    <s v="0"/>
    <s v="District"/>
    <s v="2"/>
    <x v="1"/>
    <s v="26"/>
    <x v="10"/>
    <s v="260"/>
    <s v="VP of Student Services"/>
    <s v="260A"/>
    <s v="VP of Student Services"/>
  </r>
  <r>
    <s v="BMN081"/>
    <x v="0"/>
    <s v="LABORF"/>
    <s v="2025"/>
    <n v="0"/>
    <m/>
    <s v="GU001"/>
    <s v="260VS0"/>
    <s v="2110"/>
    <s v="649090"/>
    <m/>
    <m/>
    <s v="0"/>
    <s v="District"/>
    <s v="2"/>
    <x v="1"/>
    <s v="26"/>
    <x v="10"/>
    <s v="260"/>
    <s v="VP of Student Services"/>
    <s v="260A"/>
    <s v="VP of Student Services"/>
  </r>
  <r>
    <s v="BMC553"/>
    <x v="0"/>
    <s v="LABORF"/>
    <s v="2025"/>
    <n v="65057.77"/>
    <m/>
    <s v="GU001"/>
    <s v="260VS0"/>
    <s v="2191"/>
    <s v="679000"/>
    <s v="DSPLDH"/>
    <m/>
    <s v="0"/>
    <s v="District"/>
    <s v="2"/>
    <x v="1"/>
    <s v="26"/>
    <x v="10"/>
    <s v="260"/>
    <s v="VP of Student Services"/>
    <s v="260A"/>
    <s v="VP of Student Services"/>
  </r>
  <r>
    <s v="BMN085"/>
    <x v="0"/>
    <s v="LABORF"/>
    <s v="2025"/>
    <n v="0"/>
    <m/>
    <s v="GU001"/>
    <s v="260VS0"/>
    <s v="2110"/>
    <s v="649090"/>
    <m/>
    <m/>
    <s v="0"/>
    <s v="District"/>
    <s v="2"/>
    <x v="1"/>
    <s v="26"/>
    <x v="10"/>
    <s v="260"/>
    <s v="VP of Student Services"/>
    <s v="260A"/>
    <s v="VP of Student Services"/>
  </r>
  <r>
    <s v="BMN093"/>
    <x v="0"/>
    <s v="LABORF"/>
    <s v="2025"/>
    <n v="0"/>
    <m/>
    <s v="GU001"/>
    <s v="260VS0"/>
    <s v="2110"/>
    <s v="649090"/>
    <m/>
    <m/>
    <s v="0"/>
    <s v="District"/>
    <s v="2"/>
    <x v="1"/>
    <s v="26"/>
    <x v="10"/>
    <s v="260"/>
    <s v="VP of Student Services"/>
    <s v="260A"/>
    <s v="VP of Student Services"/>
  </r>
  <r>
    <s v="DMN095"/>
    <x v="0"/>
    <s v="LABORF"/>
    <s v="2025"/>
    <n v="0"/>
    <m/>
    <s v="RP384"/>
    <s v="260EQ9"/>
    <s v="2110"/>
    <s v="649090"/>
    <m/>
    <m/>
    <s v="0"/>
    <s v="District"/>
    <s v="2"/>
    <x v="1"/>
    <s v="26"/>
    <x v="10"/>
    <s v="260"/>
    <s v="VP of Student Services"/>
    <s v="260E"/>
    <s v="VP GRANTS"/>
  </r>
  <r>
    <s v="BMN058"/>
    <x v="0"/>
    <s v="LABORF"/>
    <s v="2025"/>
    <n v="91110.73"/>
    <m/>
    <s v="RP674"/>
    <s v="260RR1"/>
    <s v="2110"/>
    <s v="649090"/>
    <m/>
    <m/>
    <s v="0"/>
    <s v="District"/>
    <s v="2"/>
    <x v="1"/>
    <s v="26"/>
    <x v="10"/>
    <s v="260"/>
    <s v="VP of Student Services"/>
    <s v="260R"/>
    <s v="Student Retention"/>
  </r>
  <r>
    <s v="BMC837"/>
    <x v="0"/>
    <s v="LABORF"/>
    <s v="2025"/>
    <n v="70184.41"/>
    <m/>
    <s v="RP674"/>
    <s v="260RR1"/>
    <s v="2191"/>
    <s v="649090"/>
    <m/>
    <m/>
    <s v="0"/>
    <s v="District"/>
    <s v="2"/>
    <x v="1"/>
    <s v="26"/>
    <x v="10"/>
    <s v="260"/>
    <s v="VP of Student Services"/>
    <s v="260R"/>
    <s v="Student Retention"/>
  </r>
  <r>
    <s v="BMC675"/>
    <x v="0"/>
    <s v="LABORF"/>
    <s v="2025"/>
    <n v="77470.45"/>
    <m/>
    <s v="RP674"/>
    <s v="260RR1"/>
    <s v="2191"/>
    <s v="649090"/>
    <m/>
    <m/>
    <s v="0"/>
    <s v="District"/>
    <s v="2"/>
    <x v="1"/>
    <s v="26"/>
    <x v="10"/>
    <s v="260"/>
    <s v="VP of Student Services"/>
    <s v="260R"/>
    <s v="Student Retention"/>
  </r>
  <r>
    <s v="BMC676"/>
    <x v="0"/>
    <s v="LABORF"/>
    <s v="2025"/>
    <n v="10597.81"/>
    <m/>
    <s v="RP383"/>
    <s v="267MF1"/>
    <s v="2191"/>
    <s v="644000"/>
    <m/>
    <m/>
    <s v="0"/>
    <s v="District"/>
    <s v="2"/>
    <x v="1"/>
    <s v="26"/>
    <x v="10"/>
    <s v="267"/>
    <s v="Dean of Student Services"/>
    <s v="267M"/>
    <s v="Mental Health"/>
  </r>
  <r>
    <s v="BMN169"/>
    <x v="0"/>
    <s v="LABORF"/>
    <s v="2025"/>
    <n v="57296.35"/>
    <m/>
    <s v="RP383"/>
    <s v="267MF1"/>
    <s v="2110"/>
    <s v="644000"/>
    <m/>
    <m/>
    <s v="0"/>
    <s v="District"/>
    <s v="2"/>
    <x v="1"/>
    <s v="26"/>
    <x v="10"/>
    <s v="267"/>
    <s v="Dean of Student Services"/>
    <s v="267M"/>
    <s v="Mental Health"/>
  </r>
  <r>
    <s v="BMC252"/>
    <x v="0"/>
    <s v="LABORF"/>
    <s v="2025"/>
    <n v="0"/>
    <m/>
    <s v="RP510"/>
    <s v="26BHS1"/>
    <s v="2191"/>
    <s v="644000"/>
    <m/>
    <m/>
    <s v="0"/>
    <s v="District"/>
    <s v="2"/>
    <x v="1"/>
    <s v="26"/>
    <x v="10"/>
    <s v="26B"/>
    <s v="Director of Student Health"/>
    <s v="26BH"/>
    <s v="Director of Student Health"/>
  </r>
  <r>
    <s v="BMN168"/>
    <x v="0"/>
    <s v="LABORF"/>
    <s v="2025"/>
    <n v="108108.86"/>
    <m/>
    <s v="RP510"/>
    <s v="26BHS1"/>
    <s v="2110"/>
    <s v="644000"/>
    <m/>
    <m/>
    <s v="0"/>
    <s v="District"/>
    <s v="2"/>
    <x v="1"/>
    <s v="26"/>
    <x v="10"/>
    <s v="26B"/>
    <s v="Director of Student Health"/>
    <s v="26BH"/>
    <s v="Director of Student Health"/>
  </r>
  <r>
    <s v="BMC668"/>
    <x v="0"/>
    <s v="LABORF"/>
    <s v="2025"/>
    <n v="68472.639999999999"/>
    <m/>
    <s v="GU001"/>
    <s v="26CCG1"/>
    <s v="2191"/>
    <s v="631000"/>
    <m/>
    <m/>
    <s v="0"/>
    <s v="District"/>
    <s v="2"/>
    <x v="1"/>
    <s v="26"/>
    <x v="10"/>
    <s v="26C"/>
    <s v="Dean of Student Development Success"/>
    <s v="26CC"/>
    <s v="Dean of Student Develop Success"/>
  </r>
  <r>
    <s v="BMC510"/>
    <x v="0"/>
    <s v="LABORF"/>
    <s v="2025"/>
    <n v="96750.07"/>
    <m/>
    <s v="GU001"/>
    <s v="26CCG1"/>
    <s v="2191"/>
    <s v="646000"/>
    <m/>
    <m/>
    <s v="0"/>
    <s v="District"/>
    <s v="2"/>
    <x v="1"/>
    <s v="26"/>
    <x v="10"/>
    <s v="26C"/>
    <s v="Dean of Student Development Success"/>
    <s v="26CC"/>
    <s v="Dean of Student Develop Success"/>
  </r>
  <r>
    <s v="BMC513"/>
    <x v="0"/>
    <s v="LABORF"/>
    <s v="2025"/>
    <n v="96750.07"/>
    <m/>
    <s v="GU001"/>
    <s v="26CCG1"/>
    <s v="2191"/>
    <s v="646000"/>
    <m/>
    <m/>
    <s v="0"/>
    <s v="District"/>
    <s v="2"/>
    <x v="1"/>
    <s v="26"/>
    <x v="10"/>
    <s v="26C"/>
    <s v="Dean of Student Development Success"/>
    <s v="26CC"/>
    <s v="Dean of Student Develop Success"/>
  </r>
  <r>
    <s v="BMC253"/>
    <x v="0"/>
    <s v="LABORF"/>
    <s v="2025"/>
    <n v="47277.98"/>
    <m/>
    <s v="GU001"/>
    <s v="26CCG1"/>
    <s v="2191"/>
    <s v="631000"/>
    <m/>
    <m/>
    <s v="0"/>
    <s v="District"/>
    <s v="2"/>
    <x v="1"/>
    <s v="26"/>
    <x v="10"/>
    <s v="26C"/>
    <s v="Dean of Student Development Success"/>
    <s v="26CC"/>
    <s v="Dean of Student Develop Success"/>
  </r>
  <r>
    <s v="BMN186"/>
    <x v="0"/>
    <s v="LABORF"/>
    <s v="2025"/>
    <n v="55274.98"/>
    <m/>
    <s v="GU001"/>
    <s v="26CCG1"/>
    <s v="2110"/>
    <s v="631000"/>
    <m/>
    <m/>
    <s v="0"/>
    <s v="District"/>
    <s v="2"/>
    <x v="1"/>
    <s v="26"/>
    <x v="10"/>
    <s v="26C"/>
    <s v="Dean of Student Development Success"/>
    <s v="26CC"/>
    <s v="Dean of Student Develop Success"/>
  </r>
  <r>
    <s v="BMN114"/>
    <x v="0"/>
    <s v="LABORF"/>
    <s v="2025"/>
    <n v="86720.5"/>
    <m/>
    <s v="GU001"/>
    <s v="26DDEN"/>
    <s v="2110"/>
    <s v="679000"/>
    <m/>
    <m/>
    <s v="0"/>
    <s v="District"/>
    <s v="2"/>
    <x v="1"/>
    <s v="26"/>
    <x v="10"/>
    <s v="26D"/>
    <s v="Assoc VP - BC"/>
    <s v="26DA"/>
    <s v="Dir Outreach Services"/>
  </r>
  <r>
    <s v="BMN182"/>
    <x v="0"/>
    <s v="LABORF"/>
    <s v="2025"/>
    <n v="86720.5"/>
    <m/>
    <s v="RP586"/>
    <s v="26DEC2"/>
    <s v="2110"/>
    <s v="679000"/>
    <m/>
    <m/>
    <s v="0"/>
    <s v="District"/>
    <s v="2"/>
    <x v="1"/>
    <s v="26"/>
    <x v="10"/>
    <s v="26D"/>
    <s v="Assoc VP - BC"/>
    <s v="26DA"/>
    <s v="Dir Outreach Services"/>
  </r>
  <r>
    <s v="BMC293"/>
    <x v="0"/>
    <s v="LABORF"/>
    <s v="2025"/>
    <n v="94390.35"/>
    <m/>
    <s v="GU001"/>
    <s v="26DOR1"/>
    <s v="2191"/>
    <s v="649090"/>
    <m/>
    <m/>
    <s v="0"/>
    <s v="District"/>
    <s v="2"/>
    <x v="1"/>
    <s v="26"/>
    <x v="10"/>
    <s v="26D"/>
    <s v="Assoc VP - BC"/>
    <s v="26DA"/>
    <s v="Dir Outreach Services"/>
  </r>
  <r>
    <s v="BMF539"/>
    <x v="0"/>
    <s v="LABORF"/>
    <s v="2025"/>
    <n v="111416.36"/>
    <m/>
    <s v="RP008"/>
    <s v="26EDS1"/>
    <s v="1231"/>
    <s v="642000"/>
    <m/>
    <m/>
    <s v="0"/>
    <s v="District"/>
    <s v="2"/>
    <x v="1"/>
    <s v="26"/>
    <x v="10"/>
    <s v="26E"/>
    <s v="Assoc VP - BC"/>
    <s v="26ED"/>
    <s v="BC DSPS"/>
  </r>
  <r>
    <s v="BMC169"/>
    <x v="0"/>
    <s v="LABORF"/>
    <s v="2025"/>
    <n v="60519.82"/>
    <m/>
    <s v="RP420"/>
    <s v="26EWA8"/>
    <s v="2191"/>
    <s v="642000"/>
    <m/>
    <m/>
    <s v="0"/>
    <s v="District"/>
    <s v="2"/>
    <x v="1"/>
    <s v="26"/>
    <x v="10"/>
    <s v="26E"/>
    <s v="Assoc VP - BC"/>
    <s v="26EW"/>
    <s v="BC Workability III"/>
  </r>
  <r>
    <s v="BMC854"/>
    <x v="0"/>
    <s v="LABORF"/>
    <s v="2025"/>
    <n v="57603.62"/>
    <m/>
    <s v="GU001"/>
    <s v="26FFA1"/>
    <s v="2191"/>
    <s v="649090"/>
    <m/>
    <m/>
    <s v="0"/>
    <s v="District"/>
    <s v="2"/>
    <x v="1"/>
    <s v="26"/>
    <x v="10"/>
    <s v="26F"/>
    <s v="Director Financial Aid"/>
    <s v="26FA"/>
    <s v="Director Financial Aid (New Queue)"/>
  </r>
  <r>
    <s v="BMC762"/>
    <x v="0"/>
    <s v="LABORF"/>
    <s v="2025"/>
    <n v="40767.660000000003"/>
    <m/>
    <s v="GU001"/>
    <s v="26FFA1"/>
    <s v="2191"/>
    <s v="646000"/>
    <m/>
    <m/>
    <s v="0"/>
    <s v="District"/>
    <s v="2"/>
    <x v="1"/>
    <s v="26"/>
    <x v="10"/>
    <s v="26F"/>
    <s v="Director Financial Aid"/>
    <s v="26FA"/>
    <s v="Director Financial Aid (New Queue)"/>
  </r>
  <r>
    <s v="BMC822"/>
    <x v="0"/>
    <s v="LABORF"/>
    <s v="2025"/>
    <n v="19247.689999999999"/>
    <m/>
    <s v="GU001"/>
    <s v="26FFA1"/>
    <s v="2191"/>
    <s v="646000"/>
    <m/>
    <m/>
    <s v="0"/>
    <s v="District"/>
    <s v="2"/>
    <x v="1"/>
    <s v="26"/>
    <x v="10"/>
    <s v="26F"/>
    <s v="Director Financial Aid"/>
    <s v="26FA"/>
    <s v="Director Financial Aid (New Queue)"/>
  </r>
  <r>
    <s v="BMC853"/>
    <x v="0"/>
    <s v="LABORF"/>
    <s v="2025"/>
    <n v="57603.62"/>
    <m/>
    <s v="GU001"/>
    <s v="26FFA1"/>
    <s v="2191"/>
    <s v="649090"/>
    <m/>
    <m/>
    <s v="0"/>
    <s v="District"/>
    <s v="2"/>
    <x v="1"/>
    <s v="26"/>
    <x v="10"/>
    <s v="26F"/>
    <s v="Director Financial Aid"/>
    <s v="26FA"/>
    <s v="Director Financial Aid (New Queue)"/>
  </r>
  <r>
    <s v="BMN217"/>
    <x v="0"/>
    <s v="LABORF"/>
    <s v="2025"/>
    <n v="0"/>
    <m/>
    <s v="GU001"/>
    <s v="26FFA1"/>
    <s v="2110"/>
    <s v="646000"/>
    <m/>
    <m/>
    <s v="0"/>
    <s v="District"/>
    <s v="2"/>
    <x v="1"/>
    <s v="26"/>
    <x v="10"/>
    <s v="26F"/>
    <s v="Director Financial Aid"/>
    <s v="26FA"/>
    <s v="Director Financial Aid (New Queue)"/>
  </r>
  <r>
    <s v="BMC211"/>
    <x v="0"/>
    <s v="LABORF"/>
    <s v="2025"/>
    <n v="63583.69"/>
    <m/>
    <s v="RP400"/>
    <s v="26FFA4"/>
    <s v="2191"/>
    <s v="646000"/>
    <s v="BFALCA"/>
    <m/>
    <s v="0"/>
    <s v="District"/>
    <s v="2"/>
    <x v="1"/>
    <s v="26"/>
    <x v="10"/>
    <s v="26F"/>
    <s v="Director Financial Aid"/>
    <s v="26FA"/>
    <s v="Director Financial Aid (New Queue)"/>
  </r>
  <r>
    <s v="BMC696"/>
    <x v="0"/>
    <s v="LABORF"/>
    <s v="2025"/>
    <n v="22245.3"/>
    <m/>
    <s v="RP400"/>
    <s v="26FFA4"/>
    <s v="2191"/>
    <s v="646000"/>
    <s v="BFALBA"/>
    <m/>
    <s v="0"/>
    <s v="District"/>
    <s v="2"/>
    <x v="1"/>
    <s v="26"/>
    <x v="10"/>
    <s v="26F"/>
    <s v="Director Financial Aid"/>
    <s v="26FA"/>
    <s v="Director Financial Aid (New Queue)"/>
  </r>
  <r>
    <s v="BPE582"/>
    <x v="0"/>
    <s v="LABORF"/>
    <s v="2025"/>
    <n v="0"/>
    <m/>
    <s v="RP009"/>
    <s v="26GCA1"/>
    <s v="2394"/>
    <s v="643010"/>
    <s v="CARDCB"/>
    <m/>
    <s v="0"/>
    <s v="District"/>
    <s v="2"/>
    <x v="1"/>
    <s v="26"/>
    <x v="10"/>
    <s v="26G"/>
    <s v="Assoc VP - BC"/>
    <s v="26GA"/>
    <s v="EOPS/CARE"/>
  </r>
  <r>
    <s v="BMC134"/>
    <x v="0"/>
    <s v="LABORF"/>
    <s v="2025"/>
    <n v="35999.980000000003"/>
    <m/>
    <s v="RP350"/>
    <s v="26GCW1"/>
    <s v="2191"/>
    <s v="641010"/>
    <s v="CALLCO"/>
    <m/>
    <s v="0"/>
    <s v="District"/>
    <s v="2"/>
    <x v="1"/>
    <s v="26"/>
    <x v="10"/>
    <s v="26G"/>
    <s v="Assoc VP - BC"/>
    <s v="26GA"/>
    <s v="EOPS/CARE"/>
  </r>
  <r>
    <s v="BMF523"/>
    <x v="0"/>
    <s v="LABORF"/>
    <s v="2025"/>
    <n v="79463.41"/>
    <m/>
    <s v="RP005"/>
    <s v="26GEO1"/>
    <s v="1231"/>
    <s v="643000"/>
    <s v="EOPLCB"/>
    <m/>
    <s v="0"/>
    <s v="District"/>
    <s v="2"/>
    <x v="1"/>
    <s v="26"/>
    <x v="10"/>
    <s v="26G"/>
    <s v="Assoc VP - BC"/>
    <s v="26GA"/>
    <s v="EOPS/CARE"/>
  </r>
  <r>
    <s v="BMC831"/>
    <x v="0"/>
    <s v="LABORF"/>
    <s v="2025"/>
    <n v="59043.72"/>
    <m/>
    <s v="GU001"/>
    <s v="26HAR1"/>
    <s v="2191"/>
    <s v="620000"/>
    <m/>
    <m/>
    <s v="0"/>
    <s v="District"/>
    <s v="2"/>
    <x v="1"/>
    <s v="26"/>
    <x v="10"/>
    <s v="26H"/>
    <s v="ADMISSIONS &amp; RECS."/>
    <s v="26HA"/>
    <s v="ADMISSIONS &amp; RECS."/>
  </r>
  <r>
    <s v="BMC135"/>
    <x v="0"/>
    <s v="LABORF"/>
    <s v="2025"/>
    <n v="50913.23"/>
    <m/>
    <s v="GU001"/>
    <s v="26HAR1"/>
    <s v="2191"/>
    <s v="620000"/>
    <m/>
    <m/>
    <s v="0"/>
    <s v="District"/>
    <s v="2"/>
    <x v="1"/>
    <s v="26"/>
    <x v="10"/>
    <s v="26H"/>
    <s v="ADMISSIONS &amp; RECS."/>
    <s v="26HA"/>
    <s v="ADMISSIONS &amp; RECS."/>
  </r>
  <r>
    <s v="BPE572"/>
    <x v="0"/>
    <s v="LABORF"/>
    <s v="2025"/>
    <n v="0"/>
    <m/>
    <s v="RP659"/>
    <s v="26JCAS"/>
    <s v="2394"/>
    <s v="643020"/>
    <s v="CASDSE"/>
    <m/>
    <s v="0"/>
    <s v="District"/>
    <s v="2"/>
    <x v="1"/>
    <s v="26"/>
    <x v="10"/>
    <s v="26J"/>
    <s v="Director Special Programs"/>
    <s v="26JC"/>
    <s v="BC Cal SOAP"/>
  </r>
  <r>
    <s v="BPE548"/>
    <x v="0"/>
    <s v="LABORF"/>
    <s v="2025"/>
    <n v="0"/>
    <m/>
    <s v="RP659"/>
    <s v="26JCAS"/>
    <s v="2394"/>
    <s v="643020"/>
    <s v="CASDPS"/>
    <m/>
    <s v="0"/>
    <s v="District"/>
    <s v="2"/>
    <x v="1"/>
    <s v="26"/>
    <x v="10"/>
    <s v="26J"/>
    <s v="Director Special Programs"/>
    <s v="26JC"/>
    <s v="BC Cal SOAP"/>
  </r>
  <r>
    <s v="BPE631"/>
    <x v="0"/>
    <s v="LABORF"/>
    <s v="2025"/>
    <n v="0"/>
    <m/>
    <s v="RP131"/>
    <s v="26JFG1"/>
    <s v="2394"/>
    <s v="649080"/>
    <s v="FKCFEN"/>
    <m/>
    <s v="0"/>
    <s v="District"/>
    <s v="2"/>
    <x v="1"/>
    <s v="26"/>
    <x v="10"/>
    <s v="26J"/>
    <s v="Director Special Programs"/>
    <s v="26JF"/>
    <s v="BC Foster Care Grants"/>
  </r>
  <r>
    <s v="BMN071"/>
    <x v="0"/>
    <s v="LABORF"/>
    <s v="2025"/>
    <n v="20748.009999999998"/>
    <m/>
    <s v="RP131"/>
    <s v="26JFG1"/>
    <s v="2110"/>
    <s v="649080"/>
    <s v="FKCFEN"/>
    <m/>
    <s v="0"/>
    <s v="District"/>
    <s v="2"/>
    <x v="1"/>
    <s v="26"/>
    <x v="10"/>
    <s v="26J"/>
    <s v="Director Special Programs"/>
    <s v="26JF"/>
    <s v="BC Foster Care Grants"/>
  </r>
  <r>
    <s v="BMC679"/>
    <x v="0"/>
    <s v="LABORF"/>
    <s v="2025"/>
    <n v="4566.37"/>
    <m/>
    <s v="RP131"/>
    <s v="26JFG1"/>
    <s v="2191"/>
    <s v="649080"/>
    <s v="FKCSNX"/>
    <m/>
    <s v="0"/>
    <s v="District"/>
    <s v="2"/>
    <x v="1"/>
    <s v="26"/>
    <x v="10"/>
    <s v="26J"/>
    <s v="Director Special Programs"/>
    <s v="26JF"/>
    <s v="BC Foster Care Grants"/>
  </r>
  <r>
    <s v="BTN026"/>
    <x v="0"/>
    <s v="LABORF"/>
    <s v="2025"/>
    <n v="98116.29"/>
    <m/>
    <s v="GU001"/>
    <s v="26KCG2"/>
    <s v="2110"/>
    <s v="649040"/>
    <m/>
    <m/>
    <s v="0"/>
    <s v="District"/>
    <s v="2"/>
    <x v="1"/>
    <s v="26"/>
    <x v="10"/>
    <s v="26K"/>
    <s v="Director Transfer Pathways"/>
    <s v="26KC"/>
    <s v="BC INTERNATIONAL"/>
  </r>
  <r>
    <s v="BMN107"/>
    <x v="0"/>
    <s v="LABORF"/>
    <s v="2025"/>
    <n v="32520.19"/>
    <m/>
    <s v="RP384"/>
    <s v="26LEQ9"/>
    <s v="2110"/>
    <s v="649090"/>
    <m/>
    <m/>
    <s v="0"/>
    <s v="District"/>
    <s v="2"/>
    <x v="1"/>
    <s v="26"/>
    <x v="10"/>
    <s v="26L"/>
    <s v="Dir Categorical Programs"/>
    <s v="26LA"/>
    <s v="Categorical Programs"/>
  </r>
  <r>
    <s v="BMC789"/>
    <x v="0"/>
    <s v="LABORF"/>
    <s v="2025"/>
    <n v="55303.17"/>
    <m/>
    <s v="RP384"/>
    <s v="26LEQ9"/>
    <s v="2191"/>
    <s v="649090"/>
    <m/>
    <m/>
    <s v="0"/>
    <s v="District"/>
    <s v="2"/>
    <x v="1"/>
    <s v="26"/>
    <x v="10"/>
    <s v="26L"/>
    <s v="Dir Categorical Programs"/>
    <s v="26LA"/>
    <s v="Categorical Programs"/>
  </r>
  <r>
    <s v="BMC042"/>
    <x v="0"/>
    <s v="LABORF"/>
    <s v="2025"/>
    <n v="9310.69"/>
    <m/>
    <s v="RP384"/>
    <s v="26LEQ9"/>
    <s v="2191"/>
    <s v="649090"/>
    <m/>
    <m/>
    <s v="0"/>
    <s v="District"/>
    <s v="2"/>
    <x v="1"/>
    <s v="26"/>
    <x v="10"/>
    <s v="26L"/>
    <s v="Dir Categorical Programs"/>
    <s v="26LA"/>
    <s v="Categorical Programs"/>
  </r>
  <r>
    <s v="BMC688"/>
    <x v="0"/>
    <s v="LABORF"/>
    <s v="2025"/>
    <n v="52638.32"/>
    <m/>
    <s v="RP384"/>
    <s v="26LEQ9"/>
    <s v="2191"/>
    <s v="649090"/>
    <m/>
    <m/>
    <s v="0"/>
    <s v="District"/>
    <s v="2"/>
    <x v="1"/>
    <s v="26"/>
    <x v="10"/>
    <s v="26L"/>
    <s v="Dir Categorical Programs"/>
    <s v="26LA"/>
    <s v="Categorical Programs"/>
  </r>
  <r>
    <s v="BMN129"/>
    <x v="0"/>
    <s v="LABORF"/>
    <s v="2025"/>
    <n v="65040.38"/>
    <m/>
    <s v="RP384"/>
    <s v="26LEQ9"/>
    <s v="2110"/>
    <s v="649090"/>
    <m/>
    <m/>
    <s v="0"/>
    <s v="District"/>
    <s v="2"/>
    <x v="1"/>
    <s v="26"/>
    <x v="10"/>
    <s v="26L"/>
    <s v="Dir Categorical Programs"/>
    <s v="26LA"/>
    <s v="Categorical Programs"/>
  </r>
  <r>
    <s v="BMF575"/>
    <x v="0"/>
    <s v="LABORF"/>
    <s v="2025"/>
    <n v="106283.51"/>
    <m/>
    <s v="RP384"/>
    <s v="26LEQ9"/>
    <s v="1231"/>
    <s v="649090"/>
    <m/>
    <m/>
    <s v="0"/>
    <s v="District"/>
    <s v="2"/>
    <x v="1"/>
    <s v="26"/>
    <x v="10"/>
    <s v="26L"/>
    <s v="Dir Categorical Programs"/>
    <s v="26LA"/>
    <s v="Categorical Programs"/>
  </r>
  <r>
    <s v="BMC639"/>
    <x v="0"/>
    <s v="LABORF"/>
    <s v="2025"/>
    <n v="24187.52"/>
    <m/>
    <s v="RP384"/>
    <s v="26LEQA"/>
    <s v="2191"/>
    <s v="649090"/>
    <m/>
    <m/>
    <s v="0"/>
    <s v="District"/>
    <s v="2"/>
    <x v="1"/>
    <s v="26"/>
    <x v="10"/>
    <s v="26L"/>
    <s v="Dir Categorical Programs"/>
    <s v="26LA"/>
    <s v="Categorical Programs"/>
  </r>
  <r>
    <s v="BMF472"/>
    <x v="0"/>
    <s v="LABORF"/>
    <s v="2025"/>
    <n v="15832.31"/>
    <m/>
    <s v="RP384"/>
    <s v="26LEQA"/>
    <s v="1251"/>
    <s v="649090"/>
    <m/>
    <m/>
    <s v="0"/>
    <s v="District"/>
    <s v="2"/>
    <x v="1"/>
    <s v="26"/>
    <x v="10"/>
    <s v="26L"/>
    <s v="Dir Categorical Programs"/>
    <s v="26LA"/>
    <s v="Categorical Programs"/>
  </r>
  <r>
    <s v="BMC685"/>
    <x v="0"/>
    <s v="LABORF"/>
    <s v="2025"/>
    <n v="43825.36"/>
    <m/>
    <s v="RP384"/>
    <s v="26LEQA"/>
    <s v="2191"/>
    <s v="649090"/>
    <m/>
    <m/>
    <s v="0"/>
    <s v="District"/>
    <s v="2"/>
    <x v="1"/>
    <s v="26"/>
    <x v="10"/>
    <s v="26L"/>
    <s v="Dir Categorical Programs"/>
    <s v="26LA"/>
    <s v="Categorical Programs"/>
  </r>
  <r>
    <s v="BMC020"/>
    <x v="0"/>
    <s v="LABORF"/>
    <s v="2025"/>
    <n v="4562.13"/>
    <m/>
    <s v="RP384"/>
    <s v="26LEQA"/>
    <s v="2191"/>
    <s v="649090"/>
    <m/>
    <m/>
    <s v="0"/>
    <s v="District"/>
    <s v="2"/>
    <x v="1"/>
    <s v="26"/>
    <x v="10"/>
    <s v="26L"/>
    <s v="Dir Categorical Programs"/>
    <s v="26LA"/>
    <s v="Categorical Programs"/>
  </r>
  <r>
    <s v="BMN141"/>
    <x v="0"/>
    <s v="LABORF"/>
    <s v="2025"/>
    <n v="21680.12"/>
    <m/>
    <s v="RP384"/>
    <s v="26LEQA"/>
    <s v="2110"/>
    <s v="649090"/>
    <m/>
    <m/>
    <s v="0"/>
    <s v="District"/>
    <s v="2"/>
    <x v="1"/>
    <s v="26"/>
    <x v="10"/>
    <s v="26L"/>
    <s v="Dir Categorical Programs"/>
    <s v="26LA"/>
    <s v="Categorical Programs"/>
  </r>
  <r>
    <s v="BMN070"/>
    <x v="0"/>
    <s v="LABORF"/>
    <s v="2025"/>
    <n v="98116.29"/>
    <m/>
    <s v="RP384"/>
    <s v="26LEQA"/>
    <s v="2110"/>
    <s v="649090"/>
    <m/>
    <m/>
    <s v="0"/>
    <s v="District"/>
    <s v="2"/>
    <x v="1"/>
    <s v="26"/>
    <x v="10"/>
    <s v="26L"/>
    <s v="Dir Categorical Programs"/>
    <s v="26LA"/>
    <s v="Categorical Programs"/>
  </r>
  <r>
    <s v="BPE609"/>
    <x v="0"/>
    <s v="LABORF"/>
    <s v="2025"/>
    <n v="0"/>
    <m/>
    <s v="RP659"/>
    <s v="26LCAS"/>
    <s v="2394"/>
    <s v="643020"/>
    <s v="CASDSE"/>
    <m/>
    <s v="0"/>
    <s v="District"/>
    <s v="2"/>
    <x v="1"/>
    <s v="26"/>
    <x v="10"/>
    <s v="26L"/>
    <s v="Dir Categorical Programs"/>
    <s v="26LC"/>
    <s v="CATEGORICAL BC CAL SOAP"/>
  </r>
  <r>
    <s v="CSUB25"/>
    <x v="0"/>
    <s v="LABORF"/>
    <s v="2025"/>
    <n v="0"/>
    <m/>
    <s v="GU001"/>
    <s v="400PR0"/>
    <s v="2399"/>
    <s v="679000"/>
    <m/>
    <s v="CI"/>
    <s v="0"/>
    <s v="District"/>
    <s v="4"/>
    <x v="2"/>
    <s v="40"/>
    <x v="11"/>
    <s v="400"/>
    <s v="President - Cerro Coso College"/>
    <s v="400A"/>
    <s v="President - Cerro Coso College"/>
  </r>
  <r>
    <s v="CMN017"/>
    <x v="0"/>
    <s v="LABORF"/>
    <s v="2025"/>
    <n v="10257.67"/>
    <m/>
    <s v="GU001"/>
    <s v="406IT1"/>
    <s v="2110"/>
    <s v="711001"/>
    <m/>
    <s v="CI"/>
    <s v="0"/>
    <s v="District"/>
    <s v="4"/>
    <x v="2"/>
    <s v="40"/>
    <x v="11"/>
    <s v="406"/>
    <s v="Information Technology"/>
    <s v="406A"/>
    <s v="Information Technology"/>
  </r>
  <r>
    <s v="CMC221"/>
    <x v="0"/>
    <s v="LABORF"/>
    <s v="2025"/>
    <n v="57147.519999999997"/>
    <m/>
    <s v="GU001"/>
    <s v="406IT1"/>
    <s v="2191"/>
    <s v="678000"/>
    <m/>
    <s v="CI"/>
    <s v="0"/>
    <s v="District"/>
    <s v="4"/>
    <x v="2"/>
    <s v="40"/>
    <x v="11"/>
    <s v="406"/>
    <s v="Information Technology"/>
    <s v="406A"/>
    <s v="Information Technology"/>
  </r>
  <r>
    <s v="CTN006"/>
    <x v="0"/>
    <s v="LABORF"/>
    <s v="2025"/>
    <n v="55339.89"/>
    <m/>
    <s v="GU001"/>
    <s v="406IT1"/>
    <s v="2110"/>
    <s v="678000"/>
    <m/>
    <s v="CI"/>
    <s v="0"/>
    <s v="District"/>
    <s v="4"/>
    <x v="2"/>
    <s v="40"/>
    <x v="11"/>
    <s v="406"/>
    <s v="Information Technology"/>
    <s v="406A"/>
    <s v="Information Technology"/>
  </r>
  <r>
    <s v="CMC083"/>
    <x v="0"/>
    <s v="LABORF"/>
    <s v="2025"/>
    <n v="41512.39"/>
    <m/>
    <s v="GU001"/>
    <s v="409PI1"/>
    <s v="2191"/>
    <s v="671000"/>
    <m/>
    <s v="CI"/>
    <s v="0"/>
    <s v="District"/>
    <s v="4"/>
    <x v="2"/>
    <s v="40"/>
    <x v="11"/>
    <s v="409"/>
    <s v="Public Information-Extrnl Relations"/>
    <s v="409A"/>
    <s v="Public Information-Extrnl Relations"/>
  </r>
  <r>
    <s v="CPE036"/>
    <x v="0"/>
    <s v="LABORF"/>
    <s v="2025"/>
    <n v="0"/>
    <m/>
    <s v="RP384"/>
    <s v="40KEQA"/>
    <s v="2311"/>
    <s v="649090"/>
    <m/>
    <s v="CI"/>
    <s v="0"/>
    <s v="District"/>
    <s v="4"/>
    <x v="2"/>
    <s v="40"/>
    <x v="11"/>
    <s v="40K"/>
    <s v="Equity"/>
    <s v="40KA"/>
    <s v="Equity"/>
  </r>
  <r>
    <s v="CMM034"/>
    <x v="0"/>
    <s v="LABORF"/>
    <s v="2025"/>
    <n v="7786.88"/>
    <m/>
    <s v="RP384"/>
    <s v="40KEQA"/>
    <s v="1214"/>
    <s v="649090"/>
    <m/>
    <s v="CI"/>
    <s v="0"/>
    <s v="District"/>
    <s v="4"/>
    <x v="2"/>
    <s v="40"/>
    <x v="11"/>
    <s v="40K"/>
    <s v="Equity"/>
    <s v="40KA"/>
    <s v="Equity"/>
  </r>
  <r>
    <s v="CMC069"/>
    <x v="0"/>
    <s v="LABORF"/>
    <s v="2025"/>
    <n v="5221.6400000000003"/>
    <m/>
    <s v="RP384"/>
    <s v="40KEQA"/>
    <s v="2191"/>
    <s v="649090"/>
    <m/>
    <s v="CM"/>
    <s v="0"/>
    <s v="District"/>
    <s v="4"/>
    <x v="2"/>
    <s v="40"/>
    <x v="11"/>
    <s v="40K"/>
    <s v="Equity"/>
    <s v="40KA"/>
    <s v="Equity"/>
  </r>
  <r>
    <s v="CPE024"/>
    <x v="0"/>
    <s v="LABORF"/>
    <s v="2025"/>
    <n v="0"/>
    <m/>
    <s v="RP029"/>
    <s v="40KNA1"/>
    <s v="2394"/>
    <s v="649090"/>
    <m/>
    <s v="CI"/>
    <s v="0"/>
    <s v="District"/>
    <s v="4"/>
    <x v="2"/>
    <s v="40"/>
    <x v="11"/>
    <s v="40K"/>
    <s v="Equity"/>
    <s v="40KA"/>
    <s v="Equity"/>
  </r>
  <r>
    <s v="CMC284"/>
    <x v="0"/>
    <s v="LABORF"/>
    <s v="2025"/>
    <n v="57603.6"/>
    <m/>
    <s v="RP029"/>
    <s v="40KNA1"/>
    <s v="2191"/>
    <s v="649090"/>
    <m/>
    <s v="CB"/>
    <s v="0"/>
    <s v="District"/>
    <s v="4"/>
    <x v="2"/>
    <s v="40"/>
    <x v="11"/>
    <s v="40K"/>
    <s v="Equity"/>
    <s v="40KA"/>
    <s v="Equity"/>
  </r>
  <r>
    <s v="CZ2550"/>
    <x v="0"/>
    <s v="LABORF"/>
    <s v="2025"/>
    <n v="0"/>
    <m/>
    <s v="GU001"/>
    <s v="410VI0"/>
    <s v="1419"/>
    <s v="601000"/>
    <m/>
    <s v="CI"/>
    <s v="0"/>
    <s v="District"/>
    <s v="4"/>
    <x v="2"/>
    <s v="41"/>
    <x v="12"/>
    <s v="410"/>
    <s v="VP Academic Affairs"/>
    <s v="410A"/>
    <s v="CC - VP Academic Affairs"/>
  </r>
  <r>
    <s v="CO2430"/>
    <x v="0"/>
    <s v="LABORF"/>
    <s v="2025"/>
    <n v="0"/>
    <m/>
    <s v="GU001"/>
    <s v="410VI0"/>
    <s v="1330"/>
    <s v="089900"/>
    <m/>
    <s v="CI"/>
    <s v="0"/>
    <s v="District"/>
    <s v="4"/>
    <x v="2"/>
    <s v="41"/>
    <x v="12"/>
    <s v="410"/>
    <s v="VP Academic Affairs"/>
    <s v="410A"/>
    <s v="CC - VP Academic Affairs"/>
  </r>
  <r>
    <s v="CZ2470"/>
    <x v="0"/>
    <s v="LABORF"/>
    <s v="2025"/>
    <n v="0"/>
    <m/>
    <s v="GU001"/>
    <s v="410VI0"/>
    <s v="1419"/>
    <s v="601000"/>
    <m/>
    <s v="CI"/>
    <s v="0"/>
    <s v="District"/>
    <s v="4"/>
    <x v="2"/>
    <s v="41"/>
    <x v="12"/>
    <s v="410"/>
    <s v="VP Academic Affairs"/>
    <s v="410A"/>
    <s v="CC - VP Academic Affairs"/>
  </r>
  <r>
    <s v="CA2470"/>
    <x v="0"/>
    <s v="LABORF"/>
    <s v="2025"/>
    <n v="0"/>
    <m/>
    <s v="GU001"/>
    <s v="410VI0"/>
    <s v="1310"/>
    <s v="089900"/>
    <m/>
    <s v="CI"/>
    <s v="0"/>
    <s v="District"/>
    <s v="4"/>
    <x v="2"/>
    <s v="41"/>
    <x v="12"/>
    <s v="410"/>
    <s v="VP Academic Affairs"/>
    <s v="410A"/>
    <s v="CC - VP Academic Affairs"/>
  </r>
  <r>
    <s v="CPAH24"/>
    <x v="0"/>
    <s v="LABORF"/>
    <s v="2025"/>
    <n v="0"/>
    <m/>
    <s v="GU001"/>
    <s v="411AH1"/>
    <s v="2495"/>
    <s v="123020"/>
    <m/>
    <s v="CI"/>
    <s v="0"/>
    <s v="District"/>
    <s v="4"/>
    <x v="2"/>
    <s v="41"/>
    <x v="12"/>
    <s v="411"/>
    <s v="Dean of Career Technical Education"/>
    <s v="411A"/>
    <s v="Dean of Career Technical Education"/>
  </r>
  <r>
    <s v="CMF050"/>
    <x v="0"/>
    <s v="LABORF"/>
    <s v="2025"/>
    <n v="0"/>
    <m/>
    <s v="GU001"/>
    <s v="411AH1"/>
    <s v="1100"/>
    <s v="120100"/>
    <m/>
    <s v="CB"/>
    <s v="0"/>
    <s v="District"/>
    <s v="4"/>
    <x v="2"/>
    <s v="41"/>
    <x v="12"/>
    <s v="411"/>
    <s v="Dean of Career Technical Education"/>
    <s v="411A"/>
    <s v="Dean of Career Technical Education"/>
  </r>
  <r>
    <s v="CTF002"/>
    <x v="0"/>
    <s v="LABORF"/>
    <s v="2025"/>
    <n v="55196.83"/>
    <m/>
    <s v="GU001"/>
    <s v="411AH1"/>
    <s v="1311"/>
    <s v="123020"/>
    <m/>
    <s v="CB"/>
    <s v="0"/>
    <s v="District"/>
    <s v="4"/>
    <x v="2"/>
    <s v="41"/>
    <x v="12"/>
    <s v="411"/>
    <s v="Dean of Career Technical Education"/>
    <s v="411A"/>
    <s v="Dean of Career Technical Education"/>
  </r>
  <r>
    <s v="CMF045"/>
    <x v="0"/>
    <s v="LABORF"/>
    <s v="2025"/>
    <n v="58861.05"/>
    <m/>
    <s v="GU001"/>
    <s v="411BU1"/>
    <s v="1100"/>
    <s v="050100"/>
    <m/>
    <s v="CM"/>
    <s v="0"/>
    <s v="District"/>
    <s v="4"/>
    <x v="2"/>
    <s v="41"/>
    <x v="12"/>
    <s v="411"/>
    <s v="Dean of Career Technical Education"/>
    <s v="411A"/>
    <s v="Dean of Career Technical Education"/>
  </r>
  <r>
    <s v="CPE080"/>
    <x v="0"/>
    <s v="LABORF"/>
    <s v="2025"/>
    <n v="0"/>
    <m/>
    <s v="CE012"/>
    <s v="411CE1"/>
    <s v="2412"/>
    <s v="682000"/>
    <m/>
    <s v="CM"/>
    <s v="0"/>
    <s v="District"/>
    <s v="4"/>
    <x v="2"/>
    <s v="41"/>
    <x v="12"/>
    <s v="411"/>
    <s v="Dean of Career Technical Education"/>
    <s v="411A"/>
    <s v="Dean of Career Technical Education"/>
  </r>
  <r>
    <s v="CPE079"/>
    <x v="0"/>
    <s v="LABORF"/>
    <s v="2025"/>
    <n v="0"/>
    <m/>
    <s v="CE012"/>
    <s v="411CE1"/>
    <s v="2412"/>
    <s v="682000"/>
    <m/>
    <s v="CI"/>
    <s v="0"/>
    <s v="District"/>
    <s v="4"/>
    <x v="2"/>
    <s v="41"/>
    <x v="12"/>
    <s v="411"/>
    <s v="Dean of Career Technical Education"/>
    <s v="411A"/>
    <s v="Dean of Career Technical Education"/>
  </r>
  <r>
    <s v="CMF154"/>
    <x v="0"/>
    <s v="LABORF"/>
    <s v="2025"/>
    <n v="44599.71"/>
    <m/>
    <s v="GU001"/>
    <s v="411CI1"/>
    <s v="1252"/>
    <s v="601000"/>
    <m/>
    <s v="CI"/>
    <s v="0"/>
    <s v="District"/>
    <s v="4"/>
    <x v="2"/>
    <s v="41"/>
    <x v="12"/>
    <s v="411"/>
    <s v="Dean of Career Technical Education"/>
    <s v="411A"/>
    <s v="Dean of Career Technical Education"/>
  </r>
  <r>
    <s v="CMF220"/>
    <x v="0"/>
    <s v="LABORF"/>
    <s v="2025"/>
    <n v="117722.09"/>
    <m/>
    <s v="GU001"/>
    <s v="411CI1"/>
    <s v="1100"/>
    <s v="130500"/>
    <m/>
    <s v="CI"/>
    <s v="0"/>
    <s v="District"/>
    <s v="4"/>
    <x v="2"/>
    <s v="41"/>
    <x v="12"/>
    <s v="411"/>
    <s v="Dean of Career Technical Education"/>
    <s v="411A"/>
    <s v="Dean of Career Technical Education"/>
  </r>
  <r>
    <s v="CPE014"/>
    <x v="0"/>
    <s v="LABORF"/>
    <s v="2025"/>
    <n v="0"/>
    <m/>
    <s v="RP676"/>
    <s v="411JS3"/>
    <s v="2311"/>
    <s v="601000"/>
    <m/>
    <s v="CT"/>
    <s v="0"/>
    <s v="District"/>
    <s v="4"/>
    <x v="2"/>
    <s v="41"/>
    <x v="12"/>
    <s v="411"/>
    <s v="Dean of Career Technical Education"/>
    <s v="411A"/>
    <s v="Dean of Career Technical Education"/>
  </r>
  <r>
    <s v="CMF210"/>
    <x v="0"/>
    <s v="LABORF"/>
    <s v="2025"/>
    <n v="137557.51999999999"/>
    <m/>
    <s v="GU001"/>
    <s v="411PU1"/>
    <s v="1100"/>
    <s v="210500"/>
    <m/>
    <s v="CI"/>
    <s v="0"/>
    <s v="District"/>
    <s v="4"/>
    <x v="2"/>
    <s v="41"/>
    <x v="12"/>
    <s v="411"/>
    <s v="Dean of Career Technical Education"/>
    <s v="411A"/>
    <s v="Dean of Career Technical Education"/>
  </r>
  <r>
    <s v="CMF107"/>
    <x v="0"/>
    <s v="LABORF"/>
    <s v="2025"/>
    <n v="143432.92000000001"/>
    <m/>
    <s v="GU001"/>
    <s v="411PU1"/>
    <s v="1100"/>
    <s v="210500"/>
    <m/>
    <s v="CI"/>
    <s v="0"/>
    <s v="District"/>
    <s v="4"/>
    <x v="2"/>
    <s v="41"/>
    <x v="12"/>
    <s v="411"/>
    <s v="Dean of Career Technical Education"/>
    <s v="411A"/>
    <s v="Dean of Career Technical Education"/>
  </r>
  <r>
    <s v="CPPS24"/>
    <x v="0"/>
    <s v="LABORF"/>
    <s v="2025"/>
    <n v="0"/>
    <m/>
    <s v="GU001"/>
    <s v="411PUA"/>
    <s v="2412"/>
    <s v="210500"/>
    <m/>
    <s v="CI"/>
    <s v="0"/>
    <s v="District"/>
    <s v="4"/>
    <x v="2"/>
    <s v="41"/>
    <x v="12"/>
    <s v="411"/>
    <s v="Dean of Career Technical Education"/>
    <s v="411A"/>
    <s v="Dean of Career Technical Education"/>
  </r>
  <r>
    <s v="CMC286"/>
    <x v="0"/>
    <s v="LABORF"/>
    <s v="2025"/>
    <n v="8320.69"/>
    <m/>
    <s v="RP267"/>
    <s v="411RP1"/>
    <s v="2191"/>
    <s v="601000"/>
    <m/>
    <s v="CI"/>
    <s v="0"/>
    <s v="District"/>
    <s v="4"/>
    <x v="2"/>
    <s v="41"/>
    <x v="12"/>
    <s v="411"/>
    <s v="Dean of Career Technical Education"/>
    <s v="411A"/>
    <s v="Dean of Career Technical Education"/>
  </r>
  <r>
    <s v="CMM006"/>
    <x v="0"/>
    <s v="LABORF"/>
    <s v="2025"/>
    <n v="121475.3"/>
    <m/>
    <s v="GU001"/>
    <s v="411VE0"/>
    <s v="1214"/>
    <s v="601000"/>
    <m/>
    <s v="CI"/>
    <s v="0"/>
    <s v="District"/>
    <s v="4"/>
    <x v="2"/>
    <s v="41"/>
    <x v="12"/>
    <s v="411"/>
    <s v="Dean of Career Technical Education"/>
    <s v="411A"/>
    <s v="Dean of Career Technical Education"/>
  </r>
  <r>
    <s v="CPE019"/>
    <x v="0"/>
    <s v="LABORF"/>
    <s v="2025"/>
    <n v="0"/>
    <m/>
    <s v="RP613"/>
    <s v="411WL6"/>
    <s v="2311"/>
    <s v="601000"/>
    <s v="C44613"/>
    <s v="CB"/>
    <s v="0"/>
    <s v="District"/>
    <s v="4"/>
    <x v="2"/>
    <s v="41"/>
    <x v="12"/>
    <s v="411"/>
    <s v="Dean of Career Technical Education"/>
    <s v="411A"/>
    <s v="Dean of Career Technical Education"/>
  </r>
  <r>
    <s v="CPE006"/>
    <x v="0"/>
    <s v="LABORF"/>
    <s v="2025"/>
    <n v="0"/>
    <m/>
    <s v="RP613"/>
    <s v="411WL7"/>
    <s v="2311"/>
    <s v="601000"/>
    <s v="C90109"/>
    <s v="CI"/>
    <s v="0"/>
    <s v="District"/>
    <s v="4"/>
    <x v="2"/>
    <s v="41"/>
    <x v="12"/>
    <s v="411"/>
    <s v="Dean of Career Technical Education"/>
    <s v="411A"/>
    <s v="Dean of Career Technical Education"/>
  </r>
  <r>
    <s v="CTC010"/>
    <x v="0"/>
    <s v="LABORF"/>
    <s v="2025"/>
    <n v="0"/>
    <m/>
    <s v="RP613"/>
    <s v="411WL8"/>
    <s v="2412"/>
    <s v="130500"/>
    <s v="C26714"/>
    <s v="CI"/>
    <s v="0"/>
    <s v="District"/>
    <s v="4"/>
    <x v="2"/>
    <s v="41"/>
    <x v="12"/>
    <s v="411"/>
    <s v="Dean of Career Technical Education"/>
    <s v="411A"/>
    <s v="Dean of Career Technical Education"/>
  </r>
  <r>
    <s v="CMN034"/>
    <x v="0"/>
    <s v="LABORF"/>
    <s v="2025"/>
    <n v="38737.93"/>
    <m/>
    <s v="RP613"/>
    <s v="411WL8"/>
    <s v="2110"/>
    <s v="679000"/>
    <s v="C2675D"/>
    <s v="CI"/>
    <s v="0"/>
    <s v="District"/>
    <s v="4"/>
    <x v="2"/>
    <s v="41"/>
    <x v="12"/>
    <s v="411"/>
    <s v="Dean of Career Technical Education"/>
    <s v="411A"/>
    <s v="Dean of Career Technical Education"/>
  </r>
  <r>
    <s v="CMN037"/>
    <x v="0"/>
    <s v="LABORF"/>
    <s v="2025"/>
    <n v="27669.95"/>
    <m/>
    <s v="RP613"/>
    <s v="411WR8"/>
    <s v="2110"/>
    <s v="601000"/>
    <s v="R4128D"/>
    <s v="CP"/>
    <s v="0"/>
    <s v="District"/>
    <s v="4"/>
    <x v="2"/>
    <s v="41"/>
    <x v="12"/>
    <s v="411"/>
    <s v="Dean of Career Technical Education"/>
    <s v="411A"/>
    <s v="Dean of Career Technical Education"/>
  </r>
  <r>
    <s v="CEC009"/>
    <x v="0"/>
    <s v="LABORF"/>
    <s v="2025"/>
    <n v="41410.300000000003"/>
    <m/>
    <s v="GU001"/>
    <s v="415BI1"/>
    <s v="2191"/>
    <s v="601000"/>
    <m/>
    <s v="CB"/>
    <s v="0"/>
    <s v="District"/>
    <s v="4"/>
    <x v="2"/>
    <s v="41"/>
    <x v="12"/>
    <s v="415"/>
    <s v="Director of Eastern Sierra Center"/>
    <s v="415A"/>
    <s v="CC  -  EASTERN SIERRA CENTER"/>
  </r>
  <r>
    <s v="CEC013"/>
    <x v="0"/>
    <s v="LABORF"/>
    <s v="2025"/>
    <n v="46799"/>
    <m/>
    <s v="GU001"/>
    <s v="418KV1"/>
    <s v="2191"/>
    <s v="601000"/>
    <m/>
    <s v="CK"/>
    <s v="0"/>
    <s v="District"/>
    <s v="4"/>
    <x v="2"/>
    <s v="41"/>
    <x v="12"/>
    <s v="418"/>
    <s v="Director - KRV/South Kern"/>
    <s v="418A"/>
    <s v="KRV/South Kern Campus"/>
  </r>
  <r>
    <s v="CMC282"/>
    <x v="0"/>
    <s v="LABORF"/>
    <s v="2025"/>
    <n v="19370.82"/>
    <m/>
    <s v="RP028"/>
    <s v="41CTXZ"/>
    <s v="2191"/>
    <s v="601000"/>
    <m/>
    <s v="CI"/>
    <s v="0"/>
    <s v="District"/>
    <s v="4"/>
    <x v="2"/>
    <s v="41"/>
    <x v="12"/>
    <s v="41C"/>
    <s v="Director of Distance Learning"/>
    <s v="41CA"/>
    <s v="Director of Distance Learning"/>
  </r>
  <r>
    <s v="CMF217"/>
    <x v="0"/>
    <s v="LABORF"/>
    <s v="2025"/>
    <n v="64206.09"/>
    <m/>
    <s v="GU001"/>
    <s v="41ECM1"/>
    <s v="1100"/>
    <s v="150100"/>
    <m/>
    <s v="CT"/>
    <s v="0"/>
    <s v="District"/>
    <s v="4"/>
    <x v="2"/>
    <s v="41"/>
    <x v="12"/>
    <s v="41E"/>
    <s v="Dean, Liberal Arts &amp; Science"/>
    <s v="41EB"/>
    <s v="CC-Communications"/>
  </r>
  <r>
    <s v="CMF114"/>
    <x v="0"/>
    <s v="LABORF"/>
    <s v="2025"/>
    <n v="12047.6"/>
    <m/>
    <s v="GU001"/>
    <s v="41ECM1"/>
    <s v="1252"/>
    <s v="601000"/>
    <m/>
    <s v="CI"/>
    <s v="0"/>
    <s v="District"/>
    <s v="4"/>
    <x v="2"/>
    <s v="41"/>
    <x v="12"/>
    <s v="41E"/>
    <s v="Dean, Liberal Arts &amp; Science"/>
    <s v="41EB"/>
    <s v="CC-Communications"/>
  </r>
  <r>
    <s v="CMF104"/>
    <x v="0"/>
    <s v="LABORF"/>
    <s v="2025"/>
    <n v="105393.84"/>
    <m/>
    <s v="GU001"/>
    <s v="41ECM1"/>
    <s v="1100"/>
    <s v="150100"/>
    <m/>
    <s v="CI"/>
    <s v="0"/>
    <s v="District"/>
    <s v="4"/>
    <x v="2"/>
    <s v="41"/>
    <x v="12"/>
    <s v="41E"/>
    <s v="Dean, Liberal Arts &amp; Science"/>
    <s v="41EB"/>
    <s v="CC-Communications"/>
  </r>
  <r>
    <s v="CMF031"/>
    <x v="0"/>
    <s v="LABORF"/>
    <s v="2025"/>
    <n v="42520.76"/>
    <m/>
    <s v="GU001"/>
    <s v="41EPH1"/>
    <s v="1252"/>
    <s v="601000"/>
    <m/>
    <s v="CI"/>
    <s v="0"/>
    <s v="District"/>
    <s v="4"/>
    <x v="2"/>
    <s v="41"/>
    <x v="12"/>
    <s v="41E"/>
    <s v="Dean, Liberal Arts &amp; Science"/>
    <s v="41ED"/>
    <s v="CC-PE &amp; Health"/>
  </r>
  <r>
    <s v="CMF028"/>
    <x v="0"/>
    <s v="LABORF"/>
    <s v="2025"/>
    <n v="64971.58"/>
    <m/>
    <s v="GU001"/>
    <s v="41ESC1"/>
    <s v="1100"/>
    <s v="040100"/>
    <m/>
    <s v="CM"/>
    <s v="0"/>
    <s v="District"/>
    <s v="4"/>
    <x v="2"/>
    <s v="41"/>
    <x v="12"/>
    <s v="41E"/>
    <s v="Dean, Liberal Arts &amp; Science"/>
    <s v="41EE"/>
    <s v="CC-Science"/>
  </r>
  <r>
    <s v="CMF153"/>
    <x v="0"/>
    <s v="LABORF"/>
    <s v="2025"/>
    <n v="86059.75"/>
    <m/>
    <s v="GU001"/>
    <s v="41ESS1"/>
    <s v="1100"/>
    <s v="220200"/>
    <m/>
    <s v="CI"/>
    <s v="0"/>
    <s v="District"/>
    <s v="4"/>
    <x v="2"/>
    <s v="41"/>
    <x v="12"/>
    <s v="41E"/>
    <s v="Dean, Liberal Arts &amp; Science"/>
    <s v="41EF"/>
    <s v="CC-Social Science"/>
  </r>
  <r>
    <s v="CMF026"/>
    <x v="0"/>
    <s v="LABORF"/>
    <s v="2025"/>
    <n v="130716.73"/>
    <m/>
    <s v="GU001"/>
    <s v="41ESS1"/>
    <s v="1100"/>
    <s v="220100"/>
    <m/>
    <s v="CI"/>
    <s v="0"/>
    <s v="District"/>
    <s v="4"/>
    <x v="2"/>
    <s v="41"/>
    <x v="12"/>
    <s v="41E"/>
    <s v="Dean, Liberal Arts &amp; Science"/>
    <s v="41EF"/>
    <s v="CC-Social Science"/>
  </r>
  <r>
    <s v="CMF219"/>
    <x v="0"/>
    <s v="LABORF"/>
    <s v="2025"/>
    <n v="60952.4"/>
    <m/>
    <s v="GU001"/>
    <s v="41ELI1"/>
    <s v="1241"/>
    <s v="612000"/>
    <m/>
    <s v="CP"/>
    <s v="0"/>
    <s v="District"/>
    <s v="4"/>
    <x v="2"/>
    <s v="41"/>
    <x v="12"/>
    <s v="41E"/>
    <s v="Dean, Liberal Arts &amp; Science"/>
    <s v="41EI"/>
    <s v="CC-Library"/>
  </r>
  <r>
    <s v="CMF158"/>
    <x v="0"/>
    <s v="LABORF"/>
    <s v="2025"/>
    <n v="138254.94"/>
    <m/>
    <s v="GU001"/>
    <s v="41ELI1"/>
    <s v="1241"/>
    <s v="612000"/>
    <m/>
    <s v="CI"/>
    <s v="0"/>
    <s v="District"/>
    <s v="4"/>
    <x v="2"/>
    <s v="41"/>
    <x v="12"/>
    <s v="41E"/>
    <s v="Dean, Liberal Arts &amp; Science"/>
    <s v="41EI"/>
    <s v="CC-Library"/>
  </r>
  <r>
    <s v="CMC264"/>
    <x v="0"/>
    <s v="LABORF"/>
    <s v="2025"/>
    <n v="22141.4"/>
    <m/>
    <s v="GU001"/>
    <s v="41NDE1"/>
    <s v="2191"/>
    <s v="601000"/>
    <s v="DORESV"/>
    <s v="CT"/>
    <s v="0"/>
    <s v="District"/>
    <s v="4"/>
    <x v="2"/>
    <s v="41"/>
    <x v="12"/>
    <s v="41N"/>
    <s v="Early College (Dual Enrollment)"/>
    <s v="41NA"/>
    <s v="Early College (Dual Enrollment)"/>
  </r>
  <r>
    <s v="CMC029"/>
    <x v="0"/>
    <s v="LABORF"/>
    <s v="2025"/>
    <n v="13214.25"/>
    <m/>
    <s v="GU001"/>
    <s v="41NDE1"/>
    <s v="2191"/>
    <s v="601000"/>
    <s v="DORESV"/>
    <s v="CS"/>
    <s v="0"/>
    <s v="District"/>
    <s v="4"/>
    <x v="2"/>
    <s v="41"/>
    <x v="12"/>
    <s v="41N"/>
    <s v="Early College (Dual Enrollment)"/>
    <s v="41NA"/>
    <s v="Early College (Dual Enrollment)"/>
  </r>
  <r>
    <s v="CMC084"/>
    <x v="0"/>
    <s v="LABORF"/>
    <s v="2025"/>
    <n v="2695.08"/>
    <m/>
    <s v="RP383"/>
    <s v="420MF1"/>
    <s v="2191"/>
    <s v="644000"/>
    <m/>
    <s v="CI"/>
    <s v="0"/>
    <s v="District"/>
    <s v="4"/>
    <x v="2"/>
    <s v="42"/>
    <x v="13"/>
    <s v="420"/>
    <s v="VP Student Services"/>
    <s v="420A"/>
    <s v="CC  -  VP STUDENT SERVICES"/>
  </r>
  <r>
    <s v="CMM025"/>
    <x v="0"/>
    <s v="LABORF"/>
    <s v="2025"/>
    <n v="30442.11"/>
    <m/>
    <s v="RP383"/>
    <s v="420MF1"/>
    <s v="1214"/>
    <s v="644000"/>
    <m/>
    <s v="CI"/>
    <s v="0"/>
    <s v="District"/>
    <s v="4"/>
    <x v="2"/>
    <s v="42"/>
    <x v="13"/>
    <s v="420"/>
    <s v="VP Student Services"/>
    <s v="420A"/>
    <s v="CC  -  VP STUDENT SERVICES"/>
  </r>
  <r>
    <s v="CMF211"/>
    <x v="0"/>
    <s v="LABORF"/>
    <s v="2025"/>
    <n v="2166.0500000000002"/>
    <m/>
    <s v="RP009"/>
    <s v="422CA1"/>
    <s v="1231"/>
    <s v="643010"/>
    <s v="CARDCA"/>
    <s v="CT"/>
    <s v="0"/>
    <s v="District"/>
    <s v="4"/>
    <x v="2"/>
    <s v="42"/>
    <x v="13"/>
    <s v="422"/>
    <s v="Dir Access Program"/>
    <s v="422C"/>
    <s v="Care"/>
  </r>
  <r>
    <s v="CMC156"/>
    <x v="0"/>
    <s v="LABORF"/>
    <s v="2025"/>
    <n v="759.7"/>
    <m/>
    <s v="RP009"/>
    <s v="422CA1"/>
    <s v="2191"/>
    <s v="643010"/>
    <s v="CARDCA"/>
    <s v="CI"/>
    <s v="0"/>
    <s v="District"/>
    <s v="4"/>
    <x v="2"/>
    <s v="42"/>
    <x v="13"/>
    <s v="422"/>
    <s v="Dir Access Program"/>
    <s v="422C"/>
    <s v="Care"/>
  </r>
  <r>
    <s v="CTC004"/>
    <x v="0"/>
    <s v="LABORF"/>
    <s v="2025"/>
    <n v="0"/>
    <m/>
    <s v="RP005"/>
    <s v="422EO1"/>
    <s v="2399"/>
    <s v="643000"/>
    <s v="EOPDCB"/>
    <s v="CI"/>
    <s v="0"/>
    <s v="District"/>
    <s v="4"/>
    <x v="2"/>
    <s v="42"/>
    <x v="13"/>
    <s v="422"/>
    <s v="Dir Access Program"/>
    <s v="422E"/>
    <s v="EOPS"/>
  </r>
  <r>
    <s v="CMC234"/>
    <x v="0"/>
    <s v="LABORF"/>
    <s v="2025"/>
    <n v="1156.25"/>
    <m/>
    <s v="RP005"/>
    <s v="422EO1"/>
    <s v="2191"/>
    <s v="643000"/>
    <s v="EOPDCB"/>
    <s v="CI"/>
    <s v="0"/>
    <s v="District"/>
    <s v="4"/>
    <x v="2"/>
    <s v="42"/>
    <x v="13"/>
    <s v="422"/>
    <s v="Dir Access Program"/>
    <s v="422E"/>
    <s v="EOPS"/>
  </r>
  <r>
    <s v="CMC219"/>
    <x v="0"/>
    <s v="LABORF"/>
    <s v="2025"/>
    <n v="5340.51"/>
    <m/>
    <s v="RP005"/>
    <s v="422EO1"/>
    <s v="2191"/>
    <s v="643000"/>
    <s v="EOPDCB"/>
    <s v="CI"/>
    <s v="0"/>
    <s v="District"/>
    <s v="4"/>
    <x v="2"/>
    <s v="42"/>
    <x v="13"/>
    <s v="422"/>
    <s v="Dir Access Program"/>
    <s v="422E"/>
    <s v="EOPS"/>
  </r>
  <r>
    <s v="CMC156"/>
    <x v="0"/>
    <s v="LABORF"/>
    <s v="2025"/>
    <n v="6685.36"/>
    <m/>
    <s v="RP005"/>
    <s v="422EO1"/>
    <s v="2191"/>
    <s v="643000"/>
    <s v="EOPDCA"/>
    <s v="CI"/>
    <s v="0"/>
    <s v="District"/>
    <s v="4"/>
    <x v="2"/>
    <s v="42"/>
    <x v="13"/>
    <s v="422"/>
    <s v="Dir Access Program"/>
    <s v="422E"/>
    <s v="EOPS"/>
  </r>
  <r>
    <s v="CMC275"/>
    <x v="0"/>
    <s v="LABORF"/>
    <s v="2025"/>
    <n v="2341.61"/>
    <m/>
    <s v="RP005"/>
    <s v="422EO1"/>
    <s v="2191"/>
    <s v="643000"/>
    <s v="EOPDCB"/>
    <s v="CI"/>
    <s v="0"/>
    <s v="District"/>
    <s v="4"/>
    <x v="2"/>
    <s v="42"/>
    <x v="13"/>
    <s v="422"/>
    <s v="Dir Access Program"/>
    <s v="422E"/>
    <s v="EOPS"/>
  </r>
  <r>
    <s v="CMF113"/>
    <x v="0"/>
    <s v="LABORF"/>
    <s v="2025"/>
    <n v="8573.6299999999992"/>
    <m/>
    <s v="RP350"/>
    <s v="422CW1"/>
    <s v="1231"/>
    <s v="641010"/>
    <s v="CALDCO"/>
    <s v="CI"/>
    <s v="0"/>
    <s v="District"/>
    <s v="4"/>
    <x v="2"/>
    <s v="42"/>
    <x v="13"/>
    <s v="422"/>
    <s v="Dir Access Program"/>
    <s v="422F"/>
    <s v="CalWorks/TANF"/>
  </r>
  <r>
    <s v="CMC156"/>
    <x v="0"/>
    <s v="LABORF"/>
    <s v="2025"/>
    <n v="3038.8"/>
    <m/>
    <s v="RP023"/>
    <s v="422FY1"/>
    <s v="2191"/>
    <s v="649090"/>
    <s v="NXUDRC"/>
    <s v="CI"/>
    <s v="0"/>
    <s v="District"/>
    <s v="4"/>
    <x v="2"/>
    <s v="42"/>
    <x v="13"/>
    <s v="422"/>
    <s v="Dir Access Program"/>
    <s v="422G"/>
    <s v="CAFYES"/>
  </r>
  <r>
    <s v="CMC255"/>
    <x v="0"/>
    <s v="LABORF"/>
    <s v="2025"/>
    <n v="1650.28"/>
    <m/>
    <s v="RP023"/>
    <s v="422FY1"/>
    <s v="2191"/>
    <s v="649090"/>
    <s v="NXUDFL"/>
    <s v="CI"/>
    <s v="0"/>
    <s v="District"/>
    <s v="4"/>
    <x v="2"/>
    <s v="42"/>
    <x v="13"/>
    <s v="422"/>
    <s v="Dir Access Program"/>
    <s v="422G"/>
    <s v="CAFYES"/>
  </r>
  <r>
    <s v="CMF211"/>
    <x v="0"/>
    <s v="LABORF"/>
    <s v="2025"/>
    <n v="12377.43"/>
    <m/>
    <s v="RP037"/>
    <s v="424BN1"/>
    <s v="1231"/>
    <s v="649090"/>
    <m/>
    <s v="CT"/>
    <s v="0"/>
    <s v="District"/>
    <s v="4"/>
    <x v="2"/>
    <s v="42"/>
    <x v="13"/>
    <s v="424"/>
    <s v="Dean Enrollment and Retention"/>
    <s v="424B"/>
    <s v="Dean Enrollment and Retention"/>
  </r>
  <r>
    <s v="CMC069"/>
    <x v="0"/>
    <s v="LABORF"/>
    <s v="2025"/>
    <n v="5221.6400000000003"/>
    <m/>
    <s v="RP706"/>
    <s v="424BN1"/>
    <s v="2191"/>
    <s v="649090"/>
    <m/>
    <s v="CM"/>
    <s v="0"/>
    <s v="District"/>
    <s v="4"/>
    <x v="2"/>
    <s v="42"/>
    <x v="13"/>
    <s v="424"/>
    <s v="Dean Enrollment and Retention"/>
    <s v="424B"/>
    <s v="Dean Enrollment and Retention"/>
  </r>
  <r>
    <s v="CPE027"/>
    <x v="0"/>
    <s v="LABORF"/>
    <s v="2025"/>
    <n v="0"/>
    <m/>
    <s v="RP037"/>
    <s v="424BN1"/>
    <s v="2394"/>
    <s v="649090"/>
    <m/>
    <s v="CI"/>
    <s v="0"/>
    <s v="District"/>
    <s v="4"/>
    <x v="2"/>
    <s v="42"/>
    <x v="13"/>
    <s v="424"/>
    <s v="Dean Enrollment and Retention"/>
    <s v="424B"/>
    <s v="Dean Enrollment and Retention"/>
  </r>
  <r>
    <s v="CMM026"/>
    <x v="0"/>
    <s v="LABORF"/>
    <s v="2025"/>
    <n v="13140.7"/>
    <m/>
    <s v="RP706"/>
    <s v="424BN1"/>
    <s v="1214"/>
    <s v="649090"/>
    <m/>
    <s v="CI"/>
    <s v="0"/>
    <s v="District"/>
    <s v="4"/>
    <x v="2"/>
    <s v="42"/>
    <x v="13"/>
    <s v="424"/>
    <s v="Dean Enrollment and Retention"/>
    <s v="424B"/>
    <s v="Dean Enrollment and Retention"/>
  </r>
  <r>
    <s v="CMN039"/>
    <x v="0"/>
    <s v="LABORF"/>
    <s v="2025"/>
    <n v="12202.45"/>
    <m/>
    <s v="RP706"/>
    <s v="424BN1"/>
    <s v="2110"/>
    <s v="649090"/>
    <m/>
    <s v="CI"/>
    <s v="0"/>
    <s v="District"/>
    <s v="4"/>
    <x v="2"/>
    <s v="42"/>
    <x v="13"/>
    <s v="424"/>
    <s v="Dean Enrollment and Retention"/>
    <s v="424B"/>
    <s v="Dean Enrollment and Retention"/>
  </r>
  <r>
    <s v="CMN034"/>
    <x v="0"/>
    <s v="LABORF"/>
    <s v="2025"/>
    <n v="5533.99"/>
    <m/>
    <s v="RP016"/>
    <s v="424VR1"/>
    <s v="2110"/>
    <s v="648000"/>
    <m/>
    <s v="CI"/>
    <s v="0"/>
    <s v="District"/>
    <s v="4"/>
    <x v="2"/>
    <s v="42"/>
    <x v="13"/>
    <s v="424"/>
    <s v="Dean Enrollment and Retention"/>
    <s v="424C"/>
    <s v="Admissions &amp; Records"/>
  </r>
  <r>
    <s v="CW2526"/>
    <x v="0"/>
    <s v="LABORF"/>
    <s v="2025"/>
    <n v="0"/>
    <m/>
    <s v="RP002"/>
    <s v="424FA1"/>
    <s v="2392"/>
    <s v="646000"/>
    <m/>
    <s v="CI"/>
    <s v="0"/>
    <s v="District"/>
    <s v="4"/>
    <x v="2"/>
    <s v="42"/>
    <x v="13"/>
    <s v="424"/>
    <s v="Dean Enrollment and Retention"/>
    <s v="424D"/>
    <s v="Financial Aid"/>
  </r>
  <r>
    <s v="CMC219"/>
    <x v="0"/>
    <s v="LABORF"/>
    <s v="2025"/>
    <n v="19546.27"/>
    <m/>
    <s v="TD241"/>
    <s v="424FA1"/>
    <s v="2191"/>
    <s v="646000"/>
    <m/>
    <s v="CI"/>
    <s v="0"/>
    <s v="District"/>
    <s v="4"/>
    <x v="2"/>
    <s v="42"/>
    <x v="13"/>
    <s v="424"/>
    <s v="Dean Enrollment and Retention"/>
    <s v="424D"/>
    <s v="Financial Aid"/>
  </r>
  <r>
    <s v="CMC275"/>
    <x v="0"/>
    <s v="LABORF"/>
    <s v="2025"/>
    <n v="35124.15"/>
    <m/>
    <s v="GU001"/>
    <s v="424OR1"/>
    <s v="2191"/>
    <s v="649090"/>
    <m/>
    <s v="CI"/>
    <s v="0"/>
    <s v="District"/>
    <s v="4"/>
    <x v="2"/>
    <s v="42"/>
    <x v="13"/>
    <s v="424"/>
    <s v="Dean Enrollment and Retention"/>
    <s v="424E"/>
    <s v="Outreach"/>
  </r>
  <r>
    <s v="CMN034"/>
    <x v="0"/>
    <s v="LABORF"/>
    <s v="2025"/>
    <n v="16601.97"/>
    <m/>
    <s v="GU001"/>
    <s v="424OR1"/>
    <s v="2110"/>
    <s v="649090"/>
    <m/>
    <s v="CI"/>
    <s v="0"/>
    <s v="District"/>
    <s v="4"/>
    <x v="2"/>
    <s v="42"/>
    <x v="13"/>
    <s v="424"/>
    <s v="Dean Enrollment and Retention"/>
    <s v="424E"/>
    <s v="Outreach"/>
  </r>
  <r>
    <s v="CMN011"/>
    <x v="0"/>
    <s v="LABORF"/>
    <s v="2025"/>
    <n v="93918.01"/>
    <m/>
    <s v="CD004"/>
    <s v="42DCC4"/>
    <s v="2110"/>
    <s v="692000"/>
    <m/>
    <s v="CI"/>
    <s v="0"/>
    <s v="District"/>
    <s v="4"/>
    <x v="2"/>
    <s v="42"/>
    <x v="13"/>
    <s v="42D"/>
    <s v="CDC Program Manager"/>
    <s v="42DA"/>
    <s v="CDC Program Manager"/>
  </r>
  <r>
    <s v="CMF215"/>
    <x v="0"/>
    <s v="LABORF"/>
    <s v="2025"/>
    <n v="9393.91"/>
    <m/>
    <s v="GU001"/>
    <s v="42FCG1"/>
    <s v="1231"/>
    <s v="631000"/>
    <m/>
    <s v="CI"/>
    <s v="0"/>
    <s v="District"/>
    <s v="4"/>
    <x v="2"/>
    <s v="42"/>
    <x v="13"/>
    <s v="42F"/>
    <s v="Director of SSSP"/>
    <s v="42FA"/>
    <s v="Director of SSSP"/>
  </r>
  <r>
    <s v="CMF211"/>
    <x v="0"/>
    <s v="LABORF"/>
    <s v="2025"/>
    <n v="4839.57"/>
    <m/>
    <s v="RP384"/>
    <s v="42FMTA"/>
    <s v="1231"/>
    <s v="632000"/>
    <m/>
    <s v="CS"/>
    <s v="0"/>
    <s v="District"/>
    <s v="4"/>
    <x v="2"/>
    <s v="42"/>
    <x v="13"/>
    <s v="42F"/>
    <s v="Director of SSSP"/>
    <s v="42FA"/>
    <s v="Director of SSSP"/>
  </r>
  <r>
    <s v="CPE048"/>
    <x v="0"/>
    <s v="LABORF"/>
    <s v="2025"/>
    <n v="0"/>
    <m/>
    <s v="TC800"/>
    <s v="42GAM2"/>
    <s v="2394"/>
    <s v="696041"/>
    <m/>
    <s v="CI"/>
    <s v="0"/>
    <s v="District"/>
    <s v="4"/>
    <x v="2"/>
    <s v="42"/>
    <x v="13"/>
    <s v="42G"/>
    <s v="Athletics"/>
    <s v="42GA"/>
    <s v="Athletics"/>
  </r>
  <r>
    <s v="CMC108"/>
    <x v="0"/>
    <s v="LABORF"/>
    <s v="2025"/>
    <n v="46124.88"/>
    <m/>
    <s v="GU001"/>
    <s v="42GAT0"/>
    <s v="2191"/>
    <s v="696041"/>
    <m/>
    <s v="CI"/>
    <s v="0"/>
    <s v="District"/>
    <s v="4"/>
    <x v="2"/>
    <s v="42"/>
    <x v="13"/>
    <s v="42G"/>
    <s v="Athletics"/>
    <s v="42GA"/>
    <s v="Athletics"/>
  </r>
  <r>
    <s v="CPE057"/>
    <x v="0"/>
    <s v="LABORF"/>
    <s v="2025"/>
    <n v="0"/>
    <m/>
    <s v="GU001"/>
    <s v="42GAW2"/>
    <s v="2394"/>
    <s v="696041"/>
    <m/>
    <s v="CI"/>
    <s v="0"/>
    <s v="District"/>
    <s v="4"/>
    <x v="2"/>
    <s v="42"/>
    <x v="13"/>
    <s v="42G"/>
    <s v="Athletics"/>
    <s v="42GA"/>
    <s v="Athletics"/>
  </r>
  <r>
    <s v="CPE025"/>
    <x v="0"/>
    <s v="LABORF"/>
    <s v="2025"/>
    <n v="0"/>
    <m/>
    <s v="GU001"/>
    <s v="42GAW4"/>
    <s v="2394"/>
    <s v="696041"/>
    <m/>
    <s v="CI"/>
    <s v="0"/>
    <s v="District"/>
    <s v="4"/>
    <x v="2"/>
    <s v="42"/>
    <x v="13"/>
    <s v="42G"/>
    <s v="Athletics"/>
    <s v="42GA"/>
    <s v="Athletics"/>
  </r>
  <r>
    <s v="CMN025"/>
    <x v="0"/>
    <s v="LABORF"/>
    <s v="2025"/>
    <n v="90142.85"/>
    <m/>
    <s v="GU001"/>
    <s v="430BS0"/>
    <s v="2110"/>
    <s v="711001"/>
    <m/>
    <s v="CI"/>
    <s v="0"/>
    <s v="District"/>
    <s v="4"/>
    <x v="2"/>
    <s v="43"/>
    <x v="14"/>
    <s v="430"/>
    <s v="Director of Administrative Services"/>
    <s v="430A"/>
    <s v="CC -  Director of Admin Services"/>
  </r>
  <r>
    <s v="CMN027"/>
    <x v="0"/>
    <s v="LABORF"/>
    <s v="2025"/>
    <n v="72395.009999999995"/>
    <m/>
    <s v="GU001"/>
    <s v="437MOD"/>
    <s v="2110"/>
    <s v="679000"/>
    <m/>
    <s v="CI"/>
    <s v="0"/>
    <s v="District"/>
    <s v="4"/>
    <x v="2"/>
    <s v="43"/>
    <x v="14"/>
    <s v="437"/>
    <s v="Maintenance &amp; Operations"/>
    <s v="437A"/>
    <s v="CC - Director M&amp;O"/>
  </r>
  <r>
    <s v="CMC049"/>
    <x v="0"/>
    <s v="LABORF"/>
    <s v="2025"/>
    <n v="45821.919999999998"/>
    <m/>
    <s v="GU001"/>
    <s v="437MOG"/>
    <s v="2191"/>
    <s v="655000"/>
    <m/>
    <s v="CI"/>
    <s v="0"/>
    <s v="District"/>
    <s v="4"/>
    <x v="2"/>
    <s v="43"/>
    <x v="14"/>
    <s v="437"/>
    <s v="Maintenance &amp; Operations"/>
    <s v="437A"/>
    <s v="CC - Director M&amp;O"/>
  </r>
  <r>
    <s v="CMC280"/>
    <x v="0"/>
    <s v="LABORF"/>
    <s v="2025"/>
    <n v="1042.83"/>
    <m/>
    <s v="RP501"/>
    <s v="43HPK1"/>
    <s v="2191"/>
    <s v="695020"/>
    <m/>
    <s v="CI"/>
    <s v="0"/>
    <s v="District"/>
    <s v="4"/>
    <x v="2"/>
    <s v="43"/>
    <x v="14"/>
    <s v="43H"/>
    <s v="CC Safety and Security"/>
    <s v="43HA"/>
    <s v="CC Safety &amp; Security Program Mgr"/>
  </r>
  <r>
    <s v="PMM004"/>
    <x v="0"/>
    <s v="LABORF"/>
    <s v="2025"/>
    <n v="4167.3599999999997"/>
    <m/>
    <s v="GU001"/>
    <s v="500PR1"/>
    <s v="1214"/>
    <s v="711001"/>
    <m/>
    <m/>
    <s v="0"/>
    <s v="District"/>
    <s v="5"/>
    <x v="3"/>
    <s v="50"/>
    <x v="15"/>
    <s v="500"/>
    <s v="President"/>
    <s v="500A"/>
    <s v="PC - President"/>
  </r>
  <r>
    <s v="PMC192"/>
    <x v="0"/>
    <s v="LABORF"/>
    <s v="2025"/>
    <n v="59411.44"/>
    <m/>
    <s v="GU001"/>
    <s v="507IT1"/>
    <s v="2191"/>
    <s v="678012"/>
    <m/>
    <m/>
    <s v="0"/>
    <s v="District"/>
    <s v="5"/>
    <x v="3"/>
    <s v="50"/>
    <x v="15"/>
    <s v="507"/>
    <s v="Information Technology/Print Shop"/>
    <s v="507A"/>
    <s v="Information Technology"/>
  </r>
  <r>
    <s v="PMC191"/>
    <x v="0"/>
    <s v="LABORF"/>
    <s v="2025"/>
    <n v="18450.080000000002"/>
    <m/>
    <s v="GU001"/>
    <s v="507IT1"/>
    <s v="2191"/>
    <s v="678012"/>
    <m/>
    <m/>
    <s v="0"/>
    <s v="District"/>
    <s v="5"/>
    <x v="3"/>
    <s v="50"/>
    <x v="15"/>
    <s v="507"/>
    <s v="Information Technology/Print Shop"/>
    <s v="507A"/>
    <s v="Information Technology"/>
  </r>
  <r>
    <s v="PO2430"/>
    <x v="0"/>
    <s v="LABORF"/>
    <s v="2025"/>
    <n v="0"/>
    <m/>
    <s v="GU001"/>
    <s v="510VI0"/>
    <s v="1330"/>
    <s v="089900"/>
    <m/>
    <m/>
    <s v="0"/>
    <s v="District"/>
    <s v="5"/>
    <x v="3"/>
    <s v="51"/>
    <x v="12"/>
    <s v="510"/>
    <s v="VP Academic Affairs"/>
    <s v="510A"/>
    <s v="PC - VP Academic Affairs"/>
  </r>
  <r>
    <s v="PA2470"/>
    <x v="0"/>
    <s v="LABORF"/>
    <s v="2025"/>
    <n v="0"/>
    <m/>
    <s v="GU001"/>
    <s v="510VI0"/>
    <s v="1310"/>
    <s v="089900"/>
    <m/>
    <m/>
    <s v="0"/>
    <s v="District"/>
    <s v="5"/>
    <x v="3"/>
    <s v="51"/>
    <x v="12"/>
    <s v="510"/>
    <s v="VP Academic Affairs"/>
    <s v="510A"/>
    <s v="PC - VP Academic Affairs"/>
  </r>
  <r>
    <s v="PMC208"/>
    <x v="0"/>
    <s v="LABORF"/>
    <s v="2025"/>
    <n v="33615.53"/>
    <m/>
    <s v="GU001"/>
    <s v="511DA1"/>
    <s v="2191"/>
    <s v="601000"/>
    <m/>
    <m/>
    <s v="0"/>
    <s v="District"/>
    <s v="5"/>
    <x v="3"/>
    <s v="51"/>
    <x v="12"/>
    <s v="511"/>
    <s v="PC Dean of Academic Affairs"/>
    <s v="511A"/>
    <s v="PC - Dean of Learning - A"/>
  </r>
  <r>
    <s v="PMM005"/>
    <x v="0"/>
    <s v="LABORF"/>
    <s v="2025"/>
    <n v="155737.56"/>
    <m/>
    <s v="GU001"/>
    <s v="511DA1"/>
    <s v="1214"/>
    <s v="601000"/>
    <m/>
    <m/>
    <s v="0"/>
    <s v="District"/>
    <s v="5"/>
    <x v="3"/>
    <s v="51"/>
    <x v="12"/>
    <s v="511"/>
    <s v="PC Dean of Academic Affairs"/>
    <s v="511A"/>
    <s v="PC - Dean of Learning - A"/>
  </r>
  <r>
    <s v="PMN040"/>
    <x v="0"/>
    <s v="LABORF"/>
    <s v="2025"/>
    <n v="43360.25"/>
    <m/>
    <s v="RP041"/>
    <s v="511SN1"/>
    <s v="2110"/>
    <s v="601000"/>
    <m/>
    <m/>
    <s v="0"/>
    <s v="District"/>
    <s v="5"/>
    <x v="3"/>
    <s v="51"/>
    <x v="12"/>
    <s v="511"/>
    <s v="PC Dean of Academic Affairs"/>
    <s v="511A"/>
    <s v="PC - Dean of Learning - A"/>
  </r>
  <r>
    <s v="PMF135"/>
    <x v="0"/>
    <s v="LABORF"/>
    <s v="2025"/>
    <n v="147971.74"/>
    <m/>
    <s v="GU001"/>
    <s v="511SM2"/>
    <s v="1100"/>
    <s v="170100"/>
    <m/>
    <m/>
    <s v="0"/>
    <s v="District"/>
    <s v="5"/>
    <x v="3"/>
    <s v="51"/>
    <x v="12"/>
    <s v="511"/>
    <s v="PC Dean of Academic Affairs"/>
    <s v="511C"/>
    <s v="PC - Math"/>
  </r>
  <r>
    <s v="PMF190"/>
    <x v="0"/>
    <s v="LABORF"/>
    <s v="2025"/>
    <n v="114854.1"/>
    <m/>
    <s v="GU001"/>
    <s v="511SM2"/>
    <s v="1100"/>
    <s v="090100"/>
    <m/>
    <m/>
    <s v="0"/>
    <s v="District"/>
    <s v="5"/>
    <x v="3"/>
    <s v="51"/>
    <x v="12"/>
    <s v="511"/>
    <s v="PC Dean of Academic Affairs"/>
    <s v="511C"/>
    <s v="PC - Math"/>
  </r>
  <r>
    <s v="PMF052"/>
    <x v="0"/>
    <s v="LABORF"/>
    <s v="2025"/>
    <n v="104803.15"/>
    <m/>
    <s v="GU001"/>
    <s v="511SM2"/>
    <s v="1100"/>
    <s v="170100"/>
    <m/>
    <m/>
    <s v="0"/>
    <s v="District"/>
    <s v="5"/>
    <x v="3"/>
    <s v="51"/>
    <x v="12"/>
    <s v="511"/>
    <s v="PC Dean of Academic Affairs"/>
    <s v="511C"/>
    <s v="PC - Math"/>
  </r>
  <r>
    <s v="PTF004"/>
    <x v="0"/>
    <s v="LABORF"/>
    <s v="2025"/>
    <n v="0"/>
    <m/>
    <s v="GU001"/>
    <s v="511SM2"/>
    <s v="1311"/>
    <s v="170100"/>
    <m/>
    <m/>
    <s v="0"/>
    <s v="District"/>
    <s v="5"/>
    <x v="3"/>
    <s v="51"/>
    <x v="12"/>
    <s v="511"/>
    <s v="PC Dean of Academic Affairs"/>
    <s v="511C"/>
    <s v="PC - Math"/>
  </r>
  <r>
    <s v="PMF046"/>
    <x v="0"/>
    <s v="LABORF"/>
    <s v="2025"/>
    <n v="116338.4"/>
    <m/>
    <s v="GU001"/>
    <s v="511LA1"/>
    <s v="1100"/>
    <s v="152000"/>
    <m/>
    <m/>
    <s v="0"/>
    <s v="District"/>
    <s v="5"/>
    <x v="3"/>
    <s v="51"/>
    <x v="12"/>
    <s v="511"/>
    <s v="PC Dean of Academic Affairs"/>
    <s v="511D"/>
    <s v="PC - LANGUAGE ARTS"/>
  </r>
  <r>
    <s v="PMF050"/>
    <x v="0"/>
    <s v="LABORF"/>
    <s v="2025"/>
    <n v="117087.15"/>
    <m/>
    <s v="GU001"/>
    <s v="511LA1"/>
    <s v="1100"/>
    <s v="152000"/>
    <m/>
    <m/>
    <s v="0"/>
    <s v="District"/>
    <s v="5"/>
    <x v="3"/>
    <s v="51"/>
    <x v="12"/>
    <s v="511"/>
    <s v="PC Dean of Academic Affairs"/>
    <s v="511D"/>
    <s v="PC - LANGUAGE ARTS"/>
  </r>
  <r>
    <s v="PMF194"/>
    <x v="0"/>
    <s v="LABORF"/>
    <s v="2025"/>
    <n v="104803.15"/>
    <m/>
    <s v="GU001"/>
    <s v="511SS1"/>
    <s v="1100"/>
    <s v="220800"/>
    <m/>
    <m/>
    <s v="0"/>
    <s v="District"/>
    <s v="5"/>
    <x v="3"/>
    <s v="51"/>
    <x v="12"/>
    <s v="511"/>
    <s v="PC Dean of Academic Affairs"/>
    <s v="511E"/>
    <s v="PC - SOCIAL SCIENCE"/>
  </r>
  <r>
    <s v="PMF188"/>
    <x v="0"/>
    <s v="LABORF"/>
    <s v="2025"/>
    <n v="114854.1"/>
    <m/>
    <s v="GU001"/>
    <s v="511SS1"/>
    <s v="1100"/>
    <s v="220300"/>
    <m/>
    <m/>
    <s v="0"/>
    <s v="District"/>
    <s v="5"/>
    <x v="3"/>
    <s v="51"/>
    <x v="12"/>
    <s v="511"/>
    <s v="PC Dean of Academic Affairs"/>
    <s v="511E"/>
    <s v="PC - SOCIAL SCIENCE"/>
  </r>
  <r>
    <s v="PMF134"/>
    <x v="0"/>
    <s v="LABORF"/>
    <s v="2025"/>
    <n v="80602.64"/>
    <m/>
    <s v="GU001"/>
    <s v="511VP1"/>
    <s v="1100"/>
    <s v="100100"/>
    <m/>
    <m/>
    <s v="0"/>
    <s v="District"/>
    <s v="5"/>
    <x v="3"/>
    <s v="51"/>
    <x v="12"/>
    <s v="511"/>
    <s v="PC Dean of Academic Affairs"/>
    <s v="511F"/>
    <s v="PC - FINE &amp; APPLIED ARTS"/>
  </r>
  <r>
    <s v="PMF175"/>
    <x v="0"/>
    <s v="LABORF"/>
    <s v="2025"/>
    <n v="121447.28"/>
    <m/>
    <s v="GU001"/>
    <s v="511SM1"/>
    <s v="1100"/>
    <s v="040100"/>
    <m/>
    <m/>
    <s v="0"/>
    <s v="District"/>
    <s v="5"/>
    <x v="3"/>
    <s v="51"/>
    <x v="12"/>
    <s v="511"/>
    <s v="PC Dean of Academic Affairs"/>
    <s v="511G"/>
    <s v="PC - SCIENCE"/>
  </r>
  <r>
    <s v="PMF012"/>
    <x v="0"/>
    <s v="LABORF"/>
    <s v="2025"/>
    <n v="101075.34"/>
    <m/>
    <s v="GU001"/>
    <s v="511SM1"/>
    <s v="1100"/>
    <s v="190500"/>
    <m/>
    <m/>
    <s v="0"/>
    <s v="District"/>
    <s v="5"/>
    <x v="3"/>
    <s v="51"/>
    <x v="12"/>
    <s v="511"/>
    <s v="PC Dean of Academic Affairs"/>
    <s v="511G"/>
    <s v="PC - SCIENCE"/>
  </r>
  <r>
    <s v="PPE010"/>
    <x v="0"/>
    <s v="LABORF"/>
    <s v="2025"/>
    <n v="0"/>
    <m/>
    <s v="RP266"/>
    <s v="511GF1"/>
    <s v="2412"/>
    <s v="493080"/>
    <m/>
    <m/>
    <s v="0"/>
    <s v="District"/>
    <s v="5"/>
    <x v="3"/>
    <s v="51"/>
    <x v="12"/>
    <s v="511"/>
    <s v="PC Dean of Academic Affairs"/>
    <s v="511J"/>
    <s v="PC - Dean of Learning - A"/>
  </r>
  <r>
    <s v="PPE100"/>
    <x v="0"/>
    <s v="LABORF"/>
    <s v="2025"/>
    <n v="0"/>
    <m/>
    <s v="RP266"/>
    <s v="511GF1"/>
    <s v="2412"/>
    <s v="493080"/>
    <m/>
    <m/>
    <s v="0"/>
    <s v="District"/>
    <s v="5"/>
    <x v="3"/>
    <s v="51"/>
    <x v="12"/>
    <s v="511"/>
    <s v="PC Dean of Academic Affairs"/>
    <s v="511J"/>
    <s v="PC - Dean of Learning - A"/>
  </r>
  <r>
    <s v="PMF028"/>
    <x v="0"/>
    <s v="LABORF"/>
    <s v="2025"/>
    <n v="12856.38"/>
    <m/>
    <s v="RP389"/>
    <s v="512QP1"/>
    <s v="1251"/>
    <s v="601000"/>
    <s v="EPSCFC"/>
    <m/>
    <s v="0"/>
    <s v="District"/>
    <s v="5"/>
    <x v="3"/>
    <s v="51"/>
    <x v="12"/>
    <s v="512"/>
    <s v="Dean of Careers&amp;Technical Education"/>
    <s v="512A"/>
    <s v="PC - DEAN OF LEARNING - B"/>
  </r>
  <r>
    <s v="PMF066"/>
    <x v="0"/>
    <s v="LABORF"/>
    <s v="2025"/>
    <n v="26605.95"/>
    <m/>
    <s v="RP389"/>
    <s v="512QP1"/>
    <s v="1251"/>
    <s v="601000"/>
    <s v="EPSCFP"/>
    <m/>
    <s v="0"/>
    <s v="District"/>
    <s v="5"/>
    <x v="3"/>
    <s v="51"/>
    <x v="12"/>
    <s v="512"/>
    <s v="Dean of Careers&amp;Technical Education"/>
    <s v="512A"/>
    <s v="PC - DEAN OF LEARNING - B"/>
  </r>
  <r>
    <s v="PPE014"/>
    <x v="0"/>
    <s v="LABORF"/>
    <s v="2025"/>
    <n v="0"/>
    <m/>
    <s v="CE017"/>
    <s v="512CY1"/>
    <s v="2412"/>
    <s v="682000"/>
    <s v="PCS007"/>
    <m/>
    <s v="0"/>
    <s v="District"/>
    <s v="5"/>
    <x v="3"/>
    <s v="51"/>
    <x v="12"/>
    <s v="512"/>
    <s v="Dean of Careers&amp;Technical Education"/>
    <s v="512C"/>
    <s v="PC - CAREER &amp; TECHNICAL EDUCATION"/>
  </r>
  <r>
    <s v="PPE016"/>
    <x v="0"/>
    <s v="LABORF"/>
    <s v="2025"/>
    <n v="0"/>
    <m/>
    <s v="CE017"/>
    <s v="512CY1"/>
    <s v="2412"/>
    <s v="682000"/>
    <m/>
    <m/>
    <s v="0"/>
    <s v="District"/>
    <s v="5"/>
    <x v="3"/>
    <s v="51"/>
    <x v="12"/>
    <s v="512"/>
    <s v="Dean of Careers&amp;Technical Education"/>
    <s v="512C"/>
    <s v="PC - CAREER &amp; TECHNICAL EDUCATION"/>
  </r>
  <r>
    <s v="PPE098"/>
    <x v="0"/>
    <s v="LABORF"/>
    <s v="2025"/>
    <n v="0"/>
    <m/>
    <s v="GU001"/>
    <s v="514AM2"/>
    <s v="2394"/>
    <s v="696071"/>
    <m/>
    <m/>
    <s v="0"/>
    <s v="District"/>
    <s v="5"/>
    <x v="3"/>
    <s v="51"/>
    <x v="12"/>
    <s v="514"/>
    <s v="Director Athletics"/>
    <s v="514A"/>
    <s v="PC - Athletic Director"/>
  </r>
  <r>
    <s v="PPE106"/>
    <x v="0"/>
    <s v="LABORF"/>
    <s v="2025"/>
    <n v="0"/>
    <m/>
    <s v="GU001"/>
    <s v="514AT7"/>
    <s v="2394"/>
    <s v="696071"/>
    <s v="PTL001"/>
    <m/>
    <s v="0"/>
    <s v="District"/>
    <s v="5"/>
    <x v="3"/>
    <s v="51"/>
    <x v="12"/>
    <s v="514"/>
    <s v="Director Athletics"/>
    <s v="514A"/>
    <s v="PC - Athletic Director"/>
  </r>
  <r>
    <s v="PPE079"/>
    <x v="0"/>
    <s v="LABORF"/>
    <s v="2025"/>
    <n v="0"/>
    <m/>
    <s v="GU001"/>
    <s v="514AW1"/>
    <s v="2394"/>
    <s v="696071"/>
    <m/>
    <m/>
    <s v="0"/>
    <s v="District"/>
    <s v="5"/>
    <x v="3"/>
    <s v="51"/>
    <x v="12"/>
    <s v="514"/>
    <s v="Director Athletics"/>
    <s v="514A"/>
    <s v="PC - Athletic Director"/>
  </r>
  <r>
    <s v="PPE041"/>
    <x v="0"/>
    <s v="LABORF"/>
    <s v="2025"/>
    <n v="0"/>
    <m/>
    <s v="GU001"/>
    <s v="514AW2"/>
    <s v="2394"/>
    <s v="696071"/>
    <m/>
    <m/>
    <s v="0"/>
    <s v="District"/>
    <s v="5"/>
    <x v="3"/>
    <s v="51"/>
    <x v="12"/>
    <s v="514"/>
    <s v="Director Athletics"/>
    <s v="514A"/>
    <s v="PC - Athletic Director"/>
  </r>
  <r>
    <s v="PPE109"/>
    <x v="0"/>
    <s v="LABORF"/>
    <s v="2025"/>
    <n v="0"/>
    <m/>
    <s v="GU001"/>
    <s v="514AW4"/>
    <s v="2394"/>
    <s v="696071"/>
    <m/>
    <m/>
    <s v="0"/>
    <s v="District"/>
    <s v="5"/>
    <x v="3"/>
    <s v="51"/>
    <x v="12"/>
    <s v="514"/>
    <s v="Director Athletics"/>
    <s v="514A"/>
    <s v="PC - Athletic Director"/>
  </r>
  <r>
    <s v="PTF003"/>
    <x v="0"/>
    <s v="LABORF"/>
    <s v="2025"/>
    <n v="7007.98"/>
    <m/>
    <s v="RP527"/>
    <s v="518HC3"/>
    <s v="1100"/>
    <s v="123900"/>
    <m/>
    <m/>
    <s v="0"/>
    <s v="District"/>
    <s v="5"/>
    <x v="3"/>
    <s v="51"/>
    <x v="12"/>
    <s v="518"/>
    <s v="Associate Dean, Health Careers"/>
    <s v="518A"/>
    <s v="Associate Dean, Health Careers"/>
  </r>
  <r>
    <s v="PMF197"/>
    <x v="0"/>
    <s v="LABORF"/>
    <s v="2025"/>
    <n v="73230.22"/>
    <m/>
    <s v="RP527"/>
    <s v="518HC3"/>
    <s v="1100"/>
    <s v="123900"/>
    <m/>
    <m/>
    <s v="0"/>
    <s v="District"/>
    <s v="5"/>
    <x v="3"/>
    <s v="51"/>
    <x v="12"/>
    <s v="518"/>
    <s v="Associate Dean, Health Careers"/>
    <s v="518A"/>
    <s v="Associate Dean, Health Careers"/>
  </r>
  <r>
    <s v="PMF173"/>
    <x v="0"/>
    <s v="LABORF"/>
    <s v="2025"/>
    <n v="38439.550000000003"/>
    <m/>
    <s v="GU001"/>
    <s v="518HC5"/>
    <s v="1251"/>
    <s v="601000"/>
    <m/>
    <m/>
    <s v="0"/>
    <s v="District"/>
    <s v="5"/>
    <x v="3"/>
    <s v="51"/>
    <x v="12"/>
    <s v="518"/>
    <s v="Associate Dean, Health Careers"/>
    <s v="518A"/>
    <s v="Associate Dean, Health Careers"/>
  </r>
  <r>
    <s v="PMN034"/>
    <x v="0"/>
    <s v="LABORF"/>
    <s v="2025"/>
    <n v="110679.78"/>
    <m/>
    <s v="GU001"/>
    <s v="51KDE1"/>
    <s v="2110"/>
    <s v="601000"/>
    <m/>
    <m/>
    <s v="0"/>
    <s v="District"/>
    <s v="5"/>
    <x v="3"/>
    <s v="51"/>
    <x v="12"/>
    <s v="51K"/>
    <s v="Dir Dual Enrollment &amp; Early College"/>
    <s v="51KA"/>
    <s v="Dir Dual Enrollment &amp; Early College"/>
  </r>
  <r>
    <s v="PMC014"/>
    <x v="0"/>
    <s v="LABORF"/>
    <s v="2025"/>
    <n v="4744.96"/>
    <m/>
    <s v="RP622"/>
    <s v="530FO2"/>
    <s v="2191"/>
    <s v="655000"/>
    <m/>
    <m/>
    <s v="0"/>
    <s v="District"/>
    <s v="5"/>
    <x v="3"/>
    <s v="53"/>
    <x v="14"/>
    <s v="530"/>
    <s v="Director of Administrative Services"/>
    <s v="530A"/>
    <s v="PC - Administrative Services"/>
  </r>
  <r>
    <s v="PMC186"/>
    <x v="0"/>
    <s v="LABORF"/>
    <s v="2025"/>
    <n v="43613.96"/>
    <m/>
    <s v="GU001"/>
    <s v="536MOC"/>
    <s v="2191"/>
    <s v="653000"/>
    <m/>
    <m/>
    <s v="0"/>
    <s v="District"/>
    <s v="5"/>
    <x v="3"/>
    <s v="53"/>
    <x v="14"/>
    <s v="536"/>
    <s v="Mainenance &amp; Operations Manager"/>
    <s v="536A"/>
    <s v="PC - Maintenance &amp; Operations"/>
  </r>
  <r>
    <s v="PMC244"/>
    <x v="0"/>
    <s v="LABORF"/>
    <s v="2025"/>
    <n v="15256.49"/>
    <m/>
    <s v="RP502"/>
    <s v="53EMOP"/>
    <s v="2191"/>
    <s v="695030"/>
    <m/>
    <m/>
    <s v="0"/>
    <s v="District"/>
    <s v="5"/>
    <x v="3"/>
    <s v="53"/>
    <x v="14"/>
    <s v="53E"/>
    <s v="Safety &amp; Seccurity"/>
    <s v="53EA"/>
    <s v="Safety &amp; Seccurity"/>
  </r>
  <r>
    <s v="PMN028"/>
    <x v="0"/>
    <s v="LABORF"/>
    <s v="2025"/>
    <n v="50308.99"/>
    <m/>
    <s v="RP502"/>
    <s v="53EMOP"/>
    <s v="2110"/>
    <s v="695030"/>
    <m/>
    <m/>
    <s v="0"/>
    <s v="District"/>
    <s v="5"/>
    <x v="3"/>
    <s v="53"/>
    <x v="14"/>
    <s v="53E"/>
    <s v="Safety &amp; Seccurity"/>
    <s v="53EA"/>
    <s v="Safety &amp; Seccurity"/>
  </r>
  <r>
    <s v="PPE112"/>
    <x v="0"/>
    <s v="LABORF"/>
    <s v="2025"/>
    <n v="0"/>
    <m/>
    <s v="RP314"/>
    <s v="550RAA"/>
    <s v="2394"/>
    <s v="601000"/>
    <m/>
    <m/>
    <s v="0"/>
    <s v="District"/>
    <s v="5"/>
    <x v="3"/>
    <s v="55"/>
    <x v="16"/>
    <s v="550"/>
    <s v="VP - Student Services"/>
    <s v="550A"/>
    <s v="VP - STUDENT SERVICES"/>
  </r>
  <r>
    <s v="PMN042"/>
    <x v="0"/>
    <s v="LABORF"/>
    <s v="2025"/>
    <n v="20914.54"/>
    <m/>
    <s v="RP037"/>
    <s v="553BN1"/>
    <s v="2110"/>
    <s v="649090"/>
    <m/>
    <m/>
    <s v="0"/>
    <s v="District"/>
    <s v="5"/>
    <x v="3"/>
    <s v="55"/>
    <x v="16"/>
    <s v="553"/>
    <s v="Director of Financial Aid"/>
    <s v="553B"/>
    <s v="Director Financial Aid"/>
  </r>
  <r>
    <s v="PMN033"/>
    <x v="0"/>
    <s v="LABORF"/>
    <s v="2025"/>
    <n v="14816.14"/>
    <m/>
    <s v="TD242"/>
    <s v="553FA1"/>
    <s v="2110"/>
    <s v="646000"/>
    <m/>
    <m/>
    <s v="0"/>
    <s v="District"/>
    <s v="5"/>
    <x v="3"/>
    <s v="55"/>
    <x v="16"/>
    <s v="553"/>
    <s v="Director of Financial Aid"/>
    <s v="553B"/>
    <s v="Director Financial Aid"/>
  </r>
  <r>
    <s v="PTC002"/>
    <x v="0"/>
    <s v="LABORF"/>
    <s v="2025"/>
    <n v="0"/>
    <m/>
    <s v="RP400"/>
    <s v="553FA3"/>
    <s v="2399"/>
    <s v="646002"/>
    <s v="BFADBA"/>
    <m/>
    <s v="0"/>
    <s v="District"/>
    <s v="5"/>
    <x v="3"/>
    <s v="55"/>
    <x v="16"/>
    <s v="553"/>
    <s v="Director of Financial Aid"/>
    <s v="553B"/>
    <s v="Director Financial Aid"/>
  </r>
  <r>
    <s v="PMC207"/>
    <x v="0"/>
    <s v="LABORF"/>
    <s v="2025"/>
    <n v="22821.93"/>
    <m/>
    <s v="RP384"/>
    <s v="55CEQ9"/>
    <s v="2191"/>
    <s v="649090"/>
    <m/>
    <m/>
    <s v="0"/>
    <s v="District"/>
    <s v="5"/>
    <x v="3"/>
    <s v="55"/>
    <x v="16"/>
    <s v="55C"/>
    <s v="Dean Student Success &amp; Counseling"/>
    <s v="55CA"/>
    <s v="Dean Student Success &amp; Counseling"/>
  </r>
  <r>
    <s v="PTC006"/>
    <x v="0"/>
    <s v="LABORF"/>
    <s v="2025"/>
    <n v="0"/>
    <m/>
    <s v="RP384"/>
    <s v="55CMT8"/>
    <s v="2399"/>
    <s v="632000"/>
    <m/>
    <m/>
    <s v="0"/>
    <s v="District"/>
    <s v="5"/>
    <x v="3"/>
    <s v="55"/>
    <x v="16"/>
    <s v="55C"/>
    <s v="Dean Student Success &amp; Counseling"/>
    <s v="55CA"/>
    <s v="Dean Student Success &amp; Counseling"/>
  </r>
  <r>
    <s v="PMC036"/>
    <x v="0"/>
    <s v="LABORF"/>
    <s v="2025"/>
    <n v="24229.98"/>
    <m/>
    <s v="RP384"/>
    <s v="55CMT9"/>
    <s v="2191"/>
    <s v="632000"/>
    <m/>
    <m/>
    <s v="0"/>
    <s v="District"/>
    <s v="5"/>
    <x v="3"/>
    <s v="55"/>
    <x v="16"/>
    <s v="55C"/>
    <s v="Dean Student Success &amp; Counseling"/>
    <s v="55CA"/>
    <s v="Dean Student Success &amp; Counseling"/>
  </r>
  <r>
    <s v="PMF079"/>
    <x v="0"/>
    <s v="LABORF"/>
    <s v="2025"/>
    <n v="94924.6"/>
    <m/>
    <s v="GU001"/>
    <s v="55CTC1"/>
    <s v="1231"/>
    <s v="631000"/>
    <m/>
    <m/>
    <s v="0"/>
    <s v="District"/>
    <s v="5"/>
    <x v="3"/>
    <s v="55"/>
    <x v="16"/>
    <s v="55C"/>
    <s v="Dean Student Success &amp; Counseling"/>
    <s v="55CA"/>
    <s v="Dean Student Success &amp; Counseling"/>
  </r>
  <r>
    <s v="PPE095"/>
    <x v="0"/>
    <s v="LABORF"/>
    <s v="2025"/>
    <n v="0"/>
    <m/>
    <s v="GU001"/>
    <s v="55CDS1"/>
    <s v="2412"/>
    <s v="089900"/>
    <s v="DSPDDH"/>
    <m/>
    <s v="0"/>
    <s v="District"/>
    <s v="5"/>
    <x v="3"/>
    <s v="55"/>
    <x v="16"/>
    <s v="55C"/>
    <s v="Dean Student Success &amp; Counseling"/>
    <s v="55CB"/>
    <s v="Director of Student Services"/>
  </r>
  <r>
    <s v="PMC232"/>
    <x v="0"/>
    <s v="LABORF"/>
    <s v="2025"/>
    <n v="33401.31"/>
    <m/>
    <s v="GU001"/>
    <s v="55CDS1"/>
    <s v="2191"/>
    <s v="642000"/>
    <m/>
    <m/>
    <s v="0"/>
    <s v="District"/>
    <s v="5"/>
    <x v="3"/>
    <s v="55"/>
    <x v="16"/>
    <s v="55C"/>
    <s v="Dean Student Success &amp; Counseling"/>
    <s v="55CB"/>
    <s v="Director of Student Services"/>
  </r>
  <r>
    <s v="PMF116"/>
    <x v="0"/>
    <s v="LABORF"/>
    <s v="2025"/>
    <n v="164027.44"/>
    <m/>
    <s v="RP005"/>
    <s v="55CEO1"/>
    <s v="1231"/>
    <s v="643000"/>
    <s v="EOPDCB"/>
    <m/>
    <s v="0"/>
    <s v="District"/>
    <s v="5"/>
    <x v="3"/>
    <s v="55"/>
    <x v="16"/>
    <s v="55C"/>
    <s v="Dean Student Success &amp; Counseling"/>
    <s v="55CB"/>
    <s v="Director of Student Services"/>
  </r>
  <r>
    <s v="PTM010"/>
    <x v="0"/>
    <s v="LABORF"/>
    <s v="2025"/>
    <n v="0"/>
    <m/>
    <s v="GU001"/>
    <s v="55CEO1"/>
    <s v="1410"/>
    <s v="643000"/>
    <m/>
    <m/>
    <s v="0"/>
    <s v="District"/>
    <s v="5"/>
    <x v="3"/>
    <s v="55"/>
    <x v="16"/>
    <s v="55C"/>
    <s v="Dean Student Success &amp; Counseling"/>
    <s v="55CB"/>
    <s v="Director of Student Services"/>
  </r>
  <r>
    <s v="PMC204"/>
    <x v="0"/>
    <s v="LABORF"/>
    <s v="2025"/>
    <n v="0"/>
    <m/>
    <s v="GU001"/>
    <s v="55DPI2"/>
    <s v="2191"/>
    <s v="671000"/>
    <m/>
    <m/>
    <s v="0"/>
    <s v="District"/>
    <s v="5"/>
    <x v="3"/>
    <s v="55"/>
    <x v="16"/>
    <s v="55D"/>
    <s v="Director Enrollment Svs"/>
    <s v="55DA"/>
    <s v="Director Enrollment Svs"/>
  </r>
  <r>
    <s v="PMC201"/>
    <x v="0"/>
    <s v="LABORF"/>
    <s v="2025"/>
    <n v="48459.95"/>
    <m/>
    <s v="GU001"/>
    <s v="55DPI2"/>
    <s v="2191"/>
    <s v="671000"/>
    <m/>
    <m/>
    <s v="0"/>
    <s v="District"/>
    <s v="5"/>
    <x v="3"/>
    <s v="55"/>
    <x v="16"/>
    <s v="55D"/>
    <s v="Director Enrollment Svs"/>
    <s v="55DA"/>
    <s v="Director Enrollment Svs"/>
  </r>
  <r>
    <s v="DPE031"/>
    <x v="0"/>
    <s v="LABORF"/>
    <s v="2025"/>
    <n v="0"/>
    <m/>
    <s v="GU001"/>
    <s v="10BGN1"/>
    <s v="2394"/>
    <s v="671000"/>
    <m/>
    <m/>
    <s v="10B"/>
    <s v="Government Relations"/>
    <s v="10BA"/>
    <x v="5"/>
    <s v="10BGN1"/>
    <x v="19"/>
    <m/>
    <m/>
    <m/>
    <m/>
  </r>
  <r>
    <s v="DMM004"/>
    <x v="0"/>
    <s v="LABORF"/>
    <s v="2025"/>
    <n v="49500"/>
    <m/>
    <s v="GU001"/>
    <s v="R00CO1"/>
    <s v="1214"/>
    <s v="684000"/>
    <m/>
    <m/>
    <s v="0"/>
    <s v="District"/>
    <s v="1"/>
    <x v="0"/>
    <s v="10"/>
    <x v="0"/>
    <s v="100"/>
    <s v="Chancellor's - Office"/>
    <s v="100A"/>
    <s v="Chancellor's - Office"/>
  </r>
  <r>
    <s v="DTC028"/>
    <x v="0"/>
    <s v="LABORF"/>
    <s v="2025"/>
    <n v="0"/>
    <m/>
    <s v="GU001"/>
    <s v="D01CO2"/>
    <s v="2399"/>
    <s v="660010"/>
    <m/>
    <m/>
    <s v="0"/>
    <s v="District"/>
    <s v="1"/>
    <x v="0"/>
    <s v="10"/>
    <x v="0"/>
    <s v="101"/>
    <s v="Chancellor's - Admin. Assistant"/>
    <s v="101A"/>
    <s v="Chancellor's - Admin. Assistant"/>
  </r>
  <r>
    <s v="DTC027"/>
    <x v="0"/>
    <s v="LABORF"/>
    <s v="2025"/>
    <n v="0"/>
    <m/>
    <s v="GU001"/>
    <s v="D01CO2"/>
    <s v="2399"/>
    <s v="660010"/>
    <m/>
    <m/>
    <s v="0"/>
    <s v="District"/>
    <s v="1"/>
    <x v="0"/>
    <s v="10"/>
    <x v="0"/>
    <s v="101"/>
    <s v="Chancellor's - Admin. Assistant"/>
    <s v="101A"/>
    <s v="Chancellor's - Admin. Assistant"/>
  </r>
  <r>
    <s v="DMT006"/>
    <x v="0"/>
    <s v="LABORF"/>
    <s v="2025"/>
    <n v="3600"/>
    <m/>
    <s v="GU001"/>
    <s v="R01BT1"/>
    <s v="2110"/>
    <s v="660020"/>
    <m/>
    <m/>
    <s v="0"/>
    <s v="District"/>
    <s v="1"/>
    <x v="0"/>
    <s v="10"/>
    <x v="0"/>
    <s v="101"/>
    <s v="Chancellor's - Admin. Assistant"/>
    <s v="101A"/>
    <s v="Chancellor's - Admin. Assistant"/>
  </r>
  <r>
    <s v="DPE196"/>
    <x v="0"/>
    <s v="LABORF"/>
    <s v="2025"/>
    <n v="0"/>
    <m/>
    <s v="RP040"/>
    <s v="102RG1"/>
    <s v="2394"/>
    <s v="679000"/>
    <m/>
    <m/>
    <s v="0"/>
    <s v="District"/>
    <s v="1"/>
    <x v="0"/>
    <s v="10"/>
    <x v="0"/>
    <s v="102"/>
    <s v="Public Affairs &amp; Development"/>
    <s v="102B"/>
    <s v="CREL Future Dev (1)"/>
  </r>
  <r>
    <s v="DMC205"/>
    <x v="0"/>
    <s v="LABORF"/>
    <s v="2025"/>
    <n v="26204.39"/>
    <m/>
    <s v="RP040"/>
    <s v="102RG2"/>
    <s v="2191"/>
    <s v="684000"/>
    <m/>
    <m/>
    <s v="0"/>
    <s v="District"/>
    <s v="1"/>
    <x v="0"/>
    <s v="10"/>
    <x v="0"/>
    <s v="102"/>
    <s v="Public Affairs &amp; Development"/>
    <s v="102C"/>
    <s v="CREL Energy Dev (2)"/>
  </r>
  <r>
    <s v="DMN099"/>
    <x v="0"/>
    <s v="LABORF"/>
    <s v="2025"/>
    <n v="0"/>
    <m/>
    <s v="RP109"/>
    <s v="102HL1"/>
    <s v="2110"/>
    <s v="684000"/>
    <m/>
    <m/>
    <s v="0"/>
    <s v="District"/>
    <s v="1"/>
    <x v="0"/>
    <s v="10"/>
    <x v="0"/>
    <s v="102"/>
    <s v="Public Affairs &amp; Development"/>
    <s v="102G"/>
    <s v="AVC Public Affairs &amp; Dev"/>
  </r>
  <r>
    <s v="DMN097"/>
    <x v="0"/>
    <s v="LABORF"/>
    <s v="2025"/>
    <n v="27718.93"/>
    <m/>
    <s v="RP328"/>
    <s v="102KJC"/>
    <s v="2110"/>
    <s v="684000"/>
    <s v="CJFCGA"/>
    <m/>
    <s v="0"/>
    <s v="District"/>
    <s v="1"/>
    <x v="0"/>
    <s v="10"/>
    <x v="0"/>
    <s v="102"/>
    <s v="Public Affairs &amp; Development"/>
    <s v="102G"/>
    <s v="AVC Public Affairs &amp; Dev"/>
  </r>
  <r>
    <s v="BMC839"/>
    <x v="0"/>
    <s v="LABORF"/>
    <s v="2025"/>
    <n v="23022.03"/>
    <m/>
    <s v="GU001"/>
    <s v="10AIR1"/>
    <s v="2191"/>
    <s v="679000"/>
    <m/>
    <m/>
    <s v="0"/>
    <s v="District"/>
    <s v="1"/>
    <x v="0"/>
    <s v="10"/>
    <x v="0"/>
    <s v="10A"/>
    <s v="Institutional Research"/>
    <s v="10AA"/>
    <s v="Institutional Research"/>
  </r>
  <r>
    <s v="DML001"/>
    <x v="0"/>
    <s v="LABORF"/>
    <s v="2025"/>
    <n v="82590.95"/>
    <m/>
    <s v="GU001"/>
    <s v="110ES1"/>
    <s v="2190"/>
    <s v="679000"/>
    <m/>
    <m/>
    <s v="0"/>
    <s v="District"/>
    <s v="1"/>
    <x v="0"/>
    <s v="11"/>
    <x v="1"/>
    <s v="110"/>
    <s v="Asst. Chancellor-Educational Svcs"/>
    <s v="110A"/>
    <s v="Asst. Chancellor-Educational Svcs"/>
  </r>
  <r>
    <s v="DPE019"/>
    <x v="0"/>
    <s v="LABORF"/>
    <s v="2025"/>
    <n v="0"/>
    <m/>
    <s v="GU030"/>
    <s v="110ES4"/>
    <s v="2394"/>
    <s v="679000"/>
    <m/>
    <m/>
    <s v="0"/>
    <s v="District"/>
    <s v="1"/>
    <x v="0"/>
    <s v="11"/>
    <x v="1"/>
    <s v="110"/>
    <s v="Asst. Chancellor-Educational Svcs"/>
    <s v="110A"/>
    <s v="Asst. Chancellor-Educational Svcs"/>
  </r>
  <r>
    <s v="DPE185"/>
    <x v="0"/>
    <s v="LABORF"/>
    <s v="2025"/>
    <n v="0"/>
    <m/>
    <s v="GU001"/>
    <s v="110LA0"/>
    <s v="1419"/>
    <s v="679000"/>
    <m/>
    <m/>
    <s v="0"/>
    <s v="District"/>
    <s v="1"/>
    <x v="0"/>
    <s v="11"/>
    <x v="1"/>
    <s v="110"/>
    <s v="Asst. Chancellor-Educational Svcs"/>
    <s v="110C"/>
    <s v="Leadership Academy"/>
  </r>
  <r>
    <s v="DMN060"/>
    <x v="0"/>
    <s v="LABORF"/>
    <s v="2025"/>
    <n v="30513.31"/>
    <m/>
    <s v="RP634"/>
    <s v="11BAEA"/>
    <s v="2110"/>
    <s v="684000"/>
    <s v="AEPDCV"/>
    <m/>
    <s v="0"/>
    <s v="District"/>
    <s v="1"/>
    <x v="0"/>
    <s v="11"/>
    <x v="1"/>
    <s v="11B"/>
    <s v="Assoc. Chanc. Econ &amp; Workfrce Dev"/>
    <s v="11BA"/>
    <s v="Director, Adult Ed"/>
  </r>
  <r>
    <s v="DPE046"/>
    <x v="0"/>
    <s v="LABORF"/>
    <s v="2025"/>
    <n v="0"/>
    <m/>
    <s v="CE035"/>
    <s v="11BBC3"/>
    <s v="2412"/>
    <s v="684000"/>
    <m/>
    <m/>
    <s v="0"/>
    <s v="District"/>
    <s v="1"/>
    <x v="0"/>
    <s v="11"/>
    <x v="1"/>
    <s v="11B"/>
    <s v="Assoc. Chanc. Econ &amp; Workfrce Dev"/>
    <s v="11BB"/>
    <s v="Tech Prep Education CC"/>
  </r>
  <r>
    <s v="DPE002"/>
    <x v="0"/>
    <s v="LABORF"/>
    <s v="2025"/>
    <n v="0"/>
    <m/>
    <s v="CE015"/>
    <s v="11BCR1"/>
    <s v="2394"/>
    <s v="684000"/>
    <m/>
    <m/>
    <s v="0"/>
    <s v="District"/>
    <s v="1"/>
    <x v="0"/>
    <s v="11"/>
    <x v="1"/>
    <s v="11B"/>
    <s v="Assoc. Chanc. Econ &amp; Workfrce Dev"/>
    <s v="11BC"/>
    <s v="Tech Prep Education BC"/>
  </r>
  <r>
    <s v="DPE001"/>
    <x v="0"/>
    <s v="LABORF"/>
    <s v="2025"/>
    <n v="0"/>
    <m/>
    <s v="CE015"/>
    <s v="11BCR1"/>
    <s v="2394"/>
    <s v="684000"/>
    <m/>
    <m/>
    <s v="0"/>
    <s v="District"/>
    <s v="1"/>
    <x v="0"/>
    <s v="11"/>
    <x v="1"/>
    <s v="11B"/>
    <s v="Assoc. Chanc. Econ &amp; Workfrce Dev"/>
    <s v="11BC"/>
    <s v="Tech Prep Education BC"/>
  </r>
  <r>
    <s v="DMC066"/>
    <x v="0"/>
    <s v="LABORF"/>
    <s v="2025"/>
    <n v="15398.1"/>
    <m/>
    <s v="RP615"/>
    <s v="117A01"/>
    <s v="2191"/>
    <s v="684000"/>
    <s v="HRTPA"/>
    <m/>
    <s v="0"/>
    <s v="District"/>
    <s v="1"/>
    <x v="0"/>
    <s v="11"/>
    <x v="1"/>
    <s v="11B"/>
    <s v="Assoc. Chanc. Econ &amp; Workfrce Dev"/>
    <s v="11BH"/>
    <s v="Clean Energy"/>
  </r>
  <r>
    <s v="DMN043"/>
    <x v="0"/>
    <s v="LABORF"/>
    <s v="2025"/>
    <n v="2555.83"/>
    <m/>
    <s v="RP587"/>
    <s v="11BFJ2"/>
    <s v="2110"/>
    <s v="684000"/>
    <m/>
    <m/>
    <s v="0"/>
    <s v="District"/>
    <s v="1"/>
    <x v="0"/>
    <s v="11"/>
    <x v="1"/>
    <s v="11B"/>
    <s v="Assoc. Chanc. Econ &amp; Workfrce Dev"/>
    <s v="11BH"/>
    <s v="Clean Energy"/>
  </r>
  <r>
    <s v="DMN079"/>
    <x v="0"/>
    <s v="LABORF"/>
    <s v="2025"/>
    <n v="6020.97"/>
    <m/>
    <s v="RP682"/>
    <s v="11BHJ1"/>
    <s v="2110"/>
    <s v="684000"/>
    <m/>
    <m/>
    <s v="0"/>
    <s v="District"/>
    <s v="1"/>
    <x v="0"/>
    <s v="11"/>
    <x v="1"/>
    <s v="11B"/>
    <s v="Assoc. Chanc. Econ &amp; Workfrce Dev"/>
    <s v="11BH"/>
    <s v="Clean Energy"/>
  </r>
  <r>
    <s v="DMC149"/>
    <x v="0"/>
    <s v="LABORF"/>
    <s v="2025"/>
    <n v="1494.22"/>
    <m/>
    <s v="RP682"/>
    <s v="11BZE2"/>
    <s v="2191"/>
    <s v="684000"/>
    <m/>
    <m/>
    <s v="0"/>
    <s v="District"/>
    <s v="1"/>
    <x v="0"/>
    <s v="11"/>
    <x v="1"/>
    <s v="11B"/>
    <s v="Assoc. Chanc. Econ &amp; Workfrce Dev"/>
    <s v="11BH"/>
    <s v="Clean Energy"/>
  </r>
  <r>
    <s v="DMN056"/>
    <x v="0"/>
    <s v="LABORF"/>
    <s v="2025"/>
    <n v="4626.42"/>
    <m/>
    <s v="RP682"/>
    <s v="11BZE2"/>
    <s v="2110"/>
    <s v="684000"/>
    <m/>
    <m/>
    <s v="0"/>
    <s v="District"/>
    <s v="1"/>
    <x v="0"/>
    <s v="11"/>
    <x v="1"/>
    <s v="11B"/>
    <s v="Assoc. Chanc. Econ &amp; Workfrce Dev"/>
    <s v="11BH"/>
    <s v="Clean Energy"/>
  </r>
  <r>
    <s v="DMN043"/>
    <x v="0"/>
    <s v="LABORF"/>
    <s v="2025"/>
    <n v="6488.54"/>
    <m/>
    <s v="RP682"/>
    <s v="11BZE2"/>
    <s v="2110"/>
    <s v="684000"/>
    <m/>
    <m/>
    <s v="0"/>
    <s v="District"/>
    <s v="1"/>
    <x v="0"/>
    <s v="11"/>
    <x v="1"/>
    <s v="11B"/>
    <s v="Assoc. Chanc. Econ &amp; Workfrce Dev"/>
    <s v="11BH"/>
    <s v="Clean Energy"/>
  </r>
  <r>
    <s v="DMN056"/>
    <x v="0"/>
    <s v="LABORF"/>
    <s v="2025"/>
    <n v="4836.7"/>
    <m/>
    <s v="CE005"/>
    <s v="117ETC"/>
    <s v="2110"/>
    <s v="684000"/>
    <m/>
    <m/>
    <s v="0"/>
    <s v="District"/>
    <s v="1"/>
    <x v="0"/>
    <s v="11"/>
    <x v="1"/>
    <s v="11B"/>
    <s v="Assoc. Chanc. Econ &amp; Workfrce Dev"/>
    <s v="11BJ"/>
    <s v="Workplace Learning"/>
  </r>
  <r>
    <s v="DPE034"/>
    <x v="0"/>
    <s v="LABORF"/>
    <s v="2025"/>
    <n v="0"/>
    <m/>
    <s v="CE005"/>
    <s v="117ETD"/>
    <s v="2412"/>
    <s v="684000"/>
    <m/>
    <m/>
    <s v="0"/>
    <s v="District"/>
    <s v="1"/>
    <x v="0"/>
    <s v="11"/>
    <x v="1"/>
    <s v="11B"/>
    <s v="Assoc. Chanc. Econ &amp; Workfrce Dev"/>
    <s v="11BJ"/>
    <s v="Workplace Learning"/>
  </r>
  <r>
    <s v="DPE033"/>
    <x v="0"/>
    <s v="LABORF"/>
    <s v="2025"/>
    <n v="0"/>
    <m/>
    <s v="GU001"/>
    <s v="117ETP"/>
    <s v="2412"/>
    <s v="684000"/>
    <m/>
    <m/>
    <s v="0"/>
    <s v="District"/>
    <s v="1"/>
    <x v="0"/>
    <s v="11"/>
    <x v="1"/>
    <s v="11B"/>
    <s v="Assoc. Chanc. Econ &amp; Workfrce Dev"/>
    <s v="11BJ"/>
    <s v="Workplace Learning"/>
  </r>
  <r>
    <s v="DPE067"/>
    <x v="0"/>
    <s v="LABORF"/>
    <s v="2025"/>
    <n v="0"/>
    <m/>
    <s v="GU001"/>
    <s v="117ETP"/>
    <s v="2412"/>
    <s v="684000"/>
    <m/>
    <m/>
    <s v="0"/>
    <s v="District"/>
    <s v="1"/>
    <x v="0"/>
    <s v="11"/>
    <x v="1"/>
    <s v="11B"/>
    <s v="Assoc. Chanc. Econ &amp; Workfrce Dev"/>
    <s v="11BJ"/>
    <s v="Workplace Learning"/>
  </r>
  <r>
    <s v="DMN083"/>
    <x v="0"/>
    <s v="LABORF"/>
    <s v="2025"/>
    <n v="55339.89"/>
    <m/>
    <s v="RP676"/>
    <s v="11BK57"/>
    <s v="2110"/>
    <s v="684000"/>
    <m/>
    <m/>
    <s v="0"/>
    <s v="District"/>
    <s v="1"/>
    <x v="0"/>
    <s v="11"/>
    <x v="1"/>
    <s v="11B"/>
    <s v="Assoc. Chanc. Econ &amp; Workfrce Dev"/>
    <s v="11BK"/>
    <s v="SWF Fiscal Agent"/>
  </r>
  <r>
    <s v="DMM027"/>
    <x v="0"/>
    <s v="LABORF"/>
    <s v="2025"/>
    <n v="211903.85"/>
    <m/>
    <s v="GU001"/>
    <s v="11BWD1"/>
    <s v="1214"/>
    <s v="679000"/>
    <m/>
    <m/>
    <s v="0"/>
    <s v="District"/>
    <s v="1"/>
    <x v="0"/>
    <s v="11"/>
    <x v="1"/>
    <s v="11B"/>
    <s v="Assoc. Chanc. Econ &amp; Workfrce Dev"/>
    <s v="11BW"/>
    <s v="Econ &amp; Workfrce Dev"/>
  </r>
  <r>
    <s v="DMN056"/>
    <x v="0"/>
    <s v="LABORF"/>
    <s v="2025"/>
    <n v="5766.41"/>
    <m/>
    <s v="RP461"/>
    <s v="11BZE1"/>
    <s v="2110"/>
    <s v="684000"/>
    <m/>
    <m/>
    <s v="0"/>
    <s v="District"/>
    <s v="1"/>
    <x v="0"/>
    <s v="11"/>
    <x v="1"/>
    <s v="11B"/>
    <s v="Assoc. Chanc. Econ &amp; Workfrce Dev"/>
    <s v="11BZ"/>
    <s v="Clean Energy, Zero Emissions"/>
  </r>
  <r>
    <s v="DPE056"/>
    <x v="0"/>
    <s v="LABORF"/>
    <s v="2025"/>
    <n v="0"/>
    <m/>
    <s v="RP461"/>
    <s v="11BZE1"/>
    <s v="2412"/>
    <s v="684000"/>
    <m/>
    <m/>
    <s v="0"/>
    <s v="District"/>
    <s v="1"/>
    <x v="0"/>
    <s v="11"/>
    <x v="1"/>
    <s v="11B"/>
    <s v="Assoc. Chanc. Econ &amp; Workfrce Dev"/>
    <s v="11BZ"/>
    <s v="Clean Energy, Zero Emissions"/>
  </r>
  <r>
    <s v="DMN005"/>
    <x v="0"/>
    <s v="LABORF"/>
    <s v="2025"/>
    <n v="45071.42"/>
    <m/>
    <s v="GU001"/>
    <s v="120BS0"/>
    <s v="2110"/>
    <s v="672000"/>
    <m/>
    <m/>
    <s v="0"/>
    <s v="District"/>
    <s v="1"/>
    <x v="0"/>
    <s v="12"/>
    <x v="2"/>
    <s v="120"/>
    <s v="Asst. Chancellor, Admin Svcs."/>
    <s v="120A"/>
    <s v="Asst. Chancellor - Admin Svcs."/>
  </r>
  <r>
    <s v="DML004"/>
    <x v="0"/>
    <s v="LABORF"/>
    <s v="2025"/>
    <n v="82590.95"/>
    <m/>
    <s v="GU001"/>
    <s v="120BS0"/>
    <s v="2190"/>
    <s v="672000"/>
    <m/>
    <m/>
    <s v="0"/>
    <s v="District"/>
    <s v="1"/>
    <x v="0"/>
    <s v="12"/>
    <x v="2"/>
    <s v="120"/>
    <s v="Asst. Chancellor, Admin Svcs."/>
    <s v="120A"/>
    <s v="Asst. Chancellor - Admin Svcs."/>
  </r>
  <r>
    <s v="DTC031"/>
    <x v="0"/>
    <s v="LABORF"/>
    <s v="2025"/>
    <n v="0"/>
    <m/>
    <s v="GU001"/>
    <s v="122BS2"/>
    <s v="2399"/>
    <s v="672000"/>
    <m/>
    <m/>
    <s v="0"/>
    <s v="District"/>
    <s v="1"/>
    <x v="0"/>
    <s v="12"/>
    <x v="2"/>
    <s v="122"/>
    <s v="Director of Accounting Services"/>
    <s v="122A"/>
    <s v="Director of Accounting Services"/>
  </r>
  <r>
    <s v="DMC140"/>
    <x v="0"/>
    <s v="LABORF"/>
    <s v="2025"/>
    <n v="46524.69"/>
    <m/>
    <s v="GU001"/>
    <s v="122BS3"/>
    <s v="2191"/>
    <s v="672000"/>
    <m/>
    <m/>
    <s v="0"/>
    <s v="District"/>
    <s v="1"/>
    <x v="0"/>
    <s v="12"/>
    <x v="2"/>
    <s v="122"/>
    <s v="Director of Accounting Services"/>
    <s v="122B"/>
    <s v="BC Business Office"/>
  </r>
  <r>
    <s v="DMN075"/>
    <x v="0"/>
    <s v="LABORF"/>
    <s v="2025"/>
    <n v="131563.47"/>
    <m/>
    <s v="GU001"/>
    <s v="130IT0"/>
    <s v="2110"/>
    <s v="678000"/>
    <m/>
    <m/>
    <s v="0"/>
    <s v="District"/>
    <s v="1"/>
    <x v="0"/>
    <s v="13"/>
    <x v="3"/>
    <s v="130"/>
    <s v="IT-Dir. Information Technology"/>
    <s v="130A"/>
    <s v="IT-Dir. Information Technology"/>
  </r>
  <r>
    <s v="DMC049"/>
    <x v="0"/>
    <s v="LABORF"/>
    <s v="2025"/>
    <n v="87650.76"/>
    <m/>
    <s v="GU001"/>
    <s v="130IT0"/>
    <s v="2191"/>
    <s v="678000"/>
    <m/>
    <m/>
    <s v="0"/>
    <s v="District"/>
    <s v="1"/>
    <x v="0"/>
    <s v="13"/>
    <x v="3"/>
    <s v="130"/>
    <s v="IT-Dir. Information Technology"/>
    <s v="130A"/>
    <s v="IT-Dir. Information Technology"/>
  </r>
  <r>
    <s v="DMC175"/>
    <x v="0"/>
    <s v="LABORF"/>
    <s v="2025"/>
    <n v="94390.32"/>
    <m/>
    <s v="GU001"/>
    <s v="132EA0"/>
    <s v="2191"/>
    <s v="678000"/>
    <m/>
    <m/>
    <s v="0"/>
    <s v="District"/>
    <s v="1"/>
    <x v="0"/>
    <s v="13"/>
    <x v="3"/>
    <s v="132"/>
    <s v="IT-Director, Enterprise Application"/>
    <s v="132A"/>
    <s v="IT-Director, Enterprise Application"/>
  </r>
  <r>
    <s v="DMC002"/>
    <x v="0"/>
    <s v="LABORF"/>
    <s v="2025"/>
    <n v="115005.36"/>
    <m/>
    <s v="GU001"/>
    <s v="132EA0"/>
    <s v="2191"/>
    <s v="678000"/>
    <m/>
    <m/>
    <s v="0"/>
    <s v="District"/>
    <s v="1"/>
    <x v="0"/>
    <s v="13"/>
    <x v="3"/>
    <s v="132"/>
    <s v="IT-Director, Enterprise Application"/>
    <s v="132A"/>
    <s v="IT-Director, Enterprise Application"/>
  </r>
  <r>
    <s v="DMC151"/>
    <x v="0"/>
    <s v="LABORF"/>
    <s v="2025"/>
    <n v="77470.44"/>
    <m/>
    <s v="GU001"/>
    <s v="132EA0"/>
    <s v="2191"/>
    <s v="678000"/>
    <m/>
    <m/>
    <s v="0"/>
    <s v="District"/>
    <s v="1"/>
    <x v="0"/>
    <s v="13"/>
    <x v="3"/>
    <s v="132"/>
    <s v="IT-Director, Enterprise Application"/>
    <s v="132A"/>
    <s v="IT-Director, Enterprise Application"/>
  </r>
  <r>
    <s v="DMC083"/>
    <x v="0"/>
    <s v="LABORF"/>
    <s v="2025"/>
    <n v="133371.12"/>
    <m/>
    <s v="GU001"/>
    <s v="132EA0"/>
    <s v="2191"/>
    <s v="678000"/>
    <m/>
    <m/>
    <s v="0"/>
    <s v="District"/>
    <s v="1"/>
    <x v="0"/>
    <s v="13"/>
    <x v="3"/>
    <s v="132"/>
    <s v="IT-Director, Enterprise Application"/>
    <s v="132A"/>
    <s v="IT-Director, Enterprise Application"/>
  </r>
  <r>
    <s v="CSEA21"/>
    <x v="0"/>
    <s v="LABORF"/>
    <s v="2025"/>
    <n v="0"/>
    <m/>
    <s v="GU001"/>
    <s v="140HR0"/>
    <s v="2191"/>
    <s v="673000"/>
    <s v="UNC003"/>
    <m/>
    <s v="0"/>
    <s v="District"/>
    <s v="1"/>
    <x v="0"/>
    <s v="14"/>
    <x v="4"/>
    <s v="140"/>
    <s v="HR - Vice Chancellor"/>
    <s v="140A"/>
    <s v="HR - Vice Chancellor"/>
  </r>
  <r>
    <s v="DMN025"/>
    <x v="0"/>
    <s v="LABORF"/>
    <s v="2025"/>
    <n v="78997.31"/>
    <m/>
    <s v="GU001"/>
    <s v="140HR6"/>
    <s v="2110"/>
    <s v="677050"/>
    <m/>
    <m/>
    <s v="0"/>
    <s v="District"/>
    <s v="1"/>
    <x v="0"/>
    <s v="14"/>
    <x v="4"/>
    <s v="140"/>
    <s v="HR - Vice Chancellor"/>
    <s v="140A"/>
    <s v="HR - Vice Chancellor"/>
  </r>
  <r>
    <s v="DMC168"/>
    <x v="0"/>
    <s v="LABORF"/>
    <s v="2025"/>
    <n v="62547.21"/>
    <m/>
    <s v="GU001"/>
    <s v="140HR8"/>
    <s v="2191"/>
    <s v="673000"/>
    <m/>
    <m/>
    <s v="0"/>
    <s v="District"/>
    <s v="1"/>
    <x v="0"/>
    <s v="14"/>
    <x v="4"/>
    <s v="140"/>
    <s v="HR - Vice Chancellor"/>
    <s v="140A"/>
    <s v="HR - Vice Chancellor"/>
  </r>
  <r>
    <s v="DMC086"/>
    <x v="0"/>
    <s v="LABORF"/>
    <s v="2025"/>
    <n v="57603.6"/>
    <m/>
    <s v="GU001"/>
    <s v="145HR4"/>
    <s v="2191"/>
    <s v="673000"/>
    <m/>
    <m/>
    <s v="0"/>
    <s v="District"/>
    <s v="1"/>
    <x v="0"/>
    <s v="14"/>
    <x v="4"/>
    <s v="145"/>
    <s v="District HR"/>
    <s v="145A"/>
    <s v="HR Manager - PC"/>
  </r>
  <r>
    <s v="DTC004"/>
    <x v="0"/>
    <s v="LABORF"/>
    <s v="2025"/>
    <n v="0"/>
    <m/>
    <s v="GU001"/>
    <s v="160OP0"/>
    <s v="2399"/>
    <s v="651000"/>
    <m/>
    <m/>
    <s v="0"/>
    <s v="District"/>
    <s v="1"/>
    <x v="0"/>
    <s v="16"/>
    <x v="18"/>
    <s v="160"/>
    <s v="Operations"/>
    <s v="160O"/>
    <s v="Operations"/>
  </r>
  <r>
    <s v="DMC111"/>
    <x v="0"/>
    <s v="LABORF"/>
    <s v="2025"/>
    <n v="50913.24"/>
    <m/>
    <s v="GU001"/>
    <s v="160OP0"/>
    <s v="2191"/>
    <s v="653000"/>
    <m/>
    <m/>
    <s v="0"/>
    <s v="District"/>
    <s v="1"/>
    <x v="0"/>
    <s v="16"/>
    <x v="18"/>
    <s v="160"/>
    <s v="Operations"/>
    <s v="160O"/>
    <s v="Operations"/>
  </r>
  <r>
    <s v="DMC118"/>
    <x v="0"/>
    <s v="LABORF"/>
    <s v="2025"/>
    <n v="876.51"/>
    <m/>
    <s v="MG100"/>
    <s v="18F000"/>
    <s v="2191"/>
    <s v="711001"/>
    <m/>
    <m/>
    <s v="0"/>
    <s v="District"/>
    <s v="1"/>
    <x v="0"/>
    <s v="18"/>
    <x v="5"/>
    <s v="18F"/>
    <s v="DO - Construction"/>
    <s v="18FA"/>
    <s v="DO - Construction"/>
  </r>
  <r>
    <s v="DMN021"/>
    <x v="0"/>
    <s v="LABORF"/>
    <s v="2025"/>
    <n v="1220.24"/>
    <m/>
    <s v="MG100"/>
    <s v="18F000"/>
    <s v="2110"/>
    <s v="711001"/>
    <m/>
    <m/>
    <s v="0"/>
    <s v="District"/>
    <s v="1"/>
    <x v="0"/>
    <s v="18"/>
    <x v="5"/>
    <s v="18F"/>
    <s v="DO - Construction"/>
    <s v="18FA"/>
    <s v="DO - Construction"/>
  </r>
  <r>
    <s v="BMM010"/>
    <x v="0"/>
    <s v="LABORF"/>
    <s v="2025"/>
    <n v="204000"/>
    <m/>
    <s v="GU001"/>
    <s v="200PR0"/>
    <s v="1214"/>
    <s v="679000"/>
    <m/>
    <m/>
    <s v="0"/>
    <s v="District"/>
    <s v="2"/>
    <x v="1"/>
    <s v="20"/>
    <x v="6"/>
    <s v="200"/>
    <s v="President - Bakersfield College"/>
    <s v="200A"/>
    <s v="BC - President"/>
  </r>
  <r>
    <s v="BPE549"/>
    <x v="0"/>
    <s v="LABORF"/>
    <s v="2025"/>
    <n v="0"/>
    <m/>
    <s v="GU001"/>
    <s v="206AT0"/>
    <s v="2394"/>
    <s v="696011"/>
    <m/>
    <m/>
    <s v="0"/>
    <s v="District"/>
    <s v="2"/>
    <x v="1"/>
    <s v="20"/>
    <x v="6"/>
    <s v="206"/>
    <s v="BC Athletics"/>
    <s v="206A"/>
    <s v="BC Athletics"/>
  </r>
  <r>
    <s v="BPE643"/>
    <x v="0"/>
    <s v="LABORF"/>
    <s v="2025"/>
    <n v="0"/>
    <m/>
    <s v="GU001"/>
    <s v="206PM1"/>
    <s v="2394"/>
    <s v="696011"/>
    <m/>
    <m/>
    <s v="0"/>
    <s v="District"/>
    <s v="2"/>
    <x v="1"/>
    <s v="20"/>
    <x v="6"/>
    <s v="206"/>
    <s v="BC Athletics"/>
    <s v="206A"/>
    <s v="BC Athletics"/>
  </r>
  <r>
    <s v="BPE677"/>
    <x v="0"/>
    <s v="LABORF"/>
    <s v="2025"/>
    <n v="0"/>
    <m/>
    <s v="GU001"/>
    <s v="206PM1"/>
    <s v="2394"/>
    <s v="696011"/>
    <m/>
    <m/>
    <s v="0"/>
    <s v="District"/>
    <s v="2"/>
    <x v="1"/>
    <s v="20"/>
    <x v="6"/>
    <s v="206"/>
    <s v="BC Athletics"/>
    <s v="206A"/>
    <s v="BC Athletics"/>
  </r>
  <r>
    <s v="BMF042"/>
    <x v="0"/>
    <s v="LABORF"/>
    <s v="2025"/>
    <n v="73983.75"/>
    <m/>
    <s v="GU001"/>
    <s v="206PH1"/>
    <s v="1100"/>
    <s v="083500"/>
    <m/>
    <m/>
    <s v="0"/>
    <s v="District"/>
    <s v="2"/>
    <x v="1"/>
    <s v="20"/>
    <x v="6"/>
    <s v="206"/>
    <s v="BC Athletics"/>
    <s v="206B"/>
    <s v="BC Athletics-INST"/>
  </r>
  <r>
    <s v="BMF428"/>
    <x v="0"/>
    <s v="LABORF"/>
    <s v="2025"/>
    <n v="147967.51"/>
    <m/>
    <s v="GU001"/>
    <s v="206PH1"/>
    <s v="1100"/>
    <s v="083500"/>
    <m/>
    <m/>
    <s v="0"/>
    <s v="District"/>
    <s v="2"/>
    <x v="1"/>
    <s v="20"/>
    <x v="6"/>
    <s v="206"/>
    <s v="BC Athletics"/>
    <s v="206B"/>
    <s v="BC Athletics-INST"/>
  </r>
  <r>
    <s v="BMF624"/>
    <x v="0"/>
    <s v="LABORF"/>
    <s v="2025"/>
    <n v="76075.59"/>
    <m/>
    <s v="GU001"/>
    <s v="206PT1"/>
    <s v="1100"/>
    <s v="083500"/>
    <m/>
    <m/>
    <s v="0"/>
    <s v="District"/>
    <s v="2"/>
    <x v="1"/>
    <s v="20"/>
    <x v="6"/>
    <s v="206"/>
    <s v="BC Athletics"/>
    <s v="206B"/>
    <s v="BC Athletics-INST"/>
  </r>
  <r>
    <s v="BMC728"/>
    <x v="0"/>
    <s v="LABORF"/>
    <s v="2025"/>
    <n v="17118.150000000001"/>
    <m/>
    <s v="GU001"/>
    <s v="20BPI2"/>
    <s v="2191"/>
    <s v="671000"/>
    <m/>
    <m/>
    <s v="0"/>
    <s v="District"/>
    <s v="2"/>
    <x v="1"/>
    <s v="20"/>
    <x v="6"/>
    <s v="20B"/>
    <s v="Public Information"/>
    <s v="20BA"/>
    <s v="BC - Marketing &amp; Public Relations"/>
  </r>
  <r>
    <s v="BMN108"/>
    <x v="0"/>
    <s v="LABORF"/>
    <s v="2025"/>
    <n v="105122.85"/>
    <m/>
    <s v="GU001"/>
    <s v="20BPI2"/>
    <s v="2110"/>
    <s v="671000"/>
    <m/>
    <m/>
    <s v="0"/>
    <s v="District"/>
    <s v="2"/>
    <x v="1"/>
    <s v="20"/>
    <x v="6"/>
    <s v="20B"/>
    <s v="Public Information"/>
    <s v="20BA"/>
    <s v="BC - Marketing &amp; Public Relations"/>
  </r>
  <r>
    <s v="DMC172"/>
    <x v="0"/>
    <s v="LABORF"/>
    <s v="2025"/>
    <n v="101648.07"/>
    <m/>
    <s v="GU001"/>
    <s v="20CDIE"/>
    <s v="2191"/>
    <s v="679000"/>
    <m/>
    <m/>
    <s v="0"/>
    <s v="District"/>
    <s v="2"/>
    <x v="1"/>
    <s v="20"/>
    <x v="6"/>
    <s v="20C"/>
    <s v="Dean of Institutional Effectiveness"/>
    <s v="20CA"/>
    <s v="Dean of Institutional Effectiveness"/>
  </r>
  <r>
    <s v="BPE676"/>
    <x v="0"/>
    <s v="LABORF"/>
    <s v="2025"/>
    <n v="0"/>
    <m/>
    <s v="RP681"/>
    <s v="20DAY1"/>
    <s v="2394"/>
    <s v="684000"/>
    <s v="EET003"/>
    <m/>
    <s v="0"/>
    <s v="District"/>
    <s v="2"/>
    <x v="1"/>
    <s v="20"/>
    <x v="6"/>
    <s v="20D"/>
    <s v="President - Bakersfield College"/>
    <s v="20DA"/>
    <s v="BC Tech Program"/>
  </r>
  <r>
    <s v="BPE661"/>
    <x v="0"/>
    <s v="LABORF"/>
    <s v="2025"/>
    <n v="0"/>
    <m/>
    <s v="RP681"/>
    <s v="20DAY1"/>
    <s v="2394"/>
    <s v="684000"/>
    <s v="EET006"/>
    <m/>
    <s v="0"/>
    <s v="District"/>
    <s v="2"/>
    <x v="1"/>
    <s v="20"/>
    <x v="6"/>
    <s v="20D"/>
    <s v="President - Bakersfield College"/>
    <s v="20DA"/>
    <s v="BC Tech Program"/>
  </r>
  <r>
    <s v="BMC662"/>
    <x v="0"/>
    <s v="LABORF"/>
    <s v="2025"/>
    <n v="66802.61"/>
    <m/>
    <s v="GU001"/>
    <s v="20IIF0"/>
    <s v="2191"/>
    <s v="678012"/>
    <m/>
    <m/>
    <s v="0"/>
    <s v="District"/>
    <s v="2"/>
    <x v="1"/>
    <s v="20"/>
    <x v="6"/>
    <s v="20I"/>
    <s v="Information Services"/>
    <s v="20IA"/>
    <s v="Information Services"/>
  </r>
  <r>
    <s v="BMC702"/>
    <x v="0"/>
    <s v="LABORF"/>
    <s v="2025"/>
    <n v="49121.65"/>
    <m/>
    <s v="GU001"/>
    <s v="20IIF0"/>
    <s v="2191"/>
    <s v="678012"/>
    <m/>
    <m/>
    <s v="0"/>
    <s v="District"/>
    <s v="2"/>
    <x v="1"/>
    <s v="20"/>
    <x v="6"/>
    <s v="20I"/>
    <s v="Information Services"/>
    <s v="20IA"/>
    <s v="Information Services"/>
  </r>
  <r>
    <s v="BMC706"/>
    <x v="0"/>
    <s v="LABORF"/>
    <s v="2025"/>
    <n v="79407.199999999997"/>
    <m/>
    <s v="GU001"/>
    <s v="210VI0"/>
    <s v="2191"/>
    <s v="601000"/>
    <m/>
    <m/>
    <s v="0"/>
    <s v="District"/>
    <s v="2"/>
    <x v="1"/>
    <s v="21"/>
    <x v="7"/>
    <s v="210"/>
    <s v="VP of Student Learning"/>
    <s v="210A"/>
    <s v="VP Student Learning"/>
  </r>
  <r>
    <s v="BMC064"/>
    <x v="0"/>
    <s v="LABORF"/>
    <s v="2025"/>
    <n v="66802.61"/>
    <m/>
    <s v="GU001"/>
    <s v="210VI0"/>
    <s v="2191"/>
    <s v="601000"/>
    <m/>
    <m/>
    <s v="0"/>
    <s v="District"/>
    <s v="2"/>
    <x v="1"/>
    <s v="21"/>
    <x v="7"/>
    <s v="210"/>
    <s v="VP of Student Learning"/>
    <s v="210A"/>
    <s v="VP Student Learning"/>
  </r>
  <r>
    <s v="BPE070"/>
    <x v="0"/>
    <s v="LABORF"/>
    <s v="2025"/>
    <n v="0"/>
    <m/>
    <s v="GU001"/>
    <s v="210VI0"/>
    <s v="2394"/>
    <s v="601000"/>
    <m/>
    <m/>
    <s v="0"/>
    <s v="District"/>
    <s v="2"/>
    <x v="1"/>
    <s v="21"/>
    <x v="7"/>
    <s v="210"/>
    <s v="VP of Student Learning"/>
    <s v="210A"/>
    <s v="VP Student Learning"/>
  </r>
  <r>
    <s v="BPE082"/>
    <x v="0"/>
    <s v="LABORF"/>
    <s v="2025"/>
    <n v="0"/>
    <m/>
    <s v="GU001"/>
    <s v="210VI0"/>
    <s v="2394"/>
    <s v="601000"/>
    <m/>
    <m/>
    <s v="0"/>
    <s v="District"/>
    <s v="2"/>
    <x v="1"/>
    <s v="21"/>
    <x v="7"/>
    <s v="210"/>
    <s v="VP of Student Learning"/>
    <s v="210A"/>
    <s v="VP Student Learning"/>
  </r>
  <r>
    <s v="BPE120"/>
    <x v="0"/>
    <s v="LABORF"/>
    <s v="2025"/>
    <n v="0"/>
    <m/>
    <s v="GU001"/>
    <s v="210VI0"/>
    <s v="2394"/>
    <s v="601000"/>
    <m/>
    <m/>
    <s v="0"/>
    <s v="District"/>
    <s v="2"/>
    <x v="1"/>
    <s v="21"/>
    <x v="7"/>
    <s v="210"/>
    <s v="VP of Student Learning"/>
    <s v="210A"/>
    <s v="VP Student Learning"/>
  </r>
  <r>
    <s v="BPE124"/>
    <x v="0"/>
    <s v="LABORF"/>
    <s v="2025"/>
    <n v="0"/>
    <m/>
    <s v="GU001"/>
    <s v="210VI0"/>
    <s v="2394"/>
    <s v="601000"/>
    <m/>
    <m/>
    <s v="0"/>
    <s v="District"/>
    <s v="2"/>
    <x v="1"/>
    <s v="21"/>
    <x v="7"/>
    <s v="210"/>
    <s v="VP of Student Learning"/>
    <s v="210A"/>
    <s v="VP Student Learning"/>
  </r>
  <r>
    <s v="BPE147"/>
    <x v="0"/>
    <s v="LABORF"/>
    <s v="2025"/>
    <n v="0"/>
    <m/>
    <s v="GU001"/>
    <s v="210VI0"/>
    <s v="2394"/>
    <s v="601000"/>
    <m/>
    <m/>
    <s v="0"/>
    <s v="District"/>
    <s v="2"/>
    <x v="1"/>
    <s v="21"/>
    <x v="7"/>
    <s v="210"/>
    <s v="VP of Student Learning"/>
    <s v="210A"/>
    <s v="VP Student Learning"/>
  </r>
  <r>
    <s v="BPE189"/>
    <x v="0"/>
    <s v="LABORF"/>
    <s v="2025"/>
    <n v="0"/>
    <m/>
    <s v="GU001"/>
    <s v="210VI0"/>
    <s v="2394"/>
    <s v="601000"/>
    <m/>
    <m/>
    <s v="0"/>
    <s v="District"/>
    <s v="2"/>
    <x v="1"/>
    <s v="21"/>
    <x v="7"/>
    <s v="210"/>
    <s v="VP of Student Learning"/>
    <s v="210A"/>
    <s v="VP Student Learning"/>
  </r>
  <r>
    <s v="BPE194"/>
    <x v="0"/>
    <s v="LABORF"/>
    <s v="2025"/>
    <n v="0"/>
    <m/>
    <s v="GU001"/>
    <s v="210VI0"/>
    <s v="2394"/>
    <s v="601000"/>
    <m/>
    <m/>
    <s v="0"/>
    <s v="District"/>
    <s v="2"/>
    <x v="1"/>
    <s v="21"/>
    <x v="7"/>
    <s v="210"/>
    <s v="VP of Student Learning"/>
    <s v="210A"/>
    <s v="VP Student Learning"/>
  </r>
  <r>
    <s v="BPE205"/>
    <x v="0"/>
    <s v="LABORF"/>
    <s v="2025"/>
    <n v="0"/>
    <m/>
    <s v="GU001"/>
    <s v="210VI0"/>
    <s v="2394"/>
    <s v="601000"/>
    <m/>
    <m/>
    <s v="0"/>
    <s v="District"/>
    <s v="2"/>
    <x v="1"/>
    <s v="21"/>
    <x v="7"/>
    <s v="210"/>
    <s v="VP of Student Learning"/>
    <s v="210A"/>
    <s v="VP Student Learning"/>
  </r>
  <r>
    <s v="BPE212"/>
    <x v="0"/>
    <s v="LABORF"/>
    <s v="2025"/>
    <n v="0"/>
    <m/>
    <s v="GU001"/>
    <s v="210VI0"/>
    <s v="2394"/>
    <s v="601000"/>
    <m/>
    <m/>
    <s v="0"/>
    <s v="District"/>
    <s v="2"/>
    <x v="1"/>
    <s v="21"/>
    <x v="7"/>
    <s v="210"/>
    <s v="VP of Student Learning"/>
    <s v="210A"/>
    <s v="VP Student Learning"/>
  </r>
  <r>
    <s v="BPE213"/>
    <x v="0"/>
    <s v="LABORF"/>
    <s v="2025"/>
    <n v="0"/>
    <m/>
    <s v="GU001"/>
    <s v="210VI0"/>
    <s v="2394"/>
    <s v="601000"/>
    <m/>
    <m/>
    <s v="0"/>
    <s v="District"/>
    <s v="2"/>
    <x v="1"/>
    <s v="21"/>
    <x v="7"/>
    <s v="210"/>
    <s v="VP of Student Learning"/>
    <s v="210A"/>
    <s v="VP Student Learning"/>
  </r>
  <r>
    <s v="BPE235"/>
    <x v="0"/>
    <s v="LABORF"/>
    <s v="2025"/>
    <n v="0"/>
    <m/>
    <s v="GU001"/>
    <s v="210VI0"/>
    <s v="2394"/>
    <s v="601000"/>
    <m/>
    <m/>
    <s v="0"/>
    <s v="District"/>
    <s v="2"/>
    <x v="1"/>
    <s v="21"/>
    <x v="7"/>
    <s v="210"/>
    <s v="VP of Student Learning"/>
    <s v="210A"/>
    <s v="VP Student Learning"/>
  </r>
  <r>
    <s v="BPE250"/>
    <x v="0"/>
    <s v="LABORF"/>
    <s v="2025"/>
    <n v="0"/>
    <m/>
    <s v="GU001"/>
    <s v="210VI0"/>
    <s v="2394"/>
    <s v="601000"/>
    <m/>
    <m/>
    <s v="0"/>
    <s v="District"/>
    <s v="2"/>
    <x v="1"/>
    <s v="21"/>
    <x v="7"/>
    <s v="210"/>
    <s v="VP of Student Learning"/>
    <s v="210A"/>
    <s v="VP Student Learning"/>
  </r>
  <r>
    <s v="BTF035"/>
    <x v="0"/>
    <s v="LABORF"/>
    <s v="2025"/>
    <n v="0"/>
    <m/>
    <s v="GU001"/>
    <s v="210VI0"/>
    <s v="1311"/>
    <s v="499900"/>
    <m/>
    <m/>
    <s v="0"/>
    <s v="District"/>
    <s v="2"/>
    <x v="1"/>
    <s v="21"/>
    <x v="7"/>
    <s v="210"/>
    <s v="VP of Student Learning"/>
    <s v="210A"/>
    <s v="VP Student Learning"/>
  </r>
  <r>
    <s v="BTN031"/>
    <x v="0"/>
    <s v="LABORF"/>
    <s v="2025"/>
    <n v="0"/>
    <m/>
    <s v="GU001"/>
    <s v="210VI0"/>
    <s v="2110"/>
    <s v="601000"/>
    <m/>
    <m/>
    <s v="0"/>
    <s v="District"/>
    <s v="2"/>
    <x v="1"/>
    <s v="21"/>
    <x v="7"/>
    <s v="210"/>
    <s v="VP of Student Learning"/>
    <s v="210A"/>
    <s v="VP Student Learning"/>
  </r>
  <r>
    <s v="BTC121"/>
    <x v="0"/>
    <s v="LABORF"/>
    <s v="2025"/>
    <n v="0"/>
    <m/>
    <s v="GU001"/>
    <s v="210VI0"/>
    <s v="2399"/>
    <s v="601000"/>
    <m/>
    <m/>
    <s v="0"/>
    <s v="District"/>
    <s v="2"/>
    <x v="1"/>
    <s v="21"/>
    <x v="7"/>
    <s v="210"/>
    <s v="VP of Student Learning"/>
    <s v="210A"/>
    <s v="VP Student Learning"/>
  </r>
  <r>
    <s v="BPE300"/>
    <x v="0"/>
    <s v="LABORF"/>
    <s v="2025"/>
    <n v="0"/>
    <m/>
    <s v="GU001"/>
    <s v="210VI0"/>
    <s v="2394"/>
    <s v="601000"/>
    <m/>
    <m/>
    <s v="0"/>
    <s v="District"/>
    <s v="2"/>
    <x v="1"/>
    <s v="21"/>
    <x v="7"/>
    <s v="210"/>
    <s v="VP of Student Learning"/>
    <s v="210A"/>
    <s v="VP Student Learning"/>
  </r>
  <r>
    <s v="BPE305"/>
    <x v="0"/>
    <s v="LABORF"/>
    <s v="2025"/>
    <n v="0"/>
    <m/>
    <s v="GU001"/>
    <s v="210VI0"/>
    <s v="2394"/>
    <s v="601000"/>
    <m/>
    <m/>
    <s v="0"/>
    <s v="District"/>
    <s v="2"/>
    <x v="1"/>
    <s v="21"/>
    <x v="7"/>
    <s v="210"/>
    <s v="VP of Student Learning"/>
    <s v="210A"/>
    <s v="VP Student Learning"/>
  </r>
  <r>
    <s v="BPE450"/>
    <x v="0"/>
    <s v="LABORF"/>
    <s v="2025"/>
    <n v="0"/>
    <m/>
    <s v="GU001"/>
    <s v="210VI0"/>
    <s v="2394"/>
    <s v="601000"/>
    <m/>
    <m/>
    <s v="0"/>
    <s v="District"/>
    <s v="2"/>
    <x v="1"/>
    <s v="21"/>
    <x v="7"/>
    <s v="210"/>
    <s v="VP of Student Learning"/>
    <s v="210A"/>
    <s v="VP Student Learning"/>
  </r>
  <r>
    <s v="BPE504"/>
    <x v="0"/>
    <s v="LABORF"/>
    <s v="2025"/>
    <n v="0"/>
    <m/>
    <s v="GU001"/>
    <s v="210VI0"/>
    <s v="2394"/>
    <s v="601000"/>
    <m/>
    <m/>
    <s v="0"/>
    <s v="District"/>
    <s v="2"/>
    <x v="1"/>
    <s v="21"/>
    <x v="7"/>
    <s v="210"/>
    <s v="VP of Student Learning"/>
    <s v="210A"/>
    <s v="VP Student Learning"/>
  </r>
  <r>
    <s v="BPE025"/>
    <x v="0"/>
    <s v="LABORF"/>
    <s v="2025"/>
    <n v="0"/>
    <m/>
    <s v="GU001"/>
    <s v="210VI0"/>
    <s v="2394"/>
    <s v="601000"/>
    <m/>
    <m/>
    <s v="0"/>
    <s v="District"/>
    <s v="2"/>
    <x v="1"/>
    <s v="21"/>
    <x v="7"/>
    <s v="210"/>
    <s v="VP of Student Learning"/>
    <s v="210A"/>
    <s v="VP Student Learning"/>
  </r>
  <r>
    <s v="BTC159"/>
    <x v="0"/>
    <s v="LABORF"/>
    <s v="2025"/>
    <n v="0"/>
    <m/>
    <s v="GU001"/>
    <s v="210VI0"/>
    <s v="2399"/>
    <s v="601000"/>
    <m/>
    <m/>
    <s v="0"/>
    <s v="District"/>
    <s v="2"/>
    <x v="1"/>
    <s v="21"/>
    <x v="7"/>
    <s v="210"/>
    <s v="VP of Student Learning"/>
    <s v="210A"/>
    <s v="VP Student Learning"/>
  </r>
  <r>
    <s v="BPE380"/>
    <x v="0"/>
    <s v="LABORF"/>
    <s v="2025"/>
    <n v="0"/>
    <m/>
    <s v="GU001"/>
    <s v="210VI0"/>
    <s v="2394"/>
    <s v="601000"/>
    <m/>
    <m/>
    <s v="0"/>
    <s v="District"/>
    <s v="2"/>
    <x v="1"/>
    <s v="21"/>
    <x v="7"/>
    <s v="210"/>
    <s v="VP of Student Learning"/>
    <s v="210A"/>
    <s v="VP Student Learning"/>
  </r>
  <r>
    <s v="BPE386"/>
    <x v="0"/>
    <s v="LABORF"/>
    <s v="2025"/>
    <n v="0"/>
    <m/>
    <s v="GU001"/>
    <s v="210VI0"/>
    <s v="2394"/>
    <s v="601000"/>
    <m/>
    <m/>
    <s v="0"/>
    <s v="District"/>
    <s v="2"/>
    <x v="1"/>
    <s v="21"/>
    <x v="7"/>
    <s v="210"/>
    <s v="VP of Student Learning"/>
    <s v="210A"/>
    <s v="VP Student Learning"/>
  </r>
  <r>
    <s v="BPE616"/>
    <x v="0"/>
    <s v="LABORF"/>
    <s v="2025"/>
    <n v="0"/>
    <m/>
    <s v="GU001"/>
    <s v="210VI0"/>
    <s v="2394"/>
    <s v="601000"/>
    <m/>
    <m/>
    <s v="0"/>
    <s v="District"/>
    <s v="2"/>
    <x v="1"/>
    <s v="21"/>
    <x v="7"/>
    <s v="210"/>
    <s v="VP of Student Learning"/>
    <s v="210A"/>
    <s v="VP Student Learning"/>
  </r>
  <r>
    <s v="BO2130"/>
    <x v="0"/>
    <s v="LABORF"/>
    <s v="2025"/>
    <n v="0"/>
    <m/>
    <s v="GU001"/>
    <s v="210VI0"/>
    <s v="1330"/>
    <s v="499900"/>
    <m/>
    <m/>
    <s v="0"/>
    <s v="District"/>
    <s v="2"/>
    <x v="1"/>
    <s v="21"/>
    <x v="7"/>
    <s v="210"/>
    <s v="VP of Student Learning"/>
    <s v="210A"/>
    <s v="VP Student Learning"/>
  </r>
  <r>
    <s v="BO2430"/>
    <x v="0"/>
    <s v="LABORF"/>
    <s v="2025"/>
    <n v="0"/>
    <m/>
    <s v="GU001"/>
    <s v="210VI0"/>
    <s v="1330"/>
    <s v="499900"/>
    <m/>
    <m/>
    <s v="0"/>
    <s v="District"/>
    <s v="2"/>
    <x v="1"/>
    <s v="21"/>
    <x v="7"/>
    <s v="210"/>
    <s v="VP of Student Learning"/>
    <s v="210A"/>
    <s v="VP Student Learning"/>
  </r>
  <r>
    <s v="BPAH22"/>
    <x v="0"/>
    <s v="LABORF"/>
    <s v="2025"/>
    <n v="0"/>
    <m/>
    <s v="GU001"/>
    <s v="210VI0"/>
    <s v="2412"/>
    <s v="499900"/>
    <m/>
    <m/>
    <s v="0"/>
    <s v="District"/>
    <s v="2"/>
    <x v="1"/>
    <s v="21"/>
    <x v="7"/>
    <s v="210"/>
    <s v="VP of Student Learning"/>
    <s v="210A"/>
    <s v="VP Student Learning"/>
  </r>
  <r>
    <s v="BPE042"/>
    <x v="0"/>
    <s v="LABORF"/>
    <s v="2025"/>
    <n v="0"/>
    <m/>
    <s v="GU001"/>
    <s v="210VI0"/>
    <s v="2394"/>
    <s v="601000"/>
    <m/>
    <m/>
    <s v="0"/>
    <s v="District"/>
    <s v="2"/>
    <x v="1"/>
    <s v="21"/>
    <x v="7"/>
    <s v="210"/>
    <s v="VP of Student Learning"/>
    <s v="210A"/>
    <s v="VP Student Learning"/>
  </r>
  <r>
    <s v="BPE048"/>
    <x v="0"/>
    <s v="LABORF"/>
    <s v="2025"/>
    <n v="0"/>
    <m/>
    <s v="GU001"/>
    <s v="210VI0"/>
    <s v="2394"/>
    <s v="601000"/>
    <m/>
    <m/>
    <s v="0"/>
    <s v="District"/>
    <s v="2"/>
    <x v="1"/>
    <s v="21"/>
    <x v="7"/>
    <s v="210"/>
    <s v="VP of Student Learning"/>
    <s v="210A"/>
    <s v="VP Student Learning"/>
  </r>
  <r>
    <s v="BPE094"/>
    <x v="0"/>
    <s v="LABORF"/>
    <s v="2025"/>
    <n v="0"/>
    <m/>
    <s v="GU001"/>
    <s v="210VI0"/>
    <s v="2394"/>
    <s v="601000"/>
    <m/>
    <m/>
    <s v="0"/>
    <s v="District"/>
    <s v="2"/>
    <x v="1"/>
    <s v="21"/>
    <x v="7"/>
    <s v="210"/>
    <s v="VP of Student Learning"/>
    <s v="210A"/>
    <s v="VP Student Learning"/>
  </r>
  <r>
    <s v="BPE218"/>
    <x v="0"/>
    <s v="LABORF"/>
    <s v="2025"/>
    <n v="0"/>
    <m/>
    <s v="GU001"/>
    <s v="210VI0"/>
    <s v="2394"/>
    <s v="601000"/>
    <m/>
    <m/>
    <s v="0"/>
    <s v="District"/>
    <s v="2"/>
    <x v="1"/>
    <s v="21"/>
    <x v="7"/>
    <s v="210"/>
    <s v="VP of Student Learning"/>
    <s v="210A"/>
    <s v="VP Student Learning"/>
  </r>
  <r>
    <s v="BPE242"/>
    <x v="0"/>
    <s v="LABORF"/>
    <s v="2025"/>
    <n v="0"/>
    <m/>
    <s v="GU001"/>
    <s v="210VI0"/>
    <s v="2394"/>
    <s v="601000"/>
    <m/>
    <m/>
    <s v="0"/>
    <s v="District"/>
    <s v="2"/>
    <x v="1"/>
    <s v="21"/>
    <x v="7"/>
    <s v="210"/>
    <s v="VP of Student Learning"/>
    <s v="210A"/>
    <s v="VP Student Learning"/>
  </r>
  <r>
    <s v="BPE292"/>
    <x v="0"/>
    <s v="LABORF"/>
    <s v="2025"/>
    <n v="0"/>
    <m/>
    <s v="GU001"/>
    <s v="210VI0"/>
    <s v="2394"/>
    <s v="601000"/>
    <m/>
    <m/>
    <s v="0"/>
    <s v="District"/>
    <s v="2"/>
    <x v="1"/>
    <s v="21"/>
    <x v="7"/>
    <s v="210"/>
    <s v="VP of Student Learning"/>
    <s v="210A"/>
    <s v="VP Student Learning"/>
  </r>
  <r>
    <s v="BTC100"/>
    <x v="0"/>
    <s v="LABORF"/>
    <s v="2025"/>
    <n v="0"/>
    <m/>
    <s v="GU001"/>
    <s v="210VI0"/>
    <s v="2399"/>
    <s v="601000"/>
    <m/>
    <m/>
    <s v="0"/>
    <s v="District"/>
    <s v="2"/>
    <x v="1"/>
    <s v="21"/>
    <x v="7"/>
    <s v="210"/>
    <s v="VP of Student Learning"/>
    <s v="210A"/>
    <s v="VP Student Learning"/>
  </r>
  <r>
    <s v="BTC167"/>
    <x v="0"/>
    <s v="LABORF"/>
    <s v="2025"/>
    <n v="0"/>
    <m/>
    <s v="GU001"/>
    <s v="210VI0"/>
    <s v="2399"/>
    <s v="601000"/>
    <m/>
    <m/>
    <s v="0"/>
    <s v="District"/>
    <s v="2"/>
    <x v="1"/>
    <s v="21"/>
    <x v="7"/>
    <s v="210"/>
    <s v="VP of Student Learning"/>
    <s v="210A"/>
    <s v="VP Student Learning"/>
  </r>
  <r>
    <s v="BPE378"/>
    <x v="0"/>
    <s v="LABORF"/>
    <s v="2025"/>
    <n v="0"/>
    <m/>
    <s v="GU001"/>
    <s v="210VI0"/>
    <s v="2394"/>
    <s v="601000"/>
    <m/>
    <m/>
    <s v="0"/>
    <s v="District"/>
    <s v="2"/>
    <x v="1"/>
    <s v="21"/>
    <x v="7"/>
    <s v="210"/>
    <s v="VP of Student Learning"/>
    <s v="210A"/>
    <s v="VP Student Learning"/>
  </r>
  <r>
    <s v="BPE401"/>
    <x v="0"/>
    <s v="LABORF"/>
    <s v="2025"/>
    <n v="0"/>
    <m/>
    <s v="GU001"/>
    <s v="210VI0"/>
    <s v="2394"/>
    <s v="601000"/>
    <m/>
    <m/>
    <s v="0"/>
    <s v="District"/>
    <s v="2"/>
    <x v="1"/>
    <s v="21"/>
    <x v="7"/>
    <s v="210"/>
    <s v="VP of Student Learning"/>
    <s v="210A"/>
    <s v="VP Student Learning"/>
  </r>
  <r>
    <s v="BPE415"/>
    <x v="0"/>
    <s v="LABORF"/>
    <s v="2025"/>
    <n v="0"/>
    <m/>
    <s v="GU001"/>
    <s v="210VI0"/>
    <s v="2394"/>
    <s v="601000"/>
    <m/>
    <m/>
    <s v="0"/>
    <s v="District"/>
    <s v="2"/>
    <x v="1"/>
    <s v="21"/>
    <x v="7"/>
    <s v="210"/>
    <s v="VP of Student Learning"/>
    <s v="210A"/>
    <s v="VP Student Learning"/>
  </r>
  <r>
    <s v="BPE468"/>
    <x v="0"/>
    <s v="LABORF"/>
    <s v="2025"/>
    <n v="0"/>
    <m/>
    <s v="GU001"/>
    <s v="210VI0"/>
    <s v="2394"/>
    <s v="601000"/>
    <m/>
    <m/>
    <s v="0"/>
    <s v="District"/>
    <s v="2"/>
    <x v="1"/>
    <s v="21"/>
    <x v="7"/>
    <s v="210"/>
    <s v="VP of Student Learning"/>
    <s v="210A"/>
    <s v="VP Student Learning"/>
  </r>
  <r>
    <s v="BPE485"/>
    <x v="0"/>
    <s v="LABORF"/>
    <s v="2025"/>
    <n v="0"/>
    <m/>
    <s v="GU001"/>
    <s v="210VI0"/>
    <s v="2394"/>
    <s v="601000"/>
    <m/>
    <m/>
    <s v="0"/>
    <s v="District"/>
    <s v="2"/>
    <x v="1"/>
    <s v="21"/>
    <x v="7"/>
    <s v="210"/>
    <s v="VP of Student Learning"/>
    <s v="210A"/>
    <s v="VP Student Learning"/>
  </r>
  <r>
    <s v="BPE741"/>
    <x v="0"/>
    <s v="LABORF"/>
    <s v="2025"/>
    <n v="0"/>
    <m/>
    <s v="GU001"/>
    <s v="210VI0"/>
    <s v="2394"/>
    <s v="601000"/>
    <m/>
    <m/>
    <s v="0"/>
    <s v="District"/>
    <s v="2"/>
    <x v="1"/>
    <s v="21"/>
    <x v="7"/>
    <s v="210"/>
    <s v="VP of Student Learning"/>
    <s v="210A"/>
    <s v="VP Student Learning"/>
  </r>
  <r>
    <s v="BPMS26"/>
    <x v="0"/>
    <s v="LABORF"/>
    <s v="2025"/>
    <n v="0"/>
    <m/>
    <s v="GU001"/>
    <s v="210VI0"/>
    <s v="2412"/>
    <s v="499900"/>
    <m/>
    <m/>
    <s v="0"/>
    <s v="District"/>
    <s v="2"/>
    <x v="1"/>
    <s v="21"/>
    <x v="7"/>
    <s v="210"/>
    <s v="VP of Student Learning"/>
    <s v="210A"/>
    <s v="VP Student Learning"/>
  </r>
  <r>
    <s v="BPE011"/>
    <x v="0"/>
    <s v="LABORF"/>
    <s v="2025"/>
    <n v="0"/>
    <m/>
    <s v="GU001"/>
    <s v="210VI0"/>
    <s v="2394"/>
    <s v="601000"/>
    <m/>
    <m/>
    <s v="0"/>
    <s v="District"/>
    <s v="2"/>
    <x v="1"/>
    <s v="21"/>
    <x v="7"/>
    <s v="210"/>
    <s v="VP of Student Learning"/>
    <s v="210A"/>
    <s v="VP Student Learning"/>
  </r>
  <r>
    <s v="BPE117"/>
    <x v="0"/>
    <s v="LABORF"/>
    <s v="2025"/>
    <n v="0"/>
    <m/>
    <s v="GU001"/>
    <s v="210VI0"/>
    <s v="2394"/>
    <s v="601000"/>
    <m/>
    <m/>
    <s v="0"/>
    <s v="District"/>
    <s v="2"/>
    <x v="1"/>
    <s v="21"/>
    <x v="7"/>
    <s v="210"/>
    <s v="VP of Student Learning"/>
    <s v="210A"/>
    <s v="VP Student Learning"/>
  </r>
  <r>
    <s v="BPE191"/>
    <x v="0"/>
    <s v="LABORF"/>
    <s v="2025"/>
    <n v="0"/>
    <m/>
    <s v="GU001"/>
    <s v="210VI0"/>
    <s v="2394"/>
    <s v="601000"/>
    <m/>
    <m/>
    <s v="0"/>
    <s v="District"/>
    <s v="2"/>
    <x v="1"/>
    <s v="21"/>
    <x v="7"/>
    <s v="210"/>
    <s v="VP of Student Learning"/>
    <s v="210A"/>
    <s v="VP Student Learning"/>
  </r>
  <r>
    <s v="BPE197"/>
    <x v="0"/>
    <s v="LABORF"/>
    <s v="2025"/>
    <n v="0"/>
    <m/>
    <s v="GU001"/>
    <s v="210VI0"/>
    <s v="2394"/>
    <s v="601000"/>
    <m/>
    <m/>
    <s v="0"/>
    <s v="District"/>
    <s v="2"/>
    <x v="1"/>
    <s v="21"/>
    <x v="7"/>
    <s v="210"/>
    <s v="VP of Student Learning"/>
    <s v="210A"/>
    <s v="VP Student Learning"/>
  </r>
  <r>
    <s v="BPE221"/>
    <x v="0"/>
    <s v="LABORF"/>
    <s v="2025"/>
    <n v="0"/>
    <m/>
    <s v="GU001"/>
    <s v="210VI0"/>
    <s v="2394"/>
    <s v="601000"/>
    <m/>
    <m/>
    <s v="0"/>
    <s v="District"/>
    <s v="2"/>
    <x v="1"/>
    <s v="21"/>
    <x v="7"/>
    <s v="210"/>
    <s v="VP of Student Learning"/>
    <s v="210A"/>
    <s v="VP Student Learning"/>
  </r>
  <r>
    <s v="BTC184"/>
    <x v="0"/>
    <s v="LABORF"/>
    <s v="2025"/>
    <n v="0"/>
    <m/>
    <s v="GU001"/>
    <s v="210VI0"/>
    <s v="2399"/>
    <s v="601000"/>
    <m/>
    <m/>
    <s v="0"/>
    <s v="District"/>
    <s v="2"/>
    <x v="1"/>
    <s v="21"/>
    <x v="7"/>
    <s v="210"/>
    <s v="VP of Student Learning"/>
    <s v="210A"/>
    <s v="VP Student Learning"/>
  </r>
  <r>
    <s v="BTC194"/>
    <x v="0"/>
    <s v="LABORF"/>
    <s v="2025"/>
    <n v="0"/>
    <m/>
    <s v="GU001"/>
    <s v="210VI0"/>
    <s v="2399"/>
    <s v="601000"/>
    <m/>
    <m/>
    <s v="0"/>
    <s v="District"/>
    <s v="2"/>
    <x v="1"/>
    <s v="21"/>
    <x v="7"/>
    <s v="210"/>
    <s v="VP of Student Learning"/>
    <s v="210A"/>
    <s v="VP Student Learning"/>
  </r>
  <r>
    <s v="BTC034"/>
    <x v="0"/>
    <s v="LABORF"/>
    <s v="2025"/>
    <n v="0"/>
    <m/>
    <s v="GU001"/>
    <s v="210VI0"/>
    <s v="2399"/>
    <s v="601000"/>
    <m/>
    <m/>
    <s v="0"/>
    <s v="District"/>
    <s v="2"/>
    <x v="1"/>
    <s v="21"/>
    <x v="7"/>
    <s v="210"/>
    <s v="VP of Student Learning"/>
    <s v="210A"/>
    <s v="VP Student Learning"/>
  </r>
  <r>
    <s v="BTC155"/>
    <x v="0"/>
    <s v="LABORF"/>
    <s v="2025"/>
    <n v="0"/>
    <m/>
    <s v="GU001"/>
    <s v="210VI0"/>
    <s v="2399"/>
    <s v="601000"/>
    <m/>
    <m/>
    <s v="0"/>
    <s v="District"/>
    <s v="2"/>
    <x v="1"/>
    <s v="21"/>
    <x v="7"/>
    <s v="210"/>
    <s v="VP of Student Learning"/>
    <s v="210A"/>
    <s v="VP Student Learning"/>
  </r>
  <r>
    <s v="BPE334"/>
    <x v="0"/>
    <s v="LABORF"/>
    <s v="2025"/>
    <n v="0"/>
    <m/>
    <s v="GU001"/>
    <s v="210VI0"/>
    <s v="2394"/>
    <s v="601000"/>
    <m/>
    <m/>
    <s v="0"/>
    <s v="District"/>
    <s v="2"/>
    <x v="1"/>
    <s v="21"/>
    <x v="7"/>
    <s v="210"/>
    <s v="VP of Student Learning"/>
    <s v="210A"/>
    <s v="VP Student Learning"/>
  </r>
  <r>
    <s v="BPE335"/>
    <x v="0"/>
    <s v="LABORF"/>
    <s v="2025"/>
    <n v="0"/>
    <m/>
    <s v="GU001"/>
    <s v="210VI0"/>
    <s v="2394"/>
    <s v="601000"/>
    <m/>
    <m/>
    <s v="0"/>
    <s v="District"/>
    <s v="2"/>
    <x v="1"/>
    <s v="21"/>
    <x v="7"/>
    <s v="210"/>
    <s v="VP of Student Learning"/>
    <s v="210A"/>
    <s v="VP Student Learning"/>
  </r>
  <r>
    <s v="BPE337"/>
    <x v="0"/>
    <s v="LABORF"/>
    <s v="2025"/>
    <n v="0"/>
    <m/>
    <s v="GU001"/>
    <s v="210VI0"/>
    <s v="2394"/>
    <s v="601000"/>
    <m/>
    <m/>
    <s v="0"/>
    <s v="District"/>
    <s v="2"/>
    <x v="1"/>
    <s v="21"/>
    <x v="7"/>
    <s v="210"/>
    <s v="VP of Student Learning"/>
    <s v="210A"/>
    <s v="VP Student Learning"/>
  </r>
  <r>
    <s v="BPE353"/>
    <x v="0"/>
    <s v="LABORF"/>
    <s v="2025"/>
    <n v="0"/>
    <m/>
    <s v="GU001"/>
    <s v="210VI0"/>
    <s v="2394"/>
    <s v="601000"/>
    <m/>
    <m/>
    <s v="0"/>
    <s v="District"/>
    <s v="2"/>
    <x v="1"/>
    <s v="21"/>
    <x v="7"/>
    <s v="210"/>
    <s v="VP of Student Learning"/>
    <s v="210A"/>
    <s v="VP Student Learning"/>
  </r>
  <r>
    <s v="BPE445"/>
    <x v="0"/>
    <s v="LABORF"/>
    <s v="2025"/>
    <n v="0"/>
    <m/>
    <s v="GU001"/>
    <s v="210VI0"/>
    <s v="2394"/>
    <s v="601000"/>
    <m/>
    <m/>
    <s v="0"/>
    <s v="District"/>
    <s v="2"/>
    <x v="1"/>
    <s v="21"/>
    <x v="7"/>
    <s v="210"/>
    <s v="VP of Student Learning"/>
    <s v="210A"/>
    <s v="VP Student Learning"/>
  </r>
  <r>
    <s v="BPE474"/>
    <x v="0"/>
    <s v="LABORF"/>
    <s v="2025"/>
    <n v="0"/>
    <m/>
    <s v="GU001"/>
    <s v="210VI0"/>
    <s v="2394"/>
    <s v="601000"/>
    <m/>
    <m/>
    <s v="0"/>
    <s v="District"/>
    <s v="2"/>
    <x v="1"/>
    <s v="21"/>
    <x v="7"/>
    <s v="210"/>
    <s v="VP of Student Learning"/>
    <s v="210A"/>
    <s v="VP Student Learning"/>
  </r>
  <r>
    <s v="BPE492"/>
    <x v="0"/>
    <s v="LABORF"/>
    <s v="2025"/>
    <n v="0"/>
    <m/>
    <s v="GU001"/>
    <s v="210VI0"/>
    <s v="2394"/>
    <s v="601000"/>
    <m/>
    <m/>
    <s v="0"/>
    <s v="District"/>
    <s v="2"/>
    <x v="1"/>
    <s v="21"/>
    <x v="7"/>
    <s v="210"/>
    <s v="VP of Student Learning"/>
    <s v="210A"/>
    <s v="VP Student Learning"/>
  </r>
  <r>
    <s v="BPE530"/>
    <x v="0"/>
    <s v="LABORF"/>
    <s v="2025"/>
    <n v="0"/>
    <m/>
    <s v="GU001"/>
    <s v="210VI0"/>
    <s v="2394"/>
    <s v="601000"/>
    <m/>
    <m/>
    <s v="0"/>
    <s v="District"/>
    <s v="2"/>
    <x v="1"/>
    <s v="21"/>
    <x v="7"/>
    <s v="210"/>
    <s v="VP of Student Learning"/>
    <s v="210A"/>
    <s v="VP Student Learning"/>
  </r>
  <r>
    <s v="BPE745"/>
    <x v="0"/>
    <s v="LABORF"/>
    <s v="2025"/>
    <n v="0"/>
    <m/>
    <s v="GU001"/>
    <s v="210VI0"/>
    <s v="2394"/>
    <s v="601000"/>
    <m/>
    <m/>
    <s v="0"/>
    <s v="District"/>
    <s v="2"/>
    <x v="1"/>
    <s v="21"/>
    <x v="7"/>
    <s v="210"/>
    <s v="VP of Student Learning"/>
    <s v="210A"/>
    <s v="VP Student Learning"/>
  </r>
  <r>
    <s v="BMC182"/>
    <x v="0"/>
    <s v="LABORF"/>
    <s v="2025"/>
    <n v="65173.26"/>
    <m/>
    <s v="GU001"/>
    <s v="210VI0"/>
    <s v="2191"/>
    <s v="601000"/>
    <m/>
    <m/>
    <s v="0"/>
    <s v="District"/>
    <s v="2"/>
    <x v="1"/>
    <s v="21"/>
    <x v="7"/>
    <s v="210"/>
    <s v="VP of Student Learning"/>
    <s v="210A"/>
    <s v="VP Student Learning"/>
  </r>
  <r>
    <s v="BMF561"/>
    <x v="0"/>
    <s v="LABORF"/>
    <s v="2025"/>
    <n v="97954.2"/>
    <m/>
    <s v="GU001"/>
    <s v="210VI0"/>
    <s v="1251"/>
    <s v="601000"/>
    <m/>
    <m/>
    <s v="0"/>
    <s v="District"/>
    <s v="2"/>
    <x v="1"/>
    <s v="21"/>
    <x v="7"/>
    <s v="210"/>
    <s v="VP of Student Learning"/>
    <s v="210A"/>
    <s v="VP Student Learning"/>
  </r>
  <r>
    <s v="BPE006"/>
    <x v="0"/>
    <s v="LABORF"/>
    <s v="2025"/>
    <n v="0"/>
    <m/>
    <s v="GU001"/>
    <s v="210VI0"/>
    <s v="2394"/>
    <s v="601000"/>
    <m/>
    <m/>
    <s v="0"/>
    <s v="District"/>
    <s v="2"/>
    <x v="1"/>
    <s v="21"/>
    <x v="7"/>
    <s v="210"/>
    <s v="VP of Student Learning"/>
    <s v="210A"/>
    <s v="VP Student Learning"/>
  </r>
  <r>
    <s v="BPE028"/>
    <x v="0"/>
    <s v="LABORF"/>
    <s v="2025"/>
    <n v="0"/>
    <m/>
    <s v="GU001"/>
    <s v="210VI0"/>
    <s v="2394"/>
    <s v="601000"/>
    <m/>
    <m/>
    <s v="0"/>
    <s v="District"/>
    <s v="2"/>
    <x v="1"/>
    <s v="21"/>
    <x v="7"/>
    <s v="210"/>
    <s v="VP of Student Learning"/>
    <s v="210A"/>
    <s v="VP Student Learning"/>
  </r>
  <r>
    <s v="BPE089"/>
    <x v="0"/>
    <s v="LABORF"/>
    <s v="2025"/>
    <n v="0"/>
    <m/>
    <s v="GU001"/>
    <s v="210VI0"/>
    <s v="2394"/>
    <s v="601000"/>
    <m/>
    <m/>
    <s v="0"/>
    <s v="District"/>
    <s v="2"/>
    <x v="1"/>
    <s v="21"/>
    <x v="7"/>
    <s v="210"/>
    <s v="VP of Student Learning"/>
    <s v="210A"/>
    <s v="VP Student Learning"/>
  </r>
  <r>
    <s v="BPE195"/>
    <x v="0"/>
    <s v="LABORF"/>
    <s v="2025"/>
    <n v="0"/>
    <m/>
    <s v="GU001"/>
    <s v="210VI0"/>
    <s v="2394"/>
    <s v="601000"/>
    <m/>
    <m/>
    <s v="0"/>
    <s v="District"/>
    <s v="2"/>
    <x v="1"/>
    <s v="21"/>
    <x v="7"/>
    <s v="210"/>
    <s v="VP of Student Learning"/>
    <s v="210A"/>
    <s v="VP Student Learning"/>
  </r>
  <r>
    <s v="BTF008"/>
    <x v="0"/>
    <s v="LABORF"/>
    <s v="2025"/>
    <n v="0"/>
    <m/>
    <s v="GU001"/>
    <s v="210VI0"/>
    <s v="1311"/>
    <s v="499900"/>
    <m/>
    <m/>
    <s v="0"/>
    <s v="District"/>
    <s v="2"/>
    <x v="1"/>
    <s v="21"/>
    <x v="7"/>
    <s v="210"/>
    <s v="VP of Student Learning"/>
    <s v="210A"/>
    <s v="VP Student Learning"/>
  </r>
  <r>
    <s v="BTC110"/>
    <x v="0"/>
    <s v="LABORF"/>
    <s v="2025"/>
    <n v="0"/>
    <m/>
    <s v="GU001"/>
    <s v="210VI0"/>
    <s v="2399"/>
    <s v="601000"/>
    <m/>
    <m/>
    <s v="0"/>
    <s v="District"/>
    <s v="2"/>
    <x v="1"/>
    <s v="21"/>
    <x v="7"/>
    <s v="210"/>
    <s v="VP of Student Learning"/>
    <s v="210A"/>
    <s v="VP Student Learning"/>
  </r>
  <r>
    <s v="BTC143"/>
    <x v="0"/>
    <s v="LABORF"/>
    <s v="2025"/>
    <n v="0"/>
    <m/>
    <s v="GU001"/>
    <s v="210VI0"/>
    <s v="2399"/>
    <s v="601000"/>
    <m/>
    <m/>
    <s v="0"/>
    <s v="District"/>
    <s v="2"/>
    <x v="1"/>
    <s v="21"/>
    <x v="7"/>
    <s v="210"/>
    <s v="VP of Student Learning"/>
    <s v="210A"/>
    <s v="VP Student Learning"/>
  </r>
  <r>
    <s v="BPE330"/>
    <x v="0"/>
    <s v="LABORF"/>
    <s v="2025"/>
    <n v="0"/>
    <m/>
    <s v="GU001"/>
    <s v="210VI0"/>
    <s v="2394"/>
    <s v="601000"/>
    <m/>
    <m/>
    <s v="0"/>
    <s v="District"/>
    <s v="2"/>
    <x v="1"/>
    <s v="21"/>
    <x v="7"/>
    <s v="210"/>
    <s v="VP of Student Learning"/>
    <s v="210A"/>
    <s v="VP Student Learning"/>
  </r>
  <r>
    <s v="BPE662"/>
    <x v="0"/>
    <s v="LABOR"/>
    <s v="2025"/>
    <n v="0"/>
    <m/>
    <s v="GU001"/>
    <s v="210VI0"/>
    <s v="2394"/>
    <s v="601000"/>
    <m/>
    <m/>
    <s v="0"/>
    <s v="District"/>
    <s v="2"/>
    <x v="1"/>
    <s v="21"/>
    <x v="7"/>
    <s v="210"/>
    <s v="VP of Student Learning"/>
    <s v="210A"/>
    <s v="VP Student Learning"/>
  </r>
  <r>
    <s v="BPE041"/>
    <x v="0"/>
    <s v="LABORF"/>
    <s v="2025"/>
    <n v="0"/>
    <m/>
    <s v="GU001"/>
    <s v="210VI0"/>
    <s v="2394"/>
    <s v="601000"/>
    <m/>
    <m/>
    <s v="0"/>
    <s v="District"/>
    <s v="2"/>
    <x v="1"/>
    <s v="21"/>
    <x v="7"/>
    <s v="210"/>
    <s v="VP of Student Learning"/>
    <s v="210A"/>
    <s v="VP Student Learning"/>
  </r>
  <r>
    <s v="BPE170"/>
    <x v="0"/>
    <s v="LABORF"/>
    <s v="2025"/>
    <n v="0"/>
    <m/>
    <s v="GU001"/>
    <s v="210VI0"/>
    <s v="2394"/>
    <s v="601000"/>
    <m/>
    <m/>
    <s v="0"/>
    <s v="District"/>
    <s v="2"/>
    <x v="1"/>
    <s v="21"/>
    <x v="7"/>
    <s v="210"/>
    <s v="VP of Student Learning"/>
    <s v="210A"/>
    <s v="VP Student Learning"/>
  </r>
  <r>
    <s v="BPE225"/>
    <x v="0"/>
    <s v="LABORF"/>
    <s v="2025"/>
    <n v="0"/>
    <m/>
    <s v="GU001"/>
    <s v="210VI0"/>
    <s v="2394"/>
    <s v="601000"/>
    <m/>
    <m/>
    <s v="0"/>
    <s v="District"/>
    <s v="2"/>
    <x v="1"/>
    <s v="21"/>
    <x v="7"/>
    <s v="210"/>
    <s v="VP of Student Learning"/>
    <s v="210A"/>
    <s v="VP Student Learning"/>
  </r>
  <r>
    <s v="BPE245"/>
    <x v="0"/>
    <s v="LABORF"/>
    <s v="2025"/>
    <n v="0"/>
    <m/>
    <s v="GU001"/>
    <s v="210VI0"/>
    <s v="2394"/>
    <s v="601000"/>
    <m/>
    <m/>
    <s v="0"/>
    <s v="District"/>
    <s v="2"/>
    <x v="1"/>
    <s v="21"/>
    <x v="7"/>
    <s v="210"/>
    <s v="VP of Student Learning"/>
    <s v="210A"/>
    <s v="VP Student Learning"/>
  </r>
  <r>
    <s v="BTF040"/>
    <x v="0"/>
    <s v="LABORF"/>
    <s v="2025"/>
    <n v="0"/>
    <m/>
    <s v="GU001"/>
    <s v="210VI0"/>
    <s v="1311"/>
    <s v="499900"/>
    <m/>
    <m/>
    <s v="0"/>
    <s v="District"/>
    <s v="2"/>
    <x v="1"/>
    <s v="21"/>
    <x v="7"/>
    <s v="210"/>
    <s v="VP of Student Learning"/>
    <s v="210A"/>
    <s v="VP Student Learning"/>
  </r>
  <r>
    <s v="BTF067"/>
    <x v="0"/>
    <s v="LABORF"/>
    <s v="2025"/>
    <n v="0"/>
    <m/>
    <s v="GU001"/>
    <s v="210VI0"/>
    <s v="1311"/>
    <s v="499900"/>
    <m/>
    <m/>
    <s v="0"/>
    <s v="District"/>
    <s v="2"/>
    <x v="1"/>
    <s v="21"/>
    <x v="7"/>
    <s v="210"/>
    <s v="VP of Student Learning"/>
    <s v="210A"/>
    <s v="VP Student Learning"/>
  </r>
  <r>
    <s v="BTC016"/>
    <x v="0"/>
    <s v="LABORF"/>
    <s v="2025"/>
    <n v="0"/>
    <m/>
    <s v="GU001"/>
    <s v="210VI0"/>
    <s v="2399"/>
    <s v="601000"/>
    <m/>
    <m/>
    <s v="0"/>
    <s v="District"/>
    <s v="2"/>
    <x v="1"/>
    <s v="21"/>
    <x v="7"/>
    <s v="210"/>
    <s v="VP of Student Learning"/>
    <s v="210A"/>
    <s v="VP Student Learning"/>
  </r>
  <r>
    <s v="BTC032"/>
    <x v="0"/>
    <s v="LABORF"/>
    <s v="2025"/>
    <n v="0"/>
    <m/>
    <s v="GU001"/>
    <s v="210VI0"/>
    <s v="2399"/>
    <s v="601000"/>
    <m/>
    <m/>
    <s v="0"/>
    <s v="District"/>
    <s v="2"/>
    <x v="1"/>
    <s v="21"/>
    <x v="7"/>
    <s v="210"/>
    <s v="VP of Student Learning"/>
    <s v="210A"/>
    <s v="VP Student Learning"/>
  </r>
  <r>
    <s v="BPE296"/>
    <x v="0"/>
    <s v="LABORF"/>
    <s v="2025"/>
    <n v="0"/>
    <m/>
    <s v="GU001"/>
    <s v="210VI0"/>
    <s v="2394"/>
    <s v="601000"/>
    <m/>
    <m/>
    <s v="0"/>
    <s v="District"/>
    <s v="2"/>
    <x v="1"/>
    <s v="21"/>
    <x v="7"/>
    <s v="210"/>
    <s v="VP of Student Learning"/>
    <s v="210A"/>
    <s v="VP Student Learning"/>
  </r>
  <r>
    <s v="BPE405"/>
    <x v="0"/>
    <s v="LABORF"/>
    <s v="2025"/>
    <n v="0"/>
    <m/>
    <s v="GU001"/>
    <s v="210VI0"/>
    <s v="2394"/>
    <s v="601000"/>
    <m/>
    <m/>
    <s v="0"/>
    <s v="District"/>
    <s v="2"/>
    <x v="1"/>
    <s v="21"/>
    <x v="7"/>
    <s v="210"/>
    <s v="VP of Student Learning"/>
    <s v="210A"/>
    <s v="VP Student Learning"/>
  </r>
  <r>
    <s v="BPE419"/>
    <x v="0"/>
    <s v="LABORF"/>
    <s v="2025"/>
    <n v="0"/>
    <m/>
    <s v="GU001"/>
    <s v="210VI0"/>
    <s v="2394"/>
    <s v="601000"/>
    <m/>
    <m/>
    <s v="0"/>
    <s v="District"/>
    <s v="2"/>
    <x v="1"/>
    <s v="21"/>
    <x v="7"/>
    <s v="210"/>
    <s v="VP of Student Learning"/>
    <s v="210A"/>
    <s v="VP Student Learning"/>
  </r>
  <r>
    <s v="BMM075"/>
    <x v="0"/>
    <s v="LABORF"/>
    <s v="2025"/>
    <n v="0"/>
    <m/>
    <s v="GU001"/>
    <s v="210VI0"/>
    <s v="1214"/>
    <s v="601000"/>
    <m/>
    <m/>
    <s v="0"/>
    <s v="District"/>
    <s v="2"/>
    <x v="1"/>
    <s v="21"/>
    <x v="7"/>
    <s v="210"/>
    <s v="VP of Student Learning"/>
    <s v="210A"/>
    <s v="VP Student Learning"/>
  </r>
  <r>
    <s v="BPE016"/>
    <x v="0"/>
    <s v="LABORF"/>
    <s v="2025"/>
    <n v="0"/>
    <m/>
    <s v="GU001"/>
    <s v="210VI0"/>
    <s v="2394"/>
    <s v="601000"/>
    <m/>
    <m/>
    <s v="0"/>
    <s v="District"/>
    <s v="2"/>
    <x v="1"/>
    <s v="21"/>
    <x v="7"/>
    <s v="210"/>
    <s v="VP of Student Learning"/>
    <s v="210A"/>
    <s v="VP Student Learning"/>
  </r>
  <r>
    <s v="BPE030"/>
    <x v="0"/>
    <s v="LABORF"/>
    <s v="2025"/>
    <n v="0"/>
    <m/>
    <s v="GU001"/>
    <s v="210VI0"/>
    <s v="2394"/>
    <s v="601000"/>
    <m/>
    <m/>
    <s v="0"/>
    <s v="District"/>
    <s v="2"/>
    <x v="1"/>
    <s v="21"/>
    <x v="7"/>
    <s v="210"/>
    <s v="VP of Student Learning"/>
    <s v="210A"/>
    <s v="VP Student Learning"/>
  </r>
  <r>
    <s v="BPE046"/>
    <x v="0"/>
    <s v="LABORF"/>
    <s v="2025"/>
    <n v="0"/>
    <m/>
    <s v="GU001"/>
    <s v="210VI0"/>
    <s v="2394"/>
    <s v="601000"/>
    <m/>
    <m/>
    <s v="0"/>
    <s v="District"/>
    <s v="2"/>
    <x v="1"/>
    <s v="21"/>
    <x v="7"/>
    <s v="210"/>
    <s v="VP of Student Learning"/>
    <s v="210A"/>
    <s v="VP Student Learning"/>
  </r>
  <r>
    <s v="BPE115"/>
    <x v="0"/>
    <s v="LABORF"/>
    <s v="2025"/>
    <n v="0"/>
    <m/>
    <s v="GU001"/>
    <s v="210VI0"/>
    <s v="2394"/>
    <s v="601000"/>
    <m/>
    <m/>
    <s v="0"/>
    <s v="District"/>
    <s v="2"/>
    <x v="1"/>
    <s v="21"/>
    <x v="7"/>
    <s v="210"/>
    <s v="VP of Student Learning"/>
    <s v="210A"/>
    <s v="VP Student Learning"/>
  </r>
  <r>
    <s v="BPE131"/>
    <x v="0"/>
    <s v="LABORF"/>
    <s v="2025"/>
    <n v="0"/>
    <m/>
    <s v="GU001"/>
    <s v="210VI0"/>
    <s v="2394"/>
    <s v="601000"/>
    <m/>
    <m/>
    <s v="0"/>
    <s v="District"/>
    <s v="2"/>
    <x v="1"/>
    <s v="21"/>
    <x v="7"/>
    <s v="210"/>
    <s v="VP of Student Learning"/>
    <s v="210A"/>
    <s v="VP Student Learning"/>
  </r>
  <r>
    <s v="BPE262"/>
    <x v="0"/>
    <s v="LABORF"/>
    <s v="2025"/>
    <n v="0"/>
    <m/>
    <s v="GU001"/>
    <s v="210VI0"/>
    <s v="2394"/>
    <s v="601000"/>
    <m/>
    <m/>
    <s v="0"/>
    <s v="District"/>
    <s v="2"/>
    <x v="1"/>
    <s v="21"/>
    <x v="7"/>
    <s v="210"/>
    <s v="VP of Student Learning"/>
    <s v="210A"/>
    <s v="VP Student Learning"/>
  </r>
  <r>
    <s v="BPE269"/>
    <x v="0"/>
    <s v="LABORF"/>
    <s v="2025"/>
    <n v="0"/>
    <m/>
    <s v="GU001"/>
    <s v="210VI0"/>
    <s v="2394"/>
    <s v="601000"/>
    <m/>
    <m/>
    <s v="0"/>
    <s v="District"/>
    <s v="2"/>
    <x v="1"/>
    <s v="21"/>
    <x v="7"/>
    <s v="210"/>
    <s v="VP of Student Learning"/>
    <s v="210A"/>
    <s v="VP Student Learning"/>
  </r>
  <r>
    <s v="BPE270"/>
    <x v="0"/>
    <s v="LABORF"/>
    <s v="2025"/>
    <n v="0"/>
    <m/>
    <s v="GU001"/>
    <s v="210VI0"/>
    <s v="2394"/>
    <s v="601000"/>
    <m/>
    <m/>
    <s v="0"/>
    <s v="District"/>
    <s v="2"/>
    <x v="1"/>
    <s v="21"/>
    <x v="7"/>
    <s v="210"/>
    <s v="VP of Student Learning"/>
    <s v="210A"/>
    <s v="VP Student Learning"/>
  </r>
  <r>
    <s v="BTC178"/>
    <x v="0"/>
    <s v="LABORF"/>
    <s v="2025"/>
    <n v="0"/>
    <m/>
    <s v="GU001"/>
    <s v="210VI0"/>
    <s v="2399"/>
    <s v="601000"/>
    <m/>
    <m/>
    <s v="0"/>
    <s v="District"/>
    <s v="2"/>
    <x v="1"/>
    <s v="21"/>
    <x v="7"/>
    <s v="210"/>
    <s v="VP of Student Learning"/>
    <s v="210A"/>
    <s v="VP Student Learning"/>
  </r>
  <r>
    <s v="BTF068"/>
    <x v="0"/>
    <s v="LABORF"/>
    <s v="2025"/>
    <n v="0"/>
    <m/>
    <s v="GU001"/>
    <s v="210VI0"/>
    <s v="1311"/>
    <s v="499900"/>
    <m/>
    <m/>
    <s v="0"/>
    <s v="District"/>
    <s v="2"/>
    <x v="1"/>
    <s v="21"/>
    <x v="7"/>
    <s v="210"/>
    <s v="VP of Student Learning"/>
    <s v="210A"/>
    <s v="VP Student Learning"/>
  </r>
  <r>
    <s v="BTF075"/>
    <x v="0"/>
    <s v="LABORF"/>
    <s v="2025"/>
    <n v="0"/>
    <m/>
    <s v="GU001"/>
    <s v="210VI0"/>
    <s v="1311"/>
    <s v="499900"/>
    <m/>
    <m/>
    <s v="0"/>
    <s v="District"/>
    <s v="2"/>
    <x v="1"/>
    <s v="21"/>
    <x v="7"/>
    <s v="210"/>
    <s v="VP of Student Learning"/>
    <s v="210A"/>
    <s v="VP Student Learning"/>
  </r>
  <r>
    <s v="BTF097"/>
    <x v="0"/>
    <s v="LABORF"/>
    <s v="2025"/>
    <n v="0"/>
    <m/>
    <s v="GU001"/>
    <s v="210VI0"/>
    <s v="1311"/>
    <s v="499900"/>
    <m/>
    <m/>
    <s v="0"/>
    <s v="District"/>
    <s v="2"/>
    <x v="1"/>
    <s v="21"/>
    <x v="7"/>
    <s v="210"/>
    <s v="VP of Student Learning"/>
    <s v="210A"/>
    <s v="VP Student Learning"/>
  </r>
  <r>
    <s v="BTM038"/>
    <x v="0"/>
    <s v="LABORF"/>
    <s v="2025"/>
    <n v="0"/>
    <m/>
    <s v="GU001"/>
    <s v="210VI0"/>
    <s v="1214"/>
    <s v="601000"/>
    <m/>
    <m/>
    <s v="0"/>
    <s v="District"/>
    <s v="2"/>
    <x v="1"/>
    <s v="21"/>
    <x v="7"/>
    <s v="210"/>
    <s v="VP of Student Learning"/>
    <s v="210A"/>
    <s v="VP Student Learning"/>
  </r>
  <r>
    <s v="BTC132"/>
    <x v="0"/>
    <s v="LABORF"/>
    <s v="2025"/>
    <n v="0"/>
    <m/>
    <s v="GU001"/>
    <s v="210VI0"/>
    <s v="2399"/>
    <s v="601000"/>
    <m/>
    <m/>
    <s v="0"/>
    <s v="District"/>
    <s v="2"/>
    <x v="1"/>
    <s v="21"/>
    <x v="7"/>
    <s v="210"/>
    <s v="VP of Student Learning"/>
    <s v="210A"/>
    <s v="VP Student Learning"/>
  </r>
  <r>
    <s v="BPE368"/>
    <x v="0"/>
    <s v="LABORF"/>
    <s v="2025"/>
    <n v="0"/>
    <m/>
    <s v="GU001"/>
    <s v="210VI0"/>
    <s v="2394"/>
    <s v="601000"/>
    <m/>
    <m/>
    <s v="0"/>
    <s v="District"/>
    <s v="2"/>
    <x v="1"/>
    <s v="21"/>
    <x v="7"/>
    <s v="210"/>
    <s v="VP of Student Learning"/>
    <s v="210A"/>
    <s v="VP Student Learning"/>
  </r>
  <r>
    <s v="BPE484"/>
    <x v="0"/>
    <s v="LABORF"/>
    <s v="2025"/>
    <n v="0"/>
    <m/>
    <s v="GU001"/>
    <s v="210VI0"/>
    <s v="2394"/>
    <s v="601000"/>
    <m/>
    <m/>
    <s v="0"/>
    <s v="District"/>
    <s v="2"/>
    <x v="1"/>
    <s v="21"/>
    <x v="7"/>
    <s v="210"/>
    <s v="VP of Student Learning"/>
    <s v="210A"/>
    <s v="VP Student Learning"/>
  </r>
  <r>
    <s v="BPE743"/>
    <x v="0"/>
    <s v="LABORF"/>
    <s v="2025"/>
    <n v="0"/>
    <m/>
    <s v="GU001"/>
    <s v="210VI0"/>
    <s v="2394"/>
    <s v="601000"/>
    <m/>
    <m/>
    <s v="0"/>
    <s v="District"/>
    <s v="2"/>
    <x v="1"/>
    <s v="21"/>
    <x v="7"/>
    <s v="210"/>
    <s v="VP of Student Learning"/>
    <s v="210A"/>
    <s v="VP Student Learning"/>
  </r>
  <r>
    <s v="BPE064"/>
    <x v="0"/>
    <s v="LABORF"/>
    <s v="2025"/>
    <n v="0"/>
    <m/>
    <s v="GU001"/>
    <s v="210VI0"/>
    <s v="2394"/>
    <s v="601000"/>
    <m/>
    <m/>
    <s v="0"/>
    <s v="District"/>
    <s v="2"/>
    <x v="1"/>
    <s v="21"/>
    <x v="7"/>
    <s v="210"/>
    <s v="VP of Student Learning"/>
    <s v="210A"/>
    <s v="VP Student Learning"/>
  </r>
  <r>
    <s v="BPE086"/>
    <x v="0"/>
    <s v="LABORF"/>
    <s v="2025"/>
    <n v="0"/>
    <m/>
    <s v="GU001"/>
    <s v="210VI0"/>
    <s v="2394"/>
    <s v="601000"/>
    <m/>
    <m/>
    <s v="0"/>
    <s v="District"/>
    <s v="2"/>
    <x v="1"/>
    <s v="21"/>
    <x v="7"/>
    <s v="210"/>
    <s v="VP of Student Learning"/>
    <s v="210A"/>
    <s v="VP Student Learning"/>
  </r>
  <r>
    <s v="BPE102"/>
    <x v="0"/>
    <s v="LABORF"/>
    <s v="2025"/>
    <n v="0"/>
    <m/>
    <s v="GU001"/>
    <s v="210VI0"/>
    <s v="2394"/>
    <s v="601000"/>
    <m/>
    <m/>
    <s v="0"/>
    <s v="District"/>
    <s v="2"/>
    <x v="1"/>
    <s v="21"/>
    <x v="7"/>
    <s v="210"/>
    <s v="VP of Student Learning"/>
    <s v="210A"/>
    <s v="VP Student Learning"/>
  </r>
  <r>
    <s v="BPE237"/>
    <x v="0"/>
    <s v="LABORF"/>
    <s v="2025"/>
    <n v="0"/>
    <m/>
    <s v="GU001"/>
    <s v="210VI0"/>
    <s v="2394"/>
    <s v="601000"/>
    <m/>
    <m/>
    <s v="0"/>
    <s v="District"/>
    <s v="2"/>
    <x v="1"/>
    <s v="21"/>
    <x v="7"/>
    <s v="210"/>
    <s v="VP of Student Learning"/>
    <s v="210A"/>
    <s v="VP Student Learning"/>
  </r>
  <r>
    <s v="BPE246"/>
    <x v="0"/>
    <s v="LABORF"/>
    <s v="2025"/>
    <n v="0"/>
    <m/>
    <s v="GU001"/>
    <s v="210VI0"/>
    <s v="2394"/>
    <s v="601000"/>
    <m/>
    <m/>
    <s v="0"/>
    <s v="District"/>
    <s v="2"/>
    <x v="1"/>
    <s v="21"/>
    <x v="7"/>
    <s v="210"/>
    <s v="VP of Student Learning"/>
    <s v="210A"/>
    <s v="VP Student Learning"/>
  </r>
  <r>
    <s v="BPE273"/>
    <x v="0"/>
    <s v="LABORF"/>
    <s v="2025"/>
    <n v="0"/>
    <m/>
    <s v="GU001"/>
    <s v="210VI0"/>
    <s v="2394"/>
    <s v="601000"/>
    <m/>
    <m/>
    <s v="0"/>
    <s v="District"/>
    <s v="2"/>
    <x v="1"/>
    <s v="21"/>
    <x v="7"/>
    <s v="210"/>
    <s v="VP of Student Learning"/>
    <s v="210A"/>
    <s v="VP Student Learning"/>
  </r>
  <r>
    <s v="BTF050"/>
    <x v="0"/>
    <s v="LABORF"/>
    <s v="2025"/>
    <n v="0"/>
    <m/>
    <s v="GU001"/>
    <s v="210VI0"/>
    <s v="1311"/>
    <s v="499900"/>
    <m/>
    <m/>
    <s v="0"/>
    <s v="District"/>
    <s v="2"/>
    <x v="1"/>
    <s v="21"/>
    <x v="7"/>
    <s v="210"/>
    <s v="VP of Student Learning"/>
    <s v="210A"/>
    <s v="VP Student Learning"/>
  </r>
  <r>
    <s v="BTF099"/>
    <x v="0"/>
    <s v="LABORF"/>
    <s v="2025"/>
    <n v="0"/>
    <m/>
    <s v="GU001"/>
    <s v="210VI0"/>
    <s v="1311"/>
    <s v="499900"/>
    <m/>
    <m/>
    <s v="0"/>
    <s v="District"/>
    <s v="2"/>
    <x v="1"/>
    <s v="21"/>
    <x v="7"/>
    <s v="210"/>
    <s v="VP of Student Learning"/>
    <s v="210A"/>
    <s v="VP Student Learning"/>
  </r>
  <r>
    <s v="BTM026"/>
    <x v="0"/>
    <s v="LABORF"/>
    <s v="2025"/>
    <n v="0"/>
    <m/>
    <s v="GU001"/>
    <s v="210VI0"/>
    <s v="1214"/>
    <s v="601000"/>
    <m/>
    <m/>
    <s v="0"/>
    <s v="District"/>
    <s v="2"/>
    <x v="1"/>
    <s v="21"/>
    <x v="7"/>
    <s v="210"/>
    <s v="VP of Student Learning"/>
    <s v="210A"/>
    <s v="VP Student Learning"/>
  </r>
  <r>
    <s v="BZ2350"/>
    <x v="0"/>
    <s v="LABORF"/>
    <s v="2025"/>
    <n v="0"/>
    <m/>
    <s v="GU001"/>
    <s v="210VI0"/>
    <s v="1419"/>
    <s v="601000"/>
    <m/>
    <m/>
    <s v="0"/>
    <s v="District"/>
    <s v="2"/>
    <x v="1"/>
    <s v="21"/>
    <x v="7"/>
    <s v="210"/>
    <s v="VP of Student Learning"/>
    <s v="210A"/>
    <s v="VP Student Learning"/>
  </r>
  <r>
    <s v="BTC033"/>
    <x v="0"/>
    <s v="LABORF"/>
    <s v="2025"/>
    <n v="0"/>
    <m/>
    <s v="GU001"/>
    <s v="210VI0"/>
    <s v="2399"/>
    <s v="601000"/>
    <m/>
    <m/>
    <s v="0"/>
    <s v="District"/>
    <s v="2"/>
    <x v="1"/>
    <s v="21"/>
    <x v="7"/>
    <s v="210"/>
    <s v="VP of Student Learning"/>
    <s v="210A"/>
    <s v="VP Student Learning"/>
  </r>
  <r>
    <s v="BTC160"/>
    <x v="0"/>
    <s v="LABORF"/>
    <s v="2025"/>
    <n v="0"/>
    <m/>
    <s v="GU001"/>
    <s v="210VI0"/>
    <s v="2399"/>
    <s v="601000"/>
    <m/>
    <m/>
    <s v="0"/>
    <s v="District"/>
    <s v="2"/>
    <x v="1"/>
    <s v="21"/>
    <x v="7"/>
    <s v="210"/>
    <s v="VP of Student Learning"/>
    <s v="210A"/>
    <s v="VP Student Learning"/>
  </r>
  <r>
    <s v="BPE298"/>
    <x v="0"/>
    <s v="LABORF"/>
    <s v="2025"/>
    <n v="0"/>
    <m/>
    <s v="GU001"/>
    <s v="210VI0"/>
    <s v="2394"/>
    <s v="601000"/>
    <m/>
    <m/>
    <s v="0"/>
    <s v="District"/>
    <s v="2"/>
    <x v="1"/>
    <s v="21"/>
    <x v="7"/>
    <s v="210"/>
    <s v="VP of Student Learning"/>
    <s v="210A"/>
    <s v="VP Student Learning"/>
  </r>
  <r>
    <s v="BPE381"/>
    <x v="0"/>
    <s v="LABORF"/>
    <s v="2025"/>
    <n v="0"/>
    <m/>
    <s v="GU001"/>
    <s v="210VI0"/>
    <s v="2394"/>
    <s v="601000"/>
    <m/>
    <m/>
    <s v="0"/>
    <s v="District"/>
    <s v="2"/>
    <x v="1"/>
    <s v="21"/>
    <x v="7"/>
    <s v="210"/>
    <s v="VP of Student Learning"/>
    <s v="210A"/>
    <s v="VP Student Learning"/>
  </r>
  <r>
    <s v="BPE398"/>
    <x v="0"/>
    <s v="LABORF"/>
    <s v="2025"/>
    <n v="0"/>
    <m/>
    <s v="GU001"/>
    <s v="210VI0"/>
    <s v="2394"/>
    <s v="601000"/>
    <m/>
    <m/>
    <s v="0"/>
    <s v="District"/>
    <s v="2"/>
    <x v="1"/>
    <s v="21"/>
    <x v="7"/>
    <s v="210"/>
    <s v="VP of Student Learning"/>
    <s v="210A"/>
    <s v="VP Student Learning"/>
  </r>
  <r>
    <s v="BPE429"/>
    <x v="0"/>
    <s v="LABORF"/>
    <s v="2025"/>
    <n v="0"/>
    <m/>
    <s v="GU001"/>
    <s v="210VI0"/>
    <s v="2394"/>
    <s v="601000"/>
    <m/>
    <m/>
    <s v="0"/>
    <s v="District"/>
    <s v="2"/>
    <x v="1"/>
    <s v="21"/>
    <x v="7"/>
    <s v="210"/>
    <s v="VP of Student Learning"/>
    <s v="210A"/>
    <s v="VP Student Learning"/>
  </r>
  <r>
    <s v="BPE443"/>
    <x v="0"/>
    <s v="LABORF"/>
    <s v="2025"/>
    <n v="0"/>
    <m/>
    <s v="GU001"/>
    <s v="210VI0"/>
    <s v="2394"/>
    <s v="601000"/>
    <m/>
    <m/>
    <s v="0"/>
    <s v="District"/>
    <s v="2"/>
    <x v="1"/>
    <s v="21"/>
    <x v="7"/>
    <s v="210"/>
    <s v="VP of Student Learning"/>
    <s v="210A"/>
    <s v="VP Student Learning"/>
  </r>
  <r>
    <s v="BPE497"/>
    <x v="0"/>
    <s v="LABORF"/>
    <s v="2025"/>
    <n v="0"/>
    <m/>
    <s v="GU001"/>
    <s v="210VI0"/>
    <s v="2394"/>
    <s v="601000"/>
    <m/>
    <m/>
    <s v="0"/>
    <s v="District"/>
    <s v="2"/>
    <x v="1"/>
    <s v="21"/>
    <x v="7"/>
    <s v="210"/>
    <s v="VP of Student Learning"/>
    <s v="210A"/>
    <s v="VP Student Learning"/>
  </r>
  <r>
    <s v="BMC638"/>
    <x v="0"/>
    <s v="LABORF"/>
    <s v="2025"/>
    <n v="0"/>
    <m/>
    <s v="RP634"/>
    <s v="211APA"/>
    <s v="2191"/>
    <s v="684000"/>
    <m/>
    <m/>
    <s v="0"/>
    <s v="District"/>
    <s v="2"/>
    <x v="1"/>
    <s v="21"/>
    <x v="7"/>
    <s v="211"/>
    <s v="BC Exec Director Rural Initiatives"/>
    <s v="211A"/>
    <s v="Dean of Learning Resources &amp; IT"/>
  </r>
  <r>
    <s v="BMC821"/>
    <x v="0"/>
    <s v="LABORF"/>
    <s v="2025"/>
    <n v="40706.959999999999"/>
    <m/>
    <s v="RP634"/>
    <s v="211APA"/>
    <s v="2191"/>
    <s v="684000"/>
    <m/>
    <m/>
    <s v="0"/>
    <s v="District"/>
    <s v="2"/>
    <x v="1"/>
    <s v="21"/>
    <x v="7"/>
    <s v="211"/>
    <s v="BC Exec Director Rural Initiatives"/>
    <s v="211A"/>
    <s v="Dean of Learning Resources &amp; IT"/>
  </r>
  <r>
    <s v="BTC106"/>
    <x v="0"/>
    <s v="LABORF"/>
    <s v="2025"/>
    <n v="0"/>
    <m/>
    <s v="GU001"/>
    <s v="211CPT"/>
    <s v="2419"/>
    <s v="010100"/>
    <m/>
    <m/>
    <s v="0"/>
    <s v="District"/>
    <s v="2"/>
    <x v="1"/>
    <s v="21"/>
    <x v="7"/>
    <s v="211"/>
    <s v="BC Exec Director Rural Initiatives"/>
    <s v="211C"/>
    <s v="Information Services"/>
  </r>
  <r>
    <s v="BTC106"/>
    <x v="0"/>
    <s v="LABORF"/>
    <s v="2025"/>
    <n v="0"/>
    <m/>
    <s v="GU001"/>
    <s v="211CPT"/>
    <s v="2419"/>
    <s v="011600"/>
    <m/>
    <m/>
    <s v="0"/>
    <s v="District"/>
    <s v="2"/>
    <x v="1"/>
    <s v="21"/>
    <x v="7"/>
    <s v="211"/>
    <s v="BC Exec Director Rural Initiatives"/>
    <s v="211C"/>
    <s v="Information Services"/>
  </r>
  <r>
    <s v="BMF600"/>
    <x v="0"/>
    <s v="LABORF"/>
    <s v="2025"/>
    <n v="26976.58"/>
    <m/>
    <s v="RP634"/>
    <s v="211AEA"/>
    <s v="1231"/>
    <s v="684000"/>
    <m/>
    <m/>
    <s v="0"/>
    <s v="District"/>
    <s v="2"/>
    <x v="1"/>
    <s v="21"/>
    <x v="7"/>
    <s v="211"/>
    <s v="BC Exec Director Rural Initiatives"/>
    <s v="211E"/>
    <s v="BC Exec Director Rural Initiatives"/>
  </r>
  <r>
    <s v="BMC732"/>
    <x v="0"/>
    <s v="LABORF"/>
    <s v="2025"/>
    <n v="66802.61"/>
    <m/>
    <s v="GU001"/>
    <s v="211DC0"/>
    <s v="2191"/>
    <s v="601000"/>
    <m/>
    <m/>
    <s v="0"/>
    <s v="District"/>
    <s v="2"/>
    <x v="1"/>
    <s v="21"/>
    <x v="7"/>
    <s v="211"/>
    <s v="BC Exec Director Rural Initiatives"/>
    <s v="211E"/>
    <s v="BC Exec Director Rural Initiatives"/>
  </r>
  <r>
    <s v="BMC821"/>
    <x v="0"/>
    <s v="LABORF"/>
    <s v="2025"/>
    <n v="17686.47"/>
    <m/>
    <s v="RP266"/>
    <s v="211GF1"/>
    <s v="2191"/>
    <s v="684000"/>
    <m/>
    <m/>
    <s v="0"/>
    <s v="District"/>
    <s v="2"/>
    <x v="1"/>
    <s v="21"/>
    <x v="7"/>
    <s v="211"/>
    <s v="BC Exec Director Rural Initiatives"/>
    <s v="211G"/>
    <s v="California Farmworker SubawardGrant"/>
  </r>
  <r>
    <s v="BMF671"/>
    <x v="0"/>
    <s v="LABORF"/>
    <s v="2025"/>
    <n v="107338.63"/>
    <m/>
    <s v="GU001"/>
    <s v="212AA1"/>
    <s v="1100"/>
    <s v="100200"/>
    <m/>
    <m/>
    <s v="0"/>
    <s v="District"/>
    <s v="2"/>
    <x v="1"/>
    <s v="21"/>
    <x v="7"/>
    <s v="212"/>
    <s v="Dean of Student Learning"/>
    <s v="212A"/>
    <s v="BC Art Department"/>
  </r>
  <r>
    <s v="BMF290"/>
    <x v="0"/>
    <s v="LABORF"/>
    <s v="2025"/>
    <n v="100960.99"/>
    <m/>
    <s v="GU001"/>
    <s v="212BMT"/>
    <s v="1100"/>
    <s v="050200"/>
    <m/>
    <m/>
    <s v="0"/>
    <s v="District"/>
    <s v="2"/>
    <x v="1"/>
    <s v="21"/>
    <x v="7"/>
    <s v="212"/>
    <s v="Dean of Student Learning"/>
    <s v="212B"/>
    <s v="Art Department"/>
  </r>
  <r>
    <s v="BMF033"/>
    <x v="0"/>
    <s v="LABORF"/>
    <s v="2025"/>
    <n v="129943.16"/>
    <m/>
    <s v="GU001"/>
    <s v="212BMT"/>
    <s v="1100"/>
    <s v="050200"/>
    <m/>
    <m/>
    <s v="0"/>
    <s v="District"/>
    <s v="2"/>
    <x v="1"/>
    <s v="21"/>
    <x v="7"/>
    <s v="212"/>
    <s v="Dean of Student Learning"/>
    <s v="212B"/>
    <s v="Art Department"/>
  </r>
  <r>
    <s v="BMF250"/>
    <x v="0"/>
    <s v="LABORF"/>
    <s v="2025"/>
    <n v="96096.13"/>
    <m/>
    <s v="GU001"/>
    <s v="212BMT"/>
    <s v="1100"/>
    <s v="050200"/>
    <m/>
    <m/>
    <s v="0"/>
    <s v="District"/>
    <s v="2"/>
    <x v="1"/>
    <s v="21"/>
    <x v="7"/>
    <s v="212"/>
    <s v="Dean of Student Learning"/>
    <s v="212B"/>
    <s v="Art Department"/>
  </r>
  <r>
    <s v="BMF648"/>
    <x v="0"/>
    <s v="LABORF"/>
    <s v="2025"/>
    <n v="98498.53"/>
    <m/>
    <s v="GU001"/>
    <s v="212BMT"/>
    <s v="1100"/>
    <s v="050100"/>
    <m/>
    <m/>
    <s v="0"/>
    <s v="District"/>
    <s v="2"/>
    <x v="1"/>
    <s v="21"/>
    <x v="7"/>
    <s v="212"/>
    <s v="Dean of Student Learning"/>
    <s v="212B"/>
    <s v="Art Department"/>
  </r>
  <r>
    <s v="BTF010"/>
    <x v="0"/>
    <s v="LABORF"/>
    <s v="2025"/>
    <n v="0"/>
    <m/>
    <s v="GU001"/>
    <s v="212BMT"/>
    <s v="1311"/>
    <s v="050200"/>
    <m/>
    <m/>
    <s v="0"/>
    <s v="District"/>
    <s v="2"/>
    <x v="1"/>
    <s v="21"/>
    <x v="7"/>
    <s v="212"/>
    <s v="Dean of Student Learning"/>
    <s v="212B"/>
    <s v="Art Department"/>
  </r>
  <r>
    <s v="BMF143"/>
    <x v="0"/>
    <s v="LABORF"/>
    <s v="2025"/>
    <n v="129238.63"/>
    <m/>
    <s v="GU001"/>
    <s v="212PA2"/>
    <s v="1100"/>
    <s v="100400"/>
    <m/>
    <m/>
    <s v="0"/>
    <s v="District"/>
    <s v="2"/>
    <x v="1"/>
    <s v="21"/>
    <x v="7"/>
    <s v="212"/>
    <s v="Dean of Student Learning"/>
    <s v="212P"/>
    <s v="Performing Arts"/>
  </r>
  <r>
    <s v="BMF642"/>
    <x v="0"/>
    <s v="LABORF"/>
    <s v="2025"/>
    <n v="123681.77"/>
    <m/>
    <s v="GU001"/>
    <s v="212PA2"/>
    <s v="1100"/>
    <s v="100400"/>
    <m/>
    <m/>
    <s v="0"/>
    <s v="District"/>
    <s v="2"/>
    <x v="1"/>
    <s v="21"/>
    <x v="7"/>
    <s v="212"/>
    <s v="Dean of Student Learning"/>
    <s v="212P"/>
    <s v="Performing Arts"/>
  </r>
  <r>
    <s v="BMF631"/>
    <x v="0"/>
    <s v="LABORF"/>
    <s v="2025"/>
    <n v="126773.81"/>
    <m/>
    <s v="GU001"/>
    <s v="213AGR"/>
    <s v="1100"/>
    <s v="011200"/>
    <m/>
    <m/>
    <s v="0"/>
    <s v="District"/>
    <s v="2"/>
    <x v="1"/>
    <s v="21"/>
    <x v="7"/>
    <s v="213"/>
    <s v="Dean of Economics &amp; Workforce Dev"/>
    <s v="213B"/>
    <s v="Agriculture Department"/>
  </r>
  <r>
    <s v="BMF014"/>
    <x v="0"/>
    <s v="LABORF"/>
    <s v="2025"/>
    <n v="143432.92000000001"/>
    <m/>
    <s v="GU001"/>
    <s v="213AGR"/>
    <s v="1100"/>
    <s v="010200"/>
    <m/>
    <m/>
    <s v="0"/>
    <s v="District"/>
    <s v="2"/>
    <x v="1"/>
    <s v="21"/>
    <x v="7"/>
    <s v="213"/>
    <s v="Dean of Economics &amp; Workforce Dev"/>
    <s v="213B"/>
    <s v="Agriculture Department"/>
  </r>
  <r>
    <s v="BMF674"/>
    <x v="0"/>
    <s v="LABORF"/>
    <s v="2025"/>
    <n v="93752.320000000007"/>
    <m/>
    <s v="GU001"/>
    <s v="213AGR"/>
    <s v="1100"/>
    <s v="010300"/>
    <m/>
    <m/>
    <s v="0"/>
    <s v="District"/>
    <s v="2"/>
    <x v="1"/>
    <s v="21"/>
    <x v="7"/>
    <s v="213"/>
    <s v="Dean of Economics &amp; Workforce Dev"/>
    <s v="213B"/>
    <s v="Agriculture Department"/>
  </r>
  <r>
    <s v="BMF524"/>
    <x v="0"/>
    <s v="LABORF"/>
    <s v="2025"/>
    <n v="129238.63"/>
    <m/>
    <s v="GU001"/>
    <s v="213AGR"/>
    <s v="1100"/>
    <s v="019900"/>
    <m/>
    <m/>
    <s v="0"/>
    <s v="District"/>
    <s v="2"/>
    <x v="1"/>
    <s v="21"/>
    <x v="7"/>
    <s v="213"/>
    <s v="Dean of Economics &amp; Workforce Dev"/>
    <s v="213B"/>
    <s v="Agriculture Department"/>
  </r>
  <r>
    <s v="BMC819"/>
    <x v="0"/>
    <s v="LABORF"/>
    <s v="2025"/>
    <n v="48459.95"/>
    <m/>
    <s v="GU001"/>
    <s v="213OI1"/>
    <s v="2191"/>
    <s v="684000"/>
    <m/>
    <m/>
    <s v="0"/>
    <s v="District"/>
    <s v="2"/>
    <x v="1"/>
    <s v="21"/>
    <x v="7"/>
    <s v="213"/>
    <s v="Dean of Economics &amp; Workforce Dev"/>
    <s v="213O"/>
    <s v="BC Inmate Ed"/>
  </r>
  <r>
    <s v="BMF557"/>
    <x v="0"/>
    <s v="LABORF"/>
    <s v="2025"/>
    <n v="129238.63"/>
    <m/>
    <s v="GU001"/>
    <s v="213SS1"/>
    <s v="1100"/>
    <s v="220500"/>
    <m/>
    <m/>
    <s v="0"/>
    <s v="District"/>
    <s v="2"/>
    <x v="1"/>
    <s v="21"/>
    <x v="7"/>
    <s v="213"/>
    <s v="Dean of Economics &amp; Workforce Dev"/>
    <s v="213S"/>
    <s v="BC SOC SCIENCE/RISING SCHOL"/>
  </r>
  <r>
    <s v="BMF148"/>
    <x v="0"/>
    <s v="LABORF"/>
    <s v="2025"/>
    <n v="25852.45"/>
    <m/>
    <s v="GU001"/>
    <s v="213SS1"/>
    <s v="1100"/>
    <s v="220500"/>
    <m/>
    <m/>
    <s v="0"/>
    <s v="District"/>
    <s v="2"/>
    <x v="1"/>
    <s v="21"/>
    <x v="7"/>
    <s v="213"/>
    <s v="Dean of Economics &amp; Workforce Dev"/>
    <s v="213S"/>
    <s v="BC SOC SCIENCE/RISING SCHOL"/>
  </r>
  <r>
    <s v="BMF237"/>
    <x v="0"/>
    <s v="LABORF"/>
    <s v="2025"/>
    <n v="0"/>
    <m/>
    <s v="GU001"/>
    <s v="213SS1"/>
    <s v="1100"/>
    <s v="220500"/>
    <m/>
    <m/>
    <s v="0"/>
    <s v="District"/>
    <s v="2"/>
    <x v="1"/>
    <s v="21"/>
    <x v="7"/>
    <s v="213"/>
    <s v="Dean of Economics &amp; Workforce Dev"/>
    <s v="213S"/>
    <s v="BC SOC SCIENCE/RISING SCHOL"/>
  </r>
  <r>
    <s v="BPE539"/>
    <x v="0"/>
    <s v="LABORF"/>
    <s v="2025"/>
    <n v="0"/>
    <m/>
    <s v="RP335"/>
    <s v="214SU1"/>
    <s v="2394"/>
    <s v="601000"/>
    <s v="STEM02"/>
    <m/>
    <s v="0"/>
    <s v="District"/>
    <s v="2"/>
    <x v="1"/>
    <s v="21"/>
    <x v="7"/>
    <s v="214"/>
    <s v="Dean of Instruction"/>
    <s v="214S"/>
    <s v="BC Stem"/>
  </r>
  <r>
    <s v="BMN145"/>
    <x v="0"/>
    <s v="LABORF"/>
    <s v="2025"/>
    <n v="116282.94"/>
    <m/>
    <s v="GU001"/>
    <s v="215DN0"/>
    <s v="2110"/>
    <s v="601000"/>
    <m/>
    <m/>
    <s v="0"/>
    <s v="District"/>
    <s v="2"/>
    <x v="1"/>
    <s v="21"/>
    <x v="7"/>
    <s v="215"/>
    <s v="Dean-Stdnt Lrning (Math/HC)"/>
    <s v="215A"/>
    <s v="Dean-Stdnt Lrning (Math/HC)"/>
  </r>
  <r>
    <s v="BPE537"/>
    <x v="0"/>
    <s v="LABORF"/>
    <s v="2025"/>
    <n v="0"/>
    <m/>
    <s v="RP380"/>
    <s v="215MA3"/>
    <s v="2394"/>
    <s v="601000"/>
    <m/>
    <m/>
    <s v="0"/>
    <s v="District"/>
    <s v="2"/>
    <x v="1"/>
    <s v="21"/>
    <x v="7"/>
    <s v="215"/>
    <s v="Dean-Stdnt Lrning (Math/HC)"/>
    <s v="215A"/>
    <s v="Dean-Stdnt Lrning (Math/HC)"/>
  </r>
  <r>
    <s v="BMC727"/>
    <x v="0"/>
    <s v="LABORF"/>
    <s v="2025"/>
    <n v="57059.34"/>
    <m/>
    <s v="GU001"/>
    <s v="215BD1"/>
    <s v="2211"/>
    <s v="040100"/>
    <m/>
    <m/>
    <s v="0"/>
    <s v="District"/>
    <s v="2"/>
    <x v="1"/>
    <s v="21"/>
    <x v="7"/>
    <s v="215"/>
    <s v="Dean-Stdnt Lrning (Math/HC)"/>
    <s v="215B"/>
    <s v="Biology Science Department"/>
  </r>
  <r>
    <s v="BMF308"/>
    <x v="0"/>
    <s v="LABORF"/>
    <s v="2025"/>
    <n v="0"/>
    <m/>
    <s v="GU001"/>
    <s v="215BD1"/>
    <s v="1100"/>
    <s v="040100"/>
    <m/>
    <m/>
    <s v="0"/>
    <s v="District"/>
    <s v="2"/>
    <x v="1"/>
    <s v="21"/>
    <x v="7"/>
    <s v="215"/>
    <s v="Dean-Stdnt Lrning (Math/HC)"/>
    <s v="215B"/>
    <s v="Biology Science Department"/>
  </r>
  <r>
    <s v="BMF332"/>
    <x v="0"/>
    <s v="LABORF"/>
    <s v="2025"/>
    <n v="129943.16"/>
    <m/>
    <s v="GU001"/>
    <s v="215BD1"/>
    <s v="1100"/>
    <s v="040100"/>
    <m/>
    <m/>
    <s v="0"/>
    <s v="District"/>
    <s v="2"/>
    <x v="1"/>
    <s v="21"/>
    <x v="7"/>
    <s v="215"/>
    <s v="Dean-Stdnt Lrning (Math/HC)"/>
    <s v="215B"/>
    <s v="Biology Science Department"/>
  </r>
  <r>
    <s v="BMC772"/>
    <x v="0"/>
    <s v="LABORF"/>
    <s v="2025"/>
    <n v="30946.63"/>
    <m/>
    <s v="GU001"/>
    <s v="215BD1"/>
    <s v="2211"/>
    <s v="040100"/>
    <m/>
    <m/>
    <s v="0"/>
    <s v="District"/>
    <s v="2"/>
    <x v="1"/>
    <s v="21"/>
    <x v="7"/>
    <s v="215"/>
    <s v="Dean-Stdnt Lrning (Math/HC)"/>
    <s v="215B"/>
    <s v="Biology Science Department"/>
  </r>
  <r>
    <s v="BMF215"/>
    <x v="0"/>
    <s v="LABORF"/>
    <s v="2025"/>
    <n v="147967.51"/>
    <m/>
    <s v="GU001"/>
    <s v="215BD1"/>
    <s v="1100"/>
    <s v="040100"/>
    <m/>
    <m/>
    <s v="0"/>
    <s v="District"/>
    <s v="2"/>
    <x v="1"/>
    <s v="21"/>
    <x v="7"/>
    <s v="215"/>
    <s v="Dean-Stdnt Lrning (Math/HC)"/>
    <s v="215B"/>
    <s v="Biology Science Department"/>
  </r>
  <r>
    <s v="BMF154"/>
    <x v="0"/>
    <s v="LABORF"/>
    <s v="2025"/>
    <n v="96096.13"/>
    <m/>
    <s v="GU001"/>
    <s v="215MA1"/>
    <s v="1100"/>
    <s v="170100"/>
    <m/>
    <m/>
    <s v="0"/>
    <s v="District"/>
    <s v="2"/>
    <x v="1"/>
    <s v="21"/>
    <x v="7"/>
    <s v="215"/>
    <s v="Dean-Stdnt Lrning (Math/HC)"/>
    <s v="215F"/>
    <s v="Math General"/>
  </r>
  <r>
    <s v="BMF487"/>
    <x v="0"/>
    <s v="LABORF"/>
    <s v="2025"/>
    <n v="136521.51999999999"/>
    <m/>
    <s v="GU001"/>
    <s v="215MA1"/>
    <s v="1100"/>
    <s v="170200"/>
    <m/>
    <m/>
    <s v="0"/>
    <s v="District"/>
    <s v="2"/>
    <x v="1"/>
    <s v="21"/>
    <x v="7"/>
    <s v="215"/>
    <s v="Dean-Stdnt Lrning (Math/HC)"/>
    <s v="215F"/>
    <s v="Math General"/>
  </r>
  <r>
    <s v="BMF159"/>
    <x v="0"/>
    <s v="LABORF"/>
    <s v="2025"/>
    <n v="147967.51"/>
    <m/>
    <s v="GU001"/>
    <s v="215MA1"/>
    <s v="1100"/>
    <s v="170100"/>
    <m/>
    <m/>
    <s v="0"/>
    <s v="District"/>
    <s v="2"/>
    <x v="1"/>
    <s v="21"/>
    <x v="7"/>
    <s v="215"/>
    <s v="Dean-Stdnt Lrning (Math/HC)"/>
    <s v="215F"/>
    <s v="Math General"/>
  </r>
  <r>
    <s v="BMF212"/>
    <x v="0"/>
    <s v="LABORF"/>
    <s v="2025"/>
    <n v="0"/>
    <m/>
    <s v="GU001"/>
    <s v="215SI1"/>
    <s v="1100"/>
    <s v="190500"/>
    <m/>
    <m/>
    <s v="0"/>
    <s v="District"/>
    <s v="2"/>
    <x v="1"/>
    <s v="21"/>
    <x v="7"/>
    <s v="215"/>
    <s v="Dean-Stdnt Lrning (Math/HC)"/>
    <s v="215G"/>
    <s v="Physical Science"/>
  </r>
  <r>
    <s v="BMF301"/>
    <x v="0"/>
    <s v="LABORF"/>
    <s v="2025"/>
    <n v="133191.73000000001"/>
    <m/>
    <s v="GU001"/>
    <s v="215SI1"/>
    <s v="1100"/>
    <s v="190200"/>
    <m/>
    <m/>
    <s v="0"/>
    <s v="District"/>
    <s v="2"/>
    <x v="1"/>
    <s v="21"/>
    <x v="7"/>
    <s v="215"/>
    <s v="Dean-Stdnt Lrning (Math/HC)"/>
    <s v="215G"/>
    <s v="Physical Science"/>
  </r>
  <r>
    <s v="BMC461"/>
    <x v="0"/>
    <s v="LABORF"/>
    <s v="2025"/>
    <n v="49671.45"/>
    <m/>
    <s v="GU001"/>
    <s v="217FT0"/>
    <s v="2191"/>
    <s v="601000"/>
    <m/>
    <m/>
    <s v="0"/>
    <s v="District"/>
    <s v="2"/>
    <x v="1"/>
    <s v="21"/>
    <x v="7"/>
    <s v="217"/>
    <s v="Dean of Instruction"/>
    <s v="217F"/>
    <s v="BC FIRE"/>
  </r>
  <r>
    <s v="BMF306"/>
    <x v="0"/>
    <s v="LABORF"/>
    <s v="2025"/>
    <n v="108723.96"/>
    <m/>
    <s v="GU001"/>
    <s v="217FT0"/>
    <s v="1100"/>
    <s v="213300"/>
    <m/>
    <m/>
    <s v="0"/>
    <s v="District"/>
    <s v="2"/>
    <x v="1"/>
    <s v="21"/>
    <x v="7"/>
    <s v="217"/>
    <s v="Dean of Instruction"/>
    <s v="217F"/>
    <s v="BC FIRE"/>
  </r>
  <r>
    <s v="BMF568"/>
    <x v="0"/>
    <s v="LABORF"/>
    <s v="2025"/>
    <n v="117083.8"/>
    <m/>
    <s v="GU001"/>
    <s v="217LW1"/>
    <s v="1100"/>
    <s v="210500"/>
    <m/>
    <m/>
    <s v="0"/>
    <s v="District"/>
    <s v="2"/>
    <x v="1"/>
    <s v="21"/>
    <x v="7"/>
    <s v="217"/>
    <s v="Dean of Instruction"/>
    <s v="217L"/>
    <s v="BC LAW"/>
  </r>
  <r>
    <s v="BMF456"/>
    <x v="0"/>
    <s v="LABORF"/>
    <s v="2025"/>
    <n v="63342.82"/>
    <m/>
    <s v="GU001"/>
    <s v="217LW1"/>
    <s v="1100"/>
    <s v="210500"/>
    <m/>
    <m/>
    <s v="0"/>
    <s v="District"/>
    <s v="2"/>
    <x v="1"/>
    <s v="21"/>
    <x v="7"/>
    <s v="217"/>
    <s v="Dean of Instruction"/>
    <s v="217L"/>
    <s v="BC LAW"/>
  </r>
  <r>
    <s v="BMF503"/>
    <x v="0"/>
    <s v="LABORF"/>
    <s v="2025"/>
    <n v="13794.01"/>
    <m/>
    <s v="GU001"/>
    <s v="218EDU"/>
    <s v="1252"/>
    <s v="601000"/>
    <m/>
    <m/>
    <s v="0"/>
    <s v="District"/>
    <s v="2"/>
    <x v="1"/>
    <s v="21"/>
    <x v="7"/>
    <s v="218"/>
    <s v="Dean of Instruction"/>
    <s v="218E"/>
    <s v="BC Education"/>
  </r>
  <r>
    <s v="BMC001"/>
    <x v="0"/>
    <s v="LABORF"/>
    <s v="2025"/>
    <n v="6208.93"/>
    <m/>
    <s v="GU001"/>
    <s v="218EDU"/>
    <s v="2191"/>
    <s v="601000"/>
    <m/>
    <m/>
    <s v="0"/>
    <s v="District"/>
    <s v="2"/>
    <x v="1"/>
    <s v="21"/>
    <x v="7"/>
    <s v="218"/>
    <s v="Dean of Instruction"/>
    <s v="218E"/>
    <s v="BC Education"/>
  </r>
  <r>
    <s v="BMC074"/>
    <x v="0"/>
    <s v="LABORF"/>
    <s v="2025"/>
    <n v="29186.6"/>
    <m/>
    <s v="GU001"/>
    <s v="218EDU"/>
    <s v="2211"/>
    <s v="493072"/>
    <m/>
    <m/>
    <s v="0"/>
    <s v="District"/>
    <s v="2"/>
    <x v="1"/>
    <s v="21"/>
    <x v="7"/>
    <s v="218"/>
    <s v="Dean of Instruction"/>
    <s v="218E"/>
    <s v="BC Education"/>
  </r>
  <r>
    <s v="BMF051"/>
    <x v="0"/>
    <s v="LABORF"/>
    <s v="2025"/>
    <n v="158323.12"/>
    <m/>
    <s v="GU001"/>
    <s v="218FC1"/>
    <s v="1100"/>
    <s v="130600"/>
    <m/>
    <m/>
    <s v="0"/>
    <s v="District"/>
    <s v="2"/>
    <x v="1"/>
    <s v="21"/>
    <x v="7"/>
    <s v="218"/>
    <s v="Dean of Instruction"/>
    <s v="218F"/>
    <s v="BC FACE"/>
  </r>
  <r>
    <s v="BMF080"/>
    <x v="0"/>
    <s v="LABORF"/>
    <s v="2025"/>
    <n v="91465.69"/>
    <m/>
    <s v="GU001"/>
    <s v="218FC1"/>
    <s v="1100"/>
    <s v="130500"/>
    <m/>
    <m/>
    <s v="0"/>
    <s v="District"/>
    <s v="2"/>
    <x v="1"/>
    <s v="21"/>
    <x v="7"/>
    <s v="218"/>
    <s v="Dean of Instruction"/>
    <s v="218F"/>
    <s v="BC FACE"/>
  </r>
  <r>
    <s v="BPE606"/>
    <x v="2"/>
    <s v="LABORF"/>
    <s v="2025"/>
    <n v="0"/>
    <m/>
    <s v="RP108"/>
    <s v="218KS4"/>
    <s v="2394"/>
    <s v="676000"/>
    <m/>
    <m/>
    <s v="0"/>
    <s v="District"/>
    <s v="2"/>
    <x v="1"/>
    <s v="21"/>
    <x v="7"/>
    <s v="218"/>
    <s v="Dean of Instruction"/>
    <s v="218K"/>
    <s v="FACULTY GRANTS"/>
  </r>
  <r>
    <s v="BMC286"/>
    <x v="0"/>
    <s v="LABORF"/>
    <s v="2025"/>
    <n v="8481.7000000000007"/>
    <m/>
    <s v="CD015"/>
    <s v="219CA2"/>
    <s v="2191"/>
    <s v="692000"/>
    <m/>
    <m/>
    <s v="0"/>
    <s v="District"/>
    <s v="2"/>
    <x v="1"/>
    <s v="21"/>
    <x v="7"/>
    <s v="219"/>
    <s v="BC Director CDC"/>
    <s v="219C"/>
    <s v="BC Director CDC"/>
  </r>
  <r>
    <s v="BMC580"/>
    <x v="0"/>
    <s v="LABORF"/>
    <s v="2025"/>
    <n v="37856.89"/>
    <m/>
    <s v="CD015"/>
    <s v="219CA2"/>
    <s v="2191"/>
    <s v="692000"/>
    <m/>
    <m/>
    <s v="0"/>
    <s v="District"/>
    <s v="2"/>
    <x v="1"/>
    <s v="21"/>
    <x v="7"/>
    <s v="219"/>
    <s v="BC Director CDC"/>
    <s v="219C"/>
    <s v="BC Director CDC"/>
  </r>
  <r>
    <s v="BMC846"/>
    <x v="0"/>
    <s v="LABORF"/>
    <s v="2025"/>
    <n v="17856.93"/>
    <m/>
    <s v="CD015"/>
    <s v="219CA2"/>
    <s v="2191"/>
    <s v="692000"/>
    <m/>
    <m/>
    <s v="0"/>
    <s v="District"/>
    <s v="2"/>
    <x v="1"/>
    <s v="21"/>
    <x v="7"/>
    <s v="219"/>
    <s v="BC Director CDC"/>
    <s v="219C"/>
    <s v="BC Director CDC"/>
  </r>
  <r>
    <s v="BMC744"/>
    <x v="0"/>
    <s v="LABORF"/>
    <s v="2025"/>
    <n v="3887.45"/>
    <m/>
    <s v="CD002"/>
    <s v="219CD1"/>
    <s v="2191"/>
    <s v="692000"/>
    <m/>
    <m/>
    <s v="0"/>
    <s v="District"/>
    <s v="2"/>
    <x v="1"/>
    <s v="21"/>
    <x v="7"/>
    <s v="219"/>
    <s v="BC Director CDC"/>
    <s v="219C"/>
    <s v="BC Director CDC"/>
  </r>
  <r>
    <s v="BMN127"/>
    <x v="0"/>
    <s v="LABORF"/>
    <s v="2025"/>
    <n v="58141.47"/>
    <m/>
    <s v="CD002"/>
    <s v="219CD1"/>
    <s v="2110"/>
    <s v="692000"/>
    <m/>
    <m/>
    <s v="0"/>
    <s v="District"/>
    <s v="2"/>
    <x v="1"/>
    <s v="21"/>
    <x v="7"/>
    <s v="219"/>
    <s v="BC Director CDC"/>
    <s v="219C"/>
    <s v="BC Director CDC"/>
  </r>
  <r>
    <s v="BMC748"/>
    <x v="0"/>
    <s v="LABORF"/>
    <s v="2025"/>
    <n v="12276.64"/>
    <m/>
    <s v="CD002"/>
    <s v="219CD1"/>
    <s v="2191"/>
    <s v="692000"/>
    <m/>
    <m/>
    <s v="0"/>
    <s v="District"/>
    <s v="2"/>
    <x v="1"/>
    <s v="21"/>
    <x v="7"/>
    <s v="219"/>
    <s v="BC Director CDC"/>
    <s v="219C"/>
    <s v="BC Director CDC"/>
  </r>
  <r>
    <s v="BTC028"/>
    <x v="0"/>
    <s v="LABORF"/>
    <s v="2025"/>
    <n v="0"/>
    <m/>
    <s v="GU001"/>
    <s v="21ACTE"/>
    <s v="2399"/>
    <s v="601000"/>
    <m/>
    <m/>
    <s v="0"/>
    <s v="District"/>
    <s v="2"/>
    <x v="1"/>
    <s v="21"/>
    <x v="7"/>
    <s v="21A"/>
    <s v="BC Director Career Education"/>
    <s v="21AC"/>
    <s v="BC Director CTE"/>
  </r>
  <r>
    <s v="BMC175"/>
    <x v="0"/>
    <s v="LABORF"/>
    <s v="2025"/>
    <n v="47687.78"/>
    <m/>
    <s v="GU001"/>
    <s v="21ACTE"/>
    <s v="2191"/>
    <s v="602010"/>
    <m/>
    <m/>
    <s v="0"/>
    <s v="District"/>
    <s v="2"/>
    <x v="1"/>
    <s v="21"/>
    <x v="7"/>
    <s v="21A"/>
    <s v="BC Director Career Education"/>
    <s v="21AC"/>
    <s v="BC Director CTE"/>
  </r>
  <r>
    <s v="BMF457"/>
    <x v="0"/>
    <s v="LABORF"/>
    <s v="2025"/>
    <n v="0"/>
    <m/>
    <s v="GU001"/>
    <s v="21AEIT"/>
    <s v="1100"/>
    <s v="093400"/>
    <m/>
    <m/>
    <s v="0"/>
    <s v="District"/>
    <s v="2"/>
    <x v="1"/>
    <s v="21"/>
    <x v="7"/>
    <s v="21A"/>
    <s v="BC Director Career Education"/>
    <s v="21AE"/>
    <s v="Engineering Systems"/>
  </r>
  <r>
    <s v="BMF162"/>
    <x v="0"/>
    <s v="LABORF"/>
    <s v="2025"/>
    <n v="108723.96"/>
    <m/>
    <s v="GU001"/>
    <s v="21AEIT"/>
    <s v="1100"/>
    <s v="094800"/>
    <m/>
    <m/>
    <s v="0"/>
    <s v="District"/>
    <s v="2"/>
    <x v="1"/>
    <s v="21"/>
    <x v="7"/>
    <s v="21A"/>
    <s v="BC Director Career Education"/>
    <s v="21AE"/>
    <s v="Engineering Systems"/>
  </r>
  <r>
    <s v="BMC125"/>
    <x v="0"/>
    <s v="LABORF"/>
    <s v="2025"/>
    <n v="49671.45"/>
    <m/>
    <s v="GU001"/>
    <s v="21AEIT"/>
    <s v="2211"/>
    <s v="090100"/>
    <m/>
    <m/>
    <s v="0"/>
    <s v="District"/>
    <s v="2"/>
    <x v="1"/>
    <s v="21"/>
    <x v="7"/>
    <s v="21A"/>
    <s v="BC Director Career Education"/>
    <s v="21AE"/>
    <s v="Engineering Systems"/>
  </r>
  <r>
    <s v="BMF605"/>
    <x v="0"/>
    <s v="LABORF"/>
    <s v="2025"/>
    <n v="116335.08"/>
    <m/>
    <s v="GU001"/>
    <s v="21AIND"/>
    <s v="1100"/>
    <s v="095600"/>
    <m/>
    <m/>
    <s v="0"/>
    <s v="District"/>
    <s v="2"/>
    <x v="1"/>
    <s v="21"/>
    <x v="7"/>
    <s v="21A"/>
    <s v="BC Director Career Education"/>
    <s v="21AI"/>
    <s v="Industrial Tech"/>
  </r>
  <r>
    <s v="BMF602"/>
    <x v="0"/>
    <s v="LABORF"/>
    <s v="2025"/>
    <n v="114850.81"/>
    <m/>
    <s v="GU001"/>
    <s v="21AIND"/>
    <s v="1100"/>
    <s v="095300"/>
    <m/>
    <m/>
    <s v="0"/>
    <s v="District"/>
    <s v="2"/>
    <x v="1"/>
    <s v="21"/>
    <x v="7"/>
    <s v="21A"/>
    <s v="BC Director Career Education"/>
    <s v="21AI"/>
    <s v="Industrial Tech"/>
  </r>
  <r>
    <s v="BMN069"/>
    <x v="0"/>
    <s v="LABORF"/>
    <s v="2025"/>
    <n v="42060.17"/>
    <m/>
    <s v="RP611"/>
    <s v="21AVTV"/>
    <s v="2110"/>
    <s v="602010"/>
    <s v="PERVD3"/>
    <m/>
    <s v="0"/>
    <s v="District"/>
    <s v="2"/>
    <x v="1"/>
    <s v="21"/>
    <x v="7"/>
    <s v="21A"/>
    <s v="BC Director Career Education"/>
    <s v="21AV"/>
    <s v="VTEA"/>
  </r>
  <r>
    <s v="BMC717"/>
    <x v="0"/>
    <s v="LABORF"/>
    <s v="2025"/>
    <n v="68472.639999999999"/>
    <m/>
    <s v="RP611"/>
    <s v="21AVTV"/>
    <s v="2191"/>
    <s v="647000"/>
    <s v="PERVCL"/>
    <m/>
    <s v="0"/>
    <s v="District"/>
    <s v="2"/>
    <x v="1"/>
    <s v="21"/>
    <x v="7"/>
    <s v="21A"/>
    <s v="BC Director Career Education"/>
    <s v="21AV"/>
    <s v="VTEA"/>
  </r>
  <r>
    <s v="BMC656"/>
    <x v="0"/>
    <s v="LABORF"/>
    <s v="2025"/>
    <n v="81392.47"/>
    <m/>
    <s v="RP611"/>
    <s v="21AVTV"/>
    <s v="2191"/>
    <s v="602010"/>
    <s v="PERVCL"/>
    <m/>
    <s v="0"/>
    <s v="District"/>
    <s v="2"/>
    <x v="1"/>
    <s v="21"/>
    <x v="7"/>
    <s v="21A"/>
    <s v="BC Director Career Education"/>
    <s v="21AV"/>
    <s v="VTEA"/>
  </r>
  <r>
    <s v="BMC612"/>
    <x v="0"/>
    <s v="LABORF"/>
    <s v="2025"/>
    <n v="40269.660000000003"/>
    <m/>
    <s v="RP611"/>
    <s v="21AVTV"/>
    <s v="2191"/>
    <s v="647000"/>
    <s v="PERVCL"/>
    <m/>
    <s v="0"/>
    <s v="District"/>
    <s v="2"/>
    <x v="1"/>
    <s v="21"/>
    <x v="7"/>
    <s v="21A"/>
    <s v="BC Director Career Education"/>
    <s v="21AV"/>
    <s v="VTEA"/>
  </r>
  <r>
    <s v="BMC724"/>
    <x v="0"/>
    <s v="LABORF"/>
    <s v="2025"/>
    <n v="59043.72"/>
    <m/>
    <s v="RP613"/>
    <s v="21AWR8"/>
    <s v="2191"/>
    <s v="619000"/>
    <s v="R41283"/>
    <m/>
    <s v="0"/>
    <s v="District"/>
    <s v="2"/>
    <x v="1"/>
    <s v="21"/>
    <x v="7"/>
    <s v="21A"/>
    <s v="BC Director Career Education"/>
    <s v="21AW"/>
    <s v="BC Strong Workforce"/>
  </r>
  <r>
    <s v="BMC070"/>
    <x v="0"/>
    <s v="LABORF"/>
    <s v="2025"/>
    <n v="0"/>
    <m/>
    <s v="RP681"/>
    <s v="21AYL1"/>
    <s v="2191"/>
    <s v="684000"/>
    <m/>
    <m/>
    <s v="0"/>
    <s v="District"/>
    <s v="2"/>
    <x v="1"/>
    <s v="21"/>
    <x v="7"/>
    <s v="21A"/>
    <s v="BC Director Career Education"/>
    <s v="21AY"/>
    <s v="BC Tech Program"/>
  </r>
  <r>
    <s v="BMC319"/>
    <x v="0"/>
    <s v="LABORF"/>
    <s v="2025"/>
    <n v="68472.639999999999"/>
    <m/>
    <s v="GU001"/>
    <s v="21BBD0"/>
    <s v="2191"/>
    <s v="601000"/>
    <m/>
    <m/>
    <s v="0"/>
    <s v="District"/>
    <s v="2"/>
    <x v="1"/>
    <s v="21"/>
    <x v="7"/>
    <s v="21B"/>
    <s v="Dean English"/>
    <s v="21BB"/>
    <s v="BC English Dept"/>
  </r>
  <r>
    <s v="BMF500"/>
    <x v="0"/>
    <s v="LABORF"/>
    <s v="2025"/>
    <n v="119243.46"/>
    <m/>
    <s v="GU001"/>
    <s v="21BCM1"/>
    <s v="1100"/>
    <s v="060100"/>
    <m/>
    <m/>
    <s v="0"/>
    <s v="District"/>
    <s v="2"/>
    <x v="1"/>
    <s v="21"/>
    <x v="7"/>
    <s v="21B"/>
    <s v="Dean English"/>
    <s v="21BC"/>
    <s v="English Grants"/>
  </r>
  <r>
    <s v="BMF085"/>
    <x v="0"/>
    <s v="LABORF"/>
    <s v="2025"/>
    <n v="91465.69"/>
    <m/>
    <s v="GU001"/>
    <s v="21BCM1"/>
    <s v="1100"/>
    <s v="060100"/>
    <m/>
    <m/>
    <s v="0"/>
    <s v="District"/>
    <s v="2"/>
    <x v="1"/>
    <s v="21"/>
    <x v="7"/>
    <s v="21B"/>
    <s v="Dean English"/>
    <s v="21BC"/>
    <s v="English Grants"/>
  </r>
  <r>
    <s v="BMF131"/>
    <x v="0"/>
    <s v="LABORF"/>
    <s v="2025"/>
    <n v="147967.51"/>
    <m/>
    <s v="GU001"/>
    <s v="21BCM1"/>
    <s v="1100"/>
    <s v="060100"/>
    <m/>
    <m/>
    <s v="0"/>
    <s v="District"/>
    <s v="2"/>
    <x v="1"/>
    <s v="21"/>
    <x v="7"/>
    <s v="21B"/>
    <s v="Dean English"/>
    <s v="21BC"/>
    <s v="English Grants"/>
  </r>
  <r>
    <s v="BMF635"/>
    <x v="0"/>
    <s v="LABORF"/>
    <s v="2025"/>
    <n v="0"/>
    <m/>
    <s v="GU001"/>
    <s v="21BCM1"/>
    <s v="1100"/>
    <s v="060100"/>
    <m/>
    <m/>
    <s v="0"/>
    <s v="District"/>
    <s v="2"/>
    <x v="1"/>
    <s v="21"/>
    <x v="7"/>
    <s v="21B"/>
    <s v="Dean English"/>
    <s v="21BC"/>
    <s v="English Grants"/>
  </r>
  <r>
    <s v="BMF633"/>
    <x v="0"/>
    <s v="LABORF"/>
    <s v="2025"/>
    <n v="106072.15"/>
    <m/>
    <s v="GU001"/>
    <s v="21BCM1"/>
    <s v="1100"/>
    <s v="060100"/>
    <m/>
    <m/>
    <s v="0"/>
    <s v="District"/>
    <s v="2"/>
    <x v="1"/>
    <s v="21"/>
    <x v="7"/>
    <s v="21B"/>
    <s v="Dean English"/>
    <s v="21BC"/>
    <s v="English Grants"/>
  </r>
  <r>
    <s v="BMF433"/>
    <x v="0"/>
    <s v="LABORF"/>
    <s v="2025"/>
    <n v="96096.13"/>
    <m/>
    <s v="GU001"/>
    <s v="21BCM1"/>
    <s v="1100"/>
    <s v="150600"/>
    <m/>
    <m/>
    <s v="0"/>
    <s v="District"/>
    <s v="2"/>
    <x v="1"/>
    <s v="21"/>
    <x v="7"/>
    <s v="21B"/>
    <s v="Dean English"/>
    <s v="21BC"/>
    <s v="English Grants"/>
  </r>
  <r>
    <s v="BMF472"/>
    <x v="0"/>
    <s v="LABORF"/>
    <s v="2025"/>
    <n v="94993.87"/>
    <m/>
    <s v="GU001"/>
    <s v="21BEE1"/>
    <s v="1100"/>
    <s v="150100"/>
    <m/>
    <m/>
    <s v="0"/>
    <s v="District"/>
    <s v="2"/>
    <x v="1"/>
    <s v="21"/>
    <x v="7"/>
    <s v="21B"/>
    <s v="Dean English"/>
    <s v="21BE"/>
    <s v="Dean English"/>
  </r>
  <r>
    <s v="BMF515"/>
    <x v="0"/>
    <s v="LABORF"/>
    <s v="2025"/>
    <n v="147967.51"/>
    <m/>
    <s v="GU001"/>
    <s v="21BEE1"/>
    <s v="1100"/>
    <s v="150100"/>
    <m/>
    <m/>
    <s v="0"/>
    <s v="District"/>
    <s v="2"/>
    <x v="1"/>
    <s v="21"/>
    <x v="7"/>
    <s v="21B"/>
    <s v="Dean English"/>
    <s v="21BE"/>
    <s v="Dean English"/>
  </r>
  <r>
    <s v="BMM071"/>
    <x v="0"/>
    <s v="LABORF"/>
    <s v="2025"/>
    <n v="184902.83"/>
    <m/>
    <s v="GU001"/>
    <s v="21CCD0"/>
    <s v="1214"/>
    <s v="601000"/>
    <m/>
    <m/>
    <s v="0"/>
    <s v="District"/>
    <s v="2"/>
    <x v="1"/>
    <s v="21"/>
    <x v="7"/>
    <s v="21C"/>
    <s v="BC Dean Academic Development"/>
    <s v="21CA"/>
    <s v="BC Campus Course Assessment"/>
  </r>
  <r>
    <s v="BMF122"/>
    <x v="0"/>
    <s v="LABORF"/>
    <s v="2025"/>
    <n v="114228.1"/>
    <m/>
    <s v="GU001"/>
    <s v="21DHC1"/>
    <s v="1100"/>
    <s v="123010"/>
    <m/>
    <m/>
    <s v="0"/>
    <s v="District"/>
    <s v="2"/>
    <x v="1"/>
    <s v="21"/>
    <x v="7"/>
    <s v="21D"/>
    <s v="BC Assoc Dean Nursing"/>
    <s v="21DH"/>
    <s v="BC Assc Dean Nursing"/>
  </r>
  <r>
    <s v="BMF623"/>
    <x v="0"/>
    <s v="LABORF"/>
    <s v="2025"/>
    <n v="96096.13"/>
    <m/>
    <s v="GU001"/>
    <s v="21DHC1"/>
    <s v="1100"/>
    <s v="120100"/>
    <m/>
    <m/>
    <s v="0"/>
    <s v="District"/>
    <s v="2"/>
    <x v="1"/>
    <s v="21"/>
    <x v="7"/>
    <s v="21D"/>
    <s v="BC Assoc Dean Nursing"/>
    <s v="21DH"/>
    <s v="BC Assc Dean Nursing"/>
  </r>
  <r>
    <s v="BMF443"/>
    <x v="0"/>
    <s v="LABORF"/>
    <s v="2025"/>
    <n v="133191.73000000001"/>
    <m/>
    <s v="GU001"/>
    <s v="21DHC1"/>
    <s v="1100"/>
    <s v="123020"/>
    <m/>
    <m/>
    <s v="0"/>
    <s v="District"/>
    <s v="2"/>
    <x v="1"/>
    <s v="21"/>
    <x v="7"/>
    <s v="21D"/>
    <s v="BC Assoc Dean Nursing"/>
    <s v="21DH"/>
    <s v="BC Assc Dean Nursing"/>
  </r>
  <r>
    <s v="BMM088"/>
    <x v="0"/>
    <s v="LABORF"/>
    <s v="2025"/>
    <n v="0"/>
    <m/>
    <s v="GU001"/>
    <s v="21DHC1"/>
    <s v="1214"/>
    <s v="601000"/>
    <m/>
    <m/>
    <s v="0"/>
    <s v="District"/>
    <s v="2"/>
    <x v="1"/>
    <s v="21"/>
    <x v="7"/>
    <s v="21D"/>
    <s v="BC Assoc Dean Nursing"/>
    <s v="21DH"/>
    <s v="BC Assc Dean Nursing"/>
  </r>
  <r>
    <s v="BMC099"/>
    <x v="0"/>
    <s v="LABORF"/>
    <s v="2025"/>
    <n v="75581.02"/>
    <m/>
    <s v="GU001"/>
    <s v="21DHC1"/>
    <s v="2211"/>
    <s v="123010"/>
    <m/>
    <m/>
    <s v="0"/>
    <s v="District"/>
    <s v="2"/>
    <x v="1"/>
    <s v="21"/>
    <x v="7"/>
    <s v="21D"/>
    <s v="BC Assoc Dean Nursing"/>
    <s v="21DH"/>
    <s v="BC Assc Dean Nursing"/>
  </r>
  <r>
    <s v="BMC652"/>
    <x v="0"/>
    <s v="LABORF"/>
    <s v="2025"/>
    <n v="85512.93"/>
    <m/>
    <s v="GU001"/>
    <s v="21DHC1"/>
    <s v="2191"/>
    <s v="601000"/>
    <m/>
    <m/>
    <s v="0"/>
    <s v="District"/>
    <s v="2"/>
    <x v="1"/>
    <s v="21"/>
    <x v="7"/>
    <s v="21D"/>
    <s v="BC Assoc Dean Nursing"/>
    <s v="21DH"/>
    <s v="BC Assc Dean Nursing"/>
  </r>
  <r>
    <s v="BMF564"/>
    <x v="0"/>
    <s v="LABORF"/>
    <s v="2025"/>
    <n v="138285.85"/>
    <m/>
    <s v="GU001"/>
    <s v="21DHC1"/>
    <s v="1100"/>
    <s v="123010"/>
    <m/>
    <m/>
    <s v="0"/>
    <s v="District"/>
    <s v="2"/>
    <x v="1"/>
    <s v="21"/>
    <x v="7"/>
    <s v="21D"/>
    <s v="BC Assoc Dean Nursing"/>
    <s v="21DH"/>
    <s v="BC Assc Dean Nursing"/>
  </r>
  <r>
    <s v="BMC128"/>
    <x v="0"/>
    <s v="LABORF"/>
    <s v="2025"/>
    <n v="47277.98"/>
    <m/>
    <s v="GU001"/>
    <s v="21DHC1"/>
    <s v="2191"/>
    <s v="601000"/>
    <m/>
    <m/>
    <s v="0"/>
    <s v="District"/>
    <s v="2"/>
    <x v="1"/>
    <s v="21"/>
    <x v="7"/>
    <s v="21D"/>
    <s v="BC Assoc Dean Nursing"/>
    <s v="21DH"/>
    <s v="BC Assc Dean Nursing"/>
  </r>
  <r>
    <s v="BMF305"/>
    <x v="0"/>
    <s v="LABORF"/>
    <s v="2025"/>
    <n v="0"/>
    <m/>
    <s v="GU001"/>
    <s v="21DHC1"/>
    <s v="1100"/>
    <s v="123020"/>
    <m/>
    <m/>
    <s v="0"/>
    <s v="District"/>
    <s v="2"/>
    <x v="1"/>
    <s v="21"/>
    <x v="7"/>
    <s v="21D"/>
    <s v="BC Assoc Dean Nursing"/>
    <s v="21DH"/>
    <s v="BC Assc Dean Nursing"/>
  </r>
  <r>
    <s v="BMF694"/>
    <x v="0"/>
    <s v="LABORF"/>
    <s v="2025"/>
    <n v="0"/>
    <m/>
    <s v="GU001"/>
    <s v="21DHC2"/>
    <s v="1100"/>
    <s v="120510"/>
    <m/>
    <m/>
    <s v="0"/>
    <s v="District"/>
    <s v="2"/>
    <x v="1"/>
    <s v="21"/>
    <x v="7"/>
    <s v="21D"/>
    <s v="BC Assoc Dean Nursing"/>
    <s v="21DH"/>
    <s v="BC Assc Dean Nursing"/>
  </r>
  <r>
    <s v="BMF675"/>
    <x v="0"/>
    <s v="LABORF"/>
    <s v="2025"/>
    <n v="107338.63"/>
    <m/>
    <s v="GU001"/>
    <s v="21DHT0"/>
    <s v="1100"/>
    <s v="122300"/>
    <m/>
    <m/>
    <s v="0"/>
    <s v="District"/>
    <s v="2"/>
    <x v="1"/>
    <s v="21"/>
    <x v="7"/>
    <s v="21D"/>
    <s v="BC Assoc Dean Nursing"/>
    <s v="21DH"/>
    <s v="BC Assc Dean Nursing"/>
  </r>
  <r>
    <s v="BMC023"/>
    <x v="0"/>
    <s v="LABORF"/>
    <s v="2025"/>
    <n v="7499.99"/>
    <m/>
    <s v="RP108"/>
    <s v="21DKS1"/>
    <s v="2191"/>
    <s v="601000"/>
    <m/>
    <m/>
    <s v="0"/>
    <s v="District"/>
    <s v="2"/>
    <x v="1"/>
    <s v="21"/>
    <x v="7"/>
    <s v="21D"/>
    <s v="BC Assoc Dean Nursing"/>
    <s v="21DK"/>
    <s v="Nursing Grants"/>
  </r>
  <r>
    <s v="BMC660"/>
    <x v="0"/>
    <s v="LABORF"/>
    <s v="2025"/>
    <n v="18680.849999999999"/>
    <m/>
    <s v="GU001"/>
    <s v="21DRT1"/>
    <s v="2191"/>
    <s v="601000"/>
    <m/>
    <m/>
    <s v="0"/>
    <s v="District"/>
    <s v="2"/>
    <x v="1"/>
    <s v="21"/>
    <x v="7"/>
    <s v="21D"/>
    <s v="BC Assoc Dean Nursing"/>
    <s v="21DR"/>
    <s v="BC Rad Tech"/>
  </r>
  <r>
    <s v="BPE599"/>
    <x v="0"/>
    <s v="LABORF"/>
    <s v="2025"/>
    <n v="0"/>
    <m/>
    <s v="RP264"/>
    <s v="21ETV5"/>
    <s v="2394"/>
    <s v="601000"/>
    <m/>
    <m/>
    <s v="0"/>
    <s v="District"/>
    <s v="2"/>
    <x v="1"/>
    <s v="21"/>
    <x v="7"/>
    <s v="21E"/>
    <s v="BC Dir Dual Enrollment"/>
    <s v="21ET"/>
    <s v="BC Health Science Grants"/>
  </r>
  <r>
    <s v="BMC174"/>
    <x v="0"/>
    <s v="LABORF"/>
    <s v="2025"/>
    <n v="0"/>
    <m/>
    <s v="RP264"/>
    <s v="21ETV5"/>
    <s v="2191"/>
    <s v="601000"/>
    <m/>
    <m/>
    <s v="0"/>
    <s v="District"/>
    <s v="2"/>
    <x v="1"/>
    <s v="21"/>
    <x v="7"/>
    <s v="21E"/>
    <s v="BC Dir Dual Enrollment"/>
    <s v="21ET"/>
    <s v="BC Health Science Grants"/>
  </r>
  <r>
    <s v="BMN140"/>
    <x v="0"/>
    <s v="LABORF"/>
    <s v="2025"/>
    <n v="52995.86"/>
    <m/>
    <s v="RP264"/>
    <s v="21ETV5"/>
    <s v="2110"/>
    <s v="601000"/>
    <m/>
    <m/>
    <s v="0"/>
    <s v="District"/>
    <s v="2"/>
    <x v="1"/>
    <s v="21"/>
    <x v="7"/>
    <s v="21E"/>
    <s v="BC Dir Dual Enrollment"/>
    <s v="21ET"/>
    <s v="BC Health Science Grants"/>
  </r>
  <r>
    <s v="BMM013"/>
    <x v="0"/>
    <s v="LABORF"/>
    <s v="2025"/>
    <n v="167612.54999999999"/>
    <m/>
    <s v="GU001"/>
    <s v="21FDN0"/>
    <s v="1214"/>
    <s v="601000"/>
    <m/>
    <m/>
    <s v="0"/>
    <s v="District"/>
    <s v="2"/>
    <x v="1"/>
    <s v="21"/>
    <x v="7"/>
    <s v="21F"/>
    <s v="BC DEAN"/>
    <s v="21FD"/>
    <s v="BC DEAN"/>
  </r>
  <r>
    <s v="BMF146"/>
    <x v="0"/>
    <s v="LABORF"/>
    <s v="2025"/>
    <n v="0"/>
    <m/>
    <s v="GU001"/>
    <s v="21FEE2"/>
    <s v="1100"/>
    <s v="493080"/>
    <m/>
    <m/>
    <s v="0"/>
    <s v="District"/>
    <s v="2"/>
    <x v="1"/>
    <s v="21"/>
    <x v="7"/>
    <s v="21F"/>
    <s v="BC DEAN"/>
    <s v="21FE"/>
    <s v="BC EMLS"/>
  </r>
  <r>
    <s v="BMF452"/>
    <x v="0"/>
    <s v="LABORF"/>
    <s v="2025"/>
    <n v="117722.09"/>
    <m/>
    <s v="GU001"/>
    <s v="21GBE1"/>
    <s v="1100"/>
    <s v="200100"/>
    <m/>
    <m/>
    <s v="0"/>
    <s v="District"/>
    <s v="2"/>
    <x v="1"/>
    <s v="21"/>
    <x v="7"/>
    <s v="21G"/>
    <s v="BC Dean of Instruction"/>
    <s v="21GB"/>
    <s v="BC BEHAVIORIAL SCIENCE"/>
  </r>
  <r>
    <s v="BMF059"/>
    <x v="0"/>
    <s v="LABORF"/>
    <s v="2025"/>
    <n v="119243.46"/>
    <m/>
    <s v="GU001"/>
    <s v="21GBE1"/>
    <s v="1100"/>
    <s v="220800"/>
    <m/>
    <m/>
    <s v="0"/>
    <s v="District"/>
    <s v="2"/>
    <x v="1"/>
    <s v="21"/>
    <x v="7"/>
    <s v="21G"/>
    <s v="BC Dean of Instruction"/>
    <s v="21GB"/>
    <s v="BC BEHAVIORIAL SCIENCE"/>
  </r>
  <r>
    <s v="BMC291"/>
    <x v="0"/>
    <s v="LABORF"/>
    <s v="2025"/>
    <n v="51693.04"/>
    <m/>
    <s v="GU001"/>
    <s v="21GBE1"/>
    <s v="2191"/>
    <s v="601000"/>
    <m/>
    <m/>
    <s v="0"/>
    <s v="District"/>
    <s v="2"/>
    <x v="1"/>
    <s v="21"/>
    <x v="7"/>
    <s v="21G"/>
    <s v="BC Dean of Instruction"/>
    <s v="21GB"/>
    <s v="BC BEHAVIORIAL SCIENCE"/>
  </r>
  <r>
    <s v="BMC015"/>
    <x v="0"/>
    <s v="LABORF"/>
    <s v="2025"/>
    <n v="50258"/>
    <m/>
    <s v="GU001"/>
    <s v="21GLI0"/>
    <s v="2191"/>
    <s v="612000"/>
    <m/>
    <m/>
    <s v="0"/>
    <s v="District"/>
    <s v="2"/>
    <x v="1"/>
    <s v="21"/>
    <x v="7"/>
    <s v="21G"/>
    <s v="BC Dean of Instruction"/>
    <s v="21GL"/>
    <s v="BC LIBRARY"/>
  </r>
  <r>
    <s v="BMC641"/>
    <x v="0"/>
    <s v="LABORF"/>
    <s v="2025"/>
    <n v="4967.1499999999996"/>
    <m/>
    <s v="GU001"/>
    <s v="239SY0"/>
    <s v="2191"/>
    <s v="696011"/>
    <m/>
    <m/>
    <s v="0"/>
    <s v="District"/>
    <s v="2"/>
    <x v="1"/>
    <s v="23"/>
    <x v="8"/>
    <s v="239"/>
    <s v="Public Safety"/>
    <s v="239A"/>
    <s v="Public Safety"/>
  </r>
  <r>
    <s v="BMC699"/>
    <x v="0"/>
    <s v="LABORF"/>
    <s v="2025"/>
    <n v="40297.339999999997"/>
    <m/>
    <s v="GU001"/>
    <s v="239SY0"/>
    <s v="2191"/>
    <s v="677010"/>
    <m/>
    <m/>
    <s v="0"/>
    <s v="District"/>
    <s v="2"/>
    <x v="1"/>
    <s v="23"/>
    <x v="8"/>
    <s v="239"/>
    <s v="Public Safety"/>
    <s v="239A"/>
    <s v="Public Safety"/>
  </r>
  <r>
    <s v="BMN131"/>
    <x v="0"/>
    <s v="LABORF"/>
    <s v="2025"/>
    <n v="122862.47"/>
    <m/>
    <s v="GU001"/>
    <s v="239SY0"/>
    <s v="2110"/>
    <s v="677010"/>
    <m/>
    <m/>
    <s v="0"/>
    <s v="District"/>
    <s v="2"/>
    <x v="1"/>
    <s v="23"/>
    <x v="8"/>
    <s v="239"/>
    <s v="Public Safety"/>
    <s v="239A"/>
    <s v="Public Safety"/>
  </r>
  <r>
    <s v="BMC771"/>
    <x v="0"/>
    <s v="LABORF"/>
    <s v="2025"/>
    <n v="10191.91"/>
    <m/>
    <s v="RP500"/>
    <s v="239SY0"/>
    <s v="2191"/>
    <s v="695010"/>
    <m/>
    <m/>
    <s v="0"/>
    <s v="District"/>
    <s v="2"/>
    <x v="1"/>
    <s v="23"/>
    <x v="8"/>
    <s v="239"/>
    <s v="Public Safety"/>
    <s v="239A"/>
    <s v="Public Safety"/>
  </r>
  <r>
    <s v="BMN046"/>
    <x v="0"/>
    <s v="LABORF"/>
    <s v="2025"/>
    <n v="25097.45"/>
    <m/>
    <s v="RP500"/>
    <s v="239SY0"/>
    <s v="2110"/>
    <s v="695010"/>
    <m/>
    <m/>
    <s v="0"/>
    <s v="District"/>
    <s v="2"/>
    <x v="1"/>
    <s v="23"/>
    <x v="8"/>
    <s v="239"/>
    <s v="Public Safety"/>
    <s v="239A"/>
    <s v="Public Safety"/>
  </r>
  <r>
    <s v="BMC010"/>
    <x v="0"/>
    <s v="LABORF"/>
    <s v="2025"/>
    <n v="13046.51"/>
    <m/>
    <s v="RP500"/>
    <s v="239SY0"/>
    <s v="2191"/>
    <s v="695010"/>
    <m/>
    <m/>
    <s v="0"/>
    <s v="District"/>
    <s v="2"/>
    <x v="1"/>
    <s v="23"/>
    <x v="8"/>
    <s v="239"/>
    <s v="Public Safety"/>
    <s v="239A"/>
    <s v="Public Safety"/>
  </r>
  <r>
    <s v="BMC505"/>
    <x v="0"/>
    <s v="LABORF"/>
    <s v="2025"/>
    <n v="13038.76"/>
    <m/>
    <s v="RP500"/>
    <s v="239SY0"/>
    <s v="2191"/>
    <s v="695010"/>
    <m/>
    <m/>
    <s v="0"/>
    <s v="District"/>
    <s v="2"/>
    <x v="1"/>
    <s v="23"/>
    <x v="8"/>
    <s v="239"/>
    <s v="Public Safety"/>
    <s v="239A"/>
    <s v="Public Safety"/>
  </r>
  <r>
    <s v="BMN131"/>
    <x v="0"/>
    <s v="LABORF"/>
    <s v="2025"/>
    <n v="40954.15"/>
    <m/>
    <s v="RP500"/>
    <s v="239SY0"/>
    <s v="2110"/>
    <s v="695010"/>
    <m/>
    <m/>
    <s v="0"/>
    <s v="District"/>
    <s v="2"/>
    <x v="1"/>
    <s v="23"/>
    <x v="8"/>
    <s v="239"/>
    <s v="Public Safety"/>
    <s v="239A"/>
    <s v="Public Safety"/>
  </r>
  <r>
    <s v="BMC771"/>
    <x v="0"/>
    <s v="LABORF"/>
    <s v="2025"/>
    <n v="4076.77"/>
    <m/>
    <s v="GU001"/>
    <s v="239SY0"/>
    <s v="2191"/>
    <s v="696011"/>
    <m/>
    <m/>
    <s v="0"/>
    <s v="District"/>
    <s v="2"/>
    <x v="1"/>
    <s v="23"/>
    <x v="8"/>
    <s v="239"/>
    <s v="Public Safety"/>
    <s v="239A"/>
    <s v="Public Safety"/>
  </r>
  <r>
    <s v="BMC225"/>
    <x v="0"/>
    <s v="LABORF"/>
    <s v="2025"/>
    <n v="57603.62"/>
    <m/>
    <s v="GU001"/>
    <s v="23CMOA"/>
    <s v="2191"/>
    <s v="677040"/>
    <m/>
    <m/>
    <s v="0"/>
    <s v="District"/>
    <s v="2"/>
    <x v="1"/>
    <s v="23"/>
    <x v="8"/>
    <s v="23C"/>
    <s v="M &amp; O Manager"/>
    <s v="23CA"/>
    <s v="M &amp; O Manager"/>
  </r>
  <r>
    <s v="BMC006"/>
    <x v="0"/>
    <s v="LABORF"/>
    <s v="2025"/>
    <n v="56198.65"/>
    <m/>
    <s v="GU001"/>
    <s v="23CMOA"/>
    <s v="2191"/>
    <s v="677090"/>
    <m/>
    <m/>
    <s v="0"/>
    <s v="District"/>
    <s v="2"/>
    <x v="1"/>
    <s v="23"/>
    <x v="8"/>
    <s v="23C"/>
    <s v="M &amp; O Manager"/>
    <s v="23CA"/>
    <s v="M &amp; O Manager"/>
  </r>
  <r>
    <s v="BMC230"/>
    <x v="0"/>
    <s v="LABORF"/>
    <s v="2025"/>
    <n v="62032.84"/>
    <m/>
    <s v="GU001"/>
    <s v="23CMOB"/>
    <s v="2191"/>
    <s v="651000"/>
    <m/>
    <m/>
    <s v="0"/>
    <s v="District"/>
    <s v="2"/>
    <x v="1"/>
    <s v="23"/>
    <x v="8"/>
    <s v="23C"/>
    <s v="M &amp; O Manager"/>
    <s v="23CA"/>
    <s v="M &amp; O Manager"/>
  </r>
  <r>
    <s v="BMC500"/>
    <x v="0"/>
    <s v="LABORF"/>
    <s v="2025"/>
    <n v="19366.12"/>
    <m/>
    <s v="GU001"/>
    <s v="23CMOB"/>
    <s v="2191"/>
    <s v="651000"/>
    <m/>
    <m/>
    <s v="0"/>
    <s v="District"/>
    <s v="2"/>
    <x v="1"/>
    <s v="23"/>
    <x v="8"/>
    <s v="23C"/>
    <s v="M &amp; O Manager"/>
    <s v="23CA"/>
    <s v="M &amp; O Manager"/>
  </r>
  <r>
    <s v="BMC059"/>
    <x v="0"/>
    <s v="LABORF"/>
    <s v="2025"/>
    <n v="37856.89"/>
    <m/>
    <s v="GU001"/>
    <s v="23CMOC"/>
    <s v="2191"/>
    <s v="653000"/>
    <m/>
    <m/>
    <s v="0"/>
    <s v="District"/>
    <s v="2"/>
    <x v="1"/>
    <s v="23"/>
    <x v="8"/>
    <s v="23C"/>
    <s v="M &amp; O Manager"/>
    <s v="23CA"/>
    <s v="M &amp; O Manager"/>
  </r>
  <r>
    <s v="BMC083"/>
    <x v="0"/>
    <s v="LABORF"/>
    <s v="2025"/>
    <n v="36032.699999999997"/>
    <m/>
    <s v="GU001"/>
    <s v="23CMOC"/>
    <s v="2191"/>
    <s v="653000"/>
    <m/>
    <m/>
    <s v="0"/>
    <s v="District"/>
    <s v="2"/>
    <x v="1"/>
    <s v="23"/>
    <x v="8"/>
    <s v="23C"/>
    <s v="M &amp; O Manager"/>
    <s v="23CA"/>
    <s v="M &amp; O Manager"/>
  </r>
  <r>
    <s v="BMC103"/>
    <x v="0"/>
    <s v="LABORF"/>
    <s v="2025"/>
    <n v="39749.730000000003"/>
    <m/>
    <s v="GU001"/>
    <s v="23CMOC"/>
    <s v="2191"/>
    <s v="653000"/>
    <m/>
    <m/>
    <s v="0"/>
    <s v="District"/>
    <s v="2"/>
    <x v="1"/>
    <s v="23"/>
    <x v="8"/>
    <s v="23C"/>
    <s v="M &amp; O Manager"/>
    <s v="23CA"/>
    <s v="M &amp; O Manager"/>
  </r>
  <r>
    <s v="BMC195"/>
    <x v="0"/>
    <s v="LABORF"/>
    <s v="2025"/>
    <n v="38780.18"/>
    <m/>
    <s v="GU001"/>
    <s v="23CMOC"/>
    <s v="2191"/>
    <s v="653000"/>
    <m/>
    <m/>
    <s v="0"/>
    <s v="District"/>
    <s v="2"/>
    <x v="1"/>
    <s v="23"/>
    <x v="8"/>
    <s v="23C"/>
    <s v="M &amp; O Manager"/>
    <s v="23CA"/>
    <s v="M &amp; O Manager"/>
  </r>
  <r>
    <s v="BMC209"/>
    <x v="0"/>
    <s v="LABORF"/>
    <s v="2025"/>
    <n v="39749.730000000003"/>
    <m/>
    <s v="GU001"/>
    <s v="23CMOC"/>
    <s v="2191"/>
    <s v="653000"/>
    <m/>
    <m/>
    <s v="0"/>
    <s v="District"/>
    <s v="2"/>
    <x v="1"/>
    <s v="23"/>
    <x v="8"/>
    <s v="23C"/>
    <s v="M &amp; O Manager"/>
    <s v="23CA"/>
    <s v="M &amp; O Manager"/>
  </r>
  <r>
    <s v="BMN072"/>
    <x v="0"/>
    <s v="LABORF"/>
    <s v="2025"/>
    <n v="123990.8"/>
    <m/>
    <s v="GU001"/>
    <s v="23CMOD"/>
    <s v="2110"/>
    <s v="711001"/>
    <m/>
    <m/>
    <s v="0"/>
    <s v="District"/>
    <s v="2"/>
    <x v="1"/>
    <s v="23"/>
    <x v="8"/>
    <s v="23C"/>
    <s v="M &amp; O Manager"/>
    <s v="23CA"/>
    <s v="M &amp; O Manager"/>
  </r>
  <r>
    <s v="BMC145"/>
    <x v="0"/>
    <s v="LABORF"/>
    <s v="2025"/>
    <n v="40767.660000000003"/>
    <m/>
    <s v="GU001"/>
    <s v="23CMOG"/>
    <s v="2191"/>
    <s v="655000"/>
    <m/>
    <m/>
    <s v="0"/>
    <s v="District"/>
    <s v="2"/>
    <x v="1"/>
    <s v="23"/>
    <x v="8"/>
    <s v="23C"/>
    <s v="M &amp; O Manager"/>
    <s v="23CA"/>
    <s v="M &amp; O Manager"/>
  </r>
  <r>
    <s v="BMC761"/>
    <x v="0"/>
    <s v="LABORF"/>
    <s v="2025"/>
    <n v="50913.23"/>
    <m/>
    <s v="BF100"/>
    <s v="23DFS1"/>
    <s v="2191"/>
    <s v="694011"/>
    <m/>
    <m/>
    <s v="0"/>
    <s v="District"/>
    <s v="2"/>
    <x v="1"/>
    <s v="23"/>
    <x v="8"/>
    <s v="23F"/>
    <s v="BC Food Service"/>
    <s v="23FS"/>
    <s v="BC Food Service"/>
  </r>
  <r>
    <s v="BPE564"/>
    <x v="0"/>
    <s v="LABORF"/>
    <s v="2025"/>
    <n v="0"/>
    <m/>
    <s v="BF100"/>
    <s v="23DFS1"/>
    <s v="2394"/>
    <s v="694011"/>
    <m/>
    <m/>
    <s v="0"/>
    <s v="District"/>
    <s v="2"/>
    <x v="1"/>
    <s v="23"/>
    <x v="8"/>
    <s v="23F"/>
    <s v="BC Food Service"/>
    <s v="23FS"/>
    <s v="BC Food Service"/>
  </r>
  <r>
    <s v="BTC206"/>
    <x v="0"/>
    <s v="LABORF"/>
    <s v="2025"/>
    <n v="0"/>
    <m/>
    <s v="BF100"/>
    <s v="23DFS1"/>
    <s v="2399"/>
    <s v="694011"/>
    <m/>
    <m/>
    <s v="0"/>
    <s v="District"/>
    <s v="2"/>
    <x v="1"/>
    <s v="23"/>
    <x v="8"/>
    <s v="23F"/>
    <s v="BC Food Service"/>
    <s v="23FS"/>
    <s v="BC Food Service"/>
  </r>
  <r>
    <s v="BMN158"/>
    <x v="0"/>
    <s v="LABORF"/>
    <s v="2025"/>
    <n v="0"/>
    <m/>
    <s v="TB800"/>
    <s v="240PI0"/>
    <s v="2110"/>
    <s v="671000"/>
    <m/>
    <m/>
    <s v="0"/>
    <s v="District"/>
    <s v="2"/>
    <x v="1"/>
    <s v="24"/>
    <x v="9"/>
    <s v="240"/>
    <s v="Director-Institutnl Dev/Foundation"/>
    <s v="240A"/>
    <s v="Director-Institutnl Dev/Foundation"/>
  </r>
  <r>
    <s v="BPLI25"/>
    <x v="0"/>
    <s v="LABORF"/>
    <s v="2025"/>
    <n v="0"/>
    <m/>
    <s v="CE020"/>
    <s v="240LI2"/>
    <s v="2412"/>
    <s v="682000"/>
    <m/>
    <m/>
    <s v="0"/>
    <s v="District"/>
    <s v="2"/>
    <x v="1"/>
    <s v="24"/>
    <x v="9"/>
    <s v="240"/>
    <s v="Director-Institutnl Dev/Foundation"/>
    <s v="240B"/>
    <s v="Levan Center"/>
  </r>
  <r>
    <s v="BPLI26"/>
    <x v="0"/>
    <s v="LABORF"/>
    <s v="2025"/>
    <n v="0"/>
    <m/>
    <s v="CE020"/>
    <s v="240LI2"/>
    <s v="2412"/>
    <s v="682000"/>
    <m/>
    <m/>
    <s v="0"/>
    <s v="District"/>
    <s v="2"/>
    <x v="1"/>
    <s v="24"/>
    <x v="9"/>
    <s v="240"/>
    <s v="Director-Institutnl Dev/Foundation"/>
    <s v="240B"/>
    <s v="Levan Center"/>
  </r>
  <r>
    <s v="BMN120"/>
    <x v="0"/>
    <s v="LABORF"/>
    <s v="2025"/>
    <n v="0"/>
    <m/>
    <s v="GU001"/>
    <s v="260VS0"/>
    <s v="2110"/>
    <s v="649090"/>
    <m/>
    <m/>
    <s v="0"/>
    <s v="District"/>
    <s v="2"/>
    <x v="1"/>
    <s v="26"/>
    <x v="10"/>
    <s v="260"/>
    <s v="VP of Student Services"/>
    <s v="260A"/>
    <s v="VP of Student Services"/>
  </r>
  <r>
    <s v="BMN149"/>
    <x v="0"/>
    <s v="LABORF"/>
    <s v="2025"/>
    <n v="0"/>
    <m/>
    <s v="GU001"/>
    <s v="260VS0"/>
    <s v="2110"/>
    <s v="649090"/>
    <m/>
    <m/>
    <s v="0"/>
    <s v="District"/>
    <s v="2"/>
    <x v="1"/>
    <s v="26"/>
    <x v="10"/>
    <s v="260"/>
    <s v="VP of Student Services"/>
    <s v="260A"/>
    <s v="VP of Student Services"/>
  </r>
  <r>
    <s v="BMN185"/>
    <x v="0"/>
    <s v="LABORF"/>
    <s v="2025"/>
    <n v="0"/>
    <m/>
    <s v="GU001"/>
    <s v="260VS0"/>
    <s v="2110"/>
    <s v="649090"/>
    <m/>
    <m/>
    <s v="0"/>
    <s v="District"/>
    <s v="2"/>
    <x v="1"/>
    <s v="26"/>
    <x v="10"/>
    <s v="260"/>
    <s v="VP of Student Services"/>
    <s v="260A"/>
    <s v="VP of Student Services"/>
  </r>
  <r>
    <s v="BTC215"/>
    <x v="0"/>
    <s v="LABORF"/>
    <s v="2025"/>
    <n v="0"/>
    <m/>
    <s v="RP360"/>
    <s v="260VS0"/>
    <s v="2399"/>
    <s v="611000"/>
    <m/>
    <m/>
    <s v="0"/>
    <s v="District"/>
    <s v="2"/>
    <x v="1"/>
    <s v="26"/>
    <x v="10"/>
    <s v="260"/>
    <s v="VP of Student Services"/>
    <s v="260A"/>
    <s v="VP of Student Services"/>
  </r>
  <r>
    <s v="BMN063"/>
    <x v="0"/>
    <s v="LABORF"/>
    <s v="2025"/>
    <n v="0"/>
    <m/>
    <s v="GU001"/>
    <s v="260VS0"/>
    <s v="2110"/>
    <s v="649090"/>
    <m/>
    <m/>
    <s v="0"/>
    <s v="District"/>
    <s v="2"/>
    <x v="1"/>
    <s v="26"/>
    <x v="10"/>
    <s v="260"/>
    <s v="VP of Student Services"/>
    <s v="260A"/>
    <s v="VP of Student Services"/>
  </r>
  <r>
    <s v="BMN074"/>
    <x v="0"/>
    <s v="LABORF"/>
    <s v="2025"/>
    <n v="0"/>
    <m/>
    <s v="GU001"/>
    <s v="260VS0"/>
    <s v="2110"/>
    <s v="649090"/>
    <m/>
    <m/>
    <s v="0"/>
    <s v="District"/>
    <s v="2"/>
    <x v="1"/>
    <s v="26"/>
    <x v="10"/>
    <s v="260"/>
    <s v="VP of Student Services"/>
    <s v="260A"/>
    <s v="VP of Student Services"/>
  </r>
  <r>
    <s v="BMN051"/>
    <x v="0"/>
    <s v="LABORF"/>
    <s v="2025"/>
    <n v="0"/>
    <m/>
    <s v="GU001"/>
    <s v="260VS0"/>
    <s v="2110"/>
    <s v="649090"/>
    <m/>
    <m/>
    <s v="0"/>
    <s v="District"/>
    <s v="2"/>
    <x v="1"/>
    <s v="26"/>
    <x v="10"/>
    <s v="260"/>
    <s v="VP of Student Services"/>
    <s v="260A"/>
    <s v="VP of Student Services"/>
  </r>
  <r>
    <s v="BMN076"/>
    <x v="0"/>
    <s v="LABORF"/>
    <s v="2025"/>
    <n v="0"/>
    <m/>
    <s v="GU001"/>
    <s v="260VS0"/>
    <s v="2110"/>
    <s v="649090"/>
    <m/>
    <m/>
    <s v="0"/>
    <s v="District"/>
    <s v="2"/>
    <x v="1"/>
    <s v="26"/>
    <x v="10"/>
    <s v="260"/>
    <s v="VP of Student Services"/>
    <s v="260A"/>
    <s v="VP of Student Services"/>
  </r>
  <r>
    <s v="BMC257"/>
    <x v="0"/>
    <s v="LABORF"/>
    <s v="2025"/>
    <n v="21035.06"/>
    <m/>
    <s v="GU001"/>
    <s v="260VS0"/>
    <s v="2191"/>
    <s v="679000"/>
    <m/>
    <m/>
    <s v="0"/>
    <s v="District"/>
    <s v="2"/>
    <x v="1"/>
    <s v="26"/>
    <x v="10"/>
    <s v="260"/>
    <s v="VP of Student Services"/>
    <s v="260A"/>
    <s v="VP of Student Services"/>
  </r>
  <r>
    <s v="BMN177"/>
    <x v="0"/>
    <s v="LABORF"/>
    <s v="2025"/>
    <n v="0"/>
    <m/>
    <s v="GU001"/>
    <s v="260VS0"/>
    <s v="2110"/>
    <s v="649090"/>
    <m/>
    <m/>
    <s v="0"/>
    <s v="District"/>
    <s v="2"/>
    <x v="1"/>
    <s v="26"/>
    <x v="10"/>
    <s v="260"/>
    <s v="VP of Student Services"/>
    <s v="260A"/>
    <s v="VP of Student Services"/>
  </r>
  <r>
    <s v="BTM004"/>
    <x v="0"/>
    <s v="LABORF"/>
    <s v="2025"/>
    <n v="0"/>
    <m/>
    <s v="GU001"/>
    <s v="260VS0"/>
    <s v="1214"/>
    <s v="679000"/>
    <m/>
    <m/>
    <s v="0"/>
    <s v="District"/>
    <s v="2"/>
    <x v="1"/>
    <s v="26"/>
    <x v="10"/>
    <s v="260"/>
    <s v="VP of Student Services"/>
    <s v="260A"/>
    <s v="VP of Student Services"/>
  </r>
  <r>
    <s v="BMC533"/>
    <x v="0"/>
    <s v="LABORF"/>
    <s v="2025"/>
    <n v="52186.07"/>
    <m/>
    <s v="GU001"/>
    <s v="267DK0"/>
    <s v="2191"/>
    <s v="679000"/>
    <m/>
    <m/>
    <s v="0"/>
    <s v="District"/>
    <s v="2"/>
    <x v="1"/>
    <s v="26"/>
    <x v="10"/>
    <s v="267"/>
    <s v="Dean of Student Services"/>
    <s v="267A"/>
    <s v="Dean of Student Services"/>
  </r>
  <r>
    <s v="BMC257"/>
    <x v="0"/>
    <s v="LABORF"/>
    <s v="2025"/>
    <n v="20092.27"/>
    <m/>
    <s v="RP037"/>
    <s v="267BN1"/>
    <s v="2191"/>
    <s v="649090"/>
    <m/>
    <m/>
    <s v="0"/>
    <s v="District"/>
    <s v="2"/>
    <x v="1"/>
    <s v="26"/>
    <x v="10"/>
    <s v="267"/>
    <s v="Dean of Student Services"/>
    <s v="267B"/>
    <s v="Basic Needs"/>
  </r>
  <r>
    <s v="BPE598"/>
    <x v="0"/>
    <s v="LABORF"/>
    <s v="2025"/>
    <n v="0"/>
    <m/>
    <s v="RP037"/>
    <s v="267BN1"/>
    <s v="2394"/>
    <s v="649090"/>
    <m/>
    <m/>
    <s v="0"/>
    <s v="District"/>
    <s v="2"/>
    <x v="1"/>
    <s v="26"/>
    <x v="10"/>
    <s v="267"/>
    <s v="Dean of Student Services"/>
    <s v="267B"/>
    <s v="Basic Needs"/>
  </r>
  <r>
    <s v="BPE585"/>
    <x v="0"/>
    <s v="LABORF"/>
    <s v="2025"/>
    <n v="0"/>
    <m/>
    <s v="RP037"/>
    <s v="267BN1"/>
    <s v="2394"/>
    <s v="649090"/>
    <m/>
    <m/>
    <s v="0"/>
    <s v="District"/>
    <s v="2"/>
    <x v="1"/>
    <s v="26"/>
    <x v="10"/>
    <s v="267"/>
    <s v="Dean of Student Services"/>
    <s v="267B"/>
    <s v="Basic Needs"/>
  </r>
  <r>
    <s v="BMC683"/>
    <x v="0"/>
    <s v="LABORF"/>
    <s v="2025"/>
    <n v="81392.47"/>
    <m/>
    <s v="GU001"/>
    <s v="26CCG1"/>
    <s v="2191"/>
    <s v="631000"/>
    <m/>
    <m/>
    <s v="0"/>
    <s v="District"/>
    <s v="2"/>
    <x v="1"/>
    <s v="26"/>
    <x v="10"/>
    <s v="26C"/>
    <s v="Dean of Student Development Success"/>
    <s v="26CC"/>
    <s v="Dean of Student Develop Success"/>
  </r>
  <r>
    <s v="BMF292"/>
    <x v="0"/>
    <s v="LABORF"/>
    <s v="2025"/>
    <n v="17452.18"/>
    <m/>
    <s v="GU001"/>
    <s v="26CCG1"/>
    <s v="1252"/>
    <s v="631000"/>
    <m/>
    <m/>
    <s v="0"/>
    <s v="District"/>
    <s v="2"/>
    <x v="1"/>
    <s v="26"/>
    <x v="10"/>
    <s v="26C"/>
    <s v="Dean of Student Development Success"/>
    <s v="26CC"/>
    <s v="Dean of Student Develop Success"/>
  </r>
  <r>
    <s v="BMF340"/>
    <x v="0"/>
    <s v="LABORF"/>
    <s v="2025"/>
    <n v="125252.15"/>
    <m/>
    <s v="GU001"/>
    <s v="26CCG1"/>
    <s v="1231"/>
    <s v="631000"/>
    <m/>
    <m/>
    <s v="0"/>
    <s v="District"/>
    <s v="2"/>
    <x v="1"/>
    <s v="26"/>
    <x v="10"/>
    <s v="26C"/>
    <s v="Dean of Student Development Success"/>
    <s v="26CC"/>
    <s v="Dean of Student Develop Success"/>
  </r>
  <r>
    <s v="BMF292"/>
    <x v="0"/>
    <s v="LABORF"/>
    <s v="2025"/>
    <n v="106322.13"/>
    <m/>
    <s v="GU001"/>
    <s v="26CCG1"/>
    <s v="1231"/>
    <s v="631000"/>
    <m/>
    <m/>
    <s v="0"/>
    <s v="District"/>
    <s v="2"/>
    <x v="1"/>
    <s v="26"/>
    <x v="10"/>
    <s v="26C"/>
    <s v="Dean of Student Development Success"/>
    <s v="26CC"/>
    <s v="Dean of Student Develop Success"/>
  </r>
  <r>
    <s v="BMC037"/>
    <x v="0"/>
    <s v="LABORF"/>
    <s v="2025"/>
    <n v="73737.56"/>
    <m/>
    <s v="GU001"/>
    <s v="26DAR3"/>
    <s v="2191"/>
    <s v="649090"/>
    <m/>
    <m/>
    <s v="0"/>
    <s v="District"/>
    <s v="2"/>
    <x v="1"/>
    <s v="26"/>
    <x v="10"/>
    <s v="26D"/>
    <s v="Assoc VP - BC"/>
    <s v="26DA"/>
    <s v="Dir Outreach Services"/>
  </r>
  <r>
    <s v="BMC152"/>
    <x v="0"/>
    <s v="LABORF"/>
    <s v="2025"/>
    <n v="73737.56"/>
    <m/>
    <s v="GU001"/>
    <s v="26DAR3"/>
    <s v="2191"/>
    <s v="649090"/>
    <m/>
    <m/>
    <s v="0"/>
    <s v="District"/>
    <s v="2"/>
    <x v="1"/>
    <s v="26"/>
    <x v="10"/>
    <s v="26D"/>
    <s v="Assoc VP - BC"/>
    <s v="26DA"/>
    <s v="Dir Outreach Services"/>
  </r>
  <r>
    <s v="BPE642"/>
    <x v="0"/>
    <s v="LABORF"/>
    <s v="2025"/>
    <n v="0"/>
    <m/>
    <s v="RP586"/>
    <s v="26DEC2"/>
    <s v="2394"/>
    <s v="679000"/>
    <m/>
    <m/>
    <s v="0"/>
    <s v="District"/>
    <s v="2"/>
    <x v="1"/>
    <s v="26"/>
    <x v="10"/>
    <s v="26D"/>
    <s v="Assoc VP - BC"/>
    <s v="26DA"/>
    <s v="Dir Outreach Services"/>
  </r>
  <r>
    <s v="BMC304"/>
    <x v="0"/>
    <s v="LABORF"/>
    <s v="2025"/>
    <n v="65173.26"/>
    <m/>
    <s v="GU001"/>
    <s v="26EAS1"/>
    <s v="2191"/>
    <s v="632000"/>
    <m/>
    <m/>
    <s v="0"/>
    <s v="District"/>
    <s v="2"/>
    <x v="1"/>
    <s v="26"/>
    <x v="10"/>
    <s v="26E"/>
    <s v="Assoc VP - BC"/>
    <s v="26ED"/>
    <s v="BC DSPS"/>
  </r>
  <r>
    <s v="BMC298"/>
    <x v="0"/>
    <s v="LABORF"/>
    <s v="2025"/>
    <n v="49671.45"/>
    <m/>
    <s v="GU001"/>
    <s v="26FFA1"/>
    <s v="2191"/>
    <s v="646000"/>
    <m/>
    <m/>
    <s v="0"/>
    <s v="District"/>
    <s v="2"/>
    <x v="1"/>
    <s v="26"/>
    <x v="10"/>
    <s v="26F"/>
    <s v="Director Financial Aid"/>
    <s v="26FA"/>
    <s v="Director Financial Aid (New Queue)"/>
  </r>
  <r>
    <s v="BMC042"/>
    <x v="0"/>
    <s v="LABORF"/>
    <s v="2025"/>
    <n v="18621.38"/>
    <m/>
    <s v="GU001"/>
    <s v="26FFA1"/>
    <s v="2191"/>
    <s v="649090"/>
    <m/>
    <m/>
    <s v="0"/>
    <s v="District"/>
    <s v="2"/>
    <x v="1"/>
    <s v="26"/>
    <x v="10"/>
    <s v="26F"/>
    <s v="Director Financial Aid"/>
    <s v="26FA"/>
    <s v="Director Financial Aid (New Queue)"/>
  </r>
  <r>
    <s v="BMC700"/>
    <x v="0"/>
    <s v="LABORF"/>
    <s v="2025"/>
    <n v="60519.82"/>
    <m/>
    <s v="GU001"/>
    <s v="26FFA1"/>
    <s v="2191"/>
    <s v="646000"/>
    <m/>
    <m/>
    <s v="0"/>
    <s v="District"/>
    <s v="2"/>
    <x v="1"/>
    <s v="26"/>
    <x v="10"/>
    <s v="26F"/>
    <s v="Director Financial Aid"/>
    <s v="26FA"/>
    <s v="Director Financial Aid (New Queue)"/>
  </r>
  <r>
    <s v="BW2021"/>
    <x v="0"/>
    <s v="LABORF"/>
    <s v="2025"/>
    <n v="0"/>
    <m/>
    <s v="RP001"/>
    <s v="26FFA3"/>
    <s v="2392"/>
    <s v="646000"/>
    <m/>
    <m/>
    <s v="0"/>
    <s v="District"/>
    <s v="2"/>
    <x v="1"/>
    <s v="26"/>
    <x v="10"/>
    <s v="26F"/>
    <s v="Director Financial Aid"/>
    <s v="26FA"/>
    <s v="Director Financial Aid (New Queue)"/>
  </r>
  <r>
    <s v="BTC077"/>
    <x v="0"/>
    <s v="LABORF"/>
    <s v="2025"/>
    <n v="0"/>
    <m/>
    <s v="RP711"/>
    <s v="26FFA4"/>
    <s v="2399"/>
    <s v="646000"/>
    <m/>
    <m/>
    <s v="0"/>
    <s v="District"/>
    <s v="2"/>
    <x v="1"/>
    <s v="26"/>
    <x v="10"/>
    <s v="26F"/>
    <s v="Director Financial Aid"/>
    <s v="26FA"/>
    <s v="Director Financial Aid (New Queue)"/>
  </r>
  <r>
    <s v="BMC511"/>
    <x v="0"/>
    <s v="LABORF"/>
    <s v="2025"/>
    <n v="26042.77"/>
    <m/>
    <s v="RP400"/>
    <s v="26FFA4"/>
    <s v="2191"/>
    <s v="646000"/>
    <s v="BFALCA"/>
    <m/>
    <s v="0"/>
    <s v="District"/>
    <s v="2"/>
    <x v="1"/>
    <s v="26"/>
    <x v="10"/>
    <s v="26F"/>
    <s v="Director Financial Aid"/>
    <s v="26FA"/>
    <s v="Director Financial Aid (New Queue)"/>
  </r>
  <r>
    <s v="BMN100"/>
    <x v="0"/>
    <s v="LABORF"/>
    <s v="2025"/>
    <n v="17344.099999999999"/>
    <m/>
    <s v="RP009"/>
    <s v="26GCA1"/>
    <s v="2110"/>
    <s v="643010"/>
    <s v="CARLCA"/>
    <m/>
    <s v="0"/>
    <s v="District"/>
    <s v="2"/>
    <x v="1"/>
    <s v="26"/>
    <x v="10"/>
    <s v="26G"/>
    <s v="Assoc VP - BC"/>
    <s v="26GA"/>
    <s v="EOPS/CARE"/>
  </r>
  <r>
    <s v="BPE552"/>
    <x v="0"/>
    <s v="LABORF"/>
    <s v="2025"/>
    <n v="0"/>
    <m/>
    <s v="RP350"/>
    <s v="26GCW1"/>
    <s v="2394"/>
    <s v="641010"/>
    <s v="CALDCO"/>
    <m/>
    <s v="0"/>
    <s v="District"/>
    <s v="2"/>
    <x v="1"/>
    <s v="26"/>
    <x v="10"/>
    <s v="26G"/>
    <s v="Assoc VP - BC"/>
    <s v="26GA"/>
    <s v="EOPS/CARE"/>
  </r>
  <r>
    <s v="BMN144"/>
    <x v="0"/>
    <s v="LABORF"/>
    <s v="2025"/>
    <n v="22135.96"/>
    <m/>
    <s v="RP023"/>
    <s v="26GFY1"/>
    <s v="2110"/>
    <s v="649090"/>
    <s v="NXULCO"/>
    <m/>
    <s v="0"/>
    <s v="District"/>
    <s v="2"/>
    <x v="1"/>
    <s v="26"/>
    <x v="10"/>
    <s v="26G"/>
    <s v="Assoc VP - BC"/>
    <s v="26GA"/>
    <s v="EOPS/CARE"/>
  </r>
  <r>
    <s v="BMC007"/>
    <x v="0"/>
    <s v="LABORF"/>
    <s v="2025"/>
    <n v="79407.199999999997"/>
    <m/>
    <s v="RP023"/>
    <s v="26GFY1"/>
    <s v="2191"/>
    <s v="649090"/>
    <s v="NXULCA"/>
    <m/>
    <s v="0"/>
    <s v="District"/>
    <s v="2"/>
    <x v="1"/>
    <s v="26"/>
    <x v="10"/>
    <s v="26G"/>
    <s v="Assoc VP - BC"/>
    <s v="26GA"/>
    <s v="EOPS/CARE"/>
  </r>
  <r>
    <s v="BMC813"/>
    <x v="0"/>
    <s v="LABORF"/>
    <s v="2025"/>
    <n v="73737.56"/>
    <m/>
    <s v="RP023"/>
    <s v="26GFY1"/>
    <s v="2191"/>
    <s v="649090"/>
    <s v="NXULCA"/>
    <m/>
    <s v="0"/>
    <s v="District"/>
    <s v="2"/>
    <x v="1"/>
    <s v="26"/>
    <x v="10"/>
    <s v="26G"/>
    <s v="Assoc VP - BC"/>
    <s v="26GA"/>
    <s v="EOPS/CARE"/>
  </r>
  <r>
    <s v="BMN050"/>
    <x v="0"/>
    <s v="LABORF"/>
    <s v="2025"/>
    <n v="124791.45"/>
    <m/>
    <s v="GU001"/>
    <s v="26HAR1"/>
    <s v="2110"/>
    <s v="620000"/>
    <m/>
    <m/>
    <s v="0"/>
    <s v="District"/>
    <s v="2"/>
    <x v="1"/>
    <s v="26"/>
    <x v="10"/>
    <s v="26H"/>
    <s v="ADMISSIONS &amp; RECS."/>
    <s v="26HA"/>
    <s v="ADMISSIONS &amp; RECS."/>
  </r>
  <r>
    <s v="BMN116"/>
    <x v="0"/>
    <s v="LABORF"/>
    <s v="2025"/>
    <n v="110679.78"/>
    <m/>
    <s v="GU001"/>
    <s v="26HAR1"/>
    <s v="2110"/>
    <s v="620000"/>
    <m/>
    <m/>
    <s v="0"/>
    <s v="District"/>
    <s v="2"/>
    <x v="1"/>
    <s v="26"/>
    <x v="10"/>
    <s v="26H"/>
    <s v="ADMISSIONS &amp; RECS."/>
    <s v="26HA"/>
    <s v="ADMISSIONS &amp; RECS."/>
  </r>
  <r>
    <s v="BMC710"/>
    <x v="0"/>
    <s v="LABORF"/>
    <s v="2025"/>
    <n v="57603.62"/>
    <m/>
    <s v="GU001"/>
    <s v="26HAR1"/>
    <s v="2191"/>
    <s v="620000"/>
    <m/>
    <m/>
    <s v="0"/>
    <s v="District"/>
    <s v="2"/>
    <x v="1"/>
    <s v="26"/>
    <x v="10"/>
    <s v="26H"/>
    <s v="ADMISSIONS &amp; RECS."/>
    <s v="26HA"/>
    <s v="ADMISSIONS &amp; RECS."/>
  </r>
  <r>
    <s v="BMC832"/>
    <x v="0"/>
    <s v="LABORF"/>
    <s v="2025"/>
    <n v="60519.82"/>
    <m/>
    <s v="GU001"/>
    <s v="26HAR1"/>
    <s v="2191"/>
    <s v="620000"/>
    <m/>
    <m/>
    <s v="0"/>
    <s v="District"/>
    <s v="2"/>
    <x v="1"/>
    <s v="26"/>
    <x v="10"/>
    <s v="26H"/>
    <s v="ADMISSIONS &amp; RECS."/>
    <s v="26HA"/>
    <s v="ADMISSIONS &amp; RECS."/>
  </r>
  <r>
    <s v="BMC830"/>
    <x v="0"/>
    <s v="LABORF"/>
    <s v="2025"/>
    <n v="57603.62"/>
    <m/>
    <s v="GU001"/>
    <s v="26HAR1"/>
    <s v="2191"/>
    <s v="620000"/>
    <m/>
    <m/>
    <s v="0"/>
    <s v="District"/>
    <s v="2"/>
    <x v="1"/>
    <s v="26"/>
    <x v="10"/>
    <s v="26H"/>
    <s v="ADMISSIONS &amp; RECS."/>
    <s v="26HA"/>
    <s v="ADMISSIONS &amp; RECS."/>
  </r>
  <r>
    <s v="BMC760"/>
    <x v="0"/>
    <s v="LABORF"/>
    <s v="2025"/>
    <n v="66802.61"/>
    <m/>
    <s v="GU001"/>
    <s v="26HAR2"/>
    <s v="2191"/>
    <s v="620000"/>
    <m/>
    <m/>
    <s v="0"/>
    <s v="District"/>
    <s v="2"/>
    <x v="1"/>
    <s v="26"/>
    <x v="10"/>
    <s v="26H"/>
    <s v="ADMISSIONS &amp; RECS."/>
    <s v="26HA"/>
    <s v="ADMISSIONS &amp; RECS."/>
  </r>
  <r>
    <s v="BPE544"/>
    <x v="0"/>
    <s v="LABORF"/>
    <s v="2025"/>
    <n v="0"/>
    <m/>
    <s v="RP659"/>
    <s v="26JCAS"/>
    <s v="2394"/>
    <s v="643020"/>
    <s v="CASDSE"/>
    <m/>
    <s v="0"/>
    <s v="District"/>
    <s v="2"/>
    <x v="1"/>
    <s v="26"/>
    <x v="10"/>
    <s v="26J"/>
    <s v="Director Special Programs"/>
    <s v="26JC"/>
    <s v="BC Cal SOAP"/>
  </r>
  <r>
    <s v="BPE568"/>
    <x v="0"/>
    <s v="LABORF"/>
    <s v="2025"/>
    <n v="0"/>
    <m/>
    <s v="RP659"/>
    <s v="26JCAS"/>
    <s v="2394"/>
    <s v="643020"/>
    <s v="CASDPS"/>
    <m/>
    <s v="0"/>
    <s v="District"/>
    <s v="2"/>
    <x v="1"/>
    <s v="26"/>
    <x v="10"/>
    <s v="26J"/>
    <s v="Director Special Programs"/>
    <s v="26JC"/>
    <s v="BC Cal SOAP"/>
  </r>
  <r>
    <s v="BPE577"/>
    <x v="0"/>
    <s v="LABORF"/>
    <s v="2025"/>
    <n v="0"/>
    <m/>
    <s v="RP659"/>
    <s v="26JCAS"/>
    <s v="2394"/>
    <s v="643020"/>
    <s v="CASDSE"/>
    <m/>
    <s v="0"/>
    <s v="District"/>
    <s v="2"/>
    <x v="1"/>
    <s v="26"/>
    <x v="10"/>
    <s v="26J"/>
    <s v="Director Special Programs"/>
    <s v="26JC"/>
    <s v="BC Cal SOAP"/>
  </r>
  <r>
    <s v="BPE574"/>
    <x v="0"/>
    <s v="LABORF"/>
    <s v="2025"/>
    <n v="0"/>
    <m/>
    <s v="RP659"/>
    <s v="26JCAS"/>
    <s v="2394"/>
    <s v="643020"/>
    <s v="CASDSE"/>
    <m/>
    <s v="0"/>
    <s v="District"/>
    <s v="2"/>
    <x v="1"/>
    <s v="26"/>
    <x v="10"/>
    <s v="26J"/>
    <s v="Director Special Programs"/>
    <s v="26JC"/>
    <s v="BC Cal SOAP"/>
  </r>
  <r>
    <s v="BPE571"/>
    <x v="0"/>
    <s v="LABORF"/>
    <s v="2025"/>
    <n v="0"/>
    <m/>
    <s v="RP659"/>
    <s v="26JCAS"/>
    <s v="2394"/>
    <s v="643020"/>
    <s v="CASDSE"/>
    <m/>
    <s v="0"/>
    <s v="District"/>
    <s v="2"/>
    <x v="1"/>
    <s v="26"/>
    <x v="10"/>
    <s v="26J"/>
    <s v="Director Special Programs"/>
    <s v="26JC"/>
    <s v="BC Cal SOAP"/>
  </r>
  <r>
    <s v="BPE570"/>
    <x v="0"/>
    <s v="LABORF"/>
    <s v="2025"/>
    <n v="0"/>
    <m/>
    <s v="RP659"/>
    <s v="26JCAS"/>
    <s v="2394"/>
    <s v="643020"/>
    <s v="CASDSE"/>
    <m/>
    <s v="0"/>
    <s v="District"/>
    <s v="2"/>
    <x v="1"/>
    <s v="26"/>
    <x v="10"/>
    <s v="26J"/>
    <s v="Director Special Programs"/>
    <s v="26JC"/>
    <s v="BC Cal SOAP"/>
  </r>
  <r>
    <s v="BMC679"/>
    <x v="0"/>
    <s v="LABORF"/>
    <s v="2025"/>
    <n v="25876.09"/>
    <m/>
    <s v="RP131"/>
    <s v="26JFG1"/>
    <s v="2191"/>
    <s v="649080"/>
    <s v="FKCSEN"/>
    <m/>
    <s v="0"/>
    <s v="District"/>
    <s v="2"/>
    <x v="1"/>
    <s v="26"/>
    <x v="10"/>
    <s v="26J"/>
    <s v="Director Special Programs"/>
    <s v="26JF"/>
    <s v="BC Foster Care Grants"/>
  </r>
  <r>
    <s v="BMC328"/>
    <x v="0"/>
    <s v="LABORF"/>
    <s v="2025"/>
    <n v="25677.24"/>
    <m/>
    <s v="RP384"/>
    <s v="26LEQ9"/>
    <s v="2191"/>
    <s v="649090"/>
    <m/>
    <m/>
    <s v="0"/>
    <s v="District"/>
    <s v="2"/>
    <x v="1"/>
    <s v="26"/>
    <x v="10"/>
    <s v="26L"/>
    <s v="Dir Categorical Programs"/>
    <s v="26LA"/>
    <s v="Categorical Programs"/>
  </r>
  <r>
    <s v="BMC815"/>
    <x v="0"/>
    <s v="LABORF"/>
    <s v="2025"/>
    <n v="52638.32"/>
    <m/>
    <s v="RP384"/>
    <s v="26LEQ9"/>
    <s v="2191"/>
    <s v="649090"/>
    <m/>
    <m/>
    <s v="0"/>
    <s v="District"/>
    <s v="2"/>
    <x v="1"/>
    <s v="26"/>
    <x v="10"/>
    <s v="26L"/>
    <s v="Dir Categorical Programs"/>
    <s v="26LA"/>
    <s v="Categorical Programs"/>
  </r>
  <r>
    <s v="BMN199"/>
    <x v="0"/>
    <s v="LABORF"/>
    <s v="2025"/>
    <n v="65040.38"/>
    <m/>
    <s v="RP384"/>
    <s v="26LEQ9"/>
    <s v="2110"/>
    <s v="649090"/>
    <m/>
    <m/>
    <s v="0"/>
    <s v="District"/>
    <s v="2"/>
    <x v="1"/>
    <s v="26"/>
    <x v="10"/>
    <s v="26L"/>
    <s v="Dir Categorical Programs"/>
    <s v="26LA"/>
    <s v="Categorical Programs"/>
  </r>
  <r>
    <s v="BMC287"/>
    <x v="0"/>
    <s v="LABORF"/>
    <s v="2025"/>
    <n v="29829.97"/>
    <m/>
    <s v="RP384"/>
    <s v="26LEQ9"/>
    <s v="2191"/>
    <s v="649090"/>
    <m/>
    <m/>
    <s v="0"/>
    <s v="District"/>
    <s v="2"/>
    <x v="1"/>
    <s v="26"/>
    <x v="10"/>
    <s v="26L"/>
    <s v="Dir Categorical Programs"/>
    <s v="26LA"/>
    <s v="Categorical Programs"/>
  </r>
  <r>
    <s v="BMM083"/>
    <x v="0"/>
    <s v="LABORF"/>
    <s v="2025"/>
    <n v="0"/>
    <m/>
    <s v="RP384"/>
    <s v="26LEQ9"/>
    <s v="1214"/>
    <s v="649090"/>
    <m/>
    <m/>
    <s v="0"/>
    <s v="District"/>
    <s v="2"/>
    <x v="1"/>
    <s v="26"/>
    <x v="10"/>
    <s v="26L"/>
    <s v="Dir Categorical Programs"/>
    <s v="26LA"/>
    <s v="Categorical Programs"/>
  </r>
  <r>
    <s v="BMC815"/>
    <x v="0"/>
    <s v="LABORF"/>
    <s v="2025"/>
    <n v="17546.099999999999"/>
    <m/>
    <s v="RP384"/>
    <s v="26LEQA"/>
    <s v="2191"/>
    <s v="649090"/>
    <m/>
    <m/>
    <s v="0"/>
    <s v="District"/>
    <s v="2"/>
    <x v="1"/>
    <s v="26"/>
    <x v="10"/>
    <s v="26L"/>
    <s v="Dir Categorical Programs"/>
    <s v="26LA"/>
    <s v="Categorical Programs"/>
  </r>
  <r>
    <s v="BMN121"/>
    <x v="0"/>
    <s v="LABORF"/>
    <s v="2025"/>
    <n v="19989.54"/>
    <m/>
    <s v="RP384"/>
    <s v="26LEQA"/>
    <s v="2110"/>
    <s v="649090"/>
    <m/>
    <m/>
    <s v="0"/>
    <s v="District"/>
    <s v="2"/>
    <x v="1"/>
    <s v="26"/>
    <x v="10"/>
    <s v="26L"/>
    <s v="Dir Categorical Programs"/>
    <s v="26LA"/>
    <s v="Categorical Programs"/>
  </r>
  <r>
    <s v="BMC328"/>
    <x v="0"/>
    <s v="LABORF"/>
    <s v="2025"/>
    <n v="8559.08"/>
    <m/>
    <s v="RP384"/>
    <s v="26LEQA"/>
    <s v="2191"/>
    <s v="649090"/>
    <m/>
    <m/>
    <s v="0"/>
    <s v="District"/>
    <s v="2"/>
    <x v="1"/>
    <s v="26"/>
    <x v="10"/>
    <s v="26L"/>
    <s v="Dir Categorical Programs"/>
    <s v="26LA"/>
    <s v="Categorical Programs"/>
  </r>
  <r>
    <s v="BMN107"/>
    <x v="0"/>
    <s v="LABORF"/>
    <s v="2025"/>
    <n v="10840.07"/>
    <m/>
    <s v="RP384"/>
    <s v="26LEQA"/>
    <s v="2110"/>
    <s v="649090"/>
    <m/>
    <m/>
    <s v="0"/>
    <s v="District"/>
    <s v="2"/>
    <x v="1"/>
    <s v="26"/>
    <x v="10"/>
    <s v="26L"/>
    <s v="Dir Categorical Programs"/>
    <s v="26LA"/>
    <s v="Categorical Programs"/>
  </r>
  <r>
    <s v="BMF577"/>
    <x v="0"/>
    <s v="LABORF"/>
    <s v="2025"/>
    <n v="37907.269999999997"/>
    <m/>
    <s v="RP384"/>
    <s v="26LEQA"/>
    <s v="1231"/>
    <s v="649090"/>
    <m/>
    <m/>
    <s v="0"/>
    <s v="District"/>
    <s v="2"/>
    <x v="1"/>
    <s v="26"/>
    <x v="10"/>
    <s v="26L"/>
    <s v="Dir Categorical Programs"/>
    <s v="26LA"/>
    <s v="Categorical Programs"/>
  </r>
  <r>
    <s v="BMF056"/>
    <x v="0"/>
    <s v="LABORF"/>
    <s v="2025"/>
    <n v="28734.19"/>
    <m/>
    <s v="RP384"/>
    <s v="26LEQA"/>
    <s v="1231"/>
    <s v="649090"/>
    <m/>
    <m/>
    <s v="0"/>
    <s v="District"/>
    <s v="2"/>
    <x v="1"/>
    <s v="26"/>
    <x v="10"/>
    <s v="26L"/>
    <s v="Dir Categorical Programs"/>
    <s v="26LA"/>
    <s v="Categorical Programs"/>
  </r>
  <r>
    <s v="BMC042"/>
    <x v="0"/>
    <s v="LABORF"/>
    <s v="2025"/>
    <n v="9310.68"/>
    <m/>
    <s v="RP384"/>
    <s v="26LEQA"/>
    <s v="2191"/>
    <s v="649090"/>
    <m/>
    <m/>
    <s v="0"/>
    <s v="District"/>
    <s v="2"/>
    <x v="1"/>
    <s v="26"/>
    <x v="10"/>
    <s v="26L"/>
    <s v="Dir Categorical Programs"/>
    <s v="26LA"/>
    <s v="Categorical Programs"/>
  </r>
  <r>
    <s v="BMN138"/>
    <x v="0"/>
    <s v="LABORF"/>
    <s v="2025"/>
    <n v="27669.94"/>
    <m/>
    <s v="RP384"/>
    <s v="26LEQA"/>
    <s v="2110"/>
    <s v="649090"/>
    <m/>
    <m/>
    <s v="0"/>
    <s v="District"/>
    <s v="2"/>
    <x v="1"/>
    <s v="26"/>
    <x v="10"/>
    <s v="26L"/>
    <s v="Dir Categorical Programs"/>
    <s v="26LA"/>
    <s v="Categorical Programs"/>
  </r>
  <r>
    <s v="BPE648"/>
    <x v="0"/>
    <s v="LABORF"/>
    <s v="2025"/>
    <n v="0"/>
    <m/>
    <s v="RP659"/>
    <s v="26LCAS"/>
    <s v="2394"/>
    <s v="643020"/>
    <s v="CASCSC"/>
    <m/>
    <s v="0"/>
    <s v="District"/>
    <s v="2"/>
    <x v="1"/>
    <s v="26"/>
    <x v="10"/>
    <s v="26L"/>
    <s v="Dir Categorical Programs"/>
    <s v="26LC"/>
    <s v="CATEGORICAL BC CAL SOAP"/>
  </r>
  <r>
    <s v="CMM026"/>
    <x v="0"/>
    <s v="LABORF"/>
    <s v="2025"/>
    <n v="6570.35"/>
    <m/>
    <s v="RP384"/>
    <s v="40KEQ9"/>
    <s v="1214"/>
    <s v="649090"/>
    <m/>
    <s v="CI"/>
    <s v="0"/>
    <s v="District"/>
    <s v="4"/>
    <x v="2"/>
    <s v="40"/>
    <x v="11"/>
    <s v="40K"/>
    <s v="Equity"/>
    <s v="40KA"/>
    <s v="Equity"/>
  </r>
  <r>
    <s v="CPE021"/>
    <x v="0"/>
    <s v="LABORF"/>
    <s v="2025"/>
    <n v="0"/>
    <m/>
    <s v="RP384"/>
    <s v="40KEQ9"/>
    <s v="2394"/>
    <s v="649102"/>
    <s v="EQTDCW"/>
    <s v="CI"/>
    <s v="0"/>
    <s v="District"/>
    <s v="4"/>
    <x v="2"/>
    <s v="40"/>
    <x v="11"/>
    <s v="40K"/>
    <s v="Equity"/>
    <s v="40KA"/>
    <s v="Equity"/>
  </r>
  <r>
    <s v="CMF219"/>
    <x v="0"/>
    <s v="LABORF"/>
    <s v="2025"/>
    <n v="2539.6799999999998"/>
    <m/>
    <s v="RP384"/>
    <s v="40KEQA"/>
    <s v="1241"/>
    <s v="649090"/>
    <m/>
    <s v="CT"/>
    <s v="0"/>
    <s v="District"/>
    <s v="4"/>
    <x v="2"/>
    <s v="40"/>
    <x v="11"/>
    <s v="40K"/>
    <s v="Equity"/>
    <s v="40KA"/>
    <s v="Equity"/>
  </r>
  <r>
    <s v="CMF113"/>
    <x v="0"/>
    <s v="LABORF"/>
    <s v="2025"/>
    <n v="4335.12"/>
    <m/>
    <s v="RP384"/>
    <s v="40KEQA"/>
    <s v="1231"/>
    <s v="649090"/>
    <m/>
    <s v="CI"/>
    <s v="0"/>
    <s v="District"/>
    <s v="4"/>
    <x v="2"/>
    <s v="40"/>
    <x v="11"/>
    <s v="40K"/>
    <s v="Equity"/>
    <s v="40KA"/>
    <s v="Equity"/>
  </r>
  <r>
    <s v="CPE024"/>
    <x v="0"/>
    <s v="LABORF"/>
    <s v="2025"/>
    <n v="0"/>
    <m/>
    <s v="RP025"/>
    <s v="40KRS1"/>
    <s v="2394"/>
    <s v="649090"/>
    <m/>
    <s v="CI"/>
    <s v="0"/>
    <s v="District"/>
    <s v="4"/>
    <x v="2"/>
    <s v="40"/>
    <x v="11"/>
    <s v="40K"/>
    <s v="Equity"/>
    <s v="40KA"/>
    <s v="Equity"/>
  </r>
  <r>
    <s v="CPE028"/>
    <x v="0"/>
    <s v="LABORF"/>
    <s v="2025"/>
    <n v="0"/>
    <m/>
    <s v="RP026"/>
    <s v="40KTQ1"/>
    <s v="2394"/>
    <s v="649090"/>
    <m/>
    <s v="CI"/>
    <s v="0"/>
    <s v="District"/>
    <s v="4"/>
    <x v="2"/>
    <s v="40"/>
    <x v="11"/>
    <s v="40K"/>
    <s v="Equity"/>
    <s v="40KA"/>
    <s v="Equity"/>
  </r>
  <r>
    <s v="CMM025"/>
    <x v="0"/>
    <s v="LABORF"/>
    <s v="2025"/>
    <n v="22831.58"/>
    <m/>
    <s v="RP043"/>
    <s v="410SV1"/>
    <s v="1214"/>
    <s v="633000"/>
    <m/>
    <s v="CI"/>
    <s v="0"/>
    <s v="District"/>
    <s v="4"/>
    <x v="2"/>
    <s v="41"/>
    <x v="12"/>
    <s v="410"/>
    <s v="VP Academic Affairs"/>
    <s v="410A"/>
    <s v="CC - VP Academic Affairs"/>
  </r>
  <r>
    <s v="CMC100"/>
    <x v="0"/>
    <s v="LABORF"/>
    <s v="2025"/>
    <n v="73737.48"/>
    <m/>
    <s v="GU001"/>
    <s v="410VI0"/>
    <s v="2191"/>
    <s v="601000"/>
    <m/>
    <s v="CI"/>
    <s v="0"/>
    <s v="District"/>
    <s v="4"/>
    <x v="2"/>
    <s v="41"/>
    <x v="12"/>
    <s v="410"/>
    <s v="VP Academic Affairs"/>
    <s v="410A"/>
    <s v="CC - VP Academic Affairs"/>
  </r>
  <r>
    <s v="CMC027"/>
    <x v="0"/>
    <s v="LABORF"/>
    <s v="2025"/>
    <n v="65173.32"/>
    <m/>
    <s v="GU001"/>
    <s v="410VI0"/>
    <s v="2191"/>
    <s v="601000"/>
    <m/>
    <s v="CI"/>
    <s v="0"/>
    <s v="District"/>
    <s v="4"/>
    <x v="2"/>
    <s v="41"/>
    <x v="12"/>
    <s v="410"/>
    <s v="VP Academic Affairs"/>
    <s v="410A"/>
    <s v="CC - VP Academic Affairs"/>
  </r>
  <r>
    <s v="CPAH26"/>
    <x v="0"/>
    <s v="LABORF"/>
    <s v="2025"/>
    <n v="0"/>
    <m/>
    <s v="GU001"/>
    <s v="411AH1"/>
    <s v="2412"/>
    <s v="123030"/>
    <m/>
    <s v="CI"/>
    <s v="0"/>
    <s v="District"/>
    <s v="4"/>
    <x v="2"/>
    <s v="41"/>
    <x v="12"/>
    <s v="411"/>
    <s v="Dean of Career Technical Education"/>
    <s v="411A"/>
    <s v="Dean of Career Technical Education"/>
  </r>
  <r>
    <s v="CMF049"/>
    <x v="0"/>
    <s v="LABORF"/>
    <s v="2025"/>
    <n v="0"/>
    <m/>
    <s v="GU001"/>
    <s v="411CI1"/>
    <s v="1100"/>
    <s v="130500"/>
    <m/>
    <s v="CI"/>
    <s v="0"/>
    <s v="District"/>
    <s v="4"/>
    <x v="2"/>
    <s v="41"/>
    <x v="12"/>
    <s v="411"/>
    <s v="Dean of Career Technical Education"/>
    <s v="411A"/>
    <s v="Dean of Career Technical Education"/>
  </r>
  <r>
    <s v="CPE026"/>
    <x v="0"/>
    <s v="LABORF"/>
    <s v="2025"/>
    <n v="0"/>
    <m/>
    <s v="RP676"/>
    <s v="411JS3"/>
    <s v="2311"/>
    <s v="601000"/>
    <m/>
    <s v="CT"/>
    <s v="0"/>
    <s v="District"/>
    <s v="4"/>
    <x v="2"/>
    <s v="41"/>
    <x v="12"/>
    <s v="411"/>
    <s v="Dean of Career Technical Education"/>
    <s v="411A"/>
    <s v="Dean of Career Technical Education"/>
  </r>
  <r>
    <s v="CPPS25"/>
    <x v="0"/>
    <s v="LABORF"/>
    <s v="2025"/>
    <n v="0"/>
    <m/>
    <s v="GU001"/>
    <s v="411PUA"/>
    <s v="2412"/>
    <s v="210550"/>
    <m/>
    <m/>
    <s v="0"/>
    <s v="District"/>
    <s v="4"/>
    <x v="2"/>
    <s v="41"/>
    <x v="12"/>
    <s v="411"/>
    <s v="Dean of Career Technical Education"/>
    <s v="411A"/>
    <s v="Dean of Career Technical Education"/>
  </r>
  <r>
    <s v="CMC251"/>
    <x v="0"/>
    <s v="LABORF"/>
    <s v="2025"/>
    <n v="28099.32"/>
    <m/>
    <s v="RP611"/>
    <s v="411VTV"/>
    <s v="2191"/>
    <s v="601000"/>
    <s v="PERVD3"/>
    <s v="CI"/>
    <s v="0"/>
    <s v="District"/>
    <s v="4"/>
    <x v="2"/>
    <s v="41"/>
    <x v="12"/>
    <s v="411"/>
    <s v="Dean of Career Technical Education"/>
    <s v="411A"/>
    <s v="Dean of Career Technical Education"/>
  </r>
  <r>
    <s v="CMM028"/>
    <x v="0"/>
    <s v="LABORF"/>
    <s v="2025"/>
    <n v="13805.95"/>
    <m/>
    <s v="GU001"/>
    <s v="418SK1"/>
    <s v="1214"/>
    <s v="601000"/>
    <m/>
    <s v="CS"/>
    <s v="0"/>
    <s v="District"/>
    <s v="4"/>
    <x v="2"/>
    <s v="41"/>
    <x v="12"/>
    <s v="418"/>
    <s v="Director - KRV/South Kern"/>
    <s v="418A"/>
    <s v="KRV/South Kern Campus"/>
  </r>
  <r>
    <s v="CPE042"/>
    <x v="0"/>
    <s v="LABORF"/>
    <s v="2025"/>
    <n v="0"/>
    <m/>
    <s v="RP634"/>
    <s v="41EAE7"/>
    <s v="2311"/>
    <s v="684000"/>
    <s v="AEPD12"/>
    <s v="CB"/>
    <s v="0"/>
    <s v="District"/>
    <s v="4"/>
    <x v="2"/>
    <s v="41"/>
    <x v="12"/>
    <s v="41E"/>
    <s v="Dean, Liberal Arts &amp; Science"/>
    <s v="41EA"/>
    <s v="Dean, Liberal Arts &amp; Science"/>
  </r>
  <r>
    <s v="CMM024"/>
    <x v="0"/>
    <s v="LABORF"/>
    <s v="2025"/>
    <n v="15573.76"/>
    <m/>
    <s v="RP634"/>
    <s v="41EAEA"/>
    <s v="1214"/>
    <s v="684000"/>
    <s v="AEPDAB"/>
    <s v="CI"/>
    <s v="0"/>
    <s v="District"/>
    <s v="4"/>
    <x v="2"/>
    <s v="41"/>
    <x v="12"/>
    <s v="41E"/>
    <s v="Dean, Liberal Arts &amp; Science"/>
    <s v="41EA"/>
    <s v="Dean, Liberal Arts &amp; Science"/>
  </r>
  <r>
    <s v="CMM024"/>
    <x v="0"/>
    <s v="LABORF"/>
    <s v="2025"/>
    <n v="140163.79999999999"/>
    <m/>
    <s v="GU001"/>
    <s v="41ELS0"/>
    <s v="1214"/>
    <s v="601000"/>
    <m/>
    <s v="CI"/>
    <s v="0"/>
    <s v="District"/>
    <s v="4"/>
    <x v="2"/>
    <s v="41"/>
    <x v="12"/>
    <s v="41E"/>
    <s v="Dean, Liberal Arts &amp; Science"/>
    <s v="41EA"/>
    <s v="Dean, Liberal Arts &amp; Science"/>
  </r>
  <r>
    <s v="CMF039"/>
    <x v="0"/>
    <s v="LABORF"/>
    <s v="2025"/>
    <n v="92098.37"/>
    <m/>
    <s v="GU001"/>
    <s v="41ECM1"/>
    <s v="1100"/>
    <s v="150100"/>
    <m/>
    <s v="CI"/>
    <s v="0"/>
    <s v="District"/>
    <s v="4"/>
    <x v="2"/>
    <s v="41"/>
    <x v="12"/>
    <s v="41E"/>
    <s v="Dean, Liberal Arts &amp; Science"/>
    <s v="41EB"/>
    <s v="CC-Communications"/>
  </r>
  <r>
    <s v="CMF150"/>
    <x v="0"/>
    <s v="LABORF"/>
    <s v="2025"/>
    <n v="106072.15"/>
    <m/>
    <s v="GU001"/>
    <s v="41EMA1"/>
    <s v="1100"/>
    <s v="170100"/>
    <m/>
    <s v="CI"/>
    <s v="0"/>
    <s v="District"/>
    <s v="4"/>
    <x v="2"/>
    <s v="41"/>
    <x v="12"/>
    <s v="41E"/>
    <s v="Dean, Liberal Arts &amp; Science"/>
    <s v="41EC"/>
    <s v="CC-Mathematics"/>
  </r>
  <r>
    <s v="CMF033"/>
    <x v="0"/>
    <s v="LABORF"/>
    <s v="2025"/>
    <n v="158323.12"/>
    <m/>
    <s v="GU001"/>
    <s v="41ESC1"/>
    <s v="1100"/>
    <s v="040100"/>
    <m/>
    <s v="CI"/>
    <s v="0"/>
    <s v="District"/>
    <s v="4"/>
    <x v="2"/>
    <s v="41"/>
    <x v="12"/>
    <s v="41E"/>
    <s v="Dean, Liberal Arts &amp; Science"/>
    <s v="41EE"/>
    <s v="CC-Science"/>
  </r>
  <r>
    <s v="CMF028"/>
    <x v="0"/>
    <s v="LABORF"/>
    <s v="2025"/>
    <n v="64971.58"/>
    <m/>
    <s v="GU001"/>
    <s v="41ESC1"/>
    <s v="1100"/>
    <s v="040100"/>
    <m/>
    <s v="CB"/>
    <s v="0"/>
    <s v="District"/>
    <s v="4"/>
    <x v="2"/>
    <s v="41"/>
    <x v="12"/>
    <s v="41E"/>
    <s v="Dean, Liberal Arts &amp; Science"/>
    <s v="41EE"/>
    <s v="CC-Science"/>
  </r>
  <r>
    <s v="CTC011"/>
    <x v="0"/>
    <s v="LABORF"/>
    <s v="2025"/>
    <n v="0"/>
    <m/>
    <s v="GU001"/>
    <s v="41EVP1"/>
    <s v="2419"/>
    <s v="100200"/>
    <m/>
    <s v="CI"/>
    <s v="0"/>
    <s v="District"/>
    <s v="4"/>
    <x v="2"/>
    <s v="41"/>
    <x v="12"/>
    <s v="41E"/>
    <s v="Dean, Liberal Arts &amp; Science"/>
    <s v="41EG"/>
    <s v="CC-Visual &amp; Perf Arts"/>
  </r>
  <r>
    <s v="CMN022"/>
    <x v="0"/>
    <s v="LABORF"/>
    <s v="2025"/>
    <n v="52625.39"/>
    <m/>
    <s v="GU001"/>
    <s v="41NDE1"/>
    <s v="2110"/>
    <s v="601000"/>
    <m/>
    <s v="CS"/>
    <s v="0"/>
    <s v="District"/>
    <s v="4"/>
    <x v="2"/>
    <s v="41"/>
    <x v="12"/>
    <s v="41N"/>
    <s v="Early College (Dual Enrollment)"/>
    <s v="41NA"/>
    <s v="Early College (Dual Enrollment)"/>
  </r>
  <r>
    <s v="DTM012"/>
    <x v="0"/>
    <s v="LABORF"/>
    <s v="2025"/>
    <n v="40242.839999999997"/>
    <m/>
    <s v="GU001"/>
    <s v="420VS0"/>
    <s v="1214"/>
    <s v="645000"/>
    <m/>
    <s v="CI"/>
    <s v="0"/>
    <s v="District"/>
    <s v="4"/>
    <x v="2"/>
    <s v="42"/>
    <x v="13"/>
    <s v="420"/>
    <s v="VP Student Services"/>
    <s v="420A"/>
    <s v="CC  -  VP STUDENT SERVICES"/>
  </r>
  <r>
    <s v="CMC156"/>
    <x v="0"/>
    <s v="LABORF"/>
    <s v="2025"/>
    <n v="759.7"/>
    <m/>
    <s v="RP009"/>
    <s v="422CA1"/>
    <s v="2191"/>
    <s v="643010"/>
    <s v="CARDCB"/>
    <s v="CI"/>
    <s v="0"/>
    <s v="District"/>
    <s v="4"/>
    <x v="2"/>
    <s v="42"/>
    <x v="13"/>
    <s v="422"/>
    <s v="Dir Access Program"/>
    <s v="422C"/>
    <s v="Care"/>
  </r>
  <r>
    <s v="CMC246"/>
    <x v="0"/>
    <s v="LABORF"/>
    <s v="2025"/>
    <n v="2224.5100000000002"/>
    <m/>
    <s v="RP009"/>
    <s v="422CA1"/>
    <s v="2191"/>
    <s v="643010"/>
    <s v="CARDCB"/>
    <s v="CI"/>
    <s v="0"/>
    <s v="District"/>
    <s v="4"/>
    <x v="2"/>
    <s v="42"/>
    <x v="13"/>
    <s v="422"/>
    <s v="Dir Access Program"/>
    <s v="422C"/>
    <s v="Care"/>
  </r>
  <r>
    <s v="CMF117"/>
    <x v="0"/>
    <s v="LABORF"/>
    <s v="2025"/>
    <n v="7619.05"/>
    <m/>
    <s v="RP009"/>
    <s v="422CA1"/>
    <s v="1231"/>
    <s v="643010"/>
    <s v="CARDCB"/>
    <s v="CI"/>
    <s v="0"/>
    <s v="District"/>
    <s v="4"/>
    <x v="2"/>
    <s v="42"/>
    <x v="13"/>
    <s v="422"/>
    <s v="Dir Access Program"/>
    <s v="422C"/>
    <s v="Care"/>
  </r>
  <r>
    <s v="CMF117"/>
    <x v="0"/>
    <s v="LABORF"/>
    <s v="2025"/>
    <n v="2793.65"/>
    <m/>
    <s v="RP006"/>
    <s v="422DS1"/>
    <s v="1231"/>
    <s v="642000"/>
    <m/>
    <s v="CI"/>
    <s v="0"/>
    <s v="District"/>
    <s v="4"/>
    <x v="2"/>
    <s v="42"/>
    <x v="13"/>
    <s v="422"/>
    <s v="Dir Access Program"/>
    <s v="422D"/>
    <s v="DSPS"/>
  </r>
  <r>
    <s v="CMC262"/>
    <x v="0"/>
    <s v="LABORF"/>
    <s v="2025"/>
    <n v="2844.55"/>
    <m/>
    <s v="RP006"/>
    <s v="422DS1"/>
    <s v="2191"/>
    <s v="642000"/>
    <m/>
    <s v="CI"/>
    <s v="0"/>
    <s v="District"/>
    <s v="4"/>
    <x v="2"/>
    <s v="42"/>
    <x v="13"/>
    <s v="422"/>
    <s v="Dir Access Program"/>
    <s v="422D"/>
    <s v="DSPS"/>
  </r>
  <r>
    <s v="CMC137"/>
    <x v="0"/>
    <s v="LABORF"/>
    <s v="2025"/>
    <n v="23268.09"/>
    <m/>
    <s v="RP005"/>
    <s v="422EO1"/>
    <s v="2191"/>
    <s v="643000"/>
    <s v="EOPDCB"/>
    <s v="CI"/>
    <s v="0"/>
    <s v="District"/>
    <s v="4"/>
    <x v="2"/>
    <s v="42"/>
    <x v="13"/>
    <s v="422"/>
    <s v="Dir Access Program"/>
    <s v="422E"/>
    <s v="EOPS"/>
  </r>
  <r>
    <s v="CMC245"/>
    <x v="0"/>
    <s v="LABORF"/>
    <s v="2025"/>
    <n v="3977.33"/>
    <m/>
    <s v="RP005"/>
    <s v="422EO1"/>
    <s v="2191"/>
    <s v="643000"/>
    <s v="EOPDCB"/>
    <s v="CI"/>
    <s v="0"/>
    <s v="District"/>
    <s v="4"/>
    <x v="2"/>
    <s v="42"/>
    <x v="13"/>
    <s v="422"/>
    <s v="Dir Access Program"/>
    <s v="422E"/>
    <s v="EOPS"/>
  </r>
  <r>
    <s v="CMF113"/>
    <x v="0"/>
    <s v="LABORF"/>
    <s v="2025"/>
    <n v="6472.49"/>
    <m/>
    <s v="RP005"/>
    <s v="422EO1"/>
    <s v="1231"/>
    <s v="643000"/>
    <s v="EOPDCA"/>
    <s v="CI"/>
    <s v="0"/>
    <s v="District"/>
    <s v="4"/>
    <x v="2"/>
    <s v="42"/>
    <x v="13"/>
    <s v="422"/>
    <s v="Dir Access Program"/>
    <s v="422E"/>
    <s v="EOPS"/>
  </r>
  <r>
    <s v="CMC067"/>
    <x v="0"/>
    <s v="LABORF"/>
    <s v="2025"/>
    <n v="3988.15"/>
    <m/>
    <s v="RP005"/>
    <s v="422EO1"/>
    <s v="2191"/>
    <s v="643000"/>
    <s v="EOPDCA"/>
    <s v="CI"/>
    <s v="0"/>
    <s v="District"/>
    <s v="4"/>
    <x v="2"/>
    <s v="42"/>
    <x v="13"/>
    <s v="422"/>
    <s v="Dir Access Program"/>
    <s v="422E"/>
    <s v="EOPS"/>
  </r>
  <r>
    <s v="CMF117"/>
    <x v="0"/>
    <s v="LABORF"/>
    <s v="2025"/>
    <n v="7619.05"/>
    <m/>
    <s v="RP023"/>
    <s v="422FY1"/>
    <s v="1231"/>
    <s v="649090"/>
    <s v="NXUDRC"/>
    <s v="CI"/>
    <s v="0"/>
    <s v="District"/>
    <s v="4"/>
    <x v="2"/>
    <s v="42"/>
    <x v="13"/>
    <s v="422"/>
    <s v="Dir Access Program"/>
    <s v="422G"/>
    <s v="CAFYES"/>
  </r>
  <r>
    <s v="CMC219"/>
    <x v="0"/>
    <s v="LABORF"/>
    <s v="2025"/>
    <n v="10681.01"/>
    <m/>
    <s v="RP706"/>
    <s v="424BN1"/>
    <s v="2191"/>
    <s v="649090"/>
    <m/>
    <s v="CI"/>
    <s v="0"/>
    <s v="District"/>
    <s v="4"/>
    <x v="2"/>
    <s v="42"/>
    <x v="13"/>
    <s v="424"/>
    <s v="Dean Enrollment and Retention"/>
    <s v="424B"/>
    <s v="Dean Enrollment and Retention"/>
  </r>
  <r>
    <s v="CMC234"/>
    <x v="0"/>
    <s v="LABORF"/>
    <s v="2025"/>
    <n v="2312.5100000000002"/>
    <m/>
    <s v="RP706"/>
    <s v="424BN1"/>
    <s v="2191"/>
    <s v="649090"/>
    <m/>
    <s v="CI"/>
    <s v="0"/>
    <s v="District"/>
    <s v="4"/>
    <x v="2"/>
    <s v="42"/>
    <x v="13"/>
    <s v="424"/>
    <s v="Dean Enrollment and Retention"/>
    <s v="424B"/>
    <s v="Dean Enrollment and Retention"/>
  </r>
  <r>
    <s v="CMC260"/>
    <x v="0"/>
    <s v="LABORF"/>
    <s v="2025"/>
    <n v="2066.73"/>
    <m/>
    <s v="RP706"/>
    <s v="424BN1"/>
    <s v="2191"/>
    <s v="649090"/>
    <m/>
    <s v="CI"/>
    <s v="0"/>
    <s v="District"/>
    <s v="4"/>
    <x v="2"/>
    <s v="42"/>
    <x v="13"/>
    <s v="424"/>
    <s v="Dean Enrollment and Retention"/>
    <s v="424B"/>
    <s v="Dean Enrollment and Retention"/>
  </r>
  <r>
    <s v="CMM034"/>
    <x v="0"/>
    <s v="LABORF"/>
    <s v="2025"/>
    <n v="15573.76"/>
    <m/>
    <s v="RP674"/>
    <s v="424RR1"/>
    <s v="1214"/>
    <s v="649090"/>
    <m/>
    <s v="CI"/>
    <s v="0"/>
    <s v="District"/>
    <s v="4"/>
    <x v="2"/>
    <s v="42"/>
    <x v="13"/>
    <s v="424"/>
    <s v="Dean Enrollment and Retention"/>
    <s v="424B"/>
    <s v="Dean Enrollment and Retention"/>
  </r>
  <r>
    <s v="CMN040"/>
    <x v="0"/>
    <s v="LABORF"/>
    <s v="2025"/>
    <n v="6101.22"/>
    <m/>
    <s v="RP674"/>
    <s v="424RR1"/>
    <s v="2110"/>
    <s v="649090"/>
    <m/>
    <s v="CI"/>
    <s v="0"/>
    <s v="District"/>
    <s v="4"/>
    <x v="2"/>
    <s v="42"/>
    <x v="13"/>
    <s v="424"/>
    <s v="Dean Enrollment and Retention"/>
    <s v="424B"/>
    <s v="Dean Enrollment and Retention"/>
  </r>
  <r>
    <s v="CMN039"/>
    <x v="0"/>
    <s v="LABORF"/>
    <s v="2025"/>
    <n v="5186.04"/>
    <m/>
    <s v="RP668"/>
    <s v="424FA1"/>
    <s v="2110"/>
    <s v="646000"/>
    <m/>
    <s v="CI"/>
    <s v="0"/>
    <s v="District"/>
    <s v="4"/>
    <x v="2"/>
    <s v="42"/>
    <x v="13"/>
    <s v="424"/>
    <s v="Dean Enrollment and Retention"/>
    <s v="424D"/>
    <s v="Financial Aid"/>
  </r>
  <r>
    <s v="CMN039"/>
    <x v="0"/>
    <s v="LABORF"/>
    <s v="2025"/>
    <n v="19645.939999999999"/>
    <m/>
    <s v="TD241"/>
    <s v="424FA1"/>
    <s v="2110"/>
    <s v="646000"/>
    <m/>
    <s v="CI"/>
    <s v="0"/>
    <s v="District"/>
    <s v="4"/>
    <x v="2"/>
    <s v="42"/>
    <x v="13"/>
    <s v="424"/>
    <s v="Dean Enrollment and Retention"/>
    <s v="424D"/>
    <s v="Financial Aid"/>
  </r>
  <r>
    <s v="CMN039"/>
    <x v="0"/>
    <s v="LABORF"/>
    <s v="2025"/>
    <n v="53751.77"/>
    <m/>
    <s v="GU001"/>
    <s v="424FA1"/>
    <s v="2110"/>
    <s v="646000"/>
    <m/>
    <s v="CI"/>
    <s v="0"/>
    <s v="District"/>
    <s v="4"/>
    <x v="2"/>
    <s v="42"/>
    <x v="13"/>
    <s v="424"/>
    <s v="Dean Enrollment and Retention"/>
    <s v="424D"/>
    <s v="Financial Aid"/>
  </r>
  <r>
    <s v="CW2324"/>
    <x v="0"/>
    <s v="LABORF"/>
    <s v="2025"/>
    <n v="0"/>
    <m/>
    <s v="RP002"/>
    <s v="424FA1"/>
    <s v="2392"/>
    <s v="646000"/>
    <m/>
    <s v="CI"/>
    <s v="0"/>
    <s v="District"/>
    <s v="4"/>
    <x v="2"/>
    <s v="42"/>
    <x v="13"/>
    <s v="424"/>
    <s v="Dean Enrollment and Retention"/>
    <s v="424D"/>
    <s v="Financial Aid"/>
  </r>
  <r>
    <s v="CMM026"/>
    <x v="0"/>
    <s v="LABORF"/>
    <s v="2025"/>
    <n v="26281.4"/>
    <m/>
    <s v="RP362"/>
    <s v="424ST1"/>
    <s v="1214"/>
    <s v="696041"/>
    <m/>
    <s v="CI"/>
    <s v="0"/>
    <s v="District"/>
    <s v="4"/>
    <x v="2"/>
    <s v="42"/>
    <x v="13"/>
    <s v="424"/>
    <s v="Dean Enrollment and Retention"/>
    <s v="424E"/>
    <s v="Outreach"/>
  </r>
  <r>
    <s v="CMC204"/>
    <x v="0"/>
    <s v="LABORF"/>
    <s v="2025"/>
    <n v="47277.96"/>
    <m/>
    <s v="CD002"/>
    <s v="42DCC1"/>
    <s v="2191"/>
    <s v="692000"/>
    <m/>
    <s v="CI"/>
    <s v="0"/>
    <s v="District"/>
    <s v="4"/>
    <x v="2"/>
    <s v="42"/>
    <x v="13"/>
    <s v="42D"/>
    <s v="CDC Program Manager"/>
    <s v="42DA"/>
    <s v="CDC Program Manager"/>
  </r>
  <r>
    <s v="CMC200"/>
    <x v="0"/>
    <s v="LABORF"/>
    <s v="2025"/>
    <n v="52186.080000000002"/>
    <m/>
    <s v="CD004"/>
    <s v="42DCC4"/>
    <s v="2191"/>
    <s v="692000"/>
    <m/>
    <s v="CI"/>
    <s v="0"/>
    <s v="District"/>
    <s v="4"/>
    <x v="2"/>
    <s v="42"/>
    <x v="13"/>
    <s v="42D"/>
    <s v="CDC Program Manager"/>
    <s v="42DA"/>
    <s v="CDC Program Manager"/>
  </r>
  <r>
    <s v="CMC242"/>
    <x v="0"/>
    <s v="LABORF"/>
    <s v="2025"/>
    <n v="8216.7099999999991"/>
    <m/>
    <s v="GU001"/>
    <s v="42FCG1"/>
    <s v="2191"/>
    <s v="631000"/>
    <m/>
    <s v="CS"/>
    <s v="0"/>
    <s v="District"/>
    <s v="4"/>
    <x v="2"/>
    <s v="42"/>
    <x v="13"/>
    <s v="42F"/>
    <s v="Director of SSSP"/>
    <s v="42FA"/>
    <s v="Director of SSSP"/>
  </r>
  <r>
    <s v="CMC084"/>
    <x v="0"/>
    <s v="LABORF"/>
    <s v="2025"/>
    <n v="18865.509999999998"/>
    <m/>
    <s v="GU001"/>
    <s v="42FCG1"/>
    <s v="2191"/>
    <s v="631000"/>
    <m/>
    <s v="CI"/>
    <s v="0"/>
    <s v="District"/>
    <s v="4"/>
    <x v="2"/>
    <s v="42"/>
    <x v="13"/>
    <s v="42F"/>
    <s v="Director of SSSP"/>
    <s v="42FA"/>
    <s v="Director of SSSP"/>
  </r>
  <r>
    <s v="CMN038"/>
    <x v="0"/>
    <s v="LABORF"/>
    <s v="2025"/>
    <n v="13156.27"/>
    <m/>
    <s v="RP384"/>
    <s v="42FMTA"/>
    <s v="2110"/>
    <s v="632000"/>
    <m/>
    <s v="CI"/>
    <s v="0"/>
    <s v="District"/>
    <s v="4"/>
    <x v="2"/>
    <s v="42"/>
    <x v="13"/>
    <s v="42F"/>
    <s v="Director of SSSP"/>
    <s v="42FA"/>
    <s v="Director of SSSP"/>
  </r>
  <r>
    <s v="CMC242"/>
    <x v="0"/>
    <s v="LABORF"/>
    <s v="2025"/>
    <n v="11640.34"/>
    <m/>
    <s v="RP384"/>
    <s v="42FMTA"/>
    <s v="2191"/>
    <s v="632000"/>
    <m/>
    <s v="CT"/>
    <s v="0"/>
    <s v="District"/>
    <s v="4"/>
    <x v="2"/>
    <s v="42"/>
    <x v="13"/>
    <s v="42F"/>
    <s v="Director of SSSP"/>
    <s v="42FA"/>
    <s v="Director of SSSP"/>
  </r>
  <r>
    <s v="CPE008"/>
    <x v="0"/>
    <s v="LABORF"/>
    <s v="2025"/>
    <n v="0"/>
    <m/>
    <s v="GU001"/>
    <s v="42GAM1"/>
    <s v="2394"/>
    <s v="696041"/>
    <m/>
    <s v="CI"/>
    <s v="0"/>
    <s v="District"/>
    <s v="4"/>
    <x v="2"/>
    <s v="42"/>
    <x v="13"/>
    <s v="42G"/>
    <s v="Athletics"/>
    <s v="42GA"/>
    <s v="Athletics"/>
  </r>
  <r>
    <s v="CMF224"/>
    <x v="0"/>
    <s v="LABORF"/>
    <s v="2025"/>
    <n v="8994.6"/>
    <m/>
    <s v="GU001"/>
    <s v="42GAM2"/>
    <s v="1251"/>
    <s v="696041"/>
    <m/>
    <s v="CI"/>
    <s v="0"/>
    <s v="District"/>
    <s v="4"/>
    <x v="2"/>
    <s v="42"/>
    <x v="13"/>
    <s v="42G"/>
    <s v="Athletics"/>
    <s v="42GA"/>
    <s v="Athletics"/>
  </r>
  <r>
    <s v="CMC290"/>
    <x v="0"/>
    <s v="LABORF"/>
    <s v="2025"/>
    <n v="0"/>
    <m/>
    <s v="GU001"/>
    <s v="437MOD"/>
    <s v="2191"/>
    <s v="679000"/>
    <m/>
    <s v="CI"/>
    <s v="0"/>
    <s v="District"/>
    <s v="4"/>
    <x v="2"/>
    <s v="43"/>
    <x v="14"/>
    <s v="437"/>
    <s v="Maintenance &amp; Operations"/>
    <s v="437A"/>
    <s v="CC - Director M&amp;O"/>
  </r>
  <r>
    <s v="CMC161"/>
    <x v="0"/>
    <s v="LABORF"/>
    <s v="2025"/>
    <n v="31016.46"/>
    <m/>
    <s v="GU001"/>
    <s v="437MOD"/>
    <s v="2191"/>
    <s v="679000"/>
    <m/>
    <s v="CB"/>
    <s v="0"/>
    <s v="District"/>
    <s v="4"/>
    <x v="2"/>
    <s v="43"/>
    <x v="14"/>
    <s v="437"/>
    <s v="Maintenance &amp; Operations"/>
    <s v="437A"/>
    <s v="CC - Director M&amp;O"/>
  </r>
  <r>
    <s v="CMC007"/>
    <x v="0"/>
    <s v="LABORF"/>
    <s v="2025"/>
    <n v="37834.32"/>
    <m/>
    <s v="GU001"/>
    <s v="437MOC"/>
    <s v="2191"/>
    <s v="653000"/>
    <m/>
    <s v="CI"/>
    <s v="0"/>
    <s v="District"/>
    <s v="4"/>
    <x v="2"/>
    <s v="43"/>
    <x v="14"/>
    <s v="437"/>
    <s v="Maintenance &amp; Operations"/>
    <s v="437B"/>
    <s v="Operations Manager"/>
  </r>
  <r>
    <s v="CMC065"/>
    <x v="0"/>
    <s v="LABORF"/>
    <s v="2025"/>
    <n v="8566.32"/>
    <m/>
    <s v="GU001"/>
    <s v="437MOC"/>
    <s v="2191"/>
    <s v="696041"/>
    <m/>
    <s v="CI"/>
    <s v="0"/>
    <s v="District"/>
    <s v="4"/>
    <x v="2"/>
    <s v="43"/>
    <x v="14"/>
    <s v="437"/>
    <s v="Maintenance &amp; Operations"/>
    <s v="437B"/>
    <s v="Operations Manager"/>
  </r>
  <r>
    <s v="CMC040"/>
    <x v="0"/>
    <s v="LABORF"/>
    <s v="2025"/>
    <n v="52186.080000000002"/>
    <m/>
    <s v="GU001"/>
    <s v="437MOC"/>
    <s v="2191"/>
    <s v="653000"/>
    <m/>
    <s v="CI"/>
    <s v="0"/>
    <s v="District"/>
    <s v="4"/>
    <x v="2"/>
    <s v="43"/>
    <x v="14"/>
    <s v="437"/>
    <s v="Maintenance &amp; Operations"/>
    <s v="437B"/>
    <s v="Operations Manager"/>
  </r>
  <r>
    <s v="CMC280"/>
    <x v="0"/>
    <s v="LABORF"/>
    <s v="2025"/>
    <n v="19813.849999999999"/>
    <m/>
    <s v="GU001"/>
    <s v="43HMOS"/>
    <s v="2191"/>
    <s v="677050"/>
    <m/>
    <s v="CI"/>
    <s v="0"/>
    <s v="District"/>
    <s v="4"/>
    <x v="2"/>
    <s v="43"/>
    <x v="14"/>
    <s v="43H"/>
    <s v="CC Safety and Security"/>
    <s v="43HA"/>
    <s v="CC Safety &amp; Security Program Mgr"/>
  </r>
  <r>
    <s v="CPE083"/>
    <x v="0"/>
    <s v="LABORF"/>
    <s v="2025"/>
    <n v="0"/>
    <m/>
    <s v="GU001"/>
    <s v="43HMOS"/>
    <s v="2394"/>
    <s v="677050"/>
    <m/>
    <s v="CI"/>
    <s v="0"/>
    <s v="District"/>
    <s v="4"/>
    <x v="2"/>
    <s v="43"/>
    <x v="14"/>
    <s v="43H"/>
    <s v="CC Safety and Security"/>
    <s v="43HA"/>
    <s v="CC Safety &amp; Security Program Mgr"/>
  </r>
  <r>
    <s v="PML001"/>
    <x v="0"/>
    <s v="LABORF"/>
    <s v="2025"/>
    <n v="86720.5"/>
    <m/>
    <s v="GU001"/>
    <s v="500PR1"/>
    <s v="2190"/>
    <s v="679000"/>
    <m/>
    <m/>
    <s v="0"/>
    <s v="District"/>
    <s v="5"/>
    <x v="3"/>
    <s v="50"/>
    <x v="15"/>
    <s v="500"/>
    <s v="President"/>
    <s v="500A"/>
    <s v="PC - President"/>
  </r>
  <r>
    <s v="PMM004"/>
    <x v="0"/>
    <s v="LABORF"/>
    <s v="2025"/>
    <n v="4167.3599999999997"/>
    <m/>
    <s v="GU001"/>
    <s v="500PR1"/>
    <s v="1214"/>
    <s v="709000"/>
    <m/>
    <m/>
    <s v="0"/>
    <s v="District"/>
    <s v="5"/>
    <x v="3"/>
    <s v="50"/>
    <x v="15"/>
    <s v="500"/>
    <s v="President"/>
    <s v="500A"/>
    <s v="PC - President"/>
  </r>
  <r>
    <s v="PMC036"/>
    <x v="0"/>
    <s v="LABORF"/>
    <s v="2025"/>
    <n v="14537.99"/>
    <m/>
    <s v="GU001"/>
    <s v="50GPS1"/>
    <s v="2191"/>
    <s v="677040"/>
    <m/>
    <m/>
    <s v="0"/>
    <s v="District"/>
    <s v="5"/>
    <x v="3"/>
    <s v="50"/>
    <x v="15"/>
    <s v="50G"/>
    <s v="Communication &amp; Community Relations"/>
    <s v="50GA"/>
    <s v="Communication &amp; Community Relations"/>
  </r>
  <r>
    <s v="PMC010"/>
    <x v="0"/>
    <s v="LABORF"/>
    <s v="2025"/>
    <n v="87650.69"/>
    <m/>
    <s v="GU001"/>
    <s v="510VI0"/>
    <s v="2191"/>
    <s v="601000"/>
    <m/>
    <m/>
    <s v="0"/>
    <s v="District"/>
    <s v="5"/>
    <x v="3"/>
    <s v="51"/>
    <x v="12"/>
    <s v="510"/>
    <s v="VP Academic Affairs"/>
    <s v="510A"/>
    <s v="PC - VP Academic Affairs"/>
  </r>
  <r>
    <s v="PPAH26"/>
    <x v="0"/>
    <s v="LABORF"/>
    <s v="2025"/>
    <n v="0"/>
    <m/>
    <s v="GU001"/>
    <s v="510VI0"/>
    <s v="2412"/>
    <s v="080900"/>
    <m/>
    <m/>
    <s v="0"/>
    <s v="District"/>
    <s v="5"/>
    <x v="3"/>
    <s v="51"/>
    <x v="12"/>
    <s v="510"/>
    <s v="VP Academic Affairs"/>
    <s v="510A"/>
    <s v="PC - VP Academic Affairs"/>
  </r>
  <r>
    <s v="PMM014"/>
    <x v="0"/>
    <s v="LABORF"/>
    <s v="2025"/>
    <n v="21952.99"/>
    <m/>
    <s v="GU001"/>
    <s v="510VI0"/>
    <s v="1214"/>
    <s v="711001"/>
    <m/>
    <m/>
    <s v="0"/>
    <s v="District"/>
    <s v="5"/>
    <x v="3"/>
    <s v="51"/>
    <x v="12"/>
    <s v="510"/>
    <s v="VP Academic Affairs"/>
    <s v="510A"/>
    <s v="PC - VP Academic Affairs"/>
  </r>
  <r>
    <s v="PMC090"/>
    <x v="0"/>
    <s v="LABORF"/>
    <s v="2025"/>
    <n v="71939.14"/>
    <m/>
    <s v="GU001"/>
    <s v="510VI0"/>
    <s v="2191"/>
    <s v="601000"/>
    <m/>
    <m/>
    <s v="0"/>
    <s v="District"/>
    <s v="5"/>
    <x v="3"/>
    <s v="51"/>
    <x v="12"/>
    <s v="510"/>
    <s v="VP Academic Affairs"/>
    <s v="510A"/>
    <s v="PC - VP Academic Affairs"/>
  </r>
  <r>
    <s v="PO2370"/>
    <x v="0"/>
    <s v="LABORF"/>
    <s v="2025"/>
    <n v="0"/>
    <m/>
    <s v="GU001"/>
    <s v="510VI0"/>
    <s v="1330"/>
    <s v="089900"/>
    <m/>
    <m/>
    <s v="0"/>
    <s v="District"/>
    <s v="5"/>
    <x v="3"/>
    <s v="51"/>
    <x v="12"/>
    <s v="510"/>
    <s v="VP Academic Affairs"/>
    <s v="510A"/>
    <s v="PC - VP Academic Affairs"/>
  </r>
  <r>
    <s v="PSUB24"/>
    <x v="0"/>
    <s v="LABORF"/>
    <s v="2025"/>
    <n v="0"/>
    <m/>
    <s v="GU001"/>
    <s v="510VI0"/>
    <s v="2399"/>
    <s v="601000"/>
    <m/>
    <m/>
    <s v="0"/>
    <s v="District"/>
    <s v="5"/>
    <x v="3"/>
    <s v="51"/>
    <x v="12"/>
    <s v="510"/>
    <s v="VP Academic Affairs"/>
    <s v="510A"/>
    <s v="PC - VP Academic Affairs"/>
  </r>
  <r>
    <s v="PMC032"/>
    <x v="0"/>
    <s v="LABORF"/>
    <s v="2025"/>
    <n v="43495.68"/>
    <m/>
    <s v="GU001"/>
    <s v="511LI1"/>
    <s v="2191"/>
    <s v="612000"/>
    <m/>
    <m/>
    <s v="0"/>
    <s v="District"/>
    <s v="5"/>
    <x v="3"/>
    <s v="51"/>
    <x v="12"/>
    <s v="511"/>
    <s v="PC Dean of Academic Affairs"/>
    <s v="511B"/>
    <s v="PC - LIBRARY/MEDIA CENTER"/>
  </r>
  <r>
    <s v="PMF113"/>
    <x v="0"/>
    <s v="LABORF"/>
    <s v="2025"/>
    <n v="114940.04"/>
    <m/>
    <s v="GU001"/>
    <s v="511LI1"/>
    <s v="1241"/>
    <s v="612000"/>
    <m/>
    <m/>
    <s v="0"/>
    <s v="District"/>
    <s v="5"/>
    <x v="3"/>
    <s v="51"/>
    <x v="12"/>
    <s v="511"/>
    <s v="PC Dean of Academic Affairs"/>
    <s v="511B"/>
    <s v="PC - LIBRARY/MEDIA CENTER"/>
  </r>
  <r>
    <s v="PMF015"/>
    <x v="0"/>
    <s v="LABORF"/>
    <s v="2025"/>
    <n v="83963.14"/>
    <m/>
    <s v="GU001"/>
    <s v="511SM2"/>
    <s v="1100"/>
    <s v="170100"/>
    <m/>
    <m/>
    <s v="0"/>
    <s v="District"/>
    <s v="5"/>
    <x v="3"/>
    <s v="51"/>
    <x v="12"/>
    <s v="511"/>
    <s v="PC Dean of Academic Affairs"/>
    <s v="511C"/>
    <s v="PC - Math"/>
  </r>
  <r>
    <s v="PMF091"/>
    <x v="0"/>
    <s v="LABORF"/>
    <s v="2025"/>
    <n v="133195.54"/>
    <m/>
    <s v="GU001"/>
    <s v="511LA1"/>
    <s v="1100"/>
    <s v="150200"/>
    <m/>
    <m/>
    <s v="0"/>
    <s v="District"/>
    <s v="5"/>
    <x v="3"/>
    <s v="51"/>
    <x v="12"/>
    <s v="511"/>
    <s v="PC Dean of Academic Affairs"/>
    <s v="511D"/>
    <s v="PC - LANGUAGE ARTS"/>
  </r>
  <r>
    <s v="PPFA24"/>
    <x v="0"/>
    <s v="LABORF"/>
    <s v="2025"/>
    <n v="0"/>
    <m/>
    <s v="GU001"/>
    <s v="512FT1"/>
    <s v="2412"/>
    <s v="213300"/>
    <m/>
    <m/>
    <s v="0"/>
    <s v="District"/>
    <s v="5"/>
    <x v="3"/>
    <s v="51"/>
    <x v="12"/>
    <s v="512"/>
    <s v="Dean of Careers&amp;Technical Education"/>
    <s v="512A"/>
    <s v="PC - DEAN OF LEARNING - B"/>
  </r>
  <r>
    <s v="PMC261"/>
    <x v="0"/>
    <s v="LABORF"/>
    <s v="2025"/>
    <n v="13872.8"/>
    <m/>
    <s v="RP389"/>
    <s v="512QP1"/>
    <s v="2191"/>
    <s v="601000"/>
    <s v="EPSCOT"/>
    <m/>
    <s v="0"/>
    <s v="District"/>
    <s v="5"/>
    <x v="3"/>
    <s v="51"/>
    <x v="12"/>
    <s v="512"/>
    <s v="Dean of Careers&amp;Technical Education"/>
    <s v="512A"/>
    <s v="PC - DEAN OF LEARNING - B"/>
  </r>
  <r>
    <s v="PMF123"/>
    <x v="0"/>
    <s v="LABORF"/>
    <s v="2025"/>
    <n v="147971.74"/>
    <m/>
    <s v="GU001"/>
    <s v="512CI1"/>
    <s v="1100"/>
    <s v="130500"/>
    <m/>
    <m/>
    <s v="0"/>
    <s v="District"/>
    <s v="5"/>
    <x v="3"/>
    <s v="51"/>
    <x v="12"/>
    <s v="512"/>
    <s v="Dean of Careers&amp;Technical Education"/>
    <s v="512C"/>
    <s v="PC - CAREER &amp; TECHNICAL EDUCATION"/>
  </r>
  <r>
    <s v="PPE060"/>
    <x v="0"/>
    <s v="LABORF"/>
    <s v="2025"/>
    <n v="0"/>
    <m/>
    <s v="CE017"/>
    <s v="512CY1"/>
    <s v="2412"/>
    <s v="682000"/>
    <s v="PCS001"/>
    <m/>
    <s v="0"/>
    <s v="District"/>
    <s v="5"/>
    <x v="3"/>
    <s v="51"/>
    <x v="12"/>
    <s v="512"/>
    <s v="Dean of Careers&amp;Technical Education"/>
    <s v="512C"/>
    <s v="PC - CAREER &amp; TECHNICAL EDUCATION"/>
  </r>
  <r>
    <s v="PPE012"/>
    <x v="0"/>
    <s v="LABORF"/>
    <s v="2025"/>
    <n v="0"/>
    <m/>
    <s v="GU001"/>
    <s v="514AW1"/>
    <s v="2394"/>
    <s v="696071"/>
    <m/>
    <m/>
    <s v="0"/>
    <s v="District"/>
    <s v="5"/>
    <x v="3"/>
    <s v="51"/>
    <x v="12"/>
    <s v="514"/>
    <s v="Director Athletics"/>
    <s v="514A"/>
    <s v="PC - Athletic Director"/>
  </r>
  <r>
    <s v="PPE035"/>
    <x v="0"/>
    <s v="LABORF"/>
    <s v="2025"/>
    <n v="0"/>
    <m/>
    <s v="GU001"/>
    <s v="514AW3"/>
    <s v="2394"/>
    <s v="696071"/>
    <m/>
    <m/>
    <s v="0"/>
    <s v="District"/>
    <s v="5"/>
    <x v="3"/>
    <s v="51"/>
    <x v="12"/>
    <s v="514"/>
    <s v="Director Athletics"/>
    <s v="514A"/>
    <s v="PC - Athletic Director"/>
  </r>
  <r>
    <s v="PPE104"/>
    <x v="0"/>
    <s v="LABORF"/>
    <s v="2025"/>
    <n v="0"/>
    <m/>
    <s v="GU001"/>
    <s v="514AW3"/>
    <s v="2394"/>
    <s v="696071"/>
    <s v="PTL001"/>
    <m/>
    <s v="0"/>
    <s v="District"/>
    <s v="5"/>
    <x v="3"/>
    <s v="51"/>
    <x v="12"/>
    <s v="514"/>
    <s v="Director Athletics"/>
    <s v="514A"/>
    <s v="PC - Athletic Director"/>
  </r>
  <r>
    <s v="PPE015"/>
    <x v="0"/>
    <s v="LABORF"/>
    <s v="2025"/>
    <n v="0"/>
    <m/>
    <s v="GU001"/>
    <s v="514AW6"/>
    <s v="2394"/>
    <s v="696071"/>
    <m/>
    <m/>
    <s v="0"/>
    <s v="District"/>
    <s v="5"/>
    <x v="3"/>
    <s v="51"/>
    <x v="12"/>
    <s v="514"/>
    <s v="Director Athletics"/>
    <s v="514A"/>
    <s v="PC - Athletic Director"/>
  </r>
  <r>
    <s v="PMF147"/>
    <x v="0"/>
    <s v="LABORF"/>
    <s v="2025"/>
    <n v="108727.07"/>
    <m/>
    <s v="GU001"/>
    <s v="518HC5"/>
    <s v="1100"/>
    <s v="123010"/>
    <m/>
    <m/>
    <s v="0"/>
    <s v="District"/>
    <s v="5"/>
    <x v="3"/>
    <s v="51"/>
    <x v="12"/>
    <s v="518"/>
    <s v="Associate Dean, Health Careers"/>
    <s v="518A"/>
    <s v="Associate Dean, Health Careers"/>
  </r>
  <r>
    <s v="PMF166"/>
    <x v="0"/>
    <s v="LABORF"/>
    <s v="2025"/>
    <n v="117087.15"/>
    <m/>
    <s v="GU001"/>
    <s v="518HC5"/>
    <s v="1100"/>
    <s v="123010"/>
    <m/>
    <m/>
    <s v="0"/>
    <s v="District"/>
    <s v="5"/>
    <x v="3"/>
    <s v="51"/>
    <x v="12"/>
    <s v="518"/>
    <s v="Associate Dean, Health Careers"/>
    <s v="518A"/>
    <s v="Associate Dean, Health Careers"/>
  </r>
  <r>
    <s v="PMN024"/>
    <x v="0"/>
    <s v="LABORF"/>
    <s v="2025"/>
    <n v="63034.67"/>
    <m/>
    <s v="GU001"/>
    <s v="530BS1"/>
    <s v="2110"/>
    <s v="713000"/>
    <m/>
    <m/>
    <s v="0"/>
    <s v="District"/>
    <s v="5"/>
    <x v="3"/>
    <s v="53"/>
    <x v="14"/>
    <s v="530"/>
    <s v="Director of Administrative Services"/>
    <s v="530A"/>
    <s v="PC - Administrative Services"/>
  </r>
  <r>
    <s v="PMC086"/>
    <x v="0"/>
    <s v="LABORF"/>
    <s v="2025"/>
    <n v="35092.21"/>
    <m/>
    <s v="GU001"/>
    <s v="530BS1"/>
    <s v="2191"/>
    <s v="672000"/>
    <m/>
    <m/>
    <s v="0"/>
    <s v="District"/>
    <s v="5"/>
    <x v="3"/>
    <s v="53"/>
    <x v="14"/>
    <s v="530"/>
    <s v="Director of Administrative Services"/>
    <s v="530A"/>
    <s v="PC - Administrative Services"/>
  </r>
  <r>
    <s v="PMN024"/>
    <x v="0"/>
    <s v="LABORF"/>
    <s v="2025"/>
    <n v="6303.47"/>
    <m/>
    <s v="RP363"/>
    <s v="530STB"/>
    <s v="2110"/>
    <s v="691030"/>
    <m/>
    <m/>
    <s v="0"/>
    <s v="District"/>
    <s v="5"/>
    <x v="3"/>
    <s v="53"/>
    <x v="14"/>
    <s v="530"/>
    <s v="Director of Administrative Services"/>
    <s v="530A"/>
    <s v="PC - Administrative Services"/>
  </r>
  <r>
    <s v="PMC039"/>
    <x v="0"/>
    <s v="LABORF"/>
    <s v="2025"/>
    <n v="62032.84"/>
    <m/>
    <s v="GU001"/>
    <s v="536MOB"/>
    <s v="2191"/>
    <s v="651000"/>
    <m/>
    <m/>
    <s v="0"/>
    <s v="District"/>
    <s v="5"/>
    <x v="3"/>
    <s v="53"/>
    <x v="14"/>
    <s v="536"/>
    <s v="Mainenance &amp; Operations Manager"/>
    <s v="536A"/>
    <s v="PC - Maintenance &amp; Operations"/>
  </r>
  <r>
    <s v="PMC006"/>
    <x v="0"/>
    <s v="LABORF"/>
    <s v="2025"/>
    <n v="46967.46"/>
    <m/>
    <s v="GU001"/>
    <s v="536MOC"/>
    <s v="2191"/>
    <s v="653000"/>
    <m/>
    <m/>
    <s v="0"/>
    <s v="District"/>
    <s v="5"/>
    <x v="3"/>
    <s v="53"/>
    <x v="14"/>
    <s v="536"/>
    <s v="Mainenance &amp; Operations Manager"/>
    <s v="536A"/>
    <s v="PC - Maintenance &amp; Operations"/>
  </r>
  <r>
    <s v="PMC198"/>
    <x v="0"/>
    <s v="LABORF"/>
    <s v="2025"/>
    <n v="3401.33"/>
    <m/>
    <s v="GU001"/>
    <s v="536MOC"/>
    <s v="2191"/>
    <s v="653000"/>
    <m/>
    <m/>
    <s v="0"/>
    <s v="District"/>
    <s v="5"/>
    <x v="3"/>
    <s v="53"/>
    <x v="14"/>
    <s v="536"/>
    <s v="Mainenance &amp; Operations Manager"/>
    <s v="536A"/>
    <s v="PC - Maintenance &amp; Operations"/>
  </r>
  <r>
    <s v="PMN027"/>
    <x v="0"/>
    <s v="LABORF"/>
    <s v="2025"/>
    <n v="84755.14"/>
    <m/>
    <s v="GU001"/>
    <s v="536MOD"/>
    <s v="2110"/>
    <s v="713000"/>
    <m/>
    <m/>
    <s v="0"/>
    <s v="District"/>
    <s v="5"/>
    <x v="3"/>
    <s v="53"/>
    <x v="14"/>
    <s v="536"/>
    <s v="Mainenance &amp; Operations Manager"/>
    <s v="536A"/>
    <s v="PC - Maintenance &amp; Operations"/>
  </r>
  <r>
    <s v="PMN027"/>
    <x v="0"/>
    <s v="LABORF"/>
    <s v="2025"/>
    <n v="56503.42"/>
    <m/>
    <s v="GU001"/>
    <s v="536MOD"/>
    <s v="2110"/>
    <s v="679000"/>
    <m/>
    <m/>
    <s v="0"/>
    <s v="District"/>
    <s v="5"/>
    <x v="3"/>
    <s v="53"/>
    <x v="14"/>
    <s v="536"/>
    <s v="Mainenance &amp; Operations Manager"/>
    <s v="536A"/>
    <s v="PC - Maintenance &amp; Operations"/>
  </r>
  <r>
    <s v="PMC132"/>
    <x v="0"/>
    <s v="LABORF"/>
    <s v="2025"/>
    <n v="29250.82"/>
    <m/>
    <s v="GU001"/>
    <s v="536MOG"/>
    <s v="2191"/>
    <s v="696071"/>
    <m/>
    <m/>
    <s v="0"/>
    <s v="District"/>
    <s v="5"/>
    <x v="3"/>
    <s v="53"/>
    <x v="14"/>
    <s v="536"/>
    <s v="Mainenance &amp; Operations Manager"/>
    <s v="536A"/>
    <s v="PC - Maintenance &amp; Operations"/>
  </r>
  <r>
    <s v="PPE024"/>
    <x v="0"/>
    <s v="LABORF"/>
    <s v="2025"/>
    <n v="0"/>
    <m/>
    <s v="GU001"/>
    <s v="53EMOP"/>
    <s v="2394"/>
    <s v="677010"/>
    <m/>
    <m/>
    <s v="0"/>
    <s v="District"/>
    <s v="5"/>
    <x v="3"/>
    <s v="53"/>
    <x v="14"/>
    <s v="53E"/>
    <s v="Safety &amp; Seccurity"/>
    <s v="53EA"/>
    <s v="Safety &amp; Seccurity"/>
  </r>
  <r>
    <s v="PMC249"/>
    <x v="0"/>
    <s v="LABORF"/>
    <s v="2025"/>
    <n v="49671.51"/>
    <m/>
    <s v="RP037"/>
    <s v="553BN1"/>
    <s v="2191"/>
    <s v="649090"/>
    <m/>
    <m/>
    <s v="0"/>
    <s v="District"/>
    <s v="5"/>
    <x v="3"/>
    <s v="55"/>
    <x v="16"/>
    <s v="553"/>
    <s v="Director of Financial Aid"/>
    <s v="553B"/>
    <s v="Director Financial Aid"/>
  </r>
  <r>
    <s v="PMN033"/>
    <x v="0"/>
    <s v="LABORF"/>
    <s v="2025"/>
    <n v="3353.84"/>
    <m/>
    <s v="RP314"/>
    <s v="553FA1"/>
    <s v="2110"/>
    <s v="646000"/>
    <m/>
    <m/>
    <s v="0"/>
    <s v="District"/>
    <s v="5"/>
    <x v="3"/>
    <s v="55"/>
    <x v="16"/>
    <s v="553"/>
    <s v="Director of Financial Aid"/>
    <s v="553B"/>
    <s v="Director Financial Aid"/>
  </r>
  <r>
    <s v="PMN033"/>
    <x v="0"/>
    <s v="LABORF"/>
    <s v="2025"/>
    <n v="33673.040000000001"/>
    <m/>
    <s v="GU001"/>
    <s v="553FA1"/>
    <s v="2110"/>
    <s v="646000"/>
    <m/>
    <m/>
    <s v="0"/>
    <s v="District"/>
    <s v="5"/>
    <x v="3"/>
    <s v="55"/>
    <x v="16"/>
    <s v="553"/>
    <s v="Director of Financial Aid"/>
    <s v="553B"/>
    <s v="Director Financial Aid"/>
  </r>
  <r>
    <s v="PMC147"/>
    <x v="0"/>
    <s v="LABORF"/>
    <s v="2025"/>
    <n v="11317.6"/>
    <m/>
    <s v="RP400"/>
    <s v="553FA3"/>
    <s v="2191"/>
    <s v="646002"/>
    <s v="BFADBA"/>
    <m/>
    <s v="0"/>
    <s v="District"/>
    <s v="5"/>
    <x v="3"/>
    <s v="55"/>
    <x v="16"/>
    <s v="553"/>
    <s v="Director of Financial Aid"/>
    <s v="553B"/>
    <s v="Director Financial Aid"/>
  </r>
  <r>
    <s v="PMC041"/>
    <x v="0"/>
    <s v="LABORF"/>
    <s v="2025"/>
    <n v="31762.880000000001"/>
    <m/>
    <s v="GU001"/>
    <s v="553FA3"/>
    <s v="2191"/>
    <s v="646000"/>
    <m/>
    <m/>
    <s v="0"/>
    <s v="District"/>
    <s v="5"/>
    <x v="3"/>
    <s v="55"/>
    <x v="16"/>
    <s v="553"/>
    <s v="Director of Financial Aid"/>
    <s v="553B"/>
    <s v="Director Financial Aid"/>
  </r>
  <r>
    <s v="PMF079"/>
    <x v="0"/>
    <s v="LABORF"/>
    <s v="2025"/>
    <n v="29257.24"/>
    <m/>
    <s v="GU001"/>
    <s v="55CCG1"/>
    <s v="1252"/>
    <s v="601000"/>
    <m/>
    <m/>
    <s v="0"/>
    <s v="District"/>
    <s v="5"/>
    <x v="3"/>
    <s v="55"/>
    <x v="16"/>
    <s v="55C"/>
    <s v="Dean Student Success &amp; Counseling"/>
    <s v="55CA"/>
    <s v="Dean Student Success &amp; Counseling"/>
  </r>
  <r>
    <s v="PMM006"/>
    <x v="0"/>
    <s v="LABORF"/>
    <s v="2025"/>
    <n v="16143.84"/>
    <m/>
    <s v="RP384"/>
    <s v="55CEQA"/>
    <s v="1214"/>
    <s v="649090"/>
    <m/>
    <m/>
    <s v="0"/>
    <s v="District"/>
    <s v="5"/>
    <x v="3"/>
    <s v="55"/>
    <x v="16"/>
    <s v="55C"/>
    <s v="Dean Student Success &amp; Counseling"/>
    <s v="55CA"/>
    <s v="Dean Student Success &amp; Counseling"/>
  </r>
  <r>
    <s v="PMN025"/>
    <x v="0"/>
    <s v="LABORF"/>
    <s v="2025"/>
    <n v="15776.74"/>
    <m/>
    <s v="RP384"/>
    <s v="55CMT9"/>
    <s v="2110"/>
    <s v="632000"/>
    <m/>
    <m/>
    <s v="0"/>
    <s v="District"/>
    <s v="5"/>
    <x v="3"/>
    <s v="55"/>
    <x v="16"/>
    <s v="55C"/>
    <s v="Dean Student Success &amp; Counseling"/>
    <s v="55CA"/>
    <s v="Dean Student Success &amp; Counseling"/>
  </r>
  <r>
    <s v="PMC219"/>
    <x v="0"/>
    <s v="LABORF"/>
    <s v="2025"/>
    <n v="69038.179999999993"/>
    <m/>
    <s v="RP384"/>
    <s v="55CMT9"/>
    <s v="2191"/>
    <s v="632000"/>
    <m/>
    <m/>
    <s v="0"/>
    <s v="District"/>
    <s v="5"/>
    <x v="3"/>
    <s v="55"/>
    <x v="16"/>
    <s v="55C"/>
    <s v="Dean Student Success &amp; Counseling"/>
    <s v="55CA"/>
    <s v="Dean Student Success &amp; Counseling"/>
  </r>
  <r>
    <s v="PMC255"/>
    <x v="0"/>
    <s v="LABORF"/>
    <s v="2025"/>
    <n v="13046.52"/>
    <m/>
    <s v="RP009"/>
    <s v="55CCA1"/>
    <s v="2191"/>
    <s v="643010"/>
    <s v="CARDCB"/>
    <m/>
    <s v="0"/>
    <s v="District"/>
    <s v="5"/>
    <x v="3"/>
    <s v="55"/>
    <x v="16"/>
    <s v="55C"/>
    <s v="Dean Student Success &amp; Counseling"/>
    <s v="55CB"/>
    <s v="Director of Student Services"/>
  </r>
  <r>
    <s v="PMC226"/>
    <x v="0"/>
    <s v="LABORF"/>
    <s v="2025"/>
    <n v="49707.23"/>
    <m/>
    <s v="RP007"/>
    <s v="55CDS1"/>
    <s v="2191"/>
    <s v="642000"/>
    <m/>
    <m/>
    <s v="0"/>
    <s v="District"/>
    <s v="5"/>
    <x v="3"/>
    <s v="55"/>
    <x v="16"/>
    <s v="55C"/>
    <s v="Dean Student Success &amp; Counseling"/>
    <s v="55CB"/>
    <s v="Director of Student Services"/>
  </r>
  <r>
    <s v="PPE011"/>
    <x v="0"/>
    <s v="LABORF"/>
    <s v="2025"/>
    <n v="0"/>
    <m/>
    <s v="GU001"/>
    <s v="55CEO1"/>
    <s v="2394"/>
    <s v="643000"/>
    <m/>
    <m/>
    <s v="0"/>
    <s v="District"/>
    <s v="5"/>
    <x v="3"/>
    <s v="55"/>
    <x v="16"/>
    <s v="55C"/>
    <s v="Dean Student Success &amp; Counseling"/>
    <s v="55CB"/>
    <s v="Director of Student Services"/>
  </r>
  <r>
    <s v="PPE023"/>
    <x v="0"/>
    <s v="LABORF"/>
    <s v="2025"/>
    <n v="0"/>
    <m/>
    <s v="RP025"/>
    <s v="55CRS1"/>
    <s v="2394"/>
    <s v="649090"/>
    <m/>
    <m/>
    <s v="0"/>
    <s v="District"/>
    <s v="5"/>
    <x v="3"/>
    <s v="55"/>
    <x v="16"/>
    <s v="55C"/>
    <s v="Dean Student Success &amp; Counseling"/>
    <s v="55CB"/>
    <s v="Director of Student Services"/>
  </r>
  <r>
    <s v="PPE011"/>
    <x v="0"/>
    <s v="LABORF"/>
    <s v="2025"/>
    <n v="0"/>
    <m/>
    <s v="RP025"/>
    <s v="55CRS1"/>
    <s v="2394"/>
    <s v="649090"/>
    <m/>
    <m/>
    <s v="0"/>
    <s v="District"/>
    <s v="5"/>
    <x v="3"/>
    <s v="55"/>
    <x v="16"/>
    <s v="55C"/>
    <s v="Dean Student Success &amp; Counseling"/>
    <s v="55CB"/>
    <s v="Director of Student Services"/>
  </r>
  <r>
    <s v="PMC029"/>
    <x v="0"/>
    <s v="LABORF"/>
    <s v="2025"/>
    <n v="57603.63"/>
    <m/>
    <s v="GU001"/>
    <s v="55DAR1"/>
    <s v="2191"/>
    <s v="620000"/>
    <m/>
    <m/>
    <s v="0"/>
    <s v="District"/>
    <s v="5"/>
    <x v="3"/>
    <s v="55"/>
    <x v="16"/>
    <s v="55D"/>
    <s v="Director Enrollment Svs"/>
    <s v="55DA"/>
    <s v="Director Enrollment Svs"/>
  </r>
  <r>
    <s v="PMM006"/>
    <x v="0"/>
    <s v="LABORF"/>
    <s v="2025"/>
    <n v="37668.94"/>
    <m/>
    <s v="GU001"/>
    <s v="55HEQ1"/>
    <s v="1214"/>
    <s v="649090"/>
    <m/>
    <m/>
    <s v="0"/>
    <s v="District"/>
    <s v="5"/>
    <x v="3"/>
    <s v="55"/>
    <x v="16"/>
    <s v="55H"/>
    <s v="Dir of Student Equity &amp; Success"/>
    <s v="55HA"/>
    <s v="Dir of Student Equity &amp; Success"/>
  </r>
  <r>
    <s v="BMC265"/>
    <x v="0"/>
    <s v="LABORF"/>
    <s v="2025"/>
    <n v="73737.48"/>
    <m/>
    <s v="GU001"/>
    <s v="D01CO2"/>
    <s v="2191"/>
    <s v="677010"/>
    <m/>
    <m/>
    <s v="0"/>
    <s v="District"/>
    <s v="1"/>
    <x v="0"/>
    <s v="10"/>
    <x v="0"/>
    <s v="101"/>
    <s v="Chancellor's - Admin. Assistant"/>
    <s v="101A"/>
    <s v="Chancellor's - Admin. Assistant"/>
  </r>
  <r>
    <s v="DMN086"/>
    <x v="0"/>
    <s v="LABORF"/>
    <s v="2025"/>
    <n v="110679.78"/>
    <m/>
    <s v="RP040"/>
    <s v="102RG1"/>
    <s v="2110"/>
    <s v="684000"/>
    <m/>
    <m/>
    <s v="0"/>
    <s v="District"/>
    <s v="1"/>
    <x v="0"/>
    <s v="10"/>
    <x v="0"/>
    <s v="102"/>
    <s v="Public Affairs &amp; Development"/>
    <s v="102B"/>
    <s v="CREL Future Dev (1)"/>
  </r>
  <r>
    <s v="DPE016"/>
    <x v="0"/>
    <s v="LABORF"/>
    <s v="2025"/>
    <n v="0"/>
    <m/>
    <s v="RP040"/>
    <s v="102RG1"/>
    <s v="2394"/>
    <s v="684000"/>
    <m/>
    <m/>
    <s v="0"/>
    <s v="District"/>
    <s v="1"/>
    <x v="0"/>
    <s v="10"/>
    <x v="0"/>
    <s v="102"/>
    <s v="Public Affairs &amp; Development"/>
    <s v="102B"/>
    <s v="CREL Future Dev (1)"/>
  </r>
  <r>
    <s v="DMC021"/>
    <x v="0"/>
    <s v="LABORF"/>
    <s v="2025"/>
    <n v="22095.66"/>
    <m/>
    <s v="RP040"/>
    <s v="102RG1"/>
    <s v="2191"/>
    <s v="684000"/>
    <m/>
    <m/>
    <s v="0"/>
    <s v="District"/>
    <s v="1"/>
    <x v="0"/>
    <s v="10"/>
    <x v="0"/>
    <s v="102"/>
    <s v="Public Affairs &amp; Development"/>
    <s v="102B"/>
    <s v="CREL Future Dev (1)"/>
  </r>
  <r>
    <s v="DMC196"/>
    <x v="0"/>
    <s v="LABORF"/>
    <s v="2025"/>
    <n v="0"/>
    <m/>
    <s v="RP586"/>
    <s v="102EC2"/>
    <s v="2191"/>
    <s v="679000"/>
    <m/>
    <m/>
    <s v="0"/>
    <s v="District"/>
    <s v="1"/>
    <x v="0"/>
    <s v="10"/>
    <x v="0"/>
    <s v="102"/>
    <s v="Public Affairs &amp; Development"/>
    <s v="102E"/>
    <s v="Early College (Dual Enrollment)"/>
  </r>
  <r>
    <s v="BMC849"/>
    <x v="0"/>
    <s v="LABORF"/>
    <s v="2025"/>
    <n v="0"/>
    <m/>
    <s v="RP109"/>
    <s v="102HL1"/>
    <s v="2191"/>
    <s v="684000"/>
    <m/>
    <m/>
    <s v="0"/>
    <s v="District"/>
    <s v="1"/>
    <x v="0"/>
    <s v="10"/>
    <x v="0"/>
    <s v="102"/>
    <s v="Public Affairs &amp; Development"/>
    <s v="102G"/>
    <s v="AVC Public Affairs &amp; Dev"/>
  </r>
  <r>
    <s v="DMN017"/>
    <x v="0"/>
    <s v="LABORF"/>
    <s v="2025"/>
    <n v="64563.21"/>
    <m/>
    <s v="RP109"/>
    <s v="102HL1"/>
    <s v="2110"/>
    <s v="684000"/>
    <m/>
    <m/>
    <s v="0"/>
    <s v="District"/>
    <s v="1"/>
    <x v="0"/>
    <s v="10"/>
    <x v="0"/>
    <s v="102"/>
    <s v="Public Affairs &amp; Development"/>
    <s v="102G"/>
    <s v="AVC Public Affairs &amp; Dev"/>
  </r>
  <r>
    <s v="BMC835"/>
    <x v="0"/>
    <s v="LABORF"/>
    <s v="2025"/>
    <n v="21164.44"/>
    <m/>
    <s v="RP328"/>
    <s v="102KJC"/>
    <s v="2191"/>
    <s v="684000"/>
    <s v="CJFCGA"/>
    <m/>
    <s v="0"/>
    <s v="District"/>
    <s v="1"/>
    <x v="0"/>
    <s v="10"/>
    <x v="0"/>
    <s v="102"/>
    <s v="Public Affairs &amp; Development"/>
    <s v="102G"/>
    <s v="AVC Public Affairs &amp; Dev"/>
  </r>
  <r>
    <s v="DMC173"/>
    <x v="0"/>
    <s v="LABORF"/>
    <s v="2025"/>
    <n v="0"/>
    <m/>
    <s v="GU001"/>
    <s v="110ES1"/>
    <s v="2191"/>
    <s v="679000"/>
    <m/>
    <m/>
    <s v="0"/>
    <s v="District"/>
    <s v="1"/>
    <x v="0"/>
    <s v="11"/>
    <x v="1"/>
    <s v="110"/>
    <s v="Asst. Chancellor-Educational Svcs"/>
    <s v="110A"/>
    <s v="Asst. Chancellor-Educational Svcs"/>
  </r>
  <r>
    <s v="DMN060"/>
    <x v="0"/>
    <s v="LABORF"/>
    <s v="2025"/>
    <n v="30522.47"/>
    <m/>
    <s v="RP634"/>
    <s v="11BAEA"/>
    <s v="2110"/>
    <s v="684000"/>
    <s v="AEPDAB"/>
    <m/>
    <s v="0"/>
    <s v="District"/>
    <s v="1"/>
    <x v="0"/>
    <s v="11"/>
    <x v="1"/>
    <s v="11B"/>
    <s v="Assoc. Chanc. Econ &amp; Workfrce Dev"/>
    <s v="11BA"/>
    <s v="Director, Adult Ed"/>
  </r>
  <r>
    <s v="DMN060"/>
    <x v="0"/>
    <s v="LABORF"/>
    <s v="2025"/>
    <n v="30513.31"/>
    <m/>
    <s v="RP634"/>
    <s v="11BAEA"/>
    <s v="2110"/>
    <s v="684000"/>
    <s v="AEPDSC"/>
    <m/>
    <s v="0"/>
    <s v="District"/>
    <s v="1"/>
    <x v="0"/>
    <s v="11"/>
    <x v="1"/>
    <s v="11B"/>
    <s v="Assoc. Chanc. Econ &amp; Workfrce Dev"/>
    <s v="11BA"/>
    <s v="Director, Adult Ed"/>
  </r>
  <r>
    <s v="DMC206"/>
    <x v="0"/>
    <s v="LABORF"/>
    <s v="2025"/>
    <n v="4475.78"/>
    <m/>
    <s v="CE015"/>
    <s v="11BCR1"/>
    <s v="2191"/>
    <s v="684000"/>
    <m/>
    <m/>
    <s v="0"/>
    <s v="District"/>
    <s v="1"/>
    <x v="0"/>
    <s v="11"/>
    <x v="1"/>
    <s v="11B"/>
    <s v="Assoc. Chanc. Econ &amp; Workfrce Dev"/>
    <s v="11BC"/>
    <s v="Tech Prep Education BC"/>
  </r>
  <r>
    <s v="DMN043"/>
    <x v="0"/>
    <s v="LABORF"/>
    <s v="2025"/>
    <n v="7727.73"/>
    <m/>
    <s v="CE015"/>
    <s v="11BCR1"/>
    <s v="2110"/>
    <s v="684000"/>
    <m/>
    <m/>
    <s v="0"/>
    <s v="District"/>
    <s v="1"/>
    <x v="0"/>
    <s v="11"/>
    <x v="1"/>
    <s v="11B"/>
    <s v="Assoc. Chanc. Econ &amp; Workfrce Dev"/>
    <s v="11BC"/>
    <s v="Tech Prep Education BC"/>
  </r>
  <r>
    <s v="DMC149"/>
    <x v="0"/>
    <s v="LABORF"/>
    <s v="2025"/>
    <n v="460.98"/>
    <m/>
    <s v="CE015"/>
    <s v="11BCR1"/>
    <s v="2191"/>
    <s v="684000"/>
    <m/>
    <m/>
    <s v="0"/>
    <s v="District"/>
    <s v="1"/>
    <x v="0"/>
    <s v="11"/>
    <x v="1"/>
    <s v="11B"/>
    <s v="Assoc. Chanc. Econ &amp; Workfrce Dev"/>
    <s v="11BC"/>
    <s v="Tech Prep Education BC"/>
  </r>
  <r>
    <s v="DMC149"/>
    <x v="0"/>
    <s v="LABORF"/>
    <s v="2025"/>
    <n v="17860.66"/>
    <m/>
    <s v="RP615"/>
    <s v="117A01"/>
    <s v="2191"/>
    <s v="684000"/>
    <s v="HRTPA"/>
    <m/>
    <s v="0"/>
    <s v="District"/>
    <s v="1"/>
    <x v="0"/>
    <s v="11"/>
    <x v="1"/>
    <s v="11B"/>
    <s v="Assoc. Chanc. Econ &amp; Workfrce Dev"/>
    <s v="11BH"/>
    <s v="Clean Energy"/>
  </r>
  <r>
    <s v="DMN079"/>
    <x v="0"/>
    <s v="LABORF"/>
    <s v="2025"/>
    <n v="16518.939999999999"/>
    <m/>
    <s v="RP615"/>
    <s v="117A01"/>
    <s v="2110"/>
    <s v="684000"/>
    <s v="HRTPA"/>
    <m/>
    <s v="0"/>
    <s v="District"/>
    <s v="1"/>
    <x v="0"/>
    <s v="11"/>
    <x v="1"/>
    <s v="11B"/>
    <s v="Assoc. Chanc. Econ &amp; Workfrce Dev"/>
    <s v="11BH"/>
    <s v="Clean Energy"/>
  </r>
  <r>
    <s v="DPE052"/>
    <x v="0"/>
    <s v="LABORF"/>
    <s v="2025"/>
    <n v="0"/>
    <m/>
    <s v="RP615"/>
    <s v="117A01"/>
    <s v="2412"/>
    <s v="684000"/>
    <s v="HRTPA"/>
    <m/>
    <s v="0"/>
    <s v="District"/>
    <s v="1"/>
    <x v="0"/>
    <s v="11"/>
    <x v="1"/>
    <s v="11B"/>
    <s v="Assoc. Chanc. Econ &amp; Workfrce Dev"/>
    <s v="11BH"/>
    <s v="Clean Energy"/>
  </r>
  <r>
    <s v="DMC129"/>
    <x v="0"/>
    <s v="LABORF"/>
    <s v="2025"/>
    <n v="392.53"/>
    <m/>
    <s v="RP587"/>
    <s v="11BFJ2"/>
    <s v="2191"/>
    <s v="684000"/>
    <m/>
    <m/>
    <s v="0"/>
    <s v="District"/>
    <s v="1"/>
    <x v="0"/>
    <s v="11"/>
    <x v="1"/>
    <s v="11B"/>
    <s v="Assoc. Chanc. Econ &amp; Workfrce Dev"/>
    <s v="11BH"/>
    <s v="Clean Energy"/>
  </r>
  <r>
    <s v="DMN079"/>
    <x v="0"/>
    <s v="LABORF"/>
    <s v="2025"/>
    <n v="597.66999999999996"/>
    <m/>
    <s v="RP682"/>
    <s v="11BZE2"/>
    <s v="2110"/>
    <s v="684000"/>
    <m/>
    <m/>
    <s v="0"/>
    <s v="District"/>
    <s v="1"/>
    <x v="0"/>
    <s v="11"/>
    <x v="1"/>
    <s v="11B"/>
    <s v="Assoc. Chanc. Econ &amp; Workfrce Dev"/>
    <s v="11BH"/>
    <s v="Clean Energy"/>
  </r>
  <r>
    <s v="DPE181"/>
    <x v="0"/>
    <s v="LABORF"/>
    <s v="2025"/>
    <n v="0"/>
    <m/>
    <s v="CE005"/>
    <s v="117ETA"/>
    <s v="2394"/>
    <s v="684000"/>
    <m/>
    <m/>
    <s v="0"/>
    <s v="District"/>
    <s v="1"/>
    <x v="0"/>
    <s v="11"/>
    <x v="1"/>
    <s v="11B"/>
    <s v="Assoc. Chanc. Econ &amp; Workfrce Dev"/>
    <s v="11BJ"/>
    <s v="Workplace Learning"/>
  </r>
  <r>
    <s v="DPE054"/>
    <x v="0"/>
    <s v="LABORF"/>
    <s v="2025"/>
    <n v="0"/>
    <m/>
    <s v="CE005"/>
    <s v="117ETB"/>
    <s v="2412"/>
    <s v="684000"/>
    <m/>
    <m/>
    <s v="0"/>
    <s v="District"/>
    <s v="1"/>
    <x v="0"/>
    <s v="11"/>
    <x v="1"/>
    <s v="11B"/>
    <s v="Assoc. Chanc. Econ &amp; Workfrce Dev"/>
    <s v="11BJ"/>
    <s v="Workplace Learning"/>
  </r>
  <r>
    <s v="DPE027"/>
    <x v="0"/>
    <s v="LABORF"/>
    <s v="2025"/>
    <n v="0"/>
    <m/>
    <s v="CE005"/>
    <s v="117ETD"/>
    <s v="2412"/>
    <s v="684000"/>
    <m/>
    <m/>
    <s v="0"/>
    <s v="District"/>
    <s v="1"/>
    <x v="0"/>
    <s v="11"/>
    <x v="1"/>
    <s v="11B"/>
    <s v="Assoc. Chanc. Econ &amp; Workfrce Dev"/>
    <s v="11BJ"/>
    <s v="Workplace Learning"/>
  </r>
  <r>
    <s v="DPE029"/>
    <x v="0"/>
    <s v="LABORF"/>
    <s v="2025"/>
    <n v="0"/>
    <m/>
    <s v="CE005"/>
    <s v="117ETD"/>
    <s v="2412"/>
    <s v="684000"/>
    <m/>
    <m/>
    <s v="0"/>
    <s v="District"/>
    <s v="1"/>
    <x v="0"/>
    <s v="11"/>
    <x v="1"/>
    <s v="11B"/>
    <s v="Assoc. Chanc. Econ &amp; Workfrce Dev"/>
    <s v="11BJ"/>
    <s v="Workplace Learning"/>
  </r>
  <r>
    <s v="DPE071"/>
    <x v="3"/>
    <s v="LABORF"/>
    <s v="2025"/>
    <n v="0"/>
    <m/>
    <s v="CE005"/>
    <s v="117ETD"/>
    <s v="2412"/>
    <s v="684000"/>
    <m/>
    <m/>
    <s v="0"/>
    <s v="District"/>
    <s v="1"/>
    <x v="0"/>
    <s v="11"/>
    <x v="1"/>
    <s v="11B"/>
    <s v="Assoc. Chanc. Econ &amp; Workfrce Dev"/>
    <s v="11BJ"/>
    <s v="Workplace Learning"/>
  </r>
  <r>
    <s v="DPE051"/>
    <x v="0"/>
    <s v="LABORF"/>
    <s v="2025"/>
    <n v="0"/>
    <m/>
    <s v="GU001"/>
    <s v="117ETP"/>
    <s v="2412"/>
    <s v="684000"/>
    <m/>
    <m/>
    <s v="0"/>
    <s v="District"/>
    <s v="1"/>
    <x v="0"/>
    <s v="11"/>
    <x v="1"/>
    <s v="11B"/>
    <s v="Assoc. Chanc. Econ &amp; Workfrce Dev"/>
    <s v="11BJ"/>
    <s v="Workplace Learning"/>
  </r>
  <r>
    <s v="BMC835"/>
    <x v="0"/>
    <s v="LABORF"/>
    <s v="2025"/>
    <n v="7054.82"/>
    <m/>
    <s v="RP617"/>
    <s v="11BKFP"/>
    <s v="2191"/>
    <s v="684000"/>
    <m/>
    <m/>
    <s v="0"/>
    <s v="District"/>
    <s v="1"/>
    <x v="0"/>
    <s v="11"/>
    <x v="1"/>
    <s v="11B"/>
    <s v="Assoc. Chanc. Econ &amp; Workfrce Dev"/>
    <s v="11BK"/>
    <s v="SWF Fiscal Agent"/>
  </r>
  <r>
    <s v="DMN101"/>
    <x v="0"/>
    <s v="LABORF"/>
    <s v="2025"/>
    <n v="14447.64"/>
    <m/>
    <s v="RP617"/>
    <s v="11BKFP"/>
    <s v="2110"/>
    <s v="684000"/>
    <m/>
    <m/>
    <s v="0"/>
    <s v="District"/>
    <s v="1"/>
    <x v="0"/>
    <s v="11"/>
    <x v="1"/>
    <s v="11B"/>
    <s v="Assoc. Chanc. Econ &amp; Workfrce Dev"/>
    <s v="11BK"/>
    <s v="SWF Fiscal Agent"/>
  </r>
  <r>
    <s v="DPE021"/>
    <x v="0"/>
    <s v="LABORF"/>
    <s v="2025"/>
    <n v="0"/>
    <m/>
    <s v="RP461"/>
    <s v="11BZE1"/>
    <s v="2394"/>
    <s v="684000"/>
    <m/>
    <m/>
    <s v="0"/>
    <s v="District"/>
    <s v="1"/>
    <x v="0"/>
    <s v="11"/>
    <x v="1"/>
    <s v="11B"/>
    <s v="Assoc. Chanc. Econ &amp; Workfrce Dev"/>
    <s v="11BZ"/>
    <s v="Clean Energy, Zero Emissions"/>
  </r>
  <r>
    <s v="DMC129"/>
    <x v="0"/>
    <s v="LABORF"/>
    <s v="2025"/>
    <n v="2318.81"/>
    <m/>
    <s v="RP461"/>
    <s v="11BZE1"/>
    <s v="2191"/>
    <s v="684000"/>
    <m/>
    <m/>
    <s v="0"/>
    <s v="District"/>
    <s v="1"/>
    <x v="0"/>
    <s v="11"/>
    <x v="1"/>
    <s v="11B"/>
    <s v="Assoc. Chanc. Econ &amp; Workfrce Dev"/>
    <s v="11BZ"/>
    <s v="Clean Energy, Zero Emissions"/>
  </r>
  <r>
    <s v="DTN018"/>
    <x v="0"/>
    <s v="LABORF"/>
    <s v="2025"/>
    <n v="23479.11"/>
    <m/>
    <s v="GU001"/>
    <s v="120BS0"/>
    <s v="2110"/>
    <s v="711001"/>
    <m/>
    <m/>
    <s v="0"/>
    <s v="District"/>
    <s v="1"/>
    <x v="0"/>
    <s v="12"/>
    <x v="2"/>
    <s v="120"/>
    <s v="Asst. Chancellor, Admin Svcs."/>
    <s v="120A"/>
    <s v="Asst. Chancellor - Admin Svcs."/>
  </r>
  <r>
    <s v="DMC190"/>
    <x v="0"/>
    <s v="LABORF"/>
    <s v="2025"/>
    <n v="83427.360000000001"/>
    <m/>
    <s v="GU001"/>
    <s v="120BS1"/>
    <s v="2191"/>
    <s v="672000"/>
    <m/>
    <m/>
    <s v="0"/>
    <s v="District"/>
    <s v="1"/>
    <x v="0"/>
    <s v="12"/>
    <x v="2"/>
    <s v="120"/>
    <s v="Asst. Chancellor, Admin Svcs."/>
    <s v="120A"/>
    <s v="Asst. Chancellor - Admin Svcs."/>
  </r>
  <r>
    <s v="DMN076"/>
    <x v="0"/>
    <s v="LABORF"/>
    <s v="2025"/>
    <n v="110679.78"/>
    <m/>
    <s v="GU001"/>
    <s v="122BS2"/>
    <s v="2110"/>
    <s v="672000"/>
    <m/>
    <m/>
    <s v="0"/>
    <s v="District"/>
    <s v="1"/>
    <x v="0"/>
    <s v="12"/>
    <x v="2"/>
    <s v="122"/>
    <s v="Director of Accounting Services"/>
    <s v="122A"/>
    <s v="Director of Accounting Services"/>
  </r>
  <r>
    <s v="DSUB23"/>
    <x v="0"/>
    <s v="LABORF"/>
    <s v="2025"/>
    <n v="0"/>
    <m/>
    <s v="GU001"/>
    <s v="122BS7"/>
    <s v="2399"/>
    <s v="672000"/>
    <m/>
    <m/>
    <s v="0"/>
    <s v="District"/>
    <s v="1"/>
    <x v="0"/>
    <s v="12"/>
    <x v="2"/>
    <s v="122"/>
    <s v="Director of Accounting Services"/>
    <s v="122A"/>
    <s v="Director of Accounting Services"/>
  </r>
  <r>
    <s v="DTN030"/>
    <x v="0"/>
    <s v="LABORF"/>
    <s v="2025"/>
    <n v="45250.73"/>
    <m/>
    <s v="GU001"/>
    <s v="122BS7"/>
    <s v="2110"/>
    <s v="672000"/>
    <m/>
    <m/>
    <s v="0"/>
    <s v="District"/>
    <s v="1"/>
    <x v="0"/>
    <s v="12"/>
    <x v="2"/>
    <s v="122"/>
    <s v="Director of Accounting Services"/>
    <s v="122A"/>
    <s v="Director of Accounting Services"/>
  </r>
  <r>
    <s v="DMC009"/>
    <x v="0"/>
    <s v="LABORF"/>
    <s v="2025"/>
    <n v="59043.72"/>
    <m/>
    <s v="GU001"/>
    <s v="122BS7"/>
    <s v="2191"/>
    <s v="672000"/>
    <m/>
    <m/>
    <s v="0"/>
    <s v="District"/>
    <s v="1"/>
    <x v="0"/>
    <s v="12"/>
    <x v="2"/>
    <s v="122"/>
    <s v="Director of Accounting Services"/>
    <s v="122A"/>
    <s v="Director of Accounting Services"/>
  </r>
  <r>
    <s v="DMN054"/>
    <x v="0"/>
    <s v="LABORF"/>
    <s v="2025"/>
    <n v="155737.56"/>
    <m/>
    <s v="GU001"/>
    <s v="131IS0"/>
    <s v="2110"/>
    <s v="678000"/>
    <m/>
    <m/>
    <s v="0"/>
    <s v="District"/>
    <s v="1"/>
    <x v="0"/>
    <s v="13"/>
    <x v="3"/>
    <s v="131"/>
    <s v="IT-Director, Security"/>
    <s v="131A"/>
    <s v="IT-Director, Security"/>
  </r>
  <r>
    <s v="DMC077"/>
    <x v="0"/>
    <s v="LABORF"/>
    <s v="2025"/>
    <n v="0"/>
    <m/>
    <s v="RP533"/>
    <s v="131TS0"/>
    <s v="2191"/>
    <s v="678000"/>
    <m/>
    <m/>
    <s v="0"/>
    <s v="District"/>
    <s v="1"/>
    <x v="0"/>
    <s v="13"/>
    <x v="3"/>
    <s v="131"/>
    <s v="IT-Director, Security"/>
    <s v="131A"/>
    <s v="IT-Director, Security"/>
  </r>
  <r>
    <s v="DMC028"/>
    <x v="0"/>
    <s v="LABORF"/>
    <s v="2025"/>
    <n v="123848.28"/>
    <m/>
    <s v="GU001"/>
    <s v="132EA0"/>
    <s v="2191"/>
    <s v="678000"/>
    <m/>
    <m/>
    <s v="0"/>
    <s v="District"/>
    <s v="1"/>
    <x v="0"/>
    <s v="13"/>
    <x v="3"/>
    <s v="132"/>
    <s v="IT-Director, Enterprise Application"/>
    <s v="132A"/>
    <s v="IT-Director, Enterprise Application"/>
  </r>
  <r>
    <s v="DMC127"/>
    <x v="0"/>
    <s v="LABORF"/>
    <s v="2025"/>
    <n v="117880.56"/>
    <m/>
    <s v="GU001"/>
    <s v="132EA0"/>
    <s v="2191"/>
    <s v="678000"/>
    <m/>
    <m/>
    <s v="0"/>
    <s v="District"/>
    <s v="1"/>
    <x v="0"/>
    <s v="13"/>
    <x v="3"/>
    <s v="132"/>
    <s v="IT-Director, Enterprise Application"/>
    <s v="132A"/>
    <s v="IT-Director, Enterprise Application"/>
  </r>
  <r>
    <s v="DMN063"/>
    <x v="0"/>
    <s v="LABORF"/>
    <s v="2025"/>
    <n v="171905.13"/>
    <m/>
    <s v="GU001"/>
    <s v="132EA0"/>
    <s v="2110"/>
    <s v="678000"/>
    <m/>
    <m/>
    <s v="0"/>
    <s v="District"/>
    <s v="1"/>
    <x v="0"/>
    <s v="13"/>
    <x v="3"/>
    <s v="132"/>
    <s v="IT-Director, Enterprise Application"/>
    <s v="132A"/>
    <s v="IT-Director, Enterprise Application"/>
  </r>
  <r>
    <s v="DMN105"/>
    <x v="0"/>
    <s v="LABORF"/>
    <s v="2025"/>
    <n v="0"/>
    <m/>
    <s v="GU001"/>
    <s v="133II0"/>
    <s v="2110"/>
    <s v="678000"/>
    <m/>
    <m/>
    <s v="0"/>
    <s v="District"/>
    <s v="1"/>
    <x v="0"/>
    <s v="13"/>
    <x v="3"/>
    <s v="133"/>
    <s v="IT-Director, IT Infrastructure"/>
    <s v="133A"/>
    <s v="IT-Director, IT Infrastructure"/>
  </r>
  <r>
    <s v="DMC001"/>
    <x v="0"/>
    <s v="LABORF"/>
    <s v="2025"/>
    <n v="140122.92000000001"/>
    <m/>
    <s v="GU001"/>
    <s v="133II0"/>
    <s v="2191"/>
    <s v="678000"/>
    <m/>
    <m/>
    <s v="0"/>
    <s v="District"/>
    <s v="1"/>
    <x v="0"/>
    <s v="13"/>
    <x v="3"/>
    <s v="133"/>
    <s v="IT-Director, IT Infrastructure"/>
    <s v="133A"/>
    <s v="IT-Director, IT Infrastructure"/>
  </r>
  <r>
    <s v="DTC002"/>
    <x v="0"/>
    <s v="LABORF"/>
    <s v="2025"/>
    <n v="0"/>
    <m/>
    <s v="GU001"/>
    <s v="140HR0"/>
    <s v="2399"/>
    <s v="673000"/>
    <m/>
    <m/>
    <s v="0"/>
    <s v="District"/>
    <s v="1"/>
    <x v="0"/>
    <s v="14"/>
    <x v="4"/>
    <s v="140"/>
    <s v="HR - Vice Chancellor"/>
    <s v="140A"/>
    <s v="HR - Vice Chancellor"/>
  </r>
  <r>
    <s v="DMN012"/>
    <x v="0"/>
    <s v="LABORF"/>
    <s v="2025"/>
    <n v="280000"/>
    <m/>
    <s v="GU001"/>
    <s v="140HR0"/>
    <s v="2110"/>
    <s v="673000"/>
    <m/>
    <m/>
    <s v="0"/>
    <s v="District"/>
    <s v="1"/>
    <x v="0"/>
    <s v="14"/>
    <x v="4"/>
    <s v="140"/>
    <s v="HR - Vice Chancellor"/>
    <s v="140A"/>
    <s v="HR - Vice Chancellor"/>
  </r>
  <r>
    <s v="DMC161"/>
    <x v="0"/>
    <s v="LABORF"/>
    <s v="2025"/>
    <n v="77424.350000000006"/>
    <m/>
    <s v="GU001"/>
    <s v="140HR6"/>
    <s v="2191"/>
    <s v="677050"/>
    <m/>
    <m/>
    <s v="0"/>
    <s v="District"/>
    <s v="1"/>
    <x v="0"/>
    <s v="14"/>
    <x v="4"/>
    <s v="140"/>
    <s v="HR - Vice Chancellor"/>
    <s v="140A"/>
    <s v="HR - Vice Chancellor"/>
  </r>
  <r>
    <s v="DMN020"/>
    <x v="0"/>
    <s v="LABORF"/>
    <s v="2025"/>
    <n v="155737.56"/>
    <m/>
    <s v="GU001"/>
    <s v="145HR4"/>
    <s v="2110"/>
    <s v="673000"/>
    <m/>
    <m/>
    <s v="0"/>
    <s v="District"/>
    <s v="1"/>
    <x v="0"/>
    <s v="14"/>
    <x v="4"/>
    <s v="145"/>
    <s v="District HR"/>
    <s v="145A"/>
    <s v="HR Manager - PC"/>
  </r>
  <r>
    <s v="DTC043"/>
    <x v="0"/>
    <s v="LABORF"/>
    <s v="2025"/>
    <n v="0"/>
    <m/>
    <s v="GU001"/>
    <s v="145HR5"/>
    <s v="2399"/>
    <s v="673000"/>
    <m/>
    <m/>
    <s v="0"/>
    <s v="District"/>
    <s v="1"/>
    <x v="0"/>
    <s v="14"/>
    <x v="4"/>
    <s v="145"/>
    <s v="District HR"/>
    <s v="145C"/>
    <s v="HR Manager - CC"/>
  </r>
  <r>
    <s v="DMC117"/>
    <x v="0"/>
    <s v="LABORF"/>
    <s v="2025"/>
    <n v="27167.47"/>
    <m/>
    <s v="GU001"/>
    <s v="160OP0"/>
    <s v="2191"/>
    <s v="653000"/>
    <m/>
    <m/>
    <s v="0"/>
    <s v="District"/>
    <s v="1"/>
    <x v="0"/>
    <s v="16"/>
    <x v="18"/>
    <s v="160"/>
    <s v="Operations"/>
    <s v="160O"/>
    <s v="Operations"/>
  </r>
  <r>
    <s v="DMN068"/>
    <x v="0"/>
    <s v="LABORF"/>
    <s v="2025"/>
    <n v="944.24"/>
    <m/>
    <s v="MG100"/>
    <s v="18F000"/>
    <s v="2110"/>
    <s v="711001"/>
    <m/>
    <m/>
    <s v="0"/>
    <s v="District"/>
    <s v="1"/>
    <x v="0"/>
    <s v="18"/>
    <x v="5"/>
    <s v="18F"/>
    <s v="DO - Construction"/>
    <s v="18FA"/>
    <s v="DO - Construction"/>
  </r>
  <r>
    <s v="BTC205"/>
    <x v="0"/>
    <s v="LABORF"/>
    <s v="2025"/>
    <n v="0"/>
    <m/>
    <s v="GU001"/>
    <s v="206AT0"/>
    <s v="2399"/>
    <s v="696011"/>
    <m/>
    <m/>
    <s v="0"/>
    <s v="District"/>
    <s v="2"/>
    <x v="1"/>
    <s v="20"/>
    <x v="6"/>
    <s v="206"/>
    <s v="BC Athletics"/>
    <s v="206A"/>
    <s v="BC Athletics"/>
  </r>
  <r>
    <s v="BMN088"/>
    <x v="0"/>
    <s v="LABORF"/>
    <s v="2025"/>
    <n v="93388.49"/>
    <m/>
    <s v="GU001"/>
    <s v="206AT0"/>
    <s v="2110"/>
    <s v="696011"/>
    <m/>
    <m/>
    <s v="0"/>
    <s v="District"/>
    <s v="2"/>
    <x v="1"/>
    <s v="20"/>
    <x v="6"/>
    <s v="206"/>
    <s v="BC Athletics"/>
    <s v="206A"/>
    <s v="BC Athletics"/>
  </r>
  <r>
    <s v="BMF587"/>
    <x v="0"/>
    <s v="LABORF"/>
    <s v="2025"/>
    <n v="13059.21"/>
    <m/>
    <s v="GU001"/>
    <s v="206AT0"/>
    <s v="1251"/>
    <s v="696011"/>
    <m/>
    <m/>
    <s v="0"/>
    <s v="District"/>
    <s v="2"/>
    <x v="1"/>
    <s v="20"/>
    <x v="6"/>
    <s v="206"/>
    <s v="BC Athletics"/>
    <s v="206A"/>
    <s v="BC Athletics"/>
  </r>
  <r>
    <s v="BMF449"/>
    <x v="0"/>
    <s v="LABORF"/>
    <s v="2025"/>
    <n v="76091.23"/>
    <m/>
    <s v="GU001"/>
    <s v="206AT0"/>
    <s v="1251"/>
    <s v="696011"/>
    <m/>
    <m/>
    <s v="0"/>
    <s v="District"/>
    <s v="2"/>
    <x v="1"/>
    <s v="20"/>
    <x v="6"/>
    <s v="206"/>
    <s v="BC Athletics"/>
    <s v="206A"/>
    <s v="BC Athletics"/>
  </r>
  <r>
    <s v="BMC294"/>
    <x v="0"/>
    <s v="LABORF"/>
    <s v="2025"/>
    <n v="0"/>
    <m/>
    <s v="GU001"/>
    <s v="206AT0"/>
    <s v="2191"/>
    <s v="696011"/>
    <m/>
    <m/>
    <s v="0"/>
    <s v="District"/>
    <s v="2"/>
    <x v="1"/>
    <s v="20"/>
    <x v="6"/>
    <s v="206"/>
    <s v="BC Athletics"/>
    <s v="206A"/>
    <s v="BC Athletics"/>
  </r>
  <r>
    <s v="BMF608"/>
    <x v="0"/>
    <s v="LABORF"/>
    <s v="2025"/>
    <n v="12417.83"/>
    <m/>
    <s v="GU001"/>
    <s v="206AT0"/>
    <s v="1251"/>
    <s v="696011"/>
    <m/>
    <m/>
    <s v="0"/>
    <s v="District"/>
    <s v="2"/>
    <x v="1"/>
    <s v="20"/>
    <x v="6"/>
    <s v="206"/>
    <s v="BC Athletics"/>
    <s v="206A"/>
    <s v="BC Athletics"/>
  </r>
  <r>
    <s v="BMF689"/>
    <x v="0"/>
    <s v="LABORF"/>
    <s v="2025"/>
    <n v="93752.320000000007"/>
    <m/>
    <s v="GU001"/>
    <s v="206AT0"/>
    <s v="1100"/>
    <s v="083550"/>
    <m/>
    <m/>
    <s v="0"/>
    <s v="District"/>
    <s v="2"/>
    <x v="1"/>
    <s v="20"/>
    <x v="6"/>
    <s v="206"/>
    <s v="BC Athletics"/>
    <s v="206A"/>
    <s v="BC Athletics"/>
  </r>
  <r>
    <s v="BPE004"/>
    <x v="0"/>
    <s v="LABORF"/>
    <s v="2025"/>
    <n v="0"/>
    <m/>
    <s v="GU001"/>
    <s v="206PM1"/>
    <s v="2394"/>
    <s v="696011"/>
    <m/>
    <m/>
    <s v="0"/>
    <s v="District"/>
    <s v="2"/>
    <x v="1"/>
    <s v="20"/>
    <x v="6"/>
    <s v="206"/>
    <s v="BC Athletics"/>
    <s v="206A"/>
    <s v="BC Athletics"/>
  </r>
  <r>
    <s v="BMF519"/>
    <x v="0"/>
    <s v="LABORF"/>
    <s v="2025"/>
    <n v="66585.38"/>
    <m/>
    <s v="GU001"/>
    <s v="206PH1"/>
    <s v="1100"/>
    <s v="083500"/>
    <m/>
    <m/>
    <s v="0"/>
    <s v="District"/>
    <s v="2"/>
    <x v="1"/>
    <s v="20"/>
    <x v="6"/>
    <s v="206"/>
    <s v="BC Athletics"/>
    <s v="206B"/>
    <s v="BC Athletics-INST"/>
  </r>
  <r>
    <s v="BMF449"/>
    <x v="0"/>
    <s v="LABORF"/>
    <s v="2025"/>
    <n v="88786.85"/>
    <m/>
    <s v="GU001"/>
    <s v="206PH1"/>
    <s v="1100"/>
    <s v="083500"/>
    <m/>
    <m/>
    <s v="0"/>
    <s v="District"/>
    <s v="2"/>
    <x v="1"/>
    <s v="20"/>
    <x v="6"/>
    <s v="206"/>
    <s v="BC Athletics"/>
    <s v="206B"/>
    <s v="BC Athletics-INST"/>
  </r>
  <r>
    <s v="BMF587"/>
    <x v="0"/>
    <s v="LABORF"/>
    <s v="2025"/>
    <n v="57111.77"/>
    <m/>
    <s v="GU001"/>
    <s v="206PH1"/>
    <s v="1100"/>
    <s v="083500"/>
    <m/>
    <m/>
    <s v="0"/>
    <s v="District"/>
    <s v="2"/>
    <x v="1"/>
    <s v="20"/>
    <x v="6"/>
    <s v="206"/>
    <s v="BC Athletics"/>
    <s v="206B"/>
    <s v="BC Athletics-INST"/>
  </r>
  <r>
    <s v="BPE670"/>
    <x v="0"/>
    <s v="LABORF"/>
    <s v="2025"/>
    <n v="0"/>
    <m/>
    <s v="RP681"/>
    <s v="20DAY1"/>
    <s v="2394"/>
    <s v="684000"/>
    <m/>
    <m/>
    <s v="0"/>
    <s v="District"/>
    <s v="2"/>
    <x v="1"/>
    <s v="20"/>
    <x v="6"/>
    <s v="20D"/>
    <s v="President - Bakersfield College"/>
    <s v="20DA"/>
    <s v="BC Tech Program"/>
  </r>
  <r>
    <s v="BPE104"/>
    <x v="0"/>
    <s v="LABORF"/>
    <s v="2025"/>
    <n v="0"/>
    <m/>
    <s v="GU001"/>
    <s v="210VI0"/>
    <s v="2394"/>
    <s v="601000"/>
    <m/>
    <m/>
    <s v="0"/>
    <s v="District"/>
    <s v="2"/>
    <x v="1"/>
    <s v="21"/>
    <x v="7"/>
    <s v="210"/>
    <s v="VP of Student Learning"/>
    <s v="210A"/>
    <s v="VP Student Learning"/>
  </r>
  <r>
    <s v="BPE156"/>
    <x v="0"/>
    <s v="LABORF"/>
    <s v="2025"/>
    <n v="0"/>
    <m/>
    <s v="GU001"/>
    <s v="210VI0"/>
    <s v="2394"/>
    <s v="601000"/>
    <m/>
    <m/>
    <s v="0"/>
    <s v="District"/>
    <s v="2"/>
    <x v="1"/>
    <s v="21"/>
    <x v="7"/>
    <s v="210"/>
    <s v="VP of Student Learning"/>
    <s v="210A"/>
    <s v="VP Student Learning"/>
  </r>
  <r>
    <s v="BPE201"/>
    <x v="0"/>
    <s v="LABORF"/>
    <s v="2025"/>
    <n v="0"/>
    <m/>
    <s v="GU001"/>
    <s v="210VI0"/>
    <s v="2394"/>
    <s v="601000"/>
    <m/>
    <m/>
    <s v="0"/>
    <s v="District"/>
    <s v="2"/>
    <x v="1"/>
    <s v="21"/>
    <x v="7"/>
    <s v="210"/>
    <s v="VP of Student Learning"/>
    <s v="210A"/>
    <s v="VP Student Learning"/>
  </r>
  <r>
    <s v="BPE255"/>
    <x v="0"/>
    <s v="LABORF"/>
    <s v="2025"/>
    <n v="0"/>
    <m/>
    <s v="GU001"/>
    <s v="210VI0"/>
    <s v="2394"/>
    <s v="601000"/>
    <m/>
    <m/>
    <s v="0"/>
    <s v="District"/>
    <s v="2"/>
    <x v="1"/>
    <s v="21"/>
    <x v="7"/>
    <s v="210"/>
    <s v="VP of Student Learning"/>
    <s v="210A"/>
    <s v="VP Student Learning"/>
  </r>
  <r>
    <s v="BPE276"/>
    <x v="0"/>
    <s v="LABORF"/>
    <s v="2025"/>
    <n v="0"/>
    <m/>
    <s v="GU001"/>
    <s v="210VI0"/>
    <s v="2394"/>
    <s v="601000"/>
    <m/>
    <m/>
    <s v="0"/>
    <s v="District"/>
    <s v="2"/>
    <x v="1"/>
    <s v="21"/>
    <x v="7"/>
    <s v="210"/>
    <s v="VP of Student Learning"/>
    <s v="210A"/>
    <s v="VP Student Learning"/>
  </r>
  <r>
    <s v="BPE293"/>
    <x v="0"/>
    <s v="LABORF"/>
    <s v="2025"/>
    <n v="0"/>
    <m/>
    <s v="GU001"/>
    <s v="210VI0"/>
    <s v="2394"/>
    <s v="601000"/>
    <m/>
    <m/>
    <s v="0"/>
    <s v="District"/>
    <s v="2"/>
    <x v="1"/>
    <s v="21"/>
    <x v="7"/>
    <s v="210"/>
    <s v="VP of Student Learning"/>
    <s v="210A"/>
    <s v="VP Student Learning"/>
  </r>
  <r>
    <s v="BPE294"/>
    <x v="0"/>
    <s v="LABORF"/>
    <s v="2025"/>
    <n v="0"/>
    <m/>
    <s v="GU001"/>
    <s v="210VI0"/>
    <s v="2394"/>
    <s v="601000"/>
    <m/>
    <m/>
    <s v="0"/>
    <s v="District"/>
    <s v="2"/>
    <x v="1"/>
    <s v="21"/>
    <x v="7"/>
    <s v="210"/>
    <s v="VP of Student Learning"/>
    <s v="210A"/>
    <s v="VP Student Learning"/>
  </r>
  <r>
    <s v="BTC158"/>
    <x v="0"/>
    <s v="LABORF"/>
    <s v="2025"/>
    <n v="0"/>
    <m/>
    <s v="GU001"/>
    <s v="210VI0"/>
    <s v="2399"/>
    <s v="601000"/>
    <m/>
    <m/>
    <s v="0"/>
    <s v="District"/>
    <s v="2"/>
    <x v="1"/>
    <s v="21"/>
    <x v="7"/>
    <s v="210"/>
    <s v="VP of Student Learning"/>
    <s v="210A"/>
    <s v="VP Student Learning"/>
  </r>
  <r>
    <s v="BPE345"/>
    <x v="0"/>
    <s v="LABORF"/>
    <s v="2025"/>
    <n v="0"/>
    <m/>
    <s v="GU001"/>
    <s v="210VI0"/>
    <s v="2394"/>
    <s v="601000"/>
    <m/>
    <m/>
    <s v="0"/>
    <s v="District"/>
    <s v="2"/>
    <x v="1"/>
    <s v="21"/>
    <x v="7"/>
    <s v="210"/>
    <s v="VP of Student Learning"/>
    <s v="210A"/>
    <s v="VP Student Learning"/>
  </r>
  <r>
    <s v="BPE359"/>
    <x v="0"/>
    <s v="LABORF"/>
    <s v="2025"/>
    <n v="0"/>
    <m/>
    <s v="GU001"/>
    <s v="210VI0"/>
    <s v="2394"/>
    <s v="601000"/>
    <m/>
    <m/>
    <s v="0"/>
    <s v="District"/>
    <s v="2"/>
    <x v="1"/>
    <s v="21"/>
    <x v="7"/>
    <s v="210"/>
    <s v="VP of Student Learning"/>
    <s v="210A"/>
    <s v="VP Student Learning"/>
  </r>
  <r>
    <s v="BPE510"/>
    <x v="0"/>
    <s v="LABORF"/>
    <s v="2025"/>
    <n v="0"/>
    <m/>
    <s v="GU001"/>
    <s v="210VI0"/>
    <s v="2394"/>
    <s v="601000"/>
    <m/>
    <m/>
    <s v="0"/>
    <s v="District"/>
    <s v="2"/>
    <x v="1"/>
    <s v="21"/>
    <x v="7"/>
    <s v="210"/>
    <s v="VP of Student Learning"/>
    <s v="210A"/>
    <s v="VP Student Learning"/>
  </r>
  <r>
    <s v="BPE746"/>
    <x v="0"/>
    <s v="LABORF"/>
    <s v="2025"/>
    <n v="0"/>
    <m/>
    <s v="GU001"/>
    <s v="210VI0"/>
    <s v="2394"/>
    <s v="601000"/>
    <m/>
    <m/>
    <s v="0"/>
    <s v="District"/>
    <s v="2"/>
    <x v="1"/>
    <s v="21"/>
    <x v="7"/>
    <s v="210"/>
    <s v="VP of Student Learning"/>
    <s v="210A"/>
    <s v="VP Student Learning"/>
  </r>
  <r>
    <s v="BPE774"/>
    <x v="0"/>
    <s v="LABORF"/>
    <s v="2025"/>
    <n v="0"/>
    <m/>
    <s v="GU001"/>
    <s v="210VI0"/>
    <s v="2394"/>
    <s v="601000"/>
    <m/>
    <m/>
    <s v="0"/>
    <s v="District"/>
    <s v="2"/>
    <x v="1"/>
    <s v="21"/>
    <x v="7"/>
    <s v="210"/>
    <s v="VP of Student Learning"/>
    <s v="210A"/>
    <s v="VP Student Learning"/>
  </r>
  <r>
    <s v="BPE150"/>
    <x v="0"/>
    <s v="LABORF"/>
    <s v="2025"/>
    <n v="0"/>
    <m/>
    <s v="GU001"/>
    <s v="210VI0"/>
    <s v="2394"/>
    <s v="601000"/>
    <m/>
    <m/>
    <s v="0"/>
    <s v="District"/>
    <s v="2"/>
    <x v="1"/>
    <s v="21"/>
    <x v="7"/>
    <s v="210"/>
    <s v="VP of Student Learning"/>
    <s v="210A"/>
    <s v="VP Student Learning"/>
  </r>
  <r>
    <s v="BPE202"/>
    <x v="0"/>
    <s v="LABORF"/>
    <s v="2025"/>
    <n v="0"/>
    <m/>
    <s v="GU001"/>
    <s v="210VI0"/>
    <s v="2394"/>
    <s v="601000"/>
    <m/>
    <m/>
    <s v="0"/>
    <s v="District"/>
    <s v="2"/>
    <x v="1"/>
    <s v="21"/>
    <x v="7"/>
    <s v="210"/>
    <s v="VP of Student Learning"/>
    <s v="210A"/>
    <s v="VP Student Learning"/>
  </r>
  <r>
    <s v="BPE214"/>
    <x v="0"/>
    <s v="LABORF"/>
    <s v="2025"/>
    <n v="0"/>
    <m/>
    <s v="GU001"/>
    <s v="210VI0"/>
    <s v="2394"/>
    <s v="601000"/>
    <m/>
    <m/>
    <s v="0"/>
    <s v="District"/>
    <s v="2"/>
    <x v="1"/>
    <s v="21"/>
    <x v="7"/>
    <s v="210"/>
    <s v="VP of Student Learning"/>
    <s v="210A"/>
    <s v="VP Student Learning"/>
  </r>
  <r>
    <s v="BPE256"/>
    <x v="0"/>
    <s v="LABORF"/>
    <s v="2025"/>
    <n v="0"/>
    <m/>
    <s v="GU001"/>
    <s v="210VI0"/>
    <s v="2394"/>
    <s v="601000"/>
    <m/>
    <m/>
    <s v="0"/>
    <s v="District"/>
    <s v="2"/>
    <x v="1"/>
    <s v="21"/>
    <x v="7"/>
    <s v="210"/>
    <s v="VP of Student Learning"/>
    <s v="210A"/>
    <s v="VP Student Learning"/>
  </r>
  <r>
    <s v="BTC195"/>
    <x v="0"/>
    <s v="LABORF"/>
    <s v="2025"/>
    <n v="0"/>
    <m/>
    <s v="GU001"/>
    <s v="210VI0"/>
    <s v="2399"/>
    <s v="601000"/>
    <m/>
    <m/>
    <s v="0"/>
    <s v="District"/>
    <s v="2"/>
    <x v="1"/>
    <s v="21"/>
    <x v="7"/>
    <s v="210"/>
    <s v="VP of Student Learning"/>
    <s v="210A"/>
    <s v="VP Student Learning"/>
  </r>
  <r>
    <s v="BTF073"/>
    <x v="0"/>
    <s v="LABORF"/>
    <s v="2025"/>
    <n v="0"/>
    <m/>
    <s v="GU001"/>
    <s v="210VI0"/>
    <s v="1311"/>
    <s v="499900"/>
    <m/>
    <m/>
    <s v="0"/>
    <s v="District"/>
    <s v="2"/>
    <x v="1"/>
    <s v="21"/>
    <x v="7"/>
    <s v="210"/>
    <s v="VP of Student Learning"/>
    <s v="210A"/>
    <s v="VP Student Learning"/>
  </r>
  <r>
    <s v="BTF090"/>
    <x v="0"/>
    <s v="LABORF"/>
    <s v="2025"/>
    <n v="0"/>
    <m/>
    <s v="GU001"/>
    <s v="210VI0"/>
    <s v="1311"/>
    <s v="499900"/>
    <m/>
    <m/>
    <s v="0"/>
    <s v="District"/>
    <s v="2"/>
    <x v="1"/>
    <s v="21"/>
    <x v="7"/>
    <s v="210"/>
    <s v="VP of Student Learning"/>
    <s v="210A"/>
    <s v="VP Student Learning"/>
  </r>
  <r>
    <s v="BTM031"/>
    <x v="0"/>
    <s v="LABORF"/>
    <s v="2025"/>
    <n v="0"/>
    <m/>
    <s v="GU001"/>
    <s v="210VI0"/>
    <s v="1214"/>
    <s v="601000"/>
    <m/>
    <m/>
    <s v="0"/>
    <s v="District"/>
    <s v="2"/>
    <x v="1"/>
    <s v="21"/>
    <x v="7"/>
    <s v="210"/>
    <s v="VP of Student Learning"/>
    <s v="210A"/>
    <s v="VP Student Learning"/>
  </r>
  <r>
    <s v="BTC058"/>
    <x v="0"/>
    <s v="LABORF"/>
    <s v="2025"/>
    <n v="0"/>
    <m/>
    <s v="GU001"/>
    <s v="210VI0"/>
    <s v="2399"/>
    <s v="601000"/>
    <m/>
    <m/>
    <s v="0"/>
    <s v="District"/>
    <s v="2"/>
    <x v="1"/>
    <s v="21"/>
    <x v="7"/>
    <s v="210"/>
    <s v="VP of Student Learning"/>
    <s v="210A"/>
    <s v="VP Student Learning"/>
  </r>
  <r>
    <s v="BTC107"/>
    <x v="0"/>
    <s v="LABORF"/>
    <s v="2025"/>
    <n v="0"/>
    <m/>
    <s v="GU001"/>
    <s v="210VI0"/>
    <s v="2399"/>
    <s v="601000"/>
    <m/>
    <m/>
    <s v="0"/>
    <s v="District"/>
    <s v="2"/>
    <x v="1"/>
    <s v="21"/>
    <x v="7"/>
    <s v="210"/>
    <s v="VP of Student Learning"/>
    <s v="210A"/>
    <s v="VP Student Learning"/>
  </r>
  <r>
    <s v="BTC173"/>
    <x v="0"/>
    <s v="LABORF"/>
    <s v="2025"/>
    <n v="0"/>
    <m/>
    <s v="GU001"/>
    <s v="210VI0"/>
    <s v="2399"/>
    <s v="601000"/>
    <m/>
    <m/>
    <s v="0"/>
    <s v="District"/>
    <s v="2"/>
    <x v="1"/>
    <s v="21"/>
    <x v="7"/>
    <s v="210"/>
    <s v="VP of Student Learning"/>
    <s v="210A"/>
    <s v="VP Student Learning"/>
  </r>
  <r>
    <s v="BPE302"/>
    <x v="0"/>
    <s v="LABORF"/>
    <s v="2025"/>
    <n v="0"/>
    <m/>
    <s v="GU001"/>
    <s v="210VI0"/>
    <s v="2394"/>
    <s v="601000"/>
    <m/>
    <m/>
    <s v="0"/>
    <s v="District"/>
    <s v="2"/>
    <x v="1"/>
    <s v="21"/>
    <x v="7"/>
    <s v="210"/>
    <s v="VP of Student Learning"/>
    <s v="210A"/>
    <s v="VP Student Learning"/>
  </r>
  <r>
    <s v="BPE314"/>
    <x v="0"/>
    <s v="LABORF"/>
    <s v="2025"/>
    <n v="0"/>
    <m/>
    <s v="GU001"/>
    <s v="210VI0"/>
    <s v="2394"/>
    <s v="601000"/>
    <m/>
    <m/>
    <s v="0"/>
    <s v="District"/>
    <s v="2"/>
    <x v="1"/>
    <s v="21"/>
    <x v="7"/>
    <s v="210"/>
    <s v="VP of Student Learning"/>
    <s v="210A"/>
    <s v="VP Student Learning"/>
  </r>
  <r>
    <s v="BPE357"/>
    <x v="0"/>
    <s v="LABORF"/>
    <s v="2025"/>
    <n v="0"/>
    <m/>
    <s v="GU001"/>
    <s v="210VI0"/>
    <s v="2394"/>
    <s v="601000"/>
    <m/>
    <m/>
    <s v="0"/>
    <s v="District"/>
    <s v="2"/>
    <x v="1"/>
    <s v="21"/>
    <x v="7"/>
    <s v="210"/>
    <s v="VP of Student Learning"/>
    <s v="210A"/>
    <s v="VP Student Learning"/>
  </r>
  <r>
    <s v="BPE372"/>
    <x v="0"/>
    <s v="LABORF"/>
    <s v="2025"/>
    <n v="0"/>
    <m/>
    <s v="GU001"/>
    <s v="210VI0"/>
    <s v="2394"/>
    <s v="601000"/>
    <m/>
    <m/>
    <s v="0"/>
    <s v="District"/>
    <s v="2"/>
    <x v="1"/>
    <s v="21"/>
    <x v="7"/>
    <s v="210"/>
    <s v="VP of Student Learning"/>
    <s v="210A"/>
    <s v="VP Student Learning"/>
  </r>
  <r>
    <s v="BPE413"/>
    <x v="0"/>
    <s v="LABORF"/>
    <s v="2025"/>
    <n v="0"/>
    <m/>
    <s v="GU001"/>
    <s v="210VI0"/>
    <s v="2394"/>
    <s v="601000"/>
    <m/>
    <m/>
    <s v="0"/>
    <s v="District"/>
    <s v="2"/>
    <x v="1"/>
    <s v="21"/>
    <x v="7"/>
    <s v="210"/>
    <s v="VP of Student Learning"/>
    <s v="210A"/>
    <s v="VP Student Learning"/>
  </r>
  <r>
    <s v="BPE505"/>
    <x v="0"/>
    <s v="LABORF"/>
    <s v="2025"/>
    <n v="0"/>
    <m/>
    <s v="GU001"/>
    <s v="210VI0"/>
    <s v="2394"/>
    <s v="601000"/>
    <m/>
    <m/>
    <s v="0"/>
    <s v="District"/>
    <s v="2"/>
    <x v="1"/>
    <s v="21"/>
    <x v="7"/>
    <s v="210"/>
    <s v="VP of Student Learning"/>
    <s v="210A"/>
    <s v="VP Student Learning"/>
  </r>
  <r>
    <s v="BPE733"/>
    <x v="0"/>
    <s v="LABORF"/>
    <s v="2025"/>
    <n v="0"/>
    <m/>
    <s v="GU001"/>
    <s v="210VI0"/>
    <s v="2394"/>
    <s v="601000"/>
    <m/>
    <m/>
    <s v="0"/>
    <s v="District"/>
    <s v="2"/>
    <x v="1"/>
    <s v="21"/>
    <x v="7"/>
    <s v="210"/>
    <s v="VP of Student Learning"/>
    <s v="210A"/>
    <s v="VP Student Learning"/>
  </r>
  <r>
    <s v="BPE744"/>
    <x v="0"/>
    <s v="LABORF"/>
    <s v="2025"/>
    <n v="0"/>
    <m/>
    <s v="GU001"/>
    <s v="210VI0"/>
    <s v="2394"/>
    <s v="601000"/>
    <m/>
    <m/>
    <s v="0"/>
    <s v="District"/>
    <s v="2"/>
    <x v="1"/>
    <s v="21"/>
    <x v="7"/>
    <s v="210"/>
    <s v="VP of Student Learning"/>
    <s v="210A"/>
    <s v="VP Student Learning"/>
  </r>
  <r>
    <s v="PCSF25"/>
    <x v="0"/>
    <s v="LABORF"/>
    <s v="2025"/>
    <n v="0"/>
    <m/>
    <s v="GU001"/>
    <s v="210VI0"/>
    <s v="1330"/>
    <s v="499900"/>
    <m/>
    <m/>
    <s v="0"/>
    <s v="District"/>
    <s v="2"/>
    <x v="1"/>
    <s v="21"/>
    <x v="7"/>
    <s v="210"/>
    <s v="VP of Student Learning"/>
    <s v="210A"/>
    <s v="VP Student Learning"/>
  </r>
  <r>
    <s v="BPE112"/>
    <x v="0"/>
    <s v="LABORF"/>
    <s v="2025"/>
    <n v="0"/>
    <m/>
    <s v="GU001"/>
    <s v="210VI0"/>
    <s v="2394"/>
    <s v="601000"/>
    <m/>
    <m/>
    <s v="0"/>
    <s v="District"/>
    <s v="2"/>
    <x v="1"/>
    <s v="21"/>
    <x v="7"/>
    <s v="210"/>
    <s v="VP of Student Learning"/>
    <s v="210A"/>
    <s v="VP Student Learning"/>
  </r>
  <r>
    <s v="BPE144"/>
    <x v="0"/>
    <s v="LABORF"/>
    <s v="2025"/>
    <n v="0"/>
    <m/>
    <s v="GU001"/>
    <s v="210VI0"/>
    <s v="2394"/>
    <s v="601000"/>
    <m/>
    <m/>
    <s v="0"/>
    <s v="District"/>
    <s v="2"/>
    <x v="1"/>
    <s v="21"/>
    <x v="7"/>
    <s v="210"/>
    <s v="VP of Student Learning"/>
    <s v="210A"/>
    <s v="VP Student Learning"/>
  </r>
  <r>
    <s v="BPE789"/>
    <x v="0"/>
    <s v="LABORF"/>
    <s v="2025"/>
    <n v="0"/>
    <m/>
    <s v="GU001"/>
    <s v="210VI0"/>
    <s v="2394"/>
    <s v="601000"/>
    <m/>
    <m/>
    <s v="0"/>
    <s v="District"/>
    <s v="2"/>
    <x v="1"/>
    <s v="21"/>
    <x v="7"/>
    <s v="210"/>
    <s v="VP of Student Learning"/>
    <s v="210A"/>
    <s v="VP Student Learning"/>
  </r>
  <r>
    <s v="BSUB23"/>
    <x v="0"/>
    <s v="LABORF"/>
    <s v="2025"/>
    <n v="0"/>
    <m/>
    <s v="GU001"/>
    <s v="210VI0"/>
    <s v="2399"/>
    <s v="601000"/>
    <m/>
    <m/>
    <s v="0"/>
    <s v="District"/>
    <s v="2"/>
    <x v="1"/>
    <s v="21"/>
    <x v="7"/>
    <s v="210"/>
    <s v="VP of Student Learning"/>
    <s v="210A"/>
    <s v="VP Student Learning"/>
  </r>
  <r>
    <s v="BTC193"/>
    <x v="0"/>
    <s v="LABORF"/>
    <s v="2025"/>
    <n v="0"/>
    <m/>
    <s v="GU001"/>
    <s v="210VI0"/>
    <s v="2399"/>
    <s v="601000"/>
    <m/>
    <m/>
    <s v="0"/>
    <s v="District"/>
    <s v="2"/>
    <x v="1"/>
    <s v="21"/>
    <x v="7"/>
    <s v="210"/>
    <s v="VP of Student Learning"/>
    <s v="210A"/>
    <s v="VP Student Learning"/>
  </r>
  <r>
    <s v="BTF049"/>
    <x v="0"/>
    <s v="LABORF"/>
    <s v="2025"/>
    <n v="0"/>
    <m/>
    <s v="GU001"/>
    <s v="210VI0"/>
    <s v="1311"/>
    <s v="499900"/>
    <m/>
    <m/>
    <s v="0"/>
    <s v="District"/>
    <s v="2"/>
    <x v="1"/>
    <s v="21"/>
    <x v="7"/>
    <s v="210"/>
    <s v="VP of Student Learning"/>
    <s v="210A"/>
    <s v="VP Student Learning"/>
  </r>
  <r>
    <s v="BTF051"/>
    <x v="0"/>
    <s v="LABORF"/>
    <s v="2025"/>
    <n v="0"/>
    <m/>
    <s v="GU001"/>
    <s v="210VI0"/>
    <s v="1311"/>
    <s v="499900"/>
    <m/>
    <m/>
    <s v="0"/>
    <s v="District"/>
    <s v="2"/>
    <x v="1"/>
    <s v="21"/>
    <x v="7"/>
    <s v="210"/>
    <s v="VP of Student Learning"/>
    <s v="210A"/>
    <s v="VP Student Learning"/>
  </r>
  <r>
    <s v="BTN019"/>
    <x v="0"/>
    <s v="LABORF"/>
    <s v="2025"/>
    <n v="0"/>
    <m/>
    <s v="GU001"/>
    <s v="210VI0"/>
    <s v="2110"/>
    <s v="601000"/>
    <m/>
    <m/>
    <s v="0"/>
    <s v="District"/>
    <s v="2"/>
    <x v="1"/>
    <s v="21"/>
    <x v="7"/>
    <s v="210"/>
    <s v="VP of Student Learning"/>
    <s v="210A"/>
    <s v="VP Student Learning"/>
  </r>
  <r>
    <s v="BZ2370"/>
    <x v="0"/>
    <s v="LABORF"/>
    <s v="2025"/>
    <n v="0"/>
    <m/>
    <s v="GU001"/>
    <s v="210VI0"/>
    <s v="1419"/>
    <s v="601000"/>
    <m/>
    <m/>
    <s v="0"/>
    <s v="District"/>
    <s v="2"/>
    <x v="1"/>
    <s v="21"/>
    <x v="7"/>
    <s v="210"/>
    <s v="VP of Student Learning"/>
    <s v="210A"/>
    <s v="VP Student Learning"/>
  </r>
  <r>
    <s v="BPE352"/>
    <x v="0"/>
    <s v="LABORF"/>
    <s v="2025"/>
    <n v="0"/>
    <m/>
    <s v="GU001"/>
    <s v="210VI0"/>
    <s v="2394"/>
    <s v="601000"/>
    <m/>
    <m/>
    <s v="0"/>
    <s v="District"/>
    <s v="2"/>
    <x v="1"/>
    <s v="21"/>
    <x v="7"/>
    <s v="210"/>
    <s v="VP of Student Learning"/>
    <s v="210A"/>
    <s v="VP Student Learning"/>
  </r>
  <r>
    <s v="BPE384"/>
    <x v="0"/>
    <s v="LABORF"/>
    <s v="2025"/>
    <n v="0"/>
    <m/>
    <s v="GU001"/>
    <s v="210VI0"/>
    <s v="2394"/>
    <s v="601000"/>
    <m/>
    <m/>
    <s v="0"/>
    <s v="District"/>
    <s v="2"/>
    <x v="1"/>
    <s v="21"/>
    <x v="7"/>
    <s v="210"/>
    <s v="VP of Student Learning"/>
    <s v="210A"/>
    <s v="VP Student Learning"/>
  </r>
  <r>
    <s v="BPE478"/>
    <x v="0"/>
    <s v="LABORF"/>
    <s v="2025"/>
    <n v="0"/>
    <m/>
    <s v="GU001"/>
    <s v="210VI0"/>
    <s v="2394"/>
    <s v="601000"/>
    <m/>
    <m/>
    <s v="0"/>
    <s v="District"/>
    <s v="2"/>
    <x v="1"/>
    <s v="21"/>
    <x v="7"/>
    <s v="210"/>
    <s v="VP of Student Learning"/>
    <s v="210A"/>
    <s v="VP Student Learning"/>
  </r>
  <r>
    <s v="BPE494"/>
    <x v="0"/>
    <s v="LABORF"/>
    <s v="2025"/>
    <n v="0"/>
    <m/>
    <s v="GU001"/>
    <s v="210VI0"/>
    <s v="2394"/>
    <s v="601000"/>
    <m/>
    <m/>
    <s v="0"/>
    <s v="District"/>
    <s v="2"/>
    <x v="1"/>
    <s v="21"/>
    <x v="7"/>
    <s v="210"/>
    <s v="VP of Student Learning"/>
    <s v="210A"/>
    <s v="VP Student Learning"/>
  </r>
  <r>
    <s v="BPE524"/>
    <x v="0"/>
    <s v="LABORF"/>
    <s v="2025"/>
    <n v="0"/>
    <m/>
    <s v="GU001"/>
    <s v="210VI0"/>
    <s v="2394"/>
    <s v="601000"/>
    <m/>
    <m/>
    <s v="0"/>
    <s v="District"/>
    <s v="2"/>
    <x v="1"/>
    <s v="21"/>
    <x v="7"/>
    <s v="210"/>
    <s v="VP of Student Learning"/>
    <s v="210A"/>
    <s v="VP Student Learning"/>
  </r>
  <r>
    <s v="BPE758"/>
    <x v="0"/>
    <s v="LABORF"/>
    <s v="2025"/>
    <n v="0"/>
    <m/>
    <s v="GU001"/>
    <s v="210VI0"/>
    <s v="2394"/>
    <s v="601000"/>
    <m/>
    <m/>
    <s v="0"/>
    <s v="District"/>
    <s v="2"/>
    <x v="1"/>
    <s v="21"/>
    <x v="7"/>
    <s v="210"/>
    <s v="VP of Student Learning"/>
    <s v="210A"/>
    <s v="VP Student Learning"/>
  </r>
  <r>
    <s v="BPE780"/>
    <x v="0"/>
    <s v="LABORF"/>
    <s v="2025"/>
    <n v="0"/>
    <m/>
    <s v="GU001"/>
    <s v="210VI0"/>
    <s v="2394"/>
    <s v="601000"/>
    <m/>
    <m/>
    <s v="0"/>
    <s v="District"/>
    <s v="2"/>
    <x v="1"/>
    <s v="21"/>
    <x v="7"/>
    <s v="210"/>
    <s v="VP of Student Learning"/>
    <s v="210A"/>
    <s v="VP Student Learning"/>
  </r>
  <r>
    <s v="BA2150"/>
    <x v="0"/>
    <s v="LABORF"/>
    <s v="2025"/>
    <n v="0"/>
    <m/>
    <s v="GU001"/>
    <s v="210VI0"/>
    <s v="1310"/>
    <s v="499900"/>
    <m/>
    <m/>
    <s v="0"/>
    <s v="District"/>
    <s v="2"/>
    <x v="1"/>
    <s v="21"/>
    <x v="7"/>
    <s v="210"/>
    <s v="VP of Student Learning"/>
    <s v="210A"/>
    <s v="VP Student Learning"/>
  </r>
  <r>
    <s v="BTM028"/>
    <x v="0"/>
    <s v="LABORF"/>
    <s v="2025"/>
    <n v="0"/>
    <m/>
    <s v="GU001"/>
    <s v="210VI0"/>
    <s v="1214"/>
    <s v="601000"/>
    <m/>
    <m/>
    <s v="0"/>
    <s v="District"/>
    <s v="2"/>
    <x v="1"/>
    <s v="21"/>
    <x v="7"/>
    <s v="210"/>
    <s v="VP of Student Learning"/>
    <s v="210A"/>
    <s v="VP Student Learning"/>
  </r>
  <r>
    <s v="BPE080"/>
    <x v="0"/>
    <s v="LABORF"/>
    <s v="2025"/>
    <n v="0"/>
    <m/>
    <s v="GU001"/>
    <s v="210VI0"/>
    <s v="2394"/>
    <s v="601000"/>
    <m/>
    <m/>
    <s v="0"/>
    <s v="District"/>
    <s v="2"/>
    <x v="1"/>
    <s v="21"/>
    <x v="7"/>
    <s v="210"/>
    <s v="VP of Student Learning"/>
    <s v="210A"/>
    <s v="VP Student Learning"/>
  </r>
  <r>
    <s v="BPMS24"/>
    <x v="0"/>
    <s v="LABORF"/>
    <s v="2025"/>
    <n v="0"/>
    <m/>
    <s v="GU001"/>
    <s v="210VI0"/>
    <s v="2412"/>
    <s v="499900"/>
    <m/>
    <m/>
    <s v="0"/>
    <s v="District"/>
    <s v="2"/>
    <x v="1"/>
    <s v="21"/>
    <x v="7"/>
    <s v="210"/>
    <s v="VP of Student Learning"/>
    <s v="210A"/>
    <s v="VP Student Learning"/>
  </r>
  <r>
    <s v="BTC183"/>
    <x v="0"/>
    <s v="LABORF"/>
    <s v="2025"/>
    <n v="0"/>
    <m/>
    <s v="GU001"/>
    <s v="210VI0"/>
    <s v="2399"/>
    <s v="601000"/>
    <m/>
    <m/>
    <s v="0"/>
    <s v="District"/>
    <s v="2"/>
    <x v="1"/>
    <s v="21"/>
    <x v="7"/>
    <s v="210"/>
    <s v="VP of Student Learning"/>
    <s v="210A"/>
    <s v="VP Student Learning"/>
  </r>
  <r>
    <s v="BPE365"/>
    <x v="0"/>
    <s v="LABORF"/>
    <s v="2025"/>
    <n v="0"/>
    <m/>
    <s v="GU001"/>
    <s v="210VI0"/>
    <s v="2394"/>
    <s v="601000"/>
    <m/>
    <m/>
    <s v="0"/>
    <s v="District"/>
    <s v="2"/>
    <x v="1"/>
    <s v="21"/>
    <x v="7"/>
    <s v="210"/>
    <s v="VP of Student Learning"/>
    <s v="210A"/>
    <s v="VP Student Learning"/>
  </r>
  <r>
    <s v="BPE428"/>
    <x v="0"/>
    <s v="LABORF"/>
    <s v="2025"/>
    <n v="0"/>
    <m/>
    <s v="GU001"/>
    <s v="210VI0"/>
    <s v="2394"/>
    <s v="601000"/>
    <m/>
    <m/>
    <s v="0"/>
    <s v="District"/>
    <s v="2"/>
    <x v="1"/>
    <s v="21"/>
    <x v="7"/>
    <s v="210"/>
    <s v="VP of Student Learning"/>
    <s v="210A"/>
    <s v="VP Student Learning"/>
  </r>
  <r>
    <s v="BPE452"/>
    <x v="0"/>
    <s v="LABORF"/>
    <s v="2025"/>
    <n v="0"/>
    <m/>
    <s v="GU001"/>
    <s v="210VI0"/>
    <s v="2394"/>
    <s v="601000"/>
    <m/>
    <m/>
    <s v="0"/>
    <s v="District"/>
    <s v="2"/>
    <x v="1"/>
    <s v="21"/>
    <x v="7"/>
    <s v="210"/>
    <s v="VP of Student Learning"/>
    <s v="210A"/>
    <s v="VP Student Learning"/>
  </r>
  <r>
    <s v="BPE454"/>
    <x v="0"/>
    <s v="LABORF"/>
    <s v="2025"/>
    <n v="0"/>
    <m/>
    <s v="GU001"/>
    <s v="210VI0"/>
    <s v="2394"/>
    <s v="601000"/>
    <m/>
    <m/>
    <s v="0"/>
    <s v="District"/>
    <s v="2"/>
    <x v="1"/>
    <s v="21"/>
    <x v="7"/>
    <s v="210"/>
    <s v="VP of Student Learning"/>
    <s v="210A"/>
    <s v="VP Student Learning"/>
  </r>
  <r>
    <s v="BPE761"/>
    <x v="0"/>
    <s v="LABORF"/>
    <s v="2025"/>
    <n v="0"/>
    <m/>
    <s v="GU001"/>
    <s v="210VI0"/>
    <s v="2394"/>
    <s v="601000"/>
    <m/>
    <m/>
    <s v="0"/>
    <s v="District"/>
    <s v="2"/>
    <x v="1"/>
    <s v="21"/>
    <x v="7"/>
    <s v="210"/>
    <s v="VP of Student Learning"/>
    <s v="210A"/>
    <s v="VP Student Learning"/>
  </r>
  <r>
    <s v="BPE052"/>
    <x v="0"/>
    <s v="LABORF"/>
    <s v="2025"/>
    <n v="0"/>
    <m/>
    <s v="GU001"/>
    <s v="210VI0"/>
    <s v="2394"/>
    <s v="601000"/>
    <m/>
    <m/>
    <s v="0"/>
    <s v="District"/>
    <s v="2"/>
    <x v="1"/>
    <s v="21"/>
    <x v="7"/>
    <s v="210"/>
    <s v="VP of Student Learning"/>
    <s v="210A"/>
    <s v="VP Student Learning"/>
  </r>
  <r>
    <s v="BPE129"/>
    <x v="0"/>
    <s v="LABORF"/>
    <s v="2025"/>
    <n v="0"/>
    <m/>
    <s v="GU001"/>
    <s v="210VI0"/>
    <s v="2394"/>
    <s v="601000"/>
    <m/>
    <m/>
    <s v="0"/>
    <s v="District"/>
    <s v="2"/>
    <x v="1"/>
    <s v="21"/>
    <x v="7"/>
    <s v="210"/>
    <s v="VP of Student Learning"/>
    <s v="210A"/>
    <s v="VP Student Learning"/>
  </r>
  <r>
    <s v="BPE137"/>
    <x v="0"/>
    <s v="LABORF"/>
    <s v="2025"/>
    <n v="0"/>
    <m/>
    <s v="GU001"/>
    <s v="210VI0"/>
    <s v="2394"/>
    <s v="601000"/>
    <m/>
    <m/>
    <s v="0"/>
    <s v="District"/>
    <s v="2"/>
    <x v="1"/>
    <s v="21"/>
    <x v="7"/>
    <s v="210"/>
    <s v="VP of Student Learning"/>
    <s v="210A"/>
    <s v="VP Student Learning"/>
  </r>
  <r>
    <s v="BTF074"/>
    <x v="0"/>
    <s v="LABORF"/>
    <s v="2025"/>
    <n v="0"/>
    <m/>
    <s v="GU001"/>
    <s v="210VI0"/>
    <s v="1311"/>
    <s v="499900"/>
    <m/>
    <m/>
    <s v="0"/>
    <s v="District"/>
    <s v="2"/>
    <x v="1"/>
    <s v="21"/>
    <x v="7"/>
    <s v="210"/>
    <s v="VP of Student Learning"/>
    <s v="210A"/>
    <s v="VP Student Learning"/>
  </r>
  <r>
    <s v="BTF096"/>
    <x v="0"/>
    <s v="LABORF"/>
    <s v="2025"/>
    <n v="0"/>
    <m/>
    <s v="GU001"/>
    <s v="210VI0"/>
    <s v="1311"/>
    <s v="499900"/>
    <m/>
    <m/>
    <s v="0"/>
    <s v="District"/>
    <s v="2"/>
    <x v="1"/>
    <s v="21"/>
    <x v="7"/>
    <s v="210"/>
    <s v="VP of Student Learning"/>
    <s v="210A"/>
    <s v="VP Student Learning"/>
  </r>
  <r>
    <s v="BTC061"/>
    <x v="0"/>
    <s v="LABORF"/>
    <s v="2025"/>
    <n v="0"/>
    <m/>
    <s v="GU001"/>
    <s v="210VI0"/>
    <s v="2399"/>
    <s v="601000"/>
    <m/>
    <m/>
    <s v="0"/>
    <s v="District"/>
    <s v="2"/>
    <x v="1"/>
    <s v="21"/>
    <x v="7"/>
    <s v="210"/>
    <s v="VP of Student Learning"/>
    <s v="210A"/>
    <s v="VP Student Learning"/>
  </r>
  <r>
    <s v="BTC135"/>
    <x v="0"/>
    <s v="LABORF"/>
    <s v="2025"/>
    <n v="0"/>
    <m/>
    <s v="GU001"/>
    <s v="210VI0"/>
    <s v="2399"/>
    <s v="601000"/>
    <m/>
    <m/>
    <s v="0"/>
    <s v="District"/>
    <s v="2"/>
    <x v="1"/>
    <s v="21"/>
    <x v="7"/>
    <s v="210"/>
    <s v="VP of Student Learning"/>
    <s v="210A"/>
    <s v="VP Student Learning"/>
  </r>
  <r>
    <s v="BTC171"/>
    <x v="0"/>
    <s v="LABORF"/>
    <s v="2025"/>
    <n v="0"/>
    <m/>
    <s v="GU001"/>
    <s v="210VI0"/>
    <s v="2399"/>
    <s v="601000"/>
    <m/>
    <m/>
    <s v="0"/>
    <s v="District"/>
    <s v="2"/>
    <x v="1"/>
    <s v="21"/>
    <x v="7"/>
    <s v="210"/>
    <s v="VP of Student Learning"/>
    <s v="210A"/>
    <s v="VP Student Learning"/>
  </r>
  <r>
    <s v="BPE316"/>
    <x v="0"/>
    <s v="LABORF"/>
    <s v="2025"/>
    <n v="0"/>
    <m/>
    <s v="GU001"/>
    <s v="210VI0"/>
    <s v="2394"/>
    <s v="601000"/>
    <m/>
    <m/>
    <s v="0"/>
    <s v="District"/>
    <s v="2"/>
    <x v="1"/>
    <s v="21"/>
    <x v="7"/>
    <s v="210"/>
    <s v="VP of Student Learning"/>
    <s v="210A"/>
    <s v="VP Student Learning"/>
  </r>
  <r>
    <s v="BPE420"/>
    <x v="0"/>
    <s v="LABORF"/>
    <s v="2025"/>
    <n v="0"/>
    <m/>
    <s v="GU001"/>
    <s v="210VI0"/>
    <s v="2394"/>
    <s v="601000"/>
    <m/>
    <m/>
    <s v="0"/>
    <s v="District"/>
    <s v="2"/>
    <x v="1"/>
    <s v="21"/>
    <x v="7"/>
    <s v="210"/>
    <s v="VP of Student Learning"/>
    <s v="210A"/>
    <s v="VP Student Learning"/>
  </r>
  <r>
    <s v="BPE442"/>
    <x v="0"/>
    <s v="LABORF"/>
    <s v="2025"/>
    <n v="0"/>
    <m/>
    <s v="GU001"/>
    <s v="210VI0"/>
    <s v="2394"/>
    <s v="601000"/>
    <m/>
    <m/>
    <s v="0"/>
    <s v="District"/>
    <s v="2"/>
    <x v="1"/>
    <s v="21"/>
    <x v="7"/>
    <s v="210"/>
    <s v="VP of Student Learning"/>
    <s v="210A"/>
    <s v="VP Student Learning"/>
  </r>
  <r>
    <s v="BPE470"/>
    <x v="0"/>
    <s v="LABORF"/>
    <s v="2025"/>
    <n v="0"/>
    <m/>
    <s v="GU001"/>
    <s v="210VI0"/>
    <s v="2394"/>
    <s v="601000"/>
    <m/>
    <m/>
    <s v="0"/>
    <s v="District"/>
    <s v="2"/>
    <x v="1"/>
    <s v="21"/>
    <x v="7"/>
    <s v="210"/>
    <s v="VP of Student Learning"/>
    <s v="210A"/>
    <s v="VP Student Learning"/>
  </r>
  <r>
    <s v="BPE732"/>
    <x v="0"/>
    <s v="LABORF"/>
    <s v="2025"/>
    <n v="0"/>
    <m/>
    <s v="GU001"/>
    <s v="210VI0"/>
    <s v="2394"/>
    <s v="601000"/>
    <m/>
    <m/>
    <s v="0"/>
    <s v="District"/>
    <s v="2"/>
    <x v="1"/>
    <s v="21"/>
    <x v="7"/>
    <s v="210"/>
    <s v="VP of Student Learning"/>
    <s v="210A"/>
    <s v="VP Student Learning"/>
  </r>
  <r>
    <s v="BA2350"/>
    <x v="0"/>
    <s v="LABORF"/>
    <s v="2025"/>
    <n v="0"/>
    <m/>
    <s v="GU001"/>
    <s v="210VI0"/>
    <s v="1310"/>
    <s v="499900"/>
    <m/>
    <m/>
    <s v="0"/>
    <s v="District"/>
    <s v="2"/>
    <x v="1"/>
    <s v="21"/>
    <x v="7"/>
    <s v="210"/>
    <s v="VP of Student Learning"/>
    <s v="210A"/>
    <s v="VP Student Learning"/>
  </r>
  <r>
    <s v="BZ2550"/>
    <x v="0"/>
    <s v="LABORF"/>
    <s v="2025"/>
    <n v="0"/>
    <m/>
    <s v="GU001"/>
    <s v="210VI0"/>
    <s v="1419"/>
    <s v="601000"/>
    <m/>
    <m/>
    <s v="0"/>
    <s v="District"/>
    <s v="2"/>
    <x v="1"/>
    <s v="21"/>
    <x v="7"/>
    <s v="210"/>
    <s v="VP of Student Learning"/>
    <s v="210A"/>
    <s v="VP Student Learning"/>
  </r>
  <r>
    <s v="BPAH21"/>
    <x v="0"/>
    <s v="LABORF"/>
    <s v="2025"/>
    <n v="0"/>
    <m/>
    <s v="GU001"/>
    <s v="210VI0"/>
    <s v="2412"/>
    <s v="499900"/>
    <m/>
    <m/>
    <s v="0"/>
    <s v="District"/>
    <s v="2"/>
    <x v="1"/>
    <s v="21"/>
    <x v="7"/>
    <s v="210"/>
    <s v="VP of Student Learning"/>
    <s v="210A"/>
    <s v="VP Student Learning"/>
  </r>
  <r>
    <s v="BPE101"/>
    <x v="0"/>
    <s v="LABORF"/>
    <s v="2025"/>
    <n v="0"/>
    <m/>
    <s v="GU001"/>
    <s v="210VI0"/>
    <s v="2394"/>
    <s v="601000"/>
    <m/>
    <m/>
    <s v="0"/>
    <s v="District"/>
    <s v="2"/>
    <x v="1"/>
    <s v="21"/>
    <x v="7"/>
    <s v="210"/>
    <s v="VP of Student Learning"/>
    <s v="210A"/>
    <s v="VP Student Learning"/>
  </r>
  <r>
    <s v="BPE279"/>
    <x v="0"/>
    <s v="LABORF"/>
    <s v="2025"/>
    <n v="0"/>
    <m/>
    <s v="GU001"/>
    <s v="210VI0"/>
    <s v="2394"/>
    <s v="601000"/>
    <m/>
    <m/>
    <s v="0"/>
    <s v="District"/>
    <s v="2"/>
    <x v="1"/>
    <s v="21"/>
    <x v="7"/>
    <s v="210"/>
    <s v="VP of Student Learning"/>
    <s v="210A"/>
    <s v="VP Student Learning"/>
  </r>
  <r>
    <s v="BPFA20"/>
    <x v="0"/>
    <s v="LABORF"/>
    <s v="2025"/>
    <n v="0"/>
    <m/>
    <s v="GU001"/>
    <s v="210VI0"/>
    <s v="2412"/>
    <s v="499900"/>
    <m/>
    <m/>
    <s v="0"/>
    <s v="District"/>
    <s v="2"/>
    <x v="1"/>
    <s v="21"/>
    <x v="7"/>
    <s v="210"/>
    <s v="VP of Student Learning"/>
    <s v="210A"/>
    <s v="VP Student Learning"/>
  </r>
  <r>
    <s v="BTC179"/>
    <x v="0"/>
    <s v="LABORF"/>
    <s v="2025"/>
    <n v="0"/>
    <m/>
    <s v="GU001"/>
    <s v="210VI0"/>
    <s v="2399"/>
    <s v="601000"/>
    <m/>
    <m/>
    <s v="0"/>
    <s v="District"/>
    <s v="2"/>
    <x v="1"/>
    <s v="21"/>
    <x v="7"/>
    <s v="210"/>
    <s v="VP of Student Learning"/>
    <s v="210A"/>
    <s v="VP Student Learning"/>
  </r>
  <r>
    <s v="BTM050"/>
    <x v="0"/>
    <s v="LABORF"/>
    <s v="2025"/>
    <n v="0"/>
    <m/>
    <s v="GU001"/>
    <s v="210VI0"/>
    <s v="1214"/>
    <s v="601000"/>
    <m/>
    <m/>
    <s v="0"/>
    <s v="District"/>
    <s v="2"/>
    <x v="1"/>
    <s v="21"/>
    <x v="7"/>
    <s v="210"/>
    <s v="VP of Student Learning"/>
    <s v="210A"/>
    <s v="VP Student Learning"/>
  </r>
  <r>
    <s v="BTN021"/>
    <x v="0"/>
    <s v="LABORF"/>
    <s v="2025"/>
    <n v="0"/>
    <m/>
    <s v="GU001"/>
    <s v="210VI0"/>
    <s v="2110"/>
    <s v="601000"/>
    <m/>
    <m/>
    <s v="0"/>
    <s v="District"/>
    <s v="2"/>
    <x v="1"/>
    <s v="21"/>
    <x v="7"/>
    <s v="210"/>
    <s v="VP of Student Learning"/>
    <s v="210A"/>
    <s v="VP Student Learning"/>
  </r>
  <r>
    <s v="BTC023"/>
    <x v="0"/>
    <s v="LABORF"/>
    <s v="2025"/>
    <n v="0"/>
    <m/>
    <s v="GU001"/>
    <s v="210VI0"/>
    <s v="2399"/>
    <s v="601000"/>
    <m/>
    <m/>
    <s v="0"/>
    <s v="District"/>
    <s v="2"/>
    <x v="1"/>
    <s v="21"/>
    <x v="7"/>
    <s v="210"/>
    <s v="VP of Student Learning"/>
    <s v="210A"/>
    <s v="VP Student Learning"/>
  </r>
  <r>
    <s v="BPE332"/>
    <x v="0"/>
    <s v="LABORF"/>
    <s v="2025"/>
    <n v="0"/>
    <m/>
    <s v="GU001"/>
    <s v="210VI0"/>
    <s v="2394"/>
    <s v="601000"/>
    <m/>
    <m/>
    <s v="0"/>
    <s v="District"/>
    <s v="2"/>
    <x v="1"/>
    <s v="21"/>
    <x v="7"/>
    <s v="210"/>
    <s v="VP of Student Learning"/>
    <s v="210A"/>
    <s v="VP Student Learning"/>
  </r>
  <r>
    <s v="BA2250"/>
    <x v="0"/>
    <s v="LABORF"/>
    <s v="2025"/>
    <n v="0"/>
    <m/>
    <s v="GU001"/>
    <s v="210VI0"/>
    <s v="1310"/>
    <s v="499900"/>
    <m/>
    <m/>
    <s v="0"/>
    <s v="District"/>
    <s v="2"/>
    <x v="1"/>
    <s v="21"/>
    <x v="7"/>
    <s v="210"/>
    <s v="VP of Student Learning"/>
    <s v="210A"/>
    <s v="VP Student Learning"/>
  </r>
  <r>
    <s v="BPE020"/>
    <x v="0"/>
    <s v="LABORF"/>
    <s v="2025"/>
    <n v="0"/>
    <m/>
    <s v="GU001"/>
    <s v="210VI0"/>
    <s v="2394"/>
    <s v="601000"/>
    <m/>
    <m/>
    <s v="0"/>
    <s v="District"/>
    <s v="2"/>
    <x v="1"/>
    <s v="21"/>
    <x v="7"/>
    <s v="210"/>
    <s v="VP of Student Learning"/>
    <s v="210A"/>
    <s v="VP Student Learning"/>
  </r>
  <r>
    <s v="BPE027"/>
    <x v="0"/>
    <s v="LABORF"/>
    <s v="2025"/>
    <n v="0"/>
    <m/>
    <s v="GU001"/>
    <s v="210VI0"/>
    <s v="2394"/>
    <s v="601000"/>
    <m/>
    <m/>
    <s v="0"/>
    <s v="District"/>
    <s v="2"/>
    <x v="1"/>
    <s v="21"/>
    <x v="7"/>
    <s v="210"/>
    <s v="VP of Student Learning"/>
    <s v="210A"/>
    <s v="VP Student Learning"/>
  </r>
  <r>
    <s v="BPE031"/>
    <x v="0"/>
    <s v="LABORF"/>
    <s v="2025"/>
    <n v="0"/>
    <m/>
    <s v="GU001"/>
    <s v="210VI0"/>
    <s v="2394"/>
    <s v="601000"/>
    <m/>
    <m/>
    <s v="0"/>
    <s v="District"/>
    <s v="2"/>
    <x v="1"/>
    <s v="21"/>
    <x v="7"/>
    <s v="210"/>
    <s v="VP of Student Learning"/>
    <s v="210A"/>
    <s v="VP Student Learning"/>
  </r>
  <r>
    <s v="BPE059"/>
    <x v="0"/>
    <s v="LABORF"/>
    <s v="2025"/>
    <n v="0"/>
    <m/>
    <s v="GU001"/>
    <s v="210VI0"/>
    <s v="2394"/>
    <s v="601000"/>
    <m/>
    <m/>
    <s v="0"/>
    <s v="District"/>
    <s v="2"/>
    <x v="1"/>
    <s v="21"/>
    <x v="7"/>
    <s v="210"/>
    <s v="VP of Student Learning"/>
    <s v="210A"/>
    <s v="VP Student Learning"/>
  </r>
  <r>
    <s v="BPE123"/>
    <x v="0"/>
    <s v="LABORF"/>
    <s v="2025"/>
    <n v="0"/>
    <m/>
    <s v="GU001"/>
    <s v="210VI0"/>
    <s v="2394"/>
    <s v="601000"/>
    <m/>
    <m/>
    <s v="0"/>
    <s v="District"/>
    <s v="2"/>
    <x v="1"/>
    <s v="21"/>
    <x v="7"/>
    <s v="210"/>
    <s v="VP of Student Learning"/>
    <s v="210A"/>
    <s v="VP Student Learning"/>
  </r>
  <r>
    <s v="BPE139"/>
    <x v="0"/>
    <s v="LABORF"/>
    <s v="2025"/>
    <n v="0"/>
    <m/>
    <s v="GU001"/>
    <s v="210VI0"/>
    <s v="2394"/>
    <s v="601000"/>
    <m/>
    <m/>
    <s v="0"/>
    <s v="District"/>
    <s v="2"/>
    <x v="1"/>
    <s v="21"/>
    <x v="7"/>
    <s v="210"/>
    <s v="VP of Student Learning"/>
    <s v="210A"/>
    <s v="VP Student Learning"/>
  </r>
  <r>
    <s v="BPE142"/>
    <x v="0"/>
    <s v="LABORF"/>
    <s v="2025"/>
    <n v="0"/>
    <m/>
    <s v="GU001"/>
    <s v="210VI0"/>
    <s v="2394"/>
    <s v="601000"/>
    <m/>
    <m/>
    <s v="0"/>
    <s v="District"/>
    <s v="2"/>
    <x v="1"/>
    <s v="21"/>
    <x v="7"/>
    <s v="210"/>
    <s v="VP of Student Learning"/>
    <s v="210A"/>
    <s v="VP Student Learning"/>
  </r>
  <r>
    <s v="BPE162"/>
    <x v="0"/>
    <s v="LABORF"/>
    <s v="2025"/>
    <n v="0"/>
    <m/>
    <s v="GU001"/>
    <s v="210VI0"/>
    <s v="2394"/>
    <s v="601000"/>
    <m/>
    <m/>
    <s v="0"/>
    <s v="District"/>
    <s v="2"/>
    <x v="1"/>
    <s v="21"/>
    <x v="7"/>
    <s v="210"/>
    <s v="VP of Student Learning"/>
    <s v="210A"/>
    <s v="VP Student Learning"/>
  </r>
  <r>
    <s v="BPE172"/>
    <x v="0"/>
    <s v="LABORF"/>
    <s v="2025"/>
    <n v="0"/>
    <m/>
    <s v="GU001"/>
    <s v="210VI0"/>
    <s v="2394"/>
    <s v="601000"/>
    <m/>
    <m/>
    <s v="0"/>
    <s v="District"/>
    <s v="2"/>
    <x v="1"/>
    <s v="21"/>
    <x v="7"/>
    <s v="210"/>
    <s v="VP of Student Learning"/>
    <s v="210A"/>
    <s v="VP Student Learning"/>
  </r>
  <r>
    <s v="BPE179"/>
    <x v="0"/>
    <s v="LABORF"/>
    <s v="2025"/>
    <n v="0"/>
    <m/>
    <s v="GU001"/>
    <s v="210VI0"/>
    <s v="2394"/>
    <s v="601000"/>
    <m/>
    <m/>
    <s v="0"/>
    <s v="District"/>
    <s v="2"/>
    <x v="1"/>
    <s v="21"/>
    <x v="7"/>
    <s v="210"/>
    <s v="VP of Student Learning"/>
    <s v="210A"/>
    <s v="VP Student Learning"/>
  </r>
  <r>
    <s v="BPE252"/>
    <x v="0"/>
    <s v="LABORF"/>
    <s v="2025"/>
    <n v="0"/>
    <m/>
    <s v="GU001"/>
    <s v="210VI0"/>
    <s v="2394"/>
    <s v="601000"/>
    <m/>
    <m/>
    <s v="0"/>
    <s v="District"/>
    <s v="2"/>
    <x v="1"/>
    <s v="21"/>
    <x v="7"/>
    <s v="210"/>
    <s v="VP of Student Learning"/>
    <s v="210A"/>
    <s v="VP Student Learning"/>
  </r>
  <r>
    <s v="BTF022"/>
    <x v="0"/>
    <s v="LABORF"/>
    <s v="2025"/>
    <n v="0"/>
    <m/>
    <s v="GU001"/>
    <s v="210VI0"/>
    <s v="1311"/>
    <s v="499900"/>
    <m/>
    <m/>
    <s v="0"/>
    <s v="District"/>
    <s v="2"/>
    <x v="1"/>
    <s v="21"/>
    <x v="7"/>
    <s v="210"/>
    <s v="VP of Student Learning"/>
    <s v="210A"/>
    <s v="VP Student Learning"/>
  </r>
  <r>
    <s v="BTC086"/>
    <x v="0"/>
    <s v="LABORF"/>
    <s v="2025"/>
    <n v="0"/>
    <m/>
    <s v="GU001"/>
    <s v="210VI0"/>
    <s v="2399"/>
    <s v="601000"/>
    <m/>
    <m/>
    <s v="0"/>
    <s v="District"/>
    <s v="2"/>
    <x v="1"/>
    <s v="21"/>
    <x v="7"/>
    <s v="210"/>
    <s v="VP of Student Learning"/>
    <s v="210A"/>
    <s v="VP Student Learning"/>
  </r>
  <r>
    <s v="BTC108"/>
    <x v="0"/>
    <s v="LABORF"/>
    <s v="2025"/>
    <n v="0"/>
    <m/>
    <s v="GU001"/>
    <s v="210VI0"/>
    <s v="2399"/>
    <s v="601000"/>
    <m/>
    <m/>
    <s v="0"/>
    <s v="District"/>
    <s v="2"/>
    <x v="1"/>
    <s v="21"/>
    <x v="7"/>
    <s v="210"/>
    <s v="VP of Student Learning"/>
    <s v="210A"/>
    <s v="VP Student Learning"/>
  </r>
  <r>
    <s v="BTC139"/>
    <x v="0"/>
    <s v="LABORF"/>
    <s v="2025"/>
    <n v="0"/>
    <m/>
    <s v="GU001"/>
    <s v="210VI0"/>
    <s v="2399"/>
    <s v="601000"/>
    <m/>
    <m/>
    <s v="0"/>
    <s v="District"/>
    <s v="2"/>
    <x v="1"/>
    <s v="21"/>
    <x v="7"/>
    <s v="210"/>
    <s v="VP of Student Learning"/>
    <s v="210A"/>
    <s v="VP Student Learning"/>
  </r>
  <r>
    <s v="BPE338"/>
    <x v="0"/>
    <s v="LABORF"/>
    <s v="2025"/>
    <n v="0"/>
    <m/>
    <s v="GU001"/>
    <s v="210VI0"/>
    <s v="2394"/>
    <s v="601000"/>
    <m/>
    <m/>
    <s v="0"/>
    <s v="District"/>
    <s v="2"/>
    <x v="1"/>
    <s v="21"/>
    <x v="7"/>
    <s v="210"/>
    <s v="VP of Student Learning"/>
    <s v="210A"/>
    <s v="VP Student Learning"/>
  </r>
  <r>
    <s v="BPE358"/>
    <x v="0"/>
    <s v="LABORF"/>
    <s v="2025"/>
    <n v="0"/>
    <m/>
    <s v="GU001"/>
    <s v="210VI0"/>
    <s v="2394"/>
    <s v="601000"/>
    <m/>
    <m/>
    <s v="0"/>
    <s v="District"/>
    <s v="2"/>
    <x v="1"/>
    <s v="21"/>
    <x v="7"/>
    <s v="210"/>
    <s v="VP of Student Learning"/>
    <s v="210A"/>
    <s v="VP Student Learning"/>
  </r>
  <r>
    <s v="BPE383"/>
    <x v="0"/>
    <s v="LABORF"/>
    <s v="2025"/>
    <n v="0"/>
    <m/>
    <s v="GU001"/>
    <s v="210VI0"/>
    <s v="2394"/>
    <s v="601000"/>
    <m/>
    <m/>
    <s v="0"/>
    <s v="District"/>
    <s v="2"/>
    <x v="1"/>
    <s v="21"/>
    <x v="7"/>
    <s v="210"/>
    <s v="VP of Student Learning"/>
    <s v="210A"/>
    <s v="VP Student Learning"/>
  </r>
  <r>
    <s v="BPE467"/>
    <x v="0"/>
    <s v="LABORF"/>
    <s v="2025"/>
    <n v="0"/>
    <m/>
    <s v="GU001"/>
    <s v="210VI0"/>
    <s v="2394"/>
    <s v="601000"/>
    <m/>
    <m/>
    <s v="0"/>
    <s v="District"/>
    <s v="2"/>
    <x v="1"/>
    <s v="21"/>
    <x v="7"/>
    <s v="210"/>
    <s v="VP of Student Learning"/>
    <s v="210A"/>
    <s v="VP Student Learning"/>
  </r>
  <r>
    <s v="BPE491"/>
    <x v="0"/>
    <s v="LABORF"/>
    <s v="2025"/>
    <n v="0"/>
    <m/>
    <s v="GU001"/>
    <s v="210VI0"/>
    <s v="2394"/>
    <s v="601000"/>
    <m/>
    <m/>
    <s v="0"/>
    <s v="District"/>
    <s v="2"/>
    <x v="1"/>
    <s v="21"/>
    <x v="7"/>
    <s v="210"/>
    <s v="VP of Student Learning"/>
    <s v="210A"/>
    <s v="VP Student Learning"/>
  </r>
  <r>
    <s v="BPE513"/>
    <x v="0"/>
    <s v="LABORF"/>
    <s v="2025"/>
    <n v="0"/>
    <m/>
    <s v="GU001"/>
    <s v="210VI0"/>
    <s v="2394"/>
    <s v="601000"/>
    <m/>
    <m/>
    <s v="0"/>
    <s v="District"/>
    <s v="2"/>
    <x v="1"/>
    <s v="21"/>
    <x v="7"/>
    <s v="210"/>
    <s v="VP of Student Learning"/>
    <s v="210A"/>
    <s v="VP Student Learning"/>
  </r>
  <r>
    <s v="BTN038"/>
    <x v="0"/>
    <s v="LABORF"/>
    <s v="2025"/>
    <n v="0"/>
    <m/>
    <s v="GU001"/>
    <s v="210VI0"/>
    <s v="2110"/>
    <s v="601000"/>
    <m/>
    <m/>
    <s v="0"/>
    <s v="District"/>
    <s v="2"/>
    <x v="1"/>
    <s v="21"/>
    <x v="7"/>
    <s v="210"/>
    <s v="VP of Student Learning"/>
    <s v="210A"/>
    <s v="VP Student Learning"/>
  </r>
  <r>
    <s v="BPE230"/>
    <x v="0"/>
    <s v="LABORF"/>
    <s v="2025"/>
    <n v="0"/>
    <m/>
    <s v="GU001"/>
    <s v="210VI0"/>
    <s v="2394"/>
    <s v="601000"/>
    <m/>
    <m/>
    <s v="0"/>
    <s v="District"/>
    <s v="2"/>
    <x v="1"/>
    <s v="21"/>
    <x v="7"/>
    <s v="210"/>
    <s v="VP of Student Learning"/>
    <s v="210A"/>
    <s v="VP Student Learning"/>
  </r>
  <r>
    <s v="BS2122"/>
    <x v="0"/>
    <s v="LABORF"/>
    <s v="2025"/>
    <n v="0"/>
    <m/>
    <s v="GU001"/>
    <s v="210VI0"/>
    <s v="2392"/>
    <s v="601000"/>
    <m/>
    <m/>
    <s v="0"/>
    <s v="District"/>
    <s v="2"/>
    <x v="1"/>
    <s v="21"/>
    <x v="7"/>
    <s v="210"/>
    <s v="VP of Student Learning"/>
    <s v="210A"/>
    <s v="VP Student Learning"/>
  </r>
  <r>
    <s v="BTF065"/>
    <x v="0"/>
    <s v="LABORF"/>
    <s v="2025"/>
    <n v="0"/>
    <m/>
    <s v="GU001"/>
    <s v="210VI0"/>
    <s v="1311"/>
    <s v="499900"/>
    <m/>
    <m/>
    <s v="0"/>
    <s v="District"/>
    <s v="2"/>
    <x v="1"/>
    <s v="21"/>
    <x v="7"/>
    <s v="210"/>
    <s v="VP of Student Learning"/>
    <s v="210A"/>
    <s v="VP Student Learning"/>
  </r>
  <r>
    <s v="BTN028"/>
    <x v="0"/>
    <s v="LABORF"/>
    <s v="2025"/>
    <n v="0"/>
    <m/>
    <s v="GU001"/>
    <s v="210VI0"/>
    <s v="2110"/>
    <s v="601000"/>
    <m/>
    <m/>
    <s v="0"/>
    <s v="District"/>
    <s v="2"/>
    <x v="1"/>
    <s v="21"/>
    <x v="7"/>
    <s v="210"/>
    <s v="VP of Student Learning"/>
    <s v="210A"/>
    <s v="VP Student Learning"/>
  </r>
  <r>
    <s v="BTN035"/>
    <x v="0"/>
    <s v="LABORF"/>
    <s v="2025"/>
    <n v="0"/>
    <m/>
    <s v="GU001"/>
    <s v="210VI0"/>
    <s v="2110"/>
    <s v="601000"/>
    <m/>
    <m/>
    <s v="0"/>
    <s v="District"/>
    <s v="2"/>
    <x v="1"/>
    <s v="21"/>
    <x v="7"/>
    <s v="210"/>
    <s v="VP of Student Learning"/>
    <s v="210A"/>
    <s v="VP Student Learning"/>
  </r>
  <r>
    <s v="BZ2250"/>
    <x v="0"/>
    <s v="LABORF"/>
    <s v="2025"/>
    <n v="0"/>
    <m/>
    <s v="GU001"/>
    <s v="210VI0"/>
    <s v="1419"/>
    <s v="601000"/>
    <m/>
    <m/>
    <s v="0"/>
    <s v="District"/>
    <s v="2"/>
    <x v="1"/>
    <s v="21"/>
    <x v="7"/>
    <s v="210"/>
    <s v="VP of Student Learning"/>
    <s v="210A"/>
    <s v="VP Student Learning"/>
  </r>
  <r>
    <s v="BTC047"/>
    <x v="0"/>
    <s v="LABORF"/>
    <s v="2025"/>
    <n v="0"/>
    <m/>
    <s v="GU001"/>
    <s v="210VI0"/>
    <s v="2399"/>
    <s v="601000"/>
    <m/>
    <m/>
    <s v="0"/>
    <s v="District"/>
    <s v="2"/>
    <x v="1"/>
    <s v="21"/>
    <x v="7"/>
    <s v="210"/>
    <s v="VP of Student Learning"/>
    <s v="210A"/>
    <s v="VP Student Learning"/>
  </r>
  <r>
    <s v="BTC170"/>
    <x v="0"/>
    <s v="LABORF"/>
    <s v="2025"/>
    <n v="0"/>
    <m/>
    <s v="GU001"/>
    <s v="210VI0"/>
    <s v="2399"/>
    <s v="601000"/>
    <m/>
    <m/>
    <s v="0"/>
    <s v="District"/>
    <s v="2"/>
    <x v="1"/>
    <s v="21"/>
    <x v="7"/>
    <s v="210"/>
    <s v="VP of Student Learning"/>
    <s v="210A"/>
    <s v="VP Student Learning"/>
  </r>
  <r>
    <s v="BPE304"/>
    <x v="0"/>
    <s v="LABORF"/>
    <s v="2025"/>
    <n v="0"/>
    <m/>
    <s v="GU001"/>
    <s v="210VI0"/>
    <s v="2394"/>
    <s v="601000"/>
    <m/>
    <m/>
    <s v="0"/>
    <s v="District"/>
    <s v="2"/>
    <x v="1"/>
    <s v="21"/>
    <x v="7"/>
    <s v="210"/>
    <s v="VP of Student Learning"/>
    <s v="210A"/>
    <s v="VP Student Learning"/>
  </r>
  <r>
    <s v="BPE336"/>
    <x v="0"/>
    <s v="LABORF"/>
    <s v="2025"/>
    <n v="0"/>
    <m/>
    <s v="GU001"/>
    <s v="210VI0"/>
    <s v="2394"/>
    <s v="601000"/>
    <m/>
    <m/>
    <s v="0"/>
    <s v="District"/>
    <s v="2"/>
    <x v="1"/>
    <s v="21"/>
    <x v="7"/>
    <s v="210"/>
    <s v="VP of Student Learning"/>
    <s v="210A"/>
    <s v="VP Student Learning"/>
  </r>
  <r>
    <s v="BPE416"/>
    <x v="0"/>
    <s v="LABORF"/>
    <s v="2025"/>
    <n v="0"/>
    <m/>
    <s v="GU001"/>
    <s v="210VI0"/>
    <s v="2394"/>
    <s v="601000"/>
    <m/>
    <m/>
    <s v="0"/>
    <s v="District"/>
    <s v="2"/>
    <x v="1"/>
    <s v="21"/>
    <x v="7"/>
    <s v="210"/>
    <s v="VP of Student Learning"/>
    <s v="210A"/>
    <s v="VP Student Learning"/>
  </r>
  <r>
    <s v="BPE455"/>
    <x v="0"/>
    <s v="LABORF"/>
    <s v="2025"/>
    <n v="0"/>
    <m/>
    <s v="GU001"/>
    <s v="210VI0"/>
    <s v="2394"/>
    <s v="601000"/>
    <m/>
    <m/>
    <s v="0"/>
    <s v="District"/>
    <s v="2"/>
    <x v="1"/>
    <s v="21"/>
    <x v="7"/>
    <s v="210"/>
    <s v="VP of Student Learning"/>
    <s v="210A"/>
    <s v="VP Student Learning"/>
  </r>
  <r>
    <s v="BPMS25"/>
    <x v="0"/>
    <s v="LABORF"/>
    <s v="2025"/>
    <n v="0"/>
    <m/>
    <s v="GU001"/>
    <s v="210VI0"/>
    <s v="2412"/>
    <s v="089900"/>
    <m/>
    <m/>
    <s v="0"/>
    <s v="District"/>
    <s v="2"/>
    <x v="1"/>
    <s v="21"/>
    <x v="7"/>
    <s v="210"/>
    <s v="VP of Student Learning"/>
    <s v="210A"/>
    <s v="VP Student Learning"/>
  </r>
  <r>
    <s v="BMC781"/>
    <x v="0"/>
    <s v="LABORF"/>
    <s v="2025"/>
    <n v="52186.080000000002"/>
    <m/>
    <s v="RP634"/>
    <s v="211AEA"/>
    <s v="2191"/>
    <s v="684000"/>
    <m/>
    <m/>
    <s v="0"/>
    <s v="District"/>
    <s v="2"/>
    <x v="1"/>
    <s v="21"/>
    <x v="7"/>
    <s v="211"/>
    <s v="BC Exec Director Rural Initiatives"/>
    <s v="211E"/>
    <s v="BC Exec Director Rural Initiatives"/>
  </r>
  <r>
    <s v="BMC069"/>
    <x v="0"/>
    <s v="LABORF"/>
    <s v="2025"/>
    <n v="28801.81"/>
    <m/>
    <s v="GU001"/>
    <s v="211DC0"/>
    <s v="2191"/>
    <s v="601000"/>
    <m/>
    <m/>
    <s v="0"/>
    <s v="District"/>
    <s v="2"/>
    <x v="1"/>
    <s v="21"/>
    <x v="7"/>
    <s v="211"/>
    <s v="BC Exec Director Rural Initiatives"/>
    <s v="211E"/>
    <s v="BC Exec Director Rural Initiatives"/>
  </r>
  <r>
    <s v="BMM067"/>
    <x v="0"/>
    <s v="LABORF"/>
    <s v="2025"/>
    <n v="134531.96"/>
    <m/>
    <s v="GU001"/>
    <s v="211DC0"/>
    <s v="1214"/>
    <s v="601000"/>
    <m/>
    <m/>
    <s v="0"/>
    <s v="District"/>
    <s v="2"/>
    <x v="1"/>
    <s v="21"/>
    <x v="7"/>
    <s v="211"/>
    <s v="BC Exec Director Rural Initiatives"/>
    <s v="211E"/>
    <s v="BC Exec Director Rural Initiatives"/>
  </r>
  <r>
    <s v="BMF157"/>
    <x v="0"/>
    <s v="LABORF"/>
    <s v="2025"/>
    <n v="0"/>
    <m/>
    <s v="GU001"/>
    <s v="212AA1"/>
    <s v="1100"/>
    <s v="100200"/>
    <m/>
    <m/>
    <s v="0"/>
    <s v="District"/>
    <s v="2"/>
    <x v="1"/>
    <s v="21"/>
    <x v="7"/>
    <s v="212"/>
    <s v="Dean of Student Learning"/>
    <s v="212A"/>
    <s v="BC Art Department"/>
  </r>
  <r>
    <s v="BMF483"/>
    <x v="0"/>
    <s v="LABORF"/>
    <s v="2025"/>
    <n v="0"/>
    <m/>
    <s v="GU001"/>
    <s v="212AA1"/>
    <s v="1100"/>
    <s v="103000"/>
    <m/>
    <m/>
    <s v="0"/>
    <s v="District"/>
    <s v="2"/>
    <x v="1"/>
    <s v="21"/>
    <x v="7"/>
    <s v="212"/>
    <s v="Dean of Student Learning"/>
    <s v="212A"/>
    <s v="BC Art Department"/>
  </r>
  <r>
    <s v="BMF198"/>
    <x v="0"/>
    <s v="LABORF"/>
    <s v="2025"/>
    <n v="52309.69"/>
    <m/>
    <s v="GU001"/>
    <s v="212AA1"/>
    <s v="1100"/>
    <s v="100200"/>
    <m/>
    <m/>
    <s v="0"/>
    <s v="District"/>
    <s v="2"/>
    <x v="1"/>
    <s v="21"/>
    <x v="7"/>
    <s v="212"/>
    <s v="Dean of Student Learning"/>
    <s v="212A"/>
    <s v="BC Art Department"/>
  </r>
  <r>
    <s v="BEF010"/>
    <x v="0"/>
    <s v="LABORF"/>
    <s v="2025"/>
    <n v="147967.51"/>
    <m/>
    <s v="GU001"/>
    <s v="212BMT"/>
    <s v="1100"/>
    <s v="050200"/>
    <m/>
    <m/>
    <s v="0"/>
    <s v="District"/>
    <s v="2"/>
    <x v="1"/>
    <s v="21"/>
    <x v="7"/>
    <s v="212"/>
    <s v="Dean of Student Learning"/>
    <s v="212B"/>
    <s v="Art Department"/>
  </r>
  <r>
    <s v="BEF011"/>
    <x v="0"/>
    <s v="LABORF"/>
    <s v="2025"/>
    <n v="158323.12"/>
    <m/>
    <s v="GU001"/>
    <s v="212BMT"/>
    <s v="1100"/>
    <s v="051100"/>
    <m/>
    <m/>
    <s v="0"/>
    <s v="District"/>
    <s v="2"/>
    <x v="1"/>
    <s v="21"/>
    <x v="7"/>
    <s v="212"/>
    <s v="Dean of Student Learning"/>
    <s v="212B"/>
    <s v="Art Department"/>
  </r>
  <r>
    <s v="BMF604"/>
    <x v="0"/>
    <s v="LABORF"/>
    <s v="2025"/>
    <n v="116335.08"/>
    <m/>
    <s v="GU001"/>
    <s v="212PA2"/>
    <s v="1100"/>
    <s v="220500"/>
    <m/>
    <m/>
    <s v="0"/>
    <s v="District"/>
    <s v="2"/>
    <x v="1"/>
    <s v="21"/>
    <x v="7"/>
    <s v="212"/>
    <s v="Dean of Student Learning"/>
    <s v="212P"/>
    <s v="Performing Arts"/>
  </r>
  <r>
    <s v="BPE655"/>
    <x v="0"/>
    <s v="LABORF"/>
    <s v="2025"/>
    <n v="0"/>
    <m/>
    <s v="GU001"/>
    <s v="212PA2"/>
    <s v="2495"/>
    <s v="100413"/>
    <m/>
    <m/>
    <s v="0"/>
    <s v="District"/>
    <s v="2"/>
    <x v="1"/>
    <s v="21"/>
    <x v="7"/>
    <s v="212"/>
    <s v="Dean of Student Learning"/>
    <s v="212P"/>
    <s v="Performing Arts"/>
  </r>
  <r>
    <s v="BPE665"/>
    <x v="0"/>
    <s v="LABORF"/>
    <s v="2025"/>
    <n v="0"/>
    <m/>
    <s v="GU001"/>
    <s v="212PA2"/>
    <s v="2495"/>
    <s v="100413"/>
    <m/>
    <m/>
    <s v="0"/>
    <s v="District"/>
    <s v="2"/>
    <x v="1"/>
    <s v="21"/>
    <x v="7"/>
    <s v="212"/>
    <s v="Dean of Student Learning"/>
    <s v="212P"/>
    <s v="Performing Arts"/>
  </r>
  <r>
    <s v="BMF622"/>
    <x v="0"/>
    <s v="LABORF"/>
    <s v="2025"/>
    <n v="126773.81"/>
    <m/>
    <s v="GU001"/>
    <s v="213AGR"/>
    <s v="1100"/>
    <s v="011200"/>
    <m/>
    <m/>
    <s v="0"/>
    <s v="District"/>
    <s v="2"/>
    <x v="1"/>
    <s v="21"/>
    <x v="7"/>
    <s v="213"/>
    <s v="Dean of Economics &amp; Workforce Dev"/>
    <s v="213B"/>
    <s v="Agriculture Department"/>
  </r>
  <r>
    <s v="BPE659"/>
    <x v="0"/>
    <s v="LABORF"/>
    <s v="2025"/>
    <n v="0"/>
    <m/>
    <s v="GU001"/>
    <s v="213AGR"/>
    <s v="2394"/>
    <s v="601000"/>
    <m/>
    <m/>
    <s v="0"/>
    <s v="District"/>
    <s v="2"/>
    <x v="1"/>
    <s v="21"/>
    <x v="7"/>
    <s v="213"/>
    <s v="Dean of Economics &amp; Workforce Dev"/>
    <s v="213B"/>
    <s v="Agriculture Department"/>
  </r>
  <r>
    <s v="BMF666"/>
    <x v="0"/>
    <s v="LABORF"/>
    <s v="2025"/>
    <n v="110022.09"/>
    <m/>
    <s v="GU001"/>
    <s v="213AGR"/>
    <s v="1100"/>
    <s v="010200"/>
    <m/>
    <m/>
    <s v="0"/>
    <s v="District"/>
    <s v="2"/>
    <x v="1"/>
    <s v="21"/>
    <x v="7"/>
    <s v="213"/>
    <s v="Dean of Economics &amp; Workforce Dev"/>
    <s v="213B"/>
    <s v="Agriculture Department"/>
  </r>
  <r>
    <s v="BPE646"/>
    <x v="0"/>
    <s v="LABORF"/>
    <s v="2025"/>
    <n v="0"/>
    <m/>
    <s v="TB800"/>
    <s v="213AGR"/>
    <s v="2394"/>
    <s v="601000"/>
    <m/>
    <m/>
    <s v="0"/>
    <s v="District"/>
    <s v="2"/>
    <x v="1"/>
    <s v="21"/>
    <x v="7"/>
    <s v="213"/>
    <s v="Dean of Economics &amp; Workforce Dev"/>
    <s v="213B"/>
    <s v="Agriculture Department"/>
  </r>
  <r>
    <s v="BMF023"/>
    <x v="0"/>
    <s v="LABORF"/>
    <s v="2025"/>
    <n v="123011.18"/>
    <m/>
    <s v="GU001"/>
    <s v="213SS1"/>
    <s v="1100"/>
    <s v="220500"/>
    <m/>
    <m/>
    <s v="0"/>
    <s v="District"/>
    <s v="2"/>
    <x v="1"/>
    <s v="21"/>
    <x v="7"/>
    <s v="213"/>
    <s v="Dean of Economics &amp; Workforce Dev"/>
    <s v="213S"/>
    <s v="BC SOC SCIENCE/RISING SCHOL"/>
  </r>
  <r>
    <s v="BMM065"/>
    <x v="0"/>
    <s v="LABORF"/>
    <s v="2025"/>
    <n v="70629.279999999999"/>
    <m/>
    <s v="GU001"/>
    <s v="215DN0"/>
    <s v="1214"/>
    <s v="601000"/>
    <m/>
    <m/>
    <s v="0"/>
    <s v="District"/>
    <s v="2"/>
    <x v="1"/>
    <s v="21"/>
    <x v="7"/>
    <s v="215"/>
    <s v="Dean-Stdnt Lrning (Math/HC)"/>
    <s v="215A"/>
    <s v="Dean-Stdnt Lrning (Math/HC)"/>
  </r>
  <r>
    <s v="BMN047"/>
    <x v="0"/>
    <s v="LABORF"/>
    <s v="2025"/>
    <n v="86720.5"/>
    <m/>
    <s v="GU001"/>
    <s v="215DN0"/>
    <s v="2110"/>
    <s v="601000"/>
    <m/>
    <m/>
    <s v="0"/>
    <s v="District"/>
    <s v="2"/>
    <x v="1"/>
    <s v="21"/>
    <x v="7"/>
    <s v="215"/>
    <s v="Dean-Stdnt Lrning (Math/HC)"/>
    <s v="215A"/>
    <s v="Dean-Stdnt Lrning (Math/HC)"/>
  </r>
  <r>
    <s v="BPE534"/>
    <x v="0"/>
    <s v="LABORF"/>
    <s v="2025"/>
    <n v="0"/>
    <m/>
    <s v="RP380"/>
    <s v="215MA3"/>
    <s v="2394"/>
    <s v="601000"/>
    <m/>
    <m/>
    <s v="0"/>
    <s v="District"/>
    <s v="2"/>
    <x v="1"/>
    <s v="21"/>
    <x v="7"/>
    <s v="215"/>
    <s v="Dean-Stdnt Lrning (Math/HC)"/>
    <s v="215A"/>
    <s v="Dean-Stdnt Lrning (Math/HC)"/>
  </r>
  <r>
    <s v="BMF007"/>
    <x v="0"/>
    <s v="LABORF"/>
    <s v="2025"/>
    <n v="143432.92000000001"/>
    <m/>
    <s v="GU001"/>
    <s v="215BD1"/>
    <s v="1100"/>
    <s v="040100"/>
    <m/>
    <m/>
    <s v="0"/>
    <s v="District"/>
    <s v="2"/>
    <x v="1"/>
    <s v="21"/>
    <x v="7"/>
    <s v="215"/>
    <s v="Dean-Stdnt Lrning (Math/HC)"/>
    <s v="215B"/>
    <s v="Biology Science Department"/>
  </r>
  <r>
    <s v="BMF083"/>
    <x v="0"/>
    <s v="LABORF"/>
    <s v="2025"/>
    <n v="103485.03"/>
    <m/>
    <s v="GU001"/>
    <s v="215BD1"/>
    <s v="1100"/>
    <s v="040100"/>
    <m/>
    <m/>
    <s v="0"/>
    <s v="District"/>
    <s v="2"/>
    <x v="1"/>
    <s v="21"/>
    <x v="7"/>
    <s v="215"/>
    <s v="Dean-Stdnt Lrning (Math/HC)"/>
    <s v="215B"/>
    <s v="Biology Science Department"/>
  </r>
  <r>
    <s v="BMF168"/>
    <x v="0"/>
    <s v="LABORF"/>
    <s v="2025"/>
    <n v="129238.63"/>
    <m/>
    <s v="GU001"/>
    <s v="215MA1"/>
    <s v="1100"/>
    <s v="170100"/>
    <m/>
    <m/>
    <s v="0"/>
    <s v="District"/>
    <s v="2"/>
    <x v="1"/>
    <s v="21"/>
    <x v="7"/>
    <s v="215"/>
    <s v="Dean-Stdnt Lrning (Math/HC)"/>
    <s v="215F"/>
    <s v="Math General"/>
  </r>
  <r>
    <s v="BMF240"/>
    <x v="0"/>
    <s v="LABORF"/>
    <s v="2025"/>
    <n v="0"/>
    <m/>
    <s v="GU001"/>
    <s v="215MA1"/>
    <s v="1100"/>
    <s v="170100"/>
    <m/>
    <m/>
    <s v="0"/>
    <s v="District"/>
    <s v="2"/>
    <x v="1"/>
    <s v="21"/>
    <x v="7"/>
    <s v="215"/>
    <s v="Dean-Stdnt Lrning (Math/HC)"/>
    <s v="215F"/>
    <s v="Math General"/>
  </r>
  <r>
    <s v="BMF485"/>
    <x v="0"/>
    <s v="LABORF"/>
    <s v="2025"/>
    <n v="147967.51"/>
    <m/>
    <s v="GU001"/>
    <s v="215MA1"/>
    <s v="1100"/>
    <s v="170100"/>
    <m/>
    <m/>
    <s v="0"/>
    <s v="District"/>
    <s v="2"/>
    <x v="1"/>
    <s v="21"/>
    <x v="7"/>
    <s v="215"/>
    <s v="Dean-Stdnt Lrning (Math/HC)"/>
    <s v="215F"/>
    <s v="Math General"/>
  </r>
  <r>
    <s v="BMF693"/>
    <x v="0"/>
    <s v="LABORF"/>
    <s v="2025"/>
    <n v="0"/>
    <m/>
    <s v="GU001"/>
    <s v="215SI1"/>
    <s v="1100"/>
    <s v="190500"/>
    <m/>
    <m/>
    <s v="0"/>
    <s v="District"/>
    <s v="2"/>
    <x v="1"/>
    <s v="21"/>
    <x v="7"/>
    <s v="215"/>
    <s v="Dean-Stdnt Lrning (Math/HC)"/>
    <s v="215G"/>
    <s v="Physical Science"/>
  </r>
  <r>
    <s v="BMF489"/>
    <x v="0"/>
    <s v="LABORF"/>
    <s v="2025"/>
    <n v="53276.69"/>
    <m/>
    <s v="GU001"/>
    <s v="215SI1"/>
    <s v="1100"/>
    <s v="190100"/>
    <m/>
    <m/>
    <s v="0"/>
    <s v="District"/>
    <s v="2"/>
    <x v="1"/>
    <s v="21"/>
    <x v="7"/>
    <s v="215"/>
    <s v="Dean-Stdnt Lrning (Math/HC)"/>
    <s v="215G"/>
    <s v="Physical Science"/>
  </r>
  <r>
    <s v="BMF645"/>
    <x v="0"/>
    <s v="LABORF"/>
    <s v="2025"/>
    <n v="117722.09"/>
    <m/>
    <s v="GU001"/>
    <s v="215SI1"/>
    <s v="1100"/>
    <s v="199900"/>
    <m/>
    <m/>
    <s v="0"/>
    <s v="District"/>
    <s v="2"/>
    <x v="1"/>
    <s v="21"/>
    <x v="7"/>
    <s v="215"/>
    <s v="Dean-Stdnt Lrning (Math/HC)"/>
    <s v="215G"/>
    <s v="Physical Science"/>
  </r>
  <r>
    <s v="BMF653"/>
    <x v="0"/>
    <s v="LABORF"/>
    <s v="2025"/>
    <n v="0"/>
    <m/>
    <s v="GU001"/>
    <s v="215SI1"/>
    <s v="1100"/>
    <s v="190500"/>
    <m/>
    <m/>
    <s v="0"/>
    <s v="District"/>
    <s v="2"/>
    <x v="1"/>
    <s v="21"/>
    <x v="7"/>
    <s v="215"/>
    <s v="Dean-Stdnt Lrning (Math/HC)"/>
    <s v="215G"/>
    <s v="Physical Science"/>
  </r>
  <r>
    <s v="BMC825"/>
    <x v="0"/>
    <s v="LABORF"/>
    <s v="2025"/>
    <n v="68472.639999999999"/>
    <m/>
    <s v="GU001"/>
    <s v="217FT0"/>
    <s v="2191"/>
    <s v="601000"/>
    <m/>
    <m/>
    <s v="0"/>
    <s v="District"/>
    <s v="2"/>
    <x v="1"/>
    <s v="21"/>
    <x v="7"/>
    <s v="217"/>
    <s v="Dean of Instruction"/>
    <s v="217F"/>
    <s v="BC FIRE"/>
  </r>
  <r>
    <s v="BMF680"/>
    <x v="0"/>
    <s v="LABORF"/>
    <s v="2025"/>
    <n v="93752.320000000007"/>
    <m/>
    <s v="GU001"/>
    <s v="217PA3"/>
    <s v="1100"/>
    <s v="210550"/>
    <m/>
    <m/>
    <s v="0"/>
    <s v="District"/>
    <s v="2"/>
    <x v="1"/>
    <s v="21"/>
    <x v="7"/>
    <s v="217"/>
    <s v="Dean of Instruction"/>
    <s v="217P"/>
    <s v="BC Philosophy/Police"/>
  </r>
  <r>
    <s v="BMF503"/>
    <x v="0"/>
    <s v="LABORF"/>
    <s v="2025"/>
    <n v="32162.75"/>
    <m/>
    <s v="GU001"/>
    <s v="218EDU"/>
    <s v="1100"/>
    <s v="493072"/>
    <m/>
    <m/>
    <s v="0"/>
    <s v="District"/>
    <s v="2"/>
    <x v="1"/>
    <s v="21"/>
    <x v="7"/>
    <s v="218"/>
    <s v="Dean of Instruction"/>
    <s v="218E"/>
    <s v="BC Education"/>
  </r>
  <r>
    <s v="BMF561"/>
    <x v="0"/>
    <s v="LABORF"/>
    <s v="2025"/>
    <n v="41980.37"/>
    <m/>
    <s v="GU001"/>
    <s v="218EDU"/>
    <s v="1100"/>
    <s v="152000"/>
    <m/>
    <m/>
    <s v="0"/>
    <s v="District"/>
    <s v="2"/>
    <x v="1"/>
    <s v="21"/>
    <x v="7"/>
    <s v="218"/>
    <s v="Dean of Instruction"/>
    <s v="218E"/>
    <s v="BC Education"/>
  </r>
  <r>
    <s v="BMC827"/>
    <x v="0"/>
    <s v="LABORF"/>
    <s v="2025"/>
    <n v="53490.69"/>
    <m/>
    <s v="GU001"/>
    <s v="218EDU"/>
    <s v="2191"/>
    <s v="611000"/>
    <m/>
    <m/>
    <s v="0"/>
    <s v="District"/>
    <s v="2"/>
    <x v="1"/>
    <s v="21"/>
    <x v="7"/>
    <s v="218"/>
    <s v="Dean of Instruction"/>
    <s v="218E"/>
    <s v="BC Education"/>
  </r>
  <r>
    <s v="BMF112"/>
    <x v="0"/>
    <s v="LABORF"/>
    <s v="2025"/>
    <n v="127591.9"/>
    <m/>
    <s v="GU001"/>
    <s v="218EDU"/>
    <s v="1100"/>
    <s v="493072"/>
    <m/>
    <m/>
    <s v="0"/>
    <s v="District"/>
    <s v="2"/>
    <x v="1"/>
    <s v="21"/>
    <x v="7"/>
    <s v="218"/>
    <s v="Dean of Instruction"/>
    <s v="218E"/>
    <s v="BC Education"/>
  </r>
  <r>
    <s v="BMF115"/>
    <x v="0"/>
    <s v="LABORF"/>
    <s v="2025"/>
    <n v="147967.51"/>
    <m/>
    <s v="GU001"/>
    <s v="218EDU"/>
    <s v="1100"/>
    <s v="493072"/>
    <m/>
    <m/>
    <s v="0"/>
    <s v="District"/>
    <s v="2"/>
    <x v="1"/>
    <s v="21"/>
    <x v="7"/>
    <s v="218"/>
    <s v="Dean of Instruction"/>
    <s v="218E"/>
    <s v="BC Education"/>
  </r>
  <r>
    <s v="BMF319"/>
    <x v="0"/>
    <s v="LABORF"/>
    <s v="2025"/>
    <n v="108723.96"/>
    <m/>
    <s v="GU001"/>
    <s v="218EDU"/>
    <s v="1100"/>
    <s v="493072"/>
    <m/>
    <m/>
    <s v="0"/>
    <s v="District"/>
    <s v="2"/>
    <x v="1"/>
    <s v="21"/>
    <x v="7"/>
    <s v="218"/>
    <s v="Dean of Instruction"/>
    <s v="218E"/>
    <s v="BC Education"/>
  </r>
  <r>
    <s v="BMF310"/>
    <x v="0"/>
    <s v="LABORF"/>
    <s v="2025"/>
    <n v="119243.46"/>
    <m/>
    <s v="GU001"/>
    <s v="218EDU"/>
    <s v="1100"/>
    <s v="493072"/>
    <m/>
    <m/>
    <s v="0"/>
    <s v="District"/>
    <s v="2"/>
    <x v="1"/>
    <s v="21"/>
    <x v="7"/>
    <s v="218"/>
    <s v="Dean of Instruction"/>
    <s v="218E"/>
    <s v="BC Education"/>
  </r>
  <r>
    <s v="BMF562"/>
    <x v="0"/>
    <s v="LABORF"/>
    <s v="2025"/>
    <n v="0"/>
    <m/>
    <s v="GU001"/>
    <s v="218FC1"/>
    <s v="1100"/>
    <s v="130500"/>
    <m/>
    <m/>
    <s v="0"/>
    <s v="District"/>
    <s v="2"/>
    <x v="1"/>
    <s v="21"/>
    <x v="7"/>
    <s v="218"/>
    <s v="Dean of Instruction"/>
    <s v="218F"/>
    <s v="BC FACE"/>
  </r>
  <r>
    <s v="BMC307"/>
    <x v="0"/>
    <s v="LABORF"/>
    <s v="2025"/>
    <n v="42426.99"/>
    <m/>
    <s v="GU001"/>
    <s v="218FC3"/>
    <s v="2211"/>
    <s v="130600"/>
    <m/>
    <m/>
    <s v="0"/>
    <s v="District"/>
    <s v="2"/>
    <x v="1"/>
    <s v="21"/>
    <x v="7"/>
    <s v="218"/>
    <s v="Dean of Instruction"/>
    <s v="218F"/>
    <s v="BC FACE"/>
  </r>
  <r>
    <s v="BPE605"/>
    <x v="2"/>
    <s v="LABORF"/>
    <s v="2025"/>
    <n v="0"/>
    <m/>
    <s v="RP108"/>
    <s v="218KS4"/>
    <s v="2394"/>
    <s v="676000"/>
    <m/>
    <m/>
    <s v="0"/>
    <s v="District"/>
    <s v="2"/>
    <x v="1"/>
    <s v="21"/>
    <x v="7"/>
    <s v="218"/>
    <s v="Dean of Instruction"/>
    <s v="218K"/>
    <s v="FACULTY GRANTS"/>
  </r>
  <r>
    <s v="BPE600"/>
    <x v="0"/>
    <s v="LABORF"/>
    <s v="2025"/>
    <n v="0"/>
    <m/>
    <s v="RP108"/>
    <s v="218KS4"/>
    <s v="2394"/>
    <s v="676000"/>
    <m/>
    <m/>
    <s v="0"/>
    <s v="District"/>
    <s v="2"/>
    <x v="1"/>
    <s v="21"/>
    <x v="7"/>
    <s v="218"/>
    <s v="Dean of Instruction"/>
    <s v="218K"/>
    <s v="FACULTY GRANTS"/>
  </r>
  <r>
    <s v="BPE669"/>
    <x v="0"/>
    <s v="LABORF"/>
    <s v="2025"/>
    <n v="0"/>
    <m/>
    <s v="RP108"/>
    <s v="218KS4"/>
    <s v="2394"/>
    <s v="676000"/>
    <m/>
    <m/>
    <s v="0"/>
    <s v="District"/>
    <s v="2"/>
    <x v="1"/>
    <s v="21"/>
    <x v="7"/>
    <s v="218"/>
    <s v="Dean of Instruction"/>
    <s v="218K"/>
    <s v="FACULTY GRANTS"/>
  </r>
  <r>
    <s v="BMC874"/>
    <x v="0"/>
    <s v="LABORF"/>
    <s v="2025"/>
    <n v="0"/>
    <m/>
    <s v="CD015"/>
    <s v="219CA2"/>
    <s v="2191"/>
    <s v="692000"/>
    <m/>
    <m/>
    <s v="0"/>
    <s v="District"/>
    <s v="2"/>
    <x v="1"/>
    <s v="21"/>
    <x v="7"/>
    <s v="219"/>
    <s v="BC Director CDC"/>
    <s v="219C"/>
    <s v="BC Director CDC"/>
  </r>
  <r>
    <s v="BMC079"/>
    <x v="0"/>
    <s v="LABORF"/>
    <s v="2025"/>
    <n v="13485.98"/>
    <m/>
    <s v="CD002"/>
    <s v="219CD1"/>
    <s v="2191"/>
    <s v="692000"/>
    <m/>
    <m/>
    <s v="0"/>
    <s v="District"/>
    <s v="2"/>
    <x v="1"/>
    <s v="21"/>
    <x v="7"/>
    <s v="219"/>
    <s v="BC Director CDC"/>
    <s v="219C"/>
    <s v="BC Director CDC"/>
  </r>
  <r>
    <s v="BMC586"/>
    <x v="0"/>
    <s v="LABORF"/>
    <s v="2025"/>
    <n v="47836.56"/>
    <m/>
    <s v="CD004"/>
    <s v="219CD4"/>
    <s v="2191"/>
    <s v="692000"/>
    <m/>
    <m/>
    <s v="0"/>
    <s v="District"/>
    <s v="2"/>
    <x v="1"/>
    <s v="21"/>
    <x v="7"/>
    <s v="219"/>
    <s v="BC Director CDC"/>
    <s v="219C"/>
    <s v="BC Director CDC"/>
  </r>
  <r>
    <s v="BMN127"/>
    <x v="0"/>
    <s v="LABORF"/>
    <s v="2025"/>
    <n v="58141.47"/>
    <m/>
    <s v="CD004"/>
    <s v="219CD4"/>
    <s v="2110"/>
    <s v="692000"/>
    <m/>
    <m/>
    <s v="0"/>
    <s v="District"/>
    <s v="2"/>
    <x v="1"/>
    <s v="21"/>
    <x v="7"/>
    <s v="219"/>
    <s v="BC Director CDC"/>
    <s v="219C"/>
    <s v="BC Director CDC"/>
  </r>
  <r>
    <s v="BMC436"/>
    <x v="0"/>
    <s v="LABORF"/>
    <s v="2025"/>
    <n v="6361.28"/>
    <m/>
    <s v="CD004"/>
    <s v="219CD4"/>
    <s v="2191"/>
    <s v="692000"/>
    <m/>
    <m/>
    <s v="0"/>
    <s v="District"/>
    <s v="2"/>
    <x v="1"/>
    <s v="21"/>
    <x v="7"/>
    <s v="219"/>
    <s v="BC Director CDC"/>
    <s v="219C"/>
    <s v="BC Director CDC"/>
  </r>
  <r>
    <s v="BMC744"/>
    <x v="0"/>
    <s v="LABORF"/>
    <s v="2025"/>
    <n v="3887.45"/>
    <m/>
    <s v="CD011"/>
    <s v="219CD6"/>
    <s v="2191"/>
    <s v="692000"/>
    <m/>
    <m/>
    <s v="0"/>
    <s v="District"/>
    <s v="2"/>
    <x v="1"/>
    <s v="21"/>
    <x v="7"/>
    <s v="219"/>
    <s v="BC Director CDC"/>
    <s v="219C"/>
    <s v="BC Director CDC"/>
  </r>
  <r>
    <s v="BMC740"/>
    <x v="0"/>
    <s v="LABORF"/>
    <s v="2025"/>
    <n v="47836.56"/>
    <m/>
    <s v="CD011"/>
    <s v="219CD6"/>
    <s v="2191"/>
    <s v="692000"/>
    <m/>
    <m/>
    <s v="0"/>
    <s v="District"/>
    <s v="2"/>
    <x v="1"/>
    <s v="21"/>
    <x v="7"/>
    <s v="219"/>
    <s v="BC Director CDC"/>
    <s v="219C"/>
    <s v="BC Director CDC"/>
  </r>
  <r>
    <s v="BMF009"/>
    <x v="0"/>
    <s v="LABORF"/>
    <s v="2025"/>
    <n v="120755.42"/>
    <m/>
    <s v="GU001"/>
    <s v="21ABDP"/>
    <s v="1231"/>
    <s v="631000"/>
    <m/>
    <m/>
    <s v="0"/>
    <s v="District"/>
    <s v="2"/>
    <x v="1"/>
    <s v="21"/>
    <x v="7"/>
    <s v="21A"/>
    <s v="BC Director Career Education"/>
    <s v="21AB"/>
    <s v="Bachelors Industrial Automation"/>
  </r>
  <r>
    <s v="BMC041"/>
    <x v="0"/>
    <s v="LABORF"/>
    <s v="2025"/>
    <n v="52186.07"/>
    <m/>
    <s v="GU001"/>
    <s v="21ACTE"/>
    <s v="2191"/>
    <s v="601000"/>
    <m/>
    <m/>
    <s v="0"/>
    <s v="District"/>
    <s v="2"/>
    <x v="1"/>
    <s v="21"/>
    <x v="7"/>
    <s v="21A"/>
    <s v="BC Director Career Education"/>
    <s v="21AC"/>
    <s v="BC Director CTE"/>
  </r>
  <r>
    <s v="BMF606"/>
    <x v="0"/>
    <s v="LABORF"/>
    <s v="2025"/>
    <n v="108723.96"/>
    <m/>
    <s v="GU001"/>
    <s v="21AEIT"/>
    <s v="1100"/>
    <s v="095600"/>
    <m/>
    <m/>
    <s v="0"/>
    <s v="District"/>
    <s v="2"/>
    <x v="1"/>
    <s v="21"/>
    <x v="7"/>
    <s v="21A"/>
    <s v="BC Director Career Education"/>
    <s v="21AE"/>
    <s v="Engineering Systems"/>
  </r>
  <r>
    <s v="BMF118"/>
    <x v="0"/>
    <s v="LABORF"/>
    <s v="2025"/>
    <n v="138285.85"/>
    <m/>
    <s v="GU001"/>
    <s v="21AEIT"/>
    <s v="1100"/>
    <s v="094800"/>
    <m/>
    <m/>
    <s v="0"/>
    <s v="District"/>
    <s v="2"/>
    <x v="1"/>
    <s v="21"/>
    <x v="7"/>
    <s v="21A"/>
    <s v="BC Director Career Education"/>
    <s v="21AE"/>
    <s v="Engineering Systems"/>
  </r>
  <r>
    <s v="BMF064"/>
    <x v="0"/>
    <s v="LABORF"/>
    <s v="2025"/>
    <n v="96096.13"/>
    <m/>
    <s v="GU001"/>
    <s v="21AIND"/>
    <s v="1100"/>
    <s v="095600"/>
    <m/>
    <m/>
    <s v="0"/>
    <s v="District"/>
    <s v="2"/>
    <x v="1"/>
    <s v="21"/>
    <x v="7"/>
    <s v="21A"/>
    <s v="BC Director Career Education"/>
    <s v="21AI"/>
    <s v="Industrial Tech"/>
  </r>
  <r>
    <s v="BMC868"/>
    <x v="0"/>
    <s v="LABORF"/>
    <s v="2025"/>
    <n v="22499.99"/>
    <m/>
    <s v="RP282"/>
    <s v="21APQF"/>
    <s v="2191"/>
    <s v="601000"/>
    <m/>
    <m/>
    <s v="0"/>
    <s v="District"/>
    <s v="2"/>
    <x v="1"/>
    <s v="21"/>
    <x v="7"/>
    <s v="21A"/>
    <s v="BC Director Career Education"/>
    <s v="21AP"/>
    <s v="BC Apprenticeship Program"/>
  </r>
  <r>
    <s v="BMN003"/>
    <x v="0"/>
    <s v="LABORF"/>
    <s v="2025"/>
    <n v="55339.89"/>
    <m/>
    <s v="RP282"/>
    <s v="21APQP"/>
    <s v="2110"/>
    <s v="601000"/>
    <m/>
    <m/>
    <s v="0"/>
    <s v="District"/>
    <s v="2"/>
    <x v="1"/>
    <s v="21"/>
    <x v="7"/>
    <s v="21A"/>
    <s v="BC Director Career Education"/>
    <s v="21AP"/>
    <s v="BC Apprenticeship Program"/>
  </r>
  <r>
    <s v="BMN003"/>
    <x v="0"/>
    <s v="LABORF"/>
    <s v="2025"/>
    <n v="5533.99"/>
    <m/>
    <s v="CE431"/>
    <s v="21APRN"/>
    <s v="2110"/>
    <s v="601000"/>
    <m/>
    <m/>
    <s v="0"/>
    <s v="District"/>
    <s v="2"/>
    <x v="1"/>
    <s v="21"/>
    <x v="7"/>
    <s v="21A"/>
    <s v="BC Director Career Education"/>
    <s v="21AP"/>
    <s v="BC Apprenticeship Program"/>
  </r>
  <r>
    <s v="BMC807"/>
    <x v="0"/>
    <s v="LABORF"/>
    <s v="2025"/>
    <n v="83427.31"/>
    <m/>
    <s v="RP611"/>
    <s v="21AVTV"/>
    <s v="2191"/>
    <s v="684000"/>
    <s v="PERVCL"/>
    <m/>
    <s v="0"/>
    <s v="District"/>
    <s v="2"/>
    <x v="1"/>
    <s v="21"/>
    <x v="7"/>
    <s v="21A"/>
    <s v="BC Director Career Education"/>
    <s v="21AV"/>
    <s v="VTEA"/>
  </r>
  <r>
    <s v="BMN196"/>
    <x v="0"/>
    <s v="LABORF"/>
    <s v="2025"/>
    <n v="110679.78"/>
    <m/>
    <s v="RP613"/>
    <s v="21AWL8"/>
    <s v="2110"/>
    <s v="619000"/>
    <s v="B37763"/>
    <m/>
    <s v="0"/>
    <s v="District"/>
    <s v="2"/>
    <x v="1"/>
    <s v="21"/>
    <x v="7"/>
    <s v="21A"/>
    <s v="BC Director Career Education"/>
    <s v="21AW"/>
    <s v="BC Strong Workforce"/>
  </r>
  <r>
    <s v="BMC863"/>
    <x v="0"/>
    <s v="LABORF"/>
    <s v="2025"/>
    <n v="49671.45"/>
    <m/>
    <s v="RP613"/>
    <s v="21AWL8"/>
    <s v="2191"/>
    <s v="619000"/>
    <s v="B37763"/>
    <m/>
    <s v="0"/>
    <s v="District"/>
    <s v="2"/>
    <x v="1"/>
    <s v="21"/>
    <x v="7"/>
    <s v="21A"/>
    <s v="BC Director Career Education"/>
    <s v="21AW"/>
    <s v="BC Strong Workforce"/>
  </r>
  <r>
    <s v="BMF280"/>
    <x v="0"/>
    <s v="LABORF"/>
    <s v="2025"/>
    <n v="0"/>
    <m/>
    <s v="GU001"/>
    <s v="21BCM1"/>
    <s v="1100"/>
    <s v="060100"/>
    <m/>
    <m/>
    <s v="0"/>
    <s v="District"/>
    <s v="2"/>
    <x v="1"/>
    <s v="21"/>
    <x v="7"/>
    <s v="21B"/>
    <s v="Dean English"/>
    <s v="21BC"/>
    <s v="English Grants"/>
  </r>
  <r>
    <s v="BMF035"/>
    <x v="0"/>
    <s v="LABORF"/>
    <s v="2025"/>
    <n v="147967.51"/>
    <m/>
    <s v="GU001"/>
    <s v="21BCM1"/>
    <s v="1100"/>
    <s v="060100"/>
    <m/>
    <m/>
    <s v="0"/>
    <s v="District"/>
    <s v="2"/>
    <x v="1"/>
    <s v="21"/>
    <x v="7"/>
    <s v="21B"/>
    <s v="Dean English"/>
    <s v="21BC"/>
    <s v="English Grants"/>
  </r>
  <r>
    <s v="BMF002"/>
    <x v="0"/>
    <s v="LABORF"/>
    <s v="2025"/>
    <n v="138285.85"/>
    <m/>
    <s v="GU001"/>
    <s v="21BCM1"/>
    <s v="1100"/>
    <s v="060100"/>
    <m/>
    <m/>
    <s v="0"/>
    <s v="District"/>
    <s v="2"/>
    <x v="1"/>
    <s v="21"/>
    <x v="7"/>
    <s v="21B"/>
    <s v="Dean English"/>
    <s v="21BC"/>
    <s v="English Grants"/>
  </r>
  <r>
    <s v="BMF190"/>
    <x v="0"/>
    <s v="LABORF"/>
    <s v="2025"/>
    <n v="147967.51"/>
    <m/>
    <s v="GU001"/>
    <s v="21BEE1"/>
    <s v="1100"/>
    <s v="150100"/>
    <m/>
    <m/>
    <s v="0"/>
    <s v="District"/>
    <s v="2"/>
    <x v="1"/>
    <s v="21"/>
    <x v="7"/>
    <s v="21B"/>
    <s v="Dean English"/>
    <s v="21BE"/>
    <s v="Dean English"/>
  </r>
  <r>
    <s v="BMF531"/>
    <x v="0"/>
    <s v="LABORF"/>
    <s v="2025"/>
    <n v="147967.51"/>
    <m/>
    <s v="GU001"/>
    <s v="21BEE1"/>
    <s v="1100"/>
    <s v="150100"/>
    <m/>
    <m/>
    <s v="0"/>
    <s v="District"/>
    <s v="2"/>
    <x v="1"/>
    <s v="21"/>
    <x v="7"/>
    <s v="21B"/>
    <s v="Dean English"/>
    <s v="21BE"/>
    <s v="Dean English"/>
  </r>
  <r>
    <s v="BMF286"/>
    <x v="0"/>
    <s v="LABORF"/>
    <s v="2025"/>
    <n v="133191.73000000001"/>
    <m/>
    <s v="GU001"/>
    <s v="21BEE1"/>
    <s v="1100"/>
    <s v="150100"/>
    <m/>
    <m/>
    <s v="0"/>
    <s v="District"/>
    <s v="2"/>
    <x v="1"/>
    <s v="21"/>
    <x v="7"/>
    <s v="21B"/>
    <s v="Dean English"/>
    <s v="21BE"/>
    <s v="Dean English"/>
  </r>
  <r>
    <s v="BMF630"/>
    <x v="0"/>
    <s v="LABORF"/>
    <s v="2025"/>
    <n v="103485.03"/>
    <m/>
    <s v="GU001"/>
    <s v="21BEE1"/>
    <s v="1100"/>
    <s v="150100"/>
    <m/>
    <m/>
    <s v="0"/>
    <s v="District"/>
    <s v="2"/>
    <x v="1"/>
    <s v="21"/>
    <x v="7"/>
    <s v="21B"/>
    <s v="Dean English"/>
    <s v="21BE"/>
    <s v="Dean English"/>
  </r>
  <r>
    <s v="BMF567"/>
    <x v="0"/>
    <s v="LABORF"/>
    <s v="2025"/>
    <n v="117083.8"/>
    <m/>
    <s v="GU001"/>
    <s v="21BEE1"/>
    <s v="1100"/>
    <s v="150100"/>
    <m/>
    <m/>
    <s v="0"/>
    <s v="District"/>
    <s v="2"/>
    <x v="1"/>
    <s v="21"/>
    <x v="7"/>
    <s v="21B"/>
    <s v="Dean English"/>
    <s v="21BE"/>
    <s v="Dean English"/>
  </r>
  <r>
    <s v="BMF324"/>
    <x v="0"/>
    <s v="LABORF"/>
    <s v="2025"/>
    <n v="116335.08"/>
    <m/>
    <s v="GU001"/>
    <s v="21BEE1"/>
    <s v="1100"/>
    <s v="150100"/>
    <m/>
    <m/>
    <s v="0"/>
    <s v="District"/>
    <s v="2"/>
    <x v="1"/>
    <s v="21"/>
    <x v="7"/>
    <s v="21B"/>
    <s v="Dean English"/>
    <s v="21BE"/>
    <s v="Dean English"/>
  </r>
  <r>
    <s v="BMF200"/>
    <x v="0"/>
    <s v="LABORF"/>
    <s v="2025"/>
    <n v="143432.92000000001"/>
    <m/>
    <s v="GU001"/>
    <s v="21BEE1"/>
    <s v="1100"/>
    <s v="150100"/>
    <m/>
    <m/>
    <s v="0"/>
    <s v="District"/>
    <s v="2"/>
    <x v="1"/>
    <s v="21"/>
    <x v="7"/>
    <s v="21B"/>
    <s v="Dean English"/>
    <s v="21BE"/>
    <s v="Dean English"/>
  </r>
  <r>
    <s v="BMF239"/>
    <x v="0"/>
    <s v="LABORF"/>
    <s v="2025"/>
    <n v="0"/>
    <m/>
    <s v="GU001"/>
    <s v="21BEE1"/>
    <s v="1100"/>
    <s v="150100"/>
    <m/>
    <m/>
    <s v="0"/>
    <s v="District"/>
    <s v="2"/>
    <x v="1"/>
    <s v="21"/>
    <x v="7"/>
    <s v="21B"/>
    <s v="Dean English"/>
    <s v="21BE"/>
    <s v="Dean English"/>
  </r>
  <r>
    <s v="BMF618"/>
    <x v="0"/>
    <s v="LABORF"/>
    <s v="2025"/>
    <n v="0"/>
    <m/>
    <s v="GU001"/>
    <s v="21BEE1"/>
    <s v="1100"/>
    <s v="220800"/>
    <m/>
    <m/>
    <s v="0"/>
    <s v="District"/>
    <s v="2"/>
    <x v="1"/>
    <s v="21"/>
    <x v="7"/>
    <s v="21B"/>
    <s v="Dean English"/>
    <s v="21BE"/>
    <s v="Dean English"/>
  </r>
  <r>
    <s v="BMF216"/>
    <x v="0"/>
    <s v="LABORF"/>
    <s v="2025"/>
    <n v="147967.51"/>
    <m/>
    <s v="GU001"/>
    <s v="21DHC1"/>
    <s v="1100"/>
    <s v="123010"/>
    <m/>
    <m/>
    <s v="0"/>
    <s v="District"/>
    <s v="2"/>
    <x v="1"/>
    <s v="21"/>
    <x v="7"/>
    <s v="21D"/>
    <s v="BC Assoc Dean Nursing"/>
    <s v="21DH"/>
    <s v="BC Assc Dean Nursing"/>
  </r>
  <r>
    <s v="BMF676"/>
    <x v="0"/>
    <s v="LABORF"/>
    <s v="2025"/>
    <n v="93752.320000000007"/>
    <m/>
    <s v="GU001"/>
    <s v="21DHC1"/>
    <s v="1100"/>
    <s v="121000"/>
    <m/>
    <m/>
    <s v="0"/>
    <s v="District"/>
    <s v="2"/>
    <x v="1"/>
    <s v="21"/>
    <x v="7"/>
    <s v="21D"/>
    <s v="BC Assoc Dean Nursing"/>
    <s v="21DH"/>
    <s v="BC Assc Dean Nursing"/>
  </r>
  <r>
    <s v="BMC820"/>
    <x v="0"/>
    <s v="LABORF"/>
    <s v="2025"/>
    <n v="48459.95"/>
    <m/>
    <s v="GU001"/>
    <s v="21DHC1"/>
    <s v="2191"/>
    <s v="601000"/>
    <m/>
    <m/>
    <s v="0"/>
    <s v="District"/>
    <s v="2"/>
    <x v="1"/>
    <s v="21"/>
    <x v="7"/>
    <s v="21D"/>
    <s v="BC Assoc Dean Nursing"/>
    <s v="21DH"/>
    <s v="BC Assc Dean Nursing"/>
  </r>
  <r>
    <s v="BMF498"/>
    <x v="0"/>
    <s v="LABORF"/>
    <s v="2025"/>
    <n v="0"/>
    <m/>
    <s v="GU001"/>
    <s v="21DHC1"/>
    <s v="1100"/>
    <s v="123010"/>
    <m/>
    <m/>
    <s v="0"/>
    <s v="District"/>
    <s v="2"/>
    <x v="1"/>
    <s v="21"/>
    <x v="7"/>
    <s v="21D"/>
    <s v="BC Assoc Dean Nursing"/>
    <s v="21DH"/>
    <s v="BC Assc Dean Nursing"/>
  </r>
  <r>
    <s v="BMF348"/>
    <x v="0"/>
    <s v="LABORF"/>
    <s v="2025"/>
    <n v="0"/>
    <m/>
    <s v="GU001"/>
    <s v="21DHC1"/>
    <s v="1100"/>
    <s v="123010"/>
    <m/>
    <m/>
    <s v="0"/>
    <s v="District"/>
    <s v="2"/>
    <x v="1"/>
    <s v="21"/>
    <x v="7"/>
    <s v="21D"/>
    <s v="BC Assoc Dean Nursing"/>
    <s v="21DH"/>
    <s v="BC Assc Dean Nursing"/>
  </r>
  <r>
    <s v="BTF041"/>
    <x v="0"/>
    <s v="LABORF"/>
    <s v="2025"/>
    <n v="0"/>
    <m/>
    <s v="GU001"/>
    <s v="21DHC1"/>
    <s v="1311"/>
    <s v="123010"/>
    <m/>
    <m/>
    <s v="0"/>
    <s v="District"/>
    <s v="2"/>
    <x v="1"/>
    <s v="21"/>
    <x v="7"/>
    <s v="21D"/>
    <s v="BC Assoc Dean Nursing"/>
    <s v="21DH"/>
    <s v="BC Assc Dean Nursing"/>
  </r>
  <r>
    <s v="BMC273"/>
    <x v="0"/>
    <s v="LABORF"/>
    <s v="2025"/>
    <n v="48459.95"/>
    <m/>
    <s v="GU001"/>
    <s v="21DHC1"/>
    <s v="2191"/>
    <s v="601000"/>
    <m/>
    <m/>
    <s v="0"/>
    <s v="District"/>
    <s v="2"/>
    <x v="1"/>
    <s v="21"/>
    <x v="7"/>
    <s v="21D"/>
    <s v="BC Assoc Dean Nursing"/>
    <s v="21DH"/>
    <s v="BC Assc Dean Nursing"/>
  </r>
  <r>
    <s v="BMF664"/>
    <x v="0"/>
    <s v="LABORF"/>
    <s v="2025"/>
    <n v="96096.13"/>
    <m/>
    <s v="GU001"/>
    <s v="21DHC1"/>
    <s v="1100"/>
    <s v="123010"/>
    <m/>
    <m/>
    <s v="0"/>
    <s v="District"/>
    <s v="2"/>
    <x v="1"/>
    <s v="21"/>
    <x v="7"/>
    <s v="21D"/>
    <s v="BC Assoc Dean Nursing"/>
    <s v="21DH"/>
    <s v="BC Assc Dean Nursing"/>
  </r>
  <r>
    <s v="BMF127"/>
    <x v="0"/>
    <s v="LABORF"/>
    <s v="2025"/>
    <n v="129361.14"/>
    <m/>
    <s v="GU001"/>
    <s v="21DHC1"/>
    <s v="1252"/>
    <s v="601000"/>
    <m/>
    <m/>
    <s v="0"/>
    <s v="District"/>
    <s v="2"/>
    <x v="1"/>
    <s v="21"/>
    <x v="7"/>
    <s v="21D"/>
    <s v="BC Assoc Dean Nursing"/>
    <s v="21DH"/>
    <s v="BC Assc Dean Nursing"/>
  </r>
  <r>
    <s v="BMF195"/>
    <x v="0"/>
    <s v="LABORF"/>
    <s v="2025"/>
    <n v="93752.320000000007"/>
    <m/>
    <s v="GU001"/>
    <s v="21DHC1"/>
    <s v="1100"/>
    <s v="123010"/>
    <m/>
    <m/>
    <s v="0"/>
    <s v="District"/>
    <s v="2"/>
    <x v="1"/>
    <s v="21"/>
    <x v="7"/>
    <s v="21D"/>
    <s v="BC Assoc Dean Nursing"/>
    <s v="21DH"/>
    <s v="BC Assc Dean Nursing"/>
  </r>
  <r>
    <s v="BMF601"/>
    <x v="0"/>
    <s v="LABORF"/>
    <s v="2025"/>
    <n v="108723.96"/>
    <m/>
    <s v="GU001"/>
    <s v="21DHC1"/>
    <s v="1100"/>
    <s v="123020"/>
    <m/>
    <m/>
    <s v="0"/>
    <s v="District"/>
    <s v="2"/>
    <x v="1"/>
    <s v="21"/>
    <x v="7"/>
    <s v="21D"/>
    <s v="BC Assoc Dean Nursing"/>
    <s v="21DH"/>
    <s v="BC Assc Dean Nursing"/>
  </r>
  <r>
    <s v="BMC867"/>
    <x v="0"/>
    <s v="LABORF"/>
    <s v="2025"/>
    <n v="73737.56"/>
    <m/>
    <s v="RP108"/>
    <s v="21DKS1"/>
    <s v="2191"/>
    <s v="678012"/>
    <m/>
    <m/>
    <s v="0"/>
    <s v="District"/>
    <s v="2"/>
    <x v="1"/>
    <s v="21"/>
    <x v="7"/>
    <s v="21D"/>
    <s v="BC Assoc Dean Nursing"/>
    <s v="21DK"/>
    <s v="Nursing Grants"/>
  </r>
  <r>
    <s v="BMF329"/>
    <x v="0"/>
    <s v="LABORF"/>
    <s v="2025"/>
    <n v="106072.15"/>
    <m/>
    <s v="GU001"/>
    <s v="21DRT1"/>
    <s v="1100"/>
    <s v="122500"/>
    <m/>
    <m/>
    <s v="0"/>
    <s v="District"/>
    <s v="2"/>
    <x v="1"/>
    <s v="21"/>
    <x v="7"/>
    <s v="21D"/>
    <s v="BC Assoc Dean Nursing"/>
    <s v="21DR"/>
    <s v="BC Rad Tech"/>
  </r>
  <r>
    <s v="BPE636"/>
    <x v="0"/>
    <s v="LABORF"/>
    <s v="2025"/>
    <n v="0"/>
    <m/>
    <s v="RP264"/>
    <s v="21ETV5"/>
    <s v="2394"/>
    <s v="601000"/>
    <m/>
    <m/>
    <s v="0"/>
    <s v="District"/>
    <s v="2"/>
    <x v="1"/>
    <s v="21"/>
    <x v="7"/>
    <s v="21E"/>
    <s v="BC Dir Dual Enrollment"/>
    <s v="21ET"/>
    <s v="BC Health Science Grants"/>
  </r>
  <r>
    <s v="BTF105"/>
    <x v="0"/>
    <s v="LABORF"/>
    <s v="2025"/>
    <n v="0"/>
    <m/>
    <s v="GU001"/>
    <s v="21FPL1"/>
    <s v="1311"/>
    <s v="150900"/>
    <m/>
    <m/>
    <s v="0"/>
    <s v="District"/>
    <s v="2"/>
    <x v="1"/>
    <s v="21"/>
    <x v="7"/>
    <s v="21F"/>
    <s v="BC DEAN"/>
    <s v="21FP"/>
    <s v="BC PHILOSOPHY"/>
  </r>
  <r>
    <s v="BMF628"/>
    <x v="0"/>
    <s v="LABORF"/>
    <s v="2025"/>
    <n v="121443.81"/>
    <m/>
    <s v="GU001"/>
    <s v="21GBE1"/>
    <s v="1100"/>
    <s v="200100"/>
    <m/>
    <m/>
    <s v="0"/>
    <s v="District"/>
    <s v="2"/>
    <x v="1"/>
    <s v="21"/>
    <x v="7"/>
    <s v="21G"/>
    <s v="BC Dean of Instruction"/>
    <s v="21GB"/>
    <s v="BC BEHAVIORIAL SCIENCE"/>
  </r>
  <r>
    <s v="BMF316"/>
    <x v="0"/>
    <s v="LABORF"/>
    <s v="2025"/>
    <n v="0"/>
    <m/>
    <s v="GU001"/>
    <s v="21GBE1"/>
    <s v="1100"/>
    <s v="220200"/>
    <m/>
    <m/>
    <s v="0"/>
    <s v="District"/>
    <s v="2"/>
    <x v="1"/>
    <s v="21"/>
    <x v="7"/>
    <s v="21G"/>
    <s v="BC Dean of Instruction"/>
    <s v="21GB"/>
    <s v="BC BEHAVIORIAL SCIENCE"/>
  </r>
  <r>
    <s v="BMF668"/>
    <x v="0"/>
    <s v="LABORF"/>
    <s v="2025"/>
    <n v="110022.09"/>
    <m/>
    <s v="GU001"/>
    <s v="21GBE1"/>
    <s v="1100"/>
    <s v="220200"/>
    <m/>
    <m/>
    <s v="0"/>
    <s v="District"/>
    <s v="2"/>
    <x v="1"/>
    <s v="21"/>
    <x v="7"/>
    <s v="21G"/>
    <s v="BC Dean of Instruction"/>
    <s v="21GB"/>
    <s v="BC BEHAVIORIAL SCIENCE"/>
  </r>
  <r>
    <s v="BMF271"/>
    <x v="0"/>
    <s v="LABORF"/>
    <s v="2025"/>
    <n v="126773.81"/>
    <m/>
    <s v="GU001"/>
    <s v="21GBE1"/>
    <s v="1100"/>
    <s v="200100"/>
    <m/>
    <m/>
    <s v="0"/>
    <s v="District"/>
    <s v="2"/>
    <x v="1"/>
    <s v="21"/>
    <x v="7"/>
    <s v="21G"/>
    <s v="BC Dean of Instruction"/>
    <s v="21GB"/>
    <s v="BC BEHAVIORIAL SCIENCE"/>
  </r>
  <r>
    <s v="BMF643"/>
    <x v="0"/>
    <s v="LABORF"/>
    <s v="2025"/>
    <n v="123681.77"/>
    <m/>
    <s v="GU001"/>
    <s v="21GDAC"/>
    <s v="1100"/>
    <s v="089900"/>
    <m/>
    <m/>
    <s v="0"/>
    <s v="District"/>
    <s v="2"/>
    <x v="1"/>
    <s v="21"/>
    <x v="7"/>
    <s v="21G"/>
    <s v="BC Dean of Instruction"/>
    <s v="21GD"/>
    <s v="BC DEAN"/>
  </r>
  <r>
    <s v="BMC850"/>
    <x v="0"/>
    <s v="LABORF"/>
    <s v="2025"/>
    <n v="52186.07"/>
    <m/>
    <s v="GU001"/>
    <s v="21GDN0"/>
    <s v="2191"/>
    <s v="601000"/>
    <m/>
    <m/>
    <s v="0"/>
    <s v="District"/>
    <s v="2"/>
    <x v="1"/>
    <s v="21"/>
    <x v="7"/>
    <s v="21G"/>
    <s v="BC Dean of Instruction"/>
    <s v="21GD"/>
    <s v="BC DEAN"/>
  </r>
  <r>
    <s v="BMF182"/>
    <x v="0"/>
    <s v="LABORF"/>
    <s v="2025"/>
    <n v="146187.9"/>
    <m/>
    <s v="GU001"/>
    <s v="21GLI0"/>
    <s v="1241"/>
    <s v="612000"/>
    <m/>
    <m/>
    <s v="0"/>
    <s v="District"/>
    <s v="2"/>
    <x v="1"/>
    <s v="21"/>
    <x v="7"/>
    <s v="21G"/>
    <s v="BC Dean of Instruction"/>
    <s v="21GL"/>
    <s v="BC LIBRARY"/>
  </r>
  <r>
    <s v="BMF137"/>
    <x v="0"/>
    <s v="LABORF"/>
    <s v="2025"/>
    <n v="138254.95000000001"/>
    <m/>
    <s v="GU001"/>
    <s v="21GLI0"/>
    <s v="1241"/>
    <s v="612000"/>
    <m/>
    <m/>
    <s v="0"/>
    <s v="District"/>
    <s v="2"/>
    <x v="1"/>
    <s v="21"/>
    <x v="7"/>
    <s v="21G"/>
    <s v="BC Dean of Instruction"/>
    <s v="21GL"/>
    <s v="BC LIBRARY"/>
  </r>
  <r>
    <s v="BMC111"/>
    <x v="0"/>
    <s v="LABORF"/>
    <s v="2025"/>
    <n v="39261.760000000002"/>
    <m/>
    <s v="GU001"/>
    <s v="21GLI0"/>
    <s v="2191"/>
    <s v="612000"/>
    <m/>
    <m/>
    <s v="0"/>
    <s v="District"/>
    <s v="2"/>
    <x v="1"/>
    <s v="21"/>
    <x v="7"/>
    <s v="21G"/>
    <s v="BC Dean of Instruction"/>
    <s v="21GL"/>
    <s v="BC LIBRARY"/>
  </r>
  <r>
    <s v="BMF448"/>
    <x v="0"/>
    <s v="LABORF"/>
    <s v="2025"/>
    <n v="0"/>
    <m/>
    <s v="GU001"/>
    <s v="21GLI0"/>
    <s v="1241"/>
    <s v="612000"/>
    <m/>
    <m/>
    <s v="0"/>
    <s v="District"/>
    <s v="2"/>
    <x v="1"/>
    <s v="21"/>
    <x v="7"/>
    <s v="21G"/>
    <s v="BC Dean of Instruction"/>
    <s v="21GL"/>
    <s v="BC LIBRARY"/>
  </r>
  <r>
    <s v="BMC547"/>
    <x v="0"/>
    <s v="LABORF"/>
    <s v="2025"/>
    <n v="75581.02"/>
    <m/>
    <s v="GU001"/>
    <s v="230BS1"/>
    <s v="2191"/>
    <s v="672000"/>
    <m/>
    <m/>
    <s v="0"/>
    <s v="District"/>
    <s v="2"/>
    <x v="1"/>
    <s v="23"/>
    <x v="8"/>
    <s v="230"/>
    <s v="VP Finance and Admin Services"/>
    <s v="230A"/>
    <s v="VP Finance and Admin Services"/>
  </r>
  <r>
    <s v="BMC010"/>
    <x v="0"/>
    <s v="LABORF"/>
    <s v="2025"/>
    <n v="33920.93"/>
    <m/>
    <s v="GU001"/>
    <s v="239SY0"/>
    <s v="2191"/>
    <s v="677010"/>
    <m/>
    <m/>
    <s v="0"/>
    <s v="District"/>
    <s v="2"/>
    <x v="1"/>
    <s v="23"/>
    <x v="8"/>
    <s v="239"/>
    <s v="Public Safety"/>
    <s v="239A"/>
    <s v="Public Safety"/>
  </r>
  <r>
    <s v="BMC202"/>
    <x v="0"/>
    <s v="LABORF"/>
    <s v="2025"/>
    <n v="0"/>
    <m/>
    <s v="GU001"/>
    <s v="239SY0"/>
    <s v="2191"/>
    <s v="677010"/>
    <m/>
    <m/>
    <s v="0"/>
    <s v="District"/>
    <s v="2"/>
    <x v="1"/>
    <s v="23"/>
    <x v="8"/>
    <s v="239"/>
    <s v="Public Safety"/>
    <s v="239A"/>
    <s v="Public Safety"/>
  </r>
  <r>
    <s v="BMC112"/>
    <x v="0"/>
    <s v="LABORF"/>
    <s v="2025"/>
    <n v="3846.03"/>
    <m/>
    <s v="GU001"/>
    <s v="239SY0"/>
    <s v="2191"/>
    <s v="696011"/>
    <m/>
    <m/>
    <s v="0"/>
    <s v="District"/>
    <s v="2"/>
    <x v="1"/>
    <s v="23"/>
    <x v="8"/>
    <s v="239"/>
    <s v="Public Safety"/>
    <s v="239A"/>
    <s v="Public Safety"/>
  </r>
  <r>
    <s v="BMC771"/>
    <x v="0"/>
    <s v="LABORF"/>
    <s v="2025"/>
    <n v="26498.97"/>
    <m/>
    <s v="GU001"/>
    <s v="239SY0"/>
    <s v="2191"/>
    <s v="677010"/>
    <m/>
    <m/>
    <s v="0"/>
    <s v="District"/>
    <s v="2"/>
    <x v="1"/>
    <s v="23"/>
    <x v="8"/>
    <s v="239"/>
    <s v="Public Safety"/>
    <s v="239A"/>
    <s v="Public Safety"/>
  </r>
  <r>
    <s v="BMC735"/>
    <x v="0"/>
    <s v="LABORF"/>
    <s v="2025"/>
    <n v="6051.98"/>
    <m/>
    <s v="GU001"/>
    <s v="239SY0"/>
    <s v="2191"/>
    <s v="696011"/>
    <m/>
    <m/>
    <s v="0"/>
    <s v="District"/>
    <s v="2"/>
    <x v="1"/>
    <s v="23"/>
    <x v="8"/>
    <s v="239"/>
    <s v="Public Safety"/>
    <s v="239A"/>
    <s v="Public Safety"/>
  </r>
  <r>
    <s v="BMC670"/>
    <x v="0"/>
    <s v="LABORF"/>
    <s v="2025"/>
    <n v="12417.87"/>
    <m/>
    <s v="RP500"/>
    <s v="239SY0"/>
    <s v="2191"/>
    <s v="695010"/>
    <m/>
    <m/>
    <s v="0"/>
    <s v="District"/>
    <s v="2"/>
    <x v="1"/>
    <s v="23"/>
    <x v="8"/>
    <s v="239"/>
    <s v="Public Safety"/>
    <s v="239A"/>
    <s v="Public Safety"/>
  </r>
  <r>
    <s v="BMC857"/>
    <x v="0"/>
    <s v="LABORF"/>
    <s v="2025"/>
    <n v="11531.24"/>
    <m/>
    <s v="RP500"/>
    <s v="239SY0"/>
    <s v="2191"/>
    <s v="695010"/>
    <m/>
    <m/>
    <s v="0"/>
    <s v="District"/>
    <s v="2"/>
    <x v="1"/>
    <s v="23"/>
    <x v="8"/>
    <s v="239"/>
    <s v="Public Safety"/>
    <s v="239A"/>
    <s v="Public Safety"/>
  </r>
  <r>
    <s v="BMC871"/>
    <x v="0"/>
    <s v="LABORF"/>
    <s v="2025"/>
    <n v="4670.41"/>
    <m/>
    <s v="GU001"/>
    <s v="239SY0"/>
    <s v="2191"/>
    <s v="696011"/>
    <m/>
    <m/>
    <s v="0"/>
    <s v="District"/>
    <s v="2"/>
    <x v="1"/>
    <s v="23"/>
    <x v="8"/>
    <s v="239"/>
    <s v="Public Safety"/>
    <s v="239A"/>
    <s v="Public Safety"/>
  </r>
  <r>
    <s v="BMC653"/>
    <x v="0"/>
    <s v="LABORF"/>
    <s v="2025"/>
    <n v="62032.84"/>
    <m/>
    <s v="GU001"/>
    <s v="23CMOB"/>
    <s v="2191"/>
    <s v="651000"/>
    <m/>
    <m/>
    <s v="0"/>
    <s v="District"/>
    <s v="2"/>
    <x v="1"/>
    <s v="23"/>
    <x v="8"/>
    <s v="23C"/>
    <s v="M &amp; O Manager"/>
    <s v="23CA"/>
    <s v="M &amp; O Manager"/>
  </r>
  <r>
    <s v="BMC778"/>
    <x v="0"/>
    <s v="LABORF"/>
    <s v="2025"/>
    <n v="52638.28"/>
    <m/>
    <s v="GU001"/>
    <s v="23CMOB"/>
    <s v="2191"/>
    <s v="651000"/>
    <m/>
    <m/>
    <s v="0"/>
    <s v="District"/>
    <s v="2"/>
    <x v="1"/>
    <s v="23"/>
    <x v="8"/>
    <s v="23C"/>
    <s v="M &amp; O Manager"/>
    <s v="23CA"/>
    <s v="M &amp; O Manager"/>
  </r>
  <r>
    <s v="BMC401"/>
    <x v="0"/>
    <s v="LABORF"/>
    <s v="2025"/>
    <n v="81392.47"/>
    <m/>
    <s v="GU001"/>
    <s v="23CMOB"/>
    <s v="2191"/>
    <s v="651000"/>
    <m/>
    <m/>
    <s v="0"/>
    <s v="District"/>
    <s v="2"/>
    <x v="1"/>
    <s v="23"/>
    <x v="8"/>
    <s v="23C"/>
    <s v="M &amp; O Manager"/>
    <s v="23CA"/>
    <s v="M &amp; O Manager"/>
  </r>
  <r>
    <s v="BMC379"/>
    <x v="0"/>
    <s v="LABORF"/>
    <s v="2025"/>
    <n v="42756.47"/>
    <m/>
    <s v="GU001"/>
    <s v="23CMOB"/>
    <s v="2191"/>
    <s v="651000"/>
    <m/>
    <m/>
    <s v="0"/>
    <s v="District"/>
    <s v="2"/>
    <x v="1"/>
    <s v="23"/>
    <x v="8"/>
    <s v="23C"/>
    <s v="M &amp; O Manager"/>
    <s v="23CA"/>
    <s v="M &amp; O Manager"/>
  </r>
  <r>
    <s v="BMC782"/>
    <x v="0"/>
    <s v="LABORF"/>
    <s v="2025"/>
    <n v="15894.68"/>
    <m/>
    <s v="GU001"/>
    <s v="23CMOB"/>
    <s v="2191"/>
    <s v="651000"/>
    <m/>
    <m/>
    <s v="0"/>
    <s v="District"/>
    <s v="2"/>
    <x v="1"/>
    <s v="23"/>
    <x v="8"/>
    <s v="23C"/>
    <s v="M &amp; O Manager"/>
    <s v="23CA"/>
    <s v="M &amp; O Manager"/>
  </r>
  <r>
    <s v="BMC256"/>
    <x v="0"/>
    <s v="LABORF"/>
    <s v="2025"/>
    <n v="49671.45"/>
    <m/>
    <s v="GU001"/>
    <s v="23CMOC"/>
    <s v="2191"/>
    <s v="653000"/>
    <m/>
    <m/>
    <s v="0"/>
    <s v="District"/>
    <s v="2"/>
    <x v="1"/>
    <s v="23"/>
    <x v="8"/>
    <s v="23C"/>
    <s v="M &amp; O Manager"/>
    <s v="23CA"/>
    <s v="M &amp; O Manager"/>
  </r>
  <r>
    <s v="BMN049"/>
    <x v="0"/>
    <s v="LABORF"/>
    <s v="2025"/>
    <n v="89047.34"/>
    <m/>
    <s v="GU001"/>
    <s v="23CMOD"/>
    <s v="2110"/>
    <s v="679000"/>
    <m/>
    <m/>
    <s v="0"/>
    <s v="District"/>
    <s v="2"/>
    <x v="1"/>
    <s v="23"/>
    <x v="8"/>
    <s v="23C"/>
    <s v="M &amp; O Manager"/>
    <s v="23CA"/>
    <s v="M &amp; O Manager"/>
  </r>
  <r>
    <s v="BMC249"/>
    <x v="0"/>
    <s v="LABORF"/>
    <s v="2025"/>
    <n v="42831.59"/>
    <m/>
    <s v="GU001"/>
    <s v="23CMOG"/>
    <s v="2191"/>
    <s v="655000"/>
    <m/>
    <m/>
    <s v="0"/>
    <s v="District"/>
    <s v="2"/>
    <x v="1"/>
    <s v="23"/>
    <x v="8"/>
    <s v="23C"/>
    <s v="M &amp; O Manager"/>
    <s v="23CA"/>
    <s v="M &amp; O Manager"/>
  </r>
  <r>
    <s v="BMC796"/>
    <x v="0"/>
    <s v="LABORF"/>
    <s v="2025"/>
    <n v="39773.29"/>
    <m/>
    <s v="GU001"/>
    <s v="23CMOG"/>
    <s v="2191"/>
    <s v="655000"/>
    <m/>
    <m/>
    <s v="0"/>
    <s v="District"/>
    <s v="2"/>
    <x v="1"/>
    <s v="23"/>
    <x v="8"/>
    <s v="23C"/>
    <s v="M &amp; O Manager"/>
    <s v="23CA"/>
    <s v="M &amp; O Manager"/>
  </r>
  <r>
    <s v="BTC209"/>
    <x v="0"/>
    <s v="LABORF"/>
    <s v="2025"/>
    <n v="0"/>
    <m/>
    <s v="BF100"/>
    <s v="23DCS2"/>
    <s v="2399"/>
    <s v="694011"/>
    <m/>
    <m/>
    <s v="0"/>
    <s v="District"/>
    <s v="2"/>
    <x v="1"/>
    <s v="23"/>
    <x v="8"/>
    <s v="23F"/>
    <s v="BC Food Service"/>
    <s v="23FS"/>
    <s v="BC Food Service"/>
  </r>
  <r>
    <s v="BPE617"/>
    <x v="0"/>
    <s v="LABORF"/>
    <s v="2025"/>
    <n v="0"/>
    <m/>
    <s v="BF100"/>
    <s v="23DCS2"/>
    <s v="2394"/>
    <s v="694011"/>
    <m/>
    <m/>
    <s v="0"/>
    <s v="District"/>
    <s v="2"/>
    <x v="1"/>
    <s v="23"/>
    <x v="8"/>
    <s v="23F"/>
    <s v="BC Food Service"/>
    <s v="23FS"/>
    <s v="BC Food Service"/>
  </r>
  <r>
    <s v="BTC029"/>
    <x v="0"/>
    <s v="LABORF"/>
    <s v="2025"/>
    <n v="0"/>
    <m/>
    <s v="BF100"/>
    <s v="23DFS1"/>
    <s v="2399"/>
    <s v="694011"/>
    <m/>
    <m/>
    <s v="0"/>
    <s v="District"/>
    <s v="2"/>
    <x v="1"/>
    <s v="23"/>
    <x v="8"/>
    <s v="23F"/>
    <s v="BC Food Service"/>
    <s v="23FS"/>
    <s v="BC Food Service"/>
  </r>
  <r>
    <s v="BMC767"/>
    <x v="0"/>
    <s v="LABORF"/>
    <s v="2025"/>
    <n v="37856.89"/>
    <m/>
    <s v="BF100"/>
    <s v="23DFS1"/>
    <s v="2191"/>
    <s v="694011"/>
    <m/>
    <m/>
    <s v="0"/>
    <s v="District"/>
    <s v="2"/>
    <x v="1"/>
    <s v="23"/>
    <x v="8"/>
    <s v="23F"/>
    <s v="BC Food Service"/>
    <s v="23FS"/>
    <s v="BC Food Service"/>
  </r>
  <r>
    <s v="BMC763"/>
    <x v="0"/>
    <s v="LABORF"/>
    <s v="2025"/>
    <n v="36933.49"/>
    <m/>
    <s v="BF100"/>
    <s v="23DFS1"/>
    <s v="2191"/>
    <s v="694011"/>
    <m/>
    <m/>
    <s v="0"/>
    <s v="District"/>
    <s v="2"/>
    <x v="1"/>
    <s v="23"/>
    <x v="8"/>
    <s v="23F"/>
    <s v="BC Food Service"/>
    <s v="23FS"/>
    <s v="BC Food Service"/>
  </r>
  <r>
    <s v="BTC027"/>
    <x v="0"/>
    <s v="LABORF"/>
    <s v="2025"/>
    <n v="0"/>
    <m/>
    <s v="BF100"/>
    <s v="23DFS1"/>
    <s v="2399"/>
    <s v="694011"/>
    <m/>
    <m/>
    <s v="0"/>
    <s v="District"/>
    <s v="2"/>
    <x v="1"/>
    <s v="23"/>
    <x v="8"/>
    <s v="23F"/>
    <s v="BC Food Service"/>
    <s v="23FS"/>
    <s v="BC Food Service"/>
  </r>
  <r>
    <s v="BMN184"/>
    <x v="0"/>
    <s v="LABORF"/>
    <s v="2025"/>
    <n v="82590.95"/>
    <m/>
    <s v="BF100"/>
    <s v="23DFS1"/>
    <s v="2110"/>
    <s v="694011"/>
    <m/>
    <m/>
    <s v="0"/>
    <s v="District"/>
    <s v="2"/>
    <x v="1"/>
    <s v="23"/>
    <x v="8"/>
    <s v="23F"/>
    <s v="BC Food Service"/>
    <s v="23FS"/>
    <s v="BC Food Service"/>
  </r>
  <r>
    <s v="BMN021"/>
    <x v="0"/>
    <s v="LABORF"/>
    <s v="2025"/>
    <n v="81810.880000000005"/>
    <m/>
    <s v="GU001"/>
    <s v="240PI0"/>
    <s v="2110"/>
    <s v="709000"/>
    <m/>
    <m/>
    <s v="0"/>
    <s v="District"/>
    <s v="2"/>
    <x v="1"/>
    <s v="24"/>
    <x v="9"/>
    <s v="240"/>
    <s v="Director-Institutnl Dev/Foundation"/>
    <s v="240A"/>
    <s v="Director-Institutnl Dev/Foundation"/>
  </r>
  <r>
    <s v="BMC597"/>
    <x v="0"/>
    <s v="LABORF"/>
    <s v="2025"/>
    <n v="10066.200000000001"/>
    <m/>
    <s v="CE020"/>
    <s v="240LI1"/>
    <s v="2191"/>
    <s v="682000"/>
    <m/>
    <m/>
    <s v="0"/>
    <s v="District"/>
    <s v="2"/>
    <x v="1"/>
    <s v="24"/>
    <x v="9"/>
    <s v="240"/>
    <s v="Director-Institutnl Dev/Foundation"/>
    <s v="240B"/>
    <s v="Levan Center"/>
  </r>
  <r>
    <s v="BTC002"/>
    <x v="0"/>
    <s v="LABORF"/>
    <s v="2025"/>
    <n v="0"/>
    <m/>
    <s v="RP360"/>
    <s v="260VS0"/>
    <s v="2399"/>
    <s v="611000"/>
    <m/>
    <m/>
    <s v="0"/>
    <s v="District"/>
    <s v="2"/>
    <x v="1"/>
    <s v="26"/>
    <x v="10"/>
    <s v="260"/>
    <s v="VP of Student Services"/>
    <s v="260A"/>
    <s v="VP of Student Services"/>
  </r>
  <r>
    <s v="BTC024"/>
    <x v="0"/>
    <s v="LABORF"/>
    <s v="2025"/>
    <n v="0"/>
    <m/>
    <s v="RP360"/>
    <s v="260VS0"/>
    <s v="2399"/>
    <s v="611000"/>
    <m/>
    <m/>
    <s v="0"/>
    <s v="District"/>
    <s v="2"/>
    <x v="1"/>
    <s v="26"/>
    <x v="10"/>
    <s v="260"/>
    <s v="VP of Student Services"/>
    <s v="260A"/>
    <s v="VP of Student Services"/>
  </r>
  <r>
    <s v="BMN181"/>
    <x v="0"/>
    <s v="LABORF"/>
    <s v="2025"/>
    <n v="0"/>
    <m/>
    <s v="GU001"/>
    <s v="260VS0"/>
    <s v="2110"/>
    <s v="649090"/>
    <m/>
    <m/>
    <s v="0"/>
    <s v="District"/>
    <s v="2"/>
    <x v="1"/>
    <s v="26"/>
    <x v="10"/>
    <s v="260"/>
    <s v="VP of Student Services"/>
    <s v="260A"/>
    <s v="VP of Student Services"/>
  </r>
  <r>
    <s v="BPE603"/>
    <x v="0"/>
    <s v="LABORF"/>
    <s v="2025"/>
    <n v="0"/>
    <m/>
    <s v="RP360"/>
    <s v="260VS0"/>
    <s v="2394"/>
    <s v="611000"/>
    <m/>
    <m/>
    <s v="0"/>
    <s v="District"/>
    <s v="2"/>
    <x v="1"/>
    <s v="26"/>
    <x v="10"/>
    <s v="260"/>
    <s v="VP of Student Services"/>
    <s v="260A"/>
    <s v="VP of Student Services"/>
  </r>
  <r>
    <s v="BMN135"/>
    <x v="0"/>
    <s v="LABORF"/>
    <s v="2025"/>
    <n v="0"/>
    <m/>
    <s v="GU001"/>
    <s v="260VS0"/>
    <s v="2110"/>
    <s v="649090"/>
    <m/>
    <m/>
    <s v="0"/>
    <s v="District"/>
    <s v="2"/>
    <x v="1"/>
    <s v="26"/>
    <x v="10"/>
    <s v="260"/>
    <s v="VP of Student Services"/>
    <s v="260A"/>
    <s v="VP of Student Services"/>
  </r>
  <r>
    <s v="BMN153"/>
    <x v="0"/>
    <s v="LABORF"/>
    <s v="2025"/>
    <n v="0"/>
    <m/>
    <s v="GU001"/>
    <s v="260VS0"/>
    <s v="2110"/>
    <s v="649090"/>
    <m/>
    <m/>
    <s v="0"/>
    <s v="District"/>
    <s v="2"/>
    <x v="1"/>
    <s v="26"/>
    <x v="10"/>
    <s v="260"/>
    <s v="VP of Student Services"/>
    <s v="260A"/>
    <s v="VP of Student Services"/>
  </r>
  <r>
    <s v="BMN067"/>
    <x v="0"/>
    <s v="LABORF"/>
    <s v="2025"/>
    <n v="0"/>
    <m/>
    <s v="GU001"/>
    <s v="260VS0"/>
    <s v="2110"/>
    <s v="649090"/>
    <m/>
    <m/>
    <s v="0"/>
    <s v="District"/>
    <s v="2"/>
    <x v="1"/>
    <s v="26"/>
    <x v="10"/>
    <s v="260"/>
    <s v="VP of Student Services"/>
    <s v="260A"/>
    <s v="VP of Student Services"/>
  </r>
  <r>
    <s v="BMN077"/>
    <x v="0"/>
    <s v="LABORF"/>
    <s v="2025"/>
    <n v="0"/>
    <m/>
    <s v="GU001"/>
    <s v="260VS0"/>
    <s v="2110"/>
    <s v="649090"/>
    <m/>
    <m/>
    <s v="0"/>
    <s v="District"/>
    <s v="2"/>
    <x v="1"/>
    <s v="26"/>
    <x v="10"/>
    <s v="260"/>
    <s v="VP of Student Services"/>
    <s v="260A"/>
    <s v="VP of Student Services"/>
  </r>
  <r>
    <s v="BMN172"/>
    <x v="0"/>
    <s v="LABORF"/>
    <s v="2025"/>
    <n v="0"/>
    <m/>
    <s v="GU001"/>
    <s v="260VS0"/>
    <s v="2110"/>
    <s v="649090"/>
    <m/>
    <m/>
    <s v="0"/>
    <s v="District"/>
    <s v="2"/>
    <x v="1"/>
    <s v="26"/>
    <x v="10"/>
    <s v="260"/>
    <s v="VP of Student Services"/>
    <s v="260A"/>
    <s v="VP of Student Services"/>
  </r>
  <r>
    <s v="BTM053"/>
    <x v="0"/>
    <s v="LABORF"/>
    <s v="2025"/>
    <n v="0"/>
    <m/>
    <s v="GU001"/>
    <s v="260VS0"/>
    <s v="1214"/>
    <s v="679000"/>
    <m/>
    <m/>
    <s v="0"/>
    <s v="District"/>
    <s v="2"/>
    <x v="1"/>
    <s v="26"/>
    <x v="10"/>
    <s v="260"/>
    <s v="VP of Student Services"/>
    <s v="260A"/>
    <s v="VP of Student Services"/>
  </r>
  <r>
    <s v="BPE542"/>
    <x v="0"/>
    <s v="LABORF"/>
    <s v="2025"/>
    <n v="0"/>
    <m/>
    <s v="RP384"/>
    <s v="260EQ9"/>
    <s v="2394"/>
    <s v="649090"/>
    <m/>
    <m/>
    <s v="0"/>
    <s v="District"/>
    <s v="2"/>
    <x v="1"/>
    <s v="26"/>
    <x v="10"/>
    <s v="260"/>
    <s v="VP of Student Services"/>
    <s v="260E"/>
    <s v="VP GRANTS"/>
  </r>
  <r>
    <s v="BMM086"/>
    <x v="0"/>
    <s v="LABORF"/>
    <s v="2025"/>
    <n v="6522.76"/>
    <m/>
    <s v="TA100"/>
    <s v="267SA1"/>
    <s v="1214"/>
    <s v="649060"/>
    <m/>
    <m/>
    <s v="0"/>
    <s v="District"/>
    <s v="2"/>
    <x v="1"/>
    <s v="26"/>
    <x v="10"/>
    <s v="267"/>
    <s v="Dean of Student Services"/>
    <s v="267A"/>
    <s v="Dean of Student Services"/>
  </r>
  <r>
    <s v="BMN173"/>
    <x v="0"/>
    <s v="LABORF"/>
    <s v="2025"/>
    <n v="86720.5"/>
    <m/>
    <s v="RP037"/>
    <s v="267BN1"/>
    <s v="2110"/>
    <s v="649090"/>
    <m/>
    <m/>
    <s v="0"/>
    <s v="District"/>
    <s v="2"/>
    <x v="1"/>
    <s v="26"/>
    <x v="10"/>
    <s v="267"/>
    <s v="Dean of Student Services"/>
    <s v="267B"/>
    <s v="Basic Needs"/>
  </r>
  <r>
    <s v="BMC229"/>
    <x v="0"/>
    <s v="LABORF"/>
    <s v="2025"/>
    <n v="68472.62"/>
    <m/>
    <s v="GU001"/>
    <s v="26CCG1"/>
    <s v="2191"/>
    <s v="631000"/>
    <m/>
    <m/>
    <s v="0"/>
    <s v="District"/>
    <s v="2"/>
    <x v="1"/>
    <s v="26"/>
    <x v="10"/>
    <s v="26C"/>
    <s v="Dean of Student Development Success"/>
    <s v="26CC"/>
    <s v="Dean of Student Develop Success"/>
  </r>
  <r>
    <s v="BMF291"/>
    <x v="0"/>
    <s v="LABORF"/>
    <s v="2025"/>
    <n v="0"/>
    <m/>
    <s v="GU001"/>
    <s v="26CCG1"/>
    <s v="1231"/>
    <s v="631000"/>
    <m/>
    <m/>
    <s v="0"/>
    <s v="District"/>
    <s v="2"/>
    <x v="1"/>
    <s v="26"/>
    <x v="10"/>
    <s v="26C"/>
    <s v="Dean of Student Development Success"/>
    <s v="26CC"/>
    <s v="Dean of Student Develop Success"/>
  </r>
  <r>
    <s v="BMF574"/>
    <x v="0"/>
    <s v="LABORF"/>
    <s v="2025"/>
    <n v="0"/>
    <m/>
    <s v="GU001"/>
    <s v="26CCG1"/>
    <s v="1231"/>
    <s v="631000"/>
    <m/>
    <m/>
    <s v="0"/>
    <s v="District"/>
    <s v="2"/>
    <x v="1"/>
    <s v="26"/>
    <x v="10"/>
    <s v="26C"/>
    <s v="Dean of Student Development Success"/>
    <s v="26CC"/>
    <s v="Dean of Student Develop Success"/>
  </r>
  <r>
    <s v="BMC561"/>
    <x v="0"/>
    <s v="LABORF"/>
    <s v="2025"/>
    <n v="0"/>
    <m/>
    <s v="GU001"/>
    <s v="26DDEN"/>
    <s v="2191"/>
    <s v="679000"/>
    <m/>
    <m/>
    <s v="0"/>
    <s v="District"/>
    <s v="2"/>
    <x v="1"/>
    <s v="26"/>
    <x v="10"/>
    <s v="26D"/>
    <s v="Assoc VP - BC"/>
    <s v="26DA"/>
    <s v="Dir Outreach Services"/>
  </r>
  <r>
    <s v="BMN216"/>
    <x v="0"/>
    <s v="LABORF"/>
    <s v="2025"/>
    <n v="0"/>
    <m/>
    <s v="GU001"/>
    <s v="26DDEN"/>
    <s v="2110"/>
    <s v="679000"/>
    <m/>
    <m/>
    <s v="0"/>
    <s v="District"/>
    <s v="2"/>
    <x v="1"/>
    <s v="26"/>
    <x v="10"/>
    <s v="26D"/>
    <s v="Assoc VP - BC"/>
    <s v="26DA"/>
    <s v="Dir Outreach Services"/>
  </r>
  <r>
    <s v="BMC395"/>
    <x v="0"/>
    <s v="LABORF"/>
    <s v="2025"/>
    <n v="0"/>
    <m/>
    <s v="RP586"/>
    <s v="26DEC3"/>
    <s v="2191"/>
    <s v="679000"/>
    <m/>
    <m/>
    <s v="0"/>
    <s v="District"/>
    <s v="2"/>
    <x v="1"/>
    <s v="26"/>
    <x v="10"/>
    <s v="26D"/>
    <s v="Assoc VP - BC"/>
    <s v="26DA"/>
    <s v="Dir Outreach Services"/>
  </r>
  <r>
    <s v="BMC546"/>
    <x v="0"/>
    <s v="LABORF"/>
    <s v="2025"/>
    <n v="65173.26"/>
    <m/>
    <s v="RP008"/>
    <s v="26EDS1"/>
    <s v="2191"/>
    <s v="642000"/>
    <m/>
    <m/>
    <s v="0"/>
    <s v="District"/>
    <s v="2"/>
    <x v="1"/>
    <s v="26"/>
    <x v="10"/>
    <s v="26E"/>
    <s v="Assoc VP - BC"/>
    <s v="26ED"/>
    <s v="BC DSPS"/>
  </r>
  <r>
    <s v="BMM029"/>
    <x v="0"/>
    <s v="LABORF"/>
    <s v="2025"/>
    <n v="89154.12"/>
    <m/>
    <s v="RP008"/>
    <s v="26EDS1"/>
    <s v="1214"/>
    <s v="642000"/>
    <m/>
    <m/>
    <s v="0"/>
    <s v="District"/>
    <s v="2"/>
    <x v="1"/>
    <s v="26"/>
    <x v="10"/>
    <s v="26E"/>
    <s v="Assoc VP - BC"/>
    <s v="26ED"/>
    <s v="BC DSPS"/>
  </r>
  <r>
    <s v="BMC021"/>
    <x v="0"/>
    <s v="LABORF"/>
    <s v="2025"/>
    <n v="16675.87"/>
    <m/>
    <s v="RP008"/>
    <s v="26EDS3"/>
    <s v="2191"/>
    <s v="642000"/>
    <m/>
    <m/>
    <s v="0"/>
    <s v="District"/>
    <s v="2"/>
    <x v="1"/>
    <s v="26"/>
    <x v="10"/>
    <s v="26E"/>
    <s v="Assoc VP - BC"/>
    <s v="26ED"/>
    <s v="BC DSPS"/>
  </r>
  <r>
    <s v="BMN060"/>
    <x v="0"/>
    <s v="LABORF"/>
    <s v="2025"/>
    <n v="124791.45"/>
    <m/>
    <s v="GU001"/>
    <s v="26FFA1"/>
    <s v="2110"/>
    <s v="646000"/>
    <m/>
    <m/>
    <s v="0"/>
    <s v="District"/>
    <s v="2"/>
    <x v="1"/>
    <s v="26"/>
    <x v="10"/>
    <s v="26F"/>
    <s v="Director Financial Aid"/>
    <s v="26FA"/>
    <s v="Director Financial Aid (New Queue)"/>
  </r>
  <r>
    <s v="BW2425"/>
    <x v="0"/>
    <s v="LABORF"/>
    <s v="2025"/>
    <n v="0"/>
    <m/>
    <s v="RP001"/>
    <s v="26FFA3"/>
    <s v="2392"/>
    <s v="646000"/>
    <m/>
    <m/>
    <s v="0"/>
    <s v="District"/>
    <s v="2"/>
    <x v="1"/>
    <s v="26"/>
    <x v="10"/>
    <s v="26F"/>
    <s v="Director Financial Aid"/>
    <s v="26FA"/>
    <s v="Director Financial Aid (New Queue)"/>
  </r>
  <r>
    <s v="BW2122"/>
    <x v="0"/>
    <s v="LABORF"/>
    <s v="2025"/>
    <n v="0"/>
    <m/>
    <s v="RP001"/>
    <s v="26FFA3"/>
    <s v="2392"/>
    <s v="646000"/>
    <m/>
    <m/>
    <s v="0"/>
    <s v="District"/>
    <s v="2"/>
    <x v="1"/>
    <s v="26"/>
    <x v="10"/>
    <s v="26F"/>
    <s v="Director Financial Aid"/>
    <s v="26FA"/>
    <s v="Director Financial Aid (New Queue)"/>
  </r>
  <r>
    <s v="BMC127"/>
    <x v="0"/>
    <s v="LABORF"/>
    <s v="2025"/>
    <n v="59043.72"/>
    <m/>
    <s v="GU001"/>
    <s v="26HAR1"/>
    <s v="2191"/>
    <s v="620000"/>
    <m/>
    <m/>
    <s v="0"/>
    <s v="District"/>
    <s v="2"/>
    <x v="1"/>
    <s v="26"/>
    <x v="10"/>
    <s v="26H"/>
    <s v="ADMISSIONS &amp; RECS."/>
    <s v="26HA"/>
    <s v="ADMISSIONS &amp; RECS."/>
  </r>
  <r>
    <s v="BMC715"/>
    <x v="0"/>
    <s v="LABORF"/>
    <s v="2025"/>
    <n v="59043.72"/>
    <m/>
    <s v="GU001"/>
    <s v="26HAR1"/>
    <s v="2191"/>
    <s v="620000"/>
    <m/>
    <m/>
    <s v="0"/>
    <s v="District"/>
    <s v="2"/>
    <x v="1"/>
    <s v="26"/>
    <x v="10"/>
    <s v="26H"/>
    <s v="ADMISSIONS &amp; RECS."/>
    <s v="26HA"/>
    <s v="ADMISSIONS &amp; RECS."/>
  </r>
  <r>
    <s v="BMC371"/>
    <x v="0"/>
    <s v="LABORF"/>
    <s v="2025"/>
    <n v="62032.84"/>
    <m/>
    <s v="GU001"/>
    <s v="26HAR1"/>
    <s v="2191"/>
    <s v="620000"/>
    <m/>
    <m/>
    <s v="0"/>
    <s v="District"/>
    <s v="2"/>
    <x v="1"/>
    <s v="26"/>
    <x v="10"/>
    <s v="26H"/>
    <s v="ADMISSIONS &amp; RECS."/>
    <s v="26HA"/>
    <s v="ADMISSIONS &amp; RECS."/>
  </r>
  <r>
    <s v="BMC328"/>
    <x v="0"/>
    <s v="LABORF"/>
    <s v="2025"/>
    <n v="34236.33"/>
    <m/>
    <s v="GU001"/>
    <s v="26HAR1"/>
    <s v="2191"/>
    <s v="620000"/>
    <m/>
    <m/>
    <s v="0"/>
    <s v="District"/>
    <s v="2"/>
    <x v="1"/>
    <s v="26"/>
    <x v="10"/>
    <s v="26H"/>
    <s v="ADMISSIONS &amp; RECS."/>
    <s v="26HA"/>
    <s v="ADMISSIONS &amp; RECS."/>
  </r>
  <r>
    <s v="BMC776"/>
    <x v="0"/>
    <s v="LABORF"/>
    <s v="2025"/>
    <n v="16502.78"/>
    <m/>
    <s v="GU001"/>
    <s v="26HAR1"/>
    <s v="2191"/>
    <s v="620000"/>
    <m/>
    <m/>
    <s v="0"/>
    <s v="District"/>
    <s v="2"/>
    <x v="1"/>
    <s v="26"/>
    <x v="10"/>
    <s v="26H"/>
    <s v="ADMISSIONS &amp; RECS."/>
    <s v="26HA"/>
    <s v="ADMISSIONS &amp; RECS."/>
  </r>
  <r>
    <s v="BMM063"/>
    <x v="0"/>
    <s v="LABORF"/>
    <s v="2025"/>
    <n v="0"/>
    <m/>
    <s v="GU001"/>
    <s v="26HAR1"/>
    <s v="1214"/>
    <s v="620000"/>
    <m/>
    <m/>
    <s v="0"/>
    <s v="District"/>
    <s v="2"/>
    <x v="1"/>
    <s v="26"/>
    <x v="10"/>
    <s v="26H"/>
    <s v="ADMISSIONS &amp; RECS."/>
    <s v="26HA"/>
    <s v="ADMISSIONS &amp; RECS."/>
  </r>
  <r>
    <s v="BPE567"/>
    <x v="0"/>
    <s v="LABORF"/>
    <s v="2025"/>
    <n v="0"/>
    <m/>
    <s v="RP659"/>
    <s v="26JCAS"/>
    <s v="2394"/>
    <s v="643020"/>
    <s v="CASDPS"/>
    <m/>
    <s v="0"/>
    <s v="District"/>
    <s v="2"/>
    <x v="1"/>
    <s v="26"/>
    <x v="10"/>
    <s v="26J"/>
    <s v="Director Special Programs"/>
    <s v="26JC"/>
    <s v="BC Cal SOAP"/>
  </r>
  <r>
    <s v="BPE587"/>
    <x v="0"/>
    <s v="LABORF"/>
    <s v="2025"/>
    <n v="0"/>
    <m/>
    <s v="RP659"/>
    <s v="26JCAS"/>
    <s v="2394"/>
    <s v="643020"/>
    <s v="CASDSE"/>
    <m/>
    <s v="0"/>
    <s v="District"/>
    <s v="2"/>
    <x v="1"/>
    <s v="26"/>
    <x v="10"/>
    <s v="26J"/>
    <s v="Director Special Programs"/>
    <s v="26JC"/>
    <s v="BC Cal SOAP"/>
  </r>
  <r>
    <s v="BPE589"/>
    <x v="0"/>
    <s v="LABORF"/>
    <s v="2025"/>
    <n v="0"/>
    <m/>
    <s v="RP659"/>
    <s v="26JCAS"/>
    <s v="2394"/>
    <s v="643020"/>
    <s v="CASDSE"/>
    <m/>
    <s v="0"/>
    <s v="District"/>
    <s v="2"/>
    <x v="1"/>
    <s v="26"/>
    <x v="10"/>
    <s v="26J"/>
    <s v="Director Special Programs"/>
    <s v="26JC"/>
    <s v="BC Cal SOAP"/>
  </r>
  <r>
    <s v="BPE650"/>
    <x v="0"/>
    <s v="LABORF"/>
    <s v="2025"/>
    <n v="0"/>
    <m/>
    <s v="RP131"/>
    <s v="26JFG1"/>
    <s v="2394"/>
    <s v="649080"/>
    <s v="FKCFEN"/>
    <m/>
    <s v="0"/>
    <s v="District"/>
    <s v="2"/>
    <x v="1"/>
    <s v="26"/>
    <x v="10"/>
    <s v="26J"/>
    <s v="Director Special Programs"/>
    <s v="26JF"/>
    <s v="BC Foster Care Grants"/>
  </r>
  <r>
    <s v="BPE650"/>
    <x v="0"/>
    <s v="LABORF"/>
    <s v="2025"/>
    <n v="0"/>
    <m/>
    <s v="RP131"/>
    <s v="26JFG1"/>
    <s v="2394"/>
    <s v="649080"/>
    <s v="FKCSEN"/>
    <m/>
    <s v="0"/>
    <s v="District"/>
    <s v="2"/>
    <x v="1"/>
    <s v="26"/>
    <x v="10"/>
    <s v="26J"/>
    <s v="Director Special Programs"/>
    <s v="26JF"/>
    <s v="BC Foster Care Grants"/>
  </r>
  <r>
    <s v="BPE559"/>
    <x v="0"/>
    <s v="LABORF"/>
    <s v="2025"/>
    <n v="0"/>
    <m/>
    <s v="RP131"/>
    <s v="26JFG1"/>
    <s v="2394"/>
    <s v="649080"/>
    <m/>
    <m/>
    <s v="0"/>
    <s v="District"/>
    <s v="2"/>
    <x v="1"/>
    <s v="26"/>
    <x v="10"/>
    <s v="26J"/>
    <s v="Director Special Programs"/>
    <s v="26JF"/>
    <s v="BC Foster Care Grants"/>
  </r>
  <r>
    <s v="BMC053"/>
    <x v="0"/>
    <s v="LABORF"/>
    <s v="2025"/>
    <n v="17118.16"/>
    <m/>
    <s v="RP025"/>
    <s v="26JRS1"/>
    <s v="2191"/>
    <s v="649090"/>
    <m/>
    <m/>
    <s v="0"/>
    <s v="District"/>
    <s v="2"/>
    <x v="1"/>
    <s v="26"/>
    <x v="10"/>
    <s v="26J"/>
    <s v="Director Special Programs"/>
    <s v="26JR"/>
    <s v="BC Dream Resource"/>
  </r>
  <r>
    <s v="BMC841"/>
    <x v="0"/>
    <s v="LABORF"/>
    <s v="2025"/>
    <n v="73737.56"/>
    <m/>
    <s v="GU001"/>
    <s v="26KCG2"/>
    <s v="2191"/>
    <s v="649040"/>
    <m/>
    <m/>
    <s v="0"/>
    <s v="District"/>
    <s v="2"/>
    <x v="1"/>
    <s v="26"/>
    <x v="10"/>
    <s v="26K"/>
    <s v="Director Transfer Pathways"/>
    <s v="26KC"/>
    <s v="BC INTERNATIONAL"/>
  </r>
  <r>
    <s v="BMF472"/>
    <x v="0"/>
    <s v="LABORF"/>
    <s v="2025"/>
    <n v="47496.93"/>
    <m/>
    <s v="RP384"/>
    <s v="26LEQ9"/>
    <s v="1251"/>
    <s v="649090"/>
    <m/>
    <m/>
    <s v="0"/>
    <s v="District"/>
    <s v="2"/>
    <x v="1"/>
    <s v="26"/>
    <x v="10"/>
    <s v="26L"/>
    <s v="Dir Categorical Programs"/>
    <s v="26LA"/>
    <s v="Categorical Programs"/>
  </r>
  <r>
    <s v="BPE641"/>
    <x v="0"/>
    <s v="LABORF"/>
    <s v="2025"/>
    <n v="0"/>
    <m/>
    <s v="RP384"/>
    <s v="26LEQ9"/>
    <s v="2394"/>
    <s v="649090"/>
    <m/>
    <m/>
    <s v="0"/>
    <s v="District"/>
    <s v="2"/>
    <x v="1"/>
    <s v="26"/>
    <x v="10"/>
    <s v="26L"/>
    <s v="Dir Categorical Programs"/>
    <s v="26LA"/>
    <s v="Categorical Programs"/>
  </r>
  <r>
    <s v="BMC529"/>
    <x v="0"/>
    <s v="LABORF"/>
    <s v="2025"/>
    <n v="13046.52"/>
    <m/>
    <s v="RP384"/>
    <s v="26LEQA"/>
    <s v="2191"/>
    <s v="649090"/>
    <m/>
    <m/>
    <s v="0"/>
    <s v="District"/>
    <s v="2"/>
    <x v="1"/>
    <s v="26"/>
    <x v="10"/>
    <s v="26L"/>
    <s v="Dir Categorical Programs"/>
    <s v="26LA"/>
    <s v="Categorical Programs"/>
  </r>
  <r>
    <s v="BMN129"/>
    <x v="0"/>
    <s v="LABORF"/>
    <s v="2025"/>
    <n v="21680.12"/>
    <m/>
    <s v="RP384"/>
    <s v="26LEQA"/>
    <s v="2110"/>
    <s v="649090"/>
    <m/>
    <m/>
    <s v="0"/>
    <s v="District"/>
    <s v="2"/>
    <x v="1"/>
    <s v="26"/>
    <x v="10"/>
    <s v="26L"/>
    <s v="Dir Categorical Programs"/>
    <s v="26LA"/>
    <s v="Categorical Programs"/>
  </r>
  <r>
    <s v="BMF597"/>
    <x v="0"/>
    <s v="LABORF"/>
    <s v="2025"/>
    <n v="29452.54"/>
    <m/>
    <s v="RP384"/>
    <s v="26LEQA"/>
    <s v="1231"/>
    <s v="649090"/>
    <m/>
    <m/>
    <s v="0"/>
    <s v="District"/>
    <s v="2"/>
    <x v="1"/>
    <s v="26"/>
    <x v="10"/>
    <s v="26L"/>
    <s v="Dir Categorical Programs"/>
    <s v="26LA"/>
    <s v="Categorical Programs"/>
  </r>
  <r>
    <s v="BMF326"/>
    <x v="0"/>
    <s v="LABORF"/>
    <s v="2025"/>
    <n v="28734.19"/>
    <m/>
    <s v="RP384"/>
    <s v="26LEQA"/>
    <s v="1231"/>
    <s v="649090"/>
    <m/>
    <m/>
    <s v="0"/>
    <s v="District"/>
    <s v="2"/>
    <x v="1"/>
    <s v="26"/>
    <x v="10"/>
    <s v="26L"/>
    <s v="Dir Categorical Programs"/>
    <s v="26LA"/>
    <s v="Categorical Programs"/>
  </r>
  <r>
    <s v="BMC287"/>
    <x v="0"/>
    <s v="LABORF"/>
    <s v="2025"/>
    <n v="9943.32"/>
    <m/>
    <s v="RP384"/>
    <s v="26LEQA"/>
    <s v="2191"/>
    <s v="649090"/>
    <m/>
    <m/>
    <s v="0"/>
    <s v="District"/>
    <s v="2"/>
    <x v="1"/>
    <s v="26"/>
    <x v="10"/>
    <s v="26L"/>
    <s v="Dir Categorical Programs"/>
    <s v="26LA"/>
    <s v="Categorical Programs"/>
  </r>
  <r>
    <s v="BMN083"/>
    <x v="0"/>
    <s v="LABORF"/>
    <s v="2025"/>
    <n v="21680.12"/>
    <m/>
    <s v="RP384"/>
    <s v="26LEQA"/>
    <s v="2110"/>
    <s v="649090"/>
    <m/>
    <m/>
    <s v="0"/>
    <s v="District"/>
    <s v="2"/>
    <x v="1"/>
    <s v="26"/>
    <x v="10"/>
    <s v="26L"/>
    <s v="Dir Categorical Programs"/>
    <s v="26LA"/>
    <s v="Categorical Programs"/>
  </r>
  <r>
    <s v="BMN203"/>
    <x v="0"/>
    <s v="LABORF"/>
    <s v="2025"/>
    <n v="18887.990000000002"/>
    <m/>
    <s v="RP384"/>
    <s v="26LEQA"/>
    <s v="2110"/>
    <s v="649090"/>
    <m/>
    <m/>
    <s v="0"/>
    <s v="District"/>
    <s v="2"/>
    <x v="1"/>
    <s v="26"/>
    <x v="10"/>
    <s v="26L"/>
    <s v="Dir Categorical Programs"/>
    <s v="26LA"/>
    <s v="Categorical Programs"/>
  </r>
  <r>
    <s v="BPE610"/>
    <x v="0"/>
    <s v="LABORF"/>
    <s v="2025"/>
    <n v="0"/>
    <m/>
    <s v="RP659"/>
    <s v="26LCAS"/>
    <s v="2394"/>
    <s v="643020"/>
    <s v="CASDPS"/>
    <m/>
    <s v="0"/>
    <s v="District"/>
    <s v="2"/>
    <x v="1"/>
    <s v="26"/>
    <x v="10"/>
    <s v="26L"/>
    <s v="Dir Categorical Programs"/>
    <s v="26LC"/>
    <s v="CATEGORICAL BC CAL SOAP"/>
  </r>
  <r>
    <s v="CS2324"/>
    <x v="0"/>
    <s v="LABORF"/>
    <s v="2025"/>
    <n v="0"/>
    <m/>
    <s v="GU001"/>
    <s v="400PR0"/>
    <s v="2392"/>
    <s v="679000"/>
    <m/>
    <s v="CI"/>
    <s v="0"/>
    <s v="District"/>
    <s v="4"/>
    <x v="2"/>
    <s v="40"/>
    <x v="11"/>
    <s v="400"/>
    <s v="President - Cerro Coso College"/>
    <s v="400A"/>
    <s v="President - Cerro Coso College"/>
  </r>
  <r>
    <s v="CMN017"/>
    <x v="0"/>
    <s v="LABORF"/>
    <s v="2025"/>
    <n v="58126.78"/>
    <m/>
    <s v="GU001"/>
    <s v="406IT1"/>
    <s v="2110"/>
    <s v="678000"/>
    <m/>
    <s v="CI"/>
    <s v="0"/>
    <s v="District"/>
    <s v="4"/>
    <x v="2"/>
    <s v="40"/>
    <x v="11"/>
    <s v="406"/>
    <s v="Information Technology"/>
    <s v="406A"/>
    <s v="Information Technology"/>
  </r>
  <r>
    <s v="CMC231"/>
    <x v="0"/>
    <s v="LABORF"/>
    <s v="2025"/>
    <n v="32375.63"/>
    <m/>
    <s v="GU001"/>
    <s v="406IT1"/>
    <s v="2191"/>
    <s v="678000"/>
    <m/>
    <s v="CM"/>
    <s v="0"/>
    <s v="District"/>
    <s v="4"/>
    <x v="2"/>
    <s v="40"/>
    <x v="11"/>
    <s v="406"/>
    <s v="Information Technology"/>
    <s v="406A"/>
    <s v="Information Technology"/>
  </r>
  <r>
    <s v="CMC069"/>
    <x v="0"/>
    <s v="LABORF"/>
    <s v="2025"/>
    <n v="5221.6400000000003"/>
    <m/>
    <s v="RP384"/>
    <s v="40KEQ9"/>
    <s v="2191"/>
    <s v="649090"/>
    <m/>
    <s v="CB"/>
    <s v="0"/>
    <s v="District"/>
    <s v="4"/>
    <x v="2"/>
    <s v="40"/>
    <x v="11"/>
    <s v="40K"/>
    <s v="Equity"/>
    <s v="40KA"/>
    <s v="Equity"/>
  </r>
  <r>
    <s v="CMF211"/>
    <x v="0"/>
    <s v="LABORF"/>
    <s v="2025"/>
    <n v="7178.91"/>
    <m/>
    <s v="RP384"/>
    <s v="40KEQ9"/>
    <s v="1231"/>
    <s v="649090"/>
    <m/>
    <s v="CT"/>
    <s v="0"/>
    <s v="District"/>
    <s v="4"/>
    <x v="2"/>
    <s v="40"/>
    <x v="11"/>
    <s v="40K"/>
    <s v="Equity"/>
    <s v="40KA"/>
    <s v="Equity"/>
  </r>
  <r>
    <s v="CMN034"/>
    <x v="0"/>
    <s v="LABORF"/>
    <s v="2025"/>
    <n v="11067.98"/>
    <m/>
    <s v="RP384"/>
    <s v="40KEQ9"/>
    <s v="2110"/>
    <s v="649090"/>
    <m/>
    <s v="CI"/>
    <s v="0"/>
    <s v="District"/>
    <s v="4"/>
    <x v="2"/>
    <s v="40"/>
    <x v="11"/>
    <s v="40K"/>
    <s v="Equity"/>
    <s v="40KA"/>
    <s v="Equity"/>
  </r>
  <r>
    <s v="CMC234"/>
    <x v="0"/>
    <s v="LABORF"/>
    <s v="2025"/>
    <n v="4625.04"/>
    <m/>
    <s v="RP384"/>
    <s v="40KEQA"/>
    <s v="2191"/>
    <s v="649090"/>
    <m/>
    <s v="CI"/>
    <s v="0"/>
    <s v="District"/>
    <s v="4"/>
    <x v="2"/>
    <s v="40"/>
    <x v="11"/>
    <s v="40K"/>
    <s v="Equity"/>
    <s v="40KA"/>
    <s v="Equity"/>
  </r>
  <r>
    <s v="CMC252"/>
    <x v="0"/>
    <s v="LABORF"/>
    <s v="2025"/>
    <n v="0"/>
    <m/>
    <s v="RP384"/>
    <s v="40KEQA"/>
    <s v="2191"/>
    <s v="649090"/>
    <m/>
    <s v="CI"/>
    <s v="0"/>
    <s v="District"/>
    <s v="4"/>
    <x v="2"/>
    <s v="40"/>
    <x v="11"/>
    <s v="40K"/>
    <s v="Equity"/>
    <s v="40KA"/>
    <s v="Equity"/>
  </r>
  <r>
    <s v="CMN034"/>
    <x v="0"/>
    <s v="LABORF"/>
    <s v="2025"/>
    <n v="11067.98"/>
    <m/>
    <s v="RP384"/>
    <s v="40KEQA"/>
    <s v="2110"/>
    <s v="649090"/>
    <m/>
    <s v="CI"/>
    <s v="0"/>
    <s v="District"/>
    <s v="4"/>
    <x v="2"/>
    <s v="40"/>
    <x v="11"/>
    <s v="40K"/>
    <s v="Equity"/>
    <s v="40KA"/>
    <s v="Equity"/>
  </r>
  <r>
    <s v="CMC069"/>
    <x v="0"/>
    <s v="LABORF"/>
    <s v="2025"/>
    <n v="3476.05"/>
    <m/>
    <s v="RP029"/>
    <s v="40KNA1"/>
    <s v="2191"/>
    <s v="649090"/>
    <m/>
    <s v="CB"/>
    <s v="0"/>
    <s v="District"/>
    <s v="4"/>
    <x v="2"/>
    <s v="40"/>
    <x v="11"/>
    <s v="40K"/>
    <s v="Equity"/>
    <s v="40KA"/>
    <s v="Equity"/>
  </r>
  <r>
    <s v="CPE036"/>
    <x v="0"/>
    <s v="LABORF"/>
    <s v="2025"/>
    <n v="0"/>
    <m/>
    <s v="RP029"/>
    <s v="40KNA1"/>
    <s v="2311"/>
    <s v="649090"/>
    <m/>
    <s v="CI"/>
    <s v="0"/>
    <s v="District"/>
    <s v="4"/>
    <x v="2"/>
    <s v="40"/>
    <x v="11"/>
    <s v="40K"/>
    <s v="Equity"/>
    <s v="40KA"/>
    <s v="Equity"/>
  </r>
  <r>
    <s v="CMF226"/>
    <x v="0"/>
    <s v="LABORF"/>
    <s v="2025"/>
    <n v="91465.69"/>
    <m/>
    <s v="GU001"/>
    <s v="411AH1"/>
    <s v="1100"/>
    <s v="120100"/>
    <m/>
    <s v="CI"/>
    <s v="0"/>
    <s v="District"/>
    <s v="4"/>
    <x v="2"/>
    <s v="41"/>
    <x v="12"/>
    <s v="411"/>
    <s v="Dean of Career Technical Education"/>
    <s v="411A"/>
    <s v="Dean of Career Technical Education"/>
  </r>
  <r>
    <s v="CMC286"/>
    <x v="0"/>
    <s v="LABORF"/>
    <s v="2025"/>
    <n v="49063.4"/>
    <m/>
    <s v="GU001"/>
    <s v="411AH1"/>
    <s v="2191"/>
    <s v="601000"/>
    <m/>
    <s v="CI"/>
    <s v="0"/>
    <s v="District"/>
    <s v="4"/>
    <x v="2"/>
    <s v="41"/>
    <x v="12"/>
    <s v="411"/>
    <s v="Dean of Career Technical Education"/>
    <s v="411A"/>
    <s v="Dean of Career Technical Education"/>
  </r>
  <r>
    <s v="CMF218"/>
    <x v="0"/>
    <s v="LABORF"/>
    <s v="2025"/>
    <n v="17211.52"/>
    <m/>
    <s v="GU001"/>
    <s v="411AH1"/>
    <s v="1100"/>
    <s v="120100"/>
    <m/>
    <s v="CI"/>
    <s v="0"/>
    <s v="District"/>
    <s v="4"/>
    <x v="2"/>
    <s v="41"/>
    <x v="12"/>
    <s v="411"/>
    <s v="Dean of Career Technical Education"/>
    <s v="411A"/>
    <s v="Dean of Career Technical Education"/>
  </r>
  <r>
    <s v="CMF218"/>
    <x v="0"/>
    <s v="LABORF"/>
    <s v="2025"/>
    <n v="34289.14"/>
    <m/>
    <s v="GU001"/>
    <s v="411AH1"/>
    <s v="1251"/>
    <s v="601000"/>
    <m/>
    <s v="CI"/>
    <s v="0"/>
    <s v="District"/>
    <s v="4"/>
    <x v="2"/>
    <s v="41"/>
    <x v="12"/>
    <s v="411"/>
    <s v="Dean of Career Technical Education"/>
    <s v="411A"/>
    <s v="Dean of Career Technical Education"/>
  </r>
  <r>
    <s v="CMF047"/>
    <x v="0"/>
    <s v="LABORF"/>
    <s v="2025"/>
    <n v="125605.03"/>
    <m/>
    <s v="GU001"/>
    <s v="411AH1"/>
    <s v="1100"/>
    <s v="125000"/>
    <m/>
    <s v="CI"/>
    <s v="0"/>
    <s v="District"/>
    <s v="4"/>
    <x v="2"/>
    <s v="41"/>
    <x v="12"/>
    <s v="411"/>
    <s v="Dean of Career Technical Education"/>
    <s v="411A"/>
    <s v="Dean of Career Technical Education"/>
  </r>
  <r>
    <s v="CMF045"/>
    <x v="0"/>
    <s v="LABORF"/>
    <s v="2025"/>
    <n v="58861.05"/>
    <m/>
    <s v="GU001"/>
    <s v="411BU1"/>
    <s v="1100"/>
    <s v="050100"/>
    <m/>
    <s v="CB"/>
    <s v="0"/>
    <s v="District"/>
    <s v="4"/>
    <x v="2"/>
    <s v="41"/>
    <x v="12"/>
    <s v="411"/>
    <s v="Dean of Career Technical Education"/>
    <s v="411A"/>
    <s v="Dean of Career Technical Education"/>
  </r>
  <r>
    <s v="CMF115"/>
    <x v="0"/>
    <s v="LABORF"/>
    <s v="2025"/>
    <n v="147967.51"/>
    <m/>
    <s v="GU001"/>
    <s v="411CI1"/>
    <s v="1100"/>
    <s v="130500"/>
    <m/>
    <s v="CI"/>
    <s v="0"/>
    <s v="District"/>
    <s v="4"/>
    <x v="2"/>
    <s v="41"/>
    <x v="12"/>
    <s v="411"/>
    <s v="Dean of Career Technical Education"/>
    <s v="411A"/>
    <s v="Dean of Career Technical Education"/>
  </r>
  <r>
    <s v="CMF111"/>
    <x v="0"/>
    <s v="LABORF"/>
    <s v="2025"/>
    <n v="10167.69"/>
    <m/>
    <s v="GU001"/>
    <s v="411NT1"/>
    <s v="1252"/>
    <s v="601000"/>
    <m/>
    <s v="CI"/>
    <s v="0"/>
    <s v="District"/>
    <s v="4"/>
    <x v="2"/>
    <s v="41"/>
    <x v="12"/>
    <s v="411"/>
    <s v="Dean of Career Technical Education"/>
    <s v="411A"/>
    <s v="Dean of Career Technical Education"/>
  </r>
  <r>
    <s v="CPE035"/>
    <x v="0"/>
    <s v="LABORF"/>
    <s v="2025"/>
    <n v="0"/>
    <m/>
    <s v="RP267"/>
    <s v="411RP1"/>
    <s v="2412"/>
    <s v="123020"/>
    <m/>
    <s v="CI"/>
    <s v="0"/>
    <s v="District"/>
    <s v="4"/>
    <x v="2"/>
    <s v="41"/>
    <x v="12"/>
    <s v="411"/>
    <s v="Dean of Career Technical Education"/>
    <s v="411A"/>
    <s v="Dean of Career Technical Education"/>
  </r>
  <r>
    <s v="CMF215"/>
    <x v="0"/>
    <s v="LABORF"/>
    <s v="2025"/>
    <n v="6199.98"/>
    <m/>
    <s v="RP267"/>
    <s v="411RP1"/>
    <s v="1231"/>
    <s v="631000"/>
    <m/>
    <s v="CI"/>
    <s v="0"/>
    <s v="District"/>
    <s v="4"/>
    <x v="2"/>
    <s v="41"/>
    <x v="12"/>
    <s v="411"/>
    <s v="Dean of Career Technical Education"/>
    <s v="411A"/>
    <s v="Dean of Career Technical Education"/>
  </r>
  <r>
    <s v="CMF140"/>
    <x v="0"/>
    <s v="LABORF"/>
    <s v="2025"/>
    <n v="20139.740000000002"/>
    <m/>
    <s v="RP613"/>
    <s v="411WL8"/>
    <s v="1251"/>
    <s v="601000"/>
    <s v="C2675D"/>
    <s v="CI"/>
    <s v="0"/>
    <s v="District"/>
    <s v="4"/>
    <x v="2"/>
    <s v="41"/>
    <x v="12"/>
    <s v="411"/>
    <s v="Dean of Career Technical Education"/>
    <s v="411A"/>
    <s v="Dean of Career Technical Education"/>
  </r>
  <r>
    <s v="CMC238"/>
    <x v="0"/>
    <s v="LABORF"/>
    <s v="2025"/>
    <n v="25289.39"/>
    <m/>
    <s v="RP613"/>
    <s v="411WR8"/>
    <s v="2191"/>
    <s v="601000"/>
    <s v="R4128D"/>
    <s v="CI"/>
    <s v="0"/>
    <s v="District"/>
    <s v="4"/>
    <x v="2"/>
    <s v="41"/>
    <x v="12"/>
    <s v="411"/>
    <s v="Dean of Career Technical Education"/>
    <s v="411A"/>
    <s v="Dean of Career Technical Education"/>
  </r>
  <r>
    <s v="CMM033"/>
    <x v="0"/>
    <s v="LABORF"/>
    <s v="2025"/>
    <n v="56131.25"/>
    <m/>
    <s v="GU001"/>
    <s v="415BI1"/>
    <s v="1214"/>
    <s v="601000"/>
    <m/>
    <s v="CB"/>
    <s v="0"/>
    <s v="District"/>
    <s v="4"/>
    <x v="2"/>
    <s v="41"/>
    <x v="12"/>
    <s v="415"/>
    <s v="Director of Eastern Sierra Center"/>
    <s v="415A"/>
    <s v="CC  -  EASTERN SIERRA CENTER"/>
  </r>
  <r>
    <s v="CMM028"/>
    <x v="0"/>
    <s v="LABORF"/>
    <s v="2025"/>
    <n v="48320.81"/>
    <m/>
    <s v="GU001"/>
    <s v="418KV1"/>
    <s v="1214"/>
    <s v="601000"/>
    <m/>
    <s v="CK"/>
    <s v="0"/>
    <s v="District"/>
    <s v="4"/>
    <x v="2"/>
    <s v="41"/>
    <x v="12"/>
    <s v="418"/>
    <s v="Director - KRV/South Kern"/>
    <s v="418A"/>
    <s v="KRV/South Kern Campus"/>
  </r>
  <r>
    <s v="CMF217"/>
    <x v="0"/>
    <s v="LABORF"/>
    <s v="2025"/>
    <n v="64206.09"/>
    <m/>
    <s v="GU001"/>
    <s v="41ECM1"/>
    <s v="1100"/>
    <s v="150100"/>
    <m/>
    <s v="CP"/>
    <s v="0"/>
    <s v="District"/>
    <s v="4"/>
    <x v="2"/>
    <s v="41"/>
    <x v="12"/>
    <s v="41E"/>
    <s v="Dean, Liberal Arts &amp; Science"/>
    <s v="41EB"/>
    <s v="CC-Communications"/>
  </r>
  <r>
    <s v="CMF124"/>
    <x v="0"/>
    <s v="LABORF"/>
    <s v="2025"/>
    <n v="41049.69"/>
    <m/>
    <s v="GU001"/>
    <s v="41ECM1"/>
    <s v="1100"/>
    <s v="150100"/>
    <m/>
    <s v="CB"/>
    <s v="0"/>
    <s v="District"/>
    <s v="4"/>
    <x v="2"/>
    <s v="41"/>
    <x v="12"/>
    <s v="41E"/>
    <s v="Dean, Liberal Arts &amp; Science"/>
    <s v="41EB"/>
    <s v="CC-Communications"/>
  </r>
  <r>
    <s v="CMF037"/>
    <x v="0"/>
    <s v="LABORF"/>
    <s v="2025"/>
    <n v="73983.759999999995"/>
    <m/>
    <s v="GU001"/>
    <s v="41EMA1"/>
    <s v="1100"/>
    <s v="170100"/>
    <m/>
    <s v="CM"/>
    <s v="0"/>
    <s v="District"/>
    <s v="4"/>
    <x v="2"/>
    <s v="41"/>
    <x v="12"/>
    <s v="41E"/>
    <s v="Dean, Liberal Arts &amp; Science"/>
    <s v="41EC"/>
    <s v="CC-Mathematics"/>
  </r>
  <r>
    <s v="CMF119"/>
    <x v="0"/>
    <s v="LABORF"/>
    <s v="2025"/>
    <n v="73888.63"/>
    <m/>
    <s v="GU001"/>
    <s v="41ESC1"/>
    <s v="1100"/>
    <s v="190500"/>
    <m/>
    <s v="CI"/>
    <s v="0"/>
    <s v="District"/>
    <s v="4"/>
    <x v="2"/>
    <s v="41"/>
    <x v="12"/>
    <s v="41E"/>
    <s v="Dean, Liberal Arts &amp; Science"/>
    <s v="41EE"/>
    <s v="CC-Science"/>
  </r>
  <r>
    <s v="CMC183"/>
    <x v="0"/>
    <s v="LABORF"/>
    <s v="2025"/>
    <n v="7950.59"/>
    <m/>
    <s v="GU001"/>
    <s v="41ESC1"/>
    <s v="2211"/>
    <s v="191100"/>
    <m/>
    <s v="CI"/>
    <s v="0"/>
    <s v="District"/>
    <s v="4"/>
    <x v="2"/>
    <s v="41"/>
    <x v="12"/>
    <s v="41E"/>
    <s v="Dean, Liberal Arts &amp; Science"/>
    <s v="41EE"/>
    <s v="CC-Science"/>
  </r>
  <r>
    <s v="CMF043"/>
    <x v="0"/>
    <s v="LABORF"/>
    <s v="2025"/>
    <n v="65390.85"/>
    <m/>
    <s v="GU001"/>
    <s v="41ESS1"/>
    <s v="1100"/>
    <s v="200100"/>
    <m/>
    <s v="CP"/>
    <s v="0"/>
    <s v="District"/>
    <s v="4"/>
    <x v="2"/>
    <s v="41"/>
    <x v="12"/>
    <s v="41E"/>
    <s v="Dean, Liberal Arts &amp; Science"/>
    <s v="41EF"/>
    <s v="CC-Social Science"/>
  </r>
  <r>
    <s v="CMF043"/>
    <x v="0"/>
    <s v="LABORF"/>
    <s v="2025"/>
    <n v="65390.85"/>
    <m/>
    <s v="GU001"/>
    <s v="41ESS1"/>
    <s v="1100"/>
    <s v="200100"/>
    <m/>
    <s v="CT"/>
    <s v="0"/>
    <s v="District"/>
    <s v="4"/>
    <x v="2"/>
    <s v="41"/>
    <x v="12"/>
    <s v="41E"/>
    <s v="Dean, Liberal Arts &amp; Science"/>
    <s v="41EF"/>
    <s v="CC-Social Science"/>
  </r>
  <r>
    <s v="CMF137"/>
    <x v="0"/>
    <s v="LABORF"/>
    <s v="2025"/>
    <n v="117083.79"/>
    <m/>
    <s v="GU001"/>
    <s v="41ESS1"/>
    <s v="1100"/>
    <s v="220500"/>
    <m/>
    <s v="CI"/>
    <s v="0"/>
    <s v="District"/>
    <s v="4"/>
    <x v="2"/>
    <s v="41"/>
    <x v="12"/>
    <s v="41E"/>
    <s v="Dean, Liberal Arts &amp; Science"/>
    <s v="41EF"/>
    <s v="CC-Social Science"/>
  </r>
  <r>
    <s v="CMF002"/>
    <x v="0"/>
    <s v="LABORF"/>
    <s v="2025"/>
    <n v="83674.05"/>
    <m/>
    <s v="GU001"/>
    <s v="41EVP1"/>
    <s v="1100"/>
    <s v="100200"/>
    <m/>
    <s v="CT"/>
    <s v="0"/>
    <s v="District"/>
    <s v="4"/>
    <x v="2"/>
    <s v="41"/>
    <x v="12"/>
    <s v="41E"/>
    <s v="Dean, Liberal Arts &amp; Science"/>
    <s v="41EG"/>
    <s v="CC-Visual &amp; Perf Arts"/>
  </r>
  <r>
    <s v="CMF122"/>
    <x v="0"/>
    <s v="LABORF"/>
    <s v="2025"/>
    <n v="147967.51"/>
    <m/>
    <s v="GU001"/>
    <s v="41EVP1"/>
    <s v="1100"/>
    <s v="100200"/>
    <m/>
    <s v="CI"/>
    <s v="0"/>
    <s v="District"/>
    <s v="4"/>
    <x v="2"/>
    <s v="41"/>
    <x v="12"/>
    <s v="41E"/>
    <s v="Dean, Liberal Arts &amp; Science"/>
    <s v="41EG"/>
    <s v="CC-Visual &amp; Perf Arts"/>
  </r>
  <r>
    <s v="CMF219"/>
    <x v="0"/>
    <s v="LABORF"/>
    <s v="2025"/>
    <n v="20317.47"/>
    <m/>
    <s v="GU001"/>
    <s v="41ELI1"/>
    <s v="1241"/>
    <s v="612000"/>
    <m/>
    <s v="CT"/>
    <s v="0"/>
    <s v="District"/>
    <s v="4"/>
    <x v="2"/>
    <s v="41"/>
    <x v="12"/>
    <s v="41E"/>
    <s v="Dean, Liberal Arts &amp; Science"/>
    <s v="41EI"/>
    <s v="CC-Library"/>
  </r>
  <r>
    <s v="CMN037"/>
    <x v="0"/>
    <s v="LABORF"/>
    <s v="2025"/>
    <n v="83009.84"/>
    <m/>
    <s v="GU001"/>
    <s v="41MOI1"/>
    <s v="2110"/>
    <s v="601000"/>
    <m/>
    <s v="CP"/>
    <s v="0"/>
    <s v="District"/>
    <s v="4"/>
    <x v="2"/>
    <s v="41"/>
    <x v="12"/>
    <s v="41M"/>
    <s v="Incarcerated Stud Ed Program (ISEP)"/>
    <s v="41MA"/>
    <s v="Incarcerated Stud Ed Program (ISEP)"/>
  </r>
  <r>
    <s v="CMC273"/>
    <x v="0"/>
    <s v="LABORF"/>
    <s v="2025"/>
    <n v="8660.31"/>
    <m/>
    <s v="RP041"/>
    <s v="41MSN1"/>
    <s v="2191"/>
    <s v="601000"/>
    <m/>
    <s v="CP"/>
    <s v="0"/>
    <s v="District"/>
    <s v="4"/>
    <x v="2"/>
    <s v="41"/>
    <x v="12"/>
    <s v="41M"/>
    <s v="Incarcerated Stud Ed Program (ISEP)"/>
    <s v="41MA"/>
    <s v="Incarcerated Stud Ed Program (ISEP)"/>
  </r>
  <r>
    <s v="CMC283"/>
    <x v="0"/>
    <s v="LABORF"/>
    <s v="2025"/>
    <n v="7018.44"/>
    <m/>
    <s v="RP323"/>
    <s v="420PWA"/>
    <s v="2191"/>
    <s v="632000"/>
    <m/>
    <s v="CI"/>
    <s v="0"/>
    <s v="District"/>
    <s v="4"/>
    <x v="2"/>
    <s v="42"/>
    <x v="13"/>
    <s v="420"/>
    <s v="VP Student Services"/>
    <s v="420A"/>
    <s v="CC  -  VP STUDENT SERVICES"/>
  </r>
  <r>
    <s v="CMM003"/>
    <x v="0"/>
    <s v="LABORF"/>
    <s v="2025"/>
    <n v="41815.230000000003"/>
    <m/>
    <s v="GU001"/>
    <s v="420VS0"/>
    <s v="1214"/>
    <s v="711001"/>
    <m/>
    <s v="CI"/>
    <s v="0"/>
    <s v="District"/>
    <s v="4"/>
    <x v="2"/>
    <s v="42"/>
    <x v="13"/>
    <s v="420"/>
    <s v="VP Student Services"/>
    <s v="420A"/>
    <s v="CC  -  VP STUDENT SERVICES"/>
  </r>
  <r>
    <s v="DTM012"/>
    <x v="0"/>
    <s v="LABORF"/>
    <s v="2025"/>
    <n v="10060.709999999999"/>
    <m/>
    <s v="GU001"/>
    <s v="420VS0"/>
    <s v="1214"/>
    <s v="711001"/>
    <m/>
    <s v="CI"/>
    <s v="0"/>
    <s v="District"/>
    <s v="4"/>
    <x v="2"/>
    <s v="42"/>
    <x v="13"/>
    <s v="420"/>
    <s v="VP Student Services"/>
    <s v="420A"/>
    <s v="CC  -  VP STUDENT SERVICES"/>
  </r>
  <r>
    <s v="CMN038"/>
    <x v="0"/>
    <s v="LABORF"/>
    <s v="2025"/>
    <n v="3289.08"/>
    <m/>
    <s v="RP006"/>
    <s v="422DS1"/>
    <s v="2110"/>
    <s v="642000"/>
    <m/>
    <s v="CI"/>
    <s v="0"/>
    <s v="District"/>
    <s v="4"/>
    <x v="2"/>
    <s v="42"/>
    <x v="13"/>
    <s v="422"/>
    <s v="Dir Access Program"/>
    <s v="422D"/>
    <s v="DSPS"/>
  </r>
  <r>
    <s v="CMC234"/>
    <x v="0"/>
    <s v="LABORF"/>
    <s v="2025"/>
    <n v="1156.25"/>
    <m/>
    <s v="RP006"/>
    <s v="422DS1"/>
    <s v="2191"/>
    <s v="642000"/>
    <m/>
    <s v="CI"/>
    <s v="0"/>
    <s v="District"/>
    <s v="4"/>
    <x v="2"/>
    <s v="42"/>
    <x v="13"/>
    <s v="422"/>
    <s v="Dir Access Program"/>
    <s v="422D"/>
    <s v="DSPS"/>
  </r>
  <r>
    <s v="CMF211"/>
    <x v="0"/>
    <s v="LABORF"/>
    <s v="2025"/>
    <n v="12377.43"/>
    <m/>
    <s v="RP006"/>
    <s v="422DS1"/>
    <s v="1231"/>
    <s v="642000"/>
    <m/>
    <s v="CT"/>
    <s v="0"/>
    <s v="District"/>
    <s v="4"/>
    <x v="2"/>
    <s v="42"/>
    <x v="13"/>
    <s v="422"/>
    <s v="Dir Access Program"/>
    <s v="422D"/>
    <s v="DSPS"/>
  </r>
  <r>
    <s v="CMC067"/>
    <x v="0"/>
    <s v="LABORF"/>
    <s v="2025"/>
    <n v="11964.45"/>
    <m/>
    <s v="RP006"/>
    <s v="422DS1"/>
    <s v="2191"/>
    <s v="642000"/>
    <m/>
    <s v="CI"/>
    <s v="0"/>
    <s v="District"/>
    <s v="4"/>
    <x v="2"/>
    <s v="42"/>
    <x v="13"/>
    <s v="422"/>
    <s v="Dir Access Program"/>
    <s v="422D"/>
    <s v="DSPS"/>
  </r>
  <r>
    <s v="CMC246"/>
    <x v="0"/>
    <s v="LABORF"/>
    <s v="2025"/>
    <n v="6528.71"/>
    <m/>
    <s v="RP006"/>
    <s v="422DS1"/>
    <s v="2191"/>
    <s v="642000"/>
    <m/>
    <s v="CI"/>
    <s v="0"/>
    <s v="District"/>
    <s v="4"/>
    <x v="2"/>
    <s v="42"/>
    <x v="13"/>
    <s v="422"/>
    <s v="Dir Access Program"/>
    <s v="422D"/>
    <s v="DSPS"/>
  </r>
  <r>
    <s v="CMC144"/>
    <x v="0"/>
    <s v="LABORF"/>
    <s v="2025"/>
    <n v="3788.08"/>
    <m/>
    <s v="RP005"/>
    <s v="422EO1"/>
    <s v="2191"/>
    <s v="643000"/>
    <s v="EOPDCB"/>
    <s v="CT"/>
    <s v="0"/>
    <s v="District"/>
    <s v="4"/>
    <x v="2"/>
    <s v="42"/>
    <x v="13"/>
    <s v="422"/>
    <s v="Dir Access Program"/>
    <s v="422E"/>
    <s v="EOPS"/>
  </r>
  <r>
    <s v="CMF113"/>
    <x v="0"/>
    <s v="LABORF"/>
    <s v="2025"/>
    <n v="58228.26"/>
    <m/>
    <s v="RP005"/>
    <s v="422EO1"/>
    <s v="1231"/>
    <s v="643000"/>
    <s v="EOPDCB"/>
    <s v="CI"/>
    <s v="0"/>
    <s v="District"/>
    <s v="4"/>
    <x v="2"/>
    <s v="42"/>
    <x v="13"/>
    <s v="422"/>
    <s v="Dir Access Program"/>
    <s v="422E"/>
    <s v="EOPS"/>
  </r>
  <r>
    <s v="CMC246"/>
    <x v="0"/>
    <s v="LABORF"/>
    <s v="2025"/>
    <n v="6528.71"/>
    <m/>
    <s v="RP005"/>
    <s v="422EO1"/>
    <s v="2191"/>
    <s v="643000"/>
    <s v="EOPDCB"/>
    <s v="CI"/>
    <s v="0"/>
    <s v="District"/>
    <s v="4"/>
    <x v="2"/>
    <s v="42"/>
    <x v="13"/>
    <s v="422"/>
    <s v="Dir Access Program"/>
    <s v="422E"/>
    <s v="EOPS"/>
  </r>
  <r>
    <s v="CMN038"/>
    <x v="0"/>
    <s v="LABORF"/>
    <s v="2025"/>
    <n v="3289.08"/>
    <m/>
    <s v="RP350"/>
    <s v="422CW1"/>
    <s v="2110"/>
    <s v="641010"/>
    <s v="CALDCO"/>
    <s v="CI"/>
    <s v="0"/>
    <s v="District"/>
    <s v="4"/>
    <x v="2"/>
    <s v="42"/>
    <x v="13"/>
    <s v="422"/>
    <s v="Dir Access Program"/>
    <s v="422F"/>
    <s v="CalWorks/TANF"/>
  </r>
  <r>
    <s v="CMC159"/>
    <x v="0"/>
    <s v="LABORF"/>
    <s v="2025"/>
    <n v="2952.19"/>
    <m/>
    <s v="RP023"/>
    <s v="422FY1"/>
    <s v="2191"/>
    <s v="649090"/>
    <s v="NXUDRC"/>
    <s v="CI"/>
    <s v="0"/>
    <s v="District"/>
    <s v="4"/>
    <x v="2"/>
    <s v="42"/>
    <x v="13"/>
    <s v="422"/>
    <s v="Dir Access Program"/>
    <s v="422G"/>
    <s v="CAFYES"/>
  </r>
  <r>
    <s v="CMC283"/>
    <x v="0"/>
    <s v="LABORF"/>
    <s v="2025"/>
    <n v="7018.44"/>
    <m/>
    <s v="RP023"/>
    <s v="422FY1"/>
    <s v="2191"/>
    <s v="649090"/>
    <s v="NXUDCA"/>
    <s v="CI"/>
    <s v="0"/>
    <s v="District"/>
    <s v="4"/>
    <x v="2"/>
    <s v="42"/>
    <x v="13"/>
    <s v="422"/>
    <s v="Dir Access Program"/>
    <s v="422G"/>
    <s v="CAFYES"/>
  </r>
  <r>
    <s v="CMC059"/>
    <x v="0"/>
    <s v="LABORF"/>
    <s v="2025"/>
    <n v="3852.86"/>
    <m/>
    <s v="RP016"/>
    <s v="424VR1"/>
    <s v="2191"/>
    <s v="648000"/>
    <m/>
    <s v="CI"/>
    <s v="0"/>
    <s v="District"/>
    <s v="4"/>
    <x v="2"/>
    <s v="42"/>
    <x v="13"/>
    <s v="424"/>
    <s v="Dean Enrollment and Retention"/>
    <s v="424C"/>
    <s v="Admissions &amp; Records"/>
  </r>
  <r>
    <s v="CMN039"/>
    <x v="0"/>
    <s v="LABORF"/>
    <s v="2025"/>
    <n v="8053.61"/>
    <m/>
    <s v="RP016"/>
    <s v="424VR1"/>
    <s v="2110"/>
    <s v="648000"/>
    <m/>
    <s v="CI"/>
    <s v="0"/>
    <s v="District"/>
    <s v="4"/>
    <x v="2"/>
    <s v="42"/>
    <x v="13"/>
    <s v="424"/>
    <s v="Dean Enrollment and Retention"/>
    <s v="424C"/>
    <s v="Admissions &amp; Records"/>
  </r>
  <r>
    <s v="CMC201"/>
    <x v="0"/>
    <s v="LABORF"/>
    <s v="2025"/>
    <n v="45000"/>
    <m/>
    <s v="CD004"/>
    <s v="42DCC4"/>
    <s v="2191"/>
    <s v="692000"/>
    <m/>
    <s v="CI"/>
    <s v="0"/>
    <s v="District"/>
    <s v="4"/>
    <x v="2"/>
    <s v="42"/>
    <x v="13"/>
    <s v="42D"/>
    <s v="CDC Program Manager"/>
    <s v="42DA"/>
    <s v="CDC Program Manager"/>
  </r>
  <r>
    <s v="CMF030"/>
    <x v="0"/>
    <s v="LABORF"/>
    <s v="2025"/>
    <n v="58556.91"/>
    <m/>
    <s v="GU001"/>
    <s v="42FCG1"/>
    <s v="1231"/>
    <s v="631000"/>
    <m/>
    <s v="CM"/>
    <s v="0"/>
    <s v="District"/>
    <s v="4"/>
    <x v="2"/>
    <s v="42"/>
    <x v="13"/>
    <s v="42F"/>
    <s v="Director of SSSP"/>
    <s v="42FA"/>
    <s v="Director of SSSP"/>
  </r>
  <r>
    <s v="CMF030"/>
    <x v="0"/>
    <s v="LABORF"/>
    <s v="2025"/>
    <n v="58556.91"/>
    <m/>
    <s v="GU001"/>
    <s v="42FCG1"/>
    <s v="1231"/>
    <s v="631000"/>
    <m/>
    <s v="CB"/>
    <s v="0"/>
    <s v="District"/>
    <s v="4"/>
    <x v="2"/>
    <s v="42"/>
    <x v="13"/>
    <s v="42F"/>
    <s v="Director of SSSP"/>
    <s v="42FA"/>
    <s v="Director of SSSP"/>
  </r>
  <r>
    <s v="CMC283"/>
    <x v="0"/>
    <s v="LABORF"/>
    <s v="2025"/>
    <n v="21055.32"/>
    <m/>
    <s v="GU001"/>
    <s v="42FCG1"/>
    <s v="2191"/>
    <s v="631000"/>
    <m/>
    <s v="CI"/>
    <s v="0"/>
    <s v="District"/>
    <s v="4"/>
    <x v="2"/>
    <s v="42"/>
    <x v="13"/>
    <s v="42F"/>
    <s v="Director of SSSP"/>
    <s v="42FA"/>
    <s v="Director of SSSP"/>
  </r>
  <r>
    <s v="CMF157"/>
    <x v="0"/>
    <s v="LABORF"/>
    <s v="2025"/>
    <n v="13993.46"/>
    <m/>
    <s v="RP384"/>
    <s v="42FMTA"/>
    <s v="1251"/>
    <s v="601000"/>
    <m/>
    <s v="CI"/>
    <s v="0"/>
    <s v="District"/>
    <s v="4"/>
    <x v="2"/>
    <s v="42"/>
    <x v="13"/>
    <s v="42F"/>
    <s v="Director of SSSP"/>
    <s v="42FA"/>
    <s v="Director of SSSP"/>
  </r>
  <r>
    <s v="CMM025"/>
    <x v="0"/>
    <s v="LABORF"/>
    <s v="2025"/>
    <n v="83715.81"/>
    <m/>
    <s v="RP384"/>
    <s v="42FMTA"/>
    <s v="1214"/>
    <s v="632000"/>
    <m/>
    <s v="CI"/>
    <s v="0"/>
    <s v="District"/>
    <s v="4"/>
    <x v="2"/>
    <s v="42"/>
    <x v="13"/>
    <s v="42F"/>
    <s v="Director of SSSP"/>
    <s v="42FA"/>
    <s v="Director of SSSP"/>
  </r>
  <r>
    <s v="CMC271"/>
    <x v="0"/>
    <s v="LABORF"/>
    <s v="2025"/>
    <n v="7736.53"/>
    <m/>
    <s v="RP384"/>
    <s v="42FMTA"/>
    <s v="2191"/>
    <s v="611000"/>
    <m/>
    <s v="CI"/>
    <s v="0"/>
    <s v="District"/>
    <s v="4"/>
    <x v="2"/>
    <s v="42"/>
    <x v="13"/>
    <s v="42F"/>
    <s v="Director of SSSP"/>
    <s v="42FA"/>
    <s v="Director of SSSP"/>
  </r>
  <r>
    <s v="CMM026"/>
    <x v="0"/>
    <s v="LABORF"/>
    <s v="2025"/>
    <n v="13140.7"/>
    <m/>
    <s v="GU001"/>
    <s v="42GAT0"/>
    <s v="1214"/>
    <s v="711001"/>
    <m/>
    <s v="CI"/>
    <s v="0"/>
    <s v="District"/>
    <s v="4"/>
    <x v="2"/>
    <s v="42"/>
    <x v="13"/>
    <s v="42G"/>
    <s v="Athletics"/>
    <s v="42GA"/>
    <s v="Athletics"/>
  </r>
  <r>
    <s v="CMC239"/>
    <x v="0"/>
    <s v="LABORF"/>
    <s v="2025"/>
    <n v="55576.62"/>
    <m/>
    <s v="GU001"/>
    <s v="42GAT0"/>
    <s v="2191"/>
    <s v="696041"/>
    <m/>
    <s v="CI"/>
    <s v="0"/>
    <s v="District"/>
    <s v="4"/>
    <x v="2"/>
    <s v="42"/>
    <x v="13"/>
    <s v="42G"/>
    <s v="Athletics"/>
    <s v="42GA"/>
    <s v="Athletics"/>
  </r>
  <r>
    <s v="CMC063"/>
    <x v="0"/>
    <s v="LABORF"/>
    <s v="2025"/>
    <n v="60122.41"/>
    <m/>
    <s v="GU001"/>
    <s v="430BS0"/>
    <s v="2191"/>
    <s v="672000"/>
    <m/>
    <s v="CI"/>
    <s v="0"/>
    <s v="District"/>
    <s v="4"/>
    <x v="2"/>
    <s v="43"/>
    <x v="14"/>
    <s v="430"/>
    <s v="Director of Administrative Services"/>
    <s v="430A"/>
    <s v="CC -  Director of Admin Services"/>
  </r>
  <r>
    <s v="CMC020"/>
    <x v="0"/>
    <s v="LABORF"/>
    <s v="2025"/>
    <n v="43902.36"/>
    <m/>
    <s v="GU001"/>
    <s v="437MOD"/>
    <s v="2191"/>
    <s v="679000"/>
    <m/>
    <s v="CI"/>
    <s v="0"/>
    <s v="District"/>
    <s v="4"/>
    <x v="2"/>
    <s v="43"/>
    <x v="14"/>
    <s v="437"/>
    <s v="Maintenance &amp; Operations"/>
    <s v="437A"/>
    <s v="CC - Director M&amp;O"/>
  </r>
  <r>
    <s v="CMC215"/>
    <x v="0"/>
    <s v="LABORF"/>
    <s v="2025"/>
    <n v="44999.88"/>
    <m/>
    <s v="GU001"/>
    <s v="437MOD"/>
    <s v="2191"/>
    <s v="679000"/>
    <m/>
    <s v="CI"/>
    <s v="0"/>
    <s v="District"/>
    <s v="4"/>
    <x v="2"/>
    <s v="43"/>
    <x v="14"/>
    <s v="437"/>
    <s v="Maintenance &amp; Operations"/>
    <s v="437A"/>
    <s v="CC - Director M&amp;O"/>
  </r>
  <r>
    <s v="CMC049"/>
    <x v="0"/>
    <s v="LABORF"/>
    <s v="2025"/>
    <n v="2545.66"/>
    <m/>
    <s v="GU001"/>
    <s v="437MOG"/>
    <s v="2191"/>
    <s v="655000"/>
    <m/>
    <s v="CM"/>
    <s v="0"/>
    <s v="District"/>
    <s v="4"/>
    <x v="2"/>
    <s v="43"/>
    <x v="14"/>
    <s v="437"/>
    <s v="Maintenance &amp; Operations"/>
    <s v="437A"/>
    <s v="CC - Director M&amp;O"/>
  </r>
  <r>
    <s v="CMC049"/>
    <x v="0"/>
    <s v="LABORF"/>
    <s v="2025"/>
    <n v="2545.66"/>
    <m/>
    <s v="GU001"/>
    <s v="437MOG"/>
    <s v="2191"/>
    <s v="655000"/>
    <m/>
    <s v="CB"/>
    <s v="0"/>
    <s v="District"/>
    <s v="4"/>
    <x v="2"/>
    <s v="43"/>
    <x v="14"/>
    <s v="437"/>
    <s v="Maintenance &amp; Operations"/>
    <s v="437A"/>
    <s v="CC - Director M&amp;O"/>
  </r>
  <r>
    <s v="CMC056"/>
    <x v="0"/>
    <s v="LABORF"/>
    <s v="2025"/>
    <n v="18928.5"/>
    <m/>
    <s v="GU001"/>
    <s v="437MOG"/>
    <s v="2191"/>
    <s v="696041"/>
    <m/>
    <s v="CI"/>
    <s v="0"/>
    <s v="District"/>
    <s v="4"/>
    <x v="2"/>
    <s v="43"/>
    <x v="14"/>
    <s v="437"/>
    <s v="Maintenance &amp; Operations"/>
    <s v="437A"/>
    <s v="CC - Director M&amp;O"/>
  </r>
  <r>
    <s v="CMC257"/>
    <x v="0"/>
    <s v="LABORF"/>
    <s v="2025"/>
    <n v="39139.56"/>
    <m/>
    <s v="GU001"/>
    <s v="437MOV"/>
    <s v="2191"/>
    <s v="659011"/>
    <m/>
    <s v="CI"/>
    <s v="0"/>
    <s v="District"/>
    <s v="4"/>
    <x v="2"/>
    <s v="43"/>
    <x v="14"/>
    <s v="437"/>
    <s v="Maintenance &amp; Operations"/>
    <s v="437A"/>
    <s v="CC - Director M&amp;O"/>
  </r>
  <r>
    <s v="CMC014"/>
    <x v="0"/>
    <s v="LABORF"/>
    <s v="2025"/>
    <n v="47249.88"/>
    <m/>
    <s v="GU001"/>
    <s v="437MOC"/>
    <s v="2191"/>
    <s v="653000"/>
    <m/>
    <s v="CI"/>
    <s v="0"/>
    <s v="District"/>
    <s v="4"/>
    <x v="2"/>
    <s v="43"/>
    <x v="14"/>
    <s v="437"/>
    <s v="Maintenance &amp; Operations"/>
    <s v="437B"/>
    <s v="Operations Manager"/>
  </r>
  <r>
    <s v="CMC278"/>
    <x v="0"/>
    <s v="LABORF"/>
    <s v="2025"/>
    <n v="1179.67"/>
    <m/>
    <s v="RP501"/>
    <s v="43HPK1"/>
    <s v="2191"/>
    <s v="695020"/>
    <m/>
    <s v="CI"/>
    <s v="0"/>
    <s v="District"/>
    <s v="4"/>
    <x v="2"/>
    <s v="43"/>
    <x v="14"/>
    <s v="43H"/>
    <s v="CC Safety and Security"/>
    <s v="43HA"/>
    <s v="CC Safety &amp; Security Program Mgr"/>
  </r>
  <r>
    <s v="PTM008"/>
    <x v="0"/>
    <s v="LABORF"/>
    <s v="2025"/>
    <n v="24128.400000000001"/>
    <m/>
    <s v="GU001"/>
    <s v="500PR1"/>
    <s v="1214"/>
    <s v="709000"/>
    <m/>
    <m/>
    <s v="0"/>
    <s v="District"/>
    <s v="5"/>
    <x v="3"/>
    <s v="50"/>
    <x v="15"/>
    <s v="500"/>
    <s v="President"/>
    <s v="500A"/>
    <s v="PC - President"/>
  </r>
  <r>
    <s v="PMM004"/>
    <x v="0"/>
    <s v="LABORF"/>
    <s v="2025"/>
    <n v="31255.17"/>
    <m/>
    <s v="GU001"/>
    <s v="500PR1"/>
    <s v="1214"/>
    <s v="679000"/>
    <m/>
    <m/>
    <s v="0"/>
    <s v="District"/>
    <s v="5"/>
    <x v="3"/>
    <s v="50"/>
    <x v="15"/>
    <s v="500"/>
    <s v="President"/>
    <s v="500A"/>
    <s v="PC - President"/>
  </r>
  <r>
    <s v="PMN014"/>
    <x v="0"/>
    <s v="LABORF"/>
    <s v="2025"/>
    <n v="110988.86"/>
    <m/>
    <s v="GU001"/>
    <s v="507IT1"/>
    <s v="2110"/>
    <s v="678012"/>
    <m/>
    <m/>
    <s v="0"/>
    <s v="District"/>
    <s v="5"/>
    <x v="3"/>
    <s v="50"/>
    <x v="15"/>
    <s v="507"/>
    <s v="Information Technology/Print Shop"/>
    <s v="507A"/>
    <s v="Information Technology"/>
  </r>
  <r>
    <s v="PMC236"/>
    <x v="0"/>
    <s v="LABORF"/>
    <s v="2025"/>
    <n v="29280.97"/>
    <m/>
    <s v="TP800"/>
    <s v="50AFO1"/>
    <s v="2191"/>
    <s v="709000"/>
    <m/>
    <m/>
    <s v="0"/>
    <s v="District"/>
    <s v="5"/>
    <x v="3"/>
    <s v="50"/>
    <x v="15"/>
    <s v="50A"/>
    <s v="Director, Foundation"/>
    <s v="50AA"/>
    <s v="Director, Foundation"/>
  </r>
  <r>
    <s v="PMN030"/>
    <x v="0"/>
    <s v="LABORF"/>
    <s v="2025"/>
    <n v="91110.73"/>
    <m/>
    <s v="TP800"/>
    <s v="50AFO1"/>
    <s v="2110"/>
    <s v="709000"/>
    <m/>
    <m/>
    <s v="0"/>
    <s v="District"/>
    <s v="5"/>
    <x v="3"/>
    <s v="50"/>
    <x v="15"/>
    <s v="50A"/>
    <s v="Director, Foundation"/>
    <s v="50AA"/>
    <s v="Director, Foundation"/>
  </r>
  <r>
    <s v="PMF055"/>
    <x v="0"/>
    <s v="LABORF"/>
    <s v="2025"/>
    <n v="71718.509999999995"/>
    <m/>
    <s v="GU001"/>
    <s v="510SF1"/>
    <s v="1251"/>
    <s v="603000"/>
    <m/>
    <m/>
    <s v="0"/>
    <s v="District"/>
    <s v="5"/>
    <x v="3"/>
    <s v="51"/>
    <x v="12"/>
    <s v="510"/>
    <s v="VP Academic Affairs"/>
    <s v="510A"/>
    <s v="PC - VP Academic Affairs"/>
  </r>
  <r>
    <s v="PSUB25"/>
    <x v="0"/>
    <s v="LABORF"/>
    <s v="2025"/>
    <n v="0"/>
    <m/>
    <s v="GU001"/>
    <s v="510VI0"/>
    <s v="2399"/>
    <s v="601000"/>
    <m/>
    <m/>
    <s v="0"/>
    <s v="District"/>
    <s v="5"/>
    <x v="3"/>
    <s v="51"/>
    <x v="12"/>
    <s v="510"/>
    <s v="VP Academic Affairs"/>
    <s v="510A"/>
    <s v="PC - VP Academic Affairs"/>
  </r>
  <r>
    <s v="PPAH24"/>
    <x v="0"/>
    <s v="LABORF"/>
    <s v="2025"/>
    <n v="0"/>
    <m/>
    <s v="GU001"/>
    <s v="510VI0"/>
    <s v="2412"/>
    <s v="080900"/>
    <m/>
    <m/>
    <s v="0"/>
    <s v="District"/>
    <s v="5"/>
    <x v="3"/>
    <s v="51"/>
    <x v="12"/>
    <s v="510"/>
    <s v="VP Academic Affairs"/>
    <s v="510A"/>
    <s v="PC - VP Academic Affairs"/>
  </r>
  <r>
    <s v="PMC233"/>
    <x v="0"/>
    <s v="LABORF"/>
    <s v="2025"/>
    <n v="8433.36"/>
    <m/>
    <s v="RP384"/>
    <s v="511BAI"/>
    <s v="2211"/>
    <s v="611000"/>
    <m/>
    <m/>
    <s v="0"/>
    <s v="District"/>
    <s v="5"/>
    <x v="3"/>
    <s v="51"/>
    <x v="12"/>
    <s v="511"/>
    <s v="PC Dean of Academic Affairs"/>
    <s v="511A"/>
    <s v="PC - Dean of Learning - A"/>
  </r>
  <r>
    <s v="PTF026"/>
    <x v="0"/>
    <s v="LABORF"/>
    <s v="2025"/>
    <n v="0"/>
    <m/>
    <s v="GU001"/>
    <s v="511SM2"/>
    <s v="1311"/>
    <s v="170100"/>
    <m/>
    <m/>
    <s v="0"/>
    <s v="District"/>
    <s v="5"/>
    <x v="3"/>
    <s v="51"/>
    <x v="12"/>
    <s v="511"/>
    <s v="PC Dean of Academic Affairs"/>
    <s v="511C"/>
    <s v="PC - Math"/>
  </r>
  <r>
    <s v="PMF062"/>
    <x v="0"/>
    <s v="LABORF"/>
    <s v="2025"/>
    <n v="129242.32"/>
    <m/>
    <s v="GU001"/>
    <s v="511LA1"/>
    <s v="1100"/>
    <s v="110500"/>
    <m/>
    <m/>
    <s v="0"/>
    <s v="District"/>
    <s v="5"/>
    <x v="3"/>
    <s v="51"/>
    <x v="12"/>
    <s v="511"/>
    <s v="PC Dean of Academic Affairs"/>
    <s v="511D"/>
    <s v="PC - LANGUAGE ARTS"/>
  </r>
  <r>
    <s v="PMF185"/>
    <x v="0"/>
    <s v="LABORF"/>
    <s v="2025"/>
    <n v="117725.45"/>
    <m/>
    <s v="GU001"/>
    <s v="511SS1"/>
    <s v="1100"/>
    <s v="493060"/>
    <m/>
    <m/>
    <s v="0"/>
    <s v="District"/>
    <s v="5"/>
    <x v="3"/>
    <s v="51"/>
    <x v="12"/>
    <s v="511"/>
    <s v="PC Dean of Academic Affairs"/>
    <s v="511E"/>
    <s v="PC - SOCIAL SCIENCE"/>
  </r>
  <r>
    <s v="PMF134"/>
    <x v="0"/>
    <s v="LABORF"/>
    <s v="2025"/>
    <n v="62487.43"/>
    <m/>
    <s v="GU001"/>
    <s v="511VP1"/>
    <s v="1252"/>
    <s v="601000"/>
    <m/>
    <m/>
    <s v="0"/>
    <s v="District"/>
    <s v="5"/>
    <x v="3"/>
    <s v="51"/>
    <x v="12"/>
    <s v="511"/>
    <s v="PC Dean of Academic Affairs"/>
    <s v="511F"/>
    <s v="PC - FINE &amp; APPLIED ARTS"/>
  </r>
  <r>
    <s v="PMF196"/>
    <x v="0"/>
    <s v="LABORF"/>
    <s v="2025"/>
    <n v="97945.8"/>
    <m/>
    <s v="GU001"/>
    <s v="511VP1"/>
    <s v="1100"/>
    <s v="100100"/>
    <m/>
    <m/>
    <s v="0"/>
    <s v="District"/>
    <s v="5"/>
    <x v="3"/>
    <s v="51"/>
    <x v="12"/>
    <s v="511"/>
    <s v="PC Dean of Academic Affairs"/>
    <s v="511F"/>
    <s v="PC - FINE &amp; APPLIED ARTS"/>
  </r>
  <r>
    <s v="PMF174"/>
    <x v="0"/>
    <s v="LABORF"/>
    <s v="2025"/>
    <n v="136525.43"/>
    <m/>
    <s v="GU001"/>
    <s v="511VP1"/>
    <s v="1100"/>
    <s v="100100"/>
    <m/>
    <m/>
    <s v="0"/>
    <s v="District"/>
    <s v="5"/>
    <x v="3"/>
    <s v="51"/>
    <x v="12"/>
    <s v="511"/>
    <s v="PC Dean of Academic Affairs"/>
    <s v="511F"/>
    <s v="PC - FINE &amp; APPLIED ARTS"/>
  </r>
  <r>
    <s v="PMF092"/>
    <x v="0"/>
    <s v="LABORF"/>
    <s v="2025"/>
    <n v="129242.32"/>
    <m/>
    <s v="GU001"/>
    <s v="511SM1"/>
    <s v="1100"/>
    <s v="040100"/>
    <m/>
    <m/>
    <s v="0"/>
    <s v="District"/>
    <s v="5"/>
    <x v="3"/>
    <s v="51"/>
    <x v="12"/>
    <s v="511"/>
    <s v="PC Dean of Academic Affairs"/>
    <s v="511G"/>
    <s v="PC - SCIENCE"/>
  </r>
  <r>
    <s v="PMF012"/>
    <x v="0"/>
    <s v="LABORF"/>
    <s v="2025"/>
    <n v="32799.279999999999"/>
    <m/>
    <s v="GU001"/>
    <s v="511SM1"/>
    <s v="1252"/>
    <s v="601000"/>
    <m/>
    <m/>
    <s v="0"/>
    <s v="District"/>
    <s v="5"/>
    <x v="3"/>
    <s v="51"/>
    <x v="12"/>
    <s v="511"/>
    <s v="PC Dean of Academic Affairs"/>
    <s v="511G"/>
    <s v="PC - SCIENCE"/>
  </r>
  <r>
    <s v="PMF031"/>
    <x v="0"/>
    <s v="LABORF"/>
    <s v="2025"/>
    <n v="0"/>
    <m/>
    <s v="GU001"/>
    <s v="511SM1"/>
    <s v="1100"/>
    <s v="040100"/>
    <m/>
    <m/>
    <s v="0"/>
    <s v="District"/>
    <s v="5"/>
    <x v="3"/>
    <s v="51"/>
    <x v="12"/>
    <s v="511"/>
    <s v="PC Dean of Academic Affairs"/>
    <s v="511G"/>
    <s v="PC - SCIENCE"/>
  </r>
  <r>
    <s v="PMC199"/>
    <x v="0"/>
    <s v="LABORF"/>
    <s v="2025"/>
    <n v="16478.32"/>
    <m/>
    <s v="RP613"/>
    <s v="512WL8"/>
    <s v="2191"/>
    <s v="679000"/>
    <s v="P2678D"/>
    <m/>
    <s v="0"/>
    <s v="District"/>
    <s v="5"/>
    <x v="3"/>
    <s v="51"/>
    <x v="12"/>
    <s v="512"/>
    <s v="Dean of Careers&amp;Technical Education"/>
    <s v="512A"/>
    <s v="PC - DEAN OF LEARNING - B"/>
  </r>
  <r>
    <s v="PPPS25"/>
    <x v="0"/>
    <s v="LABORF"/>
    <s v="2025"/>
    <n v="0"/>
    <m/>
    <s v="GU001"/>
    <s v="512CJ1"/>
    <s v="2412"/>
    <s v="210500"/>
    <m/>
    <m/>
    <s v="0"/>
    <s v="District"/>
    <s v="5"/>
    <x v="3"/>
    <s v="51"/>
    <x v="12"/>
    <s v="512"/>
    <s v="Dean of Careers&amp;Technical Education"/>
    <s v="512C"/>
    <s v="PC - CAREER &amp; TECHNICAL EDUCATION"/>
  </r>
  <r>
    <s v="PMF199"/>
    <x v="0"/>
    <s v="LABORF"/>
    <s v="2025"/>
    <n v="151658.47"/>
    <m/>
    <s v="GU001"/>
    <s v="512PH1"/>
    <s v="1100"/>
    <s v="083500"/>
    <m/>
    <m/>
    <s v="0"/>
    <s v="District"/>
    <s v="5"/>
    <x v="3"/>
    <s v="51"/>
    <x v="12"/>
    <s v="512"/>
    <s v="Dean of Careers&amp;Technical Education"/>
    <s v="512H"/>
    <s v="PC - Kinesiology"/>
  </r>
  <r>
    <s v="PMF131"/>
    <x v="0"/>
    <s v="LABORF"/>
    <s v="2025"/>
    <n v="129242.32"/>
    <m/>
    <s v="GU001"/>
    <s v="512PH1"/>
    <s v="1100"/>
    <s v="083500"/>
    <m/>
    <m/>
    <s v="0"/>
    <s v="District"/>
    <s v="5"/>
    <x v="3"/>
    <s v="51"/>
    <x v="12"/>
    <s v="512"/>
    <s v="Dean of Careers&amp;Technical Education"/>
    <s v="512H"/>
    <s v="PC - Kinesiology"/>
  </r>
  <r>
    <s v="PMC115"/>
    <x v="0"/>
    <s v="LABORF"/>
    <s v="2025"/>
    <n v="84705"/>
    <m/>
    <s v="GU001"/>
    <s v="514AT2"/>
    <s v="2191"/>
    <s v="696071"/>
    <m/>
    <m/>
    <s v="0"/>
    <s v="District"/>
    <s v="5"/>
    <x v="3"/>
    <s v="51"/>
    <x v="12"/>
    <s v="514"/>
    <s v="Director Athletics"/>
    <s v="514A"/>
    <s v="PC - Athletic Director"/>
  </r>
  <r>
    <s v="PPE002"/>
    <x v="0"/>
    <s v="LABORF"/>
    <s v="2025"/>
    <n v="0"/>
    <m/>
    <s v="GU001"/>
    <s v="514AW1"/>
    <s v="2394"/>
    <s v="696071"/>
    <m/>
    <m/>
    <s v="0"/>
    <s v="District"/>
    <s v="5"/>
    <x v="3"/>
    <s v="51"/>
    <x v="12"/>
    <s v="514"/>
    <s v="Director Athletics"/>
    <s v="514A"/>
    <s v="PC - Athletic Director"/>
  </r>
  <r>
    <s v="PMC209"/>
    <x v="0"/>
    <s v="LABORF"/>
    <s v="2025"/>
    <n v="66802.559999999998"/>
    <m/>
    <s v="GU001"/>
    <s v="518HC1"/>
    <s v="2191"/>
    <s v="601000"/>
    <m/>
    <m/>
    <s v="0"/>
    <s v="District"/>
    <s v="5"/>
    <x v="3"/>
    <s v="51"/>
    <x v="12"/>
    <s v="518"/>
    <s v="Associate Dean, Health Careers"/>
    <s v="518A"/>
    <s v="Associate Dean, Health Careers"/>
  </r>
  <r>
    <s v="PMF084"/>
    <x v="0"/>
    <s v="LABORF"/>
    <s v="2025"/>
    <n v="0"/>
    <m/>
    <s v="GU001"/>
    <s v="518HC3"/>
    <s v="1100"/>
    <s v="123900"/>
    <m/>
    <m/>
    <s v="0"/>
    <s v="District"/>
    <s v="5"/>
    <x v="3"/>
    <s v="51"/>
    <x v="12"/>
    <s v="518"/>
    <s v="Associate Dean, Health Careers"/>
    <s v="518A"/>
    <s v="Associate Dean, Health Careers"/>
  </r>
  <r>
    <s v="PMF173"/>
    <x v="0"/>
    <s v="LABORF"/>
    <s v="2025"/>
    <n v="57659.33"/>
    <m/>
    <s v="GU001"/>
    <s v="518HC3"/>
    <s v="1100"/>
    <s v="123000"/>
    <m/>
    <m/>
    <s v="0"/>
    <s v="District"/>
    <s v="5"/>
    <x v="3"/>
    <s v="51"/>
    <x v="12"/>
    <s v="518"/>
    <s v="Associate Dean, Health Careers"/>
    <s v="518A"/>
    <s v="Associate Dean, Health Careers"/>
  </r>
  <r>
    <s v="PMF169"/>
    <x v="0"/>
    <s v="LABORF"/>
    <s v="2025"/>
    <n v="41395.19"/>
    <m/>
    <s v="GU001"/>
    <s v="518HC5"/>
    <s v="1100"/>
    <s v="123000"/>
    <m/>
    <m/>
    <s v="0"/>
    <s v="District"/>
    <s v="5"/>
    <x v="3"/>
    <s v="51"/>
    <x v="12"/>
    <s v="518"/>
    <s v="Associate Dean, Health Careers"/>
    <s v="518A"/>
    <s v="Associate Dean, Health Careers"/>
  </r>
  <r>
    <s v="PMC217"/>
    <x v="0"/>
    <s v="LABORF"/>
    <s v="2025"/>
    <n v="10956.34"/>
    <m/>
    <s v="GU001"/>
    <s v="518HC5"/>
    <s v="2191"/>
    <s v="631000"/>
    <m/>
    <m/>
    <s v="0"/>
    <s v="District"/>
    <s v="5"/>
    <x v="3"/>
    <s v="51"/>
    <x v="12"/>
    <s v="518"/>
    <s v="Associate Dean, Health Careers"/>
    <s v="518A"/>
    <s v="Associate Dean, Health Careers"/>
  </r>
  <r>
    <s v="PMF168"/>
    <x v="0"/>
    <s v="LABORF"/>
    <s v="2025"/>
    <n v="137406.47"/>
    <m/>
    <s v="GU001"/>
    <s v="518HC5"/>
    <s v="1100"/>
    <s v="123010"/>
    <m/>
    <m/>
    <s v="0"/>
    <s v="District"/>
    <s v="5"/>
    <x v="3"/>
    <s v="51"/>
    <x v="12"/>
    <s v="518"/>
    <s v="Associate Dean, Health Careers"/>
    <s v="518A"/>
    <s v="Associate Dean, Health Careers"/>
  </r>
  <r>
    <s v="PMC137"/>
    <x v="0"/>
    <s v="LABORF"/>
    <s v="2025"/>
    <n v="33492.03"/>
    <m/>
    <s v="GU001"/>
    <s v="51KDE1"/>
    <s v="2191"/>
    <s v="631000"/>
    <s v="DORESV"/>
    <m/>
    <s v="0"/>
    <s v="District"/>
    <s v="5"/>
    <x v="3"/>
    <s v="51"/>
    <x v="12"/>
    <s v="51K"/>
    <s v="Dir Dual Enrollment &amp; Early College"/>
    <s v="51KA"/>
    <s v="Dir Dual Enrollment &amp; Early College"/>
  </r>
  <r>
    <s v="PMC059"/>
    <x v="0"/>
    <s v="LABORF"/>
    <s v="2025"/>
    <n v="35795.96"/>
    <m/>
    <s v="GU001"/>
    <s v="536MOC"/>
    <s v="2191"/>
    <s v="653000"/>
    <m/>
    <m/>
    <s v="0"/>
    <s v="District"/>
    <s v="5"/>
    <x v="3"/>
    <s v="53"/>
    <x v="14"/>
    <s v="536"/>
    <s v="Mainenance &amp; Operations Manager"/>
    <s v="536A"/>
    <s v="PC - Maintenance &amp; Operations"/>
  </r>
  <r>
    <s v="PMC259"/>
    <x v="0"/>
    <s v="LABORF"/>
    <s v="2025"/>
    <n v="5760.36"/>
    <m/>
    <s v="GU001"/>
    <s v="536MOD"/>
    <s v="2191"/>
    <s v="696071"/>
    <m/>
    <m/>
    <s v="0"/>
    <s v="District"/>
    <s v="5"/>
    <x v="3"/>
    <s v="53"/>
    <x v="14"/>
    <s v="536"/>
    <s v="Mainenance &amp; Operations Manager"/>
    <s v="536A"/>
    <s v="PC - Maintenance &amp; Operations"/>
  </r>
  <r>
    <s v="PMC014"/>
    <x v="0"/>
    <s v="LABORF"/>
    <s v="2025"/>
    <n v="14234.87"/>
    <m/>
    <s v="GU001"/>
    <s v="536MOG"/>
    <s v="2191"/>
    <s v="655000"/>
    <m/>
    <m/>
    <s v="0"/>
    <s v="District"/>
    <s v="5"/>
    <x v="3"/>
    <s v="53"/>
    <x v="14"/>
    <s v="536"/>
    <s v="Mainenance &amp; Operations Manager"/>
    <s v="536A"/>
    <s v="PC - Maintenance &amp; Operations"/>
  </r>
  <r>
    <s v="PMC117"/>
    <x v="0"/>
    <s v="LABORF"/>
    <s v="2025"/>
    <n v="17281.09"/>
    <m/>
    <s v="GU001"/>
    <s v="536MOG"/>
    <s v="2191"/>
    <s v="696071"/>
    <m/>
    <m/>
    <s v="0"/>
    <s v="District"/>
    <s v="5"/>
    <x v="3"/>
    <s v="53"/>
    <x v="14"/>
    <s v="536"/>
    <s v="Mainenance &amp; Operations Manager"/>
    <s v="536A"/>
    <s v="PC - Maintenance &amp; Operations"/>
  </r>
  <r>
    <s v="PTM013"/>
    <x v="0"/>
    <s v="LABORF"/>
    <s v="2025"/>
    <n v="172193.33"/>
    <m/>
    <s v="GU001"/>
    <s v="550VI1"/>
    <s v="1214"/>
    <s v="601000"/>
    <m/>
    <m/>
    <s v="0"/>
    <s v="District"/>
    <s v="5"/>
    <x v="3"/>
    <s v="55"/>
    <x v="16"/>
    <s v="550"/>
    <s v="VP - Student Services"/>
    <s v="550A"/>
    <s v="VP - STUDENT SERVICES"/>
  </r>
  <r>
    <s v="PMC047"/>
    <x v="0"/>
    <s v="LABORF"/>
    <s v="2025"/>
    <n v="83427.31"/>
    <m/>
    <s v="GU001"/>
    <s v="550VI1"/>
    <s v="2191"/>
    <s v="601000"/>
    <m/>
    <m/>
    <s v="0"/>
    <s v="District"/>
    <s v="5"/>
    <x v="3"/>
    <s v="55"/>
    <x v="16"/>
    <s v="550"/>
    <s v="VP - Student Services"/>
    <s v="550A"/>
    <s v="VP - STUDENT SERVICES"/>
  </r>
  <r>
    <s v="PMM070"/>
    <x v="0"/>
    <s v="LABORF"/>
    <s v="2025"/>
    <n v="1377.56"/>
    <m/>
    <s v="GU001"/>
    <s v="550VI1"/>
    <s v="1214"/>
    <s v="601000"/>
    <m/>
    <m/>
    <s v="0"/>
    <s v="District"/>
    <s v="5"/>
    <x v="3"/>
    <s v="55"/>
    <x v="16"/>
    <s v="550"/>
    <s v="VP - Student Services"/>
    <s v="550A"/>
    <s v="VP - STUDENT SERVICES"/>
  </r>
  <r>
    <s v="PMC207"/>
    <x v="0"/>
    <s v="LABORF"/>
    <s v="2025"/>
    <n v="13694.53"/>
    <m/>
    <s v="RP037"/>
    <s v="553BN1"/>
    <s v="2191"/>
    <s v="649090"/>
    <m/>
    <m/>
    <s v="0"/>
    <s v="District"/>
    <s v="5"/>
    <x v="3"/>
    <s v="55"/>
    <x v="16"/>
    <s v="553"/>
    <s v="Director of Financial Aid"/>
    <s v="553B"/>
    <s v="Director Financial Aid"/>
  </r>
  <r>
    <s v="PMC247"/>
    <x v="0"/>
    <s v="LABORF"/>
    <s v="2025"/>
    <n v="39139.550000000003"/>
    <m/>
    <s v="RP334"/>
    <s v="55BGU4"/>
    <s v="2191"/>
    <s v="601000"/>
    <m/>
    <m/>
    <s v="0"/>
    <s v="District"/>
    <s v="5"/>
    <x v="3"/>
    <s v="55"/>
    <x v="16"/>
    <s v="55B"/>
    <s v="Gear Up"/>
    <s v="55BA"/>
    <s v="Gear Up Manager"/>
  </r>
  <r>
    <s v="PMF177"/>
    <x v="0"/>
    <s v="LABORF"/>
    <s v="2025"/>
    <n v="119986.65"/>
    <m/>
    <s v="GU001"/>
    <s v="55CCG1"/>
    <s v="1231"/>
    <s v="631000"/>
    <m/>
    <m/>
    <s v="0"/>
    <s v="District"/>
    <s v="5"/>
    <x v="3"/>
    <s v="55"/>
    <x v="16"/>
    <s v="55C"/>
    <s v="Dean Student Success &amp; Counseling"/>
    <s v="55CA"/>
    <s v="Dean Student Success &amp; Counseling"/>
  </r>
  <r>
    <s v="PMN025"/>
    <x v="0"/>
    <s v="LABORF"/>
    <s v="2025"/>
    <n v="34424.839999999997"/>
    <m/>
    <s v="RP384"/>
    <s v="55CEQ9"/>
    <s v="2110"/>
    <s v="649090"/>
    <m/>
    <m/>
    <s v="0"/>
    <s v="District"/>
    <s v="5"/>
    <x v="3"/>
    <s v="55"/>
    <x v="16"/>
    <s v="55C"/>
    <s v="Dean Student Success &amp; Counseling"/>
    <s v="55CA"/>
    <s v="Dean Student Success &amp; Counseling"/>
  </r>
  <r>
    <s v="PMC246"/>
    <x v="0"/>
    <s v="LABORF"/>
    <s v="2025"/>
    <n v="49671.45"/>
    <m/>
    <s v="RP384"/>
    <s v="55CMT9"/>
    <s v="2191"/>
    <s v="632000"/>
    <m/>
    <m/>
    <s v="0"/>
    <s v="District"/>
    <s v="5"/>
    <x v="3"/>
    <s v="55"/>
    <x v="16"/>
    <s v="55C"/>
    <s v="Dean Student Success &amp; Counseling"/>
    <s v="55CA"/>
    <s v="Dean Student Success &amp; Counseling"/>
  </r>
  <r>
    <s v="PMC243"/>
    <x v="0"/>
    <s v="LABORF"/>
    <s v="2025"/>
    <n v="31016.42"/>
    <m/>
    <s v="RP384"/>
    <s v="55CMT9"/>
    <s v="2191"/>
    <s v="632000"/>
    <m/>
    <m/>
    <s v="0"/>
    <s v="District"/>
    <s v="5"/>
    <x v="3"/>
    <s v="55"/>
    <x v="16"/>
    <s v="55C"/>
    <s v="Dean Student Success &amp; Counseling"/>
    <s v="55CA"/>
    <s v="Dean Student Success &amp; Counseling"/>
  </r>
  <r>
    <s v="PPE020"/>
    <x v="0"/>
    <s v="LABORF"/>
    <s v="2025"/>
    <n v="0"/>
    <m/>
    <s v="RP350"/>
    <s v="55CCW1"/>
    <s v="2311"/>
    <s v="641010"/>
    <s v="CALDCO"/>
    <m/>
    <s v="0"/>
    <s v="District"/>
    <s v="5"/>
    <x v="3"/>
    <s v="55"/>
    <x v="16"/>
    <s v="55C"/>
    <s v="Dean Student Success &amp; Counseling"/>
    <s v="55CB"/>
    <s v="Director of Student Services"/>
  </r>
  <r>
    <s v="PPE020"/>
    <x v="0"/>
    <s v="LABORF"/>
    <s v="2025"/>
    <n v="0"/>
    <m/>
    <s v="GU001"/>
    <s v="55CDS1"/>
    <s v="2311"/>
    <s v="642000"/>
    <m/>
    <m/>
    <s v="0"/>
    <s v="District"/>
    <s v="5"/>
    <x v="3"/>
    <s v="55"/>
    <x v="16"/>
    <s v="55C"/>
    <s v="Dean Student Success &amp; Counseling"/>
    <s v="55CB"/>
    <s v="Director of Student Services"/>
  </r>
  <r>
    <s v="PTC001"/>
    <x v="0"/>
    <s v="LABORF"/>
    <s v="2025"/>
    <n v="0"/>
    <m/>
    <s v="GU001"/>
    <s v="55CDS1"/>
    <s v="1410"/>
    <s v="642000"/>
    <m/>
    <m/>
    <s v="0"/>
    <s v="District"/>
    <s v="5"/>
    <x v="3"/>
    <s v="55"/>
    <x v="16"/>
    <s v="55C"/>
    <s v="Dean Student Success &amp; Counseling"/>
    <s v="55CB"/>
    <s v="Director of Student Services"/>
  </r>
  <r>
    <s v="PMF118"/>
    <x v="0"/>
    <s v="LABORF"/>
    <s v="2025"/>
    <n v="91952.03"/>
    <m/>
    <s v="GU001"/>
    <s v="55CEO1"/>
    <s v="1231"/>
    <s v="643000"/>
    <m/>
    <m/>
    <s v="0"/>
    <s v="District"/>
    <s v="5"/>
    <x v="3"/>
    <s v="55"/>
    <x v="16"/>
    <s v="55C"/>
    <s v="Dean Student Success &amp; Counseling"/>
    <s v="55CB"/>
    <s v="Director of Student Services"/>
  </r>
  <r>
    <s v="PMF138"/>
    <x v="0"/>
    <s v="LABORF"/>
    <s v="2025"/>
    <n v="34156.9"/>
    <m/>
    <s v="RP005"/>
    <s v="55CEO1"/>
    <s v="1231"/>
    <s v="643000"/>
    <s v="EOPDCB"/>
    <m/>
    <s v="0"/>
    <s v="District"/>
    <s v="5"/>
    <x v="3"/>
    <s v="55"/>
    <x v="16"/>
    <s v="55C"/>
    <s v="Dean Student Success &amp; Counseling"/>
    <s v="55CB"/>
    <s v="Director of Student Services"/>
  </r>
  <r>
    <s v="PTM010"/>
    <x v="0"/>
    <s v="LABORF"/>
    <s v="2025"/>
    <n v="0"/>
    <m/>
    <s v="RP212"/>
    <s v="55CWW1"/>
    <s v="1410"/>
    <s v="601000"/>
    <m/>
    <m/>
    <s v="0"/>
    <s v="District"/>
    <s v="5"/>
    <x v="3"/>
    <s v="55"/>
    <x v="16"/>
    <s v="55C"/>
    <s v="Dean Student Success &amp; Counseling"/>
    <s v="55CB"/>
    <s v="Director of Student Services"/>
  </r>
  <r>
    <s v="PPE020"/>
    <x v="0"/>
    <s v="LABORF"/>
    <s v="2025"/>
    <n v="0"/>
    <m/>
    <s v="RP212"/>
    <s v="55CWW1"/>
    <s v="2311"/>
    <s v="601000"/>
    <m/>
    <m/>
    <s v="0"/>
    <s v="District"/>
    <s v="5"/>
    <x v="3"/>
    <s v="55"/>
    <x v="16"/>
    <s v="55C"/>
    <s v="Dean Student Success &amp; Counseling"/>
    <s v="55CB"/>
    <s v="Director of Student Services"/>
  </r>
  <r>
    <s v="PMC252"/>
    <x v="0"/>
    <s v="LABORF"/>
    <s v="2025"/>
    <n v="59043.72"/>
    <m/>
    <s v="GU001"/>
    <s v="55DAR1"/>
    <s v="2191"/>
    <s v="620000"/>
    <m/>
    <m/>
    <s v="0"/>
    <s v="District"/>
    <s v="5"/>
    <x v="3"/>
    <s v="55"/>
    <x v="16"/>
    <s v="55D"/>
    <s v="Director Enrollment Svs"/>
    <s v="55DA"/>
    <s v="Director Enrollment Svs"/>
  </r>
  <r>
    <s v="PMC253"/>
    <x v="0"/>
    <s v="LABORF"/>
    <s v="2025"/>
    <n v="71939.14"/>
    <m/>
    <s v="GU001"/>
    <s v="55DOR1"/>
    <s v="2191"/>
    <s v="649090"/>
    <m/>
    <m/>
    <s v="0"/>
    <s v="District"/>
    <s v="5"/>
    <x v="3"/>
    <s v="55"/>
    <x v="16"/>
    <s v="55D"/>
    <s v="Director Enrollment Svs"/>
    <s v="55DA"/>
    <s v="Director Enrollment Svs"/>
  </r>
  <r>
    <s v="PPE021"/>
    <x v="0"/>
    <s v="LABORF"/>
    <s v="2025"/>
    <n v="0"/>
    <m/>
    <s v="RP170"/>
    <s v="55HUM1"/>
    <s v="2394"/>
    <s v="649090"/>
    <m/>
    <m/>
    <s v="0"/>
    <s v="District"/>
    <s v="5"/>
    <x v="3"/>
    <s v="55"/>
    <x v="16"/>
    <s v="55H"/>
    <s v="Dir of Student Equity &amp; Success"/>
    <s v="55HA"/>
    <s v="Dir of Student Equity &amp; Success"/>
  </r>
  <r>
    <s v="DMC197"/>
    <x v="0"/>
    <s v="LABORF"/>
    <s v="2025"/>
    <n v="0"/>
    <m/>
    <s v="RP586"/>
    <s v="102EC3"/>
    <s v="2191"/>
    <s v="679000"/>
    <m/>
    <m/>
    <s v="102EC3"/>
    <s v="Title V 84.031S P031S220017 24-25"/>
    <m/>
    <x v="4"/>
    <m/>
    <x v="17"/>
    <m/>
    <m/>
    <m/>
    <m/>
  </r>
  <r>
    <s v="DMM004"/>
    <x v="0"/>
    <s v="LABORF"/>
    <s v="2025"/>
    <n v="231000"/>
    <m/>
    <s v="GU001"/>
    <s v="R00CO1"/>
    <s v="1214"/>
    <s v="660010"/>
    <m/>
    <m/>
    <s v="0"/>
    <s v="District"/>
    <s v="1"/>
    <x v="0"/>
    <s v="10"/>
    <x v="0"/>
    <s v="100"/>
    <s v="Chancellor's - Office"/>
    <s v="100A"/>
    <s v="Chancellor's - Office"/>
  </r>
  <r>
    <s v="DMN038"/>
    <x v="0"/>
    <s v="LABORF"/>
    <s v="2025"/>
    <n v="119331.95"/>
    <m/>
    <s v="GU001"/>
    <s v="D01CO2"/>
    <s v="2110"/>
    <s v="660010"/>
    <m/>
    <m/>
    <s v="0"/>
    <s v="District"/>
    <s v="1"/>
    <x v="0"/>
    <s v="10"/>
    <x v="0"/>
    <s v="101"/>
    <s v="Chancellor's - Admin. Assistant"/>
    <s v="101A"/>
    <s v="Chancellor's - Admin. Assistant"/>
  </r>
  <r>
    <s v="DMT008"/>
    <x v="0"/>
    <s v="LABORF"/>
    <s v="2025"/>
    <n v="3600"/>
    <m/>
    <s v="GU001"/>
    <s v="R01BT1"/>
    <s v="2110"/>
    <s v="660020"/>
    <m/>
    <m/>
    <s v="0"/>
    <s v="District"/>
    <s v="1"/>
    <x v="0"/>
    <s v="10"/>
    <x v="0"/>
    <s v="101"/>
    <s v="Chancellor's - Admin. Assistant"/>
    <s v="101A"/>
    <s v="Chancellor's - Admin. Assistant"/>
  </r>
  <r>
    <s v="DMN103"/>
    <x v="0"/>
    <s v="LABORF"/>
    <s v="2025"/>
    <n v="34697.230000000003"/>
    <m/>
    <s v="RP040"/>
    <s v="102RG2"/>
    <s v="2110"/>
    <s v="684000"/>
    <m/>
    <m/>
    <s v="0"/>
    <s v="District"/>
    <s v="1"/>
    <x v="0"/>
    <s v="10"/>
    <x v="0"/>
    <s v="102"/>
    <s v="Public Affairs &amp; Development"/>
    <s v="102C"/>
    <s v="CREL Energy Dev (2)"/>
  </r>
  <r>
    <s v="DPE195"/>
    <x v="0"/>
    <s v="LABORF"/>
    <s v="2025"/>
    <n v="0"/>
    <m/>
    <s v="GU001"/>
    <s v="102CO0"/>
    <s v="2311"/>
    <s v="660010"/>
    <m/>
    <m/>
    <s v="0"/>
    <s v="District"/>
    <s v="1"/>
    <x v="0"/>
    <s v="10"/>
    <x v="0"/>
    <s v="102"/>
    <s v="Public Affairs &amp; Development"/>
    <s v="102CO0"/>
    <s v="Deputy Chancellor’s Office"/>
  </r>
  <r>
    <s v="DPE197"/>
    <x v="0"/>
    <s v="LABORF"/>
    <s v="2025"/>
    <n v="0"/>
    <m/>
    <s v="GU001"/>
    <s v="102CO0"/>
    <s v="2311"/>
    <s v="660010"/>
    <m/>
    <m/>
    <s v="0"/>
    <s v="District"/>
    <s v="1"/>
    <x v="0"/>
    <s v="10"/>
    <x v="0"/>
    <s v="102"/>
    <s v="Public Affairs &amp; Development"/>
    <s v="102CO0"/>
    <s v="Deputy Chancellor’s Office"/>
  </r>
  <r>
    <s v="DPE043"/>
    <x v="0"/>
    <s v="LABORF"/>
    <s v="2025"/>
    <n v="0"/>
    <m/>
    <s v="RP040"/>
    <s v="102RG3"/>
    <s v="2311"/>
    <s v="684000"/>
    <m/>
    <m/>
    <s v="0"/>
    <s v="District"/>
    <s v="1"/>
    <x v="0"/>
    <s v="10"/>
    <x v="0"/>
    <s v="102"/>
    <s v="Public Affairs &amp; Development"/>
    <s v="102D"/>
    <s v="CREL Academics (3)"/>
  </r>
  <r>
    <s v="DMN089"/>
    <x v="0"/>
    <s v="LABORF"/>
    <s v="2025"/>
    <n v="60641.51"/>
    <m/>
    <s v="RP040"/>
    <s v="102RG3"/>
    <s v="2110"/>
    <s v="684000"/>
    <m/>
    <m/>
    <s v="0"/>
    <s v="District"/>
    <s v="1"/>
    <x v="0"/>
    <s v="10"/>
    <x v="0"/>
    <s v="102"/>
    <s v="Public Affairs &amp; Development"/>
    <s v="102D"/>
    <s v="CREL Academics (3)"/>
  </r>
  <r>
    <s v="DTM008"/>
    <x v="0"/>
    <s v="LABORF"/>
    <s v="2025"/>
    <n v="53996.36"/>
    <m/>
    <s v="GU001"/>
    <s v="102UI1"/>
    <s v="1214"/>
    <s v="679000"/>
    <m/>
    <m/>
    <s v="0"/>
    <s v="District"/>
    <s v="1"/>
    <x v="0"/>
    <s v="10"/>
    <x v="0"/>
    <s v="102"/>
    <s v="Public Affairs &amp; Development"/>
    <s v="102F"/>
    <s v="Assoc VC Stud Succ Prog &amp; Innov"/>
  </r>
  <r>
    <s v="DMN097"/>
    <x v="0"/>
    <s v="LABORF"/>
    <s v="2025"/>
    <n v="147834.26999999999"/>
    <m/>
    <s v="GU001"/>
    <s v="102GN1"/>
    <s v="2110"/>
    <s v="679000"/>
    <m/>
    <m/>
    <s v="0"/>
    <s v="District"/>
    <s v="1"/>
    <x v="0"/>
    <s v="10"/>
    <x v="0"/>
    <s v="102"/>
    <s v="Public Affairs &amp; Development"/>
    <s v="102G"/>
    <s v="AVC Public Affairs &amp; Dev"/>
  </r>
  <r>
    <s v="DMN016"/>
    <x v="0"/>
    <s v="LABORF"/>
    <s v="2025"/>
    <n v="0"/>
    <m/>
    <s v="GU001"/>
    <s v="10AIR1"/>
    <s v="2110"/>
    <s v="679000"/>
    <m/>
    <m/>
    <s v="0"/>
    <s v="District"/>
    <s v="1"/>
    <x v="0"/>
    <s v="10"/>
    <x v="0"/>
    <s v="10A"/>
    <s v="Institutional Research"/>
    <s v="10AA"/>
    <s v="Institutional Research"/>
  </r>
  <r>
    <s v="DMC134"/>
    <x v="0"/>
    <s v="LABORF"/>
    <s v="2025"/>
    <n v="104189.28"/>
    <m/>
    <s v="GU001"/>
    <s v="10AIR1"/>
    <s v="2191"/>
    <s v="679000"/>
    <m/>
    <m/>
    <s v="0"/>
    <s v="District"/>
    <s v="1"/>
    <x v="0"/>
    <s v="10"/>
    <x v="0"/>
    <s v="10A"/>
    <s v="Institutional Research"/>
    <s v="10AA"/>
    <s v="Institutional Research"/>
  </r>
  <r>
    <s v="DMC188"/>
    <x v="0"/>
    <s v="LABORF"/>
    <s v="2025"/>
    <n v="94390.32"/>
    <m/>
    <s v="GU001"/>
    <s v="10AIR1"/>
    <s v="2191"/>
    <s v="679000"/>
    <m/>
    <m/>
    <s v="0"/>
    <s v="District"/>
    <s v="1"/>
    <x v="0"/>
    <s v="10"/>
    <x v="0"/>
    <s v="10A"/>
    <s v="Institutional Research"/>
    <s v="10AA"/>
    <s v="Institutional Research"/>
  </r>
  <r>
    <s v="DMN079"/>
    <x v="0"/>
    <s v="LABORF"/>
    <s v="2025"/>
    <n v="641.94000000000005"/>
    <m/>
    <s v="CE035"/>
    <s v="11BBC3"/>
    <s v="2110"/>
    <s v="684000"/>
    <m/>
    <m/>
    <s v="0"/>
    <s v="District"/>
    <s v="1"/>
    <x v="0"/>
    <s v="11"/>
    <x v="1"/>
    <s v="11B"/>
    <s v="Assoc. Chanc. Econ &amp; Workfrce Dev"/>
    <s v="11BB"/>
    <s v="Tech Prep Education CC"/>
  </r>
  <r>
    <s v="DPE005"/>
    <x v="0"/>
    <s v="LABORF"/>
    <s v="2025"/>
    <n v="0"/>
    <m/>
    <s v="CD015"/>
    <s v="11BCR1"/>
    <s v="2394"/>
    <s v="684000"/>
    <m/>
    <m/>
    <s v="0"/>
    <s v="District"/>
    <s v="1"/>
    <x v="0"/>
    <s v="11"/>
    <x v="1"/>
    <s v="11B"/>
    <s v="Assoc. Chanc. Econ &amp; Workfrce Dev"/>
    <s v="11BC"/>
    <s v="Tech Prep Education BC"/>
  </r>
  <r>
    <s v="DMC166"/>
    <x v="0"/>
    <s v="LABORF"/>
    <s v="2025"/>
    <n v="2907.98"/>
    <m/>
    <s v="CE015"/>
    <s v="11BCR1"/>
    <s v="2191"/>
    <s v="684000"/>
    <m/>
    <m/>
    <s v="0"/>
    <s v="District"/>
    <s v="1"/>
    <x v="0"/>
    <s v="11"/>
    <x v="1"/>
    <s v="11B"/>
    <s v="Assoc. Chanc. Econ &amp; Workfrce Dev"/>
    <s v="11BC"/>
    <s v="Tech Prep Education BC"/>
  </r>
  <r>
    <s v="DMC129"/>
    <x v="0"/>
    <s v="LABORF"/>
    <s v="2025"/>
    <n v="1041.8900000000001"/>
    <m/>
    <s v="CE015"/>
    <s v="11BCR1"/>
    <s v="2191"/>
    <s v="684000"/>
    <m/>
    <m/>
    <s v="0"/>
    <s v="District"/>
    <s v="1"/>
    <x v="0"/>
    <s v="11"/>
    <x v="1"/>
    <s v="11B"/>
    <s v="Assoc. Chanc. Econ &amp; Workfrce Dev"/>
    <s v="11BC"/>
    <s v="Tech Prep Education BC"/>
  </r>
  <r>
    <s v="DMN056"/>
    <x v="0"/>
    <s v="LABORF"/>
    <s v="2025"/>
    <n v="21986.52"/>
    <m/>
    <s v="RP615"/>
    <s v="117A01"/>
    <s v="2110"/>
    <s v="684000"/>
    <s v="HRTPA"/>
    <m/>
    <s v="0"/>
    <s v="District"/>
    <s v="1"/>
    <x v="0"/>
    <s v="11"/>
    <x v="1"/>
    <s v="11B"/>
    <s v="Assoc. Chanc. Econ &amp; Workfrce Dev"/>
    <s v="11BH"/>
    <s v="Clean Energy"/>
  </r>
  <r>
    <s v="DPE184"/>
    <x v="0"/>
    <s v="LABORF"/>
    <s v="2025"/>
    <n v="0"/>
    <m/>
    <s v="RP615"/>
    <s v="117A01"/>
    <s v="2412"/>
    <s v="684000"/>
    <s v="HRTPA"/>
    <m/>
    <s v="0"/>
    <s v="District"/>
    <s v="1"/>
    <x v="0"/>
    <s v="11"/>
    <x v="1"/>
    <s v="11B"/>
    <s v="Assoc. Chanc. Econ &amp; Workfrce Dev"/>
    <s v="11BH"/>
    <s v="Clean Energy"/>
  </r>
  <r>
    <s v="DPE038"/>
    <x v="0"/>
    <s v="LABORF"/>
    <s v="2025"/>
    <n v="0"/>
    <m/>
    <s v="RP615"/>
    <s v="117A01"/>
    <s v="2412"/>
    <s v="684000"/>
    <m/>
    <m/>
    <s v="0"/>
    <s v="District"/>
    <s v="1"/>
    <x v="0"/>
    <s v="11"/>
    <x v="1"/>
    <s v="11B"/>
    <s v="Assoc. Chanc. Econ &amp; Workfrce Dev"/>
    <s v="11BH"/>
    <s v="Clean Energy"/>
  </r>
  <r>
    <s v="DMN043"/>
    <x v="0"/>
    <s v="LABORF"/>
    <s v="2025"/>
    <n v="22296.84"/>
    <m/>
    <s v="RP615"/>
    <s v="117A01"/>
    <s v="2110"/>
    <s v="684000"/>
    <s v="HRTPA"/>
    <m/>
    <s v="0"/>
    <s v="District"/>
    <s v="1"/>
    <x v="0"/>
    <s v="11"/>
    <x v="1"/>
    <s v="11B"/>
    <s v="Assoc. Chanc. Econ &amp; Workfrce Dev"/>
    <s v="11BH"/>
    <s v="Clean Energy"/>
  </r>
  <r>
    <s v="DMC149"/>
    <x v="0"/>
    <s v="LABORF"/>
    <s v="2025"/>
    <n v="823.4"/>
    <m/>
    <s v="RP587"/>
    <s v="11BFJ2"/>
    <s v="2191"/>
    <s v="684000"/>
    <m/>
    <m/>
    <s v="0"/>
    <s v="District"/>
    <s v="1"/>
    <x v="0"/>
    <s v="11"/>
    <x v="1"/>
    <s v="11B"/>
    <s v="Assoc. Chanc. Econ &amp; Workfrce Dev"/>
    <s v="11BH"/>
    <s v="Clean Energy"/>
  </r>
  <r>
    <s v="DMC166"/>
    <x v="0"/>
    <s v="LABORF"/>
    <s v="2025"/>
    <n v="3876.3"/>
    <m/>
    <s v="RP587"/>
    <s v="11BFJ2"/>
    <s v="2191"/>
    <s v="684000"/>
    <m/>
    <m/>
    <s v="0"/>
    <s v="District"/>
    <s v="1"/>
    <x v="0"/>
    <s v="11"/>
    <x v="1"/>
    <s v="11B"/>
    <s v="Assoc. Chanc. Econ &amp; Workfrce Dev"/>
    <s v="11BH"/>
    <s v="Clean Energy"/>
  </r>
  <r>
    <s v="DMC206"/>
    <x v="0"/>
    <s v="LABORF"/>
    <s v="2025"/>
    <n v="4552.59"/>
    <m/>
    <s v="RP682"/>
    <s v="11BHJ1"/>
    <s v="2191"/>
    <s v="684000"/>
    <m/>
    <m/>
    <s v="0"/>
    <s v="District"/>
    <s v="1"/>
    <x v="0"/>
    <s v="11"/>
    <x v="1"/>
    <s v="11B"/>
    <s v="Assoc. Chanc. Econ &amp; Workfrce Dev"/>
    <s v="11BH"/>
    <s v="Clean Energy"/>
  </r>
  <r>
    <s v="DMN043"/>
    <x v="0"/>
    <s v="LABORF"/>
    <s v="2025"/>
    <n v="8519.44"/>
    <m/>
    <s v="RP682"/>
    <s v="11BHJ1"/>
    <s v="2110"/>
    <s v="684000"/>
    <m/>
    <m/>
    <s v="0"/>
    <s v="District"/>
    <s v="1"/>
    <x v="0"/>
    <s v="11"/>
    <x v="1"/>
    <s v="11B"/>
    <s v="Assoc. Chanc. Econ &amp; Workfrce Dev"/>
    <s v="11BH"/>
    <s v="Clean Energy"/>
  </r>
  <r>
    <s v="DMN079"/>
    <x v="0"/>
    <s v="LABORF"/>
    <s v="2025"/>
    <n v="13453.12"/>
    <m/>
    <s v="RP682"/>
    <s v="11BUA1"/>
    <s v="2110"/>
    <s v="684000"/>
    <m/>
    <m/>
    <s v="0"/>
    <s v="District"/>
    <s v="1"/>
    <x v="0"/>
    <s v="11"/>
    <x v="1"/>
    <s v="11B"/>
    <s v="Assoc. Chanc. Econ &amp; Workfrce Dev"/>
    <s v="11BH"/>
    <s v="Clean Energy"/>
  </r>
  <r>
    <s v="DMM009"/>
    <x v="0"/>
    <s v="LABORF"/>
    <s v="2025"/>
    <n v="0"/>
    <m/>
    <s v="RP682"/>
    <s v="11BZE2"/>
    <s v="1214"/>
    <s v="684000"/>
    <m/>
    <m/>
    <s v="0"/>
    <s v="District"/>
    <s v="1"/>
    <x v="0"/>
    <s v="11"/>
    <x v="1"/>
    <s v="11B"/>
    <s v="Assoc. Chanc. Econ &amp; Workfrce Dev"/>
    <s v="11BH"/>
    <s v="Clean Energy"/>
  </r>
  <r>
    <s v="DMC206"/>
    <x v="0"/>
    <s v="LABORF"/>
    <s v="2025"/>
    <n v="1947.29"/>
    <m/>
    <s v="RP682"/>
    <s v="11BZE2"/>
    <s v="2191"/>
    <s v="684000"/>
    <m/>
    <m/>
    <s v="0"/>
    <s v="District"/>
    <s v="1"/>
    <x v="0"/>
    <s v="11"/>
    <x v="1"/>
    <s v="11B"/>
    <s v="Assoc. Chanc. Econ &amp; Workfrce Dev"/>
    <s v="11BH"/>
    <s v="Clean Energy"/>
  </r>
  <r>
    <s v="DPE027"/>
    <x v="0"/>
    <s v="LABOR"/>
    <s v="2025"/>
    <n v="0"/>
    <m/>
    <s v="CE005"/>
    <s v="117ETD"/>
    <s v="2412"/>
    <s v="684000"/>
    <m/>
    <m/>
    <s v="0"/>
    <s v="District"/>
    <s v="1"/>
    <x v="0"/>
    <s v="11"/>
    <x v="1"/>
    <s v="11B"/>
    <s v="Assoc. Chanc. Econ &amp; Workfrce Dev"/>
    <s v="11BJ"/>
    <s v="Workplace Learning"/>
  </r>
  <r>
    <s v="DPE035"/>
    <x v="0"/>
    <s v="LABORF"/>
    <s v="2025"/>
    <n v="0"/>
    <m/>
    <s v="CE005"/>
    <s v="117ETD"/>
    <s v="2394"/>
    <s v="684000"/>
    <m/>
    <m/>
    <s v="0"/>
    <s v="District"/>
    <s v="1"/>
    <x v="0"/>
    <s v="11"/>
    <x v="1"/>
    <s v="11B"/>
    <s v="Assoc. Chanc. Econ &amp; Workfrce Dev"/>
    <s v="11BJ"/>
    <s v="Workplace Learning"/>
  </r>
  <r>
    <s v="DMC206"/>
    <x v="0"/>
    <s v="LABORF"/>
    <s v="2025"/>
    <n v="521.05999999999995"/>
    <m/>
    <s v="CE005"/>
    <s v="117ETD"/>
    <s v="2191"/>
    <s v="684000"/>
    <m/>
    <m/>
    <s v="0"/>
    <s v="District"/>
    <s v="1"/>
    <x v="0"/>
    <s v="11"/>
    <x v="1"/>
    <s v="11B"/>
    <s v="Assoc. Chanc. Econ &amp; Workfrce Dev"/>
    <s v="11BJ"/>
    <s v="Workplace Learning"/>
  </r>
  <r>
    <s v="DPE083"/>
    <x v="0"/>
    <s v="LABORF"/>
    <s v="2025"/>
    <n v="0"/>
    <m/>
    <s v="GU001"/>
    <s v="117ETP"/>
    <s v="2412"/>
    <s v="684000"/>
    <m/>
    <m/>
    <s v="0"/>
    <s v="District"/>
    <s v="1"/>
    <x v="0"/>
    <s v="11"/>
    <x v="1"/>
    <s v="11B"/>
    <s v="Assoc. Chanc. Econ &amp; Workfrce Dev"/>
    <s v="11BJ"/>
    <s v="Workplace Learning"/>
  </r>
  <r>
    <s v="DPE187"/>
    <x v="0"/>
    <s v="LABORF"/>
    <s v="2025"/>
    <n v="0"/>
    <m/>
    <s v="GU001"/>
    <s v="117ETP"/>
    <s v="2412"/>
    <s v="684000"/>
    <m/>
    <m/>
    <s v="0"/>
    <s v="District"/>
    <s v="1"/>
    <x v="0"/>
    <s v="11"/>
    <x v="1"/>
    <s v="11B"/>
    <s v="Assoc. Chanc. Econ &amp; Workfrce Dev"/>
    <s v="11BJ"/>
    <s v="Workplace Learning"/>
  </r>
  <r>
    <s v="DMN082"/>
    <x v="0"/>
    <s v="LABORF"/>
    <s v="2025"/>
    <n v="110679.78"/>
    <m/>
    <s v="RP676"/>
    <s v="11BKEA"/>
    <s v="2110"/>
    <s v="684000"/>
    <m/>
    <m/>
    <s v="0"/>
    <s v="District"/>
    <s v="1"/>
    <x v="0"/>
    <s v="11"/>
    <x v="1"/>
    <s v="11B"/>
    <s v="Assoc. Chanc. Econ &amp; Workfrce Dev"/>
    <s v="11BK"/>
    <s v="SWF Fiscal Agent"/>
  </r>
  <r>
    <s v="BMN166"/>
    <x v="0"/>
    <s v="LABORF"/>
    <s v="2025"/>
    <n v="0"/>
    <m/>
    <s v="RP617"/>
    <s v="11BKFP"/>
    <s v="2110"/>
    <s v="684000"/>
    <m/>
    <m/>
    <s v="0"/>
    <s v="District"/>
    <s v="1"/>
    <x v="0"/>
    <s v="11"/>
    <x v="1"/>
    <s v="11B"/>
    <s v="Assoc. Chanc. Econ &amp; Workfrce Dev"/>
    <s v="11BK"/>
    <s v="SWF Fiscal Agent"/>
  </r>
  <r>
    <s v="DMC202"/>
    <x v="0"/>
    <s v="LABORF"/>
    <s v="2025"/>
    <n v="10593.04"/>
    <m/>
    <s v="RP617"/>
    <s v="11BKFP"/>
    <s v="2191"/>
    <s v="684000"/>
    <m/>
    <m/>
    <s v="0"/>
    <s v="District"/>
    <s v="1"/>
    <x v="0"/>
    <s v="11"/>
    <x v="1"/>
    <s v="11B"/>
    <s v="Assoc. Chanc. Econ &amp; Workfrce Dev"/>
    <s v="11BK"/>
    <s v="SWF Fiscal Agent"/>
  </r>
  <r>
    <s v="DPE048"/>
    <x v="0"/>
    <s v="LABORF"/>
    <s v="2025"/>
    <n v="0"/>
    <m/>
    <s v="RP677"/>
    <s v="11BKP5"/>
    <s v="2394"/>
    <s v="684000"/>
    <m/>
    <m/>
    <s v="0"/>
    <s v="District"/>
    <s v="1"/>
    <x v="0"/>
    <s v="11"/>
    <x v="1"/>
    <s v="11B"/>
    <s v="Assoc. Chanc. Econ &amp; Workfrce Dev"/>
    <s v="11BK"/>
    <s v="SWF Fiscal Agent"/>
  </r>
  <r>
    <s v="DMN079"/>
    <x v="0"/>
    <s v="LABORF"/>
    <s v="2025"/>
    <n v="7310.39"/>
    <m/>
    <s v="RP461"/>
    <s v="11BZE1"/>
    <s v="2110"/>
    <s v="684000"/>
    <m/>
    <m/>
    <s v="0"/>
    <s v="District"/>
    <s v="1"/>
    <x v="0"/>
    <s v="11"/>
    <x v="1"/>
    <s v="11B"/>
    <s v="Assoc. Chanc. Econ &amp; Workfrce Dev"/>
    <s v="11BZ"/>
    <s v="Clean Energy, Zero Emissions"/>
  </r>
  <r>
    <s v="DMN003"/>
    <x v="0"/>
    <s v="LABORF"/>
    <s v="2025"/>
    <n v="8409.15"/>
    <m/>
    <s v="GU001"/>
    <s v="R20BS1"/>
    <s v="2110"/>
    <s v="711001"/>
    <m/>
    <m/>
    <s v="0"/>
    <s v="District"/>
    <s v="1"/>
    <x v="0"/>
    <s v="12"/>
    <x v="2"/>
    <s v="120"/>
    <s v="Asst. Chancellor, Admin Svcs."/>
    <s v="120A"/>
    <s v="Asst. Chancellor - Admin Svcs."/>
  </r>
  <r>
    <s v="DMC020"/>
    <x v="0"/>
    <s v="LABORF"/>
    <s v="2025"/>
    <n v="71939.16"/>
    <m/>
    <s v="GU001"/>
    <s v="122BS2"/>
    <s v="2191"/>
    <s v="672000"/>
    <m/>
    <m/>
    <s v="0"/>
    <s v="District"/>
    <s v="1"/>
    <x v="0"/>
    <s v="12"/>
    <x v="2"/>
    <s v="122"/>
    <s v="Director of Accounting Services"/>
    <s v="122A"/>
    <s v="Director of Accounting Services"/>
  </r>
  <r>
    <s v="DMC065"/>
    <x v="0"/>
    <s v="LABORF"/>
    <s v="2025"/>
    <n v="26756.22"/>
    <m/>
    <s v="GU001"/>
    <s v="122BS2"/>
    <s v="2191"/>
    <s v="672000"/>
    <m/>
    <m/>
    <s v="0"/>
    <s v="District"/>
    <s v="1"/>
    <x v="0"/>
    <s v="12"/>
    <x v="2"/>
    <s v="122"/>
    <s v="Director of Accounting Services"/>
    <s v="122A"/>
    <s v="Director of Accounting Services"/>
  </r>
  <r>
    <s v="DMN004"/>
    <x v="0"/>
    <s v="LABORF"/>
    <s v="2025"/>
    <n v="42555.83"/>
    <m/>
    <s v="GU001"/>
    <s v="122BS3"/>
    <s v="2110"/>
    <s v="672000"/>
    <m/>
    <m/>
    <s v="0"/>
    <s v="District"/>
    <s v="1"/>
    <x v="0"/>
    <s v="12"/>
    <x v="2"/>
    <s v="122"/>
    <s v="Director of Accounting Services"/>
    <s v="122B"/>
    <s v="BC Business Office"/>
  </r>
  <r>
    <s v="DMC132"/>
    <x v="0"/>
    <s v="LABORF"/>
    <s v="2025"/>
    <n v="57603.6"/>
    <m/>
    <s v="GU001"/>
    <s v="122BS5"/>
    <s v="2191"/>
    <s v="672000"/>
    <m/>
    <m/>
    <s v="0"/>
    <s v="District"/>
    <s v="1"/>
    <x v="0"/>
    <s v="12"/>
    <x v="2"/>
    <s v="122"/>
    <s v="Director of Accounting Services"/>
    <s v="122C"/>
    <s v="CC Business Office"/>
  </r>
  <r>
    <s v="DTN028"/>
    <x v="0"/>
    <s v="LABORF"/>
    <s v="2025"/>
    <n v="181523.82"/>
    <m/>
    <s v="GU001"/>
    <s v="130IT0"/>
    <s v="2110"/>
    <s v="678000"/>
    <m/>
    <m/>
    <s v="0"/>
    <s v="District"/>
    <s v="1"/>
    <x v="0"/>
    <s v="13"/>
    <x v="3"/>
    <s v="130"/>
    <s v="IT-Dir. Information Technology"/>
    <s v="130A"/>
    <s v="IT-Dir. Information Technology"/>
  </r>
  <r>
    <s v="DMN066"/>
    <x v="0"/>
    <s v="LABORF"/>
    <s v="2025"/>
    <n v="0"/>
    <m/>
    <s v="GU001"/>
    <s v="132EA0"/>
    <s v="2110"/>
    <s v="678000"/>
    <m/>
    <m/>
    <s v="0"/>
    <s v="District"/>
    <s v="1"/>
    <x v="0"/>
    <s v="13"/>
    <x v="3"/>
    <s v="132"/>
    <s v="IT-Director, Enterprise Application"/>
    <s v="132A"/>
    <s v="IT-Director, Enterprise Application"/>
  </r>
  <r>
    <s v="DPE014"/>
    <x v="0"/>
    <s v="LABORF"/>
    <s v="2025"/>
    <n v="0"/>
    <m/>
    <s v="GU001"/>
    <s v="133II0"/>
    <s v="2399"/>
    <s v="678000"/>
    <m/>
    <m/>
    <s v="0"/>
    <s v="District"/>
    <s v="1"/>
    <x v="0"/>
    <s v="13"/>
    <x v="3"/>
    <s v="133"/>
    <s v="IT-Director, IT Infrastructure"/>
    <s v="133A"/>
    <s v="IT-Director, IT Infrastructure"/>
  </r>
  <r>
    <s v="DMC100"/>
    <x v="0"/>
    <s v="LABORF"/>
    <s v="2025"/>
    <n v="123848.28"/>
    <m/>
    <s v="GU001"/>
    <s v="133II0"/>
    <s v="2191"/>
    <s v="678000"/>
    <m/>
    <m/>
    <s v="0"/>
    <s v="District"/>
    <s v="1"/>
    <x v="0"/>
    <s v="13"/>
    <x v="3"/>
    <s v="133"/>
    <s v="IT-Director, IT Infrastructure"/>
    <s v="133A"/>
    <s v="IT-Director, IT Infrastructure"/>
  </r>
  <r>
    <s v="DMN042"/>
    <x v="0"/>
    <s v="LABORF"/>
    <s v="2025"/>
    <n v="119190.01"/>
    <m/>
    <s v="GU001"/>
    <s v="133II0"/>
    <s v="2110"/>
    <s v="678000"/>
    <m/>
    <m/>
    <s v="0"/>
    <s v="District"/>
    <s v="1"/>
    <x v="0"/>
    <s v="13"/>
    <x v="3"/>
    <s v="133"/>
    <s v="IT-Director, IT Infrastructure"/>
    <s v="133A"/>
    <s v="IT-Director, IT Infrastructure"/>
  </r>
  <r>
    <s v="DPE191"/>
    <x v="0"/>
    <s v="LABORF"/>
    <s v="2025"/>
    <n v="0"/>
    <m/>
    <s v="GU001"/>
    <s v="140HR0"/>
    <s v="2110"/>
    <s v="673000"/>
    <m/>
    <m/>
    <s v="0"/>
    <s v="District"/>
    <s v="1"/>
    <x v="0"/>
    <s v="14"/>
    <x v="4"/>
    <s v="140"/>
    <s v="HR - Vice Chancellor"/>
    <s v="140A"/>
    <s v="HR - Vice Chancellor"/>
  </r>
  <r>
    <s v="DTN003"/>
    <x v="0"/>
    <s v="LABORF"/>
    <s v="2025"/>
    <n v="11380.07"/>
    <m/>
    <s v="GU001"/>
    <s v="145HR3"/>
    <s v="2110"/>
    <s v="673000"/>
    <m/>
    <m/>
    <s v="0"/>
    <s v="District"/>
    <s v="1"/>
    <x v="0"/>
    <s v="14"/>
    <x v="4"/>
    <s v="145"/>
    <s v="District HR"/>
    <s v="145B"/>
    <s v="HR Manager - BC"/>
  </r>
  <r>
    <s v="DPE010"/>
    <x v="0"/>
    <s v="LABORF"/>
    <s v="2025"/>
    <n v="0"/>
    <m/>
    <s v="GU001"/>
    <s v="150LE0"/>
    <s v="2190"/>
    <s v="660030"/>
    <m/>
    <m/>
    <s v="0"/>
    <s v="District"/>
    <s v="1"/>
    <x v="0"/>
    <s v="15"/>
    <x v="20"/>
    <s v="150"/>
    <s v="Legal"/>
    <s v="150L"/>
    <s v="Legal"/>
  </r>
  <r>
    <s v="DMN078"/>
    <x v="0"/>
    <s v="LABORF"/>
    <s v="2025"/>
    <n v="1106.8"/>
    <m/>
    <s v="MG100"/>
    <s v="18F000"/>
    <s v="2110"/>
    <s v="711001"/>
    <m/>
    <m/>
    <s v="0"/>
    <s v="District"/>
    <s v="1"/>
    <x v="0"/>
    <s v="18"/>
    <x v="5"/>
    <s v="18F"/>
    <s v="DO - Construction"/>
    <s v="18FA"/>
    <s v="DO - Construction"/>
  </r>
  <r>
    <s v="DMN041"/>
    <x v="0"/>
    <s v="LABORF"/>
    <s v="2025"/>
    <n v="71979.27"/>
    <m/>
    <s v="MJ100"/>
    <s v="18F000"/>
    <s v="2110"/>
    <s v="711001"/>
    <m/>
    <m/>
    <s v="0"/>
    <s v="District"/>
    <s v="1"/>
    <x v="0"/>
    <s v="18"/>
    <x v="5"/>
    <s v="18F"/>
    <s v="DO - Construction"/>
    <s v="18FA"/>
    <s v="DO - Construction"/>
  </r>
  <r>
    <s v="BTM003"/>
    <x v="0"/>
    <s v="LABORF"/>
    <s v="2025"/>
    <n v="0"/>
    <m/>
    <s v="GU001"/>
    <s v="200PR0"/>
    <s v="1214"/>
    <s v="679000"/>
    <m/>
    <m/>
    <s v="0"/>
    <s v="District"/>
    <s v="2"/>
    <x v="1"/>
    <s v="20"/>
    <x v="6"/>
    <s v="200"/>
    <s v="President - Bakersfield College"/>
    <s v="200A"/>
    <s v="BC - President"/>
  </r>
  <r>
    <s v="DMN062"/>
    <x v="0"/>
    <s v="LABORF"/>
    <s v="2025"/>
    <n v="79958.11"/>
    <m/>
    <s v="GU001"/>
    <s v="200PR0"/>
    <s v="2110"/>
    <s v="679000"/>
    <m/>
    <m/>
    <s v="0"/>
    <s v="District"/>
    <s v="2"/>
    <x v="1"/>
    <s v="20"/>
    <x v="6"/>
    <s v="200"/>
    <s v="President - Bakersfield College"/>
    <s v="200A"/>
    <s v="BC - President"/>
  </r>
  <r>
    <s v="DMN034"/>
    <x v="0"/>
    <s v="LABORF"/>
    <s v="2025"/>
    <n v="79958.11"/>
    <m/>
    <s v="GU001"/>
    <s v="200PR0"/>
    <s v="2110"/>
    <s v="679000"/>
    <m/>
    <m/>
    <s v="0"/>
    <s v="District"/>
    <s v="2"/>
    <x v="1"/>
    <s v="20"/>
    <x v="6"/>
    <s v="200"/>
    <s v="President - Bakersfield College"/>
    <s v="200A"/>
    <s v="BC - President"/>
  </r>
  <r>
    <s v="BMF163"/>
    <x v="0"/>
    <s v="LABORF"/>
    <s v="2025"/>
    <n v="0"/>
    <m/>
    <s v="GU001"/>
    <s v="206AT0"/>
    <s v="1100"/>
    <s v="083550"/>
    <m/>
    <m/>
    <s v="0"/>
    <s v="District"/>
    <s v="2"/>
    <x v="1"/>
    <s v="20"/>
    <x v="6"/>
    <s v="206"/>
    <s v="BC Athletics"/>
    <s v="206A"/>
    <s v="BC Athletics"/>
  </r>
  <r>
    <s v="BMN208"/>
    <x v="0"/>
    <s v="LABORF"/>
    <s v="2025"/>
    <n v="102659.51"/>
    <m/>
    <s v="GU001"/>
    <s v="206AT0"/>
    <s v="2110"/>
    <s v="696011"/>
    <m/>
    <m/>
    <s v="0"/>
    <s v="District"/>
    <s v="2"/>
    <x v="1"/>
    <s v="20"/>
    <x v="6"/>
    <s v="206"/>
    <s v="BC Athletics"/>
    <s v="206A"/>
    <s v="BC Athletics"/>
  </r>
  <r>
    <s v="BMF587"/>
    <x v="0"/>
    <s v="LABORF"/>
    <s v="2025"/>
    <n v="57111.77"/>
    <m/>
    <s v="GU001"/>
    <s v="206AT0"/>
    <s v="1100"/>
    <s v="083550"/>
    <m/>
    <m/>
    <s v="0"/>
    <s v="District"/>
    <s v="2"/>
    <x v="1"/>
    <s v="20"/>
    <x v="6"/>
    <s v="206"/>
    <s v="BC Athletics"/>
    <s v="206A"/>
    <s v="BC Athletics"/>
  </r>
  <r>
    <s v="BMF030"/>
    <x v="0"/>
    <s v="LABORF"/>
    <s v="2025"/>
    <n v="118374.01"/>
    <m/>
    <s v="GU001"/>
    <s v="206AT0"/>
    <s v="1100"/>
    <s v="083550"/>
    <m/>
    <m/>
    <s v="0"/>
    <s v="District"/>
    <s v="2"/>
    <x v="1"/>
    <s v="20"/>
    <x v="6"/>
    <s v="206"/>
    <s v="BC Athletics"/>
    <s v="206A"/>
    <s v="BC Athletics"/>
  </r>
  <r>
    <s v="BMN061"/>
    <x v="0"/>
    <s v="LABORF"/>
    <s v="2025"/>
    <n v="141342.64000000001"/>
    <m/>
    <s v="GU001"/>
    <s v="206AT0"/>
    <s v="2110"/>
    <s v="601000"/>
    <m/>
    <m/>
    <s v="0"/>
    <s v="District"/>
    <s v="2"/>
    <x v="1"/>
    <s v="20"/>
    <x v="6"/>
    <s v="206"/>
    <s v="BC Athletics"/>
    <s v="206A"/>
    <s v="BC Athletics"/>
  </r>
  <r>
    <s v="BMF679"/>
    <x v="0"/>
    <s v="LABORF"/>
    <s v="2025"/>
    <n v="107338.63"/>
    <m/>
    <s v="GU001"/>
    <s v="206PH1"/>
    <s v="1100"/>
    <s v="083550"/>
    <m/>
    <m/>
    <s v="0"/>
    <s v="District"/>
    <s v="2"/>
    <x v="1"/>
    <s v="20"/>
    <x v="6"/>
    <s v="206"/>
    <s v="BC Athletics"/>
    <s v="206B"/>
    <s v="BC Athletics-INST"/>
  </r>
  <r>
    <s v="BMF634"/>
    <x v="0"/>
    <s v="LABORF"/>
    <s v="2025"/>
    <n v="103485.03"/>
    <m/>
    <s v="GU001"/>
    <s v="206PH1"/>
    <s v="1100"/>
    <s v="083500"/>
    <m/>
    <m/>
    <s v="0"/>
    <s v="District"/>
    <s v="2"/>
    <x v="1"/>
    <s v="20"/>
    <x v="6"/>
    <s v="206"/>
    <s v="BC Athletics"/>
    <s v="206B"/>
    <s v="BC Athletics-INST"/>
  </r>
  <r>
    <s v="BMC164"/>
    <x v="0"/>
    <s v="LABORF"/>
    <s v="2025"/>
    <n v="20893.96"/>
    <m/>
    <s v="GU001"/>
    <s v="20CDIE"/>
    <s v="2191"/>
    <s v="679000"/>
    <m/>
    <m/>
    <s v="0"/>
    <s v="District"/>
    <s v="2"/>
    <x v="1"/>
    <s v="20"/>
    <x v="6"/>
    <s v="20C"/>
    <s v="Dean of Institutional Effectiveness"/>
    <s v="20CA"/>
    <s v="Dean of Institutional Effectiveness"/>
  </r>
  <r>
    <s v="BMC730"/>
    <x v="0"/>
    <s v="LABORF"/>
    <s v="2025"/>
    <n v="45471.16"/>
    <m/>
    <s v="GU001"/>
    <s v="20CDIE"/>
    <s v="2191"/>
    <s v="679000"/>
    <m/>
    <m/>
    <s v="0"/>
    <s v="District"/>
    <s v="2"/>
    <x v="1"/>
    <s v="20"/>
    <x v="6"/>
    <s v="20C"/>
    <s v="Dean of Institutional Effectiveness"/>
    <s v="20CA"/>
    <s v="Dean of Institutional Effectiveness"/>
  </r>
  <r>
    <s v="BMC634"/>
    <x v="0"/>
    <s v="LABORF"/>
    <s v="2025"/>
    <n v="75581.02"/>
    <m/>
    <s v="GU001"/>
    <s v="20IIF0"/>
    <s v="2191"/>
    <s v="678012"/>
    <m/>
    <m/>
    <s v="0"/>
    <s v="District"/>
    <s v="2"/>
    <x v="1"/>
    <s v="20"/>
    <x v="6"/>
    <s v="20I"/>
    <s v="Information Services"/>
    <s v="20IA"/>
    <s v="Information Services"/>
  </r>
  <r>
    <s v="BMC804"/>
    <x v="0"/>
    <s v="LABORF"/>
    <s v="2025"/>
    <n v="66802.61"/>
    <m/>
    <s v="GU001"/>
    <s v="20IIF0"/>
    <s v="2191"/>
    <s v="678012"/>
    <m/>
    <m/>
    <s v="0"/>
    <s v="District"/>
    <s v="2"/>
    <x v="1"/>
    <s v="20"/>
    <x v="6"/>
    <s v="20I"/>
    <s v="Information Services"/>
    <s v="20IA"/>
    <s v="Information Services"/>
  </r>
  <r>
    <s v="BMC108"/>
    <x v="0"/>
    <s v="LABORF"/>
    <s v="2025"/>
    <n v="38803.18"/>
    <m/>
    <s v="GU001"/>
    <s v="20IIF0"/>
    <s v="2191"/>
    <s v="678012"/>
    <m/>
    <m/>
    <s v="0"/>
    <s v="District"/>
    <s v="2"/>
    <x v="1"/>
    <s v="20"/>
    <x v="6"/>
    <s v="20I"/>
    <s v="Information Services"/>
    <s v="20IA"/>
    <s v="Information Services"/>
  </r>
  <r>
    <s v="BMC859"/>
    <x v="0"/>
    <s v="LABORF"/>
    <s v="2025"/>
    <n v="0"/>
    <m/>
    <s v="GU001"/>
    <s v="210VI0"/>
    <s v="2191"/>
    <s v="601000"/>
    <m/>
    <m/>
    <s v="0"/>
    <s v="District"/>
    <s v="2"/>
    <x v="1"/>
    <s v="21"/>
    <x v="7"/>
    <s v="210"/>
    <s v="VP of Student Learning"/>
    <s v="210A"/>
    <s v="VP Student Learning"/>
  </r>
  <r>
    <s v="BO2530"/>
    <x v="0"/>
    <s v="LABORF"/>
    <s v="2025"/>
    <n v="0"/>
    <m/>
    <s v="GU001"/>
    <s v="210VI0"/>
    <s v="1330"/>
    <s v="499900"/>
    <m/>
    <m/>
    <s v="0"/>
    <s v="District"/>
    <s v="2"/>
    <x v="1"/>
    <s v="21"/>
    <x v="7"/>
    <s v="210"/>
    <s v="VP of Student Learning"/>
    <s v="210A"/>
    <s v="VP Student Learning"/>
  </r>
  <r>
    <s v="BO2170"/>
    <x v="0"/>
    <s v="LABORF"/>
    <s v="2025"/>
    <n v="0"/>
    <m/>
    <s v="GU001"/>
    <s v="210VI0"/>
    <s v="1330"/>
    <s v="499900"/>
    <m/>
    <m/>
    <s v="0"/>
    <s v="District"/>
    <s v="2"/>
    <x v="1"/>
    <s v="21"/>
    <x v="7"/>
    <s v="210"/>
    <s v="VP of Student Learning"/>
    <s v="210A"/>
    <s v="VP Student Learning"/>
  </r>
  <r>
    <s v="BPE036"/>
    <x v="0"/>
    <s v="LABORF"/>
    <s v="2025"/>
    <n v="0"/>
    <m/>
    <s v="GU001"/>
    <s v="210VI0"/>
    <s v="2394"/>
    <s v="601000"/>
    <m/>
    <m/>
    <s v="0"/>
    <s v="District"/>
    <s v="2"/>
    <x v="1"/>
    <s v="21"/>
    <x v="7"/>
    <s v="210"/>
    <s v="VP of Student Learning"/>
    <s v="210A"/>
    <s v="VP Student Learning"/>
  </r>
  <r>
    <s v="BPE151"/>
    <x v="0"/>
    <s v="LABORF"/>
    <s v="2025"/>
    <n v="0"/>
    <m/>
    <s v="GU001"/>
    <s v="210VI0"/>
    <s v="2394"/>
    <s v="601000"/>
    <m/>
    <m/>
    <s v="0"/>
    <s v="District"/>
    <s v="2"/>
    <x v="1"/>
    <s v="21"/>
    <x v="7"/>
    <s v="210"/>
    <s v="VP of Student Learning"/>
    <s v="210A"/>
    <s v="VP Student Learning"/>
  </r>
  <r>
    <s v="BPE206"/>
    <x v="0"/>
    <s v="LABORF"/>
    <s v="2025"/>
    <n v="0"/>
    <m/>
    <s v="GU001"/>
    <s v="210VI0"/>
    <s v="2394"/>
    <s v="601000"/>
    <m/>
    <m/>
    <s v="0"/>
    <s v="District"/>
    <s v="2"/>
    <x v="1"/>
    <s v="21"/>
    <x v="7"/>
    <s v="210"/>
    <s v="VP of Student Learning"/>
    <s v="210A"/>
    <s v="VP Student Learning"/>
  </r>
  <r>
    <s v="BPE234"/>
    <x v="0"/>
    <s v="LABORF"/>
    <s v="2025"/>
    <n v="0"/>
    <m/>
    <s v="GU001"/>
    <s v="210VI0"/>
    <s v="2394"/>
    <s v="601000"/>
    <m/>
    <m/>
    <s v="0"/>
    <s v="District"/>
    <s v="2"/>
    <x v="1"/>
    <s v="21"/>
    <x v="7"/>
    <s v="210"/>
    <s v="VP of Student Learning"/>
    <s v="210A"/>
    <s v="VP Student Learning"/>
  </r>
  <r>
    <s v="BPE295"/>
    <x v="0"/>
    <s v="LABORF"/>
    <s v="2025"/>
    <n v="0"/>
    <m/>
    <s v="GU001"/>
    <s v="210VI0"/>
    <s v="2394"/>
    <s v="601000"/>
    <m/>
    <m/>
    <s v="0"/>
    <s v="District"/>
    <s v="2"/>
    <x v="1"/>
    <s v="21"/>
    <x v="7"/>
    <s v="210"/>
    <s v="VP of Student Learning"/>
    <s v="210A"/>
    <s v="VP Student Learning"/>
  </r>
  <r>
    <s v="BTF058"/>
    <x v="0"/>
    <s v="LABORF"/>
    <s v="2025"/>
    <n v="0"/>
    <m/>
    <s v="GU001"/>
    <s v="210VI0"/>
    <s v="1311"/>
    <s v="499900"/>
    <m/>
    <m/>
    <s v="0"/>
    <s v="District"/>
    <s v="2"/>
    <x v="1"/>
    <s v="21"/>
    <x v="7"/>
    <s v="210"/>
    <s v="VP of Student Learning"/>
    <s v="210A"/>
    <s v="VP Student Learning"/>
  </r>
  <r>
    <s v="BPE310"/>
    <x v="0"/>
    <s v="LABORF"/>
    <s v="2025"/>
    <n v="0"/>
    <m/>
    <s v="GU001"/>
    <s v="210VI0"/>
    <s v="2394"/>
    <s v="601000"/>
    <m/>
    <m/>
    <s v="0"/>
    <s v="District"/>
    <s v="2"/>
    <x v="1"/>
    <s v="21"/>
    <x v="7"/>
    <s v="210"/>
    <s v="VP of Student Learning"/>
    <s v="210A"/>
    <s v="VP Student Learning"/>
  </r>
  <r>
    <s v="BPE322"/>
    <x v="0"/>
    <s v="LABORF"/>
    <s v="2025"/>
    <n v="0"/>
    <m/>
    <s v="GU001"/>
    <s v="210VI0"/>
    <s v="2394"/>
    <s v="601000"/>
    <m/>
    <m/>
    <s v="0"/>
    <s v="District"/>
    <s v="2"/>
    <x v="1"/>
    <s v="21"/>
    <x v="7"/>
    <s v="210"/>
    <s v="VP of Student Learning"/>
    <s v="210A"/>
    <s v="VP Student Learning"/>
  </r>
  <r>
    <s v="BPE373"/>
    <x v="0"/>
    <s v="LABORF"/>
    <s v="2025"/>
    <n v="0"/>
    <m/>
    <s v="GU001"/>
    <s v="210VI0"/>
    <s v="2394"/>
    <s v="601000"/>
    <m/>
    <m/>
    <s v="0"/>
    <s v="District"/>
    <s v="2"/>
    <x v="1"/>
    <s v="21"/>
    <x v="7"/>
    <s v="210"/>
    <s v="VP of Student Learning"/>
    <s v="210A"/>
    <s v="VP Student Learning"/>
  </r>
  <r>
    <s v="BPE375"/>
    <x v="0"/>
    <s v="LABORF"/>
    <s v="2025"/>
    <n v="0"/>
    <m/>
    <s v="GU001"/>
    <s v="210VI0"/>
    <s v="2394"/>
    <s v="601000"/>
    <m/>
    <m/>
    <s v="0"/>
    <s v="District"/>
    <s v="2"/>
    <x v="1"/>
    <s v="21"/>
    <x v="7"/>
    <s v="210"/>
    <s v="VP of Student Learning"/>
    <s v="210A"/>
    <s v="VP Student Learning"/>
  </r>
  <r>
    <s v="BPE410"/>
    <x v="0"/>
    <s v="LABORF"/>
    <s v="2025"/>
    <n v="0"/>
    <m/>
    <s v="GU001"/>
    <s v="210VI0"/>
    <s v="2394"/>
    <s v="601000"/>
    <m/>
    <m/>
    <s v="0"/>
    <s v="District"/>
    <s v="2"/>
    <x v="1"/>
    <s v="21"/>
    <x v="7"/>
    <s v="210"/>
    <s v="VP of Student Learning"/>
    <s v="210A"/>
    <s v="VP Student Learning"/>
  </r>
  <r>
    <s v="BPE472"/>
    <x v="0"/>
    <s v="LABORF"/>
    <s v="2025"/>
    <n v="0"/>
    <m/>
    <s v="GU001"/>
    <s v="210VI0"/>
    <s v="2394"/>
    <s v="601000"/>
    <m/>
    <m/>
    <s v="0"/>
    <s v="District"/>
    <s v="2"/>
    <x v="1"/>
    <s v="21"/>
    <x v="7"/>
    <s v="210"/>
    <s v="VP of Student Learning"/>
    <s v="210A"/>
    <s v="VP Student Learning"/>
  </r>
  <r>
    <s v="BPE509"/>
    <x v="0"/>
    <s v="LABORF"/>
    <s v="2025"/>
    <n v="0"/>
    <m/>
    <s v="GU001"/>
    <s v="210VI0"/>
    <s v="2394"/>
    <s v="601000"/>
    <m/>
    <m/>
    <s v="0"/>
    <s v="District"/>
    <s v="2"/>
    <x v="1"/>
    <s v="21"/>
    <x v="7"/>
    <s v="210"/>
    <s v="VP of Student Learning"/>
    <s v="210A"/>
    <s v="VP Student Learning"/>
  </r>
  <r>
    <s v="BPE039"/>
    <x v="0"/>
    <s v="LABORF"/>
    <s v="2025"/>
    <n v="0"/>
    <m/>
    <s v="GU001"/>
    <s v="210VI0"/>
    <s v="2394"/>
    <s v="601000"/>
    <m/>
    <m/>
    <s v="0"/>
    <s v="District"/>
    <s v="2"/>
    <x v="1"/>
    <s v="21"/>
    <x v="7"/>
    <s v="210"/>
    <s v="VP of Student Learning"/>
    <s v="210A"/>
    <s v="VP Student Learning"/>
  </r>
  <r>
    <s v="BPE043"/>
    <x v="0"/>
    <s v="LABORF"/>
    <s v="2025"/>
    <n v="0"/>
    <m/>
    <s v="GU001"/>
    <s v="210VI0"/>
    <s v="2394"/>
    <s v="601000"/>
    <m/>
    <m/>
    <s v="0"/>
    <s v="District"/>
    <s v="2"/>
    <x v="1"/>
    <s v="21"/>
    <x v="7"/>
    <s v="210"/>
    <s v="VP of Student Learning"/>
    <s v="210A"/>
    <s v="VP Student Learning"/>
  </r>
  <r>
    <s v="BPE050"/>
    <x v="0"/>
    <s v="LABORF"/>
    <s v="2025"/>
    <n v="0"/>
    <m/>
    <s v="GU001"/>
    <s v="210VI0"/>
    <s v="2394"/>
    <s v="601000"/>
    <m/>
    <m/>
    <s v="0"/>
    <s v="District"/>
    <s v="2"/>
    <x v="1"/>
    <s v="21"/>
    <x v="7"/>
    <s v="210"/>
    <s v="VP of Student Learning"/>
    <s v="210A"/>
    <s v="VP Student Learning"/>
  </r>
  <r>
    <s v="BPE116"/>
    <x v="0"/>
    <s v="LABORF"/>
    <s v="2025"/>
    <n v="0"/>
    <m/>
    <s v="GU001"/>
    <s v="210VI0"/>
    <s v="2394"/>
    <s v="601000"/>
    <m/>
    <m/>
    <s v="0"/>
    <s v="District"/>
    <s v="2"/>
    <x v="1"/>
    <s v="21"/>
    <x v="7"/>
    <s v="210"/>
    <s v="VP of Student Learning"/>
    <s v="210A"/>
    <s v="VP Student Learning"/>
  </r>
  <r>
    <s v="BPE182"/>
    <x v="0"/>
    <s v="LABORF"/>
    <s v="2025"/>
    <n v="0"/>
    <m/>
    <s v="GU001"/>
    <s v="210VI0"/>
    <s v="2394"/>
    <s v="601000"/>
    <m/>
    <m/>
    <s v="0"/>
    <s v="District"/>
    <s v="2"/>
    <x v="1"/>
    <s v="21"/>
    <x v="7"/>
    <s v="210"/>
    <s v="VP of Student Learning"/>
    <s v="210A"/>
    <s v="VP Student Learning"/>
  </r>
  <r>
    <s v="BPE190"/>
    <x v="0"/>
    <s v="LABORF"/>
    <s v="2025"/>
    <n v="0"/>
    <m/>
    <s v="GU001"/>
    <s v="210VI0"/>
    <s v="2394"/>
    <s v="601000"/>
    <m/>
    <m/>
    <s v="0"/>
    <s v="District"/>
    <s v="2"/>
    <x v="1"/>
    <s v="21"/>
    <x v="7"/>
    <s v="210"/>
    <s v="VP of Student Learning"/>
    <s v="210A"/>
    <s v="VP Student Learning"/>
  </r>
  <r>
    <s v="BPE196"/>
    <x v="0"/>
    <s v="LABORF"/>
    <s v="2025"/>
    <n v="0"/>
    <m/>
    <s v="GU001"/>
    <s v="210VI0"/>
    <s v="2394"/>
    <s v="601000"/>
    <m/>
    <m/>
    <s v="0"/>
    <s v="District"/>
    <s v="2"/>
    <x v="1"/>
    <s v="21"/>
    <x v="7"/>
    <s v="210"/>
    <s v="VP of Student Learning"/>
    <s v="210A"/>
    <s v="VP Student Learning"/>
  </r>
  <r>
    <s v="BPFA24"/>
    <x v="0"/>
    <s v="LABORF"/>
    <s v="2025"/>
    <n v="0"/>
    <m/>
    <s v="GU001"/>
    <s v="210VI0"/>
    <s v="2412"/>
    <s v="499900"/>
    <m/>
    <m/>
    <s v="0"/>
    <s v="District"/>
    <s v="2"/>
    <x v="1"/>
    <s v="21"/>
    <x v="7"/>
    <s v="210"/>
    <s v="VP of Student Learning"/>
    <s v="210A"/>
    <s v="VP Student Learning"/>
  </r>
  <r>
    <s v="BTC202"/>
    <x v="0"/>
    <s v="LABORF"/>
    <s v="2025"/>
    <n v="0"/>
    <m/>
    <s v="GU001"/>
    <s v="210VI0"/>
    <s v="2399"/>
    <s v="601000"/>
    <m/>
    <m/>
    <s v="0"/>
    <s v="District"/>
    <s v="2"/>
    <x v="1"/>
    <s v="21"/>
    <x v="7"/>
    <s v="210"/>
    <s v="VP of Student Learning"/>
    <s v="210A"/>
    <s v="VP Student Learning"/>
  </r>
  <r>
    <s v="BTF078"/>
    <x v="0"/>
    <s v="LABORF"/>
    <s v="2025"/>
    <n v="0"/>
    <m/>
    <s v="GU001"/>
    <s v="210VI0"/>
    <s v="1311"/>
    <s v="499900"/>
    <m/>
    <m/>
    <s v="0"/>
    <s v="District"/>
    <s v="2"/>
    <x v="1"/>
    <s v="21"/>
    <x v="7"/>
    <s v="210"/>
    <s v="VP of Student Learning"/>
    <s v="210A"/>
    <s v="VP Student Learning"/>
  </r>
  <r>
    <s v="BTF088"/>
    <x v="0"/>
    <s v="LABORF"/>
    <s v="2025"/>
    <n v="0"/>
    <m/>
    <s v="GU001"/>
    <s v="210VI0"/>
    <s v="1311"/>
    <s v="499900"/>
    <m/>
    <m/>
    <s v="0"/>
    <s v="District"/>
    <s v="2"/>
    <x v="1"/>
    <s v="21"/>
    <x v="7"/>
    <s v="210"/>
    <s v="VP of Student Learning"/>
    <s v="210A"/>
    <s v="VP Student Learning"/>
  </r>
  <r>
    <s v="BTN020"/>
    <x v="0"/>
    <s v="LABORF"/>
    <s v="2025"/>
    <n v="0"/>
    <m/>
    <s v="GU001"/>
    <s v="210VI0"/>
    <s v="2110"/>
    <s v="601000"/>
    <m/>
    <m/>
    <s v="0"/>
    <s v="District"/>
    <s v="2"/>
    <x v="1"/>
    <s v="21"/>
    <x v="7"/>
    <s v="210"/>
    <s v="VP of Student Learning"/>
    <s v="210A"/>
    <s v="VP Student Learning"/>
  </r>
  <r>
    <s v="BTN029"/>
    <x v="0"/>
    <s v="LABORF"/>
    <s v="2025"/>
    <n v="0"/>
    <m/>
    <s v="GU001"/>
    <s v="210VI0"/>
    <s v="2110"/>
    <s v="601000"/>
    <m/>
    <m/>
    <s v="0"/>
    <s v="District"/>
    <s v="2"/>
    <x v="1"/>
    <s v="21"/>
    <x v="7"/>
    <s v="210"/>
    <s v="VP of Student Learning"/>
    <s v="210A"/>
    <s v="VP Student Learning"/>
  </r>
  <r>
    <s v="BZ2430"/>
    <x v="0"/>
    <s v="LABORF"/>
    <s v="2025"/>
    <n v="0"/>
    <m/>
    <s v="GU001"/>
    <s v="210VI0"/>
    <s v="1419"/>
    <s v="601000"/>
    <m/>
    <m/>
    <s v="0"/>
    <s v="District"/>
    <s v="2"/>
    <x v="1"/>
    <s v="21"/>
    <x v="7"/>
    <s v="210"/>
    <s v="VP of Student Learning"/>
    <s v="210A"/>
    <s v="VP Student Learning"/>
  </r>
  <r>
    <s v="BPE349"/>
    <x v="0"/>
    <s v="LABORF"/>
    <s v="2025"/>
    <n v="0"/>
    <m/>
    <s v="GU001"/>
    <s v="210VI0"/>
    <s v="2394"/>
    <s v="601000"/>
    <m/>
    <m/>
    <s v="0"/>
    <s v="District"/>
    <s v="2"/>
    <x v="1"/>
    <s v="21"/>
    <x v="7"/>
    <s v="210"/>
    <s v="VP of Student Learning"/>
    <s v="210A"/>
    <s v="VP Student Learning"/>
  </r>
  <r>
    <s v="BPE496"/>
    <x v="0"/>
    <s v="LABORF"/>
    <s v="2025"/>
    <n v="0"/>
    <m/>
    <s v="GU001"/>
    <s v="210VI0"/>
    <s v="2394"/>
    <s v="601000"/>
    <m/>
    <m/>
    <s v="0"/>
    <s v="District"/>
    <s v="2"/>
    <x v="1"/>
    <s v="21"/>
    <x v="7"/>
    <s v="210"/>
    <s v="VP of Student Learning"/>
    <s v="210A"/>
    <s v="VP Student Learning"/>
  </r>
  <r>
    <s v="BPE768"/>
    <x v="0"/>
    <s v="LABORF"/>
    <s v="2025"/>
    <n v="0"/>
    <m/>
    <s v="GU001"/>
    <s v="210VI0"/>
    <s v="2394"/>
    <s v="601000"/>
    <m/>
    <m/>
    <s v="0"/>
    <s v="District"/>
    <s v="2"/>
    <x v="1"/>
    <s v="21"/>
    <x v="7"/>
    <s v="210"/>
    <s v="VP of Student Learning"/>
    <s v="210A"/>
    <s v="VP Student Learning"/>
  </r>
  <r>
    <s v="BMM080"/>
    <x v="0"/>
    <s v="LABORF"/>
    <s v="2025"/>
    <n v="110679.78"/>
    <m/>
    <s v="GU001"/>
    <s v="210VI0"/>
    <s v="1214"/>
    <s v="601000"/>
    <m/>
    <m/>
    <s v="0"/>
    <s v="District"/>
    <s v="2"/>
    <x v="1"/>
    <s v="21"/>
    <x v="7"/>
    <s v="210"/>
    <s v="VP of Student Learning"/>
    <s v="210A"/>
    <s v="VP Student Learning"/>
  </r>
  <r>
    <s v="BCSA25"/>
    <x v="0"/>
    <s v="LABORF"/>
    <s v="2025"/>
    <n v="0"/>
    <m/>
    <s v="GU001"/>
    <s v="210VI0"/>
    <s v="1330"/>
    <s v="499900"/>
    <m/>
    <m/>
    <s v="0"/>
    <s v="District"/>
    <s v="2"/>
    <x v="1"/>
    <s v="21"/>
    <x v="7"/>
    <s v="210"/>
    <s v="VP of Student Learning"/>
    <s v="210A"/>
    <s v="VP Student Learning"/>
  </r>
  <r>
    <s v="BPAH18"/>
    <x v="0"/>
    <s v="LABORF"/>
    <s v="2025"/>
    <n v="0"/>
    <m/>
    <s v="GU001"/>
    <s v="210VI0"/>
    <s v="2412"/>
    <s v="499900"/>
    <m/>
    <m/>
    <s v="0"/>
    <s v="District"/>
    <s v="2"/>
    <x v="1"/>
    <s v="21"/>
    <x v="7"/>
    <s v="210"/>
    <s v="VP of Student Learning"/>
    <s v="210A"/>
    <s v="VP Student Learning"/>
  </r>
  <r>
    <s v="BPE032"/>
    <x v="0"/>
    <s v="LABORF"/>
    <s v="2025"/>
    <n v="0"/>
    <m/>
    <s v="GU001"/>
    <s v="210VI0"/>
    <s v="2394"/>
    <s v="601000"/>
    <m/>
    <m/>
    <s v="0"/>
    <s v="District"/>
    <s v="2"/>
    <x v="1"/>
    <s v="21"/>
    <x v="7"/>
    <s v="210"/>
    <s v="VP of Student Learning"/>
    <s v="210A"/>
    <s v="VP Student Learning"/>
  </r>
  <r>
    <s v="BPE096"/>
    <x v="0"/>
    <s v="LABORF"/>
    <s v="2025"/>
    <n v="0"/>
    <m/>
    <s v="GU001"/>
    <s v="210VI0"/>
    <s v="2394"/>
    <s v="601000"/>
    <m/>
    <m/>
    <s v="0"/>
    <s v="District"/>
    <s v="2"/>
    <x v="1"/>
    <s v="21"/>
    <x v="7"/>
    <s v="210"/>
    <s v="VP of Student Learning"/>
    <s v="210A"/>
    <s v="VP Student Learning"/>
  </r>
  <r>
    <s v="BPE114"/>
    <x v="0"/>
    <s v="LABORF"/>
    <s v="2025"/>
    <n v="0"/>
    <m/>
    <s v="GU001"/>
    <s v="210VI0"/>
    <s v="2394"/>
    <s v="601000"/>
    <m/>
    <m/>
    <s v="0"/>
    <s v="District"/>
    <s v="2"/>
    <x v="1"/>
    <s v="21"/>
    <x v="7"/>
    <s v="210"/>
    <s v="VP of Student Learning"/>
    <s v="210A"/>
    <s v="VP Student Learning"/>
  </r>
  <r>
    <s v="BPE204"/>
    <x v="0"/>
    <s v="LABORF"/>
    <s v="2025"/>
    <n v="0"/>
    <m/>
    <s v="GU001"/>
    <s v="210VI0"/>
    <s v="2394"/>
    <s v="601000"/>
    <m/>
    <m/>
    <s v="0"/>
    <s v="District"/>
    <s v="2"/>
    <x v="1"/>
    <s v="21"/>
    <x v="7"/>
    <s v="210"/>
    <s v="VP of Student Learning"/>
    <s v="210A"/>
    <s v="VP Student Learning"/>
  </r>
  <r>
    <s v="BPFA19"/>
    <x v="0"/>
    <s v="LABORF"/>
    <s v="2025"/>
    <n v="0"/>
    <m/>
    <s v="GU001"/>
    <s v="210VI0"/>
    <s v="2412"/>
    <s v="499900"/>
    <m/>
    <m/>
    <s v="0"/>
    <s v="District"/>
    <s v="2"/>
    <x v="1"/>
    <s v="21"/>
    <x v="7"/>
    <s v="210"/>
    <s v="VP of Student Learning"/>
    <s v="210A"/>
    <s v="VP Student Learning"/>
  </r>
  <r>
    <s v="BZ2070"/>
    <x v="0"/>
    <s v="LABORF"/>
    <s v="2025"/>
    <n v="0"/>
    <m/>
    <s v="GU001"/>
    <s v="210VI0"/>
    <s v="1419"/>
    <s v="601000"/>
    <m/>
    <m/>
    <s v="0"/>
    <s v="District"/>
    <s v="2"/>
    <x v="1"/>
    <s v="21"/>
    <x v="7"/>
    <s v="210"/>
    <s v="VP of Student Learning"/>
    <s v="210A"/>
    <s v="VP Student Learning"/>
  </r>
  <r>
    <s v="BTC128"/>
    <x v="0"/>
    <s v="LABORF"/>
    <s v="2025"/>
    <n v="0"/>
    <m/>
    <s v="GU001"/>
    <s v="210VI0"/>
    <s v="2399"/>
    <s v="601000"/>
    <m/>
    <m/>
    <s v="0"/>
    <s v="District"/>
    <s v="2"/>
    <x v="1"/>
    <s v="21"/>
    <x v="7"/>
    <s v="210"/>
    <s v="VP of Student Learning"/>
    <s v="210A"/>
    <s v="VP Student Learning"/>
  </r>
  <r>
    <s v="BTC134"/>
    <x v="0"/>
    <s v="LABORF"/>
    <s v="2025"/>
    <n v="0"/>
    <m/>
    <s v="GU001"/>
    <s v="210VI0"/>
    <s v="2399"/>
    <s v="601000"/>
    <m/>
    <m/>
    <s v="0"/>
    <s v="District"/>
    <s v="2"/>
    <x v="1"/>
    <s v="21"/>
    <x v="7"/>
    <s v="210"/>
    <s v="VP of Student Learning"/>
    <s v="210A"/>
    <s v="VP Student Learning"/>
  </r>
  <r>
    <s v="BPE303"/>
    <x v="0"/>
    <s v="LABORF"/>
    <s v="2025"/>
    <n v="0"/>
    <m/>
    <s v="GU001"/>
    <s v="210VI0"/>
    <s v="2394"/>
    <s v="601000"/>
    <m/>
    <m/>
    <s v="0"/>
    <s v="District"/>
    <s v="2"/>
    <x v="1"/>
    <s v="21"/>
    <x v="7"/>
    <s v="210"/>
    <s v="VP of Student Learning"/>
    <s v="210A"/>
    <s v="VP Student Learning"/>
  </r>
  <r>
    <s v="BPE388"/>
    <x v="0"/>
    <s v="LABORF"/>
    <s v="2025"/>
    <n v="0"/>
    <m/>
    <s v="GU001"/>
    <s v="210VI0"/>
    <s v="2394"/>
    <s v="601000"/>
    <m/>
    <m/>
    <s v="0"/>
    <s v="District"/>
    <s v="2"/>
    <x v="1"/>
    <s v="21"/>
    <x v="7"/>
    <s v="210"/>
    <s v="VP of Student Learning"/>
    <s v="210A"/>
    <s v="VP Student Learning"/>
  </r>
  <r>
    <s v="BPE730"/>
    <x v="0"/>
    <s v="LABORF"/>
    <s v="2025"/>
    <n v="0"/>
    <m/>
    <s v="GU001"/>
    <s v="210VI0"/>
    <s v="2394"/>
    <s v="601000"/>
    <m/>
    <m/>
    <s v="0"/>
    <s v="District"/>
    <s v="2"/>
    <x v="1"/>
    <s v="21"/>
    <x v="7"/>
    <s v="210"/>
    <s v="VP of Student Learning"/>
    <s v="210A"/>
    <s v="VP Student Learning"/>
  </r>
  <r>
    <s v="BA2170"/>
    <x v="0"/>
    <s v="LABORF"/>
    <s v="2025"/>
    <n v="0"/>
    <m/>
    <s v="GU001"/>
    <s v="210VI0"/>
    <s v="1310"/>
    <s v="499900"/>
    <m/>
    <m/>
    <s v="0"/>
    <s v="District"/>
    <s v="2"/>
    <x v="1"/>
    <s v="21"/>
    <x v="7"/>
    <s v="210"/>
    <s v="VP of Student Learning"/>
    <s v="210A"/>
    <s v="VP Student Learning"/>
  </r>
  <r>
    <s v="BA2430"/>
    <x v="0"/>
    <s v="LABORF"/>
    <s v="2025"/>
    <n v="0"/>
    <m/>
    <s v="GU001"/>
    <s v="210VI0"/>
    <s v="1310"/>
    <s v="499900"/>
    <m/>
    <m/>
    <s v="0"/>
    <s v="District"/>
    <s v="2"/>
    <x v="1"/>
    <s v="21"/>
    <x v="7"/>
    <s v="210"/>
    <s v="VP of Student Learning"/>
    <s v="210A"/>
    <s v="VP Student Learning"/>
  </r>
  <r>
    <s v="BZ2470"/>
    <x v="0"/>
    <s v="LABORF"/>
    <s v="2025"/>
    <n v="0"/>
    <m/>
    <s v="GU001"/>
    <s v="210VI0"/>
    <s v="1419"/>
    <s v="601000"/>
    <m/>
    <m/>
    <s v="0"/>
    <s v="District"/>
    <s v="2"/>
    <x v="1"/>
    <s v="21"/>
    <x v="7"/>
    <s v="210"/>
    <s v="VP of Student Learning"/>
    <s v="210A"/>
    <s v="VP Student Learning"/>
  </r>
  <r>
    <s v="BPE003"/>
    <x v="0"/>
    <s v="LABORF"/>
    <s v="2025"/>
    <n v="0"/>
    <m/>
    <s v="GU001"/>
    <s v="210VI0"/>
    <s v="2394"/>
    <s v="601000"/>
    <m/>
    <m/>
    <s v="0"/>
    <s v="District"/>
    <s v="2"/>
    <x v="1"/>
    <s v="21"/>
    <x v="7"/>
    <s v="210"/>
    <s v="VP of Student Learning"/>
    <s v="210A"/>
    <s v="VP Student Learning"/>
  </r>
  <r>
    <s v="BPE135"/>
    <x v="0"/>
    <s v="LABORF"/>
    <s v="2025"/>
    <n v="0"/>
    <m/>
    <s v="GU001"/>
    <s v="210VI0"/>
    <s v="2394"/>
    <s v="601000"/>
    <m/>
    <m/>
    <s v="0"/>
    <s v="District"/>
    <s v="2"/>
    <x v="1"/>
    <s v="21"/>
    <x v="7"/>
    <s v="210"/>
    <s v="VP of Student Learning"/>
    <s v="210A"/>
    <s v="VP Student Learning"/>
  </r>
  <r>
    <s v="BPE157"/>
    <x v="0"/>
    <s v="LABORF"/>
    <s v="2025"/>
    <n v="0"/>
    <m/>
    <s v="GU001"/>
    <s v="210VI0"/>
    <s v="2394"/>
    <s v="601000"/>
    <m/>
    <m/>
    <s v="0"/>
    <s v="District"/>
    <s v="2"/>
    <x v="1"/>
    <s v="21"/>
    <x v="7"/>
    <s v="210"/>
    <s v="VP of Student Learning"/>
    <s v="210A"/>
    <s v="VP Student Learning"/>
  </r>
  <r>
    <s v="BTF031"/>
    <x v="0"/>
    <s v="LABORF"/>
    <s v="2025"/>
    <n v="0"/>
    <m/>
    <s v="GU001"/>
    <s v="210VI0"/>
    <s v="1311"/>
    <s v="499900"/>
    <m/>
    <m/>
    <s v="0"/>
    <s v="District"/>
    <s v="2"/>
    <x v="1"/>
    <s v="21"/>
    <x v="7"/>
    <s v="210"/>
    <s v="VP of Student Learning"/>
    <s v="210A"/>
    <s v="VP Student Learning"/>
  </r>
  <r>
    <s v="BTF060"/>
    <x v="0"/>
    <s v="LABORF"/>
    <s v="2025"/>
    <n v="0"/>
    <m/>
    <s v="GU001"/>
    <s v="210VI0"/>
    <s v="1311"/>
    <s v="499900"/>
    <m/>
    <m/>
    <s v="0"/>
    <s v="District"/>
    <s v="2"/>
    <x v="1"/>
    <s v="21"/>
    <x v="7"/>
    <s v="210"/>
    <s v="VP of Student Learning"/>
    <s v="210A"/>
    <s v="VP Student Learning"/>
  </r>
  <r>
    <s v="BTF082"/>
    <x v="0"/>
    <s v="LABORF"/>
    <s v="2025"/>
    <n v="0"/>
    <m/>
    <s v="GU001"/>
    <s v="210VI0"/>
    <s v="1311"/>
    <s v="499900"/>
    <m/>
    <m/>
    <s v="0"/>
    <s v="District"/>
    <s v="2"/>
    <x v="1"/>
    <s v="21"/>
    <x v="7"/>
    <s v="210"/>
    <s v="VP of Student Learning"/>
    <s v="210A"/>
    <s v="VP Student Learning"/>
  </r>
  <r>
    <s v="BTF098"/>
    <x v="0"/>
    <s v="LABORF"/>
    <s v="2025"/>
    <n v="0"/>
    <m/>
    <s v="GU001"/>
    <s v="210VI0"/>
    <s v="1311"/>
    <s v="499900"/>
    <m/>
    <m/>
    <s v="0"/>
    <s v="District"/>
    <s v="2"/>
    <x v="1"/>
    <s v="21"/>
    <x v="7"/>
    <s v="210"/>
    <s v="VP of Student Learning"/>
    <s v="210A"/>
    <s v="VP Student Learning"/>
  </r>
  <r>
    <s v="BTC147"/>
    <x v="0"/>
    <s v="LABORF"/>
    <s v="2025"/>
    <n v="0"/>
    <m/>
    <s v="GU001"/>
    <s v="210VI0"/>
    <s v="2399"/>
    <s v="601000"/>
    <m/>
    <m/>
    <s v="0"/>
    <s v="District"/>
    <s v="2"/>
    <x v="1"/>
    <s v="21"/>
    <x v="7"/>
    <s v="210"/>
    <s v="VP of Student Learning"/>
    <s v="210A"/>
    <s v="VP Student Learning"/>
  </r>
  <r>
    <s v="BPE449"/>
    <x v="0"/>
    <s v="LABORF"/>
    <s v="2025"/>
    <n v="0"/>
    <m/>
    <s v="GU001"/>
    <s v="210VI0"/>
    <s v="2394"/>
    <s v="601000"/>
    <m/>
    <m/>
    <s v="0"/>
    <s v="District"/>
    <s v="2"/>
    <x v="1"/>
    <s v="21"/>
    <x v="7"/>
    <s v="210"/>
    <s v="VP of Student Learning"/>
    <s v="210A"/>
    <s v="VP Student Learning"/>
  </r>
  <r>
    <s v="BPE493"/>
    <x v="0"/>
    <s v="LABORF"/>
    <s v="2025"/>
    <n v="0"/>
    <m/>
    <s v="GU001"/>
    <s v="210VI0"/>
    <s v="2394"/>
    <s v="601000"/>
    <m/>
    <m/>
    <s v="0"/>
    <s v="District"/>
    <s v="2"/>
    <x v="1"/>
    <s v="21"/>
    <x v="7"/>
    <s v="210"/>
    <s v="VP of Student Learning"/>
    <s v="210A"/>
    <s v="VP Student Learning"/>
  </r>
  <r>
    <s v="BPE737"/>
    <x v="0"/>
    <s v="LABORF"/>
    <s v="2025"/>
    <n v="0"/>
    <m/>
    <s v="GU001"/>
    <s v="210VI0"/>
    <s v="2394"/>
    <s v="601000"/>
    <m/>
    <m/>
    <s v="0"/>
    <s v="District"/>
    <s v="2"/>
    <x v="1"/>
    <s v="21"/>
    <x v="7"/>
    <s v="210"/>
    <s v="VP of Student Learning"/>
    <s v="210A"/>
    <s v="VP Student Learning"/>
  </r>
  <r>
    <s v="BPE757"/>
    <x v="0"/>
    <s v="LABORF"/>
    <s v="2025"/>
    <n v="0"/>
    <m/>
    <s v="GU001"/>
    <s v="210VI0"/>
    <s v="2394"/>
    <s v="601000"/>
    <m/>
    <m/>
    <s v="0"/>
    <s v="District"/>
    <s v="2"/>
    <x v="1"/>
    <s v="21"/>
    <x v="7"/>
    <s v="210"/>
    <s v="VP of Student Learning"/>
    <s v="210A"/>
    <s v="VP Student Learning"/>
  </r>
  <r>
    <s v="BMM062"/>
    <x v="0"/>
    <s v="LABORF"/>
    <s v="2025"/>
    <n v="171700.66"/>
    <m/>
    <s v="GU001"/>
    <s v="210VI0"/>
    <s v="1214"/>
    <s v="601000"/>
    <m/>
    <m/>
    <s v="0"/>
    <s v="District"/>
    <s v="2"/>
    <x v="1"/>
    <s v="21"/>
    <x v="7"/>
    <s v="210"/>
    <s v="VP of Student Learning"/>
    <s v="210A"/>
    <s v="VP Student Learning"/>
  </r>
  <r>
    <s v="BO2270"/>
    <x v="0"/>
    <s v="LABORF"/>
    <s v="2025"/>
    <n v="0"/>
    <m/>
    <s v="GU001"/>
    <s v="210VI0"/>
    <s v="1330"/>
    <s v="499900"/>
    <m/>
    <m/>
    <s v="0"/>
    <s v="District"/>
    <s v="2"/>
    <x v="1"/>
    <s v="21"/>
    <x v="7"/>
    <s v="210"/>
    <s v="VP of Student Learning"/>
    <s v="210A"/>
    <s v="VP Student Learning"/>
  </r>
  <r>
    <s v="BPE014"/>
    <x v="0"/>
    <s v="LABORF"/>
    <s v="2025"/>
    <n v="0"/>
    <m/>
    <s v="GU001"/>
    <s v="210VI0"/>
    <s v="2394"/>
    <s v="601000"/>
    <m/>
    <m/>
    <s v="0"/>
    <s v="District"/>
    <s v="2"/>
    <x v="1"/>
    <s v="21"/>
    <x v="7"/>
    <s v="210"/>
    <s v="VP of Student Learning"/>
    <s v="210A"/>
    <s v="VP Student Learning"/>
  </r>
  <r>
    <s v="BPE040"/>
    <x v="0"/>
    <s v="LABORF"/>
    <s v="2025"/>
    <n v="0"/>
    <m/>
    <s v="GU001"/>
    <s v="210VI0"/>
    <s v="2394"/>
    <s v="601000"/>
    <m/>
    <m/>
    <s v="0"/>
    <s v="District"/>
    <s v="2"/>
    <x v="1"/>
    <s v="21"/>
    <x v="7"/>
    <s v="210"/>
    <s v="VP of Student Learning"/>
    <s v="210A"/>
    <s v="VP Student Learning"/>
  </r>
  <r>
    <s v="BPE166"/>
    <x v="0"/>
    <s v="LABORF"/>
    <s v="2025"/>
    <n v="0"/>
    <m/>
    <s v="GU001"/>
    <s v="210VI0"/>
    <s v="2394"/>
    <s v="601000"/>
    <m/>
    <m/>
    <s v="0"/>
    <s v="District"/>
    <s v="2"/>
    <x v="1"/>
    <s v="21"/>
    <x v="7"/>
    <s v="210"/>
    <s v="VP of Student Learning"/>
    <s v="210A"/>
    <s v="VP Student Learning"/>
  </r>
  <r>
    <s v="BPE188"/>
    <x v="0"/>
    <s v="LABORF"/>
    <s v="2025"/>
    <n v="0"/>
    <m/>
    <s v="GU001"/>
    <s v="210VI0"/>
    <s v="2394"/>
    <s v="601000"/>
    <m/>
    <m/>
    <s v="0"/>
    <s v="District"/>
    <s v="2"/>
    <x v="1"/>
    <s v="21"/>
    <x v="7"/>
    <s v="210"/>
    <s v="VP of Student Learning"/>
    <s v="210A"/>
    <s v="VP Student Learning"/>
  </r>
  <r>
    <s v="BPE277"/>
    <x v="0"/>
    <s v="LABORF"/>
    <s v="2025"/>
    <n v="0"/>
    <m/>
    <s v="GU001"/>
    <s v="210VI0"/>
    <s v="2394"/>
    <s v="601000"/>
    <m/>
    <m/>
    <s v="0"/>
    <s v="District"/>
    <s v="2"/>
    <x v="1"/>
    <s v="21"/>
    <x v="7"/>
    <s v="210"/>
    <s v="VP of Student Learning"/>
    <s v="210A"/>
    <s v="VP Student Learning"/>
  </r>
  <r>
    <s v="BPE290"/>
    <x v="0"/>
    <s v="LABORF"/>
    <s v="2025"/>
    <n v="0"/>
    <m/>
    <s v="GU001"/>
    <s v="210VI0"/>
    <s v="2394"/>
    <s v="601000"/>
    <m/>
    <m/>
    <s v="0"/>
    <s v="District"/>
    <s v="2"/>
    <x v="1"/>
    <s v="21"/>
    <x v="7"/>
    <s v="210"/>
    <s v="VP of Student Learning"/>
    <s v="210A"/>
    <s v="VP Student Learning"/>
  </r>
  <r>
    <s v="BPFA22"/>
    <x v="0"/>
    <s v="LABORF"/>
    <s v="2025"/>
    <n v="0"/>
    <m/>
    <s v="GU001"/>
    <s v="210VI0"/>
    <s v="2412"/>
    <s v="499900"/>
    <m/>
    <m/>
    <s v="0"/>
    <s v="District"/>
    <s v="2"/>
    <x v="1"/>
    <s v="21"/>
    <x v="7"/>
    <s v="210"/>
    <s v="VP of Student Learning"/>
    <s v="210A"/>
    <s v="VP Student Learning"/>
  </r>
  <r>
    <s v="BTF037"/>
    <x v="0"/>
    <s v="LABORF"/>
    <s v="2025"/>
    <n v="0"/>
    <m/>
    <s v="GU001"/>
    <s v="210VI0"/>
    <s v="1311"/>
    <s v="499900"/>
    <m/>
    <m/>
    <s v="0"/>
    <s v="District"/>
    <s v="2"/>
    <x v="1"/>
    <s v="21"/>
    <x v="7"/>
    <s v="210"/>
    <s v="VP of Student Learning"/>
    <s v="210A"/>
    <s v="VP Student Learning"/>
  </r>
  <r>
    <s v="BTC030"/>
    <x v="0"/>
    <s v="LABORF"/>
    <s v="2025"/>
    <n v="0"/>
    <m/>
    <s v="GU001"/>
    <s v="210VI0"/>
    <s v="2399"/>
    <s v="601000"/>
    <m/>
    <m/>
    <s v="0"/>
    <s v="District"/>
    <s v="2"/>
    <x v="1"/>
    <s v="21"/>
    <x v="7"/>
    <s v="210"/>
    <s v="VP of Student Learning"/>
    <s v="210A"/>
    <s v="VP Student Learning"/>
  </r>
  <r>
    <s v="BPE297"/>
    <x v="0"/>
    <s v="LABORF"/>
    <s v="2025"/>
    <n v="0"/>
    <m/>
    <s v="GU001"/>
    <s v="210VI0"/>
    <s v="2394"/>
    <s v="601000"/>
    <m/>
    <m/>
    <s v="0"/>
    <s v="District"/>
    <s v="2"/>
    <x v="1"/>
    <s v="21"/>
    <x v="7"/>
    <s v="210"/>
    <s v="VP of Student Learning"/>
    <s v="210A"/>
    <s v="VP Student Learning"/>
  </r>
  <r>
    <s v="BPE370"/>
    <x v="0"/>
    <s v="LABORF"/>
    <s v="2025"/>
    <n v="0"/>
    <m/>
    <s v="GU001"/>
    <s v="210VI0"/>
    <s v="2394"/>
    <s v="601000"/>
    <m/>
    <m/>
    <s v="0"/>
    <s v="District"/>
    <s v="2"/>
    <x v="1"/>
    <s v="21"/>
    <x v="7"/>
    <s v="210"/>
    <s v="VP of Student Learning"/>
    <s v="210A"/>
    <s v="VP Student Learning"/>
  </r>
  <r>
    <s v="BPE427"/>
    <x v="0"/>
    <s v="LABORF"/>
    <s v="2025"/>
    <n v="0"/>
    <m/>
    <s v="GU001"/>
    <s v="210VI0"/>
    <s v="2394"/>
    <s v="601000"/>
    <m/>
    <m/>
    <s v="0"/>
    <s v="District"/>
    <s v="2"/>
    <x v="1"/>
    <s v="21"/>
    <x v="7"/>
    <s v="210"/>
    <s v="VP of Student Learning"/>
    <s v="210A"/>
    <s v="VP Student Learning"/>
  </r>
  <r>
    <s v="BPE738"/>
    <x v="0"/>
    <s v="LABORF"/>
    <s v="2025"/>
    <n v="0"/>
    <m/>
    <s v="GU001"/>
    <s v="210VI0"/>
    <s v="2394"/>
    <s v="601000"/>
    <m/>
    <m/>
    <s v="0"/>
    <s v="District"/>
    <s v="2"/>
    <x v="1"/>
    <s v="21"/>
    <x v="7"/>
    <s v="210"/>
    <s v="VP of Student Learning"/>
    <s v="210A"/>
    <s v="VP Student Learning"/>
  </r>
  <r>
    <s v="BPE773"/>
    <x v="0"/>
    <s v="LABORF"/>
    <s v="2025"/>
    <n v="0"/>
    <m/>
    <s v="GU001"/>
    <s v="210VI0"/>
    <s v="2394"/>
    <s v="601000"/>
    <m/>
    <m/>
    <s v="0"/>
    <s v="District"/>
    <s v="2"/>
    <x v="1"/>
    <s v="21"/>
    <x v="7"/>
    <s v="210"/>
    <s v="VP of Student Learning"/>
    <s v="210A"/>
    <s v="VP Student Learning"/>
  </r>
  <r>
    <s v="BMC805"/>
    <x v="0"/>
    <s v="LABORF"/>
    <s v="2025"/>
    <n v="0"/>
    <m/>
    <s v="GU001"/>
    <s v="210VI0"/>
    <s v="2191"/>
    <s v="601000"/>
    <m/>
    <m/>
    <s v="0"/>
    <s v="District"/>
    <s v="2"/>
    <x v="1"/>
    <s v="21"/>
    <x v="7"/>
    <s v="210"/>
    <s v="VP of Student Learning"/>
    <s v="210A"/>
    <s v="VP Student Learning"/>
  </r>
  <r>
    <s v="BPE065"/>
    <x v="0"/>
    <s v="LABORF"/>
    <s v="2025"/>
    <n v="0"/>
    <m/>
    <s v="GU001"/>
    <s v="210VI0"/>
    <s v="2394"/>
    <s v="601000"/>
    <m/>
    <m/>
    <s v="0"/>
    <s v="District"/>
    <s v="2"/>
    <x v="1"/>
    <s v="21"/>
    <x v="7"/>
    <s v="210"/>
    <s v="VP of Student Learning"/>
    <s v="210A"/>
    <s v="VP Student Learning"/>
  </r>
  <r>
    <s v="BPE088"/>
    <x v="0"/>
    <s v="LABORF"/>
    <s v="2025"/>
    <n v="0"/>
    <m/>
    <s v="GU001"/>
    <s v="210VI0"/>
    <s v="2394"/>
    <s v="601000"/>
    <m/>
    <m/>
    <s v="0"/>
    <s v="District"/>
    <s v="2"/>
    <x v="1"/>
    <s v="21"/>
    <x v="7"/>
    <s v="210"/>
    <s v="VP of Student Learning"/>
    <s v="210A"/>
    <s v="VP Student Learning"/>
  </r>
  <r>
    <s v="BPE108"/>
    <x v="0"/>
    <s v="LABORF"/>
    <s v="2025"/>
    <n v="0"/>
    <m/>
    <s v="GU001"/>
    <s v="210VI0"/>
    <s v="2394"/>
    <s v="601000"/>
    <m/>
    <m/>
    <s v="0"/>
    <s v="District"/>
    <s v="2"/>
    <x v="1"/>
    <s v="21"/>
    <x v="7"/>
    <s v="210"/>
    <s v="VP of Student Learning"/>
    <s v="210A"/>
    <s v="VP Student Learning"/>
  </r>
  <r>
    <s v="BPE113"/>
    <x v="0"/>
    <s v="LABORF"/>
    <s v="2025"/>
    <n v="0"/>
    <m/>
    <s v="GU001"/>
    <s v="210VI0"/>
    <s v="2394"/>
    <s v="601000"/>
    <m/>
    <m/>
    <s v="0"/>
    <s v="District"/>
    <s v="2"/>
    <x v="1"/>
    <s v="21"/>
    <x v="7"/>
    <s v="210"/>
    <s v="VP of Student Learning"/>
    <s v="210A"/>
    <s v="VP Student Learning"/>
  </r>
  <r>
    <s v="BPE193"/>
    <x v="0"/>
    <s v="LABORF"/>
    <s v="2025"/>
    <n v="0"/>
    <m/>
    <s v="GU001"/>
    <s v="210VI0"/>
    <s v="2394"/>
    <s v="601000"/>
    <m/>
    <m/>
    <s v="0"/>
    <s v="District"/>
    <s v="2"/>
    <x v="1"/>
    <s v="21"/>
    <x v="7"/>
    <s v="210"/>
    <s v="VP of Student Learning"/>
    <s v="210A"/>
    <s v="VP Student Learning"/>
  </r>
  <r>
    <s v="BPE203"/>
    <x v="0"/>
    <s v="LABORF"/>
    <s v="2025"/>
    <n v="0"/>
    <m/>
    <s v="GU001"/>
    <s v="210VI0"/>
    <s v="2394"/>
    <s v="601000"/>
    <m/>
    <m/>
    <s v="0"/>
    <s v="District"/>
    <s v="2"/>
    <x v="1"/>
    <s v="21"/>
    <x v="7"/>
    <s v="210"/>
    <s v="VP of Student Learning"/>
    <s v="210A"/>
    <s v="VP Student Learning"/>
  </r>
  <r>
    <s v="BPE239"/>
    <x v="0"/>
    <s v="LABORF"/>
    <s v="2025"/>
    <n v="0"/>
    <m/>
    <s v="GU001"/>
    <s v="210VI0"/>
    <s v="2394"/>
    <s v="601000"/>
    <m/>
    <m/>
    <s v="0"/>
    <s v="District"/>
    <s v="2"/>
    <x v="1"/>
    <s v="21"/>
    <x v="7"/>
    <s v="210"/>
    <s v="VP of Student Learning"/>
    <s v="210A"/>
    <s v="VP Student Learning"/>
  </r>
  <r>
    <s v="BPE283"/>
    <x v="0"/>
    <s v="LABORF"/>
    <s v="2025"/>
    <n v="0"/>
    <m/>
    <s v="GU001"/>
    <s v="210VI0"/>
    <s v="2394"/>
    <s v="601000"/>
    <m/>
    <m/>
    <s v="0"/>
    <s v="District"/>
    <s v="2"/>
    <x v="1"/>
    <s v="21"/>
    <x v="7"/>
    <s v="210"/>
    <s v="VP of Student Learning"/>
    <s v="210A"/>
    <s v="VP Student Learning"/>
  </r>
  <r>
    <s v="BTC175"/>
    <x v="0"/>
    <s v="LABORF"/>
    <s v="2025"/>
    <n v="0"/>
    <m/>
    <s v="GU001"/>
    <s v="210VI0"/>
    <s v="2399"/>
    <s v="601000"/>
    <m/>
    <m/>
    <s v="0"/>
    <s v="District"/>
    <s v="2"/>
    <x v="1"/>
    <s v="21"/>
    <x v="7"/>
    <s v="210"/>
    <s v="VP of Student Learning"/>
    <s v="210A"/>
    <s v="VP Student Learning"/>
  </r>
  <r>
    <s v="BTC097"/>
    <x v="0"/>
    <s v="LABORF"/>
    <s v="2025"/>
    <n v="0"/>
    <m/>
    <s v="GU001"/>
    <s v="210VI0"/>
    <s v="2399"/>
    <s v="601000"/>
    <m/>
    <m/>
    <s v="0"/>
    <s v="District"/>
    <s v="2"/>
    <x v="1"/>
    <s v="21"/>
    <x v="7"/>
    <s v="210"/>
    <s v="VP of Student Learning"/>
    <s v="210A"/>
    <s v="VP Student Learning"/>
  </r>
  <r>
    <s v="BTC111"/>
    <x v="0"/>
    <s v="LABORF"/>
    <s v="2025"/>
    <n v="0"/>
    <m/>
    <s v="GU001"/>
    <s v="210VI0"/>
    <s v="2399"/>
    <s v="601000"/>
    <m/>
    <m/>
    <s v="0"/>
    <s v="District"/>
    <s v="2"/>
    <x v="1"/>
    <s v="21"/>
    <x v="7"/>
    <s v="210"/>
    <s v="VP of Student Learning"/>
    <s v="210A"/>
    <s v="VP Student Learning"/>
  </r>
  <r>
    <s v="BTC126"/>
    <x v="0"/>
    <s v="LABORF"/>
    <s v="2025"/>
    <n v="0"/>
    <m/>
    <s v="GU001"/>
    <s v="210VI0"/>
    <s v="2399"/>
    <s v="601000"/>
    <m/>
    <m/>
    <s v="0"/>
    <s v="District"/>
    <s v="2"/>
    <x v="1"/>
    <s v="21"/>
    <x v="7"/>
    <s v="210"/>
    <s v="VP of Student Learning"/>
    <s v="210A"/>
    <s v="VP Student Learning"/>
  </r>
  <r>
    <s v="BPE340"/>
    <x v="0"/>
    <s v="LABORF"/>
    <s v="2025"/>
    <n v="0"/>
    <m/>
    <s v="GU001"/>
    <s v="210VI0"/>
    <s v="2394"/>
    <s v="601000"/>
    <m/>
    <m/>
    <s v="0"/>
    <s v="District"/>
    <s v="2"/>
    <x v="1"/>
    <s v="21"/>
    <x v="7"/>
    <s v="210"/>
    <s v="VP of Student Learning"/>
    <s v="210A"/>
    <s v="VP Student Learning"/>
  </r>
  <r>
    <s v="BPE354"/>
    <x v="0"/>
    <s v="LABORF"/>
    <s v="2025"/>
    <n v="0"/>
    <m/>
    <s v="GU001"/>
    <s v="210VI0"/>
    <s v="2394"/>
    <s v="601000"/>
    <m/>
    <m/>
    <s v="0"/>
    <s v="District"/>
    <s v="2"/>
    <x v="1"/>
    <s v="21"/>
    <x v="7"/>
    <s v="210"/>
    <s v="VP of Student Learning"/>
    <s v="210A"/>
    <s v="VP Student Learning"/>
  </r>
  <r>
    <s v="BPE397"/>
    <x v="0"/>
    <s v="LABORF"/>
    <s v="2025"/>
    <n v="0"/>
    <m/>
    <s v="GU001"/>
    <s v="210VI0"/>
    <s v="2394"/>
    <s v="601000"/>
    <m/>
    <m/>
    <s v="0"/>
    <s v="District"/>
    <s v="2"/>
    <x v="1"/>
    <s v="21"/>
    <x v="7"/>
    <s v="210"/>
    <s v="VP of Student Learning"/>
    <s v="210A"/>
    <s v="VP Student Learning"/>
  </r>
  <r>
    <s v="BPE462"/>
    <x v="0"/>
    <s v="LABORF"/>
    <s v="2025"/>
    <n v="0"/>
    <m/>
    <s v="GU001"/>
    <s v="210VI0"/>
    <s v="2394"/>
    <s v="601000"/>
    <m/>
    <m/>
    <s v="0"/>
    <s v="District"/>
    <s v="2"/>
    <x v="1"/>
    <s v="21"/>
    <x v="7"/>
    <s v="210"/>
    <s v="VP of Student Learning"/>
    <s v="210A"/>
    <s v="VP Student Learning"/>
  </r>
  <r>
    <s v="BPE481"/>
    <x v="0"/>
    <s v="LABORF"/>
    <s v="2025"/>
    <n v="0"/>
    <m/>
    <s v="GU001"/>
    <s v="210VI0"/>
    <s v="2394"/>
    <s v="601000"/>
    <m/>
    <m/>
    <s v="0"/>
    <s v="District"/>
    <s v="2"/>
    <x v="1"/>
    <s v="21"/>
    <x v="7"/>
    <s v="210"/>
    <s v="VP of Student Learning"/>
    <s v="210A"/>
    <s v="VP Student Learning"/>
  </r>
  <r>
    <s v="BZ2530"/>
    <x v="0"/>
    <s v="LABORF"/>
    <s v="2025"/>
    <n v="0"/>
    <m/>
    <s v="GU001"/>
    <s v="210VI0"/>
    <s v="1419"/>
    <s v="601000"/>
    <m/>
    <m/>
    <s v="0"/>
    <s v="District"/>
    <s v="2"/>
    <x v="1"/>
    <s v="21"/>
    <x v="7"/>
    <s v="210"/>
    <s v="VP of Student Learning"/>
    <s v="210A"/>
    <s v="VP Student Learning"/>
  </r>
  <r>
    <s v="BPE066"/>
    <x v="0"/>
    <s v="LABORF"/>
    <s v="2025"/>
    <n v="0"/>
    <m/>
    <s v="GU001"/>
    <s v="210VI0"/>
    <s v="2394"/>
    <s v="601000"/>
    <m/>
    <m/>
    <s v="0"/>
    <s v="District"/>
    <s v="2"/>
    <x v="1"/>
    <s v="21"/>
    <x v="7"/>
    <s v="210"/>
    <s v="VP of Student Learning"/>
    <s v="210A"/>
    <s v="VP Student Learning"/>
  </r>
  <r>
    <s v="BTC186"/>
    <x v="0"/>
    <s v="LABORF"/>
    <s v="2025"/>
    <n v="0"/>
    <m/>
    <s v="GU001"/>
    <s v="210VI0"/>
    <s v="2399"/>
    <s v="601000"/>
    <m/>
    <m/>
    <s v="0"/>
    <s v="District"/>
    <s v="2"/>
    <x v="1"/>
    <s v="21"/>
    <x v="7"/>
    <s v="210"/>
    <s v="VP of Student Learning"/>
    <s v="210A"/>
    <s v="VP Student Learning"/>
  </r>
  <r>
    <s v="BTN039"/>
    <x v="0"/>
    <s v="LABORF"/>
    <s v="2025"/>
    <n v="0"/>
    <m/>
    <s v="GU001"/>
    <s v="210VI0"/>
    <s v="2110"/>
    <s v="601000"/>
    <m/>
    <m/>
    <s v="0"/>
    <s v="District"/>
    <s v="2"/>
    <x v="1"/>
    <s v="21"/>
    <x v="7"/>
    <s v="210"/>
    <s v="VP of Student Learning"/>
    <s v="210A"/>
    <s v="VP Student Learning"/>
  </r>
  <r>
    <s v="BZ2230"/>
    <x v="0"/>
    <s v="LABORF"/>
    <s v="2025"/>
    <n v="0"/>
    <m/>
    <s v="GU001"/>
    <s v="210VI0"/>
    <s v="1419"/>
    <s v="601000"/>
    <m/>
    <m/>
    <s v="0"/>
    <s v="District"/>
    <s v="2"/>
    <x v="1"/>
    <s v="21"/>
    <x v="7"/>
    <s v="210"/>
    <s v="VP of Student Learning"/>
    <s v="210A"/>
    <s v="VP Student Learning"/>
  </r>
  <r>
    <s v="BTC113"/>
    <x v="0"/>
    <s v="LABORF"/>
    <s v="2025"/>
    <n v="0"/>
    <m/>
    <s v="GU001"/>
    <s v="210VI0"/>
    <s v="2399"/>
    <s v="601000"/>
    <m/>
    <m/>
    <s v="0"/>
    <s v="District"/>
    <s v="2"/>
    <x v="1"/>
    <s v="21"/>
    <x v="7"/>
    <s v="210"/>
    <s v="VP of Student Learning"/>
    <s v="210A"/>
    <s v="VP Student Learning"/>
  </r>
  <r>
    <s v="BTC166"/>
    <x v="0"/>
    <s v="LABORF"/>
    <s v="2025"/>
    <n v="0"/>
    <m/>
    <s v="GU001"/>
    <s v="210VI0"/>
    <s v="2399"/>
    <s v="601000"/>
    <m/>
    <m/>
    <s v="0"/>
    <s v="District"/>
    <s v="2"/>
    <x v="1"/>
    <s v="21"/>
    <x v="7"/>
    <s v="210"/>
    <s v="VP of Student Learning"/>
    <s v="210A"/>
    <s v="VP Student Learning"/>
  </r>
  <r>
    <s v="BPE311"/>
    <x v="0"/>
    <s v="LABORF"/>
    <s v="2025"/>
    <n v="0"/>
    <m/>
    <s v="GU001"/>
    <s v="210VI0"/>
    <s v="2394"/>
    <s v="601000"/>
    <m/>
    <m/>
    <s v="0"/>
    <s v="District"/>
    <s v="2"/>
    <x v="1"/>
    <s v="21"/>
    <x v="7"/>
    <s v="210"/>
    <s v="VP of Student Learning"/>
    <s v="210A"/>
    <s v="VP Student Learning"/>
  </r>
  <r>
    <s v="BPE339"/>
    <x v="0"/>
    <s v="LABORF"/>
    <s v="2025"/>
    <n v="0"/>
    <m/>
    <s v="GU001"/>
    <s v="210VI0"/>
    <s v="2394"/>
    <s v="601000"/>
    <m/>
    <m/>
    <s v="0"/>
    <s v="District"/>
    <s v="2"/>
    <x v="1"/>
    <s v="21"/>
    <x v="7"/>
    <s v="210"/>
    <s v="VP of Student Learning"/>
    <s v="210A"/>
    <s v="VP Student Learning"/>
  </r>
  <r>
    <s v="BPE367"/>
    <x v="0"/>
    <s v="LABORF"/>
    <s v="2025"/>
    <n v="0"/>
    <m/>
    <s v="GU001"/>
    <s v="210VI0"/>
    <s v="2394"/>
    <s v="601000"/>
    <m/>
    <m/>
    <s v="0"/>
    <s v="District"/>
    <s v="2"/>
    <x v="1"/>
    <s v="21"/>
    <x v="7"/>
    <s v="210"/>
    <s v="VP of Student Learning"/>
    <s v="210A"/>
    <s v="VP Student Learning"/>
  </r>
  <r>
    <s v="BPE382"/>
    <x v="0"/>
    <s v="LABORF"/>
    <s v="2025"/>
    <n v="0"/>
    <m/>
    <s v="GU001"/>
    <s v="210VI0"/>
    <s v="2394"/>
    <s v="601000"/>
    <m/>
    <m/>
    <s v="0"/>
    <s v="District"/>
    <s v="2"/>
    <x v="1"/>
    <s v="21"/>
    <x v="7"/>
    <s v="210"/>
    <s v="VP of Student Learning"/>
    <s v="210A"/>
    <s v="VP Student Learning"/>
  </r>
  <r>
    <s v="BPE423"/>
    <x v="0"/>
    <s v="LABORF"/>
    <s v="2025"/>
    <n v="0"/>
    <m/>
    <s v="GU001"/>
    <s v="210VI0"/>
    <s v="2394"/>
    <s v="601000"/>
    <m/>
    <m/>
    <s v="0"/>
    <s v="District"/>
    <s v="2"/>
    <x v="1"/>
    <s v="21"/>
    <x v="7"/>
    <s v="210"/>
    <s v="VP of Student Learning"/>
    <s v="210A"/>
    <s v="VP Student Learning"/>
  </r>
  <r>
    <s v="BPE436"/>
    <x v="0"/>
    <s v="LABORF"/>
    <s v="2025"/>
    <n v="0"/>
    <m/>
    <s v="GU001"/>
    <s v="210VI0"/>
    <s v="2394"/>
    <s v="601000"/>
    <m/>
    <m/>
    <s v="0"/>
    <s v="District"/>
    <s v="2"/>
    <x v="1"/>
    <s v="21"/>
    <x v="7"/>
    <s v="210"/>
    <s v="VP of Student Learning"/>
    <s v="210A"/>
    <s v="VP Student Learning"/>
  </r>
  <r>
    <s v="BPE501"/>
    <x v="0"/>
    <s v="LABORF"/>
    <s v="2025"/>
    <n v="0"/>
    <m/>
    <s v="GU001"/>
    <s v="210VI0"/>
    <s v="2394"/>
    <s v="601000"/>
    <m/>
    <m/>
    <s v="0"/>
    <s v="District"/>
    <s v="2"/>
    <x v="1"/>
    <s v="21"/>
    <x v="7"/>
    <s v="210"/>
    <s v="VP of Student Learning"/>
    <s v="210A"/>
    <s v="VP Student Learning"/>
  </r>
  <r>
    <s v="BPE508"/>
    <x v="0"/>
    <s v="LABORF"/>
    <s v="2025"/>
    <n v="0"/>
    <m/>
    <s v="GU001"/>
    <s v="210VI0"/>
    <s v="2394"/>
    <s v="601000"/>
    <m/>
    <m/>
    <s v="0"/>
    <s v="District"/>
    <s v="2"/>
    <x v="1"/>
    <s v="21"/>
    <x v="7"/>
    <s v="210"/>
    <s v="VP of Student Learning"/>
    <s v="210A"/>
    <s v="VP Student Learning"/>
  </r>
  <r>
    <s v="BPE756"/>
    <x v="0"/>
    <s v="LABORF"/>
    <s v="2025"/>
    <n v="0"/>
    <m/>
    <s v="GU001"/>
    <s v="210VI0"/>
    <s v="2394"/>
    <s v="601000"/>
    <m/>
    <m/>
    <s v="0"/>
    <s v="District"/>
    <s v="2"/>
    <x v="1"/>
    <s v="21"/>
    <x v="7"/>
    <s v="210"/>
    <s v="VP of Student Learning"/>
    <s v="210A"/>
    <s v="VP Student Learning"/>
  </r>
  <r>
    <s v="BPE786"/>
    <x v="0"/>
    <s v="LABORF"/>
    <s v="2025"/>
    <n v="0"/>
    <m/>
    <s v="GU001"/>
    <s v="210VI0"/>
    <s v="2394"/>
    <s v="601000"/>
    <m/>
    <m/>
    <s v="0"/>
    <s v="District"/>
    <s v="2"/>
    <x v="1"/>
    <s v="21"/>
    <x v="7"/>
    <s v="210"/>
    <s v="VP of Student Learning"/>
    <s v="210A"/>
    <s v="VP Student Learning"/>
  </r>
  <r>
    <s v="BO2330"/>
    <x v="0"/>
    <s v="LABORF"/>
    <s v="2025"/>
    <n v="0"/>
    <m/>
    <s v="GU001"/>
    <s v="210VI0"/>
    <s v="1330"/>
    <s v="499900"/>
    <m/>
    <m/>
    <s v="0"/>
    <s v="District"/>
    <s v="2"/>
    <x v="1"/>
    <s v="21"/>
    <x v="7"/>
    <s v="210"/>
    <s v="VP of Student Learning"/>
    <s v="210A"/>
    <s v="VP Student Learning"/>
  </r>
  <r>
    <s v="BPE002"/>
    <x v="0"/>
    <s v="LABORF"/>
    <s v="2025"/>
    <n v="0"/>
    <m/>
    <s v="GU001"/>
    <s v="210VI0"/>
    <s v="2394"/>
    <s v="601000"/>
    <m/>
    <m/>
    <s v="0"/>
    <s v="District"/>
    <s v="2"/>
    <x v="1"/>
    <s v="21"/>
    <x v="7"/>
    <s v="210"/>
    <s v="VP of Student Learning"/>
    <s v="210A"/>
    <s v="VP Student Learning"/>
  </r>
  <r>
    <s v="BPE010"/>
    <x v="0"/>
    <s v="LABORF"/>
    <s v="2025"/>
    <n v="0"/>
    <m/>
    <s v="GU001"/>
    <s v="210VI0"/>
    <s v="2394"/>
    <s v="601000"/>
    <m/>
    <m/>
    <s v="0"/>
    <s v="District"/>
    <s v="2"/>
    <x v="1"/>
    <s v="21"/>
    <x v="7"/>
    <s v="210"/>
    <s v="VP of Student Learning"/>
    <s v="210A"/>
    <s v="VP Student Learning"/>
  </r>
  <r>
    <s v="BPE047"/>
    <x v="0"/>
    <s v="LABORF"/>
    <s v="2025"/>
    <n v="0"/>
    <m/>
    <s v="GU001"/>
    <s v="210VI0"/>
    <s v="2394"/>
    <s v="601000"/>
    <m/>
    <m/>
    <s v="0"/>
    <s v="District"/>
    <s v="2"/>
    <x v="1"/>
    <s v="21"/>
    <x v="7"/>
    <s v="210"/>
    <s v="VP of Student Learning"/>
    <s v="210A"/>
    <s v="VP Student Learning"/>
  </r>
  <r>
    <s v="BPE056"/>
    <x v="0"/>
    <s v="LABORF"/>
    <s v="2025"/>
    <n v="0"/>
    <m/>
    <s v="GU001"/>
    <s v="210VI0"/>
    <s v="2394"/>
    <s v="601000"/>
    <m/>
    <m/>
    <s v="0"/>
    <s v="District"/>
    <s v="2"/>
    <x v="1"/>
    <s v="21"/>
    <x v="7"/>
    <s v="210"/>
    <s v="VP of Student Learning"/>
    <s v="210A"/>
    <s v="VP Student Learning"/>
  </r>
  <r>
    <s v="BPE063"/>
    <x v="0"/>
    <s v="LABORF"/>
    <s v="2025"/>
    <n v="0"/>
    <m/>
    <s v="GU001"/>
    <s v="210VI0"/>
    <s v="2394"/>
    <s v="601000"/>
    <m/>
    <m/>
    <s v="0"/>
    <s v="District"/>
    <s v="2"/>
    <x v="1"/>
    <s v="21"/>
    <x v="7"/>
    <s v="210"/>
    <s v="VP of Student Learning"/>
    <s v="210A"/>
    <s v="VP Student Learning"/>
  </r>
  <r>
    <s v="BPE107"/>
    <x v="0"/>
    <s v="LABORF"/>
    <s v="2025"/>
    <n v="0"/>
    <m/>
    <s v="GU001"/>
    <s v="210VI0"/>
    <s v="2394"/>
    <s v="601000"/>
    <m/>
    <m/>
    <s v="0"/>
    <s v="District"/>
    <s v="2"/>
    <x v="1"/>
    <s v="21"/>
    <x v="7"/>
    <s v="210"/>
    <s v="VP of Student Learning"/>
    <s v="210A"/>
    <s v="VP Student Learning"/>
  </r>
  <r>
    <s v="BPE223"/>
    <x v="0"/>
    <s v="LABORF"/>
    <s v="2025"/>
    <n v="0"/>
    <m/>
    <s v="GU001"/>
    <s v="210VI0"/>
    <s v="2394"/>
    <s v="601000"/>
    <m/>
    <m/>
    <s v="0"/>
    <s v="District"/>
    <s v="2"/>
    <x v="1"/>
    <s v="21"/>
    <x v="7"/>
    <s v="210"/>
    <s v="VP of Student Learning"/>
    <s v="210A"/>
    <s v="VP Student Learning"/>
  </r>
  <r>
    <s v="BPE281"/>
    <x v="0"/>
    <s v="LABORF"/>
    <s v="2025"/>
    <n v="0"/>
    <m/>
    <s v="GU001"/>
    <s v="210VI0"/>
    <s v="2394"/>
    <s v="601000"/>
    <m/>
    <m/>
    <s v="0"/>
    <s v="District"/>
    <s v="2"/>
    <x v="1"/>
    <s v="21"/>
    <x v="7"/>
    <s v="210"/>
    <s v="VP of Student Learning"/>
    <s v="210A"/>
    <s v="VP Student Learning"/>
  </r>
  <r>
    <s v="BTM042"/>
    <x v="0"/>
    <s v="LABORF"/>
    <s v="2025"/>
    <n v="0"/>
    <m/>
    <s v="GU001"/>
    <s v="210VI0"/>
    <s v="1214"/>
    <s v="601000"/>
    <m/>
    <m/>
    <s v="0"/>
    <s v="District"/>
    <s v="2"/>
    <x v="1"/>
    <s v="21"/>
    <x v="7"/>
    <s v="210"/>
    <s v="VP of Student Learning"/>
    <s v="210A"/>
    <s v="VP Student Learning"/>
  </r>
  <r>
    <s v="BTC041"/>
    <x v="0"/>
    <s v="LABORF"/>
    <s v="2025"/>
    <n v="0"/>
    <m/>
    <s v="GU001"/>
    <s v="210VI0"/>
    <s v="2399"/>
    <s v="601000"/>
    <m/>
    <m/>
    <s v="0"/>
    <s v="District"/>
    <s v="2"/>
    <x v="1"/>
    <s v="21"/>
    <x v="7"/>
    <s v="210"/>
    <s v="VP of Student Learning"/>
    <s v="210A"/>
    <s v="VP Student Learning"/>
  </r>
  <r>
    <s v="BTC045"/>
    <x v="0"/>
    <s v="LABORF"/>
    <s v="2025"/>
    <n v="0"/>
    <m/>
    <s v="GU001"/>
    <s v="210VI0"/>
    <s v="2399"/>
    <s v="601000"/>
    <m/>
    <m/>
    <s v="0"/>
    <s v="District"/>
    <s v="2"/>
    <x v="1"/>
    <s v="21"/>
    <x v="7"/>
    <s v="210"/>
    <s v="VP of Student Learning"/>
    <s v="210A"/>
    <s v="VP Student Learning"/>
  </r>
  <r>
    <s v="BTC053"/>
    <x v="0"/>
    <s v="LABORF"/>
    <s v="2025"/>
    <n v="0"/>
    <m/>
    <s v="GU001"/>
    <s v="210VI0"/>
    <s v="2399"/>
    <s v="601000"/>
    <m/>
    <m/>
    <s v="0"/>
    <s v="District"/>
    <s v="2"/>
    <x v="1"/>
    <s v="21"/>
    <x v="7"/>
    <s v="210"/>
    <s v="VP of Student Learning"/>
    <s v="210A"/>
    <s v="VP Student Learning"/>
  </r>
  <r>
    <s v="BTC095"/>
    <x v="0"/>
    <s v="LABORF"/>
    <s v="2025"/>
    <n v="0"/>
    <m/>
    <s v="GU001"/>
    <s v="210VI0"/>
    <s v="2399"/>
    <s v="601000"/>
    <m/>
    <m/>
    <s v="0"/>
    <s v="District"/>
    <s v="2"/>
    <x v="1"/>
    <s v="21"/>
    <x v="7"/>
    <s v="210"/>
    <s v="VP of Student Learning"/>
    <s v="210A"/>
    <s v="VP Student Learning"/>
  </r>
  <r>
    <s v="BTC174"/>
    <x v="0"/>
    <s v="LABORF"/>
    <s v="2025"/>
    <n v="0"/>
    <m/>
    <s v="GU001"/>
    <s v="210VI0"/>
    <s v="2399"/>
    <s v="601000"/>
    <m/>
    <m/>
    <s v="0"/>
    <s v="District"/>
    <s v="2"/>
    <x v="1"/>
    <s v="21"/>
    <x v="7"/>
    <s v="210"/>
    <s v="VP of Student Learning"/>
    <s v="210A"/>
    <s v="VP Student Learning"/>
  </r>
  <r>
    <s v="BPE369"/>
    <x v="0"/>
    <s v="LABORF"/>
    <s v="2025"/>
    <n v="0"/>
    <m/>
    <s v="GU001"/>
    <s v="210VI0"/>
    <s v="2394"/>
    <s v="601000"/>
    <m/>
    <m/>
    <s v="0"/>
    <s v="District"/>
    <s v="2"/>
    <x v="1"/>
    <s v="21"/>
    <x v="7"/>
    <s v="210"/>
    <s v="VP of Student Learning"/>
    <s v="210A"/>
    <s v="VP Student Learning"/>
  </r>
  <r>
    <s v="BPE465"/>
    <x v="0"/>
    <s v="LABORF"/>
    <s v="2025"/>
    <n v="0"/>
    <m/>
    <s v="GU001"/>
    <s v="210VI0"/>
    <s v="2394"/>
    <s v="601000"/>
    <m/>
    <m/>
    <s v="0"/>
    <s v="District"/>
    <s v="2"/>
    <x v="1"/>
    <s v="21"/>
    <x v="7"/>
    <s v="210"/>
    <s v="VP of Student Learning"/>
    <s v="210A"/>
    <s v="VP Student Learning"/>
  </r>
  <r>
    <s v="BPE471"/>
    <x v="0"/>
    <s v="LABORF"/>
    <s v="2025"/>
    <n v="0"/>
    <m/>
    <s v="GU001"/>
    <s v="210VI0"/>
    <s v="2394"/>
    <s v="601000"/>
    <m/>
    <m/>
    <s v="0"/>
    <s v="District"/>
    <s v="2"/>
    <x v="1"/>
    <s v="21"/>
    <x v="7"/>
    <s v="210"/>
    <s v="VP of Student Learning"/>
    <s v="210A"/>
    <s v="VP Student Learning"/>
  </r>
  <r>
    <s v="BPE476"/>
    <x v="0"/>
    <s v="LABORF"/>
    <s v="2025"/>
    <n v="0"/>
    <m/>
    <s v="GU001"/>
    <s v="210VI0"/>
    <s v="2394"/>
    <s v="601000"/>
    <m/>
    <m/>
    <s v="0"/>
    <s v="District"/>
    <s v="2"/>
    <x v="1"/>
    <s v="21"/>
    <x v="7"/>
    <s v="210"/>
    <s v="VP of Student Learning"/>
    <s v="210A"/>
    <s v="VP Student Learning"/>
  </r>
  <r>
    <s v="BPE483"/>
    <x v="0"/>
    <s v="LABORF"/>
    <s v="2025"/>
    <n v="0"/>
    <m/>
    <s v="GU001"/>
    <s v="210VI0"/>
    <s v="2394"/>
    <s v="601000"/>
    <m/>
    <m/>
    <s v="0"/>
    <s v="District"/>
    <s v="2"/>
    <x v="1"/>
    <s v="21"/>
    <x v="7"/>
    <s v="210"/>
    <s v="VP of Student Learning"/>
    <s v="210A"/>
    <s v="VP Student Learning"/>
  </r>
  <r>
    <s v="BPE614"/>
    <x v="0"/>
    <s v="LABORF"/>
    <s v="2025"/>
    <n v="0"/>
    <m/>
    <s v="GU001"/>
    <s v="211AX1"/>
    <s v="2394"/>
    <s v="689000"/>
    <m/>
    <m/>
    <s v="0"/>
    <s v="District"/>
    <s v="2"/>
    <x v="1"/>
    <s v="21"/>
    <x v="7"/>
    <s v="211"/>
    <s v="BC Exec Director Rural Initiatives"/>
    <s v="211B"/>
    <s v="BC BUSINESS ADMIN"/>
  </r>
  <r>
    <s v="BTC004"/>
    <x v="0"/>
    <s v="LABORF"/>
    <s v="2025"/>
    <n v="0"/>
    <m/>
    <s v="GU001"/>
    <s v="211CPT"/>
    <s v="2419"/>
    <s v="010100"/>
    <m/>
    <m/>
    <s v="0"/>
    <s v="District"/>
    <s v="2"/>
    <x v="1"/>
    <s v="21"/>
    <x v="7"/>
    <s v="211"/>
    <s v="BC Exec Director Rural Initiatives"/>
    <s v="211C"/>
    <s v="Information Services"/>
  </r>
  <r>
    <s v="BMN078"/>
    <x v="0"/>
    <s v="LABORF"/>
    <s v="2025"/>
    <n v="95723.21"/>
    <m/>
    <s v="GU001"/>
    <s v="211CPT"/>
    <s v="2110"/>
    <s v="684000"/>
    <m/>
    <m/>
    <s v="0"/>
    <s v="District"/>
    <s v="2"/>
    <x v="1"/>
    <s v="21"/>
    <x v="7"/>
    <s v="211"/>
    <s v="BC Exec Director Rural Initiatives"/>
    <s v="211C"/>
    <s v="Information Services"/>
  </r>
  <r>
    <s v="BTC104"/>
    <x v="0"/>
    <s v="LABORF"/>
    <s v="2025"/>
    <n v="0"/>
    <m/>
    <s v="GU001"/>
    <s v="211CPT"/>
    <s v="2419"/>
    <s v="010100"/>
    <m/>
    <m/>
    <s v="0"/>
    <s v="District"/>
    <s v="2"/>
    <x v="1"/>
    <s v="21"/>
    <x v="7"/>
    <s v="211"/>
    <s v="BC Exec Director Rural Initiatives"/>
    <s v="211C"/>
    <s v="Information Services"/>
  </r>
  <r>
    <s v="BTC018"/>
    <x v="0"/>
    <s v="LABORF"/>
    <s v="2025"/>
    <n v="0"/>
    <m/>
    <s v="GU001"/>
    <s v="211CPT"/>
    <s v="2419"/>
    <s v="010100"/>
    <m/>
    <m/>
    <s v="0"/>
    <s v="District"/>
    <s v="2"/>
    <x v="1"/>
    <s v="21"/>
    <x v="7"/>
    <s v="211"/>
    <s v="BC Exec Director Rural Initiatives"/>
    <s v="211C"/>
    <s v="Information Services"/>
  </r>
  <r>
    <s v="BMC860"/>
    <x v="0"/>
    <s v="LABORF"/>
    <s v="2025"/>
    <n v="49671.45"/>
    <m/>
    <s v="GU001"/>
    <s v="211DC0"/>
    <s v="2191"/>
    <s v="601000"/>
    <m/>
    <m/>
    <s v="0"/>
    <s v="District"/>
    <s v="2"/>
    <x v="1"/>
    <s v="21"/>
    <x v="7"/>
    <s v="211"/>
    <s v="BC Exec Director Rural Initiatives"/>
    <s v="211E"/>
    <s v="BC Exec Director Rural Initiatives"/>
  </r>
  <r>
    <s v="BMF584"/>
    <x v="0"/>
    <s v="LABORF"/>
    <s v="2025"/>
    <n v="122224.54"/>
    <m/>
    <s v="GU001"/>
    <s v="211DC0"/>
    <s v="1100"/>
    <s v="150100"/>
    <m/>
    <m/>
    <s v="0"/>
    <s v="District"/>
    <s v="2"/>
    <x v="1"/>
    <s v="21"/>
    <x v="7"/>
    <s v="211"/>
    <s v="BC Exec Director Rural Initiatives"/>
    <s v="211E"/>
    <s v="BC Exec Director Rural Initiatives"/>
  </r>
  <r>
    <s v="BMC838"/>
    <x v="0"/>
    <s v="LABORF"/>
    <s v="2025"/>
    <n v="0"/>
    <m/>
    <s v="RP230"/>
    <s v="211ES1"/>
    <s v="2191"/>
    <s v="619000"/>
    <s v="SOALNW"/>
    <m/>
    <s v="0"/>
    <s v="District"/>
    <s v="2"/>
    <x v="1"/>
    <s v="21"/>
    <x v="7"/>
    <s v="211"/>
    <s v="BC Exec Director Rural Initiatives"/>
    <s v="211E"/>
    <s v="BC Exec Director Rural Initiatives"/>
  </r>
  <r>
    <s v="BMF683"/>
    <x v="0"/>
    <s v="LABORF"/>
    <s v="2025"/>
    <n v="93752.320000000007"/>
    <m/>
    <s v="GU001"/>
    <s v="212BMT"/>
    <s v="1100"/>
    <s v="050200"/>
    <m/>
    <m/>
    <s v="0"/>
    <s v="District"/>
    <s v="2"/>
    <x v="1"/>
    <s v="21"/>
    <x v="7"/>
    <s v="212"/>
    <s v="Dean of Student Learning"/>
    <s v="212B"/>
    <s v="Art Department"/>
  </r>
  <r>
    <s v="BMF103"/>
    <x v="0"/>
    <s v="LABORF"/>
    <s v="2025"/>
    <n v="0"/>
    <m/>
    <s v="GU001"/>
    <s v="212BMT"/>
    <s v="1100"/>
    <s v="070100"/>
    <m/>
    <m/>
    <s v="0"/>
    <s v="District"/>
    <s v="2"/>
    <x v="1"/>
    <s v="21"/>
    <x v="7"/>
    <s v="212"/>
    <s v="Dean of Student Learning"/>
    <s v="212B"/>
    <s v="Art Department"/>
  </r>
  <r>
    <s v="BPE639"/>
    <x v="0"/>
    <s v="LABORF"/>
    <s v="2025"/>
    <n v="0"/>
    <m/>
    <s v="GU001"/>
    <s v="212PA2"/>
    <s v="2495"/>
    <s v="100413"/>
    <m/>
    <m/>
    <s v="0"/>
    <s v="District"/>
    <s v="2"/>
    <x v="1"/>
    <s v="21"/>
    <x v="7"/>
    <s v="212"/>
    <s v="Dean of Student Learning"/>
    <s v="212P"/>
    <s v="Performing Arts"/>
  </r>
  <r>
    <s v="BMN094"/>
    <x v="0"/>
    <s v="LABORF"/>
    <s v="2025"/>
    <n v="86720.5"/>
    <m/>
    <s v="GU001"/>
    <s v="212PA2"/>
    <s v="2110"/>
    <s v="601000"/>
    <m/>
    <m/>
    <s v="0"/>
    <s v="District"/>
    <s v="2"/>
    <x v="1"/>
    <s v="21"/>
    <x v="7"/>
    <s v="212"/>
    <s v="Dean of Student Learning"/>
    <s v="212P"/>
    <s v="Performing Arts"/>
  </r>
  <r>
    <s v="BMF150"/>
    <x v="0"/>
    <s v="LABORF"/>
    <s v="2025"/>
    <n v="127591.9"/>
    <m/>
    <s v="GU001"/>
    <s v="212PA3"/>
    <s v="1100"/>
    <s v="100700"/>
    <m/>
    <m/>
    <s v="0"/>
    <s v="District"/>
    <s v="2"/>
    <x v="1"/>
    <s v="21"/>
    <x v="7"/>
    <s v="212"/>
    <s v="Dean of Student Learning"/>
    <s v="212P"/>
    <s v="Performing Arts"/>
  </r>
  <r>
    <s v="BPE551"/>
    <x v="0"/>
    <s v="LABORF"/>
    <s v="2025"/>
    <n v="0"/>
    <m/>
    <s v="GU001"/>
    <s v="212PA3"/>
    <s v="2495"/>
    <s v="100700"/>
    <m/>
    <m/>
    <s v="0"/>
    <s v="District"/>
    <s v="2"/>
    <x v="1"/>
    <s v="21"/>
    <x v="7"/>
    <s v="212"/>
    <s v="Dean of Student Learning"/>
    <s v="212P"/>
    <s v="Performing Arts"/>
  </r>
  <r>
    <s v="BMN132"/>
    <x v="0"/>
    <s v="LABORF"/>
    <s v="2025"/>
    <n v="88888.51"/>
    <m/>
    <s v="GU001"/>
    <s v="212SW0"/>
    <s v="2110"/>
    <s v="601000"/>
    <m/>
    <m/>
    <s v="0"/>
    <s v="District"/>
    <s v="2"/>
    <x v="1"/>
    <s v="21"/>
    <x v="7"/>
    <s v="212"/>
    <s v="Dean of Student Learning"/>
    <s v="212S"/>
    <s v="BC SouthWest"/>
  </r>
  <r>
    <s v="BPE658"/>
    <x v="0"/>
    <s v="LABORF"/>
    <s v="2025"/>
    <n v="0"/>
    <m/>
    <s v="GU001"/>
    <s v="213AGR"/>
    <s v="2394"/>
    <s v="601000"/>
    <m/>
    <m/>
    <s v="0"/>
    <s v="District"/>
    <s v="2"/>
    <x v="1"/>
    <s v="21"/>
    <x v="7"/>
    <s v="213"/>
    <s v="Dean of Economics &amp; Workforce Dev"/>
    <s v="213B"/>
    <s v="Agriculture Department"/>
  </r>
  <r>
    <s v="BMC267"/>
    <x v="0"/>
    <s v="LABORF"/>
    <s v="2025"/>
    <n v="0"/>
    <m/>
    <s v="RP041"/>
    <s v="213SN1"/>
    <s v="2191"/>
    <s v="684000"/>
    <m/>
    <m/>
    <s v="0"/>
    <s v="District"/>
    <s v="2"/>
    <x v="1"/>
    <s v="21"/>
    <x v="7"/>
    <s v="213"/>
    <s v="Dean of Economics &amp; Workforce Dev"/>
    <s v="213S"/>
    <s v="BC SOC SCIENCE/RISING SCHOL"/>
  </r>
  <r>
    <s v="BMF687"/>
    <x v="0"/>
    <s v="LABORF"/>
    <s v="2025"/>
    <n v="107338.63"/>
    <m/>
    <s v="GU001"/>
    <s v="213SS1"/>
    <s v="1100"/>
    <s v="220400"/>
    <m/>
    <m/>
    <s v="0"/>
    <s v="District"/>
    <s v="2"/>
    <x v="1"/>
    <s v="21"/>
    <x v="7"/>
    <s v="213"/>
    <s v="Dean of Economics &amp; Workforce Dev"/>
    <s v="213S"/>
    <s v="BC SOC SCIENCE/RISING SCHOL"/>
  </r>
  <r>
    <s v="BMF263"/>
    <x v="0"/>
    <s v="LABORF"/>
    <s v="2025"/>
    <n v="0"/>
    <m/>
    <s v="GU001"/>
    <s v="213SS1"/>
    <s v="1100"/>
    <s v="220500"/>
    <m/>
    <m/>
    <s v="0"/>
    <s v="District"/>
    <s v="2"/>
    <x v="1"/>
    <s v="21"/>
    <x v="7"/>
    <s v="213"/>
    <s v="Dean of Economics &amp; Workforce Dev"/>
    <s v="213S"/>
    <s v="BC SOC SCIENCE/RISING SCHOL"/>
  </r>
  <r>
    <s v="BMM082"/>
    <x v="0"/>
    <s v="LABORF"/>
    <s v="2025"/>
    <n v="0"/>
    <m/>
    <s v="GU001"/>
    <s v="215DN0"/>
    <s v="1214"/>
    <s v="601000"/>
    <m/>
    <m/>
    <s v="0"/>
    <s v="District"/>
    <s v="2"/>
    <x v="1"/>
    <s v="21"/>
    <x v="7"/>
    <s v="215"/>
    <s v="Dean-Stdnt Lrning (Math/HC)"/>
    <s v="215A"/>
    <s v="Dean-Stdnt Lrning (Math/HC)"/>
  </r>
  <r>
    <s v="BMM012"/>
    <x v="0"/>
    <s v="LABORF"/>
    <s v="2025"/>
    <n v="180500.38"/>
    <m/>
    <s v="GU001"/>
    <s v="215DN0"/>
    <s v="1214"/>
    <s v="601000"/>
    <m/>
    <m/>
    <s v="0"/>
    <s v="District"/>
    <s v="2"/>
    <x v="1"/>
    <s v="21"/>
    <x v="7"/>
    <s v="215"/>
    <s v="Dean-Stdnt Lrning (Math/HC)"/>
    <s v="215A"/>
    <s v="Dean-Stdnt Lrning (Math/HC)"/>
  </r>
  <r>
    <s v="BPE602"/>
    <x v="2"/>
    <s v="LABORF"/>
    <s v="2025"/>
    <n v="0"/>
    <m/>
    <s v="RP380"/>
    <s v="215MA3"/>
    <s v="2394"/>
    <s v="601000"/>
    <m/>
    <m/>
    <s v="0"/>
    <s v="District"/>
    <s v="2"/>
    <x v="1"/>
    <s v="21"/>
    <x v="7"/>
    <s v="215"/>
    <s v="Dean-Stdnt Lrning (Math/HC)"/>
    <s v="215A"/>
    <s v="Dean-Stdnt Lrning (Math/HC)"/>
  </r>
  <r>
    <s v="BPE576"/>
    <x v="0"/>
    <s v="LABORF"/>
    <s v="2025"/>
    <n v="0"/>
    <m/>
    <s v="RP380"/>
    <s v="215MA3"/>
    <s v="2394"/>
    <s v="601000"/>
    <m/>
    <m/>
    <s v="0"/>
    <s v="District"/>
    <s v="2"/>
    <x v="1"/>
    <s v="21"/>
    <x v="7"/>
    <s v="215"/>
    <s v="Dean-Stdnt Lrning (Math/HC)"/>
    <s v="215A"/>
    <s v="Dean-Stdnt Lrning (Math/HC)"/>
  </r>
  <r>
    <s v="BMF001"/>
    <x v="0"/>
    <s v="LABORF"/>
    <s v="2025"/>
    <n v="122224.54"/>
    <m/>
    <s v="GU001"/>
    <s v="215BD1"/>
    <s v="1100"/>
    <s v="041000"/>
    <m/>
    <m/>
    <s v="0"/>
    <s v="District"/>
    <s v="2"/>
    <x v="1"/>
    <s v="21"/>
    <x v="7"/>
    <s v="215"/>
    <s v="Dean-Stdnt Lrning (Math/HC)"/>
    <s v="215B"/>
    <s v="Biology Science Department"/>
  </r>
  <r>
    <s v="BMF078"/>
    <x v="0"/>
    <s v="LABORF"/>
    <s v="2025"/>
    <n v="111442.06"/>
    <m/>
    <s v="GU001"/>
    <s v="215BD1"/>
    <s v="1100"/>
    <s v="040100"/>
    <m/>
    <m/>
    <s v="0"/>
    <s v="District"/>
    <s v="2"/>
    <x v="1"/>
    <s v="21"/>
    <x v="7"/>
    <s v="215"/>
    <s v="Dean-Stdnt Lrning (Math/HC)"/>
    <s v="215B"/>
    <s v="Biology Science Department"/>
  </r>
  <r>
    <s v="BMF275"/>
    <x v="0"/>
    <s v="LABORF"/>
    <s v="2025"/>
    <n v="63330.6"/>
    <m/>
    <s v="GU001"/>
    <s v="215BD1"/>
    <s v="1100"/>
    <s v="040100"/>
    <m/>
    <m/>
    <s v="0"/>
    <s v="District"/>
    <s v="2"/>
    <x v="1"/>
    <s v="21"/>
    <x v="7"/>
    <s v="215"/>
    <s v="Dean-Stdnt Lrning (Math/HC)"/>
    <s v="215B"/>
    <s v="Biology Science Department"/>
  </r>
  <r>
    <s v="BMF504"/>
    <x v="0"/>
    <s v="LABORF"/>
    <s v="2025"/>
    <n v="147967.51"/>
    <m/>
    <s v="GU001"/>
    <s v="215BD1"/>
    <s v="1100"/>
    <s v="040100"/>
    <m/>
    <m/>
    <s v="0"/>
    <s v="District"/>
    <s v="2"/>
    <x v="1"/>
    <s v="21"/>
    <x v="7"/>
    <s v="215"/>
    <s v="Dean-Stdnt Lrning (Math/HC)"/>
    <s v="215B"/>
    <s v="Biology Science Department"/>
  </r>
  <r>
    <s v="BMF029"/>
    <x v="0"/>
    <s v="LABORF"/>
    <s v="2025"/>
    <n v="108723.96"/>
    <m/>
    <s v="GU001"/>
    <s v="215MA1"/>
    <s v="1100"/>
    <s v="170100"/>
    <m/>
    <m/>
    <s v="0"/>
    <s v="District"/>
    <s v="2"/>
    <x v="1"/>
    <s v="21"/>
    <x v="7"/>
    <s v="215"/>
    <s v="Dean-Stdnt Lrning (Math/HC)"/>
    <s v="215F"/>
    <s v="Math General"/>
  </r>
  <r>
    <s v="BMF331"/>
    <x v="0"/>
    <s v="LABORF"/>
    <s v="2025"/>
    <n v="108723.96"/>
    <m/>
    <s v="GU001"/>
    <s v="215MA1"/>
    <s v="1100"/>
    <s v="170100"/>
    <m/>
    <m/>
    <s v="0"/>
    <s v="District"/>
    <s v="2"/>
    <x v="1"/>
    <s v="21"/>
    <x v="7"/>
    <s v="215"/>
    <s v="Dean-Stdnt Lrning (Math/HC)"/>
    <s v="215F"/>
    <s v="Math General"/>
  </r>
  <r>
    <s v="BMF183"/>
    <x v="0"/>
    <s v="LABORF"/>
    <s v="2025"/>
    <n v="139934.57"/>
    <m/>
    <s v="GU001"/>
    <s v="215MA1"/>
    <s v="1100"/>
    <s v="170100"/>
    <m/>
    <m/>
    <s v="0"/>
    <s v="District"/>
    <s v="2"/>
    <x v="1"/>
    <s v="21"/>
    <x v="7"/>
    <s v="215"/>
    <s v="Dean-Stdnt Lrning (Math/HC)"/>
    <s v="215F"/>
    <s v="Math General"/>
  </r>
  <r>
    <s v="BMF181"/>
    <x v="0"/>
    <s v="LABORF"/>
    <s v="2025"/>
    <n v="116335.08"/>
    <m/>
    <s v="GU001"/>
    <s v="215MA1"/>
    <s v="1100"/>
    <s v="170100"/>
    <m/>
    <m/>
    <s v="0"/>
    <s v="District"/>
    <s v="2"/>
    <x v="1"/>
    <s v="21"/>
    <x v="7"/>
    <s v="215"/>
    <s v="Dean-Stdnt Lrning (Math/HC)"/>
    <s v="215F"/>
    <s v="Math General"/>
  </r>
  <r>
    <s v="BMF273"/>
    <x v="0"/>
    <s v="LABORF"/>
    <s v="2025"/>
    <n v="147967.51"/>
    <m/>
    <s v="GU001"/>
    <s v="215MA1"/>
    <s v="1100"/>
    <s v="170100"/>
    <m/>
    <m/>
    <s v="0"/>
    <s v="District"/>
    <s v="2"/>
    <x v="1"/>
    <s v="21"/>
    <x v="7"/>
    <s v="215"/>
    <s v="Dean-Stdnt Lrning (Math/HC)"/>
    <s v="215F"/>
    <s v="Math General"/>
  </r>
  <r>
    <s v="BMF692"/>
    <x v="0"/>
    <s v="LABORF"/>
    <s v="2025"/>
    <n v="0"/>
    <m/>
    <s v="GU001"/>
    <s v="215SI1"/>
    <s v="1100"/>
    <s v="190500"/>
    <m/>
    <m/>
    <s v="0"/>
    <s v="District"/>
    <s v="2"/>
    <x v="1"/>
    <s v="21"/>
    <x v="7"/>
    <s v="215"/>
    <s v="Dean-Stdnt Lrning (Math/HC)"/>
    <s v="215G"/>
    <s v="Physical Science"/>
  </r>
  <r>
    <s v="BMF521"/>
    <x v="0"/>
    <s v="LABORF"/>
    <s v="2025"/>
    <n v="96096.13"/>
    <m/>
    <s v="GU001"/>
    <s v="215SI1"/>
    <s v="1100"/>
    <s v="191400"/>
    <m/>
    <m/>
    <s v="0"/>
    <s v="District"/>
    <s v="2"/>
    <x v="1"/>
    <s v="21"/>
    <x v="7"/>
    <s v="215"/>
    <s v="Dean-Stdnt Lrning (Math/HC)"/>
    <s v="215G"/>
    <s v="Physical Science"/>
  </r>
  <r>
    <s v="BMF312"/>
    <x v="0"/>
    <s v="LABORF"/>
    <s v="2025"/>
    <n v="117722.09"/>
    <m/>
    <s v="GU001"/>
    <s v="215SI1"/>
    <s v="1100"/>
    <s v="190200"/>
    <m/>
    <m/>
    <s v="0"/>
    <s v="District"/>
    <s v="2"/>
    <x v="1"/>
    <s v="21"/>
    <x v="7"/>
    <s v="215"/>
    <s v="Dean-Stdnt Lrning (Math/HC)"/>
    <s v="215G"/>
    <s v="Physical Science"/>
  </r>
  <r>
    <s v="BMF323"/>
    <x v="0"/>
    <s v="LABORF"/>
    <s v="2025"/>
    <n v="106072.15"/>
    <m/>
    <s v="GU001"/>
    <s v="215PE1"/>
    <s v="1100"/>
    <s v="090100"/>
    <m/>
    <m/>
    <s v="0"/>
    <s v="District"/>
    <s v="2"/>
    <x v="1"/>
    <s v="21"/>
    <x v="7"/>
    <s v="215"/>
    <s v="Dean-Stdnt Lrning (Math/HC)"/>
    <s v="215P"/>
    <s v="BC ENGINEERING"/>
  </r>
  <r>
    <s v="BMF445"/>
    <x v="0"/>
    <s v="LABORF"/>
    <s v="2025"/>
    <n v="88780.93"/>
    <m/>
    <s v="GU001"/>
    <s v="215PE1"/>
    <s v="1100"/>
    <s v="095600"/>
    <m/>
    <m/>
    <s v="0"/>
    <s v="District"/>
    <s v="2"/>
    <x v="1"/>
    <s v="21"/>
    <x v="7"/>
    <s v="215"/>
    <s v="Dean-Stdnt Lrning (Math/HC)"/>
    <s v="215P"/>
    <s v="BC ENGINEERING"/>
  </r>
  <r>
    <s v="BPE536"/>
    <x v="0"/>
    <s v="LABORF"/>
    <s v="2025"/>
    <n v="0"/>
    <m/>
    <s v="RP651"/>
    <s v="215PN1"/>
    <s v="2394"/>
    <s v="601000"/>
    <m/>
    <m/>
    <s v="0"/>
    <s v="District"/>
    <s v="2"/>
    <x v="1"/>
    <s v="21"/>
    <x v="7"/>
    <s v="215"/>
    <s v="Dean-Stdnt Lrning (Math/HC)"/>
    <s v="215P"/>
    <s v="BC ENGINEERING"/>
  </r>
  <r>
    <s v="BMF424"/>
    <x v="0"/>
    <s v="LABORF"/>
    <s v="2025"/>
    <n v="114228.1"/>
    <m/>
    <s v="GU001"/>
    <s v="217LW1"/>
    <s v="1100"/>
    <s v="210500"/>
    <m/>
    <m/>
    <s v="0"/>
    <s v="District"/>
    <s v="2"/>
    <x v="1"/>
    <s v="21"/>
    <x v="7"/>
    <s v="217"/>
    <s v="Dean of Instruction"/>
    <s v="217L"/>
    <s v="BC LAW"/>
  </r>
  <r>
    <s v="BMF446"/>
    <x v="0"/>
    <s v="LABORF"/>
    <s v="2025"/>
    <n v="133191.73000000001"/>
    <m/>
    <s v="GU001"/>
    <s v="217LW1"/>
    <s v="1100"/>
    <s v="210500"/>
    <m/>
    <m/>
    <s v="0"/>
    <s v="District"/>
    <s v="2"/>
    <x v="1"/>
    <s v="21"/>
    <x v="7"/>
    <s v="217"/>
    <s v="Dean of Instruction"/>
    <s v="217L"/>
    <s v="BC LAW"/>
  </r>
  <r>
    <s v="BMF658"/>
    <x v="0"/>
    <s v="LABORF"/>
    <s v="2025"/>
    <n v="120665.14"/>
    <m/>
    <s v="GU001"/>
    <s v="218EDU"/>
    <s v="1100"/>
    <s v="080100"/>
    <m/>
    <m/>
    <s v="0"/>
    <s v="District"/>
    <s v="2"/>
    <x v="1"/>
    <s v="21"/>
    <x v="7"/>
    <s v="218"/>
    <s v="Dean of Instruction"/>
    <s v="218E"/>
    <s v="BC Education"/>
  </r>
  <r>
    <s v="BMF254"/>
    <x v="0"/>
    <s v="LABORF"/>
    <s v="2025"/>
    <n v="0"/>
    <m/>
    <s v="GU001"/>
    <s v="218EDU"/>
    <s v="1100"/>
    <s v="493030"/>
    <m/>
    <m/>
    <s v="0"/>
    <s v="District"/>
    <s v="2"/>
    <x v="1"/>
    <s v="21"/>
    <x v="7"/>
    <s v="218"/>
    <s v="Dean of Instruction"/>
    <s v="218E"/>
    <s v="BC Education"/>
  </r>
  <r>
    <s v="BMF513"/>
    <x v="0"/>
    <s v="LABORF"/>
    <s v="2025"/>
    <n v="0"/>
    <m/>
    <s v="GU001"/>
    <s v="218FC1"/>
    <s v="1100"/>
    <s v="130600"/>
    <m/>
    <m/>
    <s v="0"/>
    <s v="District"/>
    <s v="2"/>
    <x v="1"/>
    <s v="21"/>
    <x v="7"/>
    <s v="218"/>
    <s v="Dean of Instruction"/>
    <s v="218F"/>
    <s v="BC FACE"/>
  </r>
  <r>
    <s v="BMF346"/>
    <x v="0"/>
    <s v="LABORF"/>
    <s v="2025"/>
    <n v="0"/>
    <m/>
    <s v="GU001"/>
    <s v="218FC1"/>
    <s v="1100"/>
    <s v="130600"/>
    <m/>
    <m/>
    <s v="0"/>
    <s v="District"/>
    <s v="2"/>
    <x v="1"/>
    <s v="21"/>
    <x v="7"/>
    <s v="218"/>
    <s v="Dean of Instruction"/>
    <s v="218F"/>
    <s v="BC FACE"/>
  </r>
  <r>
    <s v="BMF665"/>
    <x v="0"/>
    <s v="LABORF"/>
    <s v="2025"/>
    <n v="96096.13"/>
    <m/>
    <s v="GU001"/>
    <s v="218FC1"/>
    <s v="1100"/>
    <s v="130600"/>
    <m/>
    <m/>
    <s v="0"/>
    <s v="District"/>
    <s v="2"/>
    <x v="1"/>
    <s v="21"/>
    <x v="7"/>
    <s v="218"/>
    <s v="Dean of Instruction"/>
    <s v="218F"/>
    <s v="BC FACE"/>
  </r>
  <r>
    <s v="BMC646"/>
    <x v="0"/>
    <s v="LABORF"/>
    <s v="2025"/>
    <n v="34236.31"/>
    <m/>
    <s v="RP333"/>
    <s v="218GT1"/>
    <s v="2191"/>
    <s v="601000"/>
    <m/>
    <m/>
    <s v="0"/>
    <s v="District"/>
    <s v="2"/>
    <x v="1"/>
    <s v="21"/>
    <x v="7"/>
    <s v="218"/>
    <s v="Dean of Instruction"/>
    <s v="218G"/>
    <s v="Education Pathway"/>
  </r>
  <r>
    <s v="BPE565"/>
    <x v="0"/>
    <s v="LABORF"/>
    <s v="2025"/>
    <n v="0"/>
    <m/>
    <s v="RP108"/>
    <s v="218KS4"/>
    <s v="2394"/>
    <s v="676000"/>
    <m/>
    <m/>
    <s v="0"/>
    <s v="District"/>
    <s v="2"/>
    <x v="1"/>
    <s v="21"/>
    <x v="7"/>
    <s v="218"/>
    <s v="Dean of Instruction"/>
    <s v="218K"/>
    <s v="FACULTY GRANTS"/>
  </r>
  <r>
    <s v="BPE959"/>
    <x v="0"/>
    <s v="LABORF"/>
    <s v="2025"/>
    <n v="0"/>
    <m/>
    <s v="RP108"/>
    <s v="218KS4"/>
    <s v="2394"/>
    <s v="676000"/>
    <m/>
    <m/>
    <s v="0"/>
    <s v="District"/>
    <s v="2"/>
    <x v="1"/>
    <s v="21"/>
    <x v="7"/>
    <s v="218"/>
    <s v="Dean of Instruction"/>
    <s v="218K"/>
    <s v="FACULTY GRANTS"/>
  </r>
  <r>
    <s v="BMC219"/>
    <x v="0"/>
    <s v="LABORF"/>
    <s v="2025"/>
    <n v="7844.26"/>
    <m/>
    <s v="CD002"/>
    <s v="219CD1"/>
    <s v="2191"/>
    <s v="692000"/>
    <m/>
    <m/>
    <s v="0"/>
    <s v="District"/>
    <s v="2"/>
    <x v="1"/>
    <s v="21"/>
    <x v="7"/>
    <s v="219"/>
    <s v="BC Director CDC"/>
    <s v="219C"/>
    <s v="BC Director CDC"/>
  </r>
  <r>
    <s v="BMC071"/>
    <x v="0"/>
    <s v="LABORF"/>
    <s v="2025"/>
    <n v="18911.189999999999"/>
    <m/>
    <s v="CD002"/>
    <s v="219CD1"/>
    <s v="2191"/>
    <s v="692000"/>
    <m/>
    <m/>
    <s v="0"/>
    <s v="District"/>
    <s v="2"/>
    <x v="1"/>
    <s v="21"/>
    <x v="7"/>
    <s v="219"/>
    <s v="BC Director CDC"/>
    <s v="219C"/>
    <s v="BC Director CDC"/>
  </r>
  <r>
    <s v="BMC462"/>
    <x v="0"/>
    <s v="LABORF"/>
    <s v="2025"/>
    <n v="7774.89"/>
    <m/>
    <s v="CD004"/>
    <s v="219CD4"/>
    <s v="2191"/>
    <s v="692000"/>
    <m/>
    <m/>
    <s v="0"/>
    <s v="District"/>
    <s v="2"/>
    <x v="1"/>
    <s v="21"/>
    <x v="7"/>
    <s v="219"/>
    <s v="BC Director CDC"/>
    <s v="219C"/>
    <s v="BC Director CDC"/>
  </r>
  <r>
    <s v="BMC071"/>
    <x v="0"/>
    <s v="LABORF"/>
    <s v="2025"/>
    <n v="28366.79"/>
    <m/>
    <s v="CD004"/>
    <s v="219CD4"/>
    <s v="2191"/>
    <s v="692000"/>
    <m/>
    <m/>
    <s v="0"/>
    <s v="District"/>
    <s v="2"/>
    <x v="1"/>
    <s v="21"/>
    <x v="7"/>
    <s v="219"/>
    <s v="BC Director CDC"/>
    <s v="219C"/>
    <s v="BC Director CDC"/>
  </r>
  <r>
    <s v="BMC137"/>
    <x v="0"/>
    <s v="LABORF"/>
    <s v="2025"/>
    <n v="7774.89"/>
    <m/>
    <s v="CD004"/>
    <s v="219CD4"/>
    <s v="2191"/>
    <s v="692000"/>
    <m/>
    <m/>
    <s v="0"/>
    <s v="District"/>
    <s v="2"/>
    <x v="1"/>
    <s v="21"/>
    <x v="7"/>
    <s v="219"/>
    <s v="BC Director CDC"/>
    <s v="219C"/>
    <s v="BC Director CDC"/>
  </r>
  <r>
    <s v="BMC588"/>
    <x v="0"/>
    <s v="LABORF"/>
    <s v="2025"/>
    <n v="16927.64"/>
    <m/>
    <s v="CD004"/>
    <s v="219CD4"/>
    <s v="2191"/>
    <s v="692000"/>
    <m/>
    <m/>
    <s v="0"/>
    <s v="District"/>
    <s v="2"/>
    <x v="1"/>
    <s v="21"/>
    <x v="7"/>
    <s v="219"/>
    <s v="BC Director CDC"/>
    <s v="219C"/>
    <s v="BC Director CDC"/>
  </r>
  <r>
    <s v="BMN032"/>
    <x v="0"/>
    <s v="LABORF"/>
    <s v="2025"/>
    <n v="86772.12"/>
    <m/>
    <s v="CD004"/>
    <s v="219CD4"/>
    <s v="2110"/>
    <s v="692000"/>
    <m/>
    <m/>
    <s v="0"/>
    <s v="District"/>
    <s v="2"/>
    <x v="1"/>
    <s v="21"/>
    <x v="7"/>
    <s v="219"/>
    <s v="BC Director CDC"/>
    <s v="219C"/>
    <s v="BC Director CDC"/>
  </r>
  <r>
    <s v="BMC736"/>
    <x v="0"/>
    <s v="LABORF"/>
    <s v="2025"/>
    <n v="26026.63"/>
    <m/>
    <s v="CD011"/>
    <s v="219CD6"/>
    <s v="2191"/>
    <s v="692000"/>
    <m/>
    <m/>
    <s v="0"/>
    <s v="District"/>
    <s v="2"/>
    <x v="1"/>
    <s v="21"/>
    <x v="7"/>
    <s v="219"/>
    <s v="BC Director CDC"/>
    <s v="219C"/>
    <s v="BC Director CDC"/>
  </r>
  <r>
    <s v="BMC465"/>
    <x v="0"/>
    <s v="LABORF"/>
    <s v="2025"/>
    <n v="15549.78"/>
    <m/>
    <s v="CD011"/>
    <s v="219CD6"/>
    <s v="2191"/>
    <s v="692000"/>
    <m/>
    <m/>
    <s v="0"/>
    <s v="District"/>
    <s v="2"/>
    <x v="1"/>
    <s v="21"/>
    <x v="7"/>
    <s v="219"/>
    <s v="BC Director CDC"/>
    <s v="219C"/>
    <s v="BC Director CDC"/>
  </r>
  <r>
    <s v="BMM002"/>
    <x v="0"/>
    <s v="LABORF"/>
    <s v="2025"/>
    <n v="163524.44"/>
    <m/>
    <s v="GU001"/>
    <s v="21ACTE"/>
    <s v="1214"/>
    <s v="601000"/>
    <m/>
    <m/>
    <s v="0"/>
    <s v="District"/>
    <s v="2"/>
    <x v="1"/>
    <s v="21"/>
    <x v="7"/>
    <s v="21A"/>
    <s v="BC Director Career Education"/>
    <s v="21AC"/>
    <s v="BC Director CTE"/>
  </r>
  <r>
    <s v="BMF079"/>
    <x v="0"/>
    <s v="LABORF"/>
    <s v="2025"/>
    <n v="91465.69"/>
    <m/>
    <s v="GU001"/>
    <s v="21AEIT"/>
    <s v="1100"/>
    <s v="093410"/>
    <m/>
    <m/>
    <s v="0"/>
    <s v="District"/>
    <s v="2"/>
    <x v="1"/>
    <s v="21"/>
    <x v="7"/>
    <s v="21A"/>
    <s v="BC Director Career Education"/>
    <s v="21AE"/>
    <s v="Engineering Systems"/>
  </r>
  <r>
    <s v="BMF660"/>
    <x v="0"/>
    <s v="LABORF"/>
    <s v="2025"/>
    <n v="96096.13"/>
    <m/>
    <s v="GU001"/>
    <s v="21AIND"/>
    <s v="1100"/>
    <s v="095600"/>
    <m/>
    <m/>
    <s v="0"/>
    <s v="District"/>
    <s v="2"/>
    <x v="1"/>
    <s v="21"/>
    <x v="7"/>
    <s v="21A"/>
    <s v="BC Director Career Education"/>
    <s v="21AI"/>
    <s v="Industrial Tech"/>
  </r>
  <r>
    <s v="BMF070"/>
    <x v="0"/>
    <s v="LABORF"/>
    <s v="2025"/>
    <n v="83273.58"/>
    <m/>
    <s v="GU001"/>
    <s v="21AIND"/>
    <s v="1252"/>
    <s v="601000"/>
    <m/>
    <m/>
    <s v="0"/>
    <s v="District"/>
    <s v="2"/>
    <x v="1"/>
    <s v="21"/>
    <x v="7"/>
    <s v="21A"/>
    <s v="BC Director Career Education"/>
    <s v="21AI"/>
    <s v="Industrial Tech"/>
  </r>
  <r>
    <s v="BMF650"/>
    <x v="0"/>
    <s v="LABORF"/>
    <s v="2025"/>
    <n v="110022.09"/>
    <m/>
    <s v="GU001"/>
    <s v="21AIND"/>
    <s v="1100"/>
    <s v="020100"/>
    <m/>
    <m/>
    <s v="0"/>
    <s v="District"/>
    <s v="2"/>
    <x v="1"/>
    <s v="21"/>
    <x v="7"/>
    <s v="21A"/>
    <s v="BC Director Career Education"/>
    <s v="21AI"/>
    <s v="Industrial Tech"/>
  </r>
  <r>
    <s v="BMF038"/>
    <x v="0"/>
    <s v="LABORF"/>
    <s v="2025"/>
    <n v="147967.51"/>
    <m/>
    <s v="GU001"/>
    <s v="21AIND"/>
    <s v="1100"/>
    <s v="190100"/>
    <m/>
    <m/>
    <s v="0"/>
    <s v="District"/>
    <s v="2"/>
    <x v="1"/>
    <s v="21"/>
    <x v="7"/>
    <s v="21A"/>
    <s v="BC Director Career Education"/>
    <s v="21AI"/>
    <s v="Industrial Tech"/>
  </r>
  <r>
    <s v="BMF505"/>
    <x v="0"/>
    <s v="LABORF"/>
    <s v="2025"/>
    <n v="116335.08"/>
    <m/>
    <s v="GU001"/>
    <s v="21AIND"/>
    <s v="1100"/>
    <s v="095600"/>
    <m/>
    <m/>
    <s v="0"/>
    <s v="District"/>
    <s v="2"/>
    <x v="1"/>
    <s v="21"/>
    <x v="7"/>
    <s v="21A"/>
    <s v="BC Director Career Education"/>
    <s v="21AI"/>
    <s v="Industrial Tech"/>
  </r>
  <r>
    <s v="BMN003"/>
    <x v="0"/>
    <s v="LABORF"/>
    <s v="2025"/>
    <n v="13281.57"/>
    <m/>
    <s v="RP282"/>
    <s v="21APQO"/>
    <s v="2110"/>
    <s v="601000"/>
    <m/>
    <m/>
    <s v="0"/>
    <s v="District"/>
    <s v="2"/>
    <x v="1"/>
    <s v="21"/>
    <x v="7"/>
    <s v="21A"/>
    <s v="BC Director Career Education"/>
    <s v="21AP"/>
    <s v="BC Apprenticeship Program"/>
  </r>
  <r>
    <s v="BMC428"/>
    <x v="0"/>
    <s v="LABORF"/>
    <s v="2025"/>
    <n v="2952.18"/>
    <m/>
    <s v="CE431"/>
    <s v="21APRN"/>
    <s v="2191"/>
    <s v="601000"/>
    <m/>
    <m/>
    <s v="0"/>
    <s v="District"/>
    <s v="2"/>
    <x v="1"/>
    <s v="21"/>
    <x v="7"/>
    <s v="21A"/>
    <s v="BC Director Career Education"/>
    <s v="21AP"/>
    <s v="BC Apprenticeship Program"/>
  </r>
  <r>
    <s v="BMC654"/>
    <x v="0"/>
    <s v="LABORF"/>
    <s v="2025"/>
    <n v="96750.07"/>
    <m/>
    <s v="RP611"/>
    <s v="21AVTV"/>
    <s v="2191"/>
    <s v="684000"/>
    <s v="PERVCL"/>
    <m/>
    <s v="0"/>
    <s v="District"/>
    <s v="2"/>
    <x v="1"/>
    <s v="21"/>
    <x v="7"/>
    <s v="21A"/>
    <s v="BC Director Career Education"/>
    <s v="21AV"/>
    <s v="VTEA"/>
  </r>
  <r>
    <s v="BMC175"/>
    <x v="0"/>
    <s v="LABORF"/>
    <s v="2025"/>
    <n v="9537.5499999999993"/>
    <m/>
    <s v="RP611"/>
    <s v="21AVTV"/>
    <s v="2191"/>
    <s v="684000"/>
    <s v="PERVD3"/>
    <m/>
    <s v="0"/>
    <s v="District"/>
    <s v="2"/>
    <x v="1"/>
    <s v="21"/>
    <x v="7"/>
    <s v="21A"/>
    <s v="BC Director Career Education"/>
    <s v="21AV"/>
    <s v="VTEA"/>
  </r>
  <r>
    <s v="BMC449"/>
    <x v="0"/>
    <s v="LABORF"/>
    <s v="2025"/>
    <n v="50913.23"/>
    <m/>
    <s v="RP613"/>
    <s v="21AWL8"/>
    <s v="2191"/>
    <s v="619000"/>
    <s v="B37763"/>
    <m/>
    <s v="0"/>
    <s v="District"/>
    <s v="2"/>
    <x v="1"/>
    <s v="21"/>
    <x v="7"/>
    <s v="21A"/>
    <s v="BC Director Career Education"/>
    <s v="21AW"/>
    <s v="BC Strong Workforce"/>
  </r>
  <r>
    <s v="BMN152"/>
    <x v="0"/>
    <s v="LABORF"/>
    <s v="2025"/>
    <n v="37932.699999999997"/>
    <m/>
    <s v="RP613"/>
    <s v="21AWL8"/>
    <s v="2110"/>
    <s v="647000"/>
    <s v="B37763"/>
    <m/>
    <s v="0"/>
    <s v="District"/>
    <s v="2"/>
    <x v="1"/>
    <s v="21"/>
    <x v="7"/>
    <s v="21A"/>
    <s v="BC Director Career Education"/>
    <s v="21AW"/>
    <s v="BC Strong Workforce"/>
  </r>
  <r>
    <s v="BMC777"/>
    <x v="0"/>
    <s v="LABORF"/>
    <s v="2025"/>
    <n v="62032.84"/>
    <m/>
    <s v="RP613"/>
    <s v="21AWL8"/>
    <s v="2191"/>
    <s v="684000"/>
    <s v="B37763"/>
    <m/>
    <s v="0"/>
    <s v="District"/>
    <s v="2"/>
    <x v="1"/>
    <s v="21"/>
    <x v="7"/>
    <s v="21A"/>
    <s v="BC Director Career Education"/>
    <s v="21AW"/>
    <s v="BC Strong Workforce"/>
  </r>
  <r>
    <s v="BMC862"/>
    <x v="0"/>
    <s v="LABORF"/>
    <s v="2025"/>
    <n v="49671.45"/>
    <m/>
    <s v="RP613"/>
    <s v="21AWR8"/>
    <s v="2191"/>
    <s v="619000"/>
    <s v="R41283"/>
    <m/>
    <s v="0"/>
    <s v="District"/>
    <s v="2"/>
    <x v="1"/>
    <s v="21"/>
    <x v="7"/>
    <s v="21A"/>
    <s v="BC Director Career Education"/>
    <s v="21AW"/>
    <s v="BC Strong Workforce"/>
  </r>
  <r>
    <s v="DMN094"/>
    <x v="0"/>
    <s v="LABORF"/>
    <s v="2025"/>
    <n v="0"/>
    <m/>
    <s v="RP613"/>
    <s v="21AWR8"/>
    <s v="2110"/>
    <s v="619000"/>
    <s v="R4128E"/>
    <m/>
    <s v="0"/>
    <s v="District"/>
    <s v="2"/>
    <x v="1"/>
    <s v="21"/>
    <x v="7"/>
    <s v="21A"/>
    <s v="BC Director Career Education"/>
    <s v="21AW"/>
    <s v="BC Strong Workforce"/>
  </r>
  <r>
    <s v="BMN019"/>
    <x v="0"/>
    <s v="LABORF"/>
    <s v="2025"/>
    <n v="91110.73"/>
    <m/>
    <s v="RP613"/>
    <s v="21AWR8"/>
    <s v="2110"/>
    <s v="679000"/>
    <s v="R41283"/>
    <m/>
    <s v="0"/>
    <s v="District"/>
    <s v="2"/>
    <x v="1"/>
    <s v="21"/>
    <x v="7"/>
    <s v="21A"/>
    <s v="BC Director Career Education"/>
    <s v="21AW"/>
    <s v="BC Strong Workforce"/>
  </r>
  <r>
    <s v="BMF314"/>
    <x v="0"/>
    <s v="LABORF"/>
    <s v="2025"/>
    <n v="114503.59"/>
    <m/>
    <s v="GU001"/>
    <s v="21BCM1"/>
    <s v="1252"/>
    <s v="601000"/>
    <m/>
    <m/>
    <s v="0"/>
    <s v="District"/>
    <s v="2"/>
    <x v="1"/>
    <s v="21"/>
    <x v="7"/>
    <s v="21B"/>
    <s v="Dean English"/>
    <s v="21BC"/>
    <s v="English Grants"/>
  </r>
  <r>
    <s v="BMF619"/>
    <x v="0"/>
    <s v="LABORF"/>
    <s v="2025"/>
    <n v="118481.76"/>
    <m/>
    <s v="GU001"/>
    <s v="21BCM1"/>
    <s v="1100"/>
    <s v="060100"/>
    <m/>
    <m/>
    <s v="0"/>
    <s v="District"/>
    <s v="2"/>
    <x v="1"/>
    <s v="21"/>
    <x v="7"/>
    <s v="21B"/>
    <s v="Dean English"/>
    <s v="21BC"/>
    <s v="English Grants"/>
  </r>
  <r>
    <s v="BMF426"/>
    <x v="0"/>
    <s v="LABORF"/>
    <s v="2025"/>
    <n v="0"/>
    <m/>
    <s v="GU001"/>
    <s v="21BEE1"/>
    <s v="1100"/>
    <s v="150100"/>
    <m/>
    <m/>
    <s v="0"/>
    <s v="District"/>
    <s v="2"/>
    <x v="1"/>
    <s v="21"/>
    <x v="7"/>
    <s v="21B"/>
    <s v="Dean English"/>
    <s v="21BE"/>
    <s v="Dean English"/>
  </r>
  <r>
    <s v="BMF238"/>
    <x v="0"/>
    <s v="LABORF"/>
    <s v="2025"/>
    <n v="147974.60999999999"/>
    <m/>
    <s v="GU001"/>
    <s v="21BEE1"/>
    <s v="1100"/>
    <s v="150100"/>
    <m/>
    <m/>
    <s v="0"/>
    <s v="District"/>
    <s v="2"/>
    <x v="1"/>
    <s v="21"/>
    <x v="7"/>
    <s v="21B"/>
    <s v="Dean English"/>
    <s v="21BE"/>
    <s v="Dean English"/>
  </r>
  <r>
    <s v="BMF249"/>
    <x v="0"/>
    <s v="LABORF"/>
    <s v="2025"/>
    <n v="96096.13"/>
    <m/>
    <s v="GU001"/>
    <s v="21BEE1"/>
    <s v="1100"/>
    <s v="150100"/>
    <m/>
    <m/>
    <s v="0"/>
    <s v="District"/>
    <s v="2"/>
    <x v="1"/>
    <s v="21"/>
    <x v="7"/>
    <s v="21B"/>
    <s v="Dean English"/>
    <s v="21BE"/>
    <s v="Dean English"/>
  </r>
  <r>
    <s v="BMF554"/>
    <x v="0"/>
    <s v="LABORF"/>
    <s v="2025"/>
    <n v="133191.73000000001"/>
    <m/>
    <s v="GU001"/>
    <s v="21DHC1"/>
    <s v="1100"/>
    <s v="123010"/>
    <m/>
    <m/>
    <s v="0"/>
    <s v="District"/>
    <s v="2"/>
    <x v="1"/>
    <s v="21"/>
    <x v="7"/>
    <s v="21D"/>
    <s v="BC Assoc Dean Nursing"/>
    <s v="21DH"/>
    <s v="BC Assc Dean Nursing"/>
  </r>
  <r>
    <s v="BMF663"/>
    <x v="0"/>
    <s v="LABORF"/>
    <s v="2025"/>
    <n v="0"/>
    <m/>
    <s v="GU001"/>
    <s v="21DHC1"/>
    <s v="1100"/>
    <s v="123030"/>
    <m/>
    <m/>
    <s v="0"/>
    <s v="District"/>
    <s v="2"/>
    <x v="1"/>
    <s v="21"/>
    <x v="7"/>
    <s v="21D"/>
    <s v="BC Assoc Dean Nursing"/>
    <s v="21DH"/>
    <s v="BC Assc Dean Nursing"/>
  </r>
  <r>
    <s v="BMF127"/>
    <x v="0"/>
    <s v="LABORF"/>
    <s v="2025"/>
    <n v="29598.240000000002"/>
    <m/>
    <s v="GU001"/>
    <s v="21DHC1"/>
    <s v="1100"/>
    <s v="123010"/>
    <m/>
    <m/>
    <s v="0"/>
    <s v="District"/>
    <s v="2"/>
    <x v="1"/>
    <s v="21"/>
    <x v="7"/>
    <s v="21D"/>
    <s v="BC Assoc Dean Nursing"/>
    <s v="21DH"/>
    <s v="BC Assc Dean Nursing"/>
  </r>
  <r>
    <s v="BMF343"/>
    <x v="0"/>
    <s v="LABORF"/>
    <s v="2025"/>
    <n v="126773.81"/>
    <m/>
    <s v="GU001"/>
    <s v="21DHT0"/>
    <s v="1100"/>
    <s v="122300"/>
    <m/>
    <m/>
    <s v="0"/>
    <s v="District"/>
    <s v="2"/>
    <x v="1"/>
    <s v="21"/>
    <x v="7"/>
    <s v="21D"/>
    <s v="BC Assoc Dean Nursing"/>
    <s v="21DH"/>
    <s v="BC Assc Dean Nursing"/>
  </r>
  <r>
    <s v="BMN091"/>
    <x v="0"/>
    <s v="LABORF"/>
    <s v="2025"/>
    <n v="86720.5"/>
    <m/>
    <s v="RP108"/>
    <s v="21DKS1"/>
    <s v="2110"/>
    <s v="601000"/>
    <m/>
    <m/>
    <s v="0"/>
    <s v="District"/>
    <s v="2"/>
    <x v="1"/>
    <s v="21"/>
    <x v="7"/>
    <s v="21D"/>
    <s v="BC Assoc Dean Nursing"/>
    <s v="21DK"/>
    <s v="Nursing Grants"/>
  </r>
  <r>
    <s v="BMF344"/>
    <x v="0"/>
    <s v="LABORF"/>
    <s v="2025"/>
    <n v="0"/>
    <m/>
    <s v="GU001"/>
    <s v="21DRT1"/>
    <s v="1100"/>
    <s v="122500"/>
    <m/>
    <m/>
    <s v="0"/>
    <s v="District"/>
    <s v="2"/>
    <x v="1"/>
    <s v="21"/>
    <x v="7"/>
    <s v="21D"/>
    <s v="BC Assoc Dean Nursing"/>
    <s v="21DR"/>
    <s v="BC Rad Tech"/>
  </r>
  <r>
    <s v="DMC200"/>
    <x v="0"/>
    <s v="LABORF"/>
    <s v="2025"/>
    <n v="0"/>
    <m/>
    <s v="GU001"/>
    <s v="21EDEN"/>
    <s v="2191"/>
    <s v="679000"/>
    <m/>
    <m/>
    <s v="0"/>
    <s v="District"/>
    <s v="2"/>
    <x v="1"/>
    <s v="21"/>
    <x v="7"/>
    <s v="21E"/>
    <s v="BC Dir Dual Enrollment"/>
    <s v="21ED"/>
    <s v="BC Dual Enrollment"/>
  </r>
  <r>
    <s v="BMC811"/>
    <x v="0"/>
    <s v="LABORF"/>
    <s v="2025"/>
    <n v="79407.199999999997"/>
    <m/>
    <s v="RP264"/>
    <s v="21ETV5"/>
    <s v="2191"/>
    <s v="601000"/>
    <m/>
    <m/>
    <s v="0"/>
    <s v="District"/>
    <s v="2"/>
    <x v="1"/>
    <s v="21"/>
    <x v="7"/>
    <s v="21E"/>
    <s v="BC Dir Dual Enrollment"/>
    <s v="21ET"/>
    <s v="BC Health Science Grants"/>
  </r>
  <r>
    <s v="DMC201"/>
    <x v="0"/>
    <s v="LABORF"/>
    <s v="2025"/>
    <n v="0"/>
    <m/>
    <s v="RP264"/>
    <s v="21ETV5"/>
    <s v="2191"/>
    <s v="601000"/>
    <m/>
    <m/>
    <s v="0"/>
    <s v="District"/>
    <s v="2"/>
    <x v="1"/>
    <s v="21"/>
    <x v="7"/>
    <s v="21E"/>
    <s v="BC Dir Dual Enrollment"/>
    <s v="21ET"/>
    <s v="BC Health Science Grants"/>
  </r>
  <r>
    <s v="BMF527"/>
    <x v="0"/>
    <s v="LABORF"/>
    <s v="2025"/>
    <n v="87498.52"/>
    <m/>
    <s v="GU001"/>
    <s v="21FPL1"/>
    <s v="1252"/>
    <s v="601000"/>
    <m/>
    <m/>
    <s v="0"/>
    <s v="District"/>
    <s v="2"/>
    <x v="1"/>
    <s v="21"/>
    <x v="7"/>
    <s v="21F"/>
    <s v="BC DEAN"/>
    <s v="21FP"/>
    <s v="BC PHILOSOPHY"/>
  </r>
  <r>
    <s v="BMF626"/>
    <x v="0"/>
    <s v="LABORF"/>
    <s v="2025"/>
    <n v="126773.81"/>
    <m/>
    <s v="GU001"/>
    <s v="21GBE1"/>
    <s v="1100"/>
    <s v="200100"/>
    <m/>
    <m/>
    <s v="0"/>
    <s v="District"/>
    <s v="2"/>
    <x v="1"/>
    <s v="21"/>
    <x v="7"/>
    <s v="21G"/>
    <s v="BC Dean of Instruction"/>
    <s v="21GB"/>
    <s v="BC BEHAVIORIAL SCIENCE"/>
  </r>
  <r>
    <s v="BMF646"/>
    <x v="0"/>
    <s v="LABORF"/>
    <s v="2025"/>
    <n v="96096.13"/>
    <m/>
    <s v="GU001"/>
    <s v="21GBE1"/>
    <s v="1100"/>
    <s v="220200"/>
    <m/>
    <m/>
    <s v="0"/>
    <s v="District"/>
    <s v="2"/>
    <x v="1"/>
    <s v="21"/>
    <x v="7"/>
    <s v="21G"/>
    <s v="BC Dean of Instruction"/>
    <s v="21GB"/>
    <s v="BC BEHAVIORIAL SCIENCE"/>
  </r>
  <r>
    <s v="BMF659"/>
    <x v="0"/>
    <s v="LABORF"/>
    <s v="2025"/>
    <n v="96096.13"/>
    <m/>
    <s v="GU001"/>
    <s v="21GBE1"/>
    <s v="1100"/>
    <s v="220200"/>
    <m/>
    <m/>
    <s v="0"/>
    <s v="District"/>
    <s v="2"/>
    <x v="1"/>
    <s v="21"/>
    <x v="7"/>
    <s v="21G"/>
    <s v="BC Dean of Instruction"/>
    <s v="21GB"/>
    <s v="BC BEHAVIORIAL SCIENCE"/>
  </r>
  <r>
    <s v="BMF218"/>
    <x v="0"/>
    <s v="LABORF"/>
    <s v="2025"/>
    <n v="130781.7"/>
    <m/>
    <s v="GU001"/>
    <s v="21GBE1"/>
    <s v="1100"/>
    <s v="220200"/>
    <m/>
    <m/>
    <s v="0"/>
    <s v="District"/>
    <s v="2"/>
    <x v="1"/>
    <s v="21"/>
    <x v="7"/>
    <s v="21G"/>
    <s v="BC Dean of Instruction"/>
    <s v="21GB"/>
    <s v="BC BEHAVIORIAL SCIENCE"/>
  </r>
  <r>
    <s v="BMM083"/>
    <x v="0"/>
    <s v="LABORF"/>
    <s v="2025"/>
    <n v="0"/>
    <m/>
    <s v="GU001"/>
    <s v="21GDAC"/>
    <s v="1214"/>
    <s v="679000"/>
    <m/>
    <m/>
    <s v="0"/>
    <s v="District"/>
    <s v="2"/>
    <x v="1"/>
    <s v="21"/>
    <x v="7"/>
    <s v="21G"/>
    <s v="BC Dean of Instruction"/>
    <s v="21GD"/>
    <s v="BC DEAN"/>
  </r>
  <r>
    <s v="BMF113"/>
    <x v="0"/>
    <s v="LABORF"/>
    <s v="2025"/>
    <n v="17946.87"/>
    <m/>
    <s v="GU001"/>
    <s v="21GLI0"/>
    <s v="1252"/>
    <s v="601000"/>
    <m/>
    <m/>
    <s v="0"/>
    <s v="District"/>
    <s v="2"/>
    <x v="1"/>
    <s v="21"/>
    <x v="7"/>
    <s v="21G"/>
    <s v="BC Dean of Instruction"/>
    <s v="21GL"/>
    <s v="BC LIBRARY"/>
  </r>
  <r>
    <s v="BMC503"/>
    <x v="0"/>
    <s v="LABORF"/>
    <s v="2025"/>
    <n v="32267.22"/>
    <m/>
    <s v="GU001"/>
    <s v="239SY0"/>
    <s v="2191"/>
    <s v="677010"/>
    <m/>
    <m/>
    <s v="0"/>
    <s v="District"/>
    <s v="2"/>
    <x v="1"/>
    <s v="23"/>
    <x v="8"/>
    <s v="239"/>
    <s v="Public Safety"/>
    <s v="239A"/>
    <s v="Public Safety"/>
  </r>
  <r>
    <s v="BMC851"/>
    <x v="0"/>
    <s v="LABORF"/>
    <s v="2025"/>
    <n v="4724.99"/>
    <m/>
    <s v="GU001"/>
    <s v="239SY0"/>
    <s v="2191"/>
    <s v="696011"/>
    <m/>
    <m/>
    <s v="0"/>
    <s v="District"/>
    <s v="2"/>
    <x v="1"/>
    <s v="23"/>
    <x v="8"/>
    <s v="239"/>
    <s v="Public Safety"/>
    <s v="239A"/>
    <s v="Public Safety"/>
  </r>
  <r>
    <s v="BMC112"/>
    <x v="0"/>
    <s v="LABORF"/>
    <s v="2025"/>
    <n v="9615.07"/>
    <m/>
    <s v="RP500"/>
    <s v="239SY0"/>
    <s v="2191"/>
    <s v="695010"/>
    <m/>
    <m/>
    <s v="0"/>
    <s v="District"/>
    <s v="2"/>
    <x v="1"/>
    <s v="23"/>
    <x v="8"/>
    <s v="239"/>
    <s v="Public Safety"/>
    <s v="239A"/>
    <s v="Public Safety"/>
  </r>
  <r>
    <s v="BMC505"/>
    <x v="0"/>
    <s v="LABORF"/>
    <s v="2025"/>
    <n v="33900.76"/>
    <m/>
    <s v="GU001"/>
    <s v="239SY0"/>
    <s v="2191"/>
    <s v="677010"/>
    <m/>
    <m/>
    <s v="0"/>
    <s v="District"/>
    <s v="2"/>
    <x v="1"/>
    <s v="23"/>
    <x v="8"/>
    <s v="239"/>
    <s v="Public Safety"/>
    <s v="239A"/>
    <s v="Public Safety"/>
  </r>
  <r>
    <s v="BMC701"/>
    <x v="0"/>
    <s v="LABORF"/>
    <s v="2025"/>
    <n v="9615.07"/>
    <m/>
    <s v="RP500"/>
    <s v="239SY0"/>
    <s v="2191"/>
    <s v="695010"/>
    <m/>
    <m/>
    <s v="0"/>
    <s v="District"/>
    <s v="2"/>
    <x v="1"/>
    <s v="23"/>
    <x v="8"/>
    <s v="239"/>
    <s v="Public Safety"/>
    <s v="239A"/>
    <s v="Public Safety"/>
  </r>
  <r>
    <s v="BMC726"/>
    <x v="0"/>
    <s v="LABORF"/>
    <s v="2025"/>
    <n v="33900.76"/>
    <m/>
    <s v="GU001"/>
    <s v="239SY0"/>
    <s v="2191"/>
    <s v="677010"/>
    <m/>
    <m/>
    <s v="0"/>
    <s v="District"/>
    <s v="2"/>
    <x v="1"/>
    <s v="23"/>
    <x v="8"/>
    <s v="239"/>
    <s v="Public Safety"/>
    <s v="239A"/>
    <s v="Public Safety"/>
  </r>
  <r>
    <s v="BMC670"/>
    <x v="0"/>
    <s v="LABORF"/>
    <s v="2025"/>
    <n v="37253.589999999997"/>
    <m/>
    <s v="GU001"/>
    <s v="239SY0"/>
    <s v="2191"/>
    <s v="677010"/>
    <m/>
    <m/>
    <s v="0"/>
    <s v="District"/>
    <s v="2"/>
    <x v="1"/>
    <s v="23"/>
    <x v="8"/>
    <s v="239"/>
    <s v="Public Safety"/>
    <s v="239A"/>
    <s v="Public Safety"/>
  </r>
  <r>
    <s v="BMC503"/>
    <x v="0"/>
    <s v="LABORF"/>
    <s v="2025"/>
    <n v="4964.1899999999996"/>
    <m/>
    <s v="GU001"/>
    <s v="239SY0"/>
    <s v="2191"/>
    <s v="696011"/>
    <m/>
    <m/>
    <s v="0"/>
    <s v="District"/>
    <s v="2"/>
    <x v="1"/>
    <s v="23"/>
    <x v="8"/>
    <s v="239"/>
    <s v="Public Safety"/>
    <s v="239A"/>
    <s v="Public Safety"/>
  </r>
  <r>
    <s v="BMN046"/>
    <x v="0"/>
    <s v="LABORF"/>
    <s v="2025"/>
    <n v="75292.37"/>
    <m/>
    <s v="GU001"/>
    <s v="239SY0"/>
    <s v="2110"/>
    <s v="677010"/>
    <m/>
    <m/>
    <s v="0"/>
    <s v="District"/>
    <s v="2"/>
    <x v="1"/>
    <s v="23"/>
    <x v="8"/>
    <s v="239"/>
    <s v="Public Safety"/>
    <s v="239A"/>
    <s v="Public Safety"/>
  </r>
  <r>
    <s v="BMC733"/>
    <x v="0"/>
    <s v="LABORF"/>
    <s v="2025"/>
    <n v="5218.6000000000004"/>
    <m/>
    <s v="GU001"/>
    <s v="239SY0"/>
    <s v="2191"/>
    <s v="696011"/>
    <m/>
    <m/>
    <s v="0"/>
    <s v="District"/>
    <s v="2"/>
    <x v="1"/>
    <s v="23"/>
    <x v="8"/>
    <s v="239"/>
    <s v="Public Safety"/>
    <s v="239A"/>
    <s v="Public Safety"/>
  </r>
  <r>
    <s v="BMC690"/>
    <x v="0"/>
    <s v="LABORF"/>
    <s v="2025"/>
    <n v="20893.43"/>
    <m/>
    <s v="GU001"/>
    <s v="23CMOB"/>
    <s v="2191"/>
    <s v="651000"/>
    <m/>
    <m/>
    <s v="0"/>
    <s v="District"/>
    <s v="2"/>
    <x v="1"/>
    <s v="23"/>
    <x v="8"/>
    <s v="23C"/>
    <s v="M &amp; O Manager"/>
    <s v="23CA"/>
    <s v="M &amp; O Manager"/>
  </r>
  <r>
    <s v="BMC689"/>
    <x v="0"/>
    <s v="LABORF"/>
    <s v="2025"/>
    <n v="0"/>
    <m/>
    <s v="GU001"/>
    <s v="23CMOC"/>
    <s v="2191"/>
    <s v="653000"/>
    <m/>
    <m/>
    <s v="0"/>
    <s v="District"/>
    <s v="2"/>
    <x v="1"/>
    <s v="23"/>
    <x v="8"/>
    <s v="23C"/>
    <s v="M &amp; O Manager"/>
    <s v="23CA"/>
    <s v="M &amp; O Manager"/>
  </r>
  <r>
    <s v="BMC829"/>
    <x v="0"/>
    <s v="LABORF"/>
    <s v="2025"/>
    <n v="41761.949999999997"/>
    <m/>
    <s v="GU001"/>
    <s v="23CMOC"/>
    <s v="2191"/>
    <s v="653000"/>
    <m/>
    <m/>
    <s v="0"/>
    <s v="District"/>
    <s v="2"/>
    <x v="1"/>
    <s v="23"/>
    <x v="8"/>
    <s v="23C"/>
    <s v="M &amp; O Manager"/>
    <s v="23CA"/>
    <s v="M &amp; O Manager"/>
  </r>
  <r>
    <s v="BEC015"/>
    <x v="0"/>
    <s v="LABORF"/>
    <s v="2025"/>
    <n v="66802.61"/>
    <m/>
    <s v="GU001"/>
    <s v="23CMOC"/>
    <s v="2191"/>
    <s v="653000"/>
    <m/>
    <s v="BD"/>
    <s v="0"/>
    <s v="District"/>
    <s v="2"/>
    <x v="1"/>
    <s v="23"/>
    <x v="8"/>
    <s v="23C"/>
    <s v="M &amp; O Manager"/>
    <s v="23CA"/>
    <s v="M &amp; O Manager"/>
  </r>
  <r>
    <s v="BTC009"/>
    <x v="0"/>
    <s v="LABORF"/>
    <s v="2025"/>
    <n v="0"/>
    <m/>
    <s v="GU001"/>
    <s v="23CMOC"/>
    <s v="2399"/>
    <s v="653000"/>
    <m/>
    <m/>
    <s v="0"/>
    <s v="District"/>
    <s v="2"/>
    <x v="1"/>
    <s v="23"/>
    <x v="8"/>
    <s v="23C"/>
    <s v="M &amp; O Manager"/>
    <s v="23CA"/>
    <s v="M &amp; O Manager"/>
  </r>
  <r>
    <s v="BMC107"/>
    <x v="0"/>
    <s v="LABORF"/>
    <s v="2025"/>
    <n v="37856.89"/>
    <m/>
    <s v="GU001"/>
    <s v="23CMOG"/>
    <s v="2191"/>
    <s v="655000"/>
    <m/>
    <m/>
    <s v="0"/>
    <s v="District"/>
    <s v="2"/>
    <x v="1"/>
    <s v="23"/>
    <x v="8"/>
    <s v="23C"/>
    <s v="M &amp; O Manager"/>
    <s v="23CA"/>
    <s v="M &amp; O Manager"/>
  </r>
  <r>
    <s v="BMC502"/>
    <x v="0"/>
    <s v="LABORF"/>
    <s v="2025"/>
    <n v="37856.89"/>
    <m/>
    <s v="GU001"/>
    <s v="23CMOG"/>
    <s v="2191"/>
    <s v="655000"/>
    <m/>
    <m/>
    <s v="0"/>
    <s v="District"/>
    <s v="2"/>
    <x v="1"/>
    <s v="23"/>
    <x v="8"/>
    <s v="23C"/>
    <s v="M &amp; O Manager"/>
    <s v="23CA"/>
    <s v="M &amp; O Manager"/>
  </r>
  <r>
    <s v="BMN039"/>
    <x v="0"/>
    <s v="LABORF"/>
    <s v="2025"/>
    <n v="159916.22"/>
    <m/>
    <s v="BF100"/>
    <s v="23DFS1"/>
    <s v="2110"/>
    <s v="694011"/>
    <m/>
    <m/>
    <s v="0"/>
    <s v="District"/>
    <s v="2"/>
    <x v="1"/>
    <s v="23"/>
    <x v="8"/>
    <s v="23F"/>
    <s v="BC Food Service"/>
    <s v="23FS"/>
    <s v="BC Food Service"/>
  </r>
  <r>
    <s v="BPE531"/>
    <x v="0"/>
    <s v="LABORF"/>
    <s v="2025"/>
    <n v="0"/>
    <m/>
    <s v="BF100"/>
    <s v="23DFS1"/>
    <s v="2394"/>
    <s v="694011"/>
    <m/>
    <m/>
    <s v="0"/>
    <s v="District"/>
    <s v="2"/>
    <x v="1"/>
    <s v="23"/>
    <x v="8"/>
    <s v="23F"/>
    <s v="BC Food Service"/>
    <s v="23FS"/>
    <s v="BC Food Service"/>
  </r>
  <r>
    <s v="BPE671"/>
    <x v="0"/>
    <s v="LABORF"/>
    <s v="2025"/>
    <n v="0"/>
    <m/>
    <s v="TB800"/>
    <s v="240PI0"/>
    <s v="2394"/>
    <s v="671000"/>
    <s v="BIF051"/>
    <m/>
    <s v="0"/>
    <s v="District"/>
    <s v="2"/>
    <x v="1"/>
    <s v="24"/>
    <x v="9"/>
    <s v="240"/>
    <s v="Director-Institutnl Dev/Foundation"/>
    <s v="240A"/>
    <s v="Director-Institutnl Dev/Foundation"/>
  </r>
  <r>
    <s v="BMC597"/>
    <x v="0"/>
    <s v="LABORF"/>
    <s v="2025"/>
    <n v="20135.419999999998"/>
    <m/>
    <s v="CE020"/>
    <s v="240LI2"/>
    <s v="2191"/>
    <s v="682000"/>
    <m/>
    <m/>
    <s v="0"/>
    <s v="District"/>
    <s v="2"/>
    <x v="1"/>
    <s v="24"/>
    <x v="9"/>
    <s v="240"/>
    <s v="Director-Institutnl Dev/Foundation"/>
    <s v="240B"/>
    <s v="Levan Center"/>
  </r>
  <r>
    <s v="BMN126"/>
    <x v="0"/>
    <s v="LABORF"/>
    <s v="2025"/>
    <n v="0"/>
    <m/>
    <s v="GU001"/>
    <s v="260VS0"/>
    <s v="2110"/>
    <s v="649090"/>
    <m/>
    <m/>
    <s v="0"/>
    <s v="District"/>
    <s v="2"/>
    <x v="1"/>
    <s v="26"/>
    <x v="10"/>
    <s v="260"/>
    <s v="VP of Student Services"/>
    <s v="260A"/>
    <s v="VP of Student Services"/>
  </r>
  <r>
    <s v="BMM008"/>
    <x v="0"/>
    <s v="LABORF"/>
    <s v="2025"/>
    <n v="172090.89"/>
    <m/>
    <s v="GU001"/>
    <s v="260VS0"/>
    <s v="1214"/>
    <s v="679000"/>
    <m/>
    <m/>
    <s v="0"/>
    <s v="District"/>
    <s v="2"/>
    <x v="1"/>
    <s v="26"/>
    <x v="10"/>
    <s v="260"/>
    <s v="VP of Student Services"/>
    <s v="260A"/>
    <s v="VP of Student Services"/>
  </r>
  <r>
    <s v="BMN092"/>
    <x v="0"/>
    <s v="LABORF"/>
    <s v="2025"/>
    <n v="0"/>
    <m/>
    <s v="GU001"/>
    <s v="260VS0"/>
    <s v="2110"/>
    <s v="649090"/>
    <m/>
    <m/>
    <s v="0"/>
    <s v="District"/>
    <s v="2"/>
    <x v="1"/>
    <s v="26"/>
    <x v="10"/>
    <s v="260"/>
    <s v="VP of Student Services"/>
    <s v="260A"/>
    <s v="VP of Student Services"/>
  </r>
  <r>
    <s v="BMC222"/>
    <x v="0"/>
    <s v="LABORF"/>
    <s v="2025"/>
    <n v="65173.26"/>
    <m/>
    <s v="GU001"/>
    <s v="260VS0"/>
    <s v="2191"/>
    <s v="679000"/>
    <m/>
    <m/>
    <s v="0"/>
    <s v="District"/>
    <s v="2"/>
    <x v="1"/>
    <s v="26"/>
    <x v="10"/>
    <s v="260"/>
    <s v="VP of Student Services"/>
    <s v="260A"/>
    <s v="VP of Student Services"/>
  </r>
  <r>
    <s v="BMN105"/>
    <x v="0"/>
    <s v="LABORF"/>
    <s v="2025"/>
    <n v="0"/>
    <m/>
    <s v="GU001"/>
    <s v="260VS0"/>
    <s v="2110"/>
    <s v="649090"/>
    <m/>
    <m/>
    <s v="0"/>
    <s v="District"/>
    <s v="2"/>
    <x v="1"/>
    <s v="26"/>
    <x v="10"/>
    <s v="260"/>
    <s v="VP of Student Services"/>
    <s v="260A"/>
    <s v="VP of Student Services"/>
  </r>
  <r>
    <s v="BMF321"/>
    <x v="0"/>
    <s v="LABORF"/>
    <s v="2025"/>
    <n v="0"/>
    <m/>
    <s v="RP384"/>
    <s v="260EQ9"/>
    <s v="1231"/>
    <s v="649090"/>
    <m/>
    <m/>
    <s v="0"/>
    <s v="District"/>
    <s v="2"/>
    <x v="1"/>
    <s v="26"/>
    <x v="10"/>
    <s v="260"/>
    <s v="VP of Student Services"/>
    <s v="260E"/>
    <s v="VP GRANTS"/>
  </r>
  <r>
    <s v="BMC835"/>
    <x v="0"/>
    <s v="LABORF"/>
    <s v="2025"/>
    <n v="29074.400000000001"/>
    <m/>
    <s v="RP674"/>
    <s v="260RR1"/>
    <s v="2191"/>
    <s v="649090"/>
    <m/>
    <m/>
    <s v="0"/>
    <s v="District"/>
    <s v="2"/>
    <x v="1"/>
    <s v="26"/>
    <x v="10"/>
    <s v="260"/>
    <s v="VP of Student Services"/>
    <s v="260R"/>
    <s v="Student Retention"/>
  </r>
  <r>
    <s v="BMC810"/>
    <x v="0"/>
    <s v="LABORF"/>
    <s v="2025"/>
    <n v="75581.02"/>
    <m/>
    <s v="RP674"/>
    <s v="260RR1"/>
    <s v="2191"/>
    <s v="649090"/>
    <m/>
    <m/>
    <s v="0"/>
    <s v="District"/>
    <s v="2"/>
    <x v="1"/>
    <s v="26"/>
    <x v="10"/>
    <s v="260"/>
    <s v="VP of Student Services"/>
    <s v="260R"/>
    <s v="Student Retention"/>
  </r>
  <r>
    <s v="BMC676"/>
    <x v="0"/>
    <s v="LABORF"/>
    <s v="2025"/>
    <n v="10597.81"/>
    <m/>
    <s v="GU001"/>
    <s v="267DK0"/>
    <s v="2191"/>
    <s v="679000"/>
    <m/>
    <m/>
    <s v="0"/>
    <s v="District"/>
    <s v="2"/>
    <x v="1"/>
    <s v="26"/>
    <x v="10"/>
    <s v="267"/>
    <s v="Dean of Student Services"/>
    <s v="267A"/>
    <s v="Dean of Student Services"/>
  </r>
  <r>
    <s v="BMC800"/>
    <x v="0"/>
    <s v="LABORF"/>
    <s v="2025"/>
    <n v="59043.72"/>
    <m/>
    <s v="GU001"/>
    <s v="267DK0"/>
    <s v="2191"/>
    <s v="679000"/>
    <m/>
    <m/>
    <s v="0"/>
    <s v="District"/>
    <s v="2"/>
    <x v="1"/>
    <s v="26"/>
    <x v="10"/>
    <s v="267"/>
    <s v="Dean of Student Services"/>
    <s v="267A"/>
    <s v="Dean of Student Services"/>
  </r>
  <r>
    <s v="BPE627"/>
    <x v="0"/>
    <s v="LABORF"/>
    <s v="2025"/>
    <n v="0"/>
    <m/>
    <s v="RP037"/>
    <s v="267BN1"/>
    <s v="2394"/>
    <s v="649090"/>
    <m/>
    <m/>
    <s v="0"/>
    <s v="District"/>
    <s v="2"/>
    <x v="1"/>
    <s v="26"/>
    <x v="10"/>
    <s v="267"/>
    <s v="Dean of Student Services"/>
    <s v="267B"/>
    <s v="Basic Needs"/>
  </r>
  <r>
    <s v="BPE776"/>
    <x v="0"/>
    <s v="LABORF"/>
    <s v="2025"/>
    <n v="0"/>
    <m/>
    <s v="RP037"/>
    <s v="267BN1"/>
    <s v="2394"/>
    <s v="649090"/>
    <m/>
    <m/>
    <s v="0"/>
    <s v="District"/>
    <s v="2"/>
    <x v="1"/>
    <s v="26"/>
    <x v="10"/>
    <s v="267"/>
    <s v="Dean of Student Services"/>
    <s v="267B"/>
    <s v="Basic Needs"/>
  </r>
  <r>
    <s v="BMC869"/>
    <x v="0"/>
    <s v="LABORF"/>
    <s v="2025"/>
    <n v="28775.65"/>
    <m/>
    <s v="RP383"/>
    <s v="267MF1"/>
    <s v="2191"/>
    <s v="644000"/>
    <m/>
    <m/>
    <s v="0"/>
    <s v="District"/>
    <s v="2"/>
    <x v="1"/>
    <s v="26"/>
    <x v="10"/>
    <s v="267"/>
    <s v="Dean of Student Services"/>
    <s v="267M"/>
    <s v="Mental Health"/>
  </r>
  <r>
    <s v="BMF572"/>
    <x v="0"/>
    <s v="LABORF"/>
    <s v="2025"/>
    <n v="0"/>
    <m/>
    <s v="GU001"/>
    <s v="26CCG1"/>
    <s v="1231"/>
    <s v="601000"/>
    <m/>
    <m/>
    <s v="0"/>
    <s v="District"/>
    <s v="2"/>
    <x v="1"/>
    <s v="26"/>
    <x v="10"/>
    <s v="26C"/>
    <s v="Dean of Student Development Success"/>
    <s v="26CC"/>
    <s v="Dean of Student Develop Success"/>
  </r>
  <r>
    <s v="BMM024"/>
    <x v="0"/>
    <s v="LABORF"/>
    <s v="2025"/>
    <n v="163524.44"/>
    <m/>
    <s v="GU001"/>
    <s v="26CCG1"/>
    <s v="1214"/>
    <s v="601000"/>
    <m/>
    <m/>
    <s v="0"/>
    <s v="District"/>
    <s v="2"/>
    <x v="1"/>
    <s v="26"/>
    <x v="10"/>
    <s v="26C"/>
    <s v="Dean of Student Development Success"/>
    <s v="26CC"/>
    <s v="Dean of Student Develop Success"/>
  </r>
  <r>
    <s v="BMF257"/>
    <x v="0"/>
    <s v="LABORF"/>
    <s v="2025"/>
    <n v="106730.19"/>
    <m/>
    <s v="GU001"/>
    <s v="26CCG1"/>
    <s v="1231"/>
    <s v="631000"/>
    <m/>
    <m/>
    <s v="0"/>
    <s v="District"/>
    <s v="2"/>
    <x v="1"/>
    <s v="26"/>
    <x v="10"/>
    <s v="26C"/>
    <s v="Dean of Student Development Success"/>
    <s v="26CC"/>
    <s v="Dean of Student Develop Success"/>
  </r>
  <r>
    <s v="BMF093"/>
    <x v="0"/>
    <s v="LABORF"/>
    <s v="2025"/>
    <n v="99109.59"/>
    <m/>
    <s v="GU001"/>
    <s v="26CCG1"/>
    <s v="1231"/>
    <s v="631000"/>
    <m/>
    <m/>
    <s v="0"/>
    <s v="District"/>
    <s v="2"/>
    <x v="1"/>
    <s v="26"/>
    <x v="10"/>
    <s v="26C"/>
    <s v="Dean of Student Development Success"/>
    <s v="26CC"/>
    <s v="Dean of Student Develop Success"/>
  </r>
  <r>
    <s v="BMF097"/>
    <x v="0"/>
    <s v="LABORF"/>
    <s v="2025"/>
    <n v="99109.59"/>
    <m/>
    <s v="GU001"/>
    <s v="26CCG1"/>
    <s v="1231"/>
    <s v="631000"/>
    <m/>
    <m/>
    <s v="0"/>
    <s v="District"/>
    <s v="2"/>
    <x v="1"/>
    <s v="26"/>
    <x v="10"/>
    <s v="26C"/>
    <s v="Dean of Student Development Success"/>
    <s v="26CC"/>
    <s v="Dean of Student Develop Success"/>
  </r>
  <r>
    <s v="BMF158"/>
    <x v="0"/>
    <s v="LABORF"/>
    <s v="2025"/>
    <n v="114936.75"/>
    <m/>
    <s v="GU001"/>
    <s v="26CCG1"/>
    <s v="1231"/>
    <s v="631000"/>
    <m/>
    <m/>
    <s v="0"/>
    <s v="District"/>
    <s v="2"/>
    <x v="1"/>
    <s v="26"/>
    <x v="10"/>
    <s v="26C"/>
    <s v="Dean of Student Development Success"/>
    <s v="26CC"/>
    <s v="Dean of Student Develop Success"/>
  </r>
  <r>
    <s v="BPE595"/>
    <x v="0"/>
    <s v="LABORF"/>
    <s v="2025"/>
    <n v="0"/>
    <m/>
    <s v="RP586"/>
    <s v="26DEC2"/>
    <s v="2394"/>
    <s v="679000"/>
    <m/>
    <m/>
    <s v="0"/>
    <s v="District"/>
    <s v="2"/>
    <x v="1"/>
    <s v="26"/>
    <x v="10"/>
    <s v="26D"/>
    <s v="Assoc VP - BC"/>
    <s v="26DA"/>
    <s v="Dir Outreach Services"/>
  </r>
  <r>
    <s v="BPE594"/>
    <x v="0"/>
    <s v="LABORF"/>
    <s v="2025"/>
    <n v="0"/>
    <m/>
    <s v="RP008"/>
    <s v="26EDS1"/>
    <s v="2394"/>
    <s v="642000"/>
    <m/>
    <m/>
    <s v="0"/>
    <s v="District"/>
    <s v="2"/>
    <x v="1"/>
    <s v="26"/>
    <x v="10"/>
    <s v="26E"/>
    <s v="Assoc VP - BC"/>
    <s v="26ED"/>
    <s v="BC DSPS"/>
  </r>
  <r>
    <s v="BMF439"/>
    <x v="0"/>
    <s v="LABORF"/>
    <s v="2025"/>
    <n v="122197.22"/>
    <m/>
    <s v="RP008"/>
    <s v="26EDS1"/>
    <s v="1231"/>
    <s v="642000"/>
    <m/>
    <m/>
    <s v="0"/>
    <s v="District"/>
    <s v="2"/>
    <x v="1"/>
    <s v="26"/>
    <x v="10"/>
    <s v="26E"/>
    <s v="Assoc VP - BC"/>
    <s v="26ED"/>
    <s v="BC DSPS"/>
  </r>
  <r>
    <s v="BMC602"/>
    <x v="0"/>
    <s v="LABORF"/>
    <s v="2025"/>
    <n v="5620.25"/>
    <m/>
    <s v="RP008"/>
    <s v="26EDS3"/>
    <s v="2191"/>
    <s v="642000"/>
    <m/>
    <m/>
    <s v="0"/>
    <s v="District"/>
    <s v="2"/>
    <x v="1"/>
    <s v="26"/>
    <x v="10"/>
    <s v="26E"/>
    <s v="Assoc VP - BC"/>
    <s v="26ED"/>
    <s v="BC DSPS"/>
  </r>
  <r>
    <s v="BMN160"/>
    <x v="0"/>
    <s v="LABORF"/>
    <s v="2025"/>
    <n v="74666.350000000006"/>
    <m/>
    <s v="RP420"/>
    <s v="26EWA8"/>
    <s v="2110"/>
    <s v="642000"/>
    <m/>
    <m/>
    <s v="0"/>
    <s v="District"/>
    <s v="2"/>
    <x v="1"/>
    <s v="26"/>
    <x v="10"/>
    <s v="26E"/>
    <s v="Assoc VP - BC"/>
    <s v="26EW"/>
    <s v="BC Workability III"/>
  </r>
  <r>
    <s v="BMC204"/>
    <x v="0"/>
    <s v="LABORF"/>
    <s v="2025"/>
    <n v="0"/>
    <m/>
    <s v="GU001"/>
    <s v="26FFA1"/>
    <s v="2191"/>
    <s v="646000"/>
    <m/>
    <m/>
    <s v="0"/>
    <s v="District"/>
    <s v="2"/>
    <x v="1"/>
    <s v="26"/>
    <x v="10"/>
    <s v="26F"/>
    <s v="Director Financial Aid"/>
    <s v="26FA"/>
    <s v="Director Financial Aid (New Queue)"/>
  </r>
  <r>
    <s v="BW2526"/>
    <x v="0"/>
    <s v="LABORF"/>
    <s v="2025"/>
    <n v="0"/>
    <m/>
    <s v="RP001"/>
    <s v="26FFA3"/>
    <s v="2392"/>
    <s v="646000"/>
    <m/>
    <m/>
    <s v="0"/>
    <s v="District"/>
    <s v="2"/>
    <x v="1"/>
    <s v="26"/>
    <x v="10"/>
    <s v="26F"/>
    <s v="Director Financial Aid"/>
    <s v="26FA"/>
    <s v="Director Financial Aid (New Queue)"/>
  </r>
  <r>
    <s v="BMC734"/>
    <x v="0"/>
    <s v="LABORF"/>
    <s v="2025"/>
    <n v="37242.75"/>
    <m/>
    <s v="RP400"/>
    <s v="26FFA4"/>
    <s v="2191"/>
    <s v="646000"/>
    <s v="BFALCA"/>
    <m/>
    <s v="0"/>
    <s v="District"/>
    <s v="2"/>
    <x v="1"/>
    <s v="26"/>
    <x v="10"/>
    <s v="26F"/>
    <s v="Director Financial Aid"/>
    <s v="26FA"/>
    <s v="Director Financial Aid (New Queue)"/>
  </r>
  <r>
    <s v="BMC625"/>
    <x v="0"/>
    <s v="LABORF"/>
    <s v="2025"/>
    <n v="59043.72"/>
    <m/>
    <s v="RP400"/>
    <s v="26FFA4"/>
    <s v="2191"/>
    <s v="646000"/>
    <s v="BFALCA"/>
    <m/>
    <s v="0"/>
    <s v="District"/>
    <s v="2"/>
    <x v="1"/>
    <s v="26"/>
    <x v="10"/>
    <s v="26F"/>
    <s v="Director Financial Aid"/>
    <s v="26FA"/>
    <s v="Director Financial Aid (New Queue)"/>
  </r>
  <r>
    <s v="BMF523"/>
    <x v="0"/>
    <s v="LABORF"/>
    <s v="2025"/>
    <n v="13243.9"/>
    <m/>
    <s v="RP009"/>
    <s v="26GCA1"/>
    <s v="1231"/>
    <s v="643010"/>
    <s v="CARLCB"/>
    <m/>
    <s v="0"/>
    <s v="District"/>
    <s v="2"/>
    <x v="1"/>
    <s v="26"/>
    <x v="10"/>
    <s v="26G"/>
    <s v="Assoc VP - BC"/>
    <s v="26GA"/>
    <s v="EOPS/CARE"/>
  </r>
  <r>
    <s v="BMC264"/>
    <x v="0"/>
    <s v="LABORF"/>
    <s v="2025"/>
    <n v="57603.62"/>
    <m/>
    <s v="GU001"/>
    <s v="26HAR1"/>
    <s v="2191"/>
    <s v="620000"/>
    <m/>
    <m/>
    <s v="0"/>
    <s v="District"/>
    <s v="2"/>
    <x v="1"/>
    <s v="26"/>
    <x v="10"/>
    <s v="26H"/>
    <s v="ADMISSIONS &amp; RECS."/>
    <s v="26HA"/>
    <s v="ADMISSIONS &amp; RECS."/>
  </r>
  <r>
    <s v="BPE579"/>
    <x v="0"/>
    <s v="LABORF"/>
    <s v="2025"/>
    <n v="0"/>
    <m/>
    <s v="RP659"/>
    <s v="26JCAS"/>
    <s v="2394"/>
    <s v="643020"/>
    <s v="CASDSE"/>
    <m/>
    <s v="0"/>
    <s v="District"/>
    <s v="2"/>
    <x v="1"/>
    <s v="26"/>
    <x v="10"/>
    <s v="26J"/>
    <s v="Director Special Programs"/>
    <s v="26JC"/>
    <s v="BC Cal SOAP"/>
  </r>
  <r>
    <s v="BPE557"/>
    <x v="0"/>
    <s v="LABORF"/>
    <s v="2025"/>
    <n v="0"/>
    <m/>
    <s v="RP659"/>
    <s v="26JCAS"/>
    <s v="2394"/>
    <s v="643020"/>
    <s v="CASDSE"/>
    <m/>
    <s v="0"/>
    <s v="District"/>
    <s v="2"/>
    <x v="1"/>
    <s v="26"/>
    <x v="10"/>
    <s v="26J"/>
    <s v="Director Special Programs"/>
    <s v="26JC"/>
    <s v="BC Cal SOAP"/>
  </r>
  <r>
    <s v="BPE545"/>
    <x v="0"/>
    <s v="LABORF"/>
    <s v="2025"/>
    <n v="0"/>
    <m/>
    <s v="RP659"/>
    <s v="26JCAS"/>
    <s v="2394"/>
    <s v="643020"/>
    <s v="CASDSE"/>
    <m/>
    <s v="0"/>
    <s v="District"/>
    <s v="2"/>
    <x v="1"/>
    <s v="26"/>
    <x v="10"/>
    <s v="26J"/>
    <s v="Director Special Programs"/>
    <s v="26JC"/>
    <s v="BC Cal SOAP"/>
  </r>
  <r>
    <s v="BPE343"/>
    <x v="0"/>
    <s v="LABORF"/>
    <s v="2025"/>
    <n v="0"/>
    <m/>
    <s v="RP659"/>
    <s v="26JCAS"/>
    <s v="2394"/>
    <s v="643020"/>
    <s v="CASDPS"/>
    <m/>
    <s v="0"/>
    <s v="District"/>
    <s v="2"/>
    <x v="1"/>
    <s v="26"/>
    <x v="10"/>
    <s v="26J"/>
    <s v="Director Special Programs"/>
    <s v="26JC"/>
    <s v="BC Cal SOAP"/>
  </r>
  <r>
    <s v="BPE566"/>
    <x v="0"/>
    <s v="LABORF"/>
    <s v="2025"/>
    <n v="0"/>
    <m/>
    <s v="RP659"/>
    <s v="26JCAS"/>
    <s v="2394"/>
    <s v="643020"/>
    <s v="CASDSE"/>
    <m/>
    <s v="0"/>
    <s v="District"/>
    <s v="2"/>
    <x v="1"/>
    <s v="26"/>
    <x v="10"/>
    <s v="26J"/>
    <s v="Director Special Programs"/>
    <s v="26JC"/>
    <s v="BC Cal SOAP"/>
  </r>
  <r>
    <s v="BPE583"/>
    <x v="0"/>
    <s v="LABORF"/>
    <s v="2025"/>
    <n v="0"/>
    <m/>
    <s v="RP659"/>
    <s v="26JCAS"/>
    <s v="2394"/>
    <s v="643020"/>
    <s v="CASDPS"/>
    <m/>
    <s v="0"/>
    <s v="District"/>
    <s v="2"/>
    <x v="1"/>
    <s v="26"/>
    <x v="10"/>
    <s v="26J"/>
    <s v="Director Special Programs"/>
    <s v="26JC"/>
    <s v="BC Cal SOAP"/>
  </r>
  <r>
    <s v="BMC679"/>
    <x v="0"/>
    <s v="LABORF"/>
    <s v="2025"/>
    <n v="13330.11"/>
    <m/>
    <s v="RP131"/>
    <s v="26JFG1"/>
    <s v="2191"/>
    <s v="649080"/>
    <s v="FKCFEN"/>
    <m/>
    <s v="0"/>
    <s v="District"/>
    <s v="2"/>
    <x v="1"/>
    <s v="26"/>
    <x v="10"/>
    <s v="26J"/>
    <s v="Director Special Programs"/>
    <s v="26JF"/>
    <s v="BC Foster Care Grants"/>
  </r>
  <r>
    <s v="BMM079"/>
    <x v="0"/>
    <s v="LABORF"/>
    <s v="2025"/>
    <n v="7042.51"/>
    <m/>
    <s v="RP131"/>
    <s v="26JFG1"/>
    <s v="1214"/>
    <s v="649080"/>
    <s v="FKCSNX"/>
    <m/>
    <s v="0"/>
    <s v="District"/>
    <s v="2"/>
    <x v="1"/>
    <s v="26"/>
    <x v="10"/>
    <s v="26J"/>
    <s v="Director Special Programs"/>
    <s v="26JF"/>
    <s v="BC Foster Care Grants"/>
  </r>
  <r>
    <s v="BMC679"/>
    <x v="0"/>
    <s v="LABORF"/>
    <s v="2025"/>
    <n v="2352.37"/>
    <m/>
    <s v="RP131"/>
    <s v="26JFG1"/>
    <s v="2191"/>
    <s v="649080"/>
    <s v="FKCFNX"/>
    <m/>
    <s v="0"/>
    <s v="District"/>
    <s v="2"/>
    <x v="1"/>
    <s v="26"/>
    <x v="10"/>
    <s v="26J"/>
    <s v="Director Special Programs"/>
    <s v="26JF"/>
    <s v="BC Foster Care Grants"/>
  </r>
  <r>
    <s v="BMN221"/>
    <x v="0"/>
    <s v="LABORF"/>
    <s v="2025"/>
    <n v="0"/>
    <m/>
    <s v="GU001"/>
    <s v="26KCG2"/>
    <s v="2110"/>
    <s v="649040"/>
    <m/>
    <m/>
    <s v="0"/>
    <s v="District"/>
    <s v="2"/>
    <x v="1"/>
    <s v="26"/>
    <x v="10"/>
    <s v="26K"/>
    <s v="Director Transfer Pathways"/>
    <s v="26KC"/>
    <s v="BC INTERNATIONAL"/>
  </r>
  <r>
    <s v="BMC686"/>
    <x v="0"/>
    <s v="LABORF"/>
    <s v="2025"/>
    <n v="65738.03"/>
    <m/>
    <s v="RP384"/>
    <s v="26LEQ9"/>
    <s v="2191"/>
    <s v="649090"/>
    <m/>
    <m/>
    <s v="0"/>
    <s v="District"/>
    <s v="2"/>
    <x v="1"/>
    <s v="26"/>
    <x v="10"/>
    <s v="26L"/>
    <s v="Dir Categorical Programs"/>
    <s v="26LA"/>
    <s v="Categorical Programs"/>
  </r>
  <r>
    <s v="BMC685"/>
    <x v="0"/>
    <s v="LABORF"/>
    <s v="2025"/>
    <n v="43825.35"/>
    <m/>
    <s v="RP384"/>
    <s v="26LEQ9"/>
    <s v="2191"/>
    <s v="649090"/>
    <m/>
    <m/>
    <s v="0"/>
    <s v="District"/>
    <s v="2"/>
    <x v="1"/>
    <s v="26"/>
    <x v="10"/>
    <s v="26L"/>
    <s v="Dir Categorical Programs"/>
    <s v="26LA"/>
    <s v="Categorical Programs"/>
  </r>
  <r>
    <s v="BMN055"/>
    <x v="0"/>
    <s v="LABORF"/>
    <s v="2025"/>
    <n v="65040.38"/>
    <m/>
    <s v="RP384"/>
    <s v="26LEQ9"/>
    <s v="2110"/>
    <s v="649090"/>
    <m/>
    <m/>
    <s v="0"/>
    <s v="District"/>
    <s v="2"/>
    <x v="1"/>
    <s v="26"/>
    <x v="10"/>
    <s v="26L"/>
    <s v="Dir Categorical Programs"/>
    <s v="26LA"/>
    <s v="Categorical Programs"/>
  </r>
  <r>
    <s v="BMC139"/>
    <x v="0"/>
    <s v="LABORF"/>
    <s v="2025"/>
    <n v="17296.849999999999"/>
    <m/>
    <s v="RP384"/>
    <s v="26LEQ9"/>
    <s v="2191"/>
    <s v="649090"/>
    <m/>
    <m/>
    <s v="0"/>
    <s v="District"/>
    <s v="2"/>
    <x v="1"/>
    <s v="26"/>
    <x v="10"/>
    <s v="26L"/>
    <s v="Dir Categorical Programs"/>
    <s v="26LA"/>
    <s v="Categorical Programs"/>
  </r>
  <r>
    <s v="BMC657"/>
    <x v="0"/>
    <s v="LABORF"/>
    <s v="2025"/>
    <n v="52638.32"/>
    <m/>
    <s v="RP384"/>
    <s v="26LEQ9"/>
    <s v="2191"/>
    <s v="649090"/>
    <m/>
    <m/>
    <s v="0"/>
    <s v="District"/>
    <s v="2"/>
    <x v="1"/>
    <s v="26"/>
    <x v="10"/>
    <s v="26L"/>
    <s v="Dir Categorical Programs"/>
    <s v="26LA"/>
    <s v="Categorical Programs"/>
  </r>
  <r>
    <s v="BMF578"/>
    <x v="0"/>
    <s v="LABORF"/>
    <s v="2025"/>
    <n v="106283.51"/>
    <m/>
    <s v="RP384"/>
    <s v="26LEQ9"/>
    <s v="1231"/>
    <s v="649090"/>
    <m/>
    <m/>
    <s v="0"/>
    <s v="District"/>
    <s v="2"/>
    <x v="1"/>
    <s v="26"/>
    <x v="10"/>
    <s v="26L"/>
    <s v="Dir Categorical Programs"/>
    <s v="26LA"/>
    <s v="Categorical Programs"/>
  </r>
  <r>
    <s v="BMC016"/>
    <x v="0"/>
    <s v="LABORF"/>
    <s v="2025"/>
    <n v="35458.49"/>
    <m/>
    <s v="RP384"/>
    <s v="26LEQ9"/>
    <s v="2191"/>
    <s v="649090"/>
    <m/>
    <m/>
    <s v="0"/>
    <s v="District"/>
    <s v="2"/>
    <x v="1"/>
    <s v="26"/>
    <x v="10"/>
    <s v="26L"/>
    <s v="Dir Categorical Programs"/>
    <s v="26LA"/>
    <s v="Categorical Programs"/>
  </r>
  <r>
    <s v="BMF576"/>
    <x v="0"/>
    <s v="LABORF"/>
    <s v="2025"/>
    <n v="92830.74"/>
    <m/>
    <s v="RP384"/>
    <s v="26LEQ9"/>
    <s v="1231"/>
    <s v="649090"/>
    <m/>
    <m/>
    <s v="0"/>
    <s v="District"/>
    <s v="2"/>
    <x v="1"/>
    <s v="26"/>
    <x v="10"/>
    <s v="26L"/>
    <s v="Dir Categorical Programs"/>
    <s v="26LA"/>
    <s v="Categorical Programs"/>
  </r>
  <r>
    <s v="BMM079"/>
    <x v="0"/>
    <s v="LABORF"/>
    <s v="2025"/>
    <n v="24008.55"/>
    <m/>
    <s v="RP384"/>
    <s v="26LEQA"/>
    <s v="1214"/>
    <s v="649090"/>
    <m/>
    <m/>
    <s v="0"/>
    <s v="District"/>
    <s v="2"/>
    <x v="1"/>
    <s v="26"/>
    <x v="10"/>
    <s v="26L"/>
    <s v="Dir Categorical Programs"/>
    <s v="26LA"/>
    <s v="Categorical Programs"/>
  </r>
  <r>
    <s v="BMC657"/>
    <x v="0"/>
    <s v="LABORF"/>
    <s v="2025"/>
    <n v="17546.099999999999"/>
    <m/>
    <s v="RP384"/>
    <s v="26LEQA"/>
    <s v="2191"/>
    <s v="649090"/>
    <m/>
    <m/>
    <s v="0"/>
    <s v="District"/>
    <s v="2"/>
    <x v="1"/>
    <s v="26"/>
    <x v="10"/>
    <s v="26L"/>
    <s v="Dir Categorical Programs"/>
    <s v="26LA"/>
    <s v="Categorical Programs"/>
  </r>
  <r>
    <s v="BMC686"/>
    <x v="0"/>
    <s v="LABORF"/>
    <s v="2025"/>
    <n v="21912.68"/>
    <m/>
    <s v="RP384"/>
    <s v="26LEQA"/>
    <s v="2191"/>
    <s v="649090"/>
    <m/>
    <m/>
    <s v="0"/>
    <s v="District"/>
    <s v="2"/>
    <x v="1"/>
    <s v="26"/>
    <x v="10"/>
    <s v="26L"/>
    <s v="Dir Categorical Programs"/>
    <s v="26LA"/>
    <s v="Categorical Programs"/>
  </r>
  <r>
    <s v="BMC789"/>
    <x v="0"/>
    <s v="LABORF"/>
    <s v="2025"/>
    <n v="18434.39"/>
    <m/>
    <s v="RP384"/>
    <s v="26LEQA"/>
    <s v="2191"/>
    <s v="649090"/>
    <m/>
    <m/>
    <s v="0"/>
    <s v="District"/>
    <s v="2"/>
    <x v="1"/>
    <s v="26"/>
    <x v="10"/>
    <s v="26L"/>
    <s v="Dir Categorical Programs"/>
    <s v="26LA"/>
    <s v="Categorical Programs"/>
  </r>
  <r>
    <s v="BMC873"/>
    <x v="0"/>
    <s v="LABORF"/>
    <s v="2025"/>
    <n v="39942.370000000003"/>
    <m/>
    <s v="RP029"/>
    <s v="26JNA1"/>
    <s v="2191"/>
    <s v="649090"/>
    <m/>
    <m/>
    <s v="0"/>
    <s v="District"/>
    <s v="2"/>
    <x v="1"/>
    <s v="26"/>
    <x v="10"/>
    <s v="26L"/>
    <s v="Dir Categorical Programs"/>
    <s v="26LB"/>
    <s v="CATEGORICAL NASSSP Native American"/>
  </r>
  <r>
    <s v="BPE645"/>
    <x v="0"/>
    <s v="LABORF"/>
    <s v="2025"/>
    <n v="0"/>
    <m/>
    <s v="RP659"/>
    <s v="26LCAS"/>
    <s v="2394"/>
    <s v="643020"/>
    <s v="CASCSC"/>
    <m/>
    <s v="0"/>
    <s v="District"/>
    <s v="2"/>
    <x v="1"/>
    <s v="26"/>
    <x v="10"/>
    <s v="26L"/>
    <s v="Dir Categorical Programs"/>
    <s v="26LC"/>
    <s v="CATEGORICAL BC CAL SOAP"/>
  </r>
  <r>
    <s v="BPE632"/>
    <x v="0"/>
    <s v="LABORF"/>
    <s v="2025"/>
    <n v="0"/>
    <m/>
    <s v="RP659"/>
    <s v="26LCAS"/>
    <s v="2394"/>
    <s v="643020"/>
    <s v="CASDSE"/>
    <m/>
    <s v="0"/>
    <s v="District"/>
    <s v="2"/>
    <x v="1"/>
    <s v="26"/>
    <x v="10"/>
    <s v="26L"/>
    <s v="Dir Categorical Programs"/>
    <s v="26LC"/>
    <s v="CATEGORICAL BC CAL SOAP"/>
  </r>
  <r>
    <s v="BMN197"/>
    <x v="0"/>
    <s v="LABORF"/>
    <s v="2025"/>
    <n v="110679.78"/>
    <m/>
    <s v="RP659"/>
    <s v="26LCAS"/>
    <s v="2110"/>
    <s v="643020"/>
    <s v="CASSAD"/>
    <m/>
    <s v="0"/>
    <s v="District"/>
    <s v="2"/>
    <x v="1"/>
    <s v="26"/>
    <x v="10"/>
    <s v="26L"/>
    <s v="Dir Categorical Programs"/>
    <s v="26LC"/>
    <s v="CATEGORICAL BC CAL SOAP"/>
  </r>
  <r>
    <s v="CMC221"/>
    <x v="0"/>
    <s v="LABORF"/>
    <s v="2025"/>
    <n v="14286.88"/>
    <m/>
    <s v="GU001"/>
    <s v="406IT1"/>
    <s v="2191"/>
    <s v="678000"/>
    <m/>
    <s v="CT"/>
    <s v="0"/>
    <s v="District"/>
    <s v="4"/>
    <x v="2"/>
    <s v="40"/>
    <x v="11"/>
    <s v="406"/>
    <s v="Information Technology"/>
    <s v="406A"/>
    <s v="Information Technology"/>
  </r>
  <r>
    <s v="CTM010"/>
    <x v="0"/>
    <s v="LABORF"/>
    <s v="2025"/>
    <n v="0"/>
    <m/>
    <s v="GU001"/>
    <s v="406IT1"/>
    <s v="2110"/>
    <s v="678000"/>
    <m/>
    <s v="CI"/>
    <s v="0"/>
    <s v="District"/>
    <s v="4"/>
    <x v="2"/>
    <s v="40"/>
    <x v="11"/>
    <s v="406"/>
    <s v="Information Technology"/>
    <s v="406A"/>
    <s v="Information Technology"/>
  </r>
  <r>
    <s v="CMN041"/>
    <x v="0"/>
    <s v="LABORF"/>
    <s v="2025"/>
    <n v="111855.75"/>
    <m/>
    <s v="GU001"/>
    <s v="409PI1"/>
    <s v="2110"/>
    <s v="671000"/>
    <m/>
    <s v="CI"/>
    <s v="0"/>
    <s v="District"/>
    <s v="4"/>
    <x v="2"/>
    <s v="40"/>
    <x v="11"/>
    <s v="409"/>
    <s v="Public Information-Extrnl Relations"/>
    <s v="409A"/>
    <s v="Public Information-Extrnl Relations"/>
  </r>
  <r>
    <s v="CMC283"/>
    <x v="0"/>
    <s v="LABORF"/>
    <s v="2025"/>
    <n v="7018.44"/>
    <m/>
    <s v="RP384"/>
    <s v="40KEQ9"/>
    <s v="2191"/>
    <s v="649090"/>
    <m/>
    <s v="CI"/>
    <s v="0"/>
    <s v="District"/>
    <s v="4"/>
    <x v="2"/>
    <s v="40"/>
    <x v="11"/>
    <s v="40K"/>
    <s v="Equity"/>
    <s v="40KA"/>
    <s v="Equity"/>
  </r>
  <r>
    <s v="CMC159"/>
    <x v="0"/>
    <s v="LABORF"/>
    <s v="2025"/>
    <n v="2952.19"/>
    <m/>
    <s v="RP384"/>
    <s v="40KEQA"/>
    <s v="2191"/>
    <s v="649090"/>
    <m/>
    <s v="CI"/>
    <s v="0"/>
    <s v="District"/>
    <s v="4"/>
    <x v="2"/>
    <s v="40"/>
    <x v="11"/>
    <s v="40K"/>
    <s v="Equity"/>
    <s v="40KA"/>
    <s v="Equity"/>
  </r>
  <r>
    <s v="CMF211"/>
    <x v="0"/>
    <s v="LABORF"/>
    <s v="2025"/>
    <n v="7178.91"/>
    <m/>
    <s v="RP384"/>
    <s v="40KEQA"/>
    <s v="1231"/>
    <s v="649090"/>
    <m/>
    <s v="CT"/>
    <s v="0"/>
    <s v="District"/>
    <s v="4"/>
    <x v="2"/>
    <s v="40"/>
    <x v="11"/>
    <s v="40K"/>
    <s v="Equity"/>
    <s v="40KA"/>
    <s v="Equity"/>
  </r>
  <r>
    <s v="CMM026"/>
    <x v="0"/>
    <s v="LABORF"/>
    <s v="2025"/>
    <n v="6570.35"/>
    <m/>
    <s v="RP384"/>
    <s v="40KEQA"/>
    <s v="1214"/>
    <s v="649090"/>
    <m/>
    <s v="CI"/>
    <s v="0"/>
    <s v="District"/>
    <s v="4"/>
    <x v="2"/>
    <s v="40"/>
    <x v="11"/>
    <s v="40K"/>
    <s v="Equity"/>
    <s v="40KA"/>
    <s v="Equity"/>
  </r>
  <r>
    <s v="CMC234"/>
    <x v="0"/>
    <s v="LABORF"/>
    <s v="2025"/>
    <n v="1156.25"/>
    <m/>
    <s v="RP029"/>
    <s v="40KNA1"/>
    <s v="2191"/>
    <s v="649090"/>
    <m/>
    <s v="CI"/>
    <s v="0"/>
    <s v="District"/>
    <s v="4"/>
    <x v="2"/>
    <s v="40"/>
    <x v="11"/>
    <s v="40K"/>
    <s v="Equity"/>
    <s v="40KA"/>
    <s v="Equity"/>
  </r>
  <r>
    <s v="CPE036"/>
    <x v="0"/>
    <s v="LABORF"/>
    <s v="2025"/>
    <n v="0"/>
    <m/>
    <s v="RP026"/>
    <s v="40KTQ1"/>
    <s v="2311"/>
    <s v="649090"/>
    <m/>
    <s v="CI"/>
    <s v="0"/>
    <s v="District"/>
    <s v="4"/>
    <x v="2"/>
    <s v="40"/>
    <x v="11"/>
    <s v="40K"/>
    <s v="Equity"/>
    <s v="40KA"/>
    <s v="Equity"/>
  </r>
  <r>
    <s v="CMC234"/>
    <x v="0"/>
    <s v="LABORF"/>
    <s v="2025"/>
    <n v="1156.25"/>
    <m/>
    <s v="RP026"/>
    <s v="40KTQ1"/>
    <s v="2191"/>
    <s v="649090"/>
    <m/>
    <s v="CI"/>
    <s v="0"/>
    <s v="District"/>
    <s v="4"/>
    <x v="2"/>
    <s v="40"/>
    <x v="11"/>
    <s v="40K"/>
    <s v="Equity"/>
    <s v="40KA"/>
    <s v="Equity"/>
  </r>
  <r>
    <s v="CO2370"/>
    <x v="0"/>
    <s v="LABORF"/>
    <s v="2025"/>
    <n v="0"/>
    <m/>
    <s v="GU001"/>
    <s v="410VI0"/>
    <s v="1330"/>
    <s v="089900"/>
    <m/>
    <s v="CI"/>
    <s v="0"/>
    <s v="District"/>
    <s v="4"/>
    <x v="2"/>
    <s v="41"/>
    <x v="12"/>
    <s v="410"/>
    <s v="VP Academic Affairs"/>
    <s v="410A"/>
    <s v="CC - VP Academic Affairs"/>
  </r>
  <r>
    <s v="CA2530"/>
    <x v="0"/>
    <s v="LABORF"/>
    <s v="2025"/>
    <n v="0"/>
    <m/>
    <s v="GU001"/>
    <s v="410VI0"/>
    <s v="1310"/>
    <s v="089900"/>
    <m/>
    <s v="CI"/>
    <s v="0"/>
    <s v="District"/>
    <s v="4"/>
    <x v="2"/>
    <s v="41"/>
    <x v="12"/>
    <s v="410"/>
    <s v="VP Academic Affairs"/>
    <s v="410A"/>
    <s v="CC - VP Academic Affairs"/>
  </r>
  <r>
    <s v="CPE067"/>
    <x v="0"/>
    <s v="LABORF"/>
    <s v="2025"/>
    <n v="0"/>
    <m/>
    <s v="GU001"/>
    <s v="411AH1"/>
    <s v="2412"/>
    <s v="125000"/>
    <m/>
    <s v="CI"/>
    <s v="0"/>
    <s v="District"/>
    <s v="4"/>
    <x v="2"/>
    <s v="41"/>
    <x v="12"/>
    <s v="411"/>
    <s v="Dean of Career Technical Education"/>
    <s v="411A"/>
    <s v="Dean of Career Technical Education"/>
  </r>
  <r>
    <s v="CMF130"/>
    <x v="0"/>
    <s v="LABORF"/>
    <s v="2025"/>
    <n v="0"/>
    <m/>
    <s v="GU001"/>
    <s v="411AH1"/>
    <s v="1100"/>
    <s v="120100"/>
    <m/>
    <s v="CI"/>
    <s v="0"/>
    <s v="District"/>
    <s v="4"/>
    <x v="2"/>
    <s v="41"/>
    <x v="12"/>
    <s v="411"/>
    <s v="Dean of Career Technical Education"/>
    <s v="411A"/>
    <s v="Dean of Career Technical Education"/>
  </r>
  <r>
    <s v="CMF155"/>
    <x v="0"/>
    <s v="LABORF"/>
    <s v="2025"/>
    <n v="128412.17"/>
    <m/>
    <s v="GU001"/>
    <s v="411BU1"/>
    <s v="1100"/>
    <s v="050100"/>
    <m/>
    <s v="CI"/>
    <s v="0"/>
    <s v="District"/>
    <s v="4"/>
    <x v="2"/>
    <s v="41"/>
    <x v="12"/>
    <s v="411"/>
    <s v="Dean of Career Technical Education"/>
    <s v="411A"/>
    <s v="Dean of Career Technical Education"/>
  </r>
  <r>
    <s v="CMF106"/>
    <x v="0"/>
    <s v="LABORF"/>
    <s v="2025"/>
    <n v="103485.02"/>
    <m/>
    <s v="GU001"/>
    <s v="411CI1"/>
    <s v="1100"/>
    <s v="130500"/>
    <m/>
    <s v="CI"/>
    <s v="0"/>
    <s v="District"/>
    <s v="4"/>
    <x v="2"/>
    <s v="41"/>
    <x v="12"/>
    <s v="411"/>
    <s v="Dean of Career Technical Education"/>
    <s v="411A"/>
    <s v="Dean of Career Technical Education"/>
  </r>
  <r>
    <s v="CMF223"/>
    <x v="0"/>
    <s v="LABORF"/>
    <s v="2025"/>
    <n v="100315.38"/>
    <m/>
    <s v="GU001"/>
    <s v="411NT1"/>
    <s v="1100"/>
    <s v="070100"/>
    <m/>
    <s v="CI"/>
    <s v="0"/>
    <s v="District"/>
    <s v="4"/>
    <x v="2"/>
    <s v="41"/>
    <x v="12"/>
    <s v="411"/>
    <s v="Dean of Career Technical Education"/>
    <s v="411A"/>
    <s v="Dean of Career Technical Education"/>
  </r>
  <r>
    <s v="CMF036"/>
    <x v="0"/>
    <s v="LABORF"/>
    <s v="2025"/>
    <n v="147967.51"/>
    <m/>
    <s v="GU001"/>
    <s v="411NT1"/>
    <s v="1100"/>
    <s v="070100"/>
    <m/>
    <s v="CI"/>
    <s v="0"/>
    <s v="District"/>
    <s v="4"/>
    <x v="2"/>
    <s v="41"/>
    <x v="12"/>
    <s v="411"/>
    <s v="Dean of Career Technical Education"/>
    <s v="411A"/>
    <s v="Dean of Career Technical Education"/>
  </r>
  <r>
    <s v="CPE045"/>
    <x v="0"/>
    <s v="LABORF"/>
    <s v="2025"/>
    <n v="0"/>
    <m/>
    <s v="RP613"/>
    <s v="411WL7"/>
    <s v="2394"/>
    <s v="601000"/>
    <s v="C9010D"/>
    <s v="CI"/>
    <s v="0"/>
    <s v="District"/>
    <s v="4"/>
    <x v="2"/>
    <s v="41"/>
    <x v="12"/>
    <s v="411"/>
    <s v="Dean of Career Technical Education"/>
    <s v="411A"/>
    <s v="Dean of Career Technical Education"/>
  </r>
  <r>
    <s v="CMC251"/>
    <x v="0"/>
    <s v="LABORF"/>
    <s v="2025"/>
    <n v="14049.66"/>
    <m/>
    <s v="RP613"/>
    <s v="411WL8"/>
    <s v="2191"/>
    <s v="601000"/>
    <s v="C2675D"/>
    <s v="CI"/>
    <s v="0"/>
    <s v="District"/>
    <s v="4"/>
    <x v="2"/>
    <s v="41"/>
    <x v="12"/>
    <s v="411"/>
    <s v="Dean of Career Technical Education"/>
    <s v="411A"/>
    <s v="Dean of Career Technical Education"/>
  </r>
  <r>
    <s v="DMC171"/>
    <x v="0"/>
    <s v="LABORF"/>
    <s v="2025"/>
    <n v="28219.279999999999"/>
    <m/>
    <s v="RP613"/>
    <s v="411WR8"/>
    <s v="2191"/>
    <s v="684000"/>
    <s v="R4128D"/>
    <s v="CI"/>
    <s v="0"/>
    <s v="District"/>
    <s v="4"/>
    <x v="2"/>
    <s v="41"/>
    <x v="12"/>
    <s v="411"/>
    <s v="Dean of Career Technical Education"/>
    <s v="411A"/>
    <s v="Dean of Career Technical Education"/>
  </r>
  <r>
    <s v="CMC069"/>
    <x v="0"/>
    <s v="LABORF"/>
    <s v="2025"/>
    <n v="5969.74"/>
    <m/>
    <s v="RP107"/>
    <s v="415WE1"/>
    <s v="2191"/>
    <s v="631000"/>
    <m/>
    <s v="CB"/>
    <s v="0"/>
    <s v="District"/>
    <s v="4"/>
    <x v="2"/>
    <s v="41"/>
    <x v="12"/>
    <s v="415"/>
    <s v="Director of Eastern Sierra Center"/>
    <s v="415A"/>
    <s v="CC  -  EASTERN SIERRA CENTER"/>
  </r>
  <r>
    <s v="CMM028"/>
    <x v="0"/>
    <s v="LABORF"/>
    <s v="2025"/>
    <n v="13805.95"/>
    <m/>
    <s v="GU001"/>
    <s v="418TH1"/>
    <s v="1214"/>
    <s v="711001"/>
    <m/>
    <s v="CT"/>
    <s v="0"/>
    <s v="District"/>
    <s v="4"/>
    <x v="2"/>
    <s v="41"/>
    <x v="12"/>
    <s v="418"/>
    <s v="Director - KRV/South Kern"/>
    <s v="418A"/>
    <s v="KRV/South Kern Campus"/>
  </r>
  <r>
    <s v="CPE020"/>
    <x v="0"/>
    <s v="LABORF"/>
    <s v="2025"/>
    <n v="0"/>
    <m/>
    <s v="RP634"/>
    <s v="41EAE9"/>
    <s v="1340"/>
    <s v="611000"/>
    <s v="AEPDAB"/>
    <s v="CT"/>
    <s v="0"/>
    <s v="District"/>
    <s v="4"/>
    <x v="2"/>
    <s v="41"/>
    <x v="12"/>
    <s v="41E"/>
    <s v="Dean, Liberal Arts &amp; Science"/>
    <s v="41EA"/>
    <s v="Dean, Liberal Arts &amp; Science"/>
  </r>
  <r>
    <s v="CMF124"/>
    <x v="0"/>
    <s v="LABORF"/>
    <s v="2025"/>
    <n v="41063.01"/>
    <m/>
    <s v="GU001"/>
    <s v="41ECM1"/>
    <s v="1100"/>
    <s v="150100"/>
    <m/>
    <s v="CM"/>
    <s v="0"/>
    <s v="District"/>
    <s v="4"/>
    <x v="2"/>
    <s v="41"/>
    <x v="12"/>
    <s v="41E"/>
    <s v="Dean, Liberal Arts &amp; Science"/>
    <s v="41EB"/>
    <s v="CC-Communications"/>
  </r>
  <r>
    <s v="CMF114"/>
    <x v="0"/>
    <s v="LABORF"/>
    <s v="2025"/>
    <n v="74724.19"/>
    <m/>
    <s v="GU001"/>
    <s v="41ECM1"/>
    <s v="1100"/>
    <s v="150100"/>
    <m/>
    <s v="CT"/>
    <s v="0"/>
    <s v="District"/>
    <s v="4"/>
    <x v="2"/>
    <s v="41"/>
    <x v="12"/>
    <s v="41E"/>
    <s v="Dean, Liberal Arts &amp; Science"/>
    <s v="41EB"/>
    <s v="CC-Communications"/>
  </r>
  <r>
    <s v="CMF031"/>
    <x v="0"/>
    <s v="LABORF"/>
    <s v="2025"/>
    <n v="104457.33"/>
    <m/>
    <s v="GU001"/>
    <s v="41EPH1"/>
    <s v="1100"/>
    <s v="083500"/>
    <m/>
    <s v="CI"/>
    <s v="0"/>
    <s v="District"/>
    <s v="4"/>
    <x v="2"/>
    <s v="41"/>
    <x v="12"/>
    <s v="41E"/>
    <s v="Dean, Liberal Arts &amp; Science"/>
    <s v="41ED"/>
    <s v="CC-PE &amp; Health"/>
  </r>
  <r>
    <s v="CMF018"/>
    <x v="0"/>
    <s v="LABORF"/>
    <s v="2025"/>
    <n v="143432.92000000001"/>
    <m/>
    <s v="GU001"/>
    <s v="41ESC1"/>
    <s v="1100"/>
    <s v="040100"/>
    <m/>
    <s v="CI"/>
    <s v="0"/>
    <s v="District"/>
    <s v="4"/>
    <x v="2"/>
    <s v="41"/>
    <x v="12"/>
    <s v="41E"/>
    <s v="Dean, Liberal Arts &amp; Science"/>
    <s v="41EE"/>
    <s v="CC-Science"/>
  </r>
  <r>
    <s v="CMC265"/>
    <x v="0"/>
    <s v="LABORF"/>
    <s v="2025"/>
    <n v="64564.86"/>
    <m/>
    <s v="GU001"/>
    <s v="41ESC1"/>
    <s v="2211"/>
    <s v="040100"/>
    <m/>
    <s v="CI"/>
    <s v="0"/>
    <s v="District"/>
    <s v="4"/>
    <x v="2"/>
    <s v="41"/>
    <x v="12"/>
    <s v="41E"/>
    <s v="Dean, Liberal Arts &amp; Science"/>
    <s v="41EE"/>
    <s v="CC-Science"/>
  </r>
  <r>
    <s v="CMC042"/>
    <x v="0"/>
    <s v="LABORF"/>
    <s v="2025"/>
    <n v="24229.98"/>
    <m/>
    <s v="GU001"/>
    <s v="41EVP1"/>
    <s v="2211"/>
    <s v="100200"/>
    <m/>
    <s v="CI"/>
    <s v="0"/>
    <s v="District"/>
    <s v="4"/>
    <x v="2"/>
    <s v="41"/>
    <x v="12"/>
    <s v="41E"/>
    <s v="Dean, Liberal Arts &amp; Science"/>
    <s v="41EG"/>
    <s v="CC-Visual &amp; Perf Arts"/>
  </r>
  <r>
    <s v="CMC208"/>
    <x v="0"/>
    <s v="LABORF"/>
    <s v="2025"/>
    <n v="89842.08"/>
    <m/>
    <s v="GU001"/>
    <s v="41JIR1"/>
    <s v="2191"/>
    <s v="679000"/>
    <m/>
    <s v="CI"/>
    <s v="0"/>
    <s v="District"/>
    <s v="4"/>
    <x v="2"/>
    <s v="41"/>
    <x v="12"/>
    <s v="41J"/>
    <s v="Institutional Research"/>
    <s v="41JA"/>
    <s v="Institutional Research"/>
  </r>
  <r>
    <s v="CMN029"/>
    <x v="0"/>
    <s v="LABORF"/>
    <s v="2025"/>
    <n v="77692.210000000006"/>
    <m/>
    <s v="GU001"/>
    <s v="41JIR1"/>
    <s v="2110"/>
    <s v="679000"/>
    <m/>
    <s v="CI"/>
    <s v="0"/>
    <s v="District"/>
    <s v="4"/>
    <x v="2"/>
    <s v="41"/>
    <x v="12"/>
    <s v="41J"/>
    <s v="Institutional Research"/>
    <s v="41JA"/>
    <s v="Institutional Research"/>
  </r>
  <r>
    <s v="CMC273"/>
    <x v="0"/>
    <s v="LABORF"/>
    <s v="2025"/>
    <n v="16083.43"/>
    <m/>
    <s v="GU001"/>
    <s v="41MOI1"/>
    <s v="2191"/>
    <s v="601000"/>
    <m/>
    <s v="CP"/>
    <s v="0"/>
    <s v="District"/>
    <s v="4"/>
    <x v="2"/>
    <s v="41"/>
    <x v="12"/>
    <s v="41M"/>
    <s v="Incarcerated Stud Ed Program (ISEP)"/>
    <s v="41MA"/>
    <s v="Incarcerated Stud Ed Program (ISEP)"/>
  </r>
  <r>
    <s v="CMF153"/>
    <x v="0"/>
    <s v="LABORF"/>
    <s v="2025"/>
    <n v="57373.17"/>
    <m/>
    <s v="GU001"/>
    <s v="420VS0"/>
    <s v="1251"/>
    <s v="649090"/>
    <m/>
    <s v="CI"/>
    <s v="0"/>
    <s v="District"/>
    <s v="4"/>
    <x v="2"/>
    <s v="42"/>
    <x v="13"/>
    <s v="420"/>
    <s v="VP Student Services"/>
    <s v="420A"/>
    <s v="CC  -  VP STUDENT SERVICES"/>
  </r>
  <r>
    <s v="CMC263"/>
    <x v="0"/>
    <s v="LABORF"/>
    <s v="2025"/>
    <n v="1545.83"/>
    <m/>
    <s v="RP009"/>
    <s v="422CA1"/>
    <s v="2191"/>
    <s v="643010"/>
    <s v="CARDCB"/>
    <s v="CI"/>
    <s v="0"/>
    <s v="District"/>
    <s v="4"/>
    <x v="2"/>
    <s v="42"/>
    <x v="13"/>
    <s v="422"/>
    <s v="Dir Access Program"/>
    <s v="422C"/>
    <s v="Care"/>
  </r>
  <r>
    <s v="CMF211"/>
    <x v="0"/>
    <s v="LABORF"/>
    <s v="2025"/>
    <n v="2463.11"/>
    <m/>
    <s v="RP009"/>
    <s v="422CA1"/>
    <s v="1231"/>
    <s v="643010"/>
    <s v="CARDCB"/>
    <s v="CT"/>
    <s v="0"/>
    <s v="District"/>
    <s v="4"/>
    <x v="2"/>
    <s v="42"/>
    <x v="13"/>
    <s v="422"/>
    <s v="Dir Access Program"/>
    <s v="422C"/>
    <s v="Care"/>
  </r>
  <r>
    <s v="CMC219"/>
    <x v="0"/>
    <s v="LABORF"/>
    <s v="2025"/>
    <n v="2670.26"/>
    <m/>
    <s v="RP009"/>
    <s v="422CA1"/>
    <s v="2191"/>
    <s v="643010"/>
    <s v="CARDCB"/>
    <s v="CI"/>
    <s v="0"/>
    <s v="District"/>
    <s v="4"/>
    <x v="2"/>
    <s v="42"/>
    <x v="13"/>
    <s v="422"/>
    <s v="Dir Access Program"/>
    <s v="422C"/>
    <s v="Care"/>
  </r>
  <r>
    <s v="CMC262"/>
    <x v="0"/>
    <s v="LABORF"/>
    <s v="2025"/>
    <n v="1551.56"/>
    <m/>
    <s v="RP009"/>
    <s v="422CA1"/>
    <s v="2191"/>
    <s v="643010"/>
    <s v="CARDCB"/>
    <s v="CI"/>
    <s v="0"/>
    <s v="District"/>
    <s v="4"/>
    <x v="2"/>
    <s v="42"/>
    <x v="13"/>
    <s v="422"/>
    <s v="Dir Access Program"/>
    <s v="422C"/>
    <s v="Care"/>
  </r>
  <r>
    <s v="CMC263"/>
    <x v="0"/>
    <s v="LABORF"/>
    <s v="2025"/>
    <n v="662.5"/>
    <m/>
    <s v="RP009"/>
    <s v="422CA1"/>
    <s v="2191"/>
    <s v="643010"/>
    <s v="CARDCA"/>
    <s v="CI"/>
    <s v="0"/>
    <s v="District"/>
    <s v="4"/>
    <x v="2"/>
    <s v="42"/>
    <x v="13"/>
    <s v="422"/>
    <s v="Dir Access Program"/>
    <s v="422C"/>
    <s v="Care"/>
  </r>
  <r>
    <s v="CMC084"/>
    <x v="0"/>
    <s v="LABORF"/>
    <s v="2025"/>
    <n v="2695.07"/>
    <m/>
    <s v="RP006"/>
    <s v="422DS1"/>
    <s v="2191"/>
    <s v="642000"/>
    <m/>
    <s v="CI"/>
    <s v="0"/>
    <s v="District"/>
    <s v="4"/>
    <x v="2"/>
    <s v="42"/>
    <x v="13"/>
    <s v="422"/>
    <s v="Dir Access Program"/>
    <s v="422D"/>
    <s v="DSPS"/>
  </r>
  <r>
    <s v="CMC137"/>
    <x v="0"/>
    <s v="LABORF"/>
    <s v="2025"/>
    <n v="4616.6899999999996"/>
    <m/>
    <s v="RP006"/>
    <s v="422DS1"/>
    <s v="2191"/>
    <s v="642000"/>
    <m/>
    <s v="CI"/>
    <s v="0"/>
    <s v="District"/>
    <s v="4"/>
    <x v="2"/>
    <s v="42"/>
    <x v="13"/>
    <s v="422"/>
    <s v="Dir Access Program"/>
    <s v="422D"/>
    <s v="DSPS"/>
  </r>
  <r>
    <s v="CMF211"/>
    <x v="0"/>
    <s v="LABORF"/>
    <s v="2025"/>
    <n v="2475.4899999999998"/>
    <m/>
    <s v="RP005"/>
    <s v="422EO1"/>
    <s v="1231"/>
    <s v="643000"/>
    <s v="EOPDCA"/>
    <s v="CT"/>
    <s v="0"/>
    <s v="District"/>
    <s v="4"/>
    <x v="2"/>
    <s v="42"/>
    <x v="13"/>
    <s v="422"/>
    <s v="Dir Access Program"/>
    <s v="422E"/>
    <s v="EOPS"/>
  </r>
  <r>
    <s v="CMN038"/>
    <x v="0"/>
    <s v="LABORF"/>
    <s v="2025"/>
    <n v="3289.08"/>
    <m/>
    <s v="RP005"/>
    <s v="422EO1"/>
    <s v="2110"/>
    <s v="643000"/>
    <s v="EOPDCA"/>
    <s v="CI"/>
    <s v="0"/>
    <s v="District"/>
    <s v="4"/>
    <x v="2"/>
    <s v="42"/>
    <x v="13"/>
    <s v="422"/>
    <s v="Dir Access Program"/>
    <s v="422E"/>
    <s v="EOPS"/>
  </r>
  <r>
    <s v="CMC159"/>
    <x v="0"/>
    <s v="LABORF"/>
    <s v="2025"/>
    <n v="5904.37"/>
    <m/>
    <s v="RP005"/>
    <s v="422EO1"/>
    <s v="2191"/>
    <s v="643000"/>
    <s v="EOPDCB"/>
    <s v="CI"/>
    <s v="0"/>
    <s v="District"/>
    <s v="4"/>
    <x v="2"/>
    <s v="42"/>
    <x v="13"/>
    <s v="422"/>
    <s v="Dir Access Program"/>
    <s v="422E"/>
    <s v="EOPS"/>
  </r>
  <r>
    <s v="CMC260"/>
    <x v="0"/>
    <s v="LABORF"/>
    <s v="2025"/>
    <n v="2066.73"/>
    <m/>
    <s v="RP005"/>
    <s v="422EO1"/>
    <s v="2191"/>
    <s v="643000"/>
    <s v="EOPDCB"/>
    <s v="CI"/>
    <s v="0"/>
    <s v="District"/>
    <s v="4"/>
    <x v="2"/>
    <s v="42"/>
    <x v="13"/>
    <s v="422"/>
    <s v="Dir Access Program"/>
    <s v="422E"/>
    <s v="EOPS"/>
  </r>
  <r>
    <s v="CMF211"/>
    <x v="0"/>
    <s v="LABORF"/>
    <s v="2025"/>
    <n v="16090.66"/>
    <m/>
    <s v="RP005"/>
    <s v="422EO1"/>
    <s v="1231"/>
    <s v="643000"/>
    <s v="EOPDCB"/>
    <s v="CT"/>
    <s v="0"/>
    <s v="District"/>
    <s v="4"/>
    <x v="2"/>
    <s v="42"/>
    <x v="13"/>
    <s v="422"/>
    <s v="Dir Access Program"/>
    <s v="422E"/>
    <s v="EOPS"/>
  </r>
  <r>
    <s v="CMC263"/>
    <x v="0"/>
    <s v="LABORF"/>
    <s v="2025"/>
    <n v="5079.1499999999996"/>
    <m/>
    <s v="RP005"/>
    <s v="422EO1"/>
    <s v="2191"/>
    <s v="643000"/>
    <s v="EOPDCB"/>
    <s v="CI"/>
    <s v="0"/>
    <s v="District"/>
    <s v="4"/>
    <x v="2"/>
    <s v="42"/>
    <x v="13"/>
    <s v="422"/>
    <s v="Dir Access Program"/>
    <s v="422E"/>
    <s v="EOPS"/>
  </r>
  <r>
    <s v="CMC137"/>
    <x v="0"/>
    <s v="LABORF"/>
    <s v="2025"/>
    <n v="2585.34"/>
    <m/>
    <s v="RP005"/>
    <s v="422EO1"/>
    <s v="2191"/>
    <s v="643000"/>
    <s v="EOPDCA"/>
    <s v="CI"/>
    <s v="0"/>
    <s v="District"/>
    <s v="4"/>
    <x v="2"/>
    <s v="42"/>
    <x v="13"/>
    <s v="422"/>
    <s v="Dir Access Program"/>
    <s v="422E"/>
    <s v="EOPS"/>
  </r>
  <r>
    <s v="CMC159"/>
    <x v="0"/>
    <s v="LABORF"/>
    <s v="2025"/>
    <n v="5904.37"/>
    <m/>
    <s v="RP706"/>
    <s v="424BN1"/>
    <s v="2191"/>
    <s v="649090"/>
    <m/>
    <s v="CI"/>
    <s v="0"/>
    <s v="District"/>
    <s v="4"/>
    <x v="2"/>
    <s v="42"/>
    <x v="13"/>
    <s v="424"/>
    <s v="Dean Enrollment and Retention"/>
    <s v="424B"/>
    <s v="Dean Enrollment and Retention"/>
  </r>
  <r>
    <s v="CTC012"/>
    <x v="0"/>
    <s v="LABORF"/>
    <s v="2025"/>
    <n v="0"/>
    <m/>
    <s v="GU001"/>
    <s v="424AR1"/>
    <s v="2399"/>
    <s v="620000"/>
    <m/>
    <s v="CI"/>
    <s v="0"/>
    <s v="District"/>
    <s v="4"/>
    <x v="2"/>
    <s v="42"/>
    <x v="13"/>
    <s v="424"/>
    <s v="Dean Enrollment and Retention"/>
    <s v="424C"/>
    <s v="Admissions &amp; Records"/>
  </r>
  <r>
    <s v="CMC283"/>
    <x v="0"/>
    <s v="LABORF"/>
    <s v="2025"/>
    <n v="7018.44"/>
    <m/>
    <s v="RP016"/>
    <s v="424VR1"/>
    <s v="2191"/>
    <s v="648000"/>
    <m/>
    <s v="CI"/>
    <s v="0"/>
    <s v="District"/>
    <s v="4"/>
    <x v="2"/>
    <s v="42"/>
    <x v="13"/>
    <s v="424"/>
    <s v="Dean Enrollment and Retention"/>
    <s v="424C"/>
    <s v="Admissions &amp; Records"/>
  </r>
  <r>
    <s v="CMC159"/>
    <x v="0"/>
    <s v="LABORF"/>
    <s v="2025"/>
    <n v="11808.74"/>
    <m/>
    <s v="TD241"/>
    <s v="424FA1"/>
    <s v="2191"/>
    <s v="646000"/>
    <m/>
    <s v="CI"/>
    <s v="0"/>
    <s v="District"/>
    <s v="4"/>
    <x v="2"/>
    <s v="42"/>
    <x v="13"/>
    <s v="424"/>
    <s v="Dean Enrollment and Retention"/>
    <s v="424D"/>
    <s v="Financial Aid"/>
  </r>
  <r>
    <s v="CTC026"/>
    <x v="0"/>
    <s v="LABORF"/>
    <s v="2025"/>
    <n v="0"/>
    <m/>
    <s v="RP400"/>
    <s v="424FA1"/>
    <s v="2399"/>
    <s v="646002"/>
    <s v="BFADCA"/>
    <s v="CI"/>
    <s v="0"/>
    <s v="District"/>
    <s v="4"/>
    <x v="2"/>
    <s v="42"/>
    <x v="13"/>
    <s v="424"/>
    <s v="Dean Enrollment and Retention"/>
    <s v="424D"/>
    <s v="Financial Aid"/>
  </r>
  <r>
    <s v="CMC013"/>
    <x v="0"/>
    <s v="LABORF"/>
    <s v="2025"/>
    <n v="23822.17"/>
    <m/>
    <s v="RP400"/>
    <s v="424FA1"/>
    <s v="2191"/>
    <s v="646002"/>
    <s v="BFADBA"/>
    <s v="CI"/>
    <s v="0"/>
    <s v="District"/>
    <s v="4"/>
    <x v="2"/>
    <s v="42"/>
    <x v="13"/>
    <s v="424"/>
    <s v="Dean Enrollment and Retention"/>
    <s v="424D"/>
    <s v="Financial Aid"/>
  </r>
  <r>
    <s v="CMC227"/>
    <x v="0"/>
    <s v="LABORF"/>
    <s v="2025"/>
    <n v="17118.84"/>
    <m/>
    <s v="RP400"/>
    <s v="424FA1"/>
    <s v="2191"/>
    <s v="646002"/>
    <s v="BFADCA"/>
    <s v="CI"/>
    <s v="0"/>
    <s v="District"/>
    <s v="4"/>
    <x v="2"/>
    <s v="42"/>
    <x v="13"/>
    <s v="424"/>
    <s v="Dean Enrollment and Retention"/>
    <s v="424D"/>
    <s v="Financial Aid"/>
  </r>
  <r>
    <s v="CMC185"/>
    <x v="0"/>
    <s v="LABORF"/>
    <s v="2025"/>
    <n v="20198.05"/>
    <m/>
    <s v="CD002"/>
    <s v="42DCC1"/>
    <s v="2191"/>
    <s v="692000"/>
    <m/>
    <s v="CI"/>
    <s v="0"/>
    <s v="District"/>
    <s v="4"/>
    <x v="2"/>
    <s v="42"/>
    <x v="13"/>
    <s v="42D"/>
    <s v="CDC Program Manager"/>
    <s v="42DA"/>
    <s v="CDC Program Manager"/>
  </r>
  <r>
    <s v="CMN014"/>
    <x v="0"/>
    <s v="LABORF"/>
    <s v="2025"/>
    <n v="84655.73"/>
    <m/>
    <s v="CD004"/>
    <s v="42DCC4"/>
    <s v="2110"/>
    <s v="692000"/>
    <m/>
    <s v="CS"/>
    <s v="0"/>
    <s v="District"/>
    <s v="4"/>
    <x v="2"/>
    <s v="42"/>
    <x v="13"/>
    <s v="42D"/>
    <s v="CDC Program Manager"/>
    <s v="42DA"/>
    <s v="CDC Program Manager"/>
  </r>
  <r>
    <s v="CMC244"/>
    <x v="0"/>
    <s v="LABORF"/>
    <s v="2025"/>
    <n v="26785.439999999999"/>
    <m/>
    <s v="CD004"/>
    <s v="42DCC4"/>
    <s v="2191"/>
    <s v="692000"/>
    <m/>
    <s v="CS"/>
    <s v="0"/>
    <s v="District"/>
    <s v="4"/>
    <x v="2"/>
    <s v="42"/>
    <x v="13"/>
    <s v="42D"/>
    <s v="CDC Program Manager"/>
    <s v="42DA"/>
    <s v="CDC Program Manager"/>
  </r>
  <r>
    <s v="CMC230"/>
    <x v="0"/>
    <s v="LABORF"/>
    <s v="2025"/>
    <n v="8928.48"/>
    <m/>
    <s v="CD004"/>
    <s v="42DCC4"/>
    <s v="2191"/>
    <s v="692000"/>
    <m/>
    <s v="CS"/>
    <s v="0"/>
    <s v="District"/>
    <s v="4"/>
    <x v="2"/>
    <s v="42"/>
    <x v="13"/>
    <s v="42D"/>
    <s v="CDC Program Manager"/>
    <s v="42DA"/>
    <s v="CDC Program Manager"/>
  </r>
  <r>
    <s v="CMC260"/>
    <x v="0"/>
    <s v="LABORF"/>
    <s v="2025"/>
    <n v="20667.259999999998"/>
    <m/>
    <s v="GU001"/>
    <s v="42FCG1"/>
    <s v="2191"/>
    <s v="632000"/>
    <m/>
    <s v="CI"/>
    <s v="0"/>
    <s v="District"/>
    <s v="4"/>
    <x v="2"/>
    <s v="42"/>
    <x v="13"/>
    <s v="42F"/>
    <s v="Director of SSSP"/>
    <s v="42FA"/>
    <s v="Director of SSSP"/>
  </r>
  <r>
    <s v="CMM025"/>
    <x v="0"/>
    <s v="LABORF"/>
    <s v="2025"/>
    <n v="15221.06"/>
    <m/>
    <s v="GU001"/>
    <s v="42FCG1"/>
    <s v="1214"/>
    <s v="631000"/>
    <m/>
    <s v="CI"/>
    <s v="0"/>
    <s v="District"/>
    <s v="4"/>
    <x v="2"/>
    <s v="42"/>
    <x v="13"/>
    <s v="42F"/>
    <s v="Director of SSSP"/>
    <s v="42FA"/>
    <s v="Director of SSSP"/>
  </r>
  <r>
    <s v="CMC025"/>
    <x v="0"/>
    <s v="LABORF"/>
    <s v="2025"/>
    <n v="70184.399999999994"/>
    <m/>
    <s v="GU001"/>
    <s v="42FCG1"/>
    <s v="2191"/>
    <s v="631000"/>
    <m/>
    <s v="CI"/>
    <s v="0"/>
    <s v="District"/>
    <s v="4"/>
    <x v="2"/>
    <s v="42"/>
    <x v="13"/>
    <s v="42F"/>
    <s v="Director of SSSP"/>
    <s v="42FA"/>
    <s v="Director of SSSP"/>
  </r>
  <r>
    <s v="CMC242"/>
    <x v="0"/>
    <s v="LABORF"/>
    <s v="2025"/>
    <n v="36290.480000000003"/>
    <m/>
    <s v="GU001"/>
    <s v="42FCG1"/>
    <s v="2191"/>
    <s v="631000"/>
    <m/>
    <s v="CT"/>
    <s v="0"/>
    <s v="District"/>
    <s v="4"/>
    <x v="2"/>
    <s v="42"/>
    <x v="13"/>
    <s v="42F"/>
    <s v="Director of SSSP"/>
    <s v="42FA"/>
    <s v="Director of SSSP"/>
  </r>
  <r>
    <s v="CMF030"/>
    <x v="0"/>
    <s v="LABORF"/>
    <s v="2025"/>
    <n v="9754.93"/>
    <m/>
    <s v="RP384"/>
    <s v="42FMTA"/>
    <s v="1231"/>
    <s v="632000"/>
    <m/>
    <s v="CB"/>
    <s v="0"/>
    <s v="District"/>
    <s v="4"/>
    <x v="2"/>
    <s v="42"/>
    <x v="13"/>
    <s v="42F"/>
    <s v="Director of SSSP"/>
    <s v="42FA"/>
    <s v="Director of SSSP"/>
  </r>
  <r>
    <s v="CPE034"/>
    <x v="0"/>
    <s v="LABORF"/>
    <s v="2025"/>
    <n v="0"/>
    <m/>
    <s v="GU001"/>
    <s v="42GAT0"/>
    <s v="2394"/>
    <s v="696041"/>
    <m/>
    <s v="CI"/>
    <s v="0"/>
    <s v="District"/>
    <s v="4"/>
    <x v="2"/>
    <s v="42"/>
    <x v="13"/>
    <s v="42G"/>
    <s v="Athletics"/>
    <s v="42GA"/>
    <s v="Athletics"/>
  </r>
  <r>
    <s v="CMC161"/>
    <x v="0"/>
    <s v="LABORF"/>
    <s v="2025"/>
    <n v="31016.46"/>
    <m/>
    <s v="GU001"/>
    <s v="437MOD"/>
    <s v="2191"/>
    <s v="679000"/>
    <m/>
    <s v="CM"/>
    <s v="0"/>
    <s v="District"/>
    <s v="4"/>
    <x v="2"/>
    <s v="43"/>
    <x v="14"/>
    <s v="437"/>
    <s v="Maintenance &amp; Operations"/>
    <s v="437A"/>
    <s v="CC - Director M&amp;O"/>
  </r>
  <r>
    <s v="CMC289"/>
    <x v="0"/>
    <s v="LABORF"/>
    <s v="2025"/>
    <n v="8063.28"/>
    <m/>
    <s v="GU001"/>
    <s v="437MOD"/>
    <s v="2191"/>
    <s v="696041"/>
    <m/>
    <s v="CI"/>
    <s v="0"/>
    <s v="District"/>
    <s v="4"/>
    <x v="2"/>
    <s v="43"/>
    <x v="14"/>
    <s v="437"/>
    <s v="Maintenance &amp; Operations"/>
    <s v="437A"/>
    <s v="CC - Director M&amp;O"/>
  </r>
  <r>
    <s v="CMC249"/>
    <x v="0"/>
    <s v="LABORF"/>
    <s v="2025"/>
    <n v="15899.9"/>
    <m/>
    <s v="GU001"/>
    <s v="437MOC"/>
    <s v="2191"/>
    <s v="653000"/>
    <m/>
    <s v="CI"/>
    <s v="0"/>
    <s v="District"/>
    <s v="4"/>
    <x v="2"/>
    <s v="43"/>
    <x v="14"/>
    <s v="437"/>
    <s v="Maintenance &amp; Operations"/>
    <s v="437B"/>
    <s v="Operations Manager"/>
  </r>
  <r>
    <s v="CMC065"/>
    <x v="0"/>
    <s v="LABORF"/>
    <s v="2025"/>
    <n v="34265.279999999999"/>
    <m/>
    <s v="GU001"/>
    <s v="437MOC"/>
    <s v="2191"/>
    <s v="653000"/>
    <m/>
    <s v="CI"/>
    <s v="0"/>
    <s v="District"/>
    <s v="4"/>
    <x v="2"/>
    <s v="43"/>
    <x v="14"/>
    <s v="437"/>
    <s v="Maintenance &amp; Operations"/>
    <s v="437B"/>
    <s v="Operations Manager"/>
  </r>
  <r>
    <s v="CTC052"/>
    <x v="0"/>
    <s v="LABORF"/>
    <s v="2025"/>
    <n v="0"/>
    <m/>
    <s v="GU001"/>
    <s v="43HMOS"/>
    <s v="2399"/>
    <s v="677050"/>
    <m/>
    <s v="CI"/>
    <s v="0"/>
    <s v="District"/>
    <s v="4"/>
    <x v="2"/>
    <s v="43"/>
    <x v="14"/>
    <s v="43H"/>
    <s v="CC Safety and Security"/>
    <s v="43HA"/>
    <s v="CC Safety &amp; Security Program Mgr"/>
  </r>
  <r>
    <s v="CMC281"/>
    <x v="0"/>
    <s v="LABORF"/>
    <s v="2025"/>
    <n v="10428.34"/>
    <m/>
    <s v="GU001"/>
    <s v="43HMOS"/>
    <s v="2191"/>
    <s v="677050"/>
    <m/>
    <s v="CB"/>
    <s v="0"/>
    <s v="District"/>
    <s v="4"/>
    <x v="2"/>
    <s v="43"/>
    <x v="14"/>
    <s v="43H"/>
    <s v="CC Safety and Security"/>
    <s v="43HA"/>
    <s v="CC Safety &amp; Security Program Mgr"/>
  </r>
  <r>
    <s v="PMC139"/>
    <x v="0"/>
    <s v="LABORF"/>
    <s v="2025"/>
    <n v="115005.33"/>
    <m/>
    <s v="GU001"/>
    <s v="505IR1"/>
    <s v="2191"/>
    <s v="679000"/>
    <m/>
    <m/>
    <s v="0"/>
    <s v="District"/>
    <s v="5"/>
    <x v="3"/>
    <s v="50"/>
    <x v="15"/>
    <s v="505"/>
    <s v="Institutional Research"/>
    <s v="505A"/>
    <s v="PC - Institutional Research"/>
  </r>
  <r>
    <s v="PMN014"/>
    <x v="0"/>
    <s v="LABORF"/>
    <s v="2025"/>
    <n v="12332.1"/>
    <m/>
    <s v="GU001"/>
    <s v="507IT1"/>
    <s v="2110"/>
    <s v="711001"/>
    <m/>
    <m/>
    <s v="0"/>
    <s v="District"/>
    <s v="5"/>
    <x v="3"/>
    <s v="50"/>
    <x v="15"/>
    <s v="507"/>
    <s v="Information Technology/Print Shop"/>
    <s v="507A"/>
    <s v="Information Technology"/>
  </r>
  <r>
    <s v="PMC261"/>
    <x v="0"/>
    <s v="LABORF"/>
    <s v="2025"/>
    <n v="20809.21"/>
    <m/>
    <s v="RP044"/>
    <s v="510CU1"/>
    <s v="2191"/>
    <s v="601000"/>
    <m/>
    <m/>
    <s v="0"/>
    <s v="District"/>
    <s v="5"/>
    <x v="3"/>
    <s v="51"/>
    <x v="12"/>
    <s v="510"/>
    <s v="VP Academic Affairs"/>
    <s v="510A"/>
    <s v="PC - VP Academic Affairs"/>
  </r>
  <r>
    <s v="PZ2550"/>
    <x v="0"/>
    <s v="LABORF"/>
    <s v="2025"/>
    <n v="0"/>
    <m/>
    <s v="GU001"/>
    <s v="510VI0"/>
    <s v="1419"/>
    <s v="601000"/>
    <m/>
    <m/>
    <s v="0"/>
    <s v="District"/>
    <s v="5"/>
    <x v="3"/>
    <s v="51"/>
    <x v="12"/>
    <s v="510"/>
    <s v="VP Academic Affairs"/>
    <s v="510A"/>
    <s v="PC - VP Academic Affairs"/>
  </r>
  <r>
    <s v="PA2550"/>
    <x v="0"/>
    <s v="LABORF"/>
    <s v="2025"/>
    <n v="0"/>
    <m/>
    <s v="GU001"/>
    <s v="510VI0"/>
    <s v="1310"/>
    <s v="089900"/>
    <m/>
    <m/>
    <s v="0"/>
    <s v="District"/>
    <s v="5"/>
    <x v="3"/>
    <s v="51"/>
    <x v="12"/>
    <s v="510"/>
    <s v="VP Academic Affairs"/>
    <s v="510A"/>
    <s v="PC - VP Academic Affairs"/>
  </r>
  <r>
    <s v="PTF008"/>
    <x v="0"/>
    <s v="LABORF"/>
    <s v="2025"/>
    <n v="0"/>
    <m/>
    <s v="RP041"/>
    <s v="511SN1"/>
    <s v="1311"/>
    <s v="220800"/>
    <m/>
    <m/>
    <s v="0"/>
    <s v="District"/>
    <s v="5"/>
    <x v="3"/>
    <s v="51"/>
    <x v="12"/>
    <s v="511"/>
    <s v="PC Dean of Academic Affairs"/>
    <s v="511A"/>
    <s v="PC - Dean of Learning - A"/>
  </r>
  <r>
    <s v="PMF028"/>
    <x v="0"/>
    <s v="LABORF"/>
    <s v="2025"/>
    <n v="11337.49"/>
    <m/>
    <s v="GU001"/>
    <s v="511SM2"/>
    <s v="1252"/>
    <s v="601000"/>
    <m/>
    <m/>
    <s v="0"/>
    <s v="District"/>
    <s v="5"/>
    <x v="3"/>
    <s v="51"/>
    <x v="12"/>
    <s v="511"/>
    <s v="PC Dean of Academic Affairs"/>
    <s v="511C"/>
    <s v="PC - Math"/>
  </r>
  <r>
    <s v="PMF117"/>
    <x v="0"/>
    <s v="LABORF"/>
    <s v="2025"/>
    <n v="117087.15"/>
    <m/>
    <s v="GU001"/>
    <s v="511SM2"/>
    <s v="1100"/>
    <s v="170200"/>
    <m/>
    <m/>
    <s v="0"/>
    <s v="District"/>
    <s v="5"/>
    <x v="3"/>
    <s v="51"/>
    <x v="12"/>
    <s v="511"/>
    <s v="PC Dean of Academic Affairs"/>
    <s v="511C"/>
    <s v="PC - Math"/>
  </r>
  <r>
    <s v="PMF048"/>
    <x v="0"/>
    <s v="LABORF"/>
    <s v="2025"/>
    <n v="0"/>
    <m/>
    <s v="GU001"/>
    <s v="511SM2"/>
    <s v="1100"/>
    <s v="170100"/>
    <m/>
    <m/>
    <s v="0"/>
    <s v="District"/>
    <s v="5"/>
    <x v="3"/>
    <s v="51"/>
    <x v="12"/>
    <s v="511"/>
    <s v="PC Dean of Academic Affairs"/>
    <s v="511C"/>
    <s v="PC - Math"/>
  </r>
  <r>
    <s v="PMF028"/>
    <x v="0"/>
    <s v="LABORF"/>
    <s v="2025"/>
    <n v="111421.98"/>
    <m/>
    <s v="GU001"/>
    <s v="511SM2"/>
    <s v="1100"/>
    <s v="170100"/>
    <m/>
    <m/>
    <s v="0"/>
    <s v="District"/>
    <s v="5"/>
    <x v="3"/>
    <s v="51"/>
    <x v="12"/>
    <s v="511"/>
    <s v="PC Dean of Academic Affairs"/>
    <s v="511C"/>
    <s v="PC - Math"/>
  </r>
  <r>
    <s v="PMF085"/>
    <x v="0"/>
    <s v="LABORF"/>
    <s v="2025"/>
    <n v="113500.89"/>
    <m/>
    <s v="GU001"/>
    <s v="511LA1"/>
    <s v="1100"/>
    <s v="094500"/>
    <m/>
    <m/>
    <s v="0"/>
    <s v="District"/>
    <s v="5"/>
    <x v="3"/>
    <s v="51"/>
    <x v="12"/>
    <s v="511"/>
    <s v="PC Dean of Academic Affairs"/>
    <s v="511D"/>
    <s v="PC - LANGUAGE ARTS"/>
  </r>
  <r>
    <s v="PMF167"/>
    <x v="0"/>
    <s v="LABORF"/>
    <s v="2025"/>
    <n v="96098.880000000005"/>
    <m/>
    <s v="GU001"/>
    <s v="511SS1"/>
    <s v="1100"/>
    <s v="220500"/>
    <m/>
    <m/>
    <s v="0"/>
    <s v="District"/>
    <s v="5"/>
    <x v="3"/>
    <s v="51"/>
    <x v="12"/>
    <s v="511"/>
    <s v="PC Dean of Academic Affairs"/>
    <s v="511E"/>
    <s v="PC - SOCIAL SCIENCE"/>
  </r>
  <r>
    <s v="PMF165"/>
    <x v="0"/>
    <s v="LABORF"/>
    <s v="2025"/>
    <n v="147971.74"/>
    <m/>
    <s v="GU001"/>
    <s v="511VP1"/>
    <s v="1100"/>
    <s v="100100"/>
    <m/>
    <m/>
    <s v="0"/>
    <s v="District"/>
    <s v="5"/>
    <x v="3"/>
    <s v="51"/>
    <x v="12"/>
    <s v="511"/>
    <s v="PC Dean of Academic Affairs"/>
    <s v="511F"/>
    <s v="PC - FINE &amp; APPLIED ARTS"/>
  </r>
  <r>
    <s v="PMF022"/>
    <x v="0"/>
    <s v="LABORF"/>
    <s v="2025"/>
    <n v="0"/>
    <m/>
    <s v="GU001"/>
    <s v="511VP1"/>
    <s v="1100"/>
    <s v="100100"/>
    <m/>
    <m/>
    <s v="0"/>
    <s v="District"/>
    <s v="5"/>
    <x v="3"/>
    <s v="51"/>
    <x v="12"/>
    <s v="511"/>
    <s v="PC Dean of Academic Affairs"/>
    <s v="511F"/>
    <s v="PC - FINE &amp; APPLIED ARTS"/>
  </r>
  <r>
    <s v="PMF080"/>
    <x v="0"/>
    <s v="LABORF"/>
    <s v="2025"/>
    <n v="115417.96"/>
    <m/>
    <s v="GU001"/>
    <s v="511SM1"/>
    <s v="1100"/>
    <s v="190500"/>
    <m/>
    <m/>
    <s v="0"/>
    <s v="District"/>
    <s v="5"/>
    <x v="3"/>
    <s v="51"/>
    <x v="12"/>
    <s v="511"/>
    <s v="PC Dean of Academic Affairs"/>
    <s v="511G"/>
    <s v="PC - SCIENCE"/>
  </r>
  <r>
    <s v="PMF189"/>
    <x v="0"/>
    <s v="LABORF"/>
    <s v="2025"/>
    <n v="100318.25"/>
    <m/>
    <s v="GU001"/>
    <s v="511SM1"/>
    <s v="1100"/>
    <s v="040100"/>
    <m/>
    <m/>
    <s v="0"/>
    <s v="District"/>
    <s v="5"/>
    <x v="3"/>
    <s v="51"/>
    <x v="12"/>
    <s v="511"/>
    <s v="PC Dean of Academic Affairs"/>
    <s v="511G"/>
    <s v="PC - SCIENCE"/>
  </r>
  <r>
    <s v="PMF063"/>
    <x v="0"/>
    <s v="LABORF"/>
    <s v="2025"/>
    <n v="0"/>
    <m/>
    <s v="GU001"/>
    <s v="511SM1"/>
    <s v="1100"/>
    <s v="040100"/>
    <m/>
    <m/>
    <s v="0"/>
    <s v="District"/>
    <s v="5"/>
    <x v="3"/>
    <s v="51"/>
    <x v="12"/>
    <s v="511"/>
    <s v="PC Dean of Academic Affairs"/>
    <s v="511G"/>
    <s v="PC - SCIENCE"/>
  </r>
  <r>
    <s v="PPE065"/>
    <x v="0"/>
    <s v="LABORF"/>
    <s v="2025"/>
    <n v="0"/>
    <m/>
    <s v="RP393"/>
    <s v="511LC1"/>
    <s v="2394"/>
    <s v="611000"/>
    <s v="HEERFH"/>
    <m/>
    <s v="0"/>
    <s v="District"/>
    <s v="5"/>
    <x v="3"/>
    <s v="51"/>
    <x v="12"/>
    <s v="511"/>
    <s v="PC Dean of Academic Affairs"/>
    <s v="511H"/>
    <s v="PC - Learning Center"/>
  </r>
  <r>
    <s v="PPE092"/>
    <x v="0"/>
    <s v="LABORF"/>
    <s v="2025"/>
    <n v="0"/>
    <m/>
    <s v="RP266"/>
    <s v="511GF1"/>
    <s v="2412"/>
    <s v="493080"/>
    <m/>
    <m/>
    <s v="0"/>
    <s v="District"/>
    <s v="5"/>
    <x v="3"/>
    <s v="51"/>
    <x v="12"/>
    <s v="511"/>
    <s v="PC Dean of Academic Affairs"/>
    <s v="511J"/>
    <s v="PC - Dean of Learning - A"/>
  </r>
  <r>
    <s v="PMN035"/>
    <x v="0"/>
    <s v="LABORF"/>
    <s v="2025"/>
    <n v="11241.26"/>
    <m/>
    <s v="RP257"/>
    <s v="511ST4"/>
    <s v="2110"/>
    <s v="601000"/>
    <m/>
    <m/>
    <s v="0"/>
    <s v="District"/>
    <s v="5"/>
    <x v="3"/>
    <s v="51"/>
    <x v="12"/>
    <s v="511"/>
    <s v="PC Dean of Academic Affairs"/>
    <s v="511J"/>
    <s v="PC - Dean of Learning - A"/>
  </r>
  <r>
    <s v="PMC208"/>
    <x v="0"/>
    <s v="LABORF"/>
    <s v="2025"/>
    <n v="520.16"/>
    <m/>
    <s v="RP389"/>
    <s v="512QP1"/>
    <s v="2191"/>
    <s v="601000"/>
    <s v="EPSCOT"/>
    <m/>
    <s v="0"/>
    <s v="District"/>
    <s v="5"/>
    <x v="3"/>
    <s v="51"/>
    <x v="12"/>
    <s v="512"/>
    <s v="Dean of Careers&amp;Technical Education"/>
    <s v="512A"/>
    <s v="PC - DEAN OF LEARNING - B"/>
  </r>
  <r>
    <s v="DMM010"/>
    <x v="0"/>
    <s v="LABORF"/>
    <s v="2025"/>
    <n v="30506.11"/>
    <m/>
    <s v="RP611"/>
    <s v="512VTV"/>
    <s v="1214"/>
    <s v="601000"/>
    <s v="PERVD3"/>
    <m/>
    <s v="0"/>
    <s v="District"/>
    <s v="5"/>
    <x v="3"/>
    <s v="51"/>
    <x v="12"/>
    <s v="512"/>
    <s v="Dean of Careers&amp;Technical Education"/>
    <s v="512A"/>
    <s v="PC - DEAN OF LEARNING - B"/>
  </r>
  <r>
    <s v="PMC229"/>
    <x v="0"/>
    <s v="LABORF"/>
    <s v="2025"/>
    <n v="23617.49"/>
    <m/>
    <s v="RP611"/>
    <s v="512VTV"/>
    <s v="2191"/>
    <s v="601000"/>
    <s v="PERVD3"/>
    <m/>
    <s v="0"/>
    <s v="District"/>
    <s v="5"/>
    <x v="3"/>
    <s v="51"/>
    <x v="12"/>
    <s v="512"/>
    <s v="Dean of Careers&amp;Technical Education"/>
    <s v="512A"/>
    <s v="PC - DEAN OF LEARNING - B"/>
  </r>
  <r>
    <s v="PMF179"/>
    <x v="0"/>
    <s v="LABORF"/>
    <s v="2025"/>
    <n v="75740.789999999994"/>
    <m/>
    <s v="RP613"/>
    <s v="512WR8"/>
    <s v="1100"/>
    <s v="210500"/>
    <s v="R42613"/>
    <m/>
    <s v="0"/>
    <s v="District"/>
    <s v="5"/>
    <x v="3"/>
    <s v="51"/>
    <x v="12"/>
    <s v="512"/>
    <s v="Dean of Careers&amp;Technical Education"/>
    <s v="512A"/>
    <s v="PC - DEAN OF LEARNING - B"/>
  </r>
  <r>
    <s v="PTF028"/>
    <x v="0"/>
    <s v="LABORF"/>
    <s v="2025"/>
    <n v="16826.78"/>
    <m/>
    <s v="GU001"/>
    <s v="512AP1"/>
    <s v="1100"/>
    <s v="095650"/>
    <m/>
    <m/>
    <s v="0"/>
    <s v="District"/>
    <s v="5"/>
    <x v="3"/>
    <s v="51"/>
    <x v="12"/>
    <s v="512"/>
    <s v="Dean of Careers&amp;Technical Education"/>
    <s v="512C"/>
    <s v="PC - CAREER &amp; TECHNICAL EDUCATION"/>
  </r>
  <r>
    <s v="PMF029"/>
    <x v="0"/>
    <s v="LABORF"/>
    <s v="2025"/>
    <n v="133195.54"/>
    <m/>
    <s v="GU001"/>
    <s v="512BU1"/>
    <s v="1100"/>
    <s v="050100"/>
    <m/>
    <m/>
    <s v="0"/>
    <s v="District"/>
    <s v="5"/>
    <x v="3"/>
    <s v="51"/>
    <x v="12"/>
    <s v="512"/>
    <s v="Dean of Careers&amp;Technical Education"/>
    <s v="512C"/>
    <s v="PC - CAREER &amp; TECHNICAL EDUCATION"/>
  </r>
  <r>
    <s v="PPE049"/>
    <x v="0"/>
    <s v="LABORF"/>
    <s v="2025"/>
    <n v="0"/>
    <m/>
    <s v="CE017"/>
    <s v="512CY1"/>
    <s v="2412"/>
    <s v="682000"/>
    <s v="PCS001"/>
    <m/>
    <s v="0"/>
    <s v="District"/>
    <s v="5"/>
    <x v="3"/>
    <s v="51"/>
    <x v="12"/>
    <s v="512"/>
    <s v="Dean of Careers&amp;Technical Education"/>
    <s v="512C"/>
    <s v="PC - CAREER &amp; TECHNICAL EDUCATION"/>
  </r>
  <r>
    <s v="PMM013"/>
    <x v="0"/>
    <s v="LABORF"/>
    <s v="2025"/>
    <n v="11516.31"/>
    <m/>
    <s v="GU001"/>
    <s v="514AT1"/>
    <s v="1214"/>
    <s v="696080"/>
    <m/>
    <m/>
    <s v="0"/>
    <s v="District"/>
    <s v="5"/>
    <x v="3"/>
    <s v="51"/>
    <x v="12"/>
    <s v="514"/>
    <s v="Director Athletics"/>
    <s v="514A"/>
    <s v="PC - Athletic Director"/>
  </r>
  <r>
    <s v="PMM013"/>
    <x v="0"/>
    <s v="LABORF"/>
    <s v="2025"/>
    <n v="11516.32"/>
    <m/>
    <s v="GU001"/>
    <s v="514AT1"/>
    <s v="1214"/>
    <s v="696071"/>
    <m/>
    <m/>
    <s v="0"/>
    <s v="District"/>
    <s v="5"/>
    <x v="3"/>
    <s v="51"/>
    <x v="12"/>
    <s v="514"/>
    <s v="Director Athletics"/>
    <s v="514A"/>
    <s v="PC - Athletic Director"/>
  </r>
  <r>
    <s v="PMC250"/>
    <x v="0"/>
    <s v="LABORF"/>
    <s v="2025"/>
    <n v="62982.9"/>
    <m/>
    <s v="GU001"/>
    <s v="514AT2"/>
    <s v="2191"/>
    <s v="696071"/>
    <m/>
    <m/>
    <s v="0"/>
    <s v="District"/>
    <s v="5"/>
    <x v="3"/>
    <s v="51"/>
    <x v="12"/>
    <s v="514"/>
    <s v="Director Athletics"/>
    <s v="514A"/>
    <s v="PC - Athletic Director"/>
  </r>
  <r>
    <s v="PMF099"/>
    <x v="0"/>
    <s v="LABORF"/>
    <s v="2025"/>
    <n v="14182.13"/>
    <m/>
    <s v="GU001"/>
    <s v="514AW1"/>
    <s v="1251"/>
    <s v="696071"/>
    <m/>
    <m/>
    <s v="0"/>
    <s v="District"/>
    <s v="5"/>
    <x v="3"/>
    <s v="51"/>
    <x v="12"/>
    <s v="514"/>
    <s v="Director Athletics"/>
    <s v="514A"/>
    <s v="PC - Athletic Director"/>
  </r>
  <r>
    <s v="PPE108"/>
    <x v="0"/>
    <s v="LABORF"/>
    <s v="2025"/>
    <n v="0"/>
    <m/>
    <s v="GU001"/>
    <s v="514AW3"/>
    <s v="2394"/>
    <s v="696071"/>
    <m/>
    <m/>
    <s v="0"/>
    <s v="District"/>
    <s v="5"/>
    <x v="3"/>
    <s v="51"/>
    <x v="12"/>
    <s v="514"/>
    <s v="Director Athletics"/>
    <s v="514A"/>
    <s v="PC - Athletic Director"/>
  </r>
  <r>
    <s v="PPE110"/>
    <x v="0"/>
    <s v="LABORF"/>
    <s v="2025"/>
    <n v="0"/>
    <m/>
    <s v="GU001"/>
    <s v="514AW5"/>
    <s v="2394"/>
    <s v="696071"/>
    <m/>
    <m/>
    <s v="0"/>
    <s v="District"/>
    <s v="5"/>
    <x v="3"/>
    <s v="51"/>
    <x v="12"/>
    <s v="514"/>
    <s v="Director Athletics"/>
    <s v="514A"/>
    <s v="PC - Athletic Director"/>
  </r>
  <r>
    <s v="PMF152"/>
    <x v="0"/>
    <s v="LABORF"/>
    <s v="2025"/>
    <n v="15767.96"/>
    <m/>
    <s v="GU001"/>
    <s v="518HC3"/>
    <s v="1100"/>
    <s v="123900"/>
    <m/>
    <m/>
    <s v="0"/>
    <s v="District"/>
    <s v="5"/>
    <x v="3"/>
    <s v="51"/>
    <x v="12"/>
    <s v="518"/>
    <s v="Associate Dean, Health Careers"/>
    <s v="518A"/>
    <s v="Associate Dean, Health Careers"/>
  </r>
  <r>
    <s v="PMF182"/>
    <x v="0"/>
    <s v="LABORF"/>
    <s v="2025"/>
    <n v="111445.24"/>
    <m/>
    <s v="GU001"/>
    <s v="518HC5"/>
    <s v="1100"/>
    <s v="123010"/>
    <m/>
    <m/>
    <s v="0"/>
    <s v="District"/>
    <s v="5"/>
    <x v="3"/>
    <s v="51"/>
    <x v="12"/>
    <s v="518"/>
    <s v="Associate Dean, Health Careers"/>
    <s v="518A"/>
    <s v="Associate Dean, Health Careers"/>
  </r>
  <r>
    <s v="PMC228"/>
    <x v="0"/>
    <s v="LABORF"/>
    <s v="2025"/>
    <n v="15670.18"/>
    <m/>
    <s v="RP380"/>
    <s v="51JMA1"/>
    <s v="2191"/>
    <s v="601000"/>
    <m/>
    <m/>
    <s v="0"/>
    <s v="District"/>
    <s v="5"/>
    <x v="3"/>
    <s v="51"/>
    <x v="12"/>
    <s v="51J"/>
    <s v="MESA Director"/>
    <s v="51JA"/>
    <s v="MESA Director"/>
  </r>
  <r>
    <s v="PPE028"/>
    <x v="0"/>
    <s v="LABORF"/>
    <s v="2025"/>
    <n v="0"/>
    <m/>
    <s v="RP325"/>
    <s v="51JPZ1"/>
    <s v="2412"/>
    <s v="611000"/>
    <m/>
    <m/>
    <s v="0"/>
    <s v="District"/>
    <s v="5"/>
    <x v="3"/>
    <s v="51"/>
    <x v="12"/>
    <s v="51J"/>
    <s v="MESA Director"/>
    <s v="51JA"/>
    <s v="MESA Director"/>
  </r>
  <r>
    <s v="PMC221"/>
    <x v="0"/>
    <s v="LABORF"/>
    <s v="2025"/>
    <n v="24115.86"/>
    <m/>
    <s v="GU001"/>
    <s v="51KDE1"/>
    <s v="2191"/>
    <s v="601000"/>
    <s v="DORESV"/>
    <m/>
    <s v="0"/>
    <s v="District"/>
    <s v="5"/>
    <x v="3"/>
    <s v="51"/>
    <x v="12"/>
    <s v="51K"/>
    <s v="Dir Dual Enrollment &amp; Early College"/>
    <s v="51KA"/>
    <s v="Dir Dual Enrollment &amp; Early College"/>
  </r>
  <r>
    <s v="PMN004"/>
    <x v="0"/>
    <s v="LABORF"/>
    <s v="2025"/>
    <n v="88543.82"/>
    <m/>
    <s v="GU001"/>
    <s v="530BS1"/>
    <s v="2110"/>
    <s v="672000"/>
    <m/>
    <m/>
    <s v="0"/>
    <s v="District"/>
    <s v="5"/>
    <x v="3"/>
    <s v="53"/>
    <x v="14"/>
    <s v="530"/>
    <s v="Director of Administrative Services"/>
    <s v="530A"/>
    <s v="PC - Administrative Services"/>
  </r>
  <r>
    <s v="PMN024"/>
    <x v="0"/>
    <s v="LABORF"/>
    <s v="2025"/>
    <n v="6303.47"/>
    <m/>
    <s v="RP363"/>
    <s v="530STF"/>
    <s v="2110"/>
    <s v="694031"/>
    <m/>
    <m/>
    <s v="0"/>
    <s v="District"/>
    <s v="5"/>
    <x v="3"/>
    <s v="53"/>
    <x v="14"/>
    <s v="530"/>
    <s v="Director of Administrative Services"/>
    <s v="530A"/>
    <s v="PC - Administrative Services"/>
  </r>
  <r>
    <s v="PMN041"/>
    <x v="0"/>
    <s v="LABORF"/>
    <s v="2025"/>
    <n v="74912.429999999993"/>
    <m/>
    <s v="GU001"/>
    <s v="536MOC"/>
    <s v="2110"/>
    <s v="653000"/>
    <m/>
    <m/>
    <s v="0"/>
    <s v="District"/>
    <s v="5"/>
    <x v="3"/>
    <s v="53"/>
    <x v="14"/>
    <s v="536"/>
    <s v="Mainenance &amp; Operations Manager"/>
    <s v="536A"/>
    <s v="PC - Maintenance &amp; Operations"/>
  </r>
  <r>
    <s v="PMC050"/>
    <x v="0"/>
    <s v="LABORF"/>
    <s v="2025"/>
    <n v="0"/>
    <m/>
    <s v="GU001"/>
    <s v="536MOC"/>
    <s v="2191"/>
    <s v="653000"/>
    <m/>
    <m/>
    <s v="0"/>
    <s v="District"/>
    <s v="5"/>
    <x v="3"/>
    <s v="53"/>
    <x v="14"/>
    <s v="536"/>
    <s v="Mainenance &amp; Operations Manager"/>
    <s v="536A"/>
    <s v="PC - Maintenance &amp; Operations"/>
  </r>
  <r>
    <s v="PMC198"/>
    <x v="0"/>
    <s v="LABORF"/>
    <s v="2025"/>
    <n v="13605.3"/>
    <m/>
    <s v="GU001"/>
    <s v="536MOC"/>
    <s v="2191"/>
    <s v="696071"/>
    <m/>
    <m/>
    <s v="0"/>
    <s v="District"/>
    <s v="5"/>
    <x v="3"/>
    <s v="53"/>
    <x v="14"/>
    <s v="536"/>
    <s v="Mainenance &amp; Operations Manager"/>
    <s v="536A"/>
    <s v="PC - Maintenance &amp; Operations"/>
  </r>
  <r>
    <s v="PMC111"/>
    <x v="0"/>
    <s v="LABORF"/>
    <s v="2025"/>
    <n v="35795.96"/>
    <m/>
    <s v="GU001"/>
    <s v="536MOC"/>
    <s v="2191"/>
    <s v="653000"/>
    <m/>
    <m/>
    <s v="0"/>
    <s v="District"/>
    <s v="5"/>
    <x v="3"/>
    <s v="53"/>
    <x v="14"/>
    <s v="536"/>
    <s v="Mainenance &amp; Operations Manager"/>
    <s v="536A"/>
    <s v="PC - Maintenance &amp; Operations"/>
  </r>
  <r>
    <s v="PMC220"/>
    <x v="0"/>
    <s v="LABORF"/>
    <s v="2025"/>
    <n v="44704.31"/>
    <m/>
    <s v="GU001"/>
    <s v="536MOD"/>
    <s v="2191"/>
    <s v="679000"/>
    <m/>
    <m/>
    <s v="0"/>
    <s v="District"/>
    <s v="5"/>
    <x v="3"/>
    <s v="53"/>
    <x v="14"/>
    <s v="536"/>
    <s v="Mainenance &amp; Operations Manager"/>
    <s v="536A"/>
    <s v="PC - Maintenance &amp; Operations"/>
  </r>
  <r>
    <s v="PMM007"/>
    <x v="0"/>
    <s v="LABORF"/>
    <s v="2025"/>
    <n v="0"/>
    <m/>
    <s v="GU001"/>
    <s v="550VI1"/>
    <s v="1214"/>
    <s v="601000"/>
    <m/>
    <m/>
    <s v="0"/>
    <s v="District"/>
    <s v="5"/>
    <x v="3"/>
    <s v="55"/>
    <x v="16"/>
    <s v="550"/>
    <s v="VP - Student Services"/>
    <s v="550A"/>
    <s v="VP - STUDENT SERVICES"/>
  </r>
  <r>
    <s v="PMC114"/>
    <x v="0"/>
    <s v="LABORF"/>
    <s v="2025"/>
    <n v="66802.61"/>
    <m/>
    <s v="TD242"/>
    <s v="553FA1"/>
    <s v="2191"/>
    <s v="646000"/>
    <m/>
    <m/>
    <s v="0"/>
    <s v="District"/>
    <s v="5"/>
    <x v="3"/>
    <s v="55"/>
    <x v="16"/>
    <s v="553"/>
    <s v="Director of Financial Aid"/>
    <s v="553B"/>
    <s v="Director Financial Aid"/>
  </r>
  <r>
    <s v="PS2425"/>
    <x v="0"/>
    <s v="LABORF"/>
    <s v="2025"/>
    <n v="0"/>
    <m/>
    <s v="GU001"/>
    <s v="553FA2"/>
    <s v="2392"/>
    <s v="646001"/>
    <m/>
    <m/>
    <s v="0"/>
    <s v="District"/>
    <s v="5"/>
    <x v="3"/>
    <s v="55"/>
    <x v="16"/>
    <s v="553"/>
    <s v="Director of Financial Aid"/>
    <s v="553B"/>
    <s v="Director Financial Aid"/>
  </r>
  <r>
    <s v="PMC147"/>
    <x v="0"/>
    <s v="LABORF"/>
    <s v="2025"/>
    <n v="11317.6"/>
    <m/>
    <s v="RP400"/>
    <s v="553FA3"/>
    <s v="2191"/>
    <s v="646002"/>
    <s v="BFADCA"/>
    <m/>
    <s v="0"/>
    <s v="District"/>
    <s v="5"/>
    <x v="3"/>
    <s v="55"/>
    <x v="16"/>
    <s v="553"/>
    <s v="Director of Financial Aid"/>
    <s v="553B"/>
    <s v="Director Financial Aid"/>
  </r>
  <r>
    <s v="PMC083"/>
    <x v="0"/>
    <s v="LABORF"/>
    <s v="2025"/>
    <n v="66416.14"/>
    <m/>
    <s v="GU001"/>
    <s v="553FA3"/>
    <s v="2191"/>
    <s v="646000"/>
    <m/>
    <m/>
    <s v="0"/>
    <s v="District"/>
    <s v="5"/>
    <x v="3"/>
    <s v="55"/>
    <x v="16"/>
    <s v="553"/>
    <s v="Director of Financial Aid"/>
    <s v="553B"/>
    <s v="Director Financial Aid"/>
  </r>
  <r>
    <s v="PMM006"/>
    <x v="0"/>
    <s v="LABORF"/>
    <s v="2025"/>
    <n v="80719.179999999993"/>
    <m/>
    <s v="RP384"/>
    <s v="55CEQ9"/>
    <s v="1214"/>
    <s v="649090"/>
    <m/>
    <m/>
    <s v="0"/>
    <s v="District"/>
    <s v="5"/>
    <x v="3"/>
    <s v="55"/>
    <x v="16"/>
    <s v="55C"/>
    <s v="Dean Student Success &amp; Counseling"/>
    <s v="55CA"/>
    <s v="Dean Student Success &amp; Counseling"/>
  </r>
  <r>
    <s v="PTM015"/>
    <x v="0"/>
    <s v="LABORF"/>
    <s v="2025"/>
    <n v="3761.06"/>
    <m/>
    <s v="RP384"/>
    <s v="55CEQA"/>
    <s v="1214"/>
    <s v="649090"/>
    <m/>
    <m/>
    <s v="0"/>
    <s v="District"/>
    <s v="5"/>
    <x v="3"/>
    <s v="55"/>
    <x v="16"/>
    <s v="55C"/>
    <s v="Dean Student Success &amp; Counseling"/>
    <s v="55CA"/>
    <s v="Dean Student Success &amp; Counseling"/>
  </r>
  <r>
    <s v="PMC235"/>
    <x v="0"/>
    <s v="LABORF"/>
    <s v="2025"/>
    <n v="59043.72"/>
    <m/>
    <s v="GU001"/>
    <s v="55CTC1"/>
    <s v="2191"/>
    <s v="631000"/>
    <m/>
    <m/>
    <s v="0"/>
    <s v="District"/>
    <s v="5"/>
    <x v="3"/>
    <s v="55"/>
    <x v="16"/>
    <s v="55C"/>
    <s v="Dean Student Success &amp; Counseling"/>
    <s v="55CA"/>
    <s v="Dean Student Success &amp; Counseling"/>
  </r>
  <r>
    <s v="PMC231"/>
    <x v="0"/>
    <s v="LABORF"/>
    <s v="2025"/>
    <n v="7193.91"/>
    <m/>
    <s v="RP016"/>
    <s v="55CVR1"/>
    <s v="2191"/>
    <s v="648000"/>
    <m/>
    <m/>
    <s v="0"/>
    <s v="District"/>
    <s v="5"/>
    <x v="3"/>
    <s v="55"/>
    <x v="16"/>
    <s v="55C"/>
    <s v="Dean Student Success &amp; Counseling"/>
    <s v="55CA"/>
    <s v="Dean Student Success &amp; Counseling"/>
  </r>
  <r>
    <s v="PMC258"/>
    <x v="0"/>
    <s v="LABORF"/>
    <s v="2025"/>
    <n v="23062.47"/>
    <m/>
    <s v="RP009"/>
    <s v="55CCA1"/>
    <s v="2191"/>
    <s v="643010"/>
    <s v="CARDCB"/>
    <m/>
    <s v="0"/>
    <s v="District"/>
    <s v="5"/>
    <x v="3"/>
    <s v="55"/>
    <x v="16"/>
    <s v="55C"/>
    <s v="Dean Student Success &amp; Counseling"/>
    <s v="55CB"/>
    <s v="Director of Student Services"/>
  </r>
  <r>
    <s v="PMF138"/>
    <x v="0"/>
    <s v="LABORF"/>
    <s v="2025"/>
    <n v="34156.9"/>
    <m/>
    <s v="RP009"/>
    <s v="55CCA1"/>
    <s v="1231"/>
    <s v="643010"/>
    <s v="CARDCB"/>
    <m/>
    <s v="0"/>
    <s v="District"/>
    <s v="5"/>
    <x v="3"/>
    <s v="55"/>
    <x v="16"/>
    <s v="55C"/>
    <s v="Dean Student Success &amp; Counseling"/>
    <s v="55CB"/>
    <s v="Director of Student Services"/>
  </r>
  <r>
    <s v="PMN004"/>
    <x v="0"/>
    <s v="LABORF"/>
    <s v="2025"/>
    <n v="5533.99"/>
    <m/>
    <s v="RP009"/>
    <s v="55CCA1"/>
    <s v="2110"/>
    <s v="643010"/>
    <s v="CARDCA"/>
    <m/>
    <s v="0"/>
    <s v="District"/>
    <s v="5"/>
    <x v="3"/>
    <s v="55"/>
    <x v="16"/>
    <s v="55C"/>
    <s v="Dean Student Success &amp; Counseling"/>
    <s v="55CB"/>
    <s v="Director of Student Services"/>
  </r>
  <r>
    <s v="PMF138"/>
    <x v="0"/>
    <s v="LABORF"/>
    <s v="2025"/>
    <n v="68313.8"/>
    <m/>
    <s v="RP350"/>
    <s v="55CCW1"/>
    <s v="1231"/>
    <s v="641010"/>
    <s v="CALDCO"/>
    <m/>
    <s v="0"/>
    <s v="District"/>
    <s v="5"/>
    <x v="3"/>
    <s v="55"/>
    <x v="16"/>
    <s v="55C"/>
    <s v="Dean Student Success &amp; Counseling"/>
    <s v="55CB"/>
    <s v="Director of Student Services"/>
  </r>
  <r>
    <s v="PMC255"/>
    <x v="0"/>
    <s v="LABORF"/>
    <s v="2025"/>
    <n v="26093.040000000001"/>
    <m/>
    <s v="RP350"/>
    <s v="55CCW1"/>
    <s v="2191"/>
    <s v="641010"/>
    <s v="CALDCO"/>
    <m/>
    <s v="0"/>
    <s v="District"/>
    <s v="5"/>
    <x v="3"/>
    <s v="55"/>
    <x v="16"/>
    <s v="55C"/>
    <s v="Dean Student Success &amp; Counseling"/>
    <s v="55CB"/>
    <s v="Director of Student Services"/>
  </r>
  <r>
    <s v="PMN004"/>
    <x v="0"/>
    <s v="LABORF"/>
    <s v="2025"/>
    <n v="5533.99"/>
    <m/>
    <s v="RP007"/>
    <s v="55CDS1"/>
    <s v="2110"/>
    <s v="642000"/>
    <m/>
    <m/>
    <s v="0"/>
    <s v="District"/>
    <s v="5"/>
    <x v="3"/>
    <s v="55"/>
    <x v="16"/>
    <s v="55C"/>
    <s v="Dean Student Success &amp; Counseling"/>
    <s v="55CB"/>
    <s v="Director of Student Services"/>
  </r>
  <r>
    <s v="PMN004"/>
    <x v="0"/>
    <s v="LABORF"/>
    <s v="2025"/>
    <n v="11067.98"/>
    <m/>
    <s v="RP005"/>
    <s v="55CEO1"/>
    <s v="2110"/>
    <s v="643000"/>
    <s v="EOPDCA"/>
    <m/>
    <s v="0"/>
    <s v="District"/>
    <s v="5"/>
    <x v="3"/>
    <s v="55"/>
    <x v="16"/>
    <s v="55C"/>
    <s v="Dean Student Success &amp; Counseling"/>
    <s v="55CB"/>
    <s v="Director of Student Services"/>
  </r>
  <r>
    <s v="PMC255"/>
    <x v="0"/>
    <s v="LABORF"/>
    <s v="2025"/>
    <n v="13046.51"/>
    <m/>
    <s v="RP005"/>
    <s v="55CEO1"/>
    <s v="2191"/>
    <s v="643000"/>
    <s v="EOPDCB"/>
    <m/>
    <s v="0"/>
    <s v="District"/>
    <s v="5"/>
    <x v="3"/>
    <s v="55"/>
    <x v="16"/>
    <s v="55C"/>
    <s v="Dean Student Success &amp; Counseling"/>
    <s v="55CB"/>
    <s v="Director of Student Services"/>
  </r>
  <r>
    <s v="PMM069"/>
    <x v="0"/>
    <s v="LABORF"/>
    <s v="2025"/>
    <n v="8783.49"/>
    <m/>
    <s v="GU001"/>
    <s v="55CEO1"/>
    <s v="1214"/>
    <s v="643000"/>
    <m/>
    <m/>
    <s v="0"/>
    <s v="District"/>
    <s v="5"/>
    <x v="3"/>
    <s v="55"/>
    <x v="16"/>
    <s v="55C"/>
    <s v="Dean Student Success &amp; Counseling"/>
    <s v="55CB"/>
    <s v="Director of Student Services"/>
  </r>
  <r>
    <s v="PMF198"/>
    <x v="0"/>
    <s v="LABORF"/>
    <s v="2025"/>
    <n v="0"/>
    <m/>
    <s v="RP023"/>
    <s v="55CFY1"/>
    <s v="1231"/>
    <s v="649090"/>
    <m/>
    <m/>
    <s v="0"/>
    <s v="District"/>
    <s v="5"/>
    <x v="3"/>
    <s v="55"/>
    <x v="16"/>
    <s v="55C"/>
    <s v="Dean Student Success &amp; Counseling"/>
    <s v="55CB"/>
    <s v="Director of Student Services"/>
  </r>
  <r>
    <s v="DMC196"/>
    <x v="0"/>
    <s v="LABORF"/>
    <s v="2025"/>
    <n v="0"/>
    <m/>
    <s v="RP586"/>
    <s v="102EC3"/>
    <s v="2191"/>
    <s v="679000"/>
    <m/>
    <m/>
    <s v="102EC3"/>
    <s v="Title V 84.031S P031S220017 24-25"/>
    <m/>
    <x v="4"/>
    <m/>
    <x v="17"/>
    <m/>
    <m/>
    <m/>
    <m/>
  </r>
  <r>
    <s v="DMM031"/>
    <x v="0"/>
    <s v="LABORF"/>
    <s v="2025"/>
    <n v="245154.38"/>
    <m/>
    <s v="GU001"/>
    <s v="D01CO2"/>
    <s v="1214"/>
    <s v="660010"/>
    <m/>
    <m/>
    <s v="0"/>
    <s v="District"/>
    <s v="1"/>
    <x v="0"/>
    <s v="10"/>
    <x v="0"/>
    <s v="101"/>
    <s v="Chancellor's - Admin. Assistant"/>
    <s v="101A"/>
    <s v="Chancellor's - Admin. Assistant"/>
  </r>
  <r>
    <s v="DMC148"/>
    <x v="0"/>
    <s v="LABORF"/>
    <s v="2025"/>
    <n v="68472.600000000006"/>
    <m/>
    <s v="GU001"/>
    <s v="D01CO2"/>
    <s v="2191"/>
    <s v="679000"/>
    <m/>
    <m/>
    <s v="0"/>
    <s v="District"/>
    <s v="1"/>
    <x v="0"/>
    <s v="10"/>
    <x v="0"/>
    <s v="101"/>
    <s v="Chancellor's - Admin. Assistant"/>
    <s v="101A"/>
    <s v="Chancellor's - Admin. Assistant"/>
  </r>
  <r>
    <s v="DMM028"/>
    <x v="0"/>
    <s v="LABORF"/>
    <s v="2025"/>
    <n v="0"/>
    <m/>
    <s v="RP040"/>
    <s v="102RG3"/>
    <s v="1214"/>
    <s v="684000"/>
    <m/>
    <m/>
    <s v="0"/>
    <s v="District"/>
    <s v="1"/>
    <x v="0"/>
    <s v="10"/>
    <x v="0"/>
    <s v="102"/>
    <s v="Public Affairs &amp; Development"/>
    <s v="102D"/>
    <s v="CREL Academics (3)"/>
  </r>
  <r>
    <s v="DTN021"/>
    <x v="0"/>
    <s v="LABORF"/>
    <s v="2025"/>
    <n v="18656.830000000002"/>
    <m/>
    <s v="RP040"/>
    <s v="102RG3"/>
    <s v="2110"/>
    <s v="684000"/>
    <m/>
    <m/>
    <s v="0"/>
    <s v="District"/>
    <s v="1"/>
    <x v="0"/>
    <s v="10"/>
    <x v="0"/>
    <s v="102"/>
    <s v="Public Affairs &amp; Development"/>
    <s v="102D"/>
    <s v="CREL Academics (3)"/>
  </r>
  <r>
    <s v="DMC194"/>
    <x v="0"/>
    <s v="LABORF"/>
    <s v="2025"/>
    <n v="0"/>
    <m/>
    <s v="RP586"/>
    <s v="102EC2"/>
    <s v="2191"/>
    <s v="679000"/>
    <m/>
    <m/>
    <s v="0"/>
    <s v="District"/>
    <s v="1"/>
    <x v="0"/>
    <s v="10"/>
    <x v="0"/>
    <s v="102"/>
    <s v="Public Affairs &amp; Development"/>
    <s v="102E"/>
    <s v="Early College (Dual Enrollment)"/>
  </r>
  <r>
    <s v="DMC199"/>
    <x v="0"/>
    <s v="LABORF"/>
    <s v="2025"/>
    <n v="73737.48"/>
    <m/>
    <s v="RP109"/>
    <s v="102HL1"/>
    <s v="2191"/>
    <s v="684000"/>
    <m/>
    <m/>
    <s v="0"/>
    <s v="District"/>
    <s v="1"/>
    <x v="0"/>
    <s v="10"/>
    <x v="0"/>
    <s v="102"/>
    <s v="Public Affairs &amp; Development"/>
    <s v="102G"/>
    <s v="AVC Public Affairs &amp; Dev"/>
  </r>
  <r>
    <s v="DPE055"/>
    <x v="0"/>
    <s v="LABORF"/>
    <s v="2025"/>
    <n v="0"/>
    <m/>
    <s v="RP328"/>
    <s v="102KJC"/>
    <s v="2394"/>
    <s v="684000"/>
    <s v="CSTLIP"/>
    <m/>
    <s v="0"/>
    <s v="District"/>
    <s v="1"/>
    <x v="0"/>
    <s v="10"/>
    <x v="0"/>
    <s v="102"/>
    <s v="Public Affairs &amp; Development"/>
    <s v="102G"/>
    <s v="AVC Public Affairs &amp; Dev"/>
  </r>
  <r>
    <s v="DMC135"/>
    <x v="0"/>
    <s v="LABORF"/>
    <s v="2025"/>
    <n v="104189.28"/>
    <m/>
    <s v="GU001"/>
    <s v="10AIR1"/>
    <s v="2191"/>
    <s v="679000"/>
    <m/>
    <m/>
    <s v="0"/>
    <s v="District"/>
    <s v="1"/>
    <x v="0"/>
    <s v="10"/>
    <x v="0"/>
    <s v="10A"/>
    <s v="Institutional Research"/>
    <s v="10AA"/>
    <s v="Institutional Research"/>
  </r>
  <r>
    <s v="PMF170"/>
    <x v="0"/>
    <s v="LABORF"/>
    <s v="2025"/>
    <n v="58809.18"/>
    <m/>
    <s v="GU001"/>
    <s v="110ES1"/>
    <s v="1251"/>
    <s v="601000"/>
    <m/>
    <m/>
    <s v="0"/>
    <s v="District"/>
    <s v="1"/>
    <x v="0"/>
    <s v="11"/>
    <x v="1"/>
    <s v="110"/>
    <s v="Asst. Chancellor-Educational Svcs"/>
    <s v="110A"/>
    <s v="Asst. Chancellor-Educational Svcs"/>
  </r>
  <r>
    <s v="DTM009"/>
    <x v="0"/>
    <s v="LABORF"/>
    <s v="2025"/>
    <n v="203976.71"/>
    <m/>
    <s v="GU001"/>
    <s v="110ES1"/>
    <s v="1214"/>
    <s v="679000"/>
    <m/>
    <m/>
    <s v="0"/>
    <s v="District"/>
    <s v="1"/>
    <x v="0"/>
    <s v="11"/>
    <x v="1"/>
    <s v="110"/>
    <s v="Asst. Chancellor-Educational Svcs"/>
    <s v="110A"/>
    <s v="Asst. Chancellor-Educational Svcs"/>
  </r>
  <r>
    <s v="DMM008"/>
    <x v="0"/>
    <s v="LABORF"/>
    <s v="2025"/>
    <n v="167912.04"/>
    <m/>
    <s v="GU001"/>
    <s v="110ES1"/>
    <s v="1214"/>
    <s v="679000"/>
    <m/>
    <m/>
    <s v="0"/>
    <s v="District"/>
    <s v="1"/>
    <x v="0"/>
    <s v="11"/>
    <x v="1"/>
    <s v="110"/>
    <s v="Asst. Chancellor-Educational Svcs"/>
    <s v="110A"/>
    <s v="Asst. Chancellor-Educational Svcs"/>
  </r>
  <r>
    <s v="DMC178"/>
    <x v="0"/>
    <s v="LABORF"/>
    <s v="2025"/>
    <n v="16700.669999999998"/>
    <m/>
    <s v="RP634"/>
    <s v="11BAEA"/>
    <s v="2191"/>
    <s v="684000"/>
    <s v="AEPDAB"/>
    <m/>
    <s v="0"/>
    <s v="District"/>
    <s v="1"/>
    <x v="0"/>
    <s v="11"/>
    <x v="1"/>
    <s v="11B"/>
    <s v="Assoc. Chanc. Econ &amp; Workfrce Dev"/>
    <s v="11BA"/>
    <s v="Director, Adult Ed"/>
  </r>
  <r>
    <s v="DTM012"/>
    <x v="0"/>
    <s v="LABORF"/>
    <s v="2025"/>
    <n v="5672.53"/>
    <m/>
    <s v="RP634"/>
    <s v="11BAEA"/>
    <s v="1214"/>
    <s v="684000"/>
    <s v="AEPDAB"/>
    <m/>
    <s v="0"/>
    <s v="District"/>
    <s v="1"/>
    <x v="0"/>
    <s v="11"/>
    <x v="1"/>
    <s v="11B"/>
    <s v="Assoc. Chanc. Econ &amp; Workfrce Dev"/>
    <s v="11BA"/>
    <s v="Director, Adult Ed"/>
  </r>
  <r>
    <s v="DMN073"/>
    <x v="0"/>
    <s v="LABORF"/>
    <s v="2025"/>
    <n v="0"/>
    <m/>
    <s v="CE035"/>
    <s v="11BBC3"/>
    <s v="2110"/>
    <s v="684000"/>
    <m/>
    <m/>
    <s v="0"/>
    <s v="District"/>
    <s v="1"/>
    <x v="0"/>
    <s v="11"/>
    <x v="1"/>
    <s v="11B"/>
    <s v="Assoc. Chanc. Econ &amp; Workfrce Dev"/>
    <s v="11BB"/>
    <s v="Tech Prep Education CC"/>
  </r>
  <r>
    <s v="DMN056"/>
    <x v="0"/>
    <s v="LABORF"/>
    <s v="2025"/>
    <n v="1704.47"/>
    <m/>
    <s v="CE015"/>
    <s v="11BCR1"/>
    <s v="2110"/>
    <s v="684000"/>
    <m/>
    <m/>
    <s v="0"/>
    <s v="District"/>
    <s v="1"/>
    <x v="0"/>
    <s v="11"/>
    <x v="1"/>
    <s v="11B"/>
    <s v="Assoc. Chanc. Econ &amp; Workfrce Dev"/>
    <s v="11BC"/>
    <s v="Tech Prep Education BC"/>
  </r>
  <r>
    <s v="DPE003"/>
    <x v="0"/>
    <s v="LABORF"/>
    <s v="2025"/>
    <n v="0"/>
    <m/>
    <s v="CE015"/>
    <s v="11BCR1"/>
    <s v="2394"/>
    <s v="684000"/>
    <m/>
    <m/>
    <s v="0"/>
    <s v="District"/>
    <s v="1"/>
    <x v="0"/>
    <s v="11"/>
    <x v="1"/>
    <s v="11B"/>
    <s v="Assoc. Chanc. Econ &amp; Workfrce Dev"/>
    <s v="11BC"/>
    <s v="Tech Prep Education BC"/>
  </r>
  <r>
    <s v="DMC129"/>
    <x v="0"/>
    <s v="LABORF"/>
    <s v="2025"/>
    <n v="2752.53"/>
    <m/>
    <s v="RP615"/>
    <s v="117A01"/>
    <s v="2191"/>
    <s v="684000"/>
    <s v="HRTPA"/>
    <m/>
    <s v="0"/>
    <s v="District"/>
    <s v="1"/>
    <x v="0"/>
    <s v="11"/>
    <x v="1"/>
    <s v="11B"/>
    <s v="Assoc. Chanc. Econ &amp; Workfrce Dev"/>
    <s v="11BH"/>
    <s v="Clean Energy"/>
  </r>
  <r>
    <s v="DMC206"/>
    <x v="0"/>
    <s v="LABORF"/>
    <s v="2025"/>
    <n v="14165.48"/>
    <m/>
    <s v="RP615"/>
    <s v="117A01"/>
    <s v="2191"/>
    <s v="684000"/>
    <s v="HRTPA"/>
    <m/>
    <s v="0"/>
    <s v="District"/>
    <s v="1"/>
    <x v="0"/>
    <s v="11"/>
    <x v="1"/>
    <s v="11B"/>
    <s v="Assoc. Chanc. Econ &amp; Workfrce Dev"/>
    <s v="11BH"/>
    <s v="Clean Energy"/>
  </r>
  <r>
    <s v="DMC166"/>
    <x v="0"/>
    <s v="LABORF"/>
    <s v="2025"/>
    <n v="932"/>
    <m/>
    <s v="RP682"/>
    <s v="11BZE2"/>
    <s v="2191"/>
    <s v="684000"/>
    <m/>
    <m/>
    <s v="0"/>
    <s v="District"/>
    <s v="1"/>
    <x v="0"/>
    <s v="11"/>
    <x v="1"/>
    <s v="11B"/>
    <s v="Assoc. Chanc. Econ &amp; Workfrce Dev"/>
    <s v="11BH"/>
    <s v="Clean Energy"/>
  </r>
  <r>
    <s v="DMC166"/>
    <x v="0"/>
    <s v="LABORF"/>
    <s v="2025"/>
    <n v="644.54"/>
    <m/>
    <s v="CE005"/>
    <s v="117ETD"/>
    <s v="2191"/>
    <s v="684000"/>
    <m/>
    <m/>
    <s v="0"/>
    <s v="District"/>
    <s v="1"/>
    <x v="0"/>
    <s v="11"/>
    <x v="1"/>
    <s v="11B"/>
    <s v="Assoc. Chanc. Econ &amp; Workfrce Dev"/>
    <s v="11BJ"/>
    <s v="Workplace Learning"/>
  </r>
  <r>
    <s v="DMN043"/>
    <x v="0"/>
    <s v="LABORF"/>
    <s v="2025"/>
    <n v="6368.06"/>
    <m/>
    <s v="CE005"/>
    <s v="117ETD"/>
    <s v="2110"/>
    <s v="684000"/>
    <m/>
    <m/>
    <s v="0"/>
    <s v="District"/>
    <s v="1"/>
    <x v="0"/>
    <s v="11"/>
    <x v="1"/>
    <s v="11B"/>
    <s v="Assoc. Chanc. Econ &amp; Workfrce Dev"/>
    <s v="11BJ"/>
    <s v="Workplace Learning"/>
  </r>
  <r>
    <s v="DMC166"/>
    <x v="0"/>
    <s v="LABORF"/>
    <s v="2025"/>
    <n v="5135.1099999999997"/>
    <m/>
    <s v="CE005"/>
    <s v="117ETE"/>
    <s v="2191"/>
    <s v="684000"/>
    <m/>
    <m/>
    <s v="0"/>
    <s v="District"/>
    <s v="1"/>
    <x v="0"/>
    <s v="11"/>
    <x v="1"/>
    <s v="11B"/>
    <s v="Assoc. Chanc. Econ &amp; Workfrce Dev"/>
    <s v="11BJ"/>
    <s v="Workplace Learning"/>
  </r>
  <r>
    <s v="DPE164"/>
    <x v="0"/>
    <s v="LABORF"/>
    <s v="2025"/>
    <n v="0"/>
    <m/>
    <s v="GU001"/>
    <s v="117ETP"/>
    <s v="2412"/>
    <s v="684000"/>
    <m/>
    <m/>
    <s v="0"/>
    <s v="District"/>
    <s v="1"/>
    <x v="0"/>
    <s v="11"/>
    <x v="1"/>
    <s v="11B"/>
    <s v="Assoc. Chanc. Econ &amp; Workfrce Dev"/>
    <s v="11BJ"/>
    <s v="Workplace Learning"/>
  </r>
  <r>
    <s v="DPE090"/>
    <x v="0"/>
    <s v="LABORF"/>
    <s v="2025"/>
    <n v="0"/>
    <m/>
    <s v="GU001"/>
    <s v="117ETP"/>
    <s v="2412"/>
    <s v="684000"/>
    <m/>
    <m/>
    <s v="0"/>
    <s v="District"/>
    <s v="1"/>
    <x v="0"/>
    <s v="11"/>
    <x v="1"/>
    <s v="11B"/>
    <s v="Assoc. Chanc. Econ &amp; Workfrce Dev"/>
    <s v="11BJ"/>
    <s v="Workplace Learning"/>
  </r>
  <r>
    <s v="DMN077"/>
    <x v="0"/>
    <s v="LABORF"/>
    <s v="2025"/>
    <n v="50127"/>
    <m/>
    <s v="RP676"/>
    <s v="11BK58"/>
    <s v="2110"/>
    <s v="672000"/>
    <m/>
    <m/>
    <s v="0"/>
    <s v="District"/>
    <s v="1"/>
    <x v="0"/>
    <s v="11"/>
    <x v="1"/>
    <s v="11B"/>
    <s v="Assoc. Chanc. Econ &amp; Workfrce Dev"/>
    <s v="11BK"/>
    <s v="SWF Fiscal Agent"/>
  </r>
  <r>
    <s v="DMM032"/>
    <x v="0"/>
    <s v="LABORF"/>
    <s v="2025"/>
    <n v="139677.13"/>
    <m/>
    <s v="RP675"/>
    <s v="11BKAA"/>
    <s v="1214"/>
    <s v="684000"/>
    <m/>
    <m/>
    <s v="0"/>
    <s v="District"/>
    <s v="1"/>
    <x v="0"/>
    <s v="11"/>
    <x v="1"/>
    <s v="11B"/>
    <s v="Assoc. Chanc. Econ &amp; Workfrce Dev"/>
    <s v="11BK"/>
    <s v="SWF Fiscal Agent"/>
  </r>
  <r>
    <s v="DTN027"/>
    <x v="0"/>
    <s v="LABORF"/>
    <s v="2025"/>
    <n v="126069.34"/>
    <m/>
    <s v="GU001"/>
    <s v="120BS0"/>
    <s v="2110"/>
    <s v="672000"/>
    <m/>
    <m/>
    <s v="0"/>
    <s v="District"/>
    <s v="1"/>
    <x v="0"/>
    <s v="12"/>
    <x v="2"/>
    <s v="120"/>
    <s v="Asst. Chancellor, Admin Svcs."/>
    <s v="120A"/>
    <s v="Asst. Chancellor - Admin Svcs."/>
  </r>
  <r>
    <s v="DMN071"/>
    <x v="0"/>
    <s v="LABORF"/>
    <s v="2025"/>
    <n v="122024.45"/>
    <m/>
    <s v="GU001"/>
    <s v="120BS1"/>
    <s v="2110"/>
    <s v="672000"/>
    <m/>
    <m/>
    <s v="0"/>
    <s v="District"/>
    <s v="1"/>
    <x v="0"/>
    <s v="12"/>
    <x v="2"/>
    <s v="120"/>
    <s v="Asst. Chancellor, Admin Svcs."/>
    <s v="120A"/>
    <s v="Asst. Chancellor - Admin Svcs."/>
  </r>
  <r>
    <s v="DMN003"/>
    <x v="0"/>
    <s v="LABORF"/>
    <s v="2025"/>
    <n v="254376.81"/>
    <m/>
    <s v="GU001"/>
    <s v="R20BS1"/>
    <s v="2110"/>
    <s v="672000"/>
    <m/>
    <m/>
    <s v="0"/>
    <s v="District"/>
    <s v="1"/>
    <x v="0"/>
    <s v="12"/>
    <x v="2"/>
    <s v="120"/>
    <s v="Asst. Chancellor, Admin Svcs."/>
    <s v="120A"/>
    <s v="Asst. Chancellor - Admin Svcs."/>
  </r>
  <r>
    <s v="DMC105"/>
    <x v="0"/>
    <s v="LABORF"/>
    <s v="2025"/>
    <n v="56198.64"/>
    <m/>
    <s v="GU001"/>
    <s v="122BS7"/>
    <s v="2191"/>
    <s v="672000"/>
    <m/>
    <m/>
    <s v="0"/>
    <s v="District"/>
    <s v="1"/>
    <x v="0"/>
    <s v="12"/>
    <x v="2"/>
    <s v="122"/>
    <s v="Director of Accounting Services"/>
    <s v="122A"/>
    <s v="Director of Accounting Services"/>
  </r>
  <r>
    <s v="DTC015"/>
    <x v="0"/>
    <s v="LABORF"/>
    <s v="2025"/>
    <n v="0"/>
    <m/>
    <s v="GU001"/>
    <s v="122BS7"/>
    <s v="2399"/>
    <s v="672000"/>
    <m/>
    <m/>
    <s v="0"/>
    <s v="District"/>
    <s v="1"/>
    <x v="0"/>
    <s v="12"/>
    <x v="2"/>
    <s v="122"/>
    <s v="Director of Accounting Services"/>
    <s v="122A"/>
    <s v="Director of Accounting Services"/>
  </r>
  <r>
    <s v="DMN029"/>
    <x v="0"/>
    <s v="LABORF"/>
    <s v="2025"/>
    <n v="134692.17000000001"/>
    <m/>
    <s v="GU001"/>
    <s v="122BS7"/>
    <s v="2110"/>
    <s v="672000"/>
    <m/>
    <m/>
    <s v="0"/>
    <s v="District"/>
    <s v="1"/>
    <x v="0"/>
    <s v="12"/>
    <x v="2"/>
    <s v="122"/>
    <s v="Director of Accounting Services"/>
    <s v="122A"/>
    <s v="Director of Accounting Services"/>
  </r>
  <r>
    <s v="DMC023"/>
    <x v="0"/>
    <s v="LABORF"/>
    <s v="2025"/>
    <n v="46453.52"/>
    <m/>
    <s v="GU001"/>
    <s v="122BS4"/>
    <s v="2191"/>
    <s v="672000"/>
    <m/>
    <m/>
    <s v="0"/>
    <s v="District"/>
    <s v="1"/>
    <x v="0"/>
    <s v="12"/>
    <x v="2"/>
    <s v="122"/>
    <s v="Director of Accounting Services"/>
    <s v="122P"/>
    <s v="PC Business Office"/>
  </r>
  <r>
    <s v="DMC040"/>
    <x v="0"/>
    <s v="LABORF"/>
    <s v="2025"/>
    <n v="136705.20000000001"/>
    <m/>
    <s v="GU001"/>
    <s v="131IS0"/>
    <s v="2191"/>
    <s v="678000"/>
    <m/>
    <m/>
    <s v="0"/>
    <s v="District"/>
    <s v="1"/>
    <x v="0"/>
    <s v="13"/>
    <x v="3"/>
    <s v="131"/>
    <s v="IT-Director, Security"/>
    <s v="131A"/>
    <s v="IT-Director, Security"/>
  </r>
  <r>
    <s v="DMC170"/>
    <x v="0"/>
    <s v="LABORF"/>
    <s v="2025"/>
    <n v="126944.52"/>
    <m/>
    <s v="GU001"/>
    <s v="131IS0"/>
    <s v="2191"/>
    <s v="678000"/>
    <m/>
    <m/>
    <s v="0"/>
    <s v="District"/>
    <s v="1"/>
    <x v="0"/>
    <s v="13"/>
    <x v="3"/>
    <s v="131"/>
    <s v="IT-Director, Security"/>
    <s v="131A"/>
    <s v="IT-Director, Security"/>
  </r>
  <r>
    <s v="DMC139"/>
    <x v="0"/>
    <s v="LABORF"/>
    <s v="2025"/>
    <n v="67731.48"/>
    <m/>
    <s v="GU001"/>
    <s v="132EA0"/>
    <s v="2191"/>
    <s v="678000"/>
    <m/>
    <m/>
    <s v="0"/>
    <s v="District"/>
    <s v="1"/>
    <x v="0"/>
    <s v="13"/>
    <x v="3"/>
    <s v="132"/>
    <s v="IT-Director, Enterprise Application"/>
    <s v="132A"/>
    <s v="IT-Director, Enterprise Application"/>
  </r>
  <r>
    <s v="DPE004"/>
    <x v="0"/>
    <s v="LABORF"/>
    <s v="2025"/>
    <n v="0"/>
    <m/>
    <s v="GU001"/>
    <s v="132EA0"/>
    <s v="2311"/>
    <s v="678000"/>
    <m/>
    <m/>
    <s v="0"/>
    <s v="District"/>
    <s v="1"/>
    <x v="0"/>
    <s v="13"/>
    <x v="3"/>
    <s v="132"/>
    <s v="IT-Director, Enterprise Application"/>
    <s v="132A"/>
    <s v="IT-Director, Enterprise Application"/>
  </r>
  <r>
    <s v="DMC124"/>
    <x v="0"/>
    <s v="LABORF"/>
    <s v="2025"/>
    <n v="106793.88"/>
    <m/>
    <s v="GU001"/>
    <s v="133II0"/>
    <s v="2191"/>
    <s v="678000"/>
    <m/>
    <m/>
    <s v="0"/>
    <s v="District"/>
    <s v="1"/>
    <x v="0"/>
    <s v="13"/>
    <x v="3"/>
    <s v="133"/>
    <s v="IT-Director, IT Infrastructure"/>
    <s v="133A"/>
    <s v="IT-Director, IT Infrastructure"/>
  </r>
  <r>
    <s v="DMC182"/>
    <x v="0"/>
    <s v="LABORF"/>
    <s v="2025"/>
    <n v="133371.12"/>
    <m/>
    <s v="GU001"/>
    <s v="133II0"/>
    <s v="2191"/>
    <s v="678000"/>
    <m/>
    <m/>
    <s v="0"/>
    <s v="District"/>
    <s v="1"/>
    <x v="0"/>
    <s v="13"/>
    <x v="3"/>
    <s v="133"/>
    <s v="IT-Director, IT Infrastructure"/>
    <s v="133A"/>
    <s v="IT-Director, IT Infrastructure"/>
  </r>
  <r>
    <s v="PMF043"/>
    <x v="0"/>
    <s v="LABORF"/>
    <s v="2025"/>
    <n v="37998.629999999997"/>
    <m/>
    <s v="GU001"/>
    <s v="140HR0"/>
    <s v="1251"/>
    <s v="673000"/>
    <m/>
    <m/>
    <s v="0"/>
    <s v="District"/>
    <s v="1"/>
    <x v="0"/>
    <s v="14"/>
    <x v="4"/>
    <s v="140"/>
    <s v="HR - Vice Chancellor"/>
    <s v="140A"/>
    <s v="HR - Vice Chancellor"/>
  </r>
  <r>
    <s v="DMC016"/>
    <x v="0"/>
    <s v="LABORF"/>
    <s v="2025"/>
    <n v="77470.44"/>
    <m/>
    <s v="GU001"/>
    <s v="140HR0"/>
    <s v="2191"/>
    <s v="673000"/>
    <m/>
    <m/>
    <s v="0"/>
    <s v="District"/>
    <s v="1"/>
    <x v="0"/>
    <s v="14"/>
    <x v="4"/>
    <s v="140"/>
    <s v="HR - Vice Chancellor"/>
    <s v="140A"/>
    <s v="HR - Vice Chancellor"/>
  </r>
  <r>
    <s v="DTL003"/>
    <x v="0"/>
    <s v="LABORF"/>
    <s v="2025"/>
    <n v="0"/>
    <m/>
    <s v="GU001"/>
    <s v="140HR0"/>
    <s v="2190"/>
    <s v="673000"/>
    <m/>
    <m/>
    <s v="0"/>
    <s v="District"/>
    <s v="1"/>
    <x v="0"/>
    <s v="14"/>
    <x v="4"/>
    <s v="140"/>
    <s v="HR - Vice Chancellor"/>
    <s v="140A"/>
    <s v="HR - Vice Chancellor"/>
  </r>
  <r>
    <s v="DMC157"/>
    <x v="0"/>
    <s v="LABORF"/>
    <s v="2025"/>
    <n v="45389.88"/>
    <m/>
    <s v="GU001"/>
    <s v="145HR4"/>
    <s v="2191"/>
    <s v="673000"/>
    <m/>
    <m/>
    <s v="0"/>
    <s v="District"/>
    <s v="1"/>
    <x v="0"/>
    <s v="14"/>
    <x v="4"/>
    <s v="145"/>
    <s v="District HR"/>
    <s v="145A"/>
    <s v="HR Manager - PC"/>
  </r>
  <r>
    <s v="DMC059"/>
    <x v="0"/>
    <s v="LABORF"/>
    <s v="2025"/>
    <n v="57603.6"/>
    <m/>
    <s v="GU001"/>
    <s v="145HR3"/>
    <s v="2191"/>
    <s v="673000"/>
    <m/>
    <m/>
    <s v="0"/>
    <s v="District"/>
    <s v="1"/>
    <x v="0"/>
    <s v="14"/>
    <x v="4"/>
    <s v="145"/>
    <s v="District HR"/>
    <s v="145B"/>
    <s v="HR Manager - BC"/>
  </r>
  <r>
    <s v="DMC184"/>
    <x v="0"/>
    <s v="LABORF"/>
    <s v="2025"/>
    <n v="60519.839999999997"/>
    <m/>
    <s v="GU001"/>
    <s v="145HR3"/>
    <s v="2191"/>
    <s v="673000"/>
    <m/>
    <m/>
    <s v="0"/>
    <s v="District"/>
    <s v="1"/>
    <x v="0"/>
    <s v="14"/>
    <x v="4"/>
    <s v="145"/>
    <s v="District HR"/>
    <s v="145B"/>
    <s v="HR Manager - BC"/>
  </r>
  <r>
    <s v="DMC203"/>
    <x v="0"/>
    <s v="LABORF"/>
    <s v="2025"/>
    <n v="68472.639999999999"/>
    <m/>
    <s v="GU001"/>
    <s v="145HR3"/>
    <s v="2191"/>
    <s v="673000"/>
    <m/>
    <m/>
    <s v="0"/>
    <s v="District"/>
    <s v="1"/>
    <x v="0"/>
    <s v="14"/>
    <x v="4"/>
    <s v="145"/>
    <s v="District HR"/>
    <s v="145B"/>
    <s v="HR Manager - BC"/>
  </r>
  <r>
    <s v="DMN024"/>
    <x v="0"/>
    <s v="LABORF"/>
    <s v="2025"/>
    <n v="155737.56"/>
    <m/>
    <s v="GU001"/>
    <s v="145HR5"/>
    <s v="2110"/>
    <s v="673000"/>
    <m/>
    <m/>
    <s v="0"/>
    <s v="District"/>
    <s v="1"/>
    <x v="0"/>
    <s v="14"/>
    <x v="4"/>
    <s v="145"/>
    <s v="District HR"/>
    <s v="145C"/>
    <s v="HR Manager - CC"/>
  </r>
  <r>
    <s v="DTN029"/>
    <x v="0"/>
    <s v="LABORF"/>
    <s v="2025"/>
    <n v="89241.42"/>
    <m/>
    <s v="MJ100"/>
    <s v="18F000"/>
    <s v="2110"/>
    <s v="711001"/>
    <m/>
    <m/>
    <s v="0"/>
    <s v="District"/>
    <s v="1"/>
    <x v="0"/>
    <s v="18"/>
    <x v="5"/>
    <s v="18F"/>
    <s v="DO - Construction"/>
    <s v="18FA"/>
    <s v="DO - Construction"/>
  </r>
  <r>
    <s v="DMN078"/>
    <x v="0"/>
    <s v="LABORF"/>
    <s v="2025"/>
    <n v="109572.98"/>
    <m/>
    <s v="MJ100"/>
    <s v="18F000"/>
    <s v="2110"/>
    <s v="711001"/>
    <m/>
    <m/>
    <s v="0"/>
    <s v="District"/>
    <s v="1"/>
    <x v="0"/>
    <s v="18"/>
    <x v="5"/>
    <s v="18F"/>
    <s v="DO - Construction"/>
    <s v="18FA"/>
    <s v="DO - Construction"/>
  </r>
  <r>
    <s v="DMN051"/>
    <x v="0"/>
    <s v="LABORF"/>
    <s v="2025"/>
    <n v="0"/>
    <m/>
    <s v="MG100"/>
    <s v="18F000"/>
    <s v="2110"/>
    <s v="711001"/>
    <m/>
    <m/>
    <s v="0"/>
    <s v="District"/>
    <s v="1"/>
    <x v="0"/>
    <s v="18"/>
    <x v="5"/>
    <s v="18F"/>
    <s v="DO - Construction"/>
    <s v="18FA"/>
    <s v="DO - Construction"/>
  </r>
  <r>
    <s v="BMC864"/>
    <x v="0"/>
    <s v="LABORF"/>
    <s v="2025"/>
    <n v="52186.07"/>
    <m/>
    <s v="GU001"/>
    <s v="200PR0"/>
    <s v="2191"/>
    <s v="679000"/>
    <m/>
    <m/>
    <s v="0"/>
    <s v="District"/>
    <s v="2"/>
    <x v="1"/>
    <s v="20"/>
    <x v="6"/>
    <s v="200"/>
    <s v="President - Bakersfield College"/>
    <s v="200A"/>
    <s v="BC - President"/>
  </r>
  <r>
    <s v="BML001"/>
    <x v="0"/>
    <s v="LABORF"/>
    <s v="2025"/>
    <n v="86720.5"/>
    <m/>
    <s v="GU001"/>
    <s v="200PR0"/>
    <s v="2190"/>
    <s v="679000"/>
    <m/>
    <m/>
    <s v="0"/>
    <s v="District"/>
    <s v="2"/>
    <x v="1"/>
    <s v="20"/>
    <x v="6"/>
    <s v="200"/>
    <s v="President - Bakersfield College"/>
    <s v="200A"/>
    <s v="BC - President"/>
  </r>
  <r>
    <s v="BPE634"/>
    <x v="0"/>
    <s v="LABORF"/>
    <s v="2025"/>
    <n v="0"/>
    <m/>
    <s v="GU001"/>
    <s v="206AM5"/>
    <s v="2394"/>
    <s v="696011"/>
    <m/>
    <m/>
    <s v="0"/>
    <s v="District"/>
    <s v="2"/>
    <x v="1"/>
    <s v="20"/>
    <x v="6"/>
    <s v="206"/>
    <s v="BC Athletics"/>
    <s v="206A"/>
    <s v="BC Athletics"/>
  </r>
  <r>
    <s v="BPE613"/>
    <x v="0"/>
    <s v="LABORF"/>
    <s v="2025"/>
    <n v="0"/>
    <m/>
    <s v="GU001"/>
    <s v="206AMS"/>
    <s v="2394"/>
    <s v="696011"/>
    <m/>
    <m/>
    <s v="0"/>
    <s v="District"/>
    <s v="2"/>
    <x v="1"/>
    <s v="20"/>
    <x v="6"/>
    <s v="206"/>
    <s v="BC Athletics"/>
    <s v="206A"/>
    <s v="BC Athletics"/>
  </r>
  <r>
    <s v="BMF121"/>
    <x v="0"/>
    <s v="LABORF"/>
    <s v="2025"/>
    <n v="66589.179999999993"/>
    <m/>
    <s v="GU001"/>
    <s v="206AT0"/>
    <s v="1100"/>
    <s v="083550"/>
    <m/>
    <m/>
    <s v="0"/>
    <s v="District"/>
    <s v="2"/>
    <x v="1"/>
    <s v="20"/>
    <x v="6"/>
    <s v="206"/>
    <s v="BC Athletics"/>
    <s v="206A"/>
    <s v="BC Athletics"/>
  </r>
  <r>
    <s v="BMF519"/>
    <x v="0"/>
    <s v="LABORF"/>
    <s v="2025"/>
    <n v="81382.13"/>
    <m/>
    <s v="GU001"/>
    <s v="206AT0"/>
    <s v="1100"/>
    <s v="083550"/>
    <m/>
    <m/>
    <s v="0"/>
    <s v="District"/>
    <s v="2"/>
    <x v="1"/>
    <s v="20"/>
    <x v="6"/>
    <s v="206"/>
    <s v="BC Athletics"/>
    <s v="206A"/>
    <s v="BC Athletics"/>
  </r>
  <r>
    <s v="BMF546"/>
    <x v="0"/>
    <s v="LABORF"/>
    <s v="2025"/>
    <n v="0"/>
    <m/>
    <s v="GU001"/>
    <s v="206AT0"/>
    <s v="1100"/>
    <s v="083500"/>
    <m/>
    <m/>
    <s v="0"/>
    <s v="District"/>
    <s v="2"/>
    <x v="1"/>
    <s v="20"/>
    <x v="6"/>
    <s v="206"/>
    <s v="BC Athletics"/>
    <s v="206A"/>
    <s v="BC Athletics"/>
  </r>
  <r>
    <s v="BMF499"/>
    <x v="0"/>
    <s v="LABORF"/>
    <s v="2025"/>
    <n v="73984.09"/>
    <m/>
    <s v="GU001"/>
    <s v="206AT0"/>
    <s v="1100"/>
    <s v="083550"/>
    <m/>
    <m/>
    <s v="0"/>
    <s v="District"/>
    <s v="2"/>
    <x v="1"/>
    <s v="20"/>
    <x v="6"/>
    <s v="206"/>
    <s v="BC Athletics"/>
    <s v="206A"/>
    <s v="BC Athletics"/>
  </r>
  <r>
    <s v="BTC003"/>
    <x v="0"/>
    <s v="LABORF"/>
    <s v="2025"/>
    <n v="0"/>
    <m/>
    <s v="GU001"/>
    <s v="206AT0"/>
    <s v="2399"/>
    <s v="696011"/>
    <m/>
    <m/>
    <s v="0"/>
    <s v="District"/>
    <s v="2"/>
    <x v="1"/>
    <s v="20"/>
    <x v="6"/>
    <s v="206"/>
    <s v="BC Athletics"/>
    <s v="206A"/>
    <s v="BC Athletics"/>
  </r>
  <r>
    <s v="BMC271"/>
    <x v="0"/>
    <s v="LABORF"/>
    <s v="2025"/>
    <n v="104189.2"/>
    <m/>
    <s v="GU001"/>
    <s v="206AT0"/>
    <s v="2191"/>
    <s v="696011"/>
    <m/>
    <m/>
    <s v="0"/>
    <s v="District"/>
    <s v="2"/>
    <x v="1"/>
    <s v="20"/>
    <x v="6"/>
    <s v="206"/>
    <s v="BC Athletics"/>
    <s v="206A"/>
    <s v="BC Athletics"/>
  </r>
  <r>
    <s v="BMM059"/>
    <x v="0"/>
    <s v="LABORF"/>
    <s v="2025"/>
    <n v="171802.86"/>
    <m/>
    <s v="GU001"/>
    <s v="206AT0"/>
    <s v="1214"/>
    <s v="601000"/>
    <m/>
    <m/>
    <s v="0"/>
    <s v="District"/>
    <s v="2"/>
    <x v="1"/>
    <s v="20"/>
    <x v="6"/>
    <s v="206"/>
    <s v="BC Athletics"/>
    <s v="206A"/>
    <s v="BC Athletics"/>
  </r>
  <r>
    <s v="BPE626"/>
    <x v="0"/>
    <s v="LABORF"/>
    <s v="2025"/>
    <n v="0"/>
    <m/>
    <s v="GU001"/>
    <s v="206AW2"/>
    <s v="2394"/>
    <s v="696011"/>
    <m/>
    <m/>
    <s v="0"/>
    <s v="District"/>
    <s v="2"/>
    <x v="1"/>
    <s v="20"/>
    <x v="6"/>
    <s v="206"/>
    <s v="BC Athletics"/>
    <s v="206A"/>
    <s v="BC Athletics"/>
  </r>
  <r>
    <s v="BMF337"/>
    <x v="0"/>
    <s v="LABORF"/>
    <s v="2025"/>
    <n v="103485.03"/>
    <m/>
    <s v="GU001"/>
    <s v="206PH1"/>
    <s v="1100"/>
    <s v="083500"/>
    <m/>
    <m/>
    <s v="0"/>
    <s v="District"/>
    <s v="2"/>
    <x v="1"/>
    <s v="20"/>
    <x v="6"/>
    <s v="206"/>
    <s v="BC Athletics"/>
    <s v="206B"/>
    <s v="BC Athletics-INST"/>
  </r>
  <r>
    <s v="BMF121"/>
    <x v="0"/>
    <s v="LABORF"/>
    <s v="2025"/>
    <n v="81386.78"/>
    <m/>
    <s v="GU001"/>
    <s v="206PH1"/>
    <s v="1100"/>
    <s v="083500"/>
    <m/>
    <m/>
    <s v="0"/>
    <s v="District"/>
    <s v="2"/>
    <x v="1"/>
    <s v="20"/>
    <x v="6"/>
    <s v="206"/>
    <s v="BC Athletics"/>
    <s v="206B"/>
    <s v="BC Athletics-INST"/>
  </r>
  <r>
    <s v="BMF586"/>
    <x v="0"/>
    <s v="LABORF"/>
    <s v="2025"/>
    <n v="114228.1"/>
    <m/>
    <s v="GU001"/>
    <s v="206PH1"/>
    <s v="1100"/>
    <s v="083500"/>
    <m/>
    <m/>
    <s v="0"/>
    <s v="District"/>
    <s v="2"/>
    <x v="1"/>
    <s v="20"/>
    <x v="6"/>
    <s v="206"/>
    <s v="BC Athletics"/>
    <s v="206B"/>
    <s v="BC Athletics-INST"/>
  </r>
  <r>
    <s v="BMN108"/>
    <x v="0"/>
    <s v="LABORF"/>
    <s v="2025"/>
    <n v="11680.32"/>
    <m/>
    <s v="GU001"/>
    <s v="20BPI2"/>
    <s v="2110"/>
    <s v="684000"/>
    <m/>
    <m/>
    <s v="0"/>
    <s v="District"/>
    <s v="2"/>
    <x v="1"/>
    <s v="20"/>
    <x v="6"/>
    <s v="20B"/>
    <s v="Public Information"/>
    <s v="20BA"/>
    <s v="BC - Marketing &amp; Public Relations"/>
  </r>
  <r>
    <s v="BMN214"/>
    <x v="0"/>
    <s v="LABORF"/>
    <s v="2025"/>
    <n v="0"/>
    <m/>
    <s v="GU001"/>
    <s v="20BPI2"/>
    <s v="2110"/>
    <s v="671000"/>
    <m/>
    <m/>
    <s v="0"/>
    <s v="District"/>
    <s v="2"/>
    <x v="1"/>
    <s v="20"/>
    <x v="6"/>
    <s v="20B"/>
    <s v="Public Information"/>
    <s v="20BA"/>
    <s v="BC - Marketing &amp; Public Relations"/>
  </r>
  <r>
    <s v="BMC631"/>
    <x v="0"/>
    <s v="LABORF"/>
    <s v="2025"/>
    <n v="85512.93"/>
    <m/>
    <s v="GU001"/>
    <s v="20IIF0"/>
    <s v="2191"/>
    <s v="678012"/>
    <m/>
    <m/>
    <s v="0"/>
    <s v="District"/>
    <s v="2"/>
    <x v="1"/>
    <s v="20"/>
    <x v="6"/>
    <s v="20I"/>
    <s v="Information Services"/>
    <s v="20IA"/>
    <s v="Information Services"/>
  </r>
  <r>
    <s v="BMN001"/>
    <x v="0"/>
    <s v="LABORF"/>
    <s v="2025"/>
    <n v="11148.22"/>
    <m/>
    <s v="GU001"/>
    <s v="20IIF0"/>
    <s v="2110"/>
    <s v="711001"/>
    <m/>
    <m/>
    <s v="0"/>
    <s v="District"/>
    <s v="2"/>
    <x v="1"/>
    <s v="20"/>
    <x v="6"/>
    <s v="20I"/>
    <s v="Information Services"/>
    <s v="20IA"/>
    <s v="Information Services"/>
  </r>
  <r>
    <s v="BMN147"/>
    <x v="0"/>
    <s v="LABORF"/>
    <s v="2025"/>
    <n v="86720.5"/>
    <m/>
    <s v="GU001"/>
    <s v="20IIF0"/>
    <s v="2110"/>
    <s v="678012"/>
    <m/>
    <m/>
    <s v="0"/>
    <s v="District"/>
    <s v="2"/>
    <x v="1"/>
    <s v="20"/>
    <x v="6"/>
    <s v="20I"/>
    <s v="Information Services"/>
    <s v="20IA"/>
    <s v="Information Services"/>
  </r>
  <r>
    <s v="BPAH24"/>
    <x v="0"/>
    <s v="LABORF"/>
    <s v="2025"/>
    <n v="0"/>
    <m/>
    <s v="GU001"/>
    <s v="210VI0"/>
    <s v="2412"/>
    <s v="499900"/>
    <m/>
    <m/>
    <s v="0"/>
    <s v="District"/>
    <s v="2"/>
    <x v="1"/>
    <s v="21"/>
    <x v="7"/>
    <s v="210"/>
    <s v="VP of Student Learning"/>
    <s v="210A"/>
    <s v="VP Student Learning"/>
  </r>
  <r>
    <s v="BPE019"/>
    <x v="0"/>
    <s v="LABORF"/>
    <s v="2025"/>
    <n v="0"/>
    <m/>
    <s v="GU001"/>
    <s v="210VI0"/>
    <s v="2394"/>
    <s v="601000"/>
    <m/>
    <m/>
    <s v="0"/>
    <s v="District"/>
    <s v="2"/>
    <x v="1"/>
    <s v="21"/>
    <x v="7"/>
    <s v="210"/>
    <s v="VP of Student Learning"/>
    <s v="210A"/>
    <s v="VP Student Learning"/>
  </r>
  <r>
    <s v="BPE079"/>
    <x v="0"/>
    <s v="LABORF"/>
    <s v="2025"/>
    <n v="0"/>
    <m/>
    <s v="GU001"/>
    <s v="210VI0"/>
    <s v="2394"/>
    <s v="601000"/>
    <m/>
    <m/>
    <s v="0"/>
    <s v="District"/>
    <s v="2"/>
    <x v="1"/>
    <s v="21"/>
    <x v="7"/>
    <s v="210"/>
    <s v="VP of Student Learning"/>
    <s v="210A"/>
    <s v="VP Student Learning"/>
  </r>
  <r>
    <s v="BPE173"/>
    <x v="0"/>
    <s v="LABORF"/>
    <s v="2025"/>
    <n v="0"/>
    <m/>
    <s v="GU001"/>
    <s v="210VI0"/>
    <s v="2394"/>
    <s v="601000"/>
    <m/>
    <m/>
    <s v="0"/>
    <s v="District"/>
    <s v="2"/>
    <x v="1"/>
    <s v="21"/>
    <x v="7"/>
    <s v="210"/>
    <s v="VP of Student Learning"/>
    <s v="210A"/>
    <s v="VP Student Learning"/>
  </r>
  <r>
    <s v="BPE177"/>
    <x v="0"/>
    <s v="LABORF"/>
    <s v="2025"/>
    <n v="0"/>
    <m/>
    <s v="GU001"/>
    <s v="210VI0"/>
    <s v="2394"/>
    <s v="601000"/>
    <m/>
    <m/>
    <s v="0"/>
    <s v="District"/>
    <s v="2"/>
    <x v="1"/>
    <s v="21"/>
    <x v="7"/>
    <s v="210"/>
    <s v="VP of Student Learning"/>
    <s v="210A"/>
    <s v="VP Student Learning"/>
  </r>
  <r>
    <s v="BTF053"/>
    <x v="0"/>
    <s v="LABORF"/>
    <s v="2025"/>
    <n v="0"/>
    <m/>
    <s v="GU001"/>
    <s v="210VI0"/>
    <s v="1311"/>
    <s v="499900"/>
    <m/>
    <m/>
    <s v="0"/>
    <s v="District"/>
    <s v="2"/>
    <x v="1"/>
    <s v="21"/>
    <x v="7"/>
    <s v="210"/>
    <s v="VP of Student Learning"/>
    <s v="210A"/>
    <s v="VP Student Learning"/>
  </r>
  <r>
    <s v="BTF100"/>
    <x v="0"/>
    <s v="LABORF"/>
    <s v="2025"/>
    <n v="0"/>
    <m/>
    <s v="GU001"/>
    <s v="210VI0"/>
    <s v="1311"/>
    <s v="499900"/>
    <m/>
    <m/>
    <s v="0"/>
    <s v="District"/>
    <s v="2"/>
    <x v="1"/>
    <s v="21"/>
    <x v="7"/>
    <s v="210"/>
    <s v="VP of Student Learning"/>
    <s v="210A"/>
    <s v="VP Student Learning"/>
  </r>
  <r>
    <s v="BTC103"/>
    <x v="0"/>
    <s v="LABORF"/>
    <s v="2025"/>
    <n v="0"/>
    <m/>
    <s v="GU001"/>
    <s v="210VI0"/>
    <s v="2399"/>
    <s v="601000"/>
    <m/>
    <m/>
    <s v="0"/>
    <s v="District"/>
    <s v="2"/>
    <x v="1"/>
    <s v="21"/>
    <x v="7"/>
    <s v="210"/>
    <s v="VP of Student Learning"/>
    <s v="210A"/>
    <s v="VP Student Learning"/>
  </r>
  <r>
    <s v="BPE301"/>
    <x v="0"/>
    <s v="LABORF"/>
    <s v="2025"/>
    <n v="0"/>
    <m/>
    <s v="GU001"/>
    <s v="210VI0"/>
    <s v="2394"/>
    <s v="601000"/>
    <m/>
    <m/>
    <s v="0"/>
    <s v="District"/>
    <s v="2"/>
    <x v="1"/>
    <s v="21"/>
    <x v="7"/>
    <s v="210"/>
    <s v="VP of Student Learning"/>
    <s v="210A"/>
    <s v="VP Student Learning"/>
  </r>
  <r>
    <s v="BPE376"/>
    <x v="0"/>
    <s v="LABORF"/>
    <s v="2025"/>
    <n v="0"/>
    <m/>
    <s v="GU001"/>
    <s v="210VI0"/>
    <s v="2394"/>
    <s v="601000"/>
    <m/>
    <m/>
    <s v="0"/>
    <s v="District"/>
    <s v="2"/>
    <x v="1"/>
    <s v="21"/>
    <x v="7"/>
    <s v="210"/>
    <s v="VP of Student Learning"/>
    <s v="210A"/>
    <s v="VP Student Learning"/>
  </r>
  <r>
    <s v="BPE435"/>
    <x v="0"/>
    <s v="LABORF"/>
    <s v="2025"/>
    <n v="0"/>
    <m/>
    <s v="GU001"/>
    <s v="210VI0"/>
    <s v="2394"/>
    <s v="601000"/>
    <m/>
    <m/>
    <s v="0"/>
    <s v="District"/>
    <s v="2"/>
    <x v="1"/>
    <s v="21"/>
    <x v="7"/>
    <s v="210"/>
    <s v="VP of Student Learning"/>
    <s v="210A"/>
    <s v="VP Student Learning"/>
  </r>
  <r>
    <s v="BPE460"/>
    <x v="0"/>
    <s v="LABORF"/>
    <s v="2025"/>
    <n v="0"/>
    <m/>
    <s v="GU001"/>
    <s v="210VI0"/>
    <s v="2394"/>
    <s v="601000"/>
    <m/>
    <m/>
    <s v="0"/>
    <s v="District"/>
    <s v="2"/>
    <x v="1"/>
    <s v="21"/>
    <x v="7"/>
    <s v="210"/>
    <s v="VP of Student Learning"/>
    <s v="210A"/>
    <s v="VP Student Learning"/>
  </r>
  <r>
    <s v="BPE475"/>
    <x v="0"/>
    <s v="LABORF"/>
    <s v="2025"/>
    <n v="0"/>
    <m/>
    <s v="GU001"/>
    <s v="210VI0"/>
    <s v="2394"/>
    <s v="601000"/>
    <m/>
    <m/>
    <s v="0"/>
    <s v="District"/>
    <s v="2"/>
    <x v="1"/>
    <s v="21"/>
    <x v="7"/>
    <s v="210"/>
    <s v="VP of Student Learning"/>
    <s v="210A"/>
    <s v="VP Student Learning"/>
  </r>
  <r>
    <s v="BPE783"/>
    <x v="0"/>
    <s v="LABORF"/>
    <s v="2025"/>
    <n v="0"/>
    <m/>
    <s v="GU001"/>
    <s v="210VI0"/>
    <s v="2394"/>
    <s v="601000"/>
    <m/>
    <m/>
    <s v="0"/>
    <s v="District"/>
    <s v="2"/>
    <x v="1"/>
    <s v="21"/>
    <x v="7"/>
    <s v="210"/>
    <s v="VP of Student Learning"/>
    <s v="210A"/>
    <s v="VP Student Learning"/>
  </r>
  <r>
    <s v="BA2230"/>
    <x v="0"/>
    <s v="LABORF"/>
    <s v="2025"/>
    <n v="0"/>
    <m/>
    <s v="GU001"/>
    <s v="210VI0"/>
    <s v="1310"/>
    <s v="499900"/>
    <m/>
    <m/>
    <s v="0"/>
    <s v="District"/>
    <s v="2"/>
    <x v="1"/>
    <s v="21"/>
    <x v="7"/>
    <s v="210"/>
    <s v="VP of Student Learning"/>
    <s v="210A"/>
    <s v="VP Student Learning"/>
  </r>
  <r>
    <s v="BMM074"/>
    <x v="0"/>
    <s v="LABORF"/>
    <s v="2025"/>
    <n v="0"/>
    <m/>
    <s v="GU001"/>
    <s v="210VI0"/>
    <s v="2110"/>
    <s v="601000"/>
    <m/>
    <m/>
    <s v="0"/>
    <s v="District"/>
    <s v="2"/>
    <x v="1"/>
    <s v="21"/>
    <x v="7"/>
    <s v="210"/>
    <s v="VP of Student Learning"/>
    <s v="210A"/>
    <s v="VP Student Learning"/>
  </r>
  <r>
    <s v="BPE133"/>
    <x v="0"/>
    <s v="LABORF"/>
    <s v="2025"/>
    <n v="0"/>
    <m/>
    <s v="GU001"/>
    <s v="210VI0"/>
    <s v="2394"/>
    <s v="601000"/>
    <m/>
    <m/>
    <s v="0"/>
    <s v="District"/>
    <s v="2"/>
    <x v="1"/>
    <s v="21"/>
    <x v="7"/>
    <s v="210"/>
    <s v="VP of Student Learning"/>
    <s v="210A"/>
    <s v="VP Student Learning"/>
  </r>
  <r>
    <s v="BPE161"/>
    <x v="0"/>
    <s v="LABORF"/>
    <s v="2025"/>
    <n v="0"/>
    <m/>
    <s v="GU001"/>
    <s v="210VI0"/>
    <s v="2394"/>
    <s v="601000"/>
    <m/>
    <m/>
    <s v="0"/>
    <s v="District"/>
    <s v="2"/>
    <x v="1"/>
    <s v="21"/>
    <x v="7"/>
    <s v="210"/>
    <s v="VP of Student Learning"/>
    <s v="210A"/>
    <s v="VP Student Learning"/>
  </r>
  <r>
    <s v="BPE186"/>
    <x v="0"/>
    <s v="LABORF"/>
    <s v="2025"/>
    <n v="0"/>
    <m/>
    <s v="GU001"/>
    <s v="210VI0"/>
    <s v="2394"/>
    <s v="601000"/>
    <m/>
    <m/>
    <s v="0"/>
    <s v="District"/>
    <s v="2"/>
    <x v="1"/>
    <s v="21"/>
    <x v="7"/>
    <s v="210"/>
    <s v="VP of Student Learning"/>
    <s v="210A"/>
    <s v="VP Student Learning"/>
  </r>
  <r>
    <s v="BTF012"/>
    <x v="0"/>
    <s v="LABORF"/>
    <s v="2025"/>
    <n v="0"/>
    <m/>
    <s v="GU001"/>
    <s v="210VI0"/>
    <s v="1311"/>
    <s v="499900"/>
    <m/>
    <m/>
    <s v="0"/>
    <s v="District"/>
    <s v="2"/>
    <x v="1"/>
    <s v="21"/>
    <x v="7"/>
    <s v="210"/>
    <s v="VP of Student Learning"/>
    <s v="210A"/>
    <s v="VP Student Learning"/>
  </r>
  <r>
    <s v="BTF101"/>
    <x v="0"/>
    <s v="LABORF"/>
    <s v="2025"/>
    <n v="0"/>
    <m/>
    <s v="GU001"/>
    <s v="210VI0"/>
    <s v="1311"/>
    <s v="499900"/>
    <m/>
    <m/>
    <s v="0"/>
    <s v="District"/>
    <s v="2"/>
    <x v="1"/>
    <s v="21"/>
    <x v="7"/>
    <s v="210"/>
    <s v="VP of Student Learning"/>
    <s v="210A"/>
    <s v="VP Student Learning"/>
  </r>
  <r>
    <s v="BPE323"/>
    <x v="0"/>
    <s v="LABORF"/>
    <s v="2025"/>
    <n v="0"/>
    <m/>
    <s v="GU001"/>
    <s v="210VI0"/>
    <s v="2394"/>
    <s v="601000"/>
    <m/>
    <m/>
    <s v="0"/>
    <s v="District"/>
    <s v="2"/>
    <x v="1"/>
    <s v="21"/>
    <x v="7"/>
    <s v="210"/>
    <s v="VP of Student Learning"/>
    <s v="210A"/>
    <s v="VP Student Learning"/>
  </r>
  <r>
    <s v="BPE417"/>
    <x v="0"/>
    <s v="LABORF"/>
    <s v="2025"/>
    <n v="0"/>
    <m/>
    <s v="GU001"/>
    <s v="210VI0"/>
    <s v="2394"/>
    <s v="601000"/>
    <m/>
    <m/>
    <s v="0"/>
    <s v="District"/>
    <s v="2"/>
    <x v="1"/>
    <s v="21"/>
    <x v="7"/>
    <s v="210"/>
    <s v="VP of Student Learning"/>
    <s v="210A"/>
    <s v="VP Student Learning"/>
  </r>
  <r>
    <s v="BPE433"/>
    <x v="0"/>
    <s v="LABORF"/>
    <s v="2025"/>
    <n v="0"/>
    <m/>
    <s v="GU001"/>
    <s v="210VI0"/>
    <s v="2394"/>
    <s v="601000"/>
    <m/>
    <m/>
    <s v="0"/>
    <s v="District"/>
    <s v="2"/>
    <x v="1"/>
    <s v="21"/>
    <x v="7"/>
    <s v="210"/>
    <s v="VP of Student Learning"/>
    <s v="210A"/>
    <s v="VP Student Learning"/>
  </r>
  <r>
    <s v="BPE731"/>
    <x v="0"/>
    <s v="LABORF"/>
    <s v="2025"/>
    <n v="0"/>
    <m/>
    <s v="GU001"/>
    <s v="210VI0"/>
    <s v="2394"/>
    <s v="601000"/>
    <m/>
    <m/>
    <s v="0"/>
    <s v="District"/>
    <s v="2"/>
    <x v="1"/>
    <s v="21"/>
    <x v="7"/>
    <s v="210"/>
    <s v="VP of Student Learning"/>
    <s v="210A"/>
    <s v="VP Student Learning"/>
  </r>
  <r>
    <s v="BA2370"/>
    <x v="0"/>
    <s v="LABORF"/>
    <s v="2025"/>
    <n v="0"/>
    <m/>
    <s v="GU001"/>
    <s v="210VI0"/>
    <s v="1310"/>
    <s v="499900"/>
    <m/>
    <m/>
    <s v="0"/>
    <s v="District"/>
    <s v="2"/>
    <x v="1"/>
    <s v="21"/>
    <x v="7"/>
    <s v="210"/>
    <s v="VP of Student Learning"/>
    <s v="210A"/>
    <s v="VP Student Learning"/>
  </r>
  <r>
    <s v="BPE097"/>
    <x v="0"/>
    <s v="LABORF"/>
    <s v="2025"/>
    <n v="0"/>
    <m/>
    <s v="GU001"/>
    <s v="210VI0"/>
    <s v="2394"/>
    <s v="601000"/>
    <m/>
    <m/>
    <s v="0"/>
    <s v="District"/>
    <s v="2"/>
    <x v="1"/>
    <s v="21"/>
    <x v="7"/>
    <s v="210"/>
    <s v="VP of Student Learning"/>
    <s v="210A"/>
    <s v="VP Student Learning"/>
  </r>
  <r>
    <s v="BPE122"/>
    <x v="0"/>
    <s v="LABORF"/>
    <s v="2025"/>
    <n v="0"/>
    <m/>
    <s v="GU001"/>
    <s v="210VI0"/>
    <s v="2394"/>
    <s v="601000"/>
    <m/>
    <m/>
    <s v="0"/>
    <s v="District"/>
    <s v="2"/>
    <x v="1"/>
    <s v="21"/>
    <x v="7"/>
    <s v="210"/>
    <s v="VP of Student Learning"/>
    <s v="210A"/>
    <s v="VP Student Learning"/>
  </r>
  <r>
    <s v="BPE152"/>
    <x v="0"/>
    <s v="LABORF"/>
    <s v="2025"/>
    <n v="0"/>
    <m/>
    <s v="GU001"/>
    <s v="210VI0"/>
    <s v="2394"/>
    <s v="601000"/>
    <m/>
    <m/>
    <s v="0"/>
    <s v="District"/>
    <s v="2"/>
    <x v="1"/>
    <s v="21"/>
    <x v="7"/>
    <s v="210"/>
    <s v="VP of Student Learning"/>
    <s v="210A"/>
    <s v="VP Student Learning"/>
  </r>
  <r>
    <s v="BPE160"/>
    <x v="0"/>
    <s v="LABORF"/>
    <s v="2025"/>
    <n v="0"/>
    <m/>
    <s v="GU001"/>
    <s v="210VI0"/>
    <s v="2394"/>
    <s v="601000"/>
    <m/>
    <m/>
    <s v="0"/>
    <s v="District"/>
    <s v="2"/>
    <x v="1"/>
    <s v="21"/>
    <x v="7"/>
    <s v="210"/>
    <s v="VP of Student Learning"/>
    <s v="210A"/>
    <s v="VP Student Learning"/>
  </r>
  <r>
    <s v="BPE180"/>
    <x v="0"/>
    <s v="LABORF"/>
    <s v="2025"/>
    <n v="0"/>
    <m/>
    <s v="GU001"/>
    <s v="210VI0"/>
    <s v="2394"/>
    <s v="601000"/>
    <m/>
    <m/>
    <s v="0"/>
    <s v="District"/>
    <s v="2"/>
    <x v="1"/>
    <s v="21"/>
    <x v="7"/>
    <s v="210"/>
    <s v="VP of Student Learning"/>
    <s v="210A"/>
    <s v="VP Student Learning"/>
  </r>
  <r>
    <s v="BTC005"/>
    <x v="0"/>
    <s v="LABORF"/>
    <s v="2025"/>
    <n v="0"/>
    <m/>
    <s v="GU001"/>
    <s v="210VI0"/>
    <s v="2399"/>
    <s v="601000"/>
    <m/>
    <m/>
    <s v="0"/>
    <s v="District"/>
    <s v="2"/>
    <x v="1"/>
    <s v="21"/>
    <x v="7"/>
    <s v="210"/>
    <s v="VP of Student Learning"/>
    <s v="210A"/>
    <s v="VP Student Learning"/>
  </r>
  <r>
    <s v="BTC187"/>
    <x v="0"/>
    <s v="LABORF"/>
    <s v="2025"/>
    <n v="0"/>
    <m/>
    <s v="GU001"/>
    <s v="210VI0"/>
    <s v="2399"/>
    <s v="601000"/>
    <m/>
    <m/>
    <s v="0"/>
    <s v="District"/>
    <s v="2"/>
    <x v="1"/>
    <s v="21"/>
    <x v="7"/>
    <s v="210"/>
    <s v="VP of Student Learning"/>
    <s v="210A"/>
    <s v="VP Student Learning"/>
  </r>
  <r>
    <s v="BTF018"/>
    <x v="0"/>
    <s v="LABORF"/>
    <s v="2025"/>
    <n v="0"/>
    <m/>
    <s v="GU001"/>
    <s v="210VI0"/>
    <s v="1311"/>
    <s v="499900"/>
    <m/>
    <m/>
    <s v="0"/>
    <s v="District"/>
    <s v="2"/>
    <x v="1"/>
    <s v="21"/>
    <x v="7"/>
    <s v="210"/>
    <s v="VP of Student Learning"/>
    <s v="210A"/>
    <s v="VP Student Learning"/>
  </r>
  <r>
    <s v="BTC076"/>
    <x v="0"/>
    <s v="LABORF"/>
    <s v="2025"/>
    <n v="0"/>
    <m/>
    <s v="GU001"/>
    <s v="210VI0"/>
    <s v="2399"/>
    <s v="601000"/>
    <m/>
    <m/>
    <s v="0"/>
    <s v="District"/>
    <s v="2"/>
    <x v="1"/>
    <s v="21"/>
    <x v="7"/>
    <s v="210"/>
    <s v="VP of Student Learning"/>
    <s v="210A"/>
    <s v="VP Student Learning"/>
  </r>
  <r>
    <s v="BPE432"/>
    <x v="0"/>
    <s v="LABORF"/>
    <s v="2025"/>
    <n v="0"/>
    <m/>
    <s v="GU001"/>
    <s v="210VI0"/>
    <s v="2394"/>
    <s v="601000"/>
    <m/>
    <m/>
    <s v="0"/>
    <s v="District"/>
    <s v="2"/>
    <x v="1"/>
    <s v="21"/>
    <x v="7"/>
    <s v="210"/>
    <s v="VP of Student Learning"/>
    <s v="210A"/>
    <s v="VP Student Learning"/>
  </r>
  <r>
    <s v="BPE444"/>
    <x v="0"/>
    <s v="LABORF"/>
    <s v="2025"/>
    <n v="0"/>
    <m/>
    <s v="GU001"/>
    <s v="210VI0"/>
    <s v="2394"/>
    <s v="601000"/>
    <m/>
    <m/>
    <s v="0"/>
    <s v="District"/>
    <s v="2"/>
    <x v="1"/>
    <s v="21"/>
    <x v="7"/>
    <s v="210"/>
    <s v="VP of Student Learning"/>
    <s v="210A"/>
    <s v="VP Student Learning"/>
  </r>
  <r>
    <s v="BPE514"/>
    <x v="0"/>
    <s v="LABORF"/>
    <s v="2025"/>
    <n v="0"/>
    <m/>
    <s v="GU001"/>
    <s v="210VI0"/>
    <s v="2394"/>
    <s v="601000"/>
    <m/>
    <m/>
    <s v="0"/>
    <s v="District"/>
    <s v="2"/>
    <x v="1"/>
    <s v="21"/>
    <x v="7"/>
    <s v="210"/>
    <s v="VP of Student Learning"/>
    <s v="210A"/>
    <s v="VP Student Learning"/>
  </r>
  <r>
    <s v="BPE517"/>
    <x v="0"/>
    <s v="LABORF"/>
    <s v="2025"/>
    <n v="0"/>
    <m/>
    <s v="GU001"/>
    <s v="210VI0"/>
    <s v="2394"/>
    <s v="601000"/>
    <m/>
    <m/>
    <s v="0"/>
    <s v="District"/>
    <s v="2"/>
    <x v="1"/>
    <s v="21"/>
    <x v="7"/>
    <s v="210"/>
    <s v="VP of Student Learning"/>
    <s v="210A"/>
    <s v="VP Student Learning"/>
  </r>
  <r>
    <s v="BPE785"/>
    <x v="0"/>
    <s v="LABORF"/>
    <s v="2025"/>
    <n v="0"/>
    <m/>
    <s v="GU001"/>
    <s v="210VI0"/>
    <s v="2394"/>
    <s v="601000"/>
    <m/>
    <m/>
    <s v="0"/>
    <s v="District"/>
    <s v="2"/>
    <x v="1"/>
    <s v="21"/>
    <x v="7"/>
    <s v="210"/>
    <s v="VP of Student Learning"/>
    <s v="210A"/>
    <s v="VP Student Learning"/>
  </r>
  <r>
    <s v="BPAH23"/>
    <x v="0"/>
    <s v="LABORF"/>
    <s v="2025"/>
    <n v="0"/>
    <m/>
    <s v="GU001"/>
    <s v="210VI0"/>
    <s v="2412"/>
    <s v="499900"/>
    <m/>
    <m/>
    <s v="0"/>
    <s v="District"/>
    <s v="2"/>
    <x v="1"/>
    <s v="21"/>
    <x v="7"/>
    <s v="210"/>
    <s v="VP of Student Learning"/>
    <s v="210A"/>
    <s v="VP Student Learning"/>
  </r>
  <r>
    <s v="BPE149"/>
    <x v="0"/>
    <s v="LABORF"/>
    <s v="2025"/>
    <n v="0"/>
    <m/>
    <s v="GU001"/>
    <s v="210VI0"/>
    <s v="2394"/>
    <s v="601000"/>
    <m/>
    <m/>
    <s v="0"/>
    <s v="District"/>
    <s v="2"/>
    <x v="1"/>
    <s v="21"/>
    <x v="7"/>
    <s v="210"/>
    <s v="VP of Student Learning"/>
    <s v="210A"/>
    <s v="VP Student Learning"/>
  </r>
  <r>
    <s v="BPE167"/>
    <x v="0"/>
    <s v="LABORF"/>
    <s v="2025"/>
    <n v="0"/>
    <m/>
    <s v="GU001"/>
    <s v="210VI0"/>
    <s v="2394"/>
    <s v="601000"/>
    <m/>
    <m/>
    <s v="0"/>
    <s v="District"/>
    <s v="2"/>
    <x v="1"/>
    <s v="21"/>
    <x v="7"/>
    <s v="210"/>
    <s v="VP of Student Learning"/>
    <s v="210A"/>
    <s v="VP Student Learning"/>
  </r>
  <r>
    <s v="BPE198"/>
    <x v="0"/>
    <s v="LABORF"/>
    <s v="2025"/>
    <n v="0"/>
    <m/>
    <s v="GU001"/>
    <s v="210VI0"/>
    <s v="2394"/>
    <s v="601000"/>
    <m/>
    <m/>
    <s v="0"/>
    <s v="District"/>
    <s v="2"/>
    <x v="1"/>
    <s v="21"/>
    <x v="7"/>
    <s v="210"/>
    <s v="VP of Student Learning"/>
    <s v="210A"/>
    <s v="VP Student Learning"/>
  </r>
  <r>
    <s v="BPE227"/>
    <x v="0"/>
    <s v="LABORF"/>
    <s v="2025"/>
    <n v="0"/>
    <m/>
    <s v="GU001"/>
    <s v="210VI0"/>
    <s v="2394"/>
    <s v="601000"/>
    <m/>
    <m/>
    <s v="0"/>
    <s v="District"/>
    <s v="2"/>
    <x v="1"/>
    <s v="21"/>
    <x v="7"/>
    <s v="210"/>
    <s v="VP of Student Learning"/>
    <s v="210A"/>
    <s v="VP Student Learning"/>
  </r>
  <r>
    <s v="BPE284"/>
    <x v="0"/>
    <s v="LABORF"/>
    <s v="2025"/>
    <n v="0"/>
    <m/>
    <s v="GU001"/>
    <s v="210VI0"/>
    <s v="2394"/>
    <s v="601000"/>
    <m/>
    <m/>
    <s v="0"/>
    <s v="District"/>
    <s v="2"/>
    <x v="1"/>
    <s v="21"/>
    <x v="7"/>
    <s v="210"/>
    <s v="VP of Student Learning"/>
    <s v="210A"/>
    <s v="VP Student Learning"/>
  </r>
  <r>
    <s v="BPPS24"/>
    <x v="0"/>
    <s v="LABORF"/>
    <s v="2025"/>
    <n v="0"/>
    <m/>
    <s v="GU001"/>
    <s v="210VI0"/>
    <s v="2412"/>
    <s v="499900"/>
    <m/>
    <m/>
    <s v="0"/>
    <s v="District"/>
    <s v="2"/>
    <x v="1"/>
    <s v="21"/>
    <x v="7"/>
    <s v="210"/>
    <s v="VP of Student Learning"/>
    <s v="210A"/>
    <s v="VP Student Learning"/>
  </r>
  <r>
    <s v="BTF013"/>
    <x v="0"/>
    <s v="LABORF"/>
    <s v="2025"/>
    <n v="0"/>
    <m/>
    <s v="GU001"/>
    <s v="210VI0"/>
    <s v="1311"/>
    <s v="499900"/>
    <m/>
    <m/>
    <s v="0"/>
    <s v="District"/>
    <s v="2"/>
    <x v="1"/>
    <s v="21"/>
    <x v="7"/>
    <s v="210"/>
    <s v="VP of Student Learning"/>
    <s v="210A"/>
    <s v="VP Student Learning"/>
  </r>
  <r>
    <s v="BTF084"/>
    <x v="0"/>
    <s v="LABORF"/>
    <s v="2025"/>
    <n v="0"/>
    <m/>
    <s v="GU001"/>
    <s v="210VI0"/>
    <s v="1311"/>
    <s v="499900"/>
    <m/>
    <m/>
    <s v="0"/>
    <s v="District"/>
    <s v="2"/>
    <x v="1"/>
    <s v="21"/>
    <x v="7"/>
    <s v="210"/>
    <s v="VP of Student Learning"/>
    <s v="210A"/>
    <s v="VP Student Learning"/>
  </r>
  <r>
    <s v="BZ2130"/>
    <x v="0"/>
    <s v="LABORF"/>
    <s v="2025"/>
    <n v="0"/>
    <m/>
    <s v="GU001"/>
    <s v="210VI0"/>
    <s v="1419"/>
    <s v="601000"/>
    <m/>
    <m/>
    <s v="0"/>
    <s v="District"/>
    <s v="2"/>
    <x v="1"/>
    <s v="21"/>
    <x v="7"/>
    <s v="210"/>
    <s v="VP of Student Learning"/>
    <s v="210A"/>
    <s v="VP Student Learning"/>
  </r>
  <r>
    <s v="BTC146"/>
    <x v="0"/>
    <s v="LABORF"/>
    <s v="2025"/>
    <n v="0"/>
    <m/>
    <s v="GU001"/>
    <s v="210VI0"/>
    <s v="2399"/>
    <s v="601000"/>
    <m/>
    <m/>
    <s v="0"/>
    <s v="District"/>
    <s v="2"/>
    <x v="1"/>
    <s v="21"/>
    <x v="7"/>
    <s v="210"/>
    <s v="VP of Student Learning"/>
    <s v="210A"/>
    <s v="VP Student Learning"/>
  </r>
  <r>
    <s v="BPE389"/>
    <x v="0"/>
    <s v="LABORF"/>
    <s v="2025"/>
    <n v="0"/>
    <m/>
    <s v="GU001"/>
    <s v="210VI0"/>
    <s v="2394"/>
    <s v="601000"/>
    <m/>
    <m/>
    <s v="0"/>
    <s v="District"/>
    <s v="2"/>
    <x v="1"/>
    <s v="21"/>
    <x v="7"/>
    <s v="210"/>
    <s v="VP of Student Learning"/>
    <s v="210A"/>
    <s v="VP Student Learning"/>
  </r>
  <r>
    <s v="BPE406"/>
    <x v="0"/>
    <s v="LABORF"/>
    <s v="2025"/>
    <n v="0"/>
    <m/>
    <s v="GU001"/>
    <s v="210VI0"/>
    <s v="2394"/>
    <s v="601000"/>
    <m/>
    <m/>
    <s v="0"/>
    <s v="District"/>
    <s v="2"/>
    <x v="1"/>
    <s v="21"/>
    <x v="7"/>
    <s v="210"/>
    <s v="VP of Student Learning"/>
    <s v="210A"/>
    <s v="VP Student Learning"/>
  </r>
  <r>
    <s v="BPE422"/>
    <x v="0"/>
    <s v="LABORF"/>
    <s v="2025"/>
    <n v="0"/>
    <m/>
    <s v="GU001"/>
    <s v="210VI0"/>
    <s v="2394"/>
    <s v="601000"/>
    <m/>
    <m/>
    <s v="0"/>
    <s v="District"/>
    <s v="2"/>
    <x v="1"/>
    <s v="21"/>
    <x v="7"/>
    <s v="210"/>
    <s v="VP of Student Learning"/>
    <s v="210A"/>
    <s v="VP Student Learning"/>
  </r>
  <r>
    <s v="BPE424"/>
    <x v="0"/>
    <s v="LABORF"/>
    <s v="2025"/>
    <n v="0"/>
    <m/>
    <s v="GU001"/>
    <s v="210VI0"/>
    <s v="2394"/>
    <s v="601000"/>
    <m/>
    <m/>
    <s v="0"/>
    <s v="District"/>
    <s v="2"/>
    <x v="1"/>
    <s v="21"/>
    <x v="7"/>
    <s v="210"/>
    <s v="VP of Student Learning"/>
    <s v="210A"/>
    <s v="VP Student Learning"/>
  </r>
  <r>
    <s v="BPE431"/>
    <x v="0"/>
    <s v="LABORF"/>
    <s v="2025"/>
    <n v="0"/>
    <m/>
    <s v="GU001"/>
    <s v="210VI0"/>
    <s v="2394"/>
    <s v="601000"/>
    <m/>
    <m/>
    <s v="0"/>
    <s v="District"/>
    <s v="2"/>
    <x v="1"/>
    <s v="21"/>
    <x v="7"/>
    <s v="210"/>
    <s v="VP of Student Learning"/>
    <s v="210A"/>
    <s v="VP Student Learning"/>
  </r>
  <r>
    <s v="BPE440"/>
    <x v="0"/>
    <s v="LABORF"/>
    <s v="2025"/>
    <n v="0"/>
    <m/>
    <s v="GU001"/>
    <s v="210VI0"/>
    <s v="2394"/>
    <s v="601000"/>
    <m/>
    <m/>
    <s v="0"/>
    <s v="District"/>
    <s v="2"/>
    <x v="1"/>
    <s v="21"/>
    <x v="7"/>
    <s v="210"/>
    <s v="VP of Student Learning"/>
    <s v="210A"/>
    <s v="VP Student Learning"/>
  </r>
  <r>
    <s v="BPE447"/>
    <x v="0"/>
    <s v="LABORF"/>
    <s v="2025"/>
    <n v="0"/>
    <m/>
    <s v="GU001"/>
    <s v="210VI0"/>
    <s v="2394"/>
    <s v="601000"/>
    <m/>
    <m/>
    <s v="0"/>
    <s v="District"/>
    <s v="2"/>
    <x v="1"/>
    <s v="21"/>
    <x v="7"/>
    <s v="210"/>
    <s v="VP of Student Learning"/>
    <s v="210A"/>
    <s v="VP Student Learning"/>
  </r>
  <r>
    <s v="BPE764"/>
    <x v="0"/>
    <s v="LABORF"/>
    <s v="2025"/>
    <n v="0"/>
    <m/>
    <s v="GU001"/>
    <s v="210VI0"/>
    <s v="2394"/>
    <s v="601000"/>
    <m/>
    <m/>
    <s v="0"/>
    <s v="District"/>
    <s v="2"/>
    <x v="1"/>
    <s v="21"/>
    <x v="7"/>
    <s v="210"/>
    <s v="VP of Student Learning"/>
    <s v="210A"/>
    <s v="VP Student Learning"/>
  </r>
  <r>
    <s v="BPE787"/>
    <x v="0"/>
    <s v="LABORF"/>
    <s v="2025"/>
    <n v="0"/>
    <m/>
    <s v="GU001"/>
    <s v="210VI0"/>
    <s v="2394"/>
    <s v="601000"/>
    <m/>
    <m/>
    <s v="0"/>
    <s v="District"/>
    <s v="2"/>
    <x v="1"/>
    <s v="21"/>
    <x v="7"/>
    <s v="210"/>
    <s v="VP of Student Learning"/>
    <s v="210A"/>
    <s v="VP Student Learning"/>
  </r>
  <r>
    <s v="BPFA25"/>
    <x v="0"/>
    <s v="LABORF"/>
    <s v="2025"/>
    <n v="0"/>
    <m/>
    <s v="GU001"/>
    <s v="210VI0"/>
    <s v="2412"/>
    <s v="089900"/>
    <m/>
    <m/>
    <s v="0"/>
    <s v="District"/>
    <s v="2"/>
    <x v="1"/>
    <s v="21"/>
    <x v="7"/>
    <s v="210"/>
    <s v="VP of Student Learning"/>
    <s v="210A"/>
    <s v="VP Student Learning"/>
  </r>
  <r>
    <s v="BPE168"/>
    <x v="0"/>
    <s v="LABORF"/>
    <s v="2025"/>
    <n v="0"/>
    <m/>
    <s v="GU001"/>
    <s v="210VI0"/>
    <s v="2394"/>
    <s v="601000"/>
    <m/>
    <m/>
    <s v="0"/>
    <s v="District"/>
    <s v="2"/>
    <x v="1"/>
    <s v="21"/>
    <x v="7"/>
    <s v="210"/>
    <s v="VP of Student Learning"/>
    <s v="210A"/>
    <s v="VP Student Learning"/>
  </r>
  <r>
    <s v="BPE178"/>
    <x v="0"/>
    <s v="LABORF"/>
    <s v="2025"/>
    <n v="0"/>
    <m/>
    <s v="GU001"/>
    <s v="210VI0"/>
    <s v="2394"/>
    <s v="601000"/>
    <m/>
    <m/>
    <s v="0"/>
    <s v="District"/>
    <s v="2"/>
    <x v="1"/>
    <s v="21"/>
    <x v="7"/>
    <s v="210"/>
    <s v="VP of Student Learning"/>
    <s v="210A"/>
    <s v="VP Student Learning"/>
  </r>
  <r>
    <s v="BPE238"/>
    <x v="0"/>
    <s v="LABORF"/>
    <s v="2025"/>
    <n v="0"/>
    <m/>
    <s v="GU001"/>
    <s v="210VI0"/>
    <s v="2394"/>
    <s v="601000"/>
    <m/>
    <m/>
    <s v="0"/>
    <s v="District"/>
    <s v="2"/>
    <x v="1"/>
    <s v="21"/>
    <x v="7"/>
    <s v="210"/>
    <s v="VP of Student Learning"/>
    <s v="210A"/>
    <s v="VP Student Learning"/>
  </r>
  <r>
    <s v="BPE249"/>
    <x v="0"/>
    <s v="LABORF"/>
    <s v="2025"/>
    <n v="0"/>
    <m/>
    <s v="GU001"/>
    <s v="210VI0"/>
    <s v="2394"/>
    <s v="601000"/>
    <m/>
    <m/>
    <s v="0"/>
    <s v="District"/>
    <s v="2"/>
    <x v="1"/>
    <s v="21"/>
    <x v="7"/>
    <s v="210"/>
    <s v="VP of Student Learning"/>
    <s v="210A"/>
    <s v="VP Student Learning"/>
  </r>
  <r>
    <s v="BPE286"/>
    <x v="0"/>
    <s v="LABORF"/>
    <s v="2025"/>
    <n v="0"/>
    <m/>
    <s v="GU001"/>
    <s v="210VI0"/>
    <s v="2394"/>
    <s v="601000"/>
    <m/>
    <m/>
    <s v="0"/>
    <s v="District"/>
    <s v="2"/>
    <x v="1"/>
    <s v="21"/>
    <x v="7"/>
    <s v="210"/>
    <s v="VP of Student Learning"/>
    <s v="210A"/>
    <s v="VP Student Learning"/>
  </r>
  <r>
    <s v="BTC196"/>
    <x v="0"/>
    <s v="LABORF"/>
    <s v="2025"/>
    <n v="0"/>
    <m/>
    <s v="GU001"/>
    <s v="210VI0"/>
    <s v="2399"/>
    <s v="601000"/>
    <m/>
    <m/>
    <s v="0"/>
    <s v="District"/>
    <s v="2"/>
    <x v="1"/>
    <s v="21"/>
    <x v="7"/>
    <s v="210"/>
    <s v="VP of Student Learning"/>
    <s v="210A"/>
    <s v="VP Student Learning"/>
  </r>
  <r>
    <s v="BTF033"/>
    <x v="0"/>
    <s v="LABORF"/>
    <s v="2025"/>
    <n v="0"/>
    <m/>
    <s v="GU001"/>
    <s v="210VI0"/>
    <s v="1311"/>
    <s v="499900"/>
    <m/>
    <m/>
    <s v="0"/>
    <s v="District"/>
    <s v="2"/>
    <x v="1"/>
    <s v="21"/>
    <x v="7"/>
    <s v="210"/>
    <s v="VP of Student Learning"/>
    <s v="210A"/>
    <s v="VP Student Learning"/>
  </r>
  <r>
    <s v="BTF057"/>
    <x v="0"/>
    <s v="LABORF"/>
    <s v="2025"/>
    <n v="0"/>
    <m/>
    <s v="GU001"/>
    <s v="210VI0"/>
    <s v="1311"/>
    <s v="499900"/>
    <m/>
    <m/>
    <s v="0"/>
    <s v="District"/>
    <s v="2"/>
    <x v="1"/>
    <s v="21"/>
    <x v="7"/>
    <s v="210"/>
    <s v="VP of Student Learning"/>
    <s v="210A"/>
    <s v="VP Student Learning"/>
  </r>
  <r>
    <s v="BTC046"/>
    <x v="0"/>
    <s v="LABORF"/>
    <s v="2025"/>
    <n v="0"/>
    <m/>
    <s v="GU001"/>
    <s v="210VI0"/>
    <s v="2399"/>
    <s v="601000"/>
    <m/>
    <m/>
    <s v="0"/>
    <s v="District"/>
    <s v="2"/>
    <x v="1"/>
    <s v="21"/>
    <x v="7"/>
    <s v="210"/>
    <s v="VP of Student Learning"/>
    <s v="210A"/>
    <s v="VP Student Learning"/>
  </r>
  <r>
    <s v="BTC060"/>
    <x v="0"/>
    <s v="LABORF"/>
    <s v="2025"/>
    <n v="0"/>
    <m/>
    <s v="GU001"/>
    <s v="210VI0"/>
    <s v="2399"/>
    <s v="601000"/>
    <m/>
    <m/>
    <s v="0"/>
    <s v="District"/>
    <s v="2"/>
    <x v="1"/>
    <s v="21"/>
    <x v="7"/>
    <s v="210"/>
    <s v="VP of Student Learning"/>
    <s v="210A"/>
    <s v="VP Student Learning"/>
  </r>
  <r>
    <s v="BPE319"/>
    <x v="0"/>
    <s v="LABORF"/>
    <s v="2025"/>
    <n v="0"/>
    <m/>
    <s v="GU001"/>
    <s v="210VI0"/>
    <s v="2394"/>
    <s v="601000"/>
    <m/>
    <m/>
    <s v="0"/>
    <s v="District"/>
    <s v="2"/>
    <x v="1"/>
    <s v="21"/>
    <x v="7"/>
    <s v="210"/>
    <s v="VP of Student Learning"/>
    <s v="210A"/>
    <s v="VP Student Learning"/>
  </r>
  <r>
    <s v="BPE355"/>
    <x v="0"/>
    <s v="LABORF"/>
    <s v="2025"/>
    <n v="0"/>
    <m/>
    <s v="GU001"/>
    <s v="210VI0"/>
    <s v="2394"/>
    <s v="601000"/>
    <m/>
    <m/>
    <s v="0"/>
    <s v="District"/>
    <s v="2"/>
    <x v="1"/>
    <s v="21"/>
    <x v="7"/>
    <s v="210"/>
    <s v="VP of Student Learning"/>
    <s v="210A"/>
    <s v="VP Student Learning"/>
  </r>
  <r>
    <s v="BPE366"/>
    <x v="0"/>
    <s v="LABORF"/>
    <s v="2025"/>
    <n v="0"/>
    <m/>
    <s v="GU001"/>
    <s v="210VI0"/>
    <s v="2394"/>
    <s v="601000"/>
    <m/>
    <m/>
    <s v="0"/>
    <s v="District"/>
    <s v="2"/>
    <x v="1"/>
    <s v="21"/>
    <x v="7"/>
    <s v="210"/>
    <s v="VP of Student Learning"/>
    <s v="210A"/>
    <s v="VP Student Learning"/>
  </r>
  <r>
    <s v="BPE526"/>
    <x v="0"/>
    <s v="LABORF"/>
    <s v="2025"/>
    <n v="0"/>
    <m/>
    <s v="GU001"/>
    <s v="210VI0"/>
    <s v="2394"/>
    <s v="601000"/>
    <m/>
    <m/>
    <s v="0"/>
    <s v="District"/>
    <s v="2"/>
    <x v="1"/>
    <s v="21"/>
    <x v="7"/>
    <s v="210"/>
    <s v="VP of Student Learning"/>
    <s v="210A"/>
    <s v="VP Student Learning"/>
  </r>
  <r>
    <s v="BPE742"/>
    <x v="0"/>
    <s v="LABORF"/>
    <s v="2025"/>
    <n v="0"/>
    <m/>
    <s v="GU001"/>
    <s v="210VI0"/>
    <s v="2394"/>
    <s v="601000"/>
    <m/>
    <m/>
    <s v="0"/>
    <s v="District"/>
    <s v="2"/>
    <x v="1"/>
    <s v="21"/>
    <x v="7"/>
    <s v="210"/>
    <s v="VP of Student Learning"/>
    <s v="210A"/>
    <s v="VP Student Learning"/>
  </r>
  <r>
    <s v="BPE748"/>
    <x v="0"/>
    <s v="LABORF"/>
    <s v="2025"/>
    <n v="0"/>
    <m/>
    <s v="GU001"/>
    <s v="210VI0"/>
    <s v="2394"/>
    <s v="601000"/>
    <m/>
    <m/>
    <s v="0"/>
    <s v="District"/>
    <s v="2"/>
    <x v="1"/>
    <s v="21"/>
    <x v="7"/>
    <s v="210"/>
    <s v="VP of Student Learning"/>
    <s v="210A"/>
    <s v="VP Student Learning"/>
  </r>
  <r>
    <s v="BPE749"/>
    <x v="0"/>
    <s v="LABORF"/>
    <s v="2025"/>
    <n v="0"/>
    <m/>
    <s v="GU001"/>
    <s v="210VI0"/>
    <s v="2394"/>
    <s v="601000"/>
    <m/>
    <m/>
    <s v="0"/>
    <s v="District"/>
    <s v="2"/>
    <x v="1"/>
    <s v="21"/>
    <x v="7"/>
    <s v="210"/>
    <s v="VP of Student Learning"/>
    <s v="210A"/>
    <s v="VP Student Learning"/>
  </r>
  <r>
    <s v="BPAH26"/>
    <x v="0"/>
    <s v="LABORF"/>
    <s v="2025"/>
    <n v="0"/>
    <m/>
    <s v="GU001"/>
    <s v="210VI0"/>
    <s v="2412"/>
    <s v="499900"/>
    <m/>
    <m/>
    <s v="0"/>
    <s v="District"/>
    <s v="2"/>
    <x v="1"/>
    <s v="21"/>
    <x v="7"/>
    <s v="210"/>
    <s v="VP of Student Learning"/>
    <s v="210A"/>
    <s v="VP Student Learning"/>
  </r>
  <r>
    <s v="BPE591"/>
    <x v="0"/>
    <s v="LABORF"/>
    <s v="2025"/>
    <n v="0"/>
    <m/>
    <s v="GU001"/>
    <s v="210VI0"/>
    <s v="2394"/>
    <s v="601000"/>
    <m/>
    <m/>
    <s v="0"/>
    <s v="District"/>
    <s v="2"/>
    <x v="1"/>
    <s v="21"/>
    <x v="7"/>
    <s v="210"/>
    <s v="VP of Student Learning"/>
    <s v="210A"/>
    <s v="VP Student Learning"/>
  </r>
  <r>
    <s v="BPE009"/>
    <x v="0"/>
    <s v="LABORF"/>
    <s v="2025"/>
    <n v="0"/>
    <m/>
    <s v="GU001"/>
    <s v="210VI0"/>
    <s v="2394"/>
    <s v="601000"/>
    <m/>
    <m/>
    <s v="0"/>
    <s v="District"/>
    <s v="2"/>
    <x v="1"/>
    <s v="21"/>
    <x v="7"/>
    <s v="210"/>
    <s v="VP of Student Learning"/>
    <s v="210A"/>
    <s v="VP Student Learning"/>
  </r>
  <r>
    <s v="BPE100"/>
    <x v="0"/>
    <s v="LABORF"/>
    <s v="2025"/>
    <n v="0"/>
    <m/>
    <s v="GU001"/>
    <s v="210VI0"/>
    <s v="2394"/>
    <s v="601000"/>
    <m/>
    <m/>
    <s v="0"/>
    <s v="District"/>
    <s v="2"/>
    <x v="1"/>
    <s v="21"/>
    <x v="7"/>
    <s v="210"/>
    <s v="VP of Student Learning"/>
    <s v="210A"/>
    <s v="VP Student Learning"/>
  </r>
  <r>
    <s v="BPFA16"/>
    <x v="0"/>
    <s v="LABORF"/>
    <s v="2025"/>
    <n v="0"/>
    <m/>
    <s v="GU001"/>
    <s v="210VI0"/>
    <s v="2412"/>
    <s v="499900"/>
    <m/>
    <m/>
    <s v="0"/>
    <s v="District"/>
    <s v="2"/>
    <x v="1"/>
    <s v="21"/>
    <x v="7"/>
    <s v="210"/>
    <s v="VP of Student Learning"/>
    <s v="210A"/>
    <s v="VP Student Learning"/>
  </r>
  <r>
    <s v="BTC198"/>
    <x v="0"/>
    <s v="LABORF"/>
    <s v="2025"/>
    <n v="0"/>
    <m/>
    <s v="GU001"/>
    <s v="210VI0"/>
    <s v="2399"/>
    <s v="601000"/>
    <m/>
    <m/>
    <s v="0"/>
    <s v="District"/>
    <s v="2"/>
    <x v="1"/>
    <s v="21"/>
    <x v="7"/>
    <s v="210"/>
    <s v="VP of Student Learning"/>
    <s v="210A"/>
    <s v="VP Student Learning"/>
  </r>
  <r>
    <s v="BTC056"/>
    <x v="0"/>
    <s v="LABORF"/>
    <s v="2025"/>
    <n v="0"/>
    <m/>
    <s v="GU001"/>
    <s v="210VI0"/>
    <s v="2399"/>
    <s v="601000"/>
    <m/>
    <m/>
    <s v="0"/>
    <s v="District"/>
    <s v="2"/>
    <x v="1"/>
    <s v="21"/>
    <x v="7"/>
    <s v="210"/>
    <s v="VP of Student Learning"/>
    <s v="210A"/>
    <s v="VP Student Learning"/>
  </r>
  <r>
    <s v="BPE399"/>
    <x v="0"/>
    <s v="LABORF"/>
    <s v="2025"/>
    <n v="0"/>
    <m/>
    <s v="GU001"/>
    <s v="210VI0"/>
    <s v="2394"/>
    <s v="601000"/>
    <m/>
    <m/>
    <s v="0"/>
    <s v="District"/>
    <s v="2"/>
    <x v="1"/>
    <s v="21"/>
    <x v="7"/>
    <s v="210"/>
    <s v="VP of Student Learning"/>
    <s v="210A"/>
    <s v="VP Student Learning"/>
  </r>
  <r>
    <s v="BPE495"/>
    <x v="0"/>
    <s v="LABORF"/>
    <s v="2025"/>
    <n v="0"/>
    <m/>
    <s v="GU001"/>
    <s v="210VI0"/>
    <s v="2394"/>
    <s v="601000"/>
    <m/>
    <m/>
    <s v="0"/>
    <s v="District"/>
    <s v="2"/>
    <x v="1"/>
    <s v="21"/>
    <x v="7"/>
    <s v="210"/>
    <s v="VP of Student Learning"/>
    <s v="210A"/>
    <s v="VP Student Learning"/>
  </r>
  <r>
    <s v="BPE781"/>
    <x v="0"/>
    <s v="LABORF"/>
    <s v="2025"/>
    <n v="0"/>
    <m/>
    <s v="GU001"/>
    <s v="210VI0"/>
    <s v="2394"/>
    <s v="601000"/>
    <m/>
    <m/>
    <s v="0"/>
    <s v="District"/>
    <s v="2"/>
    <x v="1"/>
    <s v="21"/>
    <x v="7"/>
    <s v="210"/>
    <s v="VP of Student Learning"/>
    <s v="210A"/>
    <s v="VP Student Learning"/>
  </r>
  <r>
    <s v="BA2130"/>
    <x v="0"/>
    <s v="LABORF"/>
    <s v="2025"/>
    <n v="0"/>
    <m/>
    <s v="GU001"/>
    <s v="210VI0"/>
    <s v="1310"/>
    <s v="499900"/>
    <m/>
    <m/>
    <s v="0"/>
    <s v="District"/>
    <s v="2"/>
    <x v="1"/>
    <s v="21"/>
    <x v="7"/>
    <s v="210"/>
    <s v="VP of Student Learning"/>
    <s v="210A"/>
    <s v="VP Student Learning"/>
  </r>
  <r>
    <s v="BA2270"/>
    <x v="0"/>
    <s v="LABORF"/>
    <s v="2025"/>
    <n v="0"/>
    <m/>
    <s v="GU001"/>
    <s v="210VI0"/>
    <s v="1310"/>
    <s v="499900"/>
    <m/>
    <m/>
    <s v="0"/>
    <s v="District"/>
    <s v="2"/>
    <x v="1"/>
    <s v="21"/>
    <x v="7"/>
    <s v="210"/>
    <s v="VP of Student Learning"/>
    <s v="210A"/>
    <s v="VP Student Learning"/>
  </r>
  <r>
    <s v="BPE630"/>
    <x v="0"/>
    <s v="LABORF"/>
    <s v="2025"/>
    <n v="0"/>
    <m/>
    <s v="GU001"/>
    <s v="210VI0"/>
    <s v="2394"/>
    <s v="601000"/>
    <m/>
    <m/>
    <s v="0"/>
    <s v="District"/>
    <s v="2"/>
    <x v="1"/>
    <s v="21"/>
    <x v="7"/>
    <s v="210"/>
    <s v="VP of Student Learning"/>
    <s v="210A"/>
    <s v="VP Student Learning"/>
  </r>
  <r>
    <s v="BPAH20"/>
    <x v="0"/>
    <s v="LABORF"/>
    <s v="2025"/>
    <n v="0"/>
    <m/>
    <s v="GU001"/>
    <s v="210VI0"/>
    <s v="2412"/>
    <s v="499900"/>
    <m/>
    <m/>
    <s v="0"/>
    <s v="District"/>
    <s v="2"/>
    <x v="1"/>
    <s v="21"/>
    <x v="7"/>
    <s v="210"/>
    <s v="VP of Student Learning"/>
    <s v="210A"/>
    <s v="VP Student Learning"/>
  </r>
  <r>
    <s v="BPE017"/>
    <x v="0"/>
    <s v="LABORF"/>
    <s v="2025"/>
    <n v="0"/>
    <m/>
    <s v="GU001"/>
    <s v="210VI0"/>
    <s v="2394"/>
    <s v="601000"/>
    <m/>
    <m/>
    <s v="0"/>
    <s v="District"/>
    <s v="2"/>
    <x v="1"/>
    <s v="21"/>
    <x v="7"/>
    <s v="210"/>
    <s v="VP of Student Learning"/>
    <s v="210A"/>
    <s v="VP Student Learning"/>
  </r>
  <r>
    <s v="BPE076"/>
    <x v="0"/>
    <s v="LABORF"/>
    <s v="2025"/>
    <n v="0"/>
    <m/>
    <s v="GU001"/>
    <s v="210VI0"/>
    <s v="2394"/>
    <s v="601000"/>
    <m/>
    <m/>
    <s v="0"/>
    <s v="District"/>
    <s v="2"/>
    <x v="1"/>
    <s v="21"/>
    <x v="7"/>
    <s v="210"/>
    <s v="VP of Student Learning"/>
    <s v="210A"/>
    <s v="VP Student Learning"/>
  </r>
  <r>
    <s v="BPE128"/>
    <x v="0"/>
    <s v="LABORF"/>
    <s v="2025"/>
    <n v="0"/>
    <m/>
    <s v="GU001"/>
    <s v="210VI0"/>
    <s v="2394"/>
    <s v="601000"/>
    <m/>
    <m/>
    <s v="0"/>
    <s v="District"/>
    <s v="2"/>
    <x v="1"/>
    <s v="21"/>
    <x v="7"/>
    <s v="210"/>
    <s v="VP of Student Learning"/>
    <s v="210A"/>
    <s v="VP Student Learning"/>
  </r>
  <r>
    <s v="BPE261"/>
    <x v="0"/>
    <s v="LABORF"/>
    <s v="2025"/>
    <n v="0"/>
    <m/>
    <s v="GU001"/>
    <s v="210VI0"/>
    <s v="2394"/>
    <s v="601000"/>
    <m/>
    <m/>
    <s v="0"/>
    <s v="District"/>
    <s v="2"/>
    <x v="1"/>
    <s v="21"/>
    <x v="7"/>
    <s v="210"/>
    <s v="VP of Student Learning"/>
    <s v="210A"/>
    <s v="VP Student Learning"/>
  </r>
  <r>
    <s v="BPE274"/>
    <x v="0"/>
    <s v="LABORF"/>
    <s v="2025"/>
    <n v="0"/>
    <m/>
    <s v="GU001"/>
    <s v="210VI0"/>
    <s v="2394"/>
    <s v="601000"/>
    <m/>
    <m/>
    <s v="0"/>
    <s v="District"/>
    <s v="2"/>
    <x v="1"/>
    <s v="21"/>
    <x v="7"/>
    <s v="210"/>
    <s v="VP of Student Learning"/>
    <s v="210A"/>
    <s v="VP Student Learning"/>
  </r>
  <r>
    <s v="BPE278"/>
    <x v="0"/>
    <s v="LABORF"/>
    <s v="2025"/>
    <n v="0"/>
    <m/>
    <s v="GU001"/>
    <s v="210VI0"/>
    <s v="2394"/>
    <s v="601000"/>
    <m/>
    <m/>
    <s v="0"/>
    <s v="District"/>
    <s v="2"/>
    <x v="1"/>
    <s v="21"/>
    <x v="7"/>
    <s v="210"/>
    <s v="VP of Student Learning"/>
    <s v="210A"/>
    <s v="VP Student Learning"/>
  </r>
  <r>
    <s v="BPE280"/>
    <x v="0"/>
    <s v="LABORF"/>
    <s v="2025"/>
    <n v="0"/>
    <m/>
    <s v="GU001"/>
    <s v="210VI0"/>
    <s v="2394"/>
    <s v="601000"/>
    <m/>
    <m/>
    <s v="0"/>
    <s v="District"/>
    <s v="2"/>
    <x v="1"/>
    <s v="21"/>
    <x v="7"/>
    <s v="210"/>
    <s v="VP of Student Learning"/>
    <s v="210A"/>
    <s v="VP Student Learning"/>
  </r>
  <r>
    <s v="BPPS22"/>
    <x v="0"/>
    <s v="LABORF"/>
    <s v="2025"/>
    <n v="0"/>
    <m/>
    <s v="GU001"/>
    <s v="210VI0"/>
    <s v="2412"/>
    <s v="499900"/>
    <m/>
    <m/>
    <s v="0"/>
    <s v="District"/>
    <s v="2"/>
    <x v="1"/>
    <s v="21"/>
    <x v="7"/>
    <s v="210"/>
    <s v="VP of Student Learning"/>
    <s v="210A"/>
    <s v="VP Student Learning"/>
  </r>
  <r>
    <s v="BTC192"/>
    <x v="0"/>
    <s v="LABORF"/>
    <s v="2025"/>
    <n v="0"/>
    <m/>
    <s v="GU001"/>
    <s v="210VI0"/>
    <s v="2399"/>
    <s v="601000"/>
    <m/>
    <m/>
    <s v="0"/>
    <s v="District"/>
    <s v="2"/>
    <x v="1"/>
    <s v="21"/>
    <x v="7"/>
    <s v="210"/>
    <s v="VP of Student Learning"/>
    <s v="210A"/>
    <s v="VP Student Learning"/>
  </r>
  <r>
    <s v="BTF066"/>
    <x v="0"/>
    <s v="LABORF"/>
    <s v="2025"/>
    <n v="0"/>
    <m/>
    <s v="GU001"/>
    <s v="210VI0"/>
    <s v="1311"/>
    <s v="499900"/>
    <m/>
    <m/>
    <s v="0"/>
    <s v="District"/>
    <s v="2"/>
    <x v="1"/>
    <s v="21"/>
    <x v="7"/>
    <s v="210"/>
    <s v="VP of Student Learning"/>
    <s v="210A"/>
    <s v="VP Student Learning"/>
  </r>
  <r>
    <s v="BTF092"/>
    <x v="0"/>
    <s v="LABORF"/>
    <s v="2025"/>
    <n v="0"/>
    <m/>
    <s v="GU001"/>
    <s v="210VI0"/>
    <s v="1311"/>
    <s v="499900"/>
    <m/>
    <m/>
    <s v="0"/>
    <s v="District"/>
    <s v="2"/>
    <x v="1"/>
    <s v="21"/>
    <x v="7"/>
    <s v="210"/>
    <s v="VP of Student Learning"/>
    <s v="210A"/>
    <s v="VP Student Learning"/>
  </r>
  <r>
    <s v="BTM039"/>
    <x v="0"/>
    <s v="LABORF"/>
    <s v="2025"/>
    <n v="0"/>
    <m/>
    <s v="GU001"/>
    <s v="210VI0"/>
    <s v="1214"/>
    <s v="601000"/>
    <m/>
    <m/>
    <s v="0"/>
    <s v="District"/>
    <s v="2"/>
    <x v="1"/>
    <s v="21"/>
    <x v="7"/>
    <s v="210"/>
    <s v="VP of Student Learning"/>
    <s v="210A"/>
    <s v="VP Student Learning"/>
  </r>
  <r>
    <s v="BTC044"/>
    <x v="0"/>
    <s v="LABORF"/>
    <s v="2025"/>
    <n v="0"/>
    <m/>
    <s v="GU001"/>
    <s v="210VI0"/>
    <s v="2399"/>
    <s v="601000"/>
    <m/>
    <m/>
    <s v="0"/>
    <s v="District"/>
    <s v="2"/>
    <x v="1"/>
    <s v="21"/>
    <x v="7"/>
    <s v="210"/>
    <s v="VP of Student Learning"/>
    <s v="210A"/>
    <s v="VP Student Learning"/>
  </r>
  <r>
    <s v="BPE361"/>
    <x v="0"/>
    <s v="LABORF"/>
    <s v="2025"/>
    <n v="0"/>
    <m/>
    <s v="GU001"/>
    <s v="210VI0"/>
    <s v="2394"/>
    <s v="601000"/>
    <m/>
    <m/>
    <s v="0"/>
    <s v="District"/>
    <s v="2"/>
    <x v="1"/>
    <s v="21"/>
    <x v="7"/>
    <s v="210"/>
    <s v="VP of Student Learning"/>
    <s v="210A"/>
    <s v="VP Student Learning"/>
  </r>
  <r>
    <s v="BPE374"/>
    <x v="0"/>
    <s v="LABORF"/>
    <s v="2025"/>
    <n v="0"/>
    <m/>
    <s v="GU001"/>
    <s v="210VI0"/>
    <s v="2394"/>
    <s v="601000"/>
    <m/>
    <m/>
    <s v="0"/>
    <s v="District"/>
    <s v="2"/>
    <x v="1"/>
    <s v="21"/>
    <x v="7"/>
    <s v="210"/>
    <s v="VP of Student Learning"/>
    <s v="210A"/>
    <s v="VP Student Learning"/>
  </r>
  <r>
    <s v="BPE441"/>
    <x v="0"/>
    <s v="LABORF"/>
    <s v="2025"/>
    <n v="0"/>
    <m/>
    <s v="GU001"/>
    <s v="210VI0"/>
    <s v="2394"/>
    <s v="601000"/>
    <m/>
    <m/>
    <s v="0"/>
    <s v="District"/>
    <s v="2"/>
    <x v="1"/>
    <s v="21"/>
    <x v="7"/>
    <s v="210"/>
    <s v="VP of Student Learning"/>
    <s v="210A"/>
    <s v="VP Student Learning"/>
  </r>
  <r>
    <s v="BPE490"/>
    <x v="0"/>
    <s v="LABORF"/>
    <s v="2025"/>
    <n v="0"/>
    <m/>
    <s v="GU001"/>
    <s v="210VI0"/>
    <s v="2394"/>
    <s v="601000"/>
    <m/>
    <m/>
    <s v="0"/>
    <s v="District"/>
    <s v="2"/>
    <x v="1"/>
    <s v="21"/>
    <x v="7"/>
    <s v="210"/>
    <s v="VP of Student Learning"/>
    <s v="210A"/>
    <s v="VP Student Learning"/>
  </r>
  <r>
    <s v="BMN080"/>
    <x v="0"/>
    <s v="LABORF"/>
    <s v="2025"/>
    <n v="0"/>
    <m/>
    <s v="GU001"/>
    <s v="210VI0"/>
    <s v="2110"/>
    <s v="601000"/>
    <m/>
    <m/>
    <s v="0"/>
    <s v="District"/>
    <s v="2"/>
    <x v="1"/>
    <s v="21"/>
    <x v="7"/>
    <s v="210"/>
    <s v="VP of Student Learning"/>
    <s v="210A"/>
    <s v="VP Student Learning"/>
  </r>
  <r>
    <s v="BPE068"/>
    <x v="0"/>
    <s v="LABORF"/>
    <s v="2025"/>
    <n v="0"/>
    <m/>
    <s v="GU001"/>
    <s v="210VI0"/>
    <s v="2394"/>
    <s v="601000"/>
    <m/>
    <m/>
    <s v="0"/>
    <s v="District"/>
    <s v="2"/>
    <x v="1"/>
    <s v="21"/>
    <x v="7"/>
    <s v="210"/>
    <s v="VP of Student Learning"/>
    <s v="210A"/>
    <s v="VP Student Learning"/>
  </r>
  <r>
    <s v="BPE176"/>
    <x v="0"/>
    <s v="LABORF"/>
    <s v="2025"/>
    <n v="0"/>
    <m/>
    <s v="GU001"/>
    <s v="210VI0"/>
    <s v="2394"/>
    <s v="601000"/>
    <m/>
    <m/>
    <s v="0"/>
    <s v="District"/>
    <s v="2"/>
    <x v="1"/>
    <s v="21"/>
    <x v="7"/>
    <s v="210"/>
    <s v="VP of Student Learning"/>
    <s v="210A"/>
    <s v="VP Student Learning"/>
  </r>
  <r>
    <s v="BPE184"/>
    <x v="0"/>
    <s v="LABORF"/>
    <s v="2025"/>
    <n v="0"/>
    <m/>
    <s v="GU001"/>
    <s v="210VI0"/>
    <s v="2394"/>
    <s v="601000"/>
    <m/>
    <m/>
    <s v="0"/>
    <s v="District"/>
    <s v="2"/>
    <x v="1"/>
    <s v="21"/>
    <x v="7"/>
    <s v="210"/>
    <s v="VP of Student Learning"/>
    <s v="210A"/>
    <s v="VP Student Learning"/>
  </r>
  <r>
    <s v="BPE220"/>
    <x v="0"/>
    <s v="LABORF"/>
    <s v="2025"/>
    <n v="0"/>
    <m/>
    <s v="GU001"/>
    <s v="210VI0"/>
    <s v="2394"/>
    <s v="601000"/>
    <m/>
    <m/>
    <s v="0"/>
    <s v="District"/>
    <s v="2"/>
    <x v="1"/>
    <s v="21"/>
    <x v="7"/>
    <s v="210"/>
    <s v="VP of Student Learning"/>
    <s v="210A"/>
    <s v="VP Student Learning"/>
  </r>
  <r>
    <s v="BPE285"/>
    <x v="0"/>
    <s v="LABORF"/>
    <s v="2025"/>
    <n v="0"/>
    <m/>
    <s v="GU001"/>
    <s v="210VI0"/>
    <s v="2394"/>
    <s v="601000"/>
    <m/>
    <m/>
    <s v="0"/>
    <s v="District"/>
    <s v="2"/>
    <x v="1"/>
    <s v="21"/>
    <x v="7"/>
    <s v="210"/>
    <s v="VP of Student Learning"/>
    <s v="210A"/>
    <s v="VP Student Learning"/>
  </r>
  <r>
    <s v="BSUB21"/>
    <x v="0"/>
    <s v="LABORF"/>
    <s v="2025"/>
    <n v="0"/>
    <m/>
    <s v="GU001"/>
    <s v="210VI0"/>
    <s v="2399"/>
    <s v="601000"/>
    <m/>
    <m/>
    <s v="0"/>
    <s v="District"/>
    <s v="2"/>
    <x v="1"/>
    <s v="21"/>
    <x v="7"/>
    <s v="210"/>
    <s v="VP of Student Learning"/>
    <s v="210A"/>
    <s v="VP Student Learning"/>
  </r>
  <r>
    <s v="BTC181"/>
    <x v="0"/>
    <s v="LABORF"/>
    <s v="2025"/>
    <n v="0"/>
    <m/>
    <s v="GU001"/>
    <s v="210VI0"/>
    <s v="2399"/>
    <s v="601000"/>
    <m/>
    <m/>
    <s v="0"/>
    <s v="District"/>
    <s v="2"/>
    <x v="1"/>
    <s v="21"/>
    <x v="7"/>
    <s v="210"/>
    <s v="VP of Student Learning"/>
    <s v="210A"/>
    <s v="VP Student Learning"/>
  </r>
  <r>
    <s v="BZ2150"/>
    <x v="0"/>
    <s v="LABORF"/>
    <s v="2025"/>
    <n v="0"/>
    <m/>
    <s v="GU001"/>
    <s v="210VI0"/>
    <s v="1419"/>
    <s v="601000"/>
    <m/>
    <m/>
    <s v="0"/>
    <s v="District"/>
    <s v="2"/>
    <x v="1"/>
    <s v="21"/>
    <x v="7"/>
    <s v="210"/>
    <s v="VP of Student Learning"/>
    <s v="210A"/>
    <s v="VP Student Learning"/>
  </r>
  <r>
    <s v="BTC012"/>
    <x v="0"/>
    <s v="LABORF"/>
    <s v="2025"/>
    <n v="0"/>
    <m/>
    <s v="GU001"/>
    <s v="210VI0"/>
    <s v="2399"/>
    <s v="601000"/>
    <m/>
    <m/>
    <s v="0"/>
    <s v="District"/>
    <s v="2"/>
    <x v="1"/>
    <s v="21"/>
    <x v="7"/>
    <s v="210"/>
    <s v="VP of Student Learning"/>
    <s v="210A"/>
    <s v="VP Student Learning"/>
  </r>
  <r>
    <s v="BTC040"/>
    <x v="0"/>
    <s v="LABORF"/>
    <s v="2025"/>
    <n v="0"/>
    <m/>
    <s v="GU001"/>
    <s v="210VI0"/>
    <s v="2399"/>
    <s v="601000"/>
    <m/>
    <m/>
    <s v="0"/>
    <s v="District"/>
    <s v="2"/>
    <x v="1"/>
    <s v="21"/>
    <x v="7"/>
    <s v="210"/>
    <s v="VP of Student Learning"/>
    <s v="210A"/>
    <s v="VP Student Learning"/>
  </r>
  <r>
    <s v="BTC119"/>
    <x v="0"/>
    <s v="LABORF"/>
    <s v="2025"/>
    <n v="0"/>
    <m/>
    <s v="GU001"/>
    <s v="210VI0"/>
    <s v="2399"/>
    <s v="601000"/>
    <m/>
    <m/>
    <s v="0"/>
    <s v="District"/>
    <s v="2"/>
    <x v="1"/>
    <s v="21"/>
    <x v="7"/>
    <s v="210"/>
    <s v="VP of Student Learning"/>
    <s v="210A"/>
    <s v="VP Student Learning"/>
  </r>
  <r>
    <s v="BPE379"/>
    <x v="0"/>
    <s v="LABORF"/>
    <s v="2025"/>
    <n v="0"/>
    <m/>
    <s v="GU001"/>
    <s v="210VI0"/>
    <s v="2394"/>
    <s v="601000"/>
    <m/>
    <m/>
    <s v="0"/>
    <s v="District"/>
    <s v="2"/>
    <x v="1"/>
    <s v="21"/>
    <x v="7"/>
    <s v="210"/>
    <s v="VP of Student Learning"/>
    <s v="210A"/>
    <s v="VP Student Learning"/>
  </r>
  <r>
    <s v="BPE451"/>
    <x v="0"/>
    <s v="LABORF"/>
    <s v="2025"/>
    <n v="0"/>
    <m/>
    <s v="GU001"/>
    <s v="210VI0"/>
    <s v="2394"/>
    <s v="601000"/>
    <m/>
    <m/>
    <s v="0"/>
    <s v="District"/>
    <s v="2"/>
    <x v="1"/>
    <s v="21"/>
    <x v="7"/>
    <s v="210"/>
    <s v="VP of Student Learning"/>
    <s v="210A"/>
    <s v="VP Student Learning"/>
  </r>
  <r>
    <s v="BS2425"/>
    <x v="0"/>
    <s v="LABORF"/>
    <s v="2025"/>
    <n v="0"/>
    <m/>
    <s v="GU001"/>
    <s v="210VI0"/>
    <s v="2392"/>
    <s v="601000"/>
    <m/>
    <m/>
    <s v="0"/>
    <s v="District"/>
    <s v="2"/>
    <x v="1"/>
    <s v="21"/>
    <x v="7"/>
    <s v="210"/>
    <s v="VP of Student Learning"/>
    <s v="210A"/>
    <s v="VP Student Learning"/>
  </r>
  <r>
    <s v="BMC199"/>
    <x v="0"/>
    <s v="LABORF"/>
    <s v="2025"/>
    <n v="13695.22"/>
    <m/>
    <s v="RP634"/>
    <s v="211APA"/>
    <s v="2191"/>
    <s v="684000"/>
    <m/>
    <m/>
    <s v="0"/>
    <s v="District"/>
    <s v="2"/>
    <x v="1"/>
    <s v="21"/>
    <x v="7"/>
    <s v="211"/>
    <s v="BC Exec Director Rural Initiatives"/>
    <s v="211A"/>
    <s v="Dean of Learning Resources &amp; IT"/>
  </r>
  <r>
    <s v="BMC791"/>
    <x v="0"/>
    <s v="LABORF"/>
    <s v="2025"/>
    <n v="96750.07"/>
    <m/>
    <s v="RP634"/>
    <s v="211APA"/>
    <s v="2191"/>
    <s v="684000"/>
    <m/>
    <m/>
    <s v="0"/>
    <s v="District"/>
    <s v="2"/>
    <x v="1"/>
    <s v="21"/>
    <x v="7"/>
    <s v="211"/>
    <s v="BC Exec Director Rural Initiatives"/>
    <s v="211A"/>
    <s v="Dean of Learning Resources &amp; IT"/>
  </r>
  <r>
    <s v="BEC006"/>
    <x v="0"/>
    <s v="LABORF"/>
    <s v="2025"/>
    <n v="71939.13"/>
    <m/>
    <s v="GU001"/>
    <s v="211DC0"/>
    <s v="2191"/>
    <s v="601000"/>
    <m/>
    <m/>
    <s v="0"/>
    <s v="District"/>
    <s v="2"/>
    <x v="1"/>
    <s v="21"/>
    <x v="7"/>
    <s v="211"/>
    <s v="BC Exec Director Rural Initiatives"/>
    <s v="211E"/>
    <s v="BC Exec Director Rural Initiatives"/>
  </r>
  <r>
    <s v="BMF447"/>
    <x v="0"/>
    <s v="LABORF"/>
    <s v="2025"/>
    <n v="117083.8"/>
    <m/>
    <s v="GU001"/>
    <s v="211DC0"/>
    <s v="1100"/>
    <s v="493072"/>
    <m/>
    <m/>
    <s v="0"/>
    <s v="District"/>
    <s v="2"/>
    <x v="1"/>
    <s v="21"/>
    <x v="7"/>
    <s v="211"/>
    <s v="BC Exec Director Rural Initiatives"/>
    <s v="211E"/>
    <s v="BC Exec Director Rural Initiatives"/>
  </r>
  <r>
    <s v="BPE664"/>
    <x v="0"/>
    <s v="LABORF"/>
    <s v="2025"/>
    <n v="0"/>
    <m/>
    <s v="GU001"/>
    <s v="212AA1"/>
    <s v="2495"/>
    <s v="100200"/>
    <m/>
    <m/>
    <s v="0"/>
    <s v="District"/>
    <s v="2"/>
    <x v="1"/>
    <s v="21"/>
    <x v="7"/>
    <s v="212"/>
    <s v="Dean of Student Learning"/>
    <s v="212A"/>
    <s v="BC Art Department"/>
  </r>
  <r>
    <s v="BMF066"/>
    <x v="0"/>
    <s v="LABORF"/>
    <s v="2025"/>
    <n v="91465.69"/>
    <m/>
    <s v="GU001"/>
    <s v="212BMT"/>
    <s v="1100"/>
    <s v="070200"/>
    <m/>
    <m/>
    <s v="0"/>
    <s v="District"/>
    <s v="2"/>
    <x v="1"/>
    <s v="21"/>
    <x v="7"/>
    <s v="212"/>
    <s v="Dean of Student Learning"/>
    <s v="212B"/>
    <s v="Art Department"/>
  </r>
  <r>
    <s v="BMF599"/>
    <x v="0"/>
    <s v="LABORF"/>
    <s v="2025"/>
    <n v="114224.9"/>
    <m/>
    <s v="GU001"/>
    <s v="212PA2"/>
    <s v="1100"/>
    <s v="100400"/>
    <m/>
    <m/>
    <s v="0"/>
    <s v="District"/>
    <s v="2"/>
    <x v="1"/>
    <s v="21"/>
    <x v="7"/>
    <s v="212"/>
    <s v="Dean of Student Learning"/>
    <s v="212P"/>
    <s v="Performing Arts"/>
  </r>
  <r>
    <s v="BMF120"/>
    <x v="0"/>
    <s v="LABORF"/>
    <s v="2025"/>
    <n v="143432.92000000001"/>
    <m/>
    <s v="GU001"/>
    <s v="212PA2"/>
    <s v="1100"/>
    <s v="100400"/>
    <m/>
    <m/>
    <s v="0"/>
    <s v="District"/>
    <s v="2"/>
    <x v="1"/>
    <s v="21"/>
    <x v="7"/>
    <s v="212"/>
    <s v="Dean of Student Learning"/>
    <s v="212P"/>
    <s v="Performing Arts"/>
  </r>
  <r>
    <s v="BPE592"/>
    <x v="0"/>
    <s v="LABORF"/>
    <s v="2025"/>
    <n v="0"/>
    <m/>
    <s v="GU001"/>
    <s v="212PA2"/>
    <s v="2495"/>
    <s v="100413"/>
    <m/>
    <m/>
    <s v="0"/>
    <s v="District"/>
    <s v="2"/>
    <x v="1"/>
    <s v="21"/>
    <x v="7"/>
    <s v="212"/>
    <s v="Dean of Student Learning"/>
    <s v="212P"/>
    <s v="Performing Arts"/>
  </r>
  <r>
    <s v="BPE660"/>
    <x v="0"/>
    <s v="LABORF"/>
    <s v="2025"/>
    <n v="0"/>
    <m/>
    <s v="GU001"/>
    <s v="212PA2"/>
    <s v="2495"/>
    <s v="100413"/>
    <m/>
    <m/>
    <s v="0"/>
    <s v="District"/>
    <s v="2"/>
    <x v="1"/>
    <s v="21"/>
    <x v="7"/>
    <s v="212"/>
    <s v="Dean of Student Learning"/>
    <s v="212P"/>
    <s v="Performing Arts"/>
  </r>
  <r>
    <s v="BMC705"/>
    <x v="0"/>
    <s v="LABORF"/>
    <s v="2025"/>
    <n v="73737.56"/>
    <m/>
    <s v="GU001"/>
    <s v="212PA3"/>
    <s v="2191"/>
    <s v="601000"/>
    <m/>
    <m/>
    <s v="0"/>
    <s v="District"/>
    <s v="2"/>
    <x v="1"/>
    <s v="21"/>
    <x v="7"/>
    <s v="212"/>
    <s v="Dean of Student Learning"/>
    <s v="212P"/>
    <s v="Performing Arts"/>
  </r>
  <r>
    <s v="BMF008"/>
    <x v="0"/>
    <s v="LABORF"/>
    <s v="2025"/>
    <n v="96096.13"/>
    <m/>
    <s v="GU001"/>
    <s v="213AGR"/>
    <s v="1100"/>
    <s v="010200"/>
    <m/>
    <m/>
    <s v="0"/>
    <s v="District"/>
    <s v="2"/>
    <x v="1"/>
    <s v="21"/>
    <x v="7"/>
    <s v="213"/>
    <s v="Dean of Economics &amp; Workforce Dev"/>
    <s v="213B"/>
    <s v="Agriculture Department"/>
  </r>
  <r>
    <s v="BMF022"/>
    <x v="0"/>
    <s v="LABORF"/>
    <s v="2025"/>
    <n v="76992.45"/>
    <m/>
    <s v="GU001"/>
    <s v="213AGR"/>
    <s v="1252"/>
    <s v="601000"/>
    <m/>
    <m/>
    <s v="0"/>
    <s v="District"/>
    <s v="2"/>
    <x v="1"/>
    <s v="21"/>
    <x v="7"/>
    <s v="213"/>
    <s v="Dean of Economics &amp; Workforce Dev"/>
    <s v="213B"/>
    <s v="Agriculture Department"/>
  </r>
  <r>
    <s v="BMC165"/>
    <x v="0"/>
    <s v="LABORF"/>
    <s v="2025"/>
    <n v="48459.95"/>
    <m/>
    <s v="GU001"/>
    <s v="213DE0"/>
    <s v="2191"/>
    <s v="601000"/>
    <m/>
    <m/>
    <s v="0"/>
    <s v="District"/>
    <s v="2"/>
    <x v="1"/>
    <s v="21"/>
    <x v="7"/>
    <s v="213"/>
    <s v="Dean of Economics &amp; Workforce Dev"/>
    <s v="213D"/>
    <s v="Business Center"/>
  </r>
  <r>
    <s v="BMN128"/>
    <x v="0"/>
    <s v="LABORF"/>
    <s v="2025"/>
    <n v="86720.5"/>
    <m/>
    <s v="GU001"/>
    <s v="213OI1"/>
    <s v="2110"/>
    <s v="601000"/>
    <m/>
    <m/>
    <s v="0"/>
    <s v="District"/>
    <s v="2"/>
    <x v="1"/>
    <s v="21"/>
    <x v="7"/>
    <s v="213"/>
    <s v="Dean of Economics &amp; Workforce Dev"/>
    <s v="213O"/>
    <s v="BC Inmate Ed"/>
  </r>
  <r>
    <s v="BMC876"/>
    <x v="0"/>
    <s v="LABORF"/>
    <s v="2025"/>
    <n v="0"/>
    <m/>
    <s v="RP030"/>
    <s v="213RH1"/>
    <s v="2191"/>
    <s v="601000"/>
    <m/>
    <m/>
    <s v="0"/>
    <s v="District"/>
    <s v="2"/>
    <x v="1"/>
    <s v="21"/>
    <x v="7"/>
    <s v="213"/>
    <s v="Dean of Economics &amp; Workforce Dev"/>
    <s v="213R"/>
    <s v="BC SOC SCIENCE/RIGHT GRANT"/>
  </r>
  <r>
    <s v="BMF339"/>
    <x v="0"/>
    <s v="LABORF"/>
    <s v="2025"/>
    <n v="118481.76"/>
    <m/>
    <s v="GU001"/>
    <s v="213SS1"/>
    <s v="1100"/>
    <s v="220500"/>
    <m/>
    <m/>
    <s v="0"/>
    <s v="District"/>
    <s v="2"/>
    <x v="1"/>
    <s v="21"/>
    <x v="7"/>
    <s v="213"/>
    <s v="Dean of Economics &amp; Workforce Dev"/>
    <s v="213S"/>
    <s v="BC SOC SCIENCE/RISING SCHOL"/>
  </r>
  <r>
    <s v="BMF036"/>
    <x v="0"/>
    <s v="LABORF"/>
    <s v="2025"/>
    <n v="158323.12"/>
    <m/>
    <s v="GU001"/>
    <s v="213SS1"/>
    <s v="1100"/>
    <s v="220500"/>
    <m/>
    <m/>
    <s v="0"/>
    <s v="District"/>
    <s v="2"/>
    <x v="1"/>
    <s v="21"/>
    <x v="7"/>
    <s v="213"/>
    <s v="Dean of Economics &amp; Workforce Dev"/>
    <s v="213S"/>
    <s v="BC SOC SCIENCE/RISING SCHOL"/>
  </r>
  <r>
    <s v="BMF108"/>
    <x v="0"/>
    <s v="LABORF"/>
    <s v="2025"/>
    <n v="147967.51"/>
    <m/>
    <s v="GU001"/>
    <s v="213SS1"/>
    <s v="1100"/>
    <s v="220700"/>
    <m/>
    <m/>
    <s v="0"/>
    <s v="District"/>
    <s v="2"/>
    <x v="1"/>
    <s v="21"/>
    <x v="7"/>
    <s v="213"/>
    <s v="Dean of Economics &amp; Workforce Dev"/>
    <s v="213S"/>
    <s v="BC SOC SCIENCE/RISING SCHOL"/>
  </r>
  <r>
    <s v="BMN178"/>
    <x v="0"/>
    <s v="LABORF"/>
    <s v="2025"/>
    <n v="86720.5"/>
    <m/>
    <s v="RP335"/>
    <s v="214SU1"/>
    <s v="2110"/>
    <s v="601000"/>
    <s v="STEM03"/>
    <m/>
    <s v="0"/>
    <s v="District"/>
    <s v="2"/>
    <x v="1"/>
    <s v="21"/>
    <x v="7"/>
    <s v="214"/>
    <s v="Dean of Instruction"/>
    <s v="214S"/>
    <s v="BC Stem"/>
  </r>
  <r>
    <s v="BPE633"/>
    <x v="0"/>
    <s v="LABORF"/>
    <s v="2025"/>
    <n v="0"/>
    <m/>
    <s v="RP335"/>
    <s v="214SU1"/>
    <s v="2394"/>
    <s v="601000"/>
    <s v="STEM02"/>
    <m/>
    <s v="0"/>
    <s v="District"/>
    <s v="2"/>
    <x v="1"/>
    <s v="21"/>
    <x v="7"/>
    <s v="214"/>
    <s v="Dean of Instruction"/>
    <s v="214S"/>
    <s v="BC Stem"/>
  </r>
  <r>
    <s v="BMF489"/>
    <x v="0"/>
    <s v="LABORF"/>
    <s v="2025"/>
    <n v="79915.039999999994"/>
    <m/>
    <s v="RP335"/>
    <s v="214SU1"/>
    <s v="1251"/>
    <s v="601000"/>
    <s v="STEM02"/>
    <m/>
    <s v="0"/>
    <s v="District"/>
    <s v="2"/>
    <x v="1"/>
    <s v="21"/>
    <x v="7"/>
    <s v="214"/>
    <s v="Dean of Instruction"/>
    <s v="214S"/>
    <s v="BC Stem"/>
  </r>
  <r>
    <s v="BMF333"/>
    <x v="0"/>
    <s v="LABORF"/>
    <s v="2025"/>
    <n v="129943.16"/>
    <m/>
    <s v="GU001"/>
    <s v="215BD1"/>
    <s v="1100"/>
    <s v="040100"/>
    <m/>
    <m/>
    <s v="0"/>
    <s v="District"/>
    <s v="2"/>
    <x v="1"/>
    <s v="21"/>
    <x v="7"/>
    <s v="215"/>
    <s v="Dean-Stdnt Lrning (Math/HC)"/>
    <s v="215B"/>
    <s v="Biology Science Department"/>
  </r>
  <r>
    <s v="BTF017"/>
    <x v="0"/>
    <s v="LABORF"/>
    <s v="2025"/>
    <n v="0"/>
    <m/>
    <s v="GU001"/>
    <s v="215BD1"/>
    <s v="1311"/>
    <s v="040100"/>
    <m/>
    <m/>
    <s v="0"/>
    <s v="District"/>
    <s v="2"/>
    <x v="1"/>
    <s v="21"/>
    <x v="7"/>
    <s v="215"/>
    <s v="Dean-Stdnt Lrning (Math/HC)"/>
    <s v="215B"/>
    <s v="Biology Science Department"/>
  </r>
  <r>
    <s v="BMC545"/>
    <x v="0"/>
    <s v="LABORF"/>
    <s v="2025"/>
    <n v="43487.79"/>
    <m/>
    <s v="GU001"/>
    <s v="215BD1"/>
    <s v="2211"/>
    <s v="040100"/>
    <m/>
    <m/>
    <s v="0"/>
    <s v="District"/>
    <s v="2"/>
    <x v="1"/>
    <s v="21"/>
    <x v="7"/>
    <s v="215"/>
    <s v="Dean-Stdnt Lrning (Math/HC)"/>
    <s v="215B"/>
    <s v="Biology Science Department"/>
  </r>
  <r>
    <s v="BMF276"/>
    <x v="0"/>
    <s v="LABORF"/>
    <s v="2025"/>
    <n v="0"/>
    <m/>
    <s v="GU001"/>
    <s v="215BD1"/>
    <s v="1100"/>
    <s v="040100"/>
    <m/>
    <m/>
    <s v="0"/>
    <s v="District"/>
    <s v="2"/>
    <x v="1"/>
    <s v="21"/>
    <x v="7"/>
    <s v="215"/>
    <s v="Dean-Stdnt Lrning (Math/HC)"/>
    <s v="215B"/>
    <s v="Biology Science Department"/>
  </r>
  <r>
    <s v="BMF492"/>
    <x v="0"/>
    <s v="LABORF"/>
    <s v="2025"/>
    <n v="0"/>
    <m/>
    <s v="GU001"/>
    <s v="215BD1"/>
    <s v="1100"/>
    <s v="040100"/>
    <m/>
    <m/>
    <s v="0"/>
    <s v="District"/>
    <s v="2"/>
    <x v="1"/>
    <s v="21"/>
    <x v="7"/>
    <s v="215"/>
    <s v="Dean-Stdnt Lrning (Math/HC)"/>
    <s v="215B"/>
    <s v="Biology Science Department"/>
  </r>
  <r>
    <s v="BMF534"/>
    <x v="0"/>
    <s v="LABORF"/>
    <s v="2025"/>
    <n v="138285.85"/>
    <m/>
    <s v="GU001"/>
    <s v="215MA1"/>
    <s v="1100"/>
    <s v="170100"/>
    <m/>
    <m/>
    <s v="0"/>
    <s v="District"/>
    <s v="2"/>
    <x v="1"/>
    <s v="21"/>
    <x v="7"/>
    <s v="215"/>
    <s v="Dean-Stdnt Lrning (Math/HC)"/>
    <s v="215F"/>
    <s v="Math General"/>
  </r>
  <r>
    <s v="BMF213"/>
    <x v="0"/>
    <s v="LABORF"/>
    <s v="2025"/>
    <n v="118481.76"/>
    <m/>
    <s v="GU001"/>
    <s v="215MA1"/>
    <s v="1100"/>
    <s v="170100"/>
    <m/>
    <m/>
    <s v="0"/>
    <s v="District"/>
    <s v="2"/>
    <x v="1"/>
    <s v="21"/>
    <x v="7"/>
    <s v="215"/>
    <s v="Dean-Stdnt Lrning (Math/HC)"/>
    <s v="215F"/>
    <s v="Math General"/>
  </r>
  <r>
    <s v="BMF186"/>
    <x v="0"/>
    <s v="LABORF"/>
    <s v="2025"/>
    <n v="96096.13"/>
    <m/>
    <s v="GU001"/>
    <s v="215MA1"/>
    <s v="1100"/>
    <s v="170100"/>
    <m/>
    <m/>
    <s v="0"/>
    <s v="District"/>
    <s v="2"/>
    <x v="1"/>
    <s v="21"/>
    <x v="7"/>
    <s v="215"/>
    <s v="Dean-Stdnt Lrning (Math/HC)"/>
    <s v="215F"/>
    <s v="Math General"/>
  </r>
  <r>
    <s v="BMF478"/>
    <x v="0"/>
    <s v="LABORF"/>
    <s v="2025"/>
    <n v="139934.57"/>
    <m/>
    <s v="GU001"/>
    <s v="215MA1"/>
    <s v="1100"/>
    <s v="170100"/>
    <m/>
    <m/>
    <s v="0"/>
    <s v="District"/>
    <s v="2"/>
    <x v="1"/>
    <s v="21"/>
    <x v="7"/>
    <s v="215"/>
    <s v="Dean-Stdnt Lrning (Math/HC)"/>
    <s v="215F"/>
    <s v="Math General"/>
  </r>
  <r>
    <s v="BTF106"/>
    <x v="0"/>
    <s v="LABORF"/>
    <s v="2025"/>
    <n v="0"/>
    <m/>
    <s v="GU001"/>
    <s v="215MA1"/>
    <s v="1311"/>
    <s v="170100"/>
    <m/>
    <m/>
    <s v="0"/>
    <s v="District"/>
    <s v="2"/>
    <x v="1"/>
    <s v="21"/>
    <x v="7"/>
    <s v="215"/>
    <s v="Dean-Stdnt Lrning (Math/HC)"/>
    <s v="215F"/>
    <s v="Math General"/>
  </r>
  <r>
    <s v="BMF151"/>
    <x v="0"/>
    <s v="LABORF"/>
    <s v="2025"/>
    <n v="0"/>
    <m/>
    <s v="GU001"/>
    <s v="215MA1"/>
    <s v="1100"/>
    <s v="170100"/>
    <m/>
    <m/>
    <s v="0"/>
    <s v="District"/>
    <s v="2"/>
    <x v="1"/>
    <s v="21"/>
    <x v="7"/>
    <s v="215"/>
    <s v="Dean-Stdnt Lrning (Math/HC)"/>
    <s v="215F"/>
    <s v="Math General"/>
  </r>
  <r>
    <s v="BMF044"/>
    <x v="0"/>
    <s v="LABORF"/>
    <s v="2025"/>
    <n v="117722.09"/>
    <m/>
    <s v="GU001"/>
    <s v="215SI1"/>
    <s v="1100"/>
    <s v="190500"/>
    <m/>
    <m/>
    <s v="0"/>
    <s v="District"/>
    <s v="2"/>
    <x v="1"/>
    <s v="21"/>
    <x v="7"/>
    <s v="215"/>
    <s v="Dean-Stdnt Lrning (Math/HC)"/>
    <s v="215G"/>
    <s v="Physical Science"/>
  </r>
  <r>
    <s v="BMF139"/>
    <x v="0"/>
    <s v="LABORF"/>
    <s v="2025"/>
    <n v="158323.12"/>
    <m/>
    <s v="GU001"/>
    <s v="215SI1"/>
    <s v="1100"/>
    <s v="220600"/>
    <m/>
    <m/>
    <s v="0"/>
    <s v="District"/>
    <s v="2"/>
    <x v="1"/>
    <s v="21"/>
    <x v="7"/>
    <s v="215"/>
    <s v="Dean-Stdnt Lrning (Math/HC)"/>
    <s v="215G"/>
    <s v="Physical Science"/>
  </r>
  <r>
    <s v="BMF187"/>
    <x v="0"/>
    <s v="LABORF"/>
    <s v="2025"/>
    <n v="147967.51"/>
    <m/>
    <s v="GU001"/>
    <s v="215SI1"/>
    <s v="1100"/>
    <s v="191400"/>
    <m/>
    <m/>
    <s v="0"/>
    <s v="District"/>
    <s v="2"/>
    <x v="1"/>
    <s v="21"/>
    <x v="7"/>
    <s v="215"/>
    <s v="Dean-Stdnt Lrning (Math/HC)"/>
    <s v="215G"/>
    <s v="Physical Science"/>
  </r>
  <r>
    <s v="BMF640"/>
    <x v="0"/>
    <s v="LABORF"/>
    <s v="2025"/>
    <n v="108028.69"/>
    <m/>
    <s v="GU001"/>
    <s v="215SI1"/>
    <s v="1100"/>
    <s v="190500"/>
    <m/>
    <m/>
    <s v="0"/>
    <s v="District"/>
    <s v="2"/>
    <x v="1"/>
    <s v="21"/>
    <x v="7"/>
    <s v="215"/>
    <s v="Dean-Stdnt Lrning (Math/HC)"/>
    <s v="215G"/>
    <s v="Physical Science"/>
  </r>
  <r>
    <s v="BPE534"/>
    <x v="0"/>
    <s v="LABORF"/>
    <s v="2025"/>
    <n v="0"/>
    <m/>
    <s v="RP651"/>
    <s v="215PN1"/>
    <s v="2394"/>
    <s v="601000"/>
    <m/>
    <m/>
    <s v="0"/>
    <s v="District"/>
    <s v="2"/>
    <x v="1"/>
    <s v="21"/>
    <x v="7"/>
    <s v="215"/>
    <s v="Dean-Stdnt Lrning (Math/HC)"/>
    <s v="215P"/>
    <s v="BC ENGINEERING"/>
  </r>
  <r>
    <s v="BMF677"/>
    <x v="0"/>
    <s v="LABORF"/>
    <s v="2025"/>
    <n v="117722.09"/>
    <m/>
    <s v="GU001"/>
    <s v="217LW1"/>
    <s v="1100"/>
    <s v="210500"/>
    <m/>
    <m/>
    <s v="0"/>
    <s v="District"/>
    <s v="2"/>
    <x v="1"/>
    <s v="21"/>
    <x v="7"/>
    <s v="217"/>
    <s v="Dean of Instruction"/>
    <s v="217L"/>
    <s v="BC LAW"/>
  </r>
  <r>
    <s v="BMF503"/>
    <x v="0"/>
    <s v="LABORF"/>
    <s v="2025"/>
    <n v="50112.43"/>
    <m/>
    <s v="GU001"/>
    <s v="218EDU"/>
    <s v="1251"/>
    <s v="601000"/>
    <m/>
    <m/>
    <s v="0"/>
    <s v="District"/>
    <s v="2"/>
    <x v="1"/>
    <s v="21"/>
    <x v="7"/>
    <s v="218"/>
    <s v="Dean of Instruction"/>
    <s v="218E"/>
    <s v="BC Education"/>
  </r>
  <r>
    <s v="BMF039"/>
    <x v="0"/>
    <s v="LABORF"/>
    <s v="2025"/>
    <n v="72657.48"/>
    <m/>
    <s v="GU001"/>
    <s v="218FC1"/>
    <s v="1252"/>
    <s v="601000"/>
    <m/>
    <m/>
    <s v="0"/>
    <s v="District"/>
    <s v="2"/>
    <x v="1"/>
    <s v="21"/>
    <x v="7"/>
    <s v="218"/>
    <s v="Dean of Instruction"/>
    <s v="218F"/>
    <s v="BC FACE"/>
  </r>
  <r>
    <s v="BPE615"/>
    <x v="0"/>
    <s v="LABORF"/>
    <s v="2025"/>
    <n v="0"/>
    <m/>
    <s v="RP108"/>
    <s v="218KS4"/>
    <s v="2394"/>
    <s v="676000"/>
    <m/>
    <m/>
    <s v="0"/>
    <s v="District"/>
    <s v="2"/>
    <x v="1"/>
    <s v="21"/>
    <x v="7"/>
    <s v="218"/>
    <s v="Dean of Instruction"/>
    <s v="218K"/>
    <s v="FACULTY GRANTS"/>
  </r>
  <r>
    <s v="BPE532"/>
    <x v="0"/>
    <s v="LABORF"/>
    <s v="2025"/>
    <n v="0"/>
    <m/>
    <s v="CD015"/>
    <s v="219CA2"/>
    <s v="2394"/>
    <s v="692000"/>
    <m/>
    <m/>
    <s v="0"/>
    <s v="District"/>
    <s v="2"/>
    <x v="1"/>
    <s v="21"/>
    <x v="7"/>
    <s v="219"/>
    <s v="BC Director CDC"/>
    <s v="219C"/>
    <s v="BC Director CDC"/>
  </r>
  <r>
    <s v="BMC477"/>
    <x v="0"/>
    <s v="LABORF"/>
    <s v="2025"/>
    <n v="36032.699999999997"/>
    <m/>
    <s v="CD015"/>
    <s v="219CA2"/>
    <s v="2191"/>
    <s v="692000"/>
    <m/>
    <m/>
    <s v="0"/>
    <s v="District"/>
    <s v="2"/>
    <x v="1"/>
    <s v="21"/>
    <x v="7"/>
    <s v="219"/>
    <s v="BC Director CDC"/>
    <s v="219C"/>
    <s v="BC Director CDC"/>
  </r>
  <r>
    <s v="BMC738"/>
    <x v="0"/>
    <s v="LABORF"/>
    <s v="2025"/>
    <n v="24772.34"/>
    <m/>
    <s v="CD002"/>
    <s v="219CD1"/>
    <s v="2191"/>
    <s v="692000"/>
    <m/>
    <m/>
    <s v="0"/>
    <s v="District"/>
    <s v="2"/>
    <x v="1"/>
    <s v="21"/>
    <x v="7"/>
    <s v="219"/>
    <s v="BC Director CDC"/>
    <s v="219C"/>
    <s v="BC Director CDC"/>
  </r>
  <r>
    <s v="BMC743"/>
    <x v="0"/>
    <s v="LABORF"/>
    <s v="2025"/>
    <n v="7774.89"/>
    <m/>
    <s v="CD004"/>
    <s v="219CD4"/>
    <s v="2191"/>
    <s v="682000"/>
    <m/>
    <m/>
    <s v="0"/>
    <s v="District"/>
    <s v="2"/>
    <x v="1"/>
    <s v="21"/>
    <x v="7"/>
    <s v="219"/>
    <s v="BC Director CDC"/>
    <s v="219C"/>
    <s v="BC Director CDC"/>
  </r>
  <r>
    <s v="BMC247"/>
    <x v="0"/>
    <s v="LABORF"/>
    <s v="2025"/>
    <n v="52186.07"/>
    <m/>
    <s v="GU001"/>
    <s v="21ACTE"/>
    <s v="2191"/>
    <s v="601000"/>
    <m/>
    <m/>
    <s v="0"/>
    <s v="District"/>
    <s v="2"/>
    <x v="1"/>
    <s v="21"/>
    <x v="7"/>
    <s v="21A"/>
    <s v="BC Director Career Education"/>
    <s v="21AC"/>
    <s v="BC Director CTE"/>
  </r>
  <r>
    <s v="BMC655"/>
    <x v="0"/>
    <s v="LABORF"/>
    <s v="2025"/>
    <n v="70184.41"/>
    <m/>
    <s v="GU001"/>
    <s v="21ACTE"/>
    <s v="2191"/>
    <s v="601000"/>
    <m/>
    <m/>
    <s v="0"/>
    <s v="District"/>
    <s v="2"/>
    <x v="1"/>
    <s v="21"/>
    <x v="7"/>
    <s v="21A"/>
    <s v="BC Director Career Education"/>
    <s v="21AC"/>
    <s v="BC Director CTE"/>
  </r>
  <r>
    <s v="BTM007"/>
    <x v="0"/>
    <s v="LABORF"/>
    <s v="2025"/>
    <n v="147585.69"/>
    <m/>
    <s v="GU001"/>
    <s v="21ACTE"/>
    <s v="1214"/>
    <s v="601000"/>
    <m/>
    <m/>
    <s v="0"/>
    <s v="District"/>
    <s v="2"/>
    <x v="1"/>
    <s v="21"/>
    <x v="7"/>
    <s v="21A"/>
    <s v="BC Director Career Education"/>
    <s v="21AC"/>
    <s v="BC Director CTE"/>
  </r>
  <r>
    <s v="BMF678"/>
    <x v="0"/>
    <s v="LABORF"/>
    <s v="2025"/>
    <n v="93752.320000000007"/>
    <m/>
    <s v="GU001"/>
    <s v="21AEIT"/>
    <s v="1100"/>
    <s v="094800"/>
    <m/>
    <m/>
    <s v="0"/>
    <s v="District"/>
    <s v="2"/>
    <x v="1"/>
    <s v="21"/>
    <x v="7"/>
    <s v="21A"/>
    <s v="BC Director Career Education"/>
    <s v="21AE"/>
    <s v="Engineering Systems"/>
  </r>
  <r>
    <s v="BTF111"/>
    <x v="0"/>
    <s v="LABORF"/>
    <s v="2025"/>
    <n v="0"/>
    <m/>
    <s v="GU001"/>
    <s v="21AEIT"/>
    <s v="1311"/>
    <s v="095600"/>
    <m/>
    <m/>
    <s v="0"/>
    <s v="District"/>
    <s v="2"/>
    <x v="1"/>
    <s v="21"/>
    <x v="7"/>
    <s v="21A"/>
    <s v="BC Director Career Education"/>
    <s v="21AE"/>
    <s v="Engineering Systems"/>
  </r>
  <r>
    <s v="BMF685"/>
    <x v="0"/>
    <s v="LABORF"/>
    <s v="2025"/>
    <n v="0"/>
    <m/>
    <s v="GU001"/>
    <s v="21AIND"/>
    <s v="1100"/>
    <s v="095300"/>
    <m/>
    <m/>
    <s v="0"/>
    <s v="District"/>
    <s v="2"/>
    <x v="1"/>
    <s v="21"/>
    <x v="7"/>
    <s v="21A"/>
    <s v="BC Director Career Education"/>
    <s v="21AI"/>
    <s v="Industrial Tech"/>
  </r>
  <r>
    <s v="BMC438"/>
    <x v="0"/>
    <s v="LABORF"/>
    <s v="2025"/>
    <n v="0"/>
    <m/>
    <s v="GU001"/>
    <s v="21AJP1"/>
    <s v="2191"/>
    <s v="647000"/>
    <m/>
    <m/>
    <s v="0"/>
    <s v="District"/>
    <s v="2"/>
    <x v="1"/>
    <s v="21"/>
    <x v="7"/>
    <s v="21A"/>
    <s v="BC Director Career Education"/>
    <s v="21AJ"/>
    <s v="Job Placement"/>
  </r>
  <r>
    <s v="BMC868"/>
    <x v="0"/>
    <s v="LABORF"/>
    <s v="2025"/>
    <n v="11249.99"/>
    <m/>
    <s v="RP282"/>
    <s v="21APQD"/>
    <s v="2191"/>
    <s v="601000"/>
    <m/>
    <m/>
    <s v="0"/>
    <s v="District"/>
    <s v="2"/>
    <x v="1"/>
    <s v="21"/>
    <x v="7"/>
    <s v="21A"/>
    <s v="BC Director Career Education"/>
    <s v="21AP"/>
    <s v="BC Apprenticeship Program"/>
  </r>
  <r>
    <s v="BMC428"/>
    <x v="0"/>
    <s v="LABORF"/>
    <s v="2025"/>
    <n v="7085.25"/>
    <m/>
    <s v="RP282"/>
    <s v="21APQO"/>
    <s v="2191"/>
    <s v="601000"/>
    <m/>
    <m/>
    <s v="0"/>
    <s v="District"/>
    <s v="2"/>
    <x v="1"/>
    <s v="21"/>
    <x v="7"/>
    <s v="21A"/>
    <s v="BC Director Career Education"/>
    <s v="21AP"/>
    <s v="BC Apprenticeship Program"/>
  </r>
  <r>
    <s v="BMN122"/>
    <x v="0"/>
    <s v="LABORF"/>
    <s v="2025"/>
    <n v="86720.5"/>
    <m/>
    <s v="RP613"/>
    <s v="21AWL8"/>
    <s v="2110"/>
    <s v="619000"/>
    <s v="B37763"/>
    <m/>
    <s v="0"/>
    <s v="District"/>
    <s v="2"/>
    <x v="1"/>
    <s v="21"/>
    <x v="7"/>
    <s v="21A"/>
    <s v="BC Director Career Education"/>
    <s v="21AW"/>
    <s v="BC Strong Workforce"/>
  </r>
  <r>
    <s v="BMC723"/>
    <x v="0"/>
    <s v="LABORF"/>
    <s v="2025"/>
    <n v="66802.61"/>
    <m/>
    <s v="RP613"/>
    <s v="21AWL8"/>
    <s v="2191"/>
    <s v="619000"/>
    <s v="B37763"/>
    <m/>
    <s v="0"/>
    <s v="District"/>
    <s v="2"/>
    <x v="1"/>
    <s v="21"/>
    <x v="7"/>
    <s v="21A"/>
    <s v="BC Director Career Education"/>
    <s v="21AW"/>
    <s v="BC Strong Workforce"/>
  </r>
  <r>
    <s v="BMF430"/>
    <x v="0"/>
    <s v="LABORF"/>
    <s v="2025"/>
    <n v="123774.31"/>
    <m/>
    <s v="RP613"/>
    <s v="21AWL8"/>
    <s v="1231"/>
    <s v="684000"/>
    <s v="B37763"/>
    <m/>
    <s v="0"/>
    <s v="District"/>
    <s v="2"/>
    <x v="1"/>
    <s v="21"/>
    <x v="7"/>
    <s v="21A"/>
    <s v="BC Director Career Education"/>
    <s v="21AW"/>
    <s v="BC Strong Workforce"/>
  </r>
  <r>
    <s v="BMM087"/>
    <x v="0"/>
    <s v="LABORF"/>
    <s v="2025"/>
    <n v="20466.32"/>
    <m/>
    <s v="RP613"/>
    <s v="21AWL8"/>
    <s v="1214"/>
    <s v="647000"/>
    <s v="B37763"/>
    <m/>
    <s v="0"/>
    <s v="District"/>
    <s v="2"/>
    <x v="1"/>
    <s v="21"/>
    <x v="7"/>
    <s v="21A"/>
    <s v="BC Director Career Education"/>
    <s v="21AW"/>
    <s v="BC Strong Workforce"/>
  </r>
  <r>
    <s v="DMM010"/>
    <x v="0"/>
    <s v="LABORF"/>
    <s v="2025"/>
    <n v="30506.11"/>
    <m/>
    <s v="RP613"/>
    <s v="21AWR8"/>
    <s v="1214"/>
    <s v="679000"/>
    <s v="R41283"/>
    <m/>
    <s v="0"/>
    <s v="District"/>
    <s v="2"/>
    <x v="1"/>
    <s v="21"/>
    <x v="7"/>
    <s v="21A"/>
    <s v="BC Director Career Education"/>
    <s v="21AW"/>
    <s v="BC Strong Workforce"/>
  </r>
  <r>
    <s v="BMC697"/>
    <x v="0"/>
    <s v="LABORF"/>
    <s v="2025"/>
    <n v="73737.56"/>
    <m/>
    <s v="RP613"/>
    <s v="21AWR8"/>
    <s v="2191"/>
    <s v="601000"/>
    <s v="R41283"/>
    <m/>
    <s v="0"/>
    <s v="District"/>
    <s v="2"/>
    <x v="1"/>
    <s v="21"/>
    <x v="7"/>
    <s v="21A"/>
    <s v="BC Director Career Education"/>
    <s v="21AW"/>
    <s v="BC Strong Workforce"/>
  </r>
  <r>
    <s v="BMF047"/>
    <x v="0"/>
    <s v="LABORF"/>
    <s v="2025"/>
    <n v="114936.75"/>
    <m/>
    <s v="RP613"/>
    <s v="21AWR8"/>
    <s v="1231"/>
    <s v="647000"/>
    <s v="R4128D"/>
    <m/>
    <s v="0"/>
    <s v="District"/>
    <s v="2"/>
    <x v="1"/>
    <s v="21"/>
    <x v="7"/>
    <s v="21A"/>
    <s v="BC Director Career Education"/>
    <s v="21AW"/>
    <s v="BC Strong Workforce"/>
  </r>
  <r>
    <s v="BMF542"/>
    <x v="0"/>
    <s v="LABORF"/>
    <s v="2025"/>
    <n v="117722.09"/>
    <m/>
    <s v="GU001"/>
    <s v="21BCM1"/>
    <s v="1100"/>
    <s v="150600"/>
    <m/>
    <m/>
    <s v="0"/>
    <s v="District"/>
    <s v="2"/>
    <x v="1"/>
    <s v="21"/>
    <x v="7"/>
    <s v="21B"/>
    <s v="Dean English"/>
    <s v="21BC"/>
    <s v="English Grants"/>
  </r>
  <r>
    <s v="BMF654"/>
    <x v="0"/>
    <s v="LABORF"/>
    <s v="2025"/>
    <n v="96096.13"/>
    <m/>
    <s v="GU001"/>
    <s v="21BCM1"/>
    <s v="1100"/>
    <s v="150600"/>
    <m/>
    <m/>
    <s v="0"/>
    <s v="District"/>
    <s v="2"/>
    <x v="1"/>
    <s v="21"/>
    <x v="7"/>
    <s v="21B"/>
    <s v="Dean English"/>
    <s v="21BC"/>
    <s v="English Grants"/>
  </r>
  <r>
    <s v="BMF620"/>
    <x v="0"/>
    <s v="LABORF"/>
    <s v="2025"/>
    <n v="103485.03"/>
    <m/>
    <s v="GU001"/>
    <s v="21BCM1"/>
    <s v="1100"/>
    <s v="060100"/>
    <m/>
    <m/>
    <s v="0"/>
    <s v="District"/>
    <s v="2"/>
    <x v="1"/>
    <s v="21"/>
    <x v="7"/>
    <s v="21B"/>
    <s v="Dean English"/>
    <s v="21BC"/>
    <s v="English Grants"/>
  </r>
  <r>
    <s v="BMF073"/>
    <x v="0"/>
    <s v="LABORF"/>
    <s v="2025"/>
    <n v="111442.06"/>
    <m/>
    <s v="GU001"/>
    <s v="21BEE1"/>
    <s v="1100"/>
    <s v="150100"/>
    <m/>
    <m/>
    <s v="0"/>
    <s v="District"/>
    <s v="2"/>
    <x v="1"/>
    <s v="21"/>
    <x v="7"/>
    <s v="21B"/>
    <s v="Dean English"/>
    <s v="21BE"/>
    <s v="Dean English"/>
  </r>
  <r>
    <s v="BMF152"/>
    <x v="0"/>
    <s v="LABORF"/>
    <s v="2025"/>
    <n v="96096.13"/>
    <m/>
    <s v="GU001"/>
    <s v="21BEE1"/>
    <s v="1100"/>
    <s v="150100"/>
    <m/>
    <m/>
    <s v="0"/>
    <s v="District"/>
    <s v="2"/>
    <x v="1"/>
    <s v="21"/>
    <x v="7"/>
    <s v="21B"/>
    <s v="Dean English"/>
    <s v="21BE"/>
    <s v="Dean English"/>
  </r>
  <r>
    <s v="BMF662"/>
    <x v="0"/>
    <s v="LABORF"/>
    <s v="2025"/>
    <n v="96096.13"/>
    <m/>
    <s v="GU001"/>
    <s v="21DHC1"/>
    <s v="1100"/>
    <s v="123010"/>
    <m/>
    <m/>
    <s v="0"/>
    <s v="District"/>
    <s v="2"/>
    <x v="1"/>
    <s v="21"/>
    <x v="7"/>
    <s v="21D"/>
    <s v="BC Assoc Dean Nursing"/>
    <s v="21DH"/>
    <s v="BC Assc Dean Nursing"/>
  </r>
  <r>
    <s v="BMF514"/>
    <x v="0"/>
    <s v="LABORF"/>
    <s v="2025"/>
    <n v="138285.85"/>
    <m/>
    <s v="GU001"/>
    <s v="21DHC1"/>
    <s v="1100"/>
    <s v="123010"/>
    <m/>
    <m/>
    <s v="0"/>
    <s v="District"/>
    <s v="2"/>
    <x v="1"/>
    <s v="21"/>
    <x v="7"/>
    <s v="21D"/>
    <s v="BC Assoc Dean Nursing"/>
    <s v="21DH"/>
    <s v="BC Assc Dean Nursing"/>
  </r>
  <r>
    <s v="BMF493"/>
    <x v="0"/>
    <s v="LABORF"/>
    <s v="2025"/>
    <n v="0"/>
    <m/>
    <s v="GU001"/>
    <s v="21DHC1"/>
    <s v="1100"/>
    <s v="123020"/>
    <m/>
    <m/>
    <s v="0"/>
    <s v="District"/>
    <s v="2"/>
    <x v="1"/>
    <s v="21"/>
    <x v="7"/>
    <s v="21D"/>
    <s v="BC Assoc Dean Nursing"/>
    <s v="21DH"/>
    <s v="BC Assc Dean Nursing"/>
  </r>
  <r>
    <s v="BMF540"/>
    <x v="0"/>
    <s v="LABORF"/>
    <s v="2025"/>
    <n v="96096.13"/>
    <m/>
    <s v="GU001"/>
    <s v="21DHC1"/>
    <s v="1100"/>
    <s v="123010"/>
    <m/>
    <m/>
    <s v="0"/>
    <s v="District"/>
    <s v="2"/>
    <x v="1"/>
    <s v="21"/>
    <x v="7"/>
    <s v="21D"/>
    <s v="BC Assoc Dean Nursing"/>
    <s v="21DH"/>
    <s v="BC Assc Dean Nursing"/>
  </r>
  <r>
    <s v="BMF544"/>
    <x v="0"/>
    <s v="LABORF"/>
    <s v="2025"/>
    <n v="147967.51"/>
    <m/>
    <s v="GU001"/>
    <s v="21DHC1"/>
    <s v="1100"/>
    <s v="123010"/>
    <m/>
    <m/>
    <s v="0"/>
    <s v="District"/>
    <s v="2"/>
    <x v="1"/>
    <s v="21"/>
    <x v="7"/>
    <s v="21D"/>
    <s v="BC Assoc Dean Nursing"/>
    <s v="21DH"/>
    <s v="BC Assc Dean Nursing"/>
  </r>
  <r>
    <s v="BTM046"/>
    <x v="0"/>
    <s v="LABORF"/>
    <s v="2025"/>
    <n v="0"/>
    <m/>
    <s v="GU001"/>
    <s v="21DHC1"/>
    <s v="1214"/>
    <s v="601000"/>
    <m/>
    <m/>
    <s v="0"/>
    <s v="District"/>
    <s v="2"/>
    <x v="1"/>
    <s v="21"/>
    <x v="7"/>
    <s v="21D"/>
    <s v="BC Assoc Dean Nursing"/>
    <s v="21DH"/>
    <s v="BC Assc Dean Nursing"/>
  </r>
  <r>
    <s v="BMF541"/>
    <x v="0"/>
    <s v="LABORF"/>
    <s v="2025"/>
    <n v="0"/>
    <m/>
    <s v="GU001"/>
    <s v="21DHC1"/>
    <s v="1100"/>
    <s v="123010"/>
    <m/>
    <m/>
    <s v="0"/>
    <s v="District"/>
    <s v="2"/>
    <x v="1"/>
    <s v="21"/>
    <x v="7"/>
    <s v="21D"/>
    <s v="BC Assoc Dean Nursing"/>
    <s v="21DH"/>
    <s v="BC Assc Dean Nursing"/>
  </r>
  <r>
    <s v="BMN183"/>
    <x v="0"/>
    <s v="LABORF"/>
    <s v="2025"/>
    <n v="86720.5"/>
    <m/>
    <s v="RP113"/>
    <s v="21DHC6"/>
    <s v="2110"/>
    <s v="601000"/>
    <m/>
    <m/>
    <s v="0"/>
    <s v="District"/>
    <s v="2"/>
    <x v="1"/>
    <s v="21"/>
    <x v="7"/>
    <s v="21D"/>
    <s v="BC Assoc Dean Nursing"/>
    <s v="21DH"/>
    <s v="BC Assc Dean Nursing"/>
  </r>
  <r>
    <s v="BMF684"/>
    <x v="0"/>
    <s v="LABORF"/>
    <s v="2025"/>
    <n v="43385.57"/>
    <m/>
    <s v="GU001"/>
    <s v="21DHT0"/>
    <s v="1251"/>
    <s v="601000"/>
    <m/>
    <m/>
    <s v="0"/>
    <s v="District"/>
    <s v="2"/>
    <x v="1"/>
    <s v="21"/>
    <x v="7"/>
    <s v="21D"/>
    <s v="BC Assoc Dean Nursing"/>
    <s v="21DH"/>
    <s v="BC Assc Dean Nursing"/>
  </r>
  <r>
    <s v="BMC866"/>
    <x v="0"/>
    <s v="LABORF"/>
    <s v="2025"/>
    <n v="0"/>
    <m/>
    <s v="RP108"/>
    <s v="21DKS1"/>
    <s v="2191"/>
    <s v="601000"/>
    <m/>
    <m/>
    <s v="0"/>
    <s v="District"/>
    <s v="2"/>
    <x v="1"/>
    <s v="21"/>
    <x v="7"/>
    <s v="21D"/>
    <s v="BC Assoc Dean Nursing"/>
    <s v="21DK"/>
    <s v="Nursing Grants"/>
  </r>
  <r>
    <s v="BMN210"/>
    <x v="0"/>
    <s v="LABORF"/>
    <s v="2025"/>
    <n v="64563.21"/>
    <m/>
    <s v="RP108"/>
    <s v="21DKS1"/>
    <s v="2110"/>
    <s v="601000"/>
    <m/>
    <m/>
    <s v="0"/>
    <s v="District"/>
    <s v="2"/>
    <x v="1"/>
    <s v="21"/>
    <x v="7"/>
    <s v="21D"/>
    <s v="BC Assoc Dean Nursing"/>
    <s v="21DK"/>
    <s v="Nursing Grants"/>
  </r>
  <r>
    <s v="BMC869"/>
    <x v="0"/>
    <s v="LABORF"/>
    <s v="2025"/>
    <n v="28775.65"/>
    <m/>
    <s v="RP267"/>
    <s v="21DRP1"/>
    <s v="2191"/>
    <s v="601000"/>
    <m/>
    <m/>
    <s v="0"/>
    <s v="District"/>
    <s v="2"/>
    <x v="1"/>
    <s v="21"/>
    <x v="7"/>
    <s v="21D"/>
    <s v="BC Assoc Dean Nursing"/>
    <s v="21DR"/>
    <s v="BC Rad Tech"/>
  </r>
  <r>
    <s v="BMC818"/>
    <x v="0"/>
    <s v="LABORF"/>
    <s v="2025"/>
    <n v="0"/>
    <m/>
    <s v="GU001"/>
    <s v="21EDEN"/>
    <s v="2191"/>
    <s v="601000"/>
    <m/>
    <m/>
    <s v="0"/>
    <s v="District"/>
    <s v="2"/>
    <x v="1"/>
    <s v="21"/>
    <x v="7"/>
    <s v="21E"/>
    <s v="BC Dir Dual Enrollment"/>
    <s v="21ED"/>
    <s v="BC Dual Enrollment"/>
  </r>
  <r>
    <s v="BMF140"/>
    <x v="0"/>
    <s v="LABORF"/>
    <s v="2025"/>
    <n v="0"/>
    <m/>
    <s v="GU001"/>
    <s v="21FEE2"/>
    <s v="1100"/>
    <s v="493080"/>
    <m/>
    <m/>
    <s v="0"/>
    <s v="District"/>
    <s v="2"/>
    <x v="1"/>
    <s v="21"/>
    <x v="7"/>
    <s v="21F"/>
    <s v="BC DEAN"/>
    <s v="21FE"/>
    <s v="BC EMLS"/>
  </r>
  <r>
    <s v="BMF477"/>
    <x v="0"/>
    <s v="LABORF"/>
    <s v="2025"/>
    <n v="93752.320000000007"/>
    <m/>
    <s v="GU001"/>
    <s v="21FFL1"/>
    <s v="1100"/>
    <s v="085000"/>
    <m/>
    <m/>
    <s v="0"/>
    <s v="District"/>
    <s v="2"/>
    <x v="1"/>
    <s v="21"/>
    <x v="7"/>
    <s v="21F"/>
    <s v="BC DEAN"/>
    <s v="21FF"/>
    <s v="BC FOREIGN LANGUAGE"/>
  </r>
  <r>
    <s v="BMF565"/>
    <x v="0"/>
    <s v="LABORF"/>
    <s v="2025"/>
    <n v="0"/>
    <m/>
    <s v="GU001"/>
    <s v="21FFL1"/>
    <s v="1100"/>
    <s v="220200"/>
    <m/>
    <m/>
    <s v="0"/>
    <s v="District"/>
    <s v="2"/>
    <x v="1"/>
    <s v="21"/>
    <x v="7"/>
    <s v="21F"/>
    <s v="BC DEAN"/>
    <s v="21FF"/>
    <s v="BC FOREIGN LANGUAGE"/>
  </r>
  <r>
    <s v="BTF054"/>
    <x v="0"/>
    <s v="LABORF"/>
    <s v="2025"/>
    <n v="0"/>
    <m/>
    <s v="GU001"/>
    <s v="21FFL1"/>
    <s v="1311"/>
    <s v="110100"/>
    <m/>
    <m/>
    <s v="0"/>
    <s v="District"/>
    <s v="2"/>
    <x v="1"/>
    <s v="21"/>
    <x v="7"/>
    <s v="21F"/>
    <s v="BC DEAN"/>
    <s v="21FF"/>
    <s v="BC FOREIGN LANGUAGE"/>
  </r>
  <r>
    <s v="BMF441"/>
    <x v="0"/>
    <s v="LABORF"/>
    <s v="2025"/>
    <n v="116335.08"/>
    <m/>
    <s v="GU001"/>
    <s v="21FPL1"/>
    <s v="1100"/>
    <s v="150900"/>
    <m/>
    <m/>
    <s v="0"/>
    <s v="District"/>
    <s v="2"/>
    <x v="1"/>
    <s v="21"/>
    <x v="7"/>
    <s v="21F"/>
    <s v="BC DEAN"/>
    <s v="21FP"/>
    <s v="BC PHILOSOPHY"/>
  </r>
  <r>
    <s v="BMF527"/>
    <x v="0"/>
    <s v="LABORF"/>
    <s v="2025"/>
    <n v="73997.45"/>
    <m/>
    <s v="GU001"/>
    <s v="21FPL1"/>
    <s v="1100"/>
    <s v="150900"/>
    <m/>
    <m/>
    <s v="0"/>
    <s v="District"/>
    <s v="2"/>
    <x v="1"/>
    <s v="21"/>
    <x v="7"/>
    <s v="21F"/>
    <s v="BC DEAN"/>
    <s v="21FP"/>
    <s v="BC PHILOSOPHY"/>
  </r>
  <r>
    <s v="BMF011"/>
    <x v="0"/>
    <s v="LABORF"/>
    <s v="2025"/>
    <n v="79161.570000000007"/>
    <m/>
    <s v="GU001"/>
    <s v="21FPL1"/>
    <s v="1100"/>
    <s v="150900"/>
    <m/>
    <m/>
    <s v="0"/>
    <s v="District"/>
    <s v="2"/>
    <x v="1"/>
    <s v="21"/>
    <x v="7"/>
    <s v="21F"/>
    <s v="BC DEAN"/>
    <s v="21FP"/>
    <s v="BC PHILOSOPHY"/>
  </r>
  <r>
    <s v="BMF555"/>
    <x v="0"/>
    <s v="LABORF"/>
    <s v="2025"/>
    <n v="143432.92000000001"/>
    <m/>
    <s v="GU001"/>
    <s v="21FPL1"/>
    <s v="1100"/>
    <s v="150900"/>
    <m/>
    <m/>
    <s v="0"/>
    <s v="District"/>
    <s v="2"/>
    <x v="1"/>
    <s v="21"/>
    <x v="7"/>
    <s v="21F"/>
    <s v="BC DEAN"/>
    <s v="21FP"/>
    <s v="BC PHILOSOPHY"/>
  </r>
  <r>
    <s v="BMF105"/>
    <x v="0"/>
    <s v="LABORF"/>
    <s v="2025"/>
    <n v="154704.84"/>
    <m/>
    <s v="GU001"/>
    <s v="21GBE1"/>
    <s v="1252"/>
    <s v="601000"/>
    <m/>
    <m/>
    <s v="0"/>
    <s v="District"/>
    <s v="2"/>
    <x v="1"/>
    <s v="21"/>
    <x v="7"/>
    <s v="21G"/>
    <s v="BC Dean of Instruction"/>
    <s v="21GB"/>
    <s v="BC BEHAVIORIAL SCIENCE"/>
  </r>
  <r>
    <s v="BMF105"/>
    <x v="0"/>
    <s v="LABORF"/>
    <s v="2025"/>
    <n v="31664.080000000002"/>
    <m/>
    <s v="GU001"/>
    <s v="21GBE1"/>
    <s v="1100"/>
    <s v="200100"/>
    <m/>
    <m/>
    <s v="0"/>
    <s v="District"/>
    <s v="2"/>
    <x v="1"/>
    <s v="21"/>
    <x v="7"/>
    <s v="21G"/>
    <s v="BC Dean of Instruction"/>
    <s v="21GB"/>
    <s v="BC BEHAVIORIAL SCIENCE"/>
  </r>
  <r>
    <s v="BMF270"/>
    <x v="0"/>
    <s v="LABORF"/>
    <s v="2025"/>
    <n v="93752.320000000007"/>
    <m/>
    <s v="GU001"/>
    <s v="21GBE1"/>
    <s v="1100"/>
    <s v="220800"/>
    <m/>
    <m/>
    <s v="0"/>
    <s v="District"/>
    <s v="2"/>
    <x v="1"/>
    <s v="21"/>
    <x v="7"/>
    <s v="21G"/>
    <s v="BC Dean of Instruction"/>
    <s v="21GB"/>
    <s v="BC BEHAVIORIAL SCIENCE"/>
  </r>
  <r>
    <s v="BMF232"/>
    <x v="0"/>
    <s v="LABORF"/>
    <s v="2025"/>
    <n v="108723.96"/>
    <m/>
    <s v="GU001"/>
    <s v="21GBE1"/>
    <s v="1100"/>
    <s v="200100"/>
    <m/>
    <m/>
    <s v="0"/>
    <s v="District"/>
    <s v="2"/>
    <x v="1"/>
    <s v="21"/>
    <x v="7"/>
    <s v="21G"/>
    <s v="BC Dean of Instruction"/>
    <s v="21GB"/>
    <s v="BC BEHAVIORIAL SCIENCE"/>
  </r>
  <r>
    <s v="BMC816"/>
    <x v="0"/>
    <s v="LABORF"/>
    <s v="2025"/>
    <n v="14984.42"/>
    <m/>
    <s v="GU001"/>
    <s v="21GLI0"/>
    <s v="2191"/>
    <s v="612000"/>
    <m/>
    <m/>
    <s v="0"/>
    <s v="District"/>
    <s v="2"/>
    <x v="1"/>
    <s v="21"/>
    <x v="7"/>
    <s v="21G"/>
    <s v="BC Dean of Instruction"/>
    <s v="21GL"/>
    <s v="BC LIBRARY"/>
  </r>
  <r>
    <s v="BMF234"/>
    <x v="0"/>
    <s v="LABORF"/>
    <s v="2025"/>
    <n v="101587.34"/>
    <m/>
    <s v="GU001"/>
    <s v="21GLI0"/>
    <s v="1241"/>
    <s v="612000"/>
    <m/>
    <m/>
    <s v="0"/>
    <s v="District"/>
    <s v="2"/>
    <x v="1"/>
    <s v="21"/>
    <x v="7"/>
    <s v="21G"/>
    <s v="BC Dean of Instruction"/>
    <s v="21GL"/>
    <s v="BC LIBRARY"/>
  </r>
  <r>
    <s v="BMC288"/>
    <x v="0"/>
    <s v="LABORF"/>
    <s v="2025"/>
    <n v="18016.39"/>
    <m/>
    <s v="GU001"/>
    <s v="21GLI0"/>
    <s v="2191"/>
    <s v="612000"/>
    <m/>
    <m/>
    <s v="0"/>
    <s v="District"/>
    <s v="2"/>
    <x v="1"/>
    <s v="21"/>
    <x v="7"/>
    <s v="21G"/>
    <s v="BC Dean of Instruction"/>
    <s v="21GL"/>
    <s v="BC LIBRARY"/>
  </r>
  <r>
    <s v="BMC302"/>
    <x v="0"/>
    <s v="LABORF"/>
    <s v="2025"/>
    <n v="14619.01"/>
    <m/>
    <s v="GU001"/>
    <s v="21GLI0"/>
    <s v="2191"/>
    <s v="612000"/>
    <m/>
    <m/>
    <s v="0"/>
    <s v="District"/>
    <s v="2"/>
    <x v="1"/>
    <s v="21"/>
    <x v="7"/>
    <s v="21G"/>
    <s v="BC Dean of Instruction"/>
    <s v="21GL"/>
    <s v="BC LIBRARY"/>
  </r>
  <r>
    <s v="BMC548"/>
    <x v="0"/>
    <s v="LABORF"/>
    <s v="2025"/>
    <n v="71939.14"/>
    <m/>
    <s v="GU001"/>
    <s v="230BS1"/>
    <s v="2191"/>
    <s v="672000"/>
    <m/>
    <m/>
    <s v="0"/>
    <s v="District"/>
    <s v="2"/>
    <x v="1"/>
    <s v="23"/>
    <x v="8"/>
    <s v="230"/>
    <s v="VP Finance and Admin Services"/>
    <s v="230A"/>
    <s v="VP Finance and Admin Services"/>
  </r>
  <r>
    <s v="BTN002"/>
    <x v="0"/>
    <s v="LABORF"/>
    <s v="2025"/>
    <n v="0"/>
    <m/>
    <s v="GU001"/>
    <s v="230BS1"/>
    <s v="2110"/>
    <s v="672000"/>
    <m/>
    <m/>
    <s v="0"/>
    <s v="District"/>
    <s v="2"/>
    <x v="1"/>
    <s v="23"/>
    <x v="8"/>
    <s v="230"/>
    <s v="VP Finance and Admin Services"/>
    <s v="230A"/>
    <s v="VP Finance and Admin Services"/>
  </r>
  <r>
    <s v="BMC851"/>
    <x v="0"/>
    <s v="LABORF"/>
    <s v="2025"/>
    <n v="11812.49"/>
    <m/>
    <s v="RP500"/>
    <s v="239SY0"/>
    <s v="2191"/>
    <s v="695010"/>
    <m/>
    <m/>
    <s v="0"/>
    <s v="District"/>
    <s v="2"/>
    <x v="1"/>
    <s v="23"/>
    <x v="8"/>
    <s v="239"/>
    <s v="Public Safety"/>
    <s v="239A"/>
    <s v="Public Safety"/>
  </r>
  <r>
    <s v="BMC871"/>
    <x v="0"/>
    <s v="LABORF"/>
    <s v="2025"/>
    <n v="11676.04"/>
    <m/>
    <s v="RP500"/>
    <s v="239SY0"/>
    <s v="2191"/>
    <s v="695010"/>
    <m/>
    <m/>
    <s v="0"/>
    <s v="District"/>
    <s v="2"/>
    <x v="1"/>
    <s v="23"/>
    <x v="8"/>
    <s v="239"/>
    <s v="Public Safety"/>
    <s v="239A"/>
    <s v="Public Safety"/>
  </r>
  <r>
    <s v="BMC701"/>
    <x v="0"/>
    <s v="LABORF"/>
    <s v="2025"/>
    <n v="24999.18"/>
    <m/>
    <s v="GU001"/>
    <s v="239SY0"/>
    <s v="2191"/>
    <s v="677010"/>
    <m/>
    <m/>
    <s v="0"/>
    <s v="District"/>
    <s v="2"/>
    <x v="1"/>
    <s v="23"/>
    <x v="8"/>
    <s v="239"/>
    <s v="Public Safety"/>
    <s v="239A"/>
    <s v="Public Safety"/>
  </r>
  <r>
    <s v="BMC858"/>
    <x v="0"/>
    <s v="LABORF"/>
    <s v="2025"/>
    <n v="11249.98"/>
    <m/>
    <s v="RP500"/>
    <s v="239SY0"/>
    <s v="2191"/>
    <s v="695010"/>
    <m/>
    <m/>
    <s v="0"/>
    <s v="District"/>
    <s v="2"/>
    <x v="1"/>
    <s v="23"/>
    <x v="8"/>
    <s v="239"/>
    <s v="Public Safety"/>
    <s v="239A"/>
    <s v="Public Safety"/>
  </r>
  <r>
    <s v="BMC641"/>
    <x v="0"/>
    <s v="LABORF"/>
    <s v="2025"/>
    <n v="12417.86"/>
    <m/>
    <s v="RP500"/>
    <s v="239SY0"/>
    <s v="2191"/>
    <s v="695010"/>
    <m/>
    <m/>
    <s v="0"/>
    <s v="District"/>
    <s v="2"/>
    <x v="1"/>
    <s v="23"/>
    <x v="8"/>
    <s v="239"/>
    <s v="Public Safety"/>
    <s v="239A"/>
    <s v="Public Safety"/>
  </r>
  <r>
    <s v="BMC699"/>
    <x v="0"/>
    <s v="LABORF"/>
    <s v="2025"/>
    <n v="15498.98"/>
    <m/>
    <s v="RP500"/>
    <s v="239SY0"/>
    <s v="2191"/>
    <s v="695010"/>
    <m/>
    <m/>
    <s v="0"/>
    <s v="District"/>
    <s v="2"/>
    <x v="1"/>
    <s v="23"/>
    <x v="8"/>
    <s v="239"/>
    <s v="Public Safety"/>
    <s v="239A"/>
    <s v="Public Safety"/>
  </r>
  <r>
    <s v="BMC246"/>
    <x v="0"/>
    <s v="LABORF"/>
    <s v="2025"/>
    <n v="37834.339999999997"/>
    <m/>
    <s v="GU001"/>
    <s v="23CMOC"/>
    <s v="2191"/>
    <s v="653000"/>
    <m/>
    <m/>
    <s v="0"/>
    <s v="District"/>
    <s v="2"/>
    <x v="1"/>
    <s v="23"/>
    <x v="8"/>
    <s v="23C"/>
    <s v="M &amp; O Manager"/>
    <s v="23CA"/>
    <s v="M &amp; O Manager"/>
  </r>
  <r>
    <s v="BMC093"/>
    <x v="0"/>
    <s v="LABORF"/>
    <s v="2025"/>
    <n v="37834.339999999997"/>
    <m/>
    <s v="GU001"/>
    <s v="23CMOC"/>
    <s v="2191"/>
    <s v="653000"/>
    <m/>
    <m/>
    <s v="0"/>
    <s v="District"/>
    <s v="2"/>
    <x v="1"/>
    <s v="23"/>
    <x v="8"/>
    <s v="23C"/>
    <s v="M &amp; O Manager"/>
    <s v="23CA"/>
    <s v="M &amp; O Manager"/>
  </r>
  <r>
    <s v="BMC282"/>
    <x v="0"/>
    <s v="LABORF"/>
    <s v="2025"/>
    <n v="37834.339999999997"/>
    <m/>
    <s v="GU001"/>
    <s v="23CMOC"/>
    <s v="2191"/>
    <s v="653000"/>
    <m/>
    <m/>
    <s v="0"/>
    <s v="District"/>
    <s v="2"/>
    <x v="1"/>
    <s v="23"/>
    <x v="8"/>
    <s v="23C"/>
    <s v="M &amp; O Manager"/>
    <s v="23CA"/>
    <s v="M &amp; O Manager"/>
  </r>
  <r>
    <s v="BMC235"/>
    <x v="0"/>
    <s v="LABORF"/>
    <s v="2025"/>
    <n v="35713.86"/>
    <m/>
    <s v="GU001"/>
    <s v="23CMOC"/>
    <s v="2191"/>
    <s v="653000"/>
    <m/>
    <m/>
    <s v="0"/>
    <s v="District"/>
    <s v="2"/>
    <x v="1"/>
    <s v="23"/>
    <x v="8"/>
    <s v="23C"/>
    <s v="M &amp; O Manager"/>
    <s v="23CA"/>
    <s v="M &amp; O Manager"/>
  </r>
  <r>
    <s v="BMC238"/>
    <x v="0"/>
    <s v="LABORF"/>
    <s v="2025"/>
    <n v="38780.18"/>
    <m/>
    <s v="GU001"/>
    <s v="23CMOC"/>
    <s v="2191"/>
    <s v="653000"/>
    <m/>
    <m/>
    <s v="0"/>
    <s v="District"/>
    <s v="2"/>
    <x v="1"/>
    <s v="23"/>
    <x v="8"/>
    <s v="23C"/>
    <s v="M &amp; O Manager"/>
    <s v="23CA"/>
    <s v="M &amp; O Manager"/>
  </r>
  <r>
    <s v="BPE623"/>
    <x v="0"/>
    <s v="LABORF"/>
    <s v="2025"/>
    <n v="0"/>
    <m/>
    <s v="BF100"/>
    <s v="23DFS1"/>
    <s v="2394"/>
    <s v="694011"/>
    <m/>
    <m/>
    <s v="0"/>
    <s v="District"/>
    <s v="2"/>
    <x v="1"/>
    <s v="23"/>
    <x v="8"/>
    <s v="23F"/>
    <s v="BC Food Service"/>
    <s v="23FS"/>
    <s v="BC Food Service"/>
  </r>
  <r>
    <s v="BMC251"/>
    <x v="0"/>
    <s v="LABORF"/>
    <s v="2025"/>
    <n v="52186.07"/>
    <m/>
    <s v="BF100"/>
    <s v="23DFS1"/>
    <s v="2191"/>
    <s v="694011"/>
    <m/>
    <m/>
    <s v="0"/>
    <s v="District"/>
    <s v="2"/>
    <x v="1"/>
    <s v="23"/>
    <x v="8"/>
    <s v="23F"/>
    <s v="BC Food Service"/>
    <s v="23FS"/>
    <s v="BC Food Service"/>
  </r>
  <r>
    <s v="BMC176"/>
    <x v="0"/>
    <s v="LABORF"/>
    <s v="2025"/>
    <n v="36933.49"/>
    <m/>
    <s v="BF100"/>
    <s v="23DFS1"/>
    <s v="2191"/>
    <s v="694011"/>
    <m/>
    <m/>
    <s v="0"/>
    <s v="District"/>
    <s v="2"/>
    <x v="1"/>
    <s v="23"/>
    <x v="8"/>
    <s v="23F"/>
    <s v="BC Food Service"/>
    <s v="23FS"/>
    <s v="BC Food Service"/>
  </r>
  <r>
    <s v="BPE533"/>
    <x v="0"/>
    <s v="LABORF"/>
    <s v="2025"/>
    <n v="0"/>
    <m/>
    <s v="BF100"/>
    <s v="23DFS1"/>
    <s v="2394"/>
    <s v="694011"/>
    <m/>
    <m/>
    <s v="0"/>
    <s v="District"/>
    <s v="2"/>
    <x v="1"/>
    <s v="23"/>
    <x v="8"/>
    <s v="23F"/>
    <s v="BC Food Service"/>
    <s v="23FS"/>
    <s v="BC Food Service"/>
  </r>
  <r>
    <s v="BMF011"/>
    <x v="0"/>
    <s v="LABORF"/>
    <s v="2025"/>
    <n v="79161.56"/>
    <m/>
    <s v="CE020"/>
    <s v="240LI1"/>
    <s v="1251"/>
    <s v="682000"/>
    <m/>
    <m/>
    <s v="0"/>
    <s v="District"/>
    <s v="2"/>
    <x v="1"/>
    <s v="24"/>
    <x v="9"/>
    <s v="240"/>
    <s v="Director-Institutnl Dev/Foundation"/>
    <s v="240B"/>
    <s v="Levan Center"/>
  </r>
  <r>
    <s v="BPLI21"/>
    <x v="0"/>
    <s v="LABORF"/>
    <s v="2025"/>
    <n v="0"/>
    <m/>
    <s v="CE020"/>
    <s v="240LI2"/>
    <s v="2412"/>
    <s v="682000"/>
    <m/>
    <m/>
    <s v="0"/>
    <s v="District"/>
    <s v="2"/>
    <x v="1"/>
    <s v="24"/>
    <x v="9"/>
    <s v="240"/>
    <s v="Director-Institutnl Dev/Foundation"/>
    <s v="240B"/>
    <s v="Levan Center"/>
  </r>
  <r>
    <s v="BPLI23"/>
    <x v="0"/>
    <s v="LABORF"/>
    <s v="2025"/>
    <n v="0"/>
    <m/>
    <s v="CE020"/>
    <s v="240LI2"/>
    <s v="2412"/>
    <s v="682000"/>
    <m/>
    <m/>
    <s v="0"/>
    <s v="District"/>
    <s v="2"/>
    <x v="1"/>
    <s v="24"/>
    <x v="9"/>
    <s v="240"/>
    <s v="Director-Institutnl Dev/Foundation"/>
    <s v="240B"/>
    <s v="Levan Center"/>
  </r>
  <r>
    <s v="BMN136"/>
    <x v="0"/>
    <s v="LABORF"/>
    <s v="2025"/>
    <n v="0"/>
    <m/>
    <s v="GU001"/>
    <s v="260VS0"/>
    <s v="2110"/>
    <s v="649090"/>
    <m/>
    <m/>
    <s v="0"/>
    <s v="District"/>
    <s v="2"/>
    <x v="1"/>
    <s v="26"/>
    <x v="10"/>
    <s v="260"/>
    <s v="VP of Student Services"/>
    <s v="260A"/>
    <s v="VP of Student Services"/>
  </r>
  <r>
    <s v="BMN146"/>
    <x v="0"/>
    <s v="LABORF"/>
    <s v="2025"/>
    <n v="0"/>
    <m/>
    <s v="GU001"/>
    <s v="260VS0"/>
    <s v="2110"/>
    <s v="649090"/>
    <m/>
    <m/>
    <s v="0"/>
    <s v="District"/>
    <s v="2"/>
    <x v="1"/>
    <s v="26"/>
    <x v="10"/>
    <s v="260"/>
    <s v="VP of Student Services"/>
    <s v="260A"/>
    <s v="VP of Student Services"/>
  </r>
  <r>
    <s v="BMN154"/>
    <x v="0"/>
    <s v="LABORF"/>
    <s v="2025"/>
    <n v="0"/>
    <m/>
    <s v="GU001"/>
    <s v="260VS0"/>
    <s v="2110"/>
    <s v="649090"/>
    <m/>
    <m/>
    <s v="0"/>
    <s v="District"/>
    <s v="2"/>
    <x v="1"/>
    <s v="26"/>
    <x v="10"/>
    <s v="260"/>
    <s v="VP of Student Services"/>
    <s v="260A"/>
    <s v="VP of Student Services"/>
  </r>
  <r>
    <s v="BMN176"/>
    <x v="0"/>
    <s v="LABORF"/>
    <s v="2025"/>
    <n v="0"/>
    <m/>
    <s v="GU001"/>
    <s v="260VS0"/>
    <s v="2110"/>
    <s v="649090"/>
    <m/>
    <m/>
    <s v="0"/>
    <s v="District"/>
    <s v="2"/>
    <x v="1"/>
    <s v="26"/>
    <x v="10"/>
    <s v="260"/>
    <s v="VP of Student Services"/>
    <s v="260A"/>
    <s v="VP of Student Services"/>
  </r>
  <r>
    <s v="BMM078"/>
    <x v="0"/>
    <s v="LABORF"/>
    <s v="2025"/>
    <n v="134531.96"/>
    <m/>
    <s v="GU001"/>
    <s v="260VS0"/>
    <s v="1214"/>
    <s v="679000"/>
    <m/>
    <m/>
    <s v="0"/>
    <s v="District"/>
    <s v="2"/>
    <x v="1"/>
    <s v="26"/>
    <x v="10"/>
    <s v="260"/>
    <s v="VP of Student Services"/>
    <s v="260A"/>
    <s v="VP of Student Services"/>
  </r>
  <r>
    <s v="BMN054"/>
    <x v="0"/>
    <s v="LABORF"/>
    <s v="2025"/>
    <n v="0"/>
    <m/>
    <s v="GU001"/>
    <s v="260VS0"/>
    <s v="2110"/>
    <s v="649090"/>
    <m/>
    <m/>
    <s v="0"/>
    <s v="District"/>
    <s v="2"/>
    <x v="1"/>
    <s v="26"/>
    <x v="10"/>
    <s v="260"/>
    <s v="VP of Student Services"/>
    <s v="260A"/>
    <s v="VP of Student Services"/>
  </r>
  <r>
    <s v="BMN084"/>
    <x v="0"/>
    <s v="LABORF"/>
    <s v="2025"/>
    <n v="0"/>
    <m/>
    <s v="GU001"/>
    <s v="260VS0"/>
    <s v="2110"/>
    <s v="649090"/>
    <m/>
    <m/>
    <s v="0"/>
    <s v="District"/>
    <s v="2"/>
    <x v="1"/>
    <s v="26"/>
    <x v="10"/>
    <s v="260"/>
    <s v="VP of Student Services"/>
    <s v="260A"/>
    <s v="VP of Student Services"/>
  </r>
  <r>
    <s v="BMN162"/>
    <x v="0"/>
    <s v="LABORF"/>
    <s v="2025"/>
    <n v="0"/>
    <m/>
    <s v="GU001"/>
    <s v="260VS0"/>
    <s v="2110"/>
    <s v="649090"/>
    <m/>
    <m/>
    <s v="0"/>
    <s v="District"/>
    <s v="2"/>
    <x v="1"/>
    <s v="26"/>
    <x v="10"/>
    <s v="260"/>
    <s v="VP of Student Services"/>
    <s v="260A"/>
    <s v="VP of Student Services"/>
  </r>
  <r>
    <s v="BMN137"/>
    <x v="0"/>
    <s v="LABORF"/>
    <s v="2025"/>
    <n v="0"/>
    <m/>
    <s v="GU001"/>
    <s v="260VS0"/>
    <s v="2110"/>
    <s v="649090"/>
    <m/>
    <m/>
    <s v="0"/>
    <s v="District"/>
    <s v="2"/>
    <x v="1"/>
    <s v="26"/>
    <x v="10"/>
    <s v="260"/>
    <s v="VP of Student Services"/>
    <s v="260A"/>
    <s v="VP of Student Services"/>
  </r>
  <r>
    <s v="BMN133"/>
    <x v="0"/>
    <s v="LABORF"/>
    <s v="2025"/>
    <n v="0"/>
    <m/>
    <s v="GU001"/>
    <s v="260VS0"/>
    <s v="2110"/>
    <s v="649090"/>
    <m/>
    <m/>
    <s v="0"/>
    <s v="District"/>
    <s v="2"/>
    <x v="1"/>
    <s v="26"/>
    <x v="10"/>
    <s v="260"/>
    <s v="VP of Student Services"/>
    <s v="260A"/>
    <s v="VP of Student Services"/>
  </r>
  <r>
    <s v="BMF241"/>
    <x v="0"/>
    <s v="LABORF"/>
    <s v="2025"/>
    <n v="129208.8"/>
    <m/>
    <s v="RP323"/>
    <s v="260PWA"/>
    <s v="1231"/>
    <s v="649090"/>
    <m/>
    <m/>
    <s v="0"/>
    <s v="District"/>
    <s v="2"/>
    <x v="1"/>
    <s v="26"/>
    <x v="10"/>
    <s v="260"/>
    <s v="VP of Student Services"/>
    <s v="260P"/>
    <s v="PATHWAYS"/>
  </r>
  <r>
    <s v="BMC089"/>
    <x v="0"/>
    <s v="LABORF"/>
    <s v="2025"/>
    <n v="31277.84"/>
    <m/>
    <s v="RP674"/>
    <s v="260RR1"/>
    <s v="2191"/>
    <s v="649090"/>
    <m/>
    <m/>
    <s v="0"/>
    <s v="District"/>
    <s v="2"/>
    <x v="1"/>
    <s v="26"/>
    <x v="10"/>
    <s v="260"/>
    <s v="VP of Student Services"/>
    <s v="260R"/>
    <s v="Student Retention"/>
  </r>
  <r>
    <s v="BMC570"/>
    <x v="0"/>
    <s v="LABORF"/>
    <s v="2025"/>
    <n v="75581.02"/>
    <m/>
    <s v="RP674"/>
    <s v="260RR1"/>
    <s v="2191"/>
    <s v="649090"/>
    <m/>
    <m/>
    <s v="0"/>
    <s v="District"/>
    <s v="2"/>
    <x v="1"/>
    <s v="26"/>
    <x v="10"/>
    <s v="260"/>
    <s v="VP of Student Services"/>
    <s v="260R"/>
    <s v="Student Retention"/>
  </r>
  <r>
    <s v="BMC775"/>
    <x v="0"/>
    <s v="LABORF"/>
    <s v="2025"/>
    <n v="70184.41"/>
    <m/>
    <s v="RP674"/>
    <s v="260RR1"/>
    <s v="2191"/>
    <s v="649090"/>
    <m/>
    <m/>
    <s v="0"/>
    <s v="District"/>
    <s v="2"/>
    <x v="1"/>
    <s v="26"/>
    <x v="10"/>
    <s v="260"/>
    <s v="VP of Student Services"/>
    <s v="260R"/>
    <s v="Student Retention"/>
  </r>
  <r>
    <s v="BMM038"/>
    <x v="0"/>
    <s v="LABORF"/>
    <s v="2025"/>
    <n v="184902.84"/>
    <m/>
    <s v="GU001"/>
    <s v="267DK0"/>
    <s v="1214"/>
    <s v="679000"/>
    <m/>
    <m/>
    <s v="0"/>
    <s v="District"/>
    <s v="2"/>
    <x v="1"/>
    <s v="26"/>
    <x v="10"/>
    <s v="267"/>
    <s v="Dean of Student Services"/>
    <s v="267A"/>
    <s v="Dean of Student Services"/>
  </r>
  <r>
    <s v="BMN219"/>
    <x v="0"/>
    <s v="LABORF"/>
    <s v="2025"/>
    <n v="0"/>
    <m/>
    <s v="GU001"/>
    <s v="267HX1"/>
    <s v="2110"/>
    <s v="649090"/>
    <m/>
    <m/>
    <s v="0"/>
    <s v="District"/>
    <s v="2"/>
    <x v="1"/>
    <s v="26"/>
    <x v="10"/>
    <s v="267"/>
    <s v="Dean of Student Services"/>
    <s v="267A"/>
    <s v="Dean of Student Services"/>
  </r>
  <r>
    <s v="BMC257"/>
    <x v="0"/>
    <s v="LABORF"/>
    <s v="2025"/>
    <n v="942.75"/>
    <m/>
    <s v="RP383"/>
    <s v="267MF1"/>
    <s v="2191"/>
    <s v="644000"/>
    <s v="MH2122"/>
    <m/>
    <s v="0"/>
    <s v="District"/>
    <s v="2"/>
    <x v="1"/>
    <s v="26"/>
    <x v="10"/>
    <s v="267"/>
    <s v="Dean of Student Services"/>
    <s v="267M"/>
    <s v="Mental Health"/>
  </r>
  <r>
    <s v="BPE535"/>
    <x v="0"/>
    <s v="LABORF"/>
    <s v="2025"/>
    <n v="0"/>
    <m/>
    <s v="RP383"/>
    <s v="267MF1"/>
    <s v="2394"/>
    <s v="644000"/>
    <m/>
    <m/>
    <s v="0"/>
    <s v="District"/>
    <s v="2"/>
    <x v="1"/>
    <s v="26"/>
    <x v="10"/>
    <s v="267"/>
    <s v="Dean of Student Services"/>
    <s v="267M"/>
    <s v="Mental Health"/>
  </r>
  <r>
    <s v="BMC243"/>
    <x v="0"/>
    <s v="LABORF"/>
    <s v="2025"/>
    <n v="50913.23"/>
    <m/>
    <s v="RP510"/>
    <s v="26BHS1"/>
    <s v="2191"/>
    <s v="644000"/>
    <m/>
    <m/>
    <s v="0"/>
    <s v="District"/>
    <s v="2"/>
    <x v="1"/>
    <s v="26"/>
    <x v="10"/>
    <s v="26B"/>
    <s v="Director of Student Health"/>
    <s v="26BH"/>
    <s v="Director of Student Health"/>
  </r>
  <r>
    <s v="BMC048"/>
    <x v="0"/>
    <s v="LABORF"/>
    <s v="2025"/>
    <n v="71939.13"/>
    <m/>
    <s v="GU001"/>
    <s v="26DAR3"/>
    <s v="2191"/>
    <s v="649090"/>
    <m/>
    <m/>
    <s v="0"/>
    <s v="District"/>
    <s v="2"/>
    <x v="1"/>
    <s v="26"/>
    <x v="10"/>
    <s v="26D"/>
    <s v="Assoc VP - BC"/>
    <s v="26DA"/>
    <s v="Dir Outreach Services"/>
  </r>
  <r>
    <s v="BMN191"/>
    <x v="0"/>
    <s v="LABORF"/>
    <s v="2025"/>
    <n v="0"/>
    <m/>
    <s v="GU001"/>
    <s v="26DAR3"/>
    <s v="2110"/>
    <s v="649090"/>
    <m/>
    <m/>
    <s v="0"/>
    <s v="District"/>
    <s v="2"/>
    <x v="1"/>
    <s v="26"/>
    <x v="10"/>
    <s v="26D"/>
    <s v="Assoc VP - BC"/>
    <s v="26DA"/>
    <s v="Dir Outreach Services"/>
  </r>
  <r>
    <s v="BMC809"/>
    <x v="0"/>
    <s v="LABORF"/>
    <s v="2025"/>
    <n v="0"/>
    <m/>
    <s v="GU001"/>
    <s v="26DDEN"/>
    <s v="2191"/>
    <s v="679000"/>
    <m/>
    <m/>
    <s v="0"/>
    <s v="District"/>
    <s v="2"/>
    <x v="1"/>
    <s v="26"/>
    <x v="10"/>
    <s v="26D"/>
    <s v="Assoc VP - BC"/>
    <s v="26DA"/>
    <s v="Dir Outreach Services"/>
  </r>
  <r>
    <s v="BPE653"/>
    <x v="0"/>
    <s v="LABORF"/>
    <s v="2025"/>
    <n v="0"/>
    <m/>
    <s v="RP586"/>
    <s v="26DEC2"/>
    <s v="2394"/>
    <s v="679000"/>
    <m/>
    <m/>
    <s v="0"/>
    <s v="District"/>
    <s v="2"/>
    <x v="1"/>
    <s v="26"/>
    <x v="10"/>
    <s v="26D"/>
    <s v="Assoc VP - BC"/>
    <s v="26DA"/>
    <s v="Dir Outreach Services"/>
  </r>
  <r>
    <s v="BMC020"/>
    <x v="0"/>
    <s v="LABORF"/>
    <s v="2025"/>
    <n v="46924.75"/>
    <m/>
    <s v="GU001"/>
    <s v="26EAS1"/>
    <s v="2191"/>
    <s v="620000"/>
    <m/>
    <m/>
    <s v="0"/>
    <s v="District"/>
    <s v="2"/>
    <x v="1"/>
    <s v="26"/>
    <x v="10"/>
    <s v="26E"/>
    <s v="Assoc VP - BC"/>
    <s v="26ED"/>
    <s v="BC DSPS"/>
  </r>
  <r>
    <s v="BMC600"/>
    <x v="0"/>
    <s v="LABORF"/>
    <s v="2025"/>
    <n v="55589.919999999998"/>
    <m/>
    <s v="RP008"/>
    <s v="26EDS1"/>
    <s v="2191"/>
    <s v="642000"/>
    <m/>
    <m/>
    <s v="0"/>
    <s v="District"/>
    <s v="2"/>
    <x v="1"/>
    <s v="26"/>
    <x v="10"/>
    <s v="26E"/>
    <s v="Assoc VP - BC"/>
    <s v="26ED"/>
    <s v="BC DSPS"/>
  </r>
  <r>
    <s v="BPE627"/>
    <x v="0"/>
    <s v="LABORF"/>
    <s v="2025"/>
    <n v="0"/>
    <m/>
    <s v="RP008"/>
    <s v="26EDS1"/>
    <s v="2394"/>
    <s v="642000"/>
    <m/>
    <m/>
    <s v="0"/>
    <s v="District"/>
    <s v="2"/>
    <x v="1"/>
    <s v="26"/>
    <x v="10"/>
    <s v="26E"/>
    <s v="Assoc VP - BC"/>
    <s v="26ED"/>
    <s v="BC DSPS"/>
  </r>
  <r>
    <s v="BMF644"/>
    <x v="0"/>
    <s v="LABORF"/>
    <s v="2025"/>
    <n v="0"/>
    <m/>
    <s v="RP008"/>
    <s v="26EDS1"/>
    <s v="1231"/>
    <s v="642000"/>
    <m/>
    <m/>
    <s v="0"/>
    <s v="District"/>
    <s v="2"/>
    <x v="1"/>
    <s v="26"/>
    <x v="10"/>
    <s v="26E"/>
    <s v="Assoc VP - BC"/>
    <s v="26ED"/>
    <s v="BC DSPS"/>
  </r>
  <r>
    <s v="BMC600"/>
    <x v="0"/>
    <s v="LABORF"/>
    <s v="2025"/>
    <n v="18529.98"/>
    <m/>
    <s v="RP008"/>
    <s v="26EDS3"/>
    <s v="2191"/>
    <s v="642000"/>
    <m/>
    <m/>
    <s v="0"/>
    <s v="District"/>
    <s v="2"/>
    <x v="1"/>
    <s v="26"/>
    <x v="10"/>
    <s v="26E"/>
    <s v="Assoc VP - BC"/>
    <s v="26ED"/>
    <s v="BC DSPS"/>
  </r>
  <r>
    <s v="BMC798"/>
    <x v="0"/>
    <s v="LABORF"/>
    <s v="2025"/>
    <n v="38803.15"/>
    <m/>
    <s v="GU001"/>
    <s v="26FFA1"/>
    <s v="2191"/>
    <s v="646000"/>
    <m/>
    <m/>
    <s v="0"/>
    <s v="District"/>
    <s v="2"/>
    <x v="1"/>
    <s v="26"/>
    <x v="10"/>
    <s v="26F"/>
    <s v="Director Financial Aid"/>
    <s v="26FA"/>
    <s v="Director Financial Aid (New Queue)"/>
  </r>
  <r>
    <s v="BW2324"/>
    <x v="0"/>
    <s v="LABORF"/>
    <s v="2025"/>
    <n v="0"/>
    <m/>
    <s v="RP001"/>
    <s v="26FFA3"/>
    <s v="2392"/>
    <s v="646000"/>
    <m/>
    <m/>
    <s v="0"/>
    <s v="District"/>
    <s v="2"/>
    <x v="1"/>
    <s v="26"/>
    <x v="10"/>
    <s v="26F"/>
    <s v="Director Financial Aid"/>
    <s v="26FA"/>
    <s v="Director Financial Aid (New Queue)"/>
  </r>
  <r>
    <s v="BMC082"/>
    <x v="0"/>
    <s v="LABORF"/>
    <s v="2025"/>
    <n v="79407.199999999997"/>
    <m/>
    <s v="RP400"/>
    <s v="26FFA4"/>
    <s v="2191"/>
    <s v="646000"/>
    <s v="BFALCA"/>
    <m/>
    <s v="0"/>
    <s v="District"/>
    <s v="2"/>
    <x v="1"/>
    <s v="26"/>
    <x v="10"/>
    <s v="26F"/>
    <s v="Director Financial Aid"/>
    <s v="26FA"/>
    <s v="Director Financial Aid (New Queue)"/>
  </r>
  <r>
    <s v="BMC133"/>
    <x v="0"/>
    <s v="LABORF"/>
    <s v="2025"/>
    <n v="39773.29"/>
    <m/>
    <s v="RP400"/>
    <s v="26FFA4"/>
    <s v="2191"/>
    <s v="646000"/>
    <s v="BFALBA"/>
    <m/>
    <s v="0"/>
    <s v="District"/>
    <s v="2"/>
    <x v="1"/>
    <s v="26"/>
    <x v="10"/>
    <s v="26F"/>
    <s v="Director Financial Aid"/>
    <s v="26FA"/>
    <s v="Director Financial Aid (New Queue)"/>
  </r>
  <r>
    <s v="BMN144"/>
    <x v="0"/>
    <s v="LABORF"/>
    <s v="2025"/>
    <n v="22135.96"/>
    <m/>
    <s v="RP350"/>
    <s v="26GCW1"/>
    <s v="2110"/>
    <s v="641010"/>
    <s v="CALLCO"/>
    <m/>
    <s v="0"/>
    <s v="District"/>
    <s v="2"/>
    <x v="1"/>
    <s v="26"/>
    <x v="10"/>
    <s v="26G"/>
    <s v="Assoc VP - BC"/>
    <s v="26GA"/>
    <s v="EOPS/CARE"/>
  </r>
  <r>
    <s v="BMN155"/>
    <x v="0"/>
    <s v="LABORF"/>
    <s v="2025"/>
    <n v="0"/>
    <m/>
    <s v="RP005"/>
    <s v="26GEO1"/>
    <s v="2110"/>
    <s v="643000"/>
    <s v="EOPLCA"/>
    <m/>
    <s v="0"/>
    <s v="District"/>
    <s v="2"/>
    <x v="1"/>
    <s v="26"/>
    <x v="10"/>
    <s v="26G"/>
    <s v="Assoc VP - BC"/>
    <s v="26GA"/>
    <s v="EOPS/CARE"/>
  </r>
  <r>
    <s v="BMF573"/>
    <x v="0"/>
    <s v="LABORF"/>
    <s v="2025"/>
    <n v="69360.95"/>
    <m/>
    <s v="RP023"/>
    <s v="26GFY1"/>
    <s v="1231"/>
    <s v="649090"/>
    <s v="NXULCA"/>
    <m/>
    <s v="0"/>
    <s v="District"/>
    <s v="2"/>
    <x v="1"/>
    <s v="26"/>
    <x v="10"/>
    <s v="26G"/>
    <s v="Assoc VP - BC"/>
    <s v="26GA"/>
    <s v="EOPS/CARE"/>
  </r>
  <r>
    <s v="BMC852"/>
    <x v="0"/>
    <s v="LABORF"/>
    <s v="2025"/>
    <n v="28099.32"/>
    <m/>
    <s v="GU001"/>
    <s v="26HAR3"/>
    <s v="2191"/>
    <s v="620000"/>
    <m/>
    <m/>
    <s v="0"/>
    <s v="District"/>
    <s v="2"/>
    <x v="1"/>
    <s v="26"/>
    <x v="10"/>
    <s v="26H"/>
    <s v="ADMISSIONS &amp; RECS."/>
    <s v="26HA"/>
    <s v="ADMISSIONS &amp; RECS."/>
  </r>
  <r>
    <s v="BMC855"/>
    <x v="0"/>
    <s v="LABORF"/>
    <s v="2025"/>
    <n v="57603.62"/>
    <m/>
    <s v="GU001"/>
    <s v="26HAR3"/>
    <s v="2191"/>
    <s v="620000"/>
    <m/>
    <m/>
    <s v="0"/>
    <s v="District"/>
    <s v="2"/>
    <x v="1"/>
    <s v="26"/>
    <x v="10"/>
    <s v="26H"/>
    <s v="ADMISSIONS &amp; RECS."/>
    <s v="26HA"/>
    <s v="ADMISSIONS &amp; RECS."/>
  </r>
  <r>
    <s v="BPE541"/>
    <x v="0"/>
    <s v="LABORF"/>
    <s v="2025"/>
    <n v="0"/>
    <m/>
    <s v="RP659"/>
    <s v="26JCAS"/>
    <s v="2394"/>
    <s v="643020"/>
    <s v="CASDSE"/>
    <m/>
    <s v="0"/>
    <s v="District"/>
    <s v="2"/>
    <x v="1"/>
    <s v="26"/>
    <x v="10"/>
    <s v="26J"/>
    <s v="Director Special Programs"/>
    <s v="26JC"/>
    <s v="BC Cal SOAP"/>
  </r>
  <r>
    <s v="BPE620"/>
    <x v="0"/>
    <s v="LABORF"/>
    <s v="2025"/>
    <n v="0"/>
    <m/>
    <s v="RP659"/>
    <s v="26JCAS"/>
    <s v="2394"/>
    <s v="643020"/>
    <s v="CASDSE"/>
    <m/>
    <s v="0"/>
    <s v="District"/>
    <s v="2"/>
    <x v="1"/>
    <s v="26"/>
    <x v="10"/>
    <s v="26J"/>
    <s v="Director Special Programs"/>
    <s v="26JC"/>
    <s v="BC Cal SOAP"/>
  </r>
  <r>
    <s v="BPE553"/>
    <x v="0"/>
    <s v="LABORF"/>
    <s v="2025"/>
    <n v="0"/>
    <m/>
    <s v="RP659"/>
    <s v="26JCAS"/>
    <s v="2394"/>
    <s v="643020"/>
    <s v="CASDSE"/>
    <m/>
    <s v="0"/>
    <s v="District"/>
    <s v="2"/>
    <x v="1"/>
    <s v="26"/>
    <x v="10"/>
    <s v="26J"/>
    <s v="Director Special Programs"/>
    <s v="26JC"/>
    <s v="BC Cal SOAP"/>
  </r>
  <r>
    <s v="BPE575"/>
    <x v="0"/>
    <s v="LABORF"/>
    <s v="2025"/>
    <n v="0"/>
    <m/>
    <s v="RP659"/>
    <s v="26JCAS"/>
    <s v="2394"/>
    <s v="643020"/>
    <s v="CASDSE"/>
    <m/>
    <s v="0"/>
    <s v="District"/>
    <s v="2"/>
    <x v="1"/>
    <s v="26"/>
    <x v="10"/>
    <s v="26J"/>
    <s v="Director Special Programs"/>
    <s v="26JC"/>
    <s v="BC Cal SOAP"/>
  </r>
  <r>
    <s v="BPE560"/>
    <x v="0"/>
    <s v="LABORF"/>
    <s v="2025"/>
    <n v="0"/>
    <m/>
    <s v="RP659"/>
    <s v="26JCAS"/>
    <s v="2394"/>
    <s v="643020"/>
    <s v="CASDPS"/>
    <m/>
    <s v="0"/>
    <s v="District"/>
    <s v="2"/>
    <x v="1"/>
    <s v="26"/>
    <x v="10"/>
    <s v="26J"/>
    <s v="Director Special Programs"/>
    <s v="26JC"/>
    <s v="BC Cal SOAP"/>
  </r>
  <r>
    <s v="BPE342"/>
    <x v="0"/>
    <s v="LABORF"/>
    <s v="2025"/>
    <n v="0"/>
    <m/>
    <s v="RP659"/>
    <s v="26JCAS"/>
    <s v="2394"/>
    <s v="643020"/>
    <s v="CASDPS"/>
    <m/>
    <s v="0"/>
    <s v="District"/>
    <s v="2"/>
    <x v="1"/>
    <s v="26"/>
    <x v="10"/>
    <s v="26J"/>
    <s v="Director Special Programs"/>
    <s v="26JC"/>
    <s v="BC Cal SOAP"/>
  </r>
  <r>
    <s v="BMM050"/>
    <x v="0"/>
    <s v="LABORF"/>
    <s v="2025"/>
    <n v="72438.11"/>
    <m/>
    <s v="GU001"/>
    <s v="26KCG2"/>
    <s v="1214"/>
    <s v="649040"/>
    <m/>
    <m/>
    <s v="0"/>
    <s v="District"/>
    <s v="2"/>
    <x v="1"/>
    <s v="26"/>
    <x v="10"/>
    <s v="26K"/>
    <s v="Director Transfer Pathways"/>
    <s v="26KC"/>
    <s v="BC INTERNATIONAL"/>
  </r>
  <r>
    <s v="BMN062"/>
    <x v="0"/>
    <s v="LABORF"/>
    <s v="2025"/>
    <n v="65040.38"/>
    <m/>
    <s v="RP384"/>
    <s v="26LEQ9"/>
    <s v="2110"/>
    <s v="649090"/>
    <m/>
    <m/>
    <s v="0"/>
    <s v="District"/>
    <s v="2"/>
    <x v="1"/>
    <s v="26"/>
    <x v="10"/>
    <s v="26L"/>
    <s v="Dir Categorical Programs"/>
    <s v="26LA"/>
    <s v="Categorical Programs"/>
  </r>
  <r>
    <s v="BMC053"/>
    <x v="0"/>
    <s v="LABORF"/>
    <s v="2025"/>
    <n v="8559.08"/>
    <m/>
    <s v="RP384"/>
    <s v="26LEQ9"/>
    <s v="2191"/>
    <s v="649090"/>
    <m/>
    <m/>
    <s v="0"/>
    <s v="District"/>
    <s v="2"/>
    <x v="1"/>
    <s v="26"/>
    <x v="10"/>
    <s v="26L"/>
    <s v="Dir Categorical Programs"/>
    <s v="26LA"/>
    <s v="Categorical Programs"/>
  </r>
  <r>
    <s v="BMN138"/>
    <x v="0"/>
    <s v="LABORF"/>
    <s v="2025"/>
    <n v="83009.84"/>
    <m/>
    <s v="RP384"/>
    <s v="26LEQ9"/>
    <s v="2110"/>
    <s v="649090"/>
    <m/>
    <m/>
    <s v="0"/>
    <s v="District"/>
    <s v="2"/>
    <x v="1"/>
    <s v="26"/>
    <x v="10"/>
    <s v="26L"/>
    <s v="Dir Categorical Programs"/>
    <s v="26LA"/>
    <s v="Categorical Programs"/>
  </r>
  <r>
    <s v="BMC840"/>
    <x v="0"/>
    <s v="LABORF"/>
    <s v="2025"/>
    <n v="17118.16"/>
    <m/>
    <s v="RP384"/>
    <s v="26LEQ9"/>
    <s v="2191"/>
    <s v="649090"/>
    <m/>
    <m/>
    <s v="0"/>
    <s v="District"/>
    <s v="2"/>
    <x v="1"/>
    <s v="26"/>
    <x v="10"/>
    <s v="26L"/>
    <s v="Dir Categorical Programs"/>
    <s v="26LA"/>
    <s v="Categorical Programs"/>
  </r>
  <r>
    <s v="BMF597"/>
    <x v="0"/>
    <s v="LABORF"/>
    <s v="2025"/>
    <n v="88357.64"/>
    <m/>
    <s v="RP384"/>
    <s v="26LEQ9"/>
    <s v="1231"/>
    <s v="649090"/>
    <m/>
    <m/>
    <s v="0"/>
    <s v="District"/>
    <s v="2"/>
    <x v="1"/>
    <s v="26"/>
    <x v="10"/>
    <s v="26L"/>
    <s v="Dir Categorical Programs"/>
    <s v="26LA"/>
    <s v="Categorical Programs"/>
  </r>
  <r>
    <s v="BMM050"/>
    <x v="0"/>
    <s v="LABORF"/>
    <s v="2025"/>
    <n v="54328.57"/>
    <m/>
    <s v="RP384"/>
    <s v="26LEQ9"/>
    <s v="1214"/>
    <s v="649090"/>
    <m/>
    <m/>
    <s v="0"/>
    <s v="District"/>
    <s v="2"/>
    <x v="1"/>
    <s v="26"/>
    <x v="10"/>
    <s v="26L"/>
    <s v="Dir Categorical Programs"/>
    <s v="26LA"/>
    <s v="Categorical Programs"/>
  </r>
  <r>
    <s v="BTN005"/>
    <x v="0"/>
    <s v="LABORF"/>
    <s v="2025"/>
    <n v="0"/>
    <m/>
    <s v="RP384"/>
    <s v="26LEQ9"/>
    <s v="2110"/>
    <s v="649090"/>
    <m/>
    <m/>
    <s v="0"/>
    <s v="District"/>
    <s v="2"/>
    <x v="1"/>
    <s v="26"/>
    <x v="10"/>
    <s v="26L"/>
    <s v="Dir Categorical Programs"/>
    <s v="26LA"/>
    <s v="Categorical Programs"/>
  </r>
  <r>
    <s v="BMN121"/>
    <x v="0"/>
    <s v="LABORF"/>
    <s v="2025"/>
    <n v="59968.58"/>
    <m/>
    <s v="RP384"/>
    <s v="26LEQ9"/>
    <s v="2110"/>
    <s v="649090"/>
    <m/>
    <m/>
    <s v="0"/>
    <s v="District"/>
    <s v="2"/>
    <x v="1"/>
    <s v="26"/>
    <x v="10"/>
    <s v="26L"/>
    <s v="Dir Categorical Programs"/>
    <s v="26LA"/>
    <s v="Categorical Programs"/>
  </r>
  <r>
    <s v="BMC682"/>
    <x v="0"/>
    <s v="LABORF"/>
    <s v="2025"/>
    <n v="17118.16"/>
    <m/>
    <s v="RP384"/>
    <s v="26LEQ9"/>
    <s v="2191"/>
    <s v="649090"/>
    <m/>
    <m/>
    <s v="0"/>
    <s v="District"/>
    <s v="2"/>
    <x v="1"/>
    <s v="26"/>
    <x v="10"/>
    <s v="26L"/>
    <s v="Dir Categorical Programs"/>
    <s v="26LA"/>
    <s v="Categorical Programs"/>
  </r>
  <r>
    <s v="BMC684"/>
    <x v="0"/>
    <s v="LABORF"/>
    <s v="2025"/>
    <n v="17118.16"/>
    <m/>
    <s v="RP384"/>
    <s v="26LEQ9"/>
    <s v="2191"/>
    <s v="649090"/>
    <m/>
    <m/>
    <s v="0"/>
    <s v="District"/>
    <s v="2"/>
    <x v="1"/>
    <s v="26"/>
    <x v="10"/>
    <s v="26L"/>
    <s v="Dir Categorical Programs"/>
    <s v="26LA"/>
    <s v="Categorical Programs"/>
  </r>
  <r>
    <s v="BMC139"/>
    <x v="0"/>
    <s v="LABORF"/>
    <s v="2025"/>
    <n v="5765.62"/>
    <m/>
    <s v="RP384"/>
    <s v="26LEQA"/>
    <s v="2191"/>
    <s v="649090"/>
    <m/>
    <m/>
    <s v="0"/>
    <s v="District"/>
    <s v="2"/>
    <x v="1"/>
    <s v="26"/>
    <x v="10"/>
    <s v="26L"/>
    <s v="Dir Categorical Programs"/>
    <s v="26LA"/>
    <s v="Categorical Programs"/>
  </r>
  <r>
    <s v="BMC053"/>
    <x v="0"/>
    <s v="LABORF"/>
    <s v="2025"/>
    <n v="8559.07"/>
    <m/>
    <s v="RP384"/>
    <s v="26LEQA"/>
    <s v="2191"/>
    <s v="649090"/>
    <m/>
    <m/>
    <s v="0"/>
    <s v="District"/>
    <s v="2"/>
    <x v="1"/>
    <s v="26"/>
    <x v="10"/>
    <s v="26L"/>
    <s v="Dir Categorical Programs"/>
    <s v="26LA"/>
    <s v="Categorical Programs"/>
  </r>
  <r>
    <s v="BMF575"/>
    <x v="0"/>
    <s v="LABORF"/>
    <s v="2025"/>
    <n v="35427.83"/>
    <m/>
    <s v="RP384"/>
    <s v="26LEQA"/>
    <s v="1231"/>
    <s v="649090"/>
    <m/>
    <m/>
    <s v="0"/>
    <s v="District"/>
    <s v="2"/>
    <x v="1"/>
    <s v="26"/>
    <x v="10"/>
    <s v="26L"/>
    <s v="Dir Categorical Programs"/>
    <s v="26LA"/>
    <s v="Categorical Programs"/>
  </r>
  <r>
    <s v="BMC840"/>
    <x v="0"/>
    <s v="LABORF"/>
    <s v="2025"/>
    <n v="17118.150000000001"/>
    <m/>
    <s v="RP384"/>
    <s v="26LEQA"/>
    <s v="2191"/>
    <s v="649090"/>
    <m/>
    <m/>
    <s v="0"/>
    <s v="District"/>
    <s v="2"/>
    <x v="1"/>
    <s v="26"/>
    <x v="10"/>
    <s v="26L"/>
    <s v="Dir Categorical Programs"/>
    <s v="26LA"/>
    <s v="Categorical Programs"/>
  </r>
  <r>
    <s v="BPE667"/>
    <x v="0"/>
    <s v="LABORF"/>
    <s v="2025"/>
    <n v="0"/>
    <m/>
    <s v="RP384"/>
    <s v="26LEQA"/>
    <s v="2394"/>
    <s v="649090"/>
    <m/>
    <m/>
    <s v="0"/>
    <s v="District"/>
    <s v="2"/>
    <x v="1"/>
    <s v="26"/>
    <x v="10"/>
    <s v="26L"/>
    <s v="Dir Categorical Programs"/>
    <s v="26LA"/>
    <s v="Categorical Programs"/>
  </r>
  <r>
    <s v="BMC623"/>
    <x v="0"/>
    <s v="LABORF"/>
    <s v="2025"/>
    <n v="20348.13"/>
    <m/>
    <s v="RP384"/>
    <s v="26LEQA"/>
    <s v="2191"/>
    <s v="649090"/>
    <m/>
    <m/>
    <s v="0"/>
    <s v="District"/>
    <s v="2"/>
    <x v="1"/>
    <s v="26"/>
    <x v="10"/>
    <s v="26L"/>
    <s v="Dir Categorical Programs"/>
    <s v="26LA"/>
    <s v="Categorical Programs"/>
  </r>
  <r>
    <s v="BMM050"/>
    <x v="0"/>
    <s v="LABORF"/>
    <s v="2025"/>
    <n v="18109.53"/>
    <m/>
    <s v="RP384"/>
    <s v="26LEQA"/>
    <s v="1214"/>
    <s v="649090"/>
    <m/>
    <m/>
    <s v="0"/>
    <s v="District"/>
    <s v="2"/>
    <x v="1"/>
    <s v="26"/>
    <x v="10"/>
    <s v="26L"/>
    <s v="Dir Categorical Programs"/>
    <s v="26LA"/>
    <s v="Categorical Programs"/>
  </r>
  <r>
    <s v="BPE638"/>
    <x v="0"/>
    <s v="LABORF"/>
    <s v="2025"/>
    <n v="0"/>
    <m/>
    <s v="RP659"/>
    <s v="26LCAS"/>
    <s v="2394"/>
    <s v="643020"/>
    <s v="CASSPS"/>
    <m/>
    <s v="0"/>
    <s v="District"/>
    <s v="2"/>
    <x v="1"/>
    <s v="26"/>
    <x v="10"/>
    <s v="26L"/>
    <s v="Dir Categorical Programs"/>
    <s v="26LC"/>
    <s v="CATEGORICAL BC CAL SOAP"/>
  </r>
  <r>
    <s v="BPE640"/>
    <x v="0"/>
    <s v="LABORF"/>
    <s v="2025"/>
    <n v="0"/>
    <m/>
    <s v="RP659"/>
    <s v="26LCAS"/>
    <s v="2394"/>
    <s v="643020"/>
    <s v="CASSPS"/>
    <m/>
    <s v="0"/>
    <s v="District"/>
    <s v="2"/>
    <x v="1"/>
    <s v="26"/>
    <x v="10"/>
    <s v="26L"/>
    <s v="Dir Categorical Programs"/>
    <s v="26LC"/>
    <s v="CATEGORICAL BC CAL SOAP"/>
  </r>
  <r>
    <s v="BPE607"/>
    <x v="0"/>
    <s v="LABORF"/>
    <s v="2025"/>
    <n v="0"/>
    <m/>
    <s v="RP659"/>
    <s v="26LCAS"/>
    <s v="2394"/>
    <s v="643020"/>
    <s v="CASDPS"/>
    <m/>
    <s v="0"/>
    <s v="District"/>
    <s v="2"/>
    <x v="1"/>
    <s v="26"/>
    <x v="10"/>
    <s v="26L"/>
    <s v="Dir Categorical Programs"/>
    <s v="26LC"/>
    <s v="CATEGORICAL BC CAL SOAP"/>
  </r>
  <r>
    <s v="CMM002"/>
    <x v="0"/>
    <s v="LABORF"/>
    <s v="2025"/>
    <n v="176212.47"/>
    <m/>
    <s v="GU001"/>
    <s v="400PR0"/>
    <s v="1214"/>
    <s v="679000"/>
    <m/>
    <s v="CI"/>
    <s v="0"/>
    <s v="District"/>
    <s v="4"/>
    <x v="2"/>
    <s v="40"/>
    <x v="11"/>
    <s v="400"/>
    <s v="President - Cerro Coso College"/>
    <s v="400A"/>
    <s v="President - Cerro Coso College"/>
  </r>
  <r>
    <s v="CMC220"/>
    <x v="0"/>
    <s v="LABORF"/>
    <s v="2025"/>
    <n v="37790.519999999997"/>
    <m/>
    <s v="GU001"/>
    <s v="406IT1"/>
    <s v="2191"/>
    <s v="678000"/>
    <m/>
    <s v="CI"/>
    <s v="0"/>
    <s v="District"/>
    <s v="4"/>
    <x v="2"/>
    <s v="40"/>
    <x v="11"/>
    <s v="406"/>
    <s v="Information Technology"/>
    <s v="406A"/>
    <s v="Information Technology"/>
  </r>
  <r>
    <s v="CMC267"/>
    <x v="0"/>
    <s v="LABORF"/>
    <s v="2025"/>
    <n v="56685.84"/>
    <m/>
    <s v="GU001"/>
    <s v="409PI1"/>
    <s v="2191"/>
    <s v="671000"/>
    <m/>
    <s v="CI"/>
    <s v="0"/>
    <s v="District"/>
    <s v="4"/>
    <x v="2"/>
    <s v="40"/>
    <x v="11"/>
    <s v="409"/>
    <s v="Public Information-Extrnl Relations"/>
    <s v="409A"/>
    <s v="Public Information-Extrnl Relations"/>
  </r>
  <r>
    <s v="CMC066"/>
    <x v="0"/>
    <s v="LABORF"/>
    <s v="2025"/>
    <n v="50913.24"/>
    <m/>
    <s v="GU001"/>
    <s v="409PS1"/>
    <s v="2191"/>
    <s v="677040"/>
    <m/>
    <s v="CI"/>
    <s v="0"/>
    <s v="District"/>
    <s v="4"/>
    <x v="2"/>
    <s v="40"/>
    <x v="11"/>
    <s v="409"/>
    <s v="Public Information-Extrnl Relations"/>
    <s v="409A"/>
    <s v="Public Information-Extrnl Relations"/>
  </r>
  <r>
    <s v="CPE028"/>
    <x v="0"/>
    <s v="LABORF"/>
    <s v="2025"/>
    <n v="0"/>
    <m/>
    <s v="RP384"/>
    <s v="40KEQ9"/>
    <s v="2394"/>
    <s v="649090"/>
    <m/>
    <s v="CI"/>
    <s v="0"/>
    <s v="District"/>
    <s v="4"/>
    <x v="2"/>
    <s v="40"/>
    <x v="11"/>
    <s v="40K"/>
    <s v="Equity"/>
    <s v="40KA"/>
    <s v="Equity"/>
  </r>
  <r>
    <s v="CMC275"/>
    <x v="0"/>
    <s v="LABORF"/>
    <s v="2025"/>
    <n v="1873.29"/>
    <m/>
    <s v="RP384"/>
    <s v="40KEQ9"/>
    <s v="2191"/>
    <s v="649090"/>
    <m/>
    <s v="CI"/>
    <s v="0"/>
    <s v="District"/>
    <s v="4"/>
    <x v="2"/>
    <s v="40"/>
    <x v="11"/>
    <s v="40K"/>
    <s v="Equity"/>
    <s v="40KA"/>
    <s v="Equity"/>
  </r>
  <r>
    <s v="CMM032"/>
    <x v="0"/>
    <s v="LABORF"/>
    <s v="2025"/>
    <n v="61012.23"/>
    <m/>
    <s v="RP384"/>
    <s v="40KEQ9"/>
    <s v="1214"/>
    <s v="649090"/>
    <m/>
    <s v="CI"/>
    <s v="0"/>
    <s v="District"/>
    <s v="4"/>
    <x v="2"/>
    <s v="40"/>
    <x v="11"/>
    <s v="40K"/>
    <s v="Equity"/>
    <s v="40KA"/>
    <s v="Equity"/>
  </r>
  <r>
    <s v="CMC255"/>
    <x v="0"/>
    <s v="LABORF"/>
    <s v="2025"/>
    <n v="3300.55"/>
    <m/>
    <s v="RP384"/>
    <s v="40KEQA"/>
    <s v="2191"/>
    <s v="649090"/>
    <m/>
    <s v="CI"/>
    <s v="0"/>
    <s v="District"/>
    <s v="4"/>
    <x v="2"/>
    <s v="40"/>
    <x v="11"/>
    <s v="40K"/>
    <s v="Equity"/>
    <s v="40KA"/>
    <s v="Equity"/>
  </r>
  <r>
    <s v="CMC069"/>
    <x v="0"/>
    <s v="LABORF"/>
    <s v="2025"/>
    <n v="5221.6400000000003"/>
    <m/>
    <s v="RP384"/>
    <s v="40KEQA"/>
    <s v="2191"/>
    <s v="649090"/>
    <m/>
    <s v="CB"/>
    <s v="0"/>
    <s v="District"/>
    <s v="4"/>
    <x v="2"/>
    <s v="40"/>
    <x v="11"/>
    <s v="40K"/>
    <s v="Equity"/>
    <s v="40KA"/>
    <s v="Equity"/>
  </r>
  <r>
    <s v="CPE004"/>
    <x v="0"/>
    <s v="LABORF"/>
    <s v="2025"/>
    <n v="0"/>
    <m/>
    <s v="RP389"/>
    <s v="410QP1"/>
    <s v="2394"/>
    <s v="601000"/>
    <s v="EPSCSS"/>
    <s v="CI"/>
    <s v="0"/>
    <s v="District"/>
    <s v="4"/>
    <x v="2"/>
    <s v="41"/>
    <x v="12"/>
    <s v="410"/>
    <s v="VP Academic Affairs"/>
    <s v="410A"/>
    <s v="CC - VP Academic Affairs"/>
  </r>
  <r>
    <s v="CPE029"/>
    <x v="0"/>
    <s v="LABORF"/>
    <s v="2025"/>
    <n v="0"/>
    <m/>
    <s v="RP389"/>
    <s v="410QP1"/>
    <s v="2412"/>
    <s v="611000"/>
    <s v="EPSCSS"/>
    <s v="CL"/>
    <s v="0"/>
    <s v="District"/>
    <s v="4"/>
    <x v="2"/>
    <s v="41"/>
    <x v="12"/>
    <s v="410"/>
    <s v="VP Academic Affairs"/>
    <s v="410A"/>
    <s v="CC - VP Academic Affairs"/>
  </r>
  <r>
    <s v="CNP001"/>
    <x v="0"/>
    <s v="LABORF"/>
    <s v="2025"/>
    <n v="0"/>
    <m/>
    <s v="GU001"/>
    <s v="410VI0"/>
    <s v="1310"/>
    <s v="089900"/>
    <m/>
    <s v="CI"/>
    <s v="0"/>
    <s v="District"/>
    <s v="4"/>
    <x v="2"/>
    <s v="41"/>
    <x v="12"/>
    <s v="410"/>
    <s v="VP Academic Affairs"/>
    <s v="410A"/>
    <s v="CC - VP Academic Affairs"/>
  </r>
  <r>
    <s v="CO2470"/>
    <x v="0"/>
    <s v="LABORF"/>
    <s v="2025"/>
    <n v="0"/>
    <m/>
    <s v="GU001"/>
    <s v="410VI0"/>
    <s v="1330"/>
    <s v="089900"/>
    <m/>
    <s v="CI"/>
    <s v="0"/>
    <s v="District"/>
    <s v="4"/>
    <x v="2"/>
    <s v="41"/>
    <x v="12"/>
    <s v="410"/>
    <s v="VP Academic Affairs"/>
    <s v="410A"/>
    <s v="CC - VP Academic Affairs"/>
  </r>
  <r>
    <s v="CPAH25"/>
    <x v="0"/>
    <s v="LABORF"/>
    <s v="2025"/>
    <n v="0"/>
    <m/>
    <s v="GU001"/>
    <s v="411AH1"/>
    <s v="2412"/>
    <s v="123030"/>
    <m/>
    <s v="CI"/>
    <s v="0"/>
    <s v="District"/>
    <s v="4"/>
    <x v="2"/>
    <s v="41"/>
    <x v="12"/>
    <s v="411"/>
    <s v="Dean of Career Technical Education"/>
    <s v="411A"/>
    <s v="Dean of Career Technical Education"/>
  </r>
  <r>
    <s v="CMF044"/>
    <x v="0"/>
    <s v="LABORF"/>
    <s v="2025"/>
    <n v="107338.63"/>
    <m/>
    <s v="GU001"/>
    <s v="411AH1"/>
    <s v="1100"/>
    <s v="120100"/>
    <m/>
    <s v="CB"/>
    <s v="0"/>
    <s v="District"/>
    <s v="4"/>
    <x v="2"/>
    <s v="41"/>
    <x v="12"/>
    <s v="411"/>
    <s v="Dean of Career Technical Education"/>
    <s v="411A"/>
    <s v="Dean of Career Technical Education"/>
  </r>
  <r>
    <s v="CMF149"/>
    <x v="0"/>
    <s v="LABORF"/>
    <s v="2025"/>
    <n v="90658.32"/>
    <m/>
    <s v="GU001"/>
    <s v="411AH1"/>
    <s v="1252"/>
    <s v="601000"/>
    <m/>
    <s v="CI"/>
    <s v="0"/>
    <s v="District"/>
    <s v="4"/>
    <x v="2"/>
    <s v="41"/>
    <x v="12"/>
    <s v="411"/>
    <s v="Dean of Career Technical Education"/>
    <s v="411A"/>
    <s v="Dean of Career Technical Education"/>
  </r>
  <r>
    <s v="CMF149"/>
    <x v="0"/>
    <s v="LABORF"/>
    <s v="2025"/>
    <n v="13522.02"/>
    <m/>
    <s v="GU001"/>
    <s v="411AH1"/>
    <s v="1251"/>
    <s v="601000"/>
    <m/>
    <s v="CI"/>
    <s v="0"/>
    <s v="District"/>
    <s v="4"/>
    <x v="2"/>
    <s v="41"/>
    <x v="12"/>
    <s v="411"/>
    <s v="Dean of Career Technical Education"/>
    <s v="411A"/>
    <s v="Dean of Career Technical Education"/>
  </r>
  <r>
    <s v="CMF010"/>
    <x v="0"/>
    <s v="LABORF"/>
    <s v="2025"/>
    <n v="129943.15"/>
    <m/>
    <s v="GU001"/>
    <s v="411AH1"/>
    <s v="1100"/>
    <s v="200100"/>
    <m/>
    <s v="CT"/>
    <s v="0"/>
    <s v="District"/>
    <s v="4"/>
    <x v="2"/>
    <s v="41"/>
    <x v="12"/>
    <s v="411"/>
    <s v="Dean of Career Technical Education"/>
    <s v="411A"/>
    <s v="Dean of Career Technical Education"/>
  </r>
  <r>
    <s v="CMF214"/>
    <x v="0"/>
    <s v="LABORF"/>
    <s v="2025"/>
    <n v="0"/>
    <m/>
    <s v="GU001"/>
    <s v="411BU1"/>
    <s v="1100"/>
    <s v="050100"/>
    <m/>
    <s v="CT"/>
    <s v="0"/>
    <s v="District"/>
    <s v="4"/>
    <x v="2"/>
    <s v="41"/>
    <x v="12"/>
    <s v="411"/>
    <s v="Dean of Career Technical Education"/>
    <s v="411A"/>
    <s v="Dean of Career Technical Education"/>
  </r>
  <r>
    <s v="CPE013"/>
    <x v="0"/>
    <s v="LABORF"/>
    <s v="2025"/>
    <n v="0"/>
    <m/>
    <s v="CE012"/>
    <s v="411CE1"/>
    <s v="2412"/>
    <s v="682000"/>
    <m/>
    <s v="CB"/>
    <s v="0"/>
    <s v="District"/>
    <s v="4"/>
    <x v="2"/>
    <s v="41"/>
    <x v="12"/>
    <s v="411"/>
    <s v="Dean of Career Technical Education"/>
    <s v="411A"/>
    <s v="Dean of Career Technical Education"/>
  </r>
  <r>
    <s v="CMC250"/>
    <x v="0"/>
    <s v="LABORF"/>
    <s v="2025"/>
    <n v="46524.6"/>
    <m/>
    <s v="GU001"/>
    <s v="411IL1"/>
    <s v="2211"/>
    <s v="095650"/>
    <m/>
    <s v="CI"/>
    <s v="0"/>
    <s v="District"/>
    <s v="4"/>
    <x v="2"/>
    <s v="41"/>
    <x v="12"/>
    <s v="411"/>
    <s v="Dean of Career Technical Education"/>
    <s v="411A"/>
    <s v="Dean of Career Technical Education"/>
  </r>
  <r>
    <s v="CMC288"/>
    <x v="0"/>
    <s v="LABORF"/>
    <s v="2025"/>
    <n v="51515.42"/>
    <m/>
    <s v="RP115"/>
    <s v="411NE1"/>
    <s v="2191"/>
    <s v="601000"/>
    <m/>
    <s v="CI"/>
    <s v="0"/>
    <s v="District"/>
    <s v="4"/>
    <x v="2"/>
    <s v="41"/>
    <x v="12"/>
    <s v="411"/>
    <s v="Dean of Career Technical Education"/>
    <s v="411A"/>
    <s v="Dean of Career Technical Education"/>
  </r>
  <r>
    <s v="CMC251"/>
    <x v="0"/>
    <s v="LABORF"/>
    <s v="2025"/>
    <n v="14049.66"/>
    <m/>
    <s v="GU001"/>
    <s v="411VE0"/>
    <s v="2191"/>
    <s v="601000"/>
    <m/>
    <s v="CI"/>
    <s v="0"/>
    <s v="District"/>
    <s v="4"/>
    <x v="2"/>
    <s v="41"/>
    <x v="12"/>
    <s v="411"/>
    <s v="Dean of Career Technical Education"/>
    <s v="411A"/>
    <s v="Dean of Career Technical Education"/>
  </r>
  <r>
    <s v="CPE016"/>
    <x v="0"/>
    <s v="LABORF"/>
    <s v="2025"/>
    <n v="0"/>
    <m/>
    <s v="RP611"/>
    <s v="411VTV"/>
    <s v="2394"/>
    <s v="601000"/>
    <s v="PERVD3"/>
    <s v="CI"/>
    <s v="0"/>
    <s v="District"/>
    <s v="4"/>
    <x v="2"/>
    <s v="41"/>
    <x v="12"/>
    <s v="411"/>
    <s v="Dean of Career Technical Education"/>
    <s v="411A"/>
    <s v="Dean of Career Technical Education"/>
  </r>
  <r>
    <s v="CMC259"/>
    <x v="0"/>
    <s v="LABORF"/>
    <s v="2025"/>
    <n v="27061.71"/>
    <m/>
    <s v="RP611"/>
    <s v="411VTV"/>
    <s v="2191"/>
    <s v="601000"/>
    <s v="PERVD3"/>
    <s v="CI"/>
    <s v="0"/>
    <s v="District"/>
    <s v="4"/>
    <x v="2"/>
    <s v="41"/>
    <x v="12"/>
    <s v="411"/>
    <s v="Dean of Career Technical Education"/>
    <s v="411A"/>
    <s v="Dean of Career Technical Education"/>
  </r>
  <r>
    <s v="DMM010"/>
    <x v="0"/>
    <s v="LABORF"/>
    <s v="2025"/>
    <n v="30506.12"/>
    <m/>
    <s v="RP611"/>
    <s v="411VTV"/>
    <s v="1214"/>
    <s v="601000"/>
    <s v="PERVD3"/>
    <s v="CI"/>
    <s v="0"/>
    <s v="District"/>
    <s v="4"/>
    <x v="2"/>
    <s v="41"/>
    <x v="12"/>
    <s v="411"/>
    <s v="Dean of Career Technical Education"/>
    <s v="411A"/>
    <s v="Dean of Career Technical Education"/>
  </r>
  <r>
    <s v="CMC252"/>
    <x v="0"/>
    <s v="LABORF"/>
    <s v="2025"/>
    <n v="0"/>
    <m/>
    <s v="RP613"/>
    <s v="411WL8"/>
    <s v="2191"/>
    <s v="601000"/>
    <s v="C2675D"/>
    <s v="CI"/>
    <s v="0"/>
    <s v="District"/>
    <s v="4"/>
    <x v="2"/>
    <s v="41"/>
    <x v="12"/>
    <s v="411"/>
    <s v="Dean of Career Technical Education"/>
    <s v="411A"/>
    <s v="Dean of Career Technical Education"/>
  </r>
  <r>
    <s v="CPE032"/>
    <x v="0"/>
    <s v="LABORF"/>
    <s v="2025"/>
    <n v="0"/>
    <m/>
    <s v="RP613"/>
    <s v="411WL8"/>
    <s v="2311"/>
    <s v="210550"/>
    <s v="C26734"/>
    <s v="CT"/>
    <s v="0"/>
    <s v="District"/>
    <s v="4"/>
    <x v="2"/>
    <s v="41"/>
    <x v="12"/>
    <s v="411"/>
    <s v="Dean of Career Technical Education"/>
    <s v="411A"/>
    <s v="Dean of Career Technical Education"/>
  </r>
  <r>
    <s v="CPE033"/>
    <x v="0"/>
    <s v="LABORF"/>
    <s v="2025"/>
    <n v="0"/>
    <m/>
    <s v="RP613"/>
    <s v="411WL8"/>
    <s v="2311"/>
    <s v="210550"/>
    <s v="C26734"/>
    <s v="CT"/>
    <s v="0"/>
    <s v="District"/>
    <s v="4"/>
    <x v="2"/>
    <s v="41"/>
    <x v="12"/>
    <s v="411"/>
    <s v="Dean of Career Technical Education"/>
    <s v="411A"/>
    <s v="Dean of Career Technical Education"/>
  </r>
  <r>
    <s v="CMN029"/>
    <x v="0"/>
    <s v="LABORF"/>
    <s v="2025"/>
    <n v="49440.5"/>
    <m/>
    <s v="RP613"/>
    <s v="411WL8"/>
    <s v="2110"/>
    <s v="679000"/>
    <s v="C2675D"/>
    <s v="CI"/>
    <s v="0"/>
    <s v="District"/>
    <s v="4"/>
    <x v="2"/>
    <s v="41"/>
    <x v="12"/>
    <s v="411"/>
    <s v="Dean of Career Technical Education"/>
    <s v="411A"/>
    <s v="Dean of Career Technical Education"/>
  </r>
  <r>
    <s v="CMM006"/>
    <x v="0"/>
    <s v="LABORF"/>
    <s v="2025"/>
    <n v="31147.51"/>
    <m/>
    <s v="RP613"/>
    <s v="411WR8"/>
    <s v="1214"/>
    <s v="601000"/>
    <s v="R4128D"/>
    <s v="CI"/>
    <s v="0"/>
    <s v="District"/>
    <s v="4"/>
    <x v="2"/>
    <s v="41"/>
    <x v="12"/>
    <s v="411"/>
    <s v="Dean of Career Technical Education"/>
    <s v="411A"/>
    <s v="Dean of Career Technical Education"/>
  </r>
  <r>
    <s v="CMC266"/>
    <x v="0"/>
    <s v="LABORF"/>
    <s v="2025"/>
    <n v="99168.84"/>
    <m/>
    <s v="GU001"/>
    <s v="41CDL1"/>
    <s v="2191"/>
    <s v="601000"/>
    <m/>
    <s v="CI"/>
    <s v="0"/>
    <s v="District"/>
    <s v="4"/>
    <x v="2"/>
    <s v="41"/>
    <x v="12"/>
    <s v="41C"/>
    <s v="Director of Distance Learning"/>
    <s v="41CA"/>
    <s v="Director of Distance Learning"/>
  </r>
  <r>
    <s v="CPE038"/>
    <x v="0"/>
    <s v="LABORF"/>
    <s v="2025"/>
    <n v="0"/>
    <m/>
    <s v="RP634"/>
    <s v="41EAE8"/>
    <s v="2311"/>
    <s v="684000"/>
    <s v="AEPDAB"/>
    <s v="CB"/>
    <s v="0"/>
    <s v="District"/>
    <s v="4"/>
    <x v="2"/>
    <s v="41"/>
    <x v="12"/>
    <s v="41E"/>
    <s v="Dean, Liberal Arts &amp; Science"/>
    <s v="41EA"/>
    <s v="Dean, Liberal Arts &amp; Science"/>
  </r>
  <r>
    <s v="CMF126"/>
    <x v="0"/>
    <s v="LABORF"/>
    <s v="2025"/>
    <n v="9012.49"/>
    <m/>
    <s v="GU001"/>
    <s v="41EMA1"/>
    <s v="1252"/>
    <s v="601000"/>
    <m/>
    <s v="CI"/>
    <s v="0"/>
    <s v="District"/>
    <s v="4"/>
    <x v="2"/>
    <s v="41"/>
    <x v="12"/>
    <s v="41E"/>
    <s v="Dean, Liberal Arts &amp; Science"/>
    <s v="41EC"/>
    <s v="CC-Mathematics"/>
  </r>
  <r>
    <s v="CMF151"/>
    <x v="0"/>
    <s v="LABORF"/>
    <s v="2025"/>
    <n v="147018.74"/>
    <m/>
    <s v="GU001"/>
    <s v="41ESC1"/>
    <s v="1100"/>
    <s v="190100"/>
    <m/>
    <s v="CI"/>
    <s v="0"/>
    <s v="District"/>
    <s v="4"/>
    <x v="2"/>
    <s v="41"/>
    <x v="12"/>
    <s v="41E"/>
    <s v="Dean, Liberal Arts &amp; Science"/>
    <s v="41EE"/>
    <s v="CC-Science"/>
  </r>
  <r>
    <s v="CMC098"/>
    <x v="0"/>
    <s v="LABORF"/>
    <s v="2025"/>
    <n v="54828"/>
    <m/>
    <s v="GU001"/>
    <s v="41ELI1"/>
    <s v="2191"/>
    <s v="612000"/>
    <m/>
    <s v="CI"/>
    <s v="0"/>
    <s v="District"/>
    <s v="4"/>
    <x v="2"/>
    <s v="41"/>
    <x v="12"/>
    <s v="41E"/>
    <s v="Dean, Liberal Arts &amp; Science"/>
    <s v="41EI"/>
    <s v="CC-Library"/>
  </r>
  <r>
    <s v="CMF011"/>
    <x v="0"/>
    <s v="LABORF"/>
    <s v="2025"/>
    <n v="6751.59"/>
    <m/>
    <s v="GU001"/>
    <s v="41ELI1"/>
    <s v="1252"/>
    <s v="601000"/>
    <m/>
    <s v="CI"/>
    <s v="0"/>
    <s v="District"/>
    <s v="4"/>
    <x v="2"/>
    <s v="41"/>
    <x v="12"/>
    <s v="41E"/>
    <s v="Dean, Liberal Arts &amp; Science"/>
    <s v="41EI"/>
    <s v="CC-Library"/>
  </r>
  <r>
    <s v="CMC228"/>
    <x v="0"/>
    <s v="LABORF"/>
    <s v="2025"/>
    <n v="42831.6"/>
    <m/>
    <s v="GU001"/>
    <s v="41ELI1"/>
    <s v="2191"/>
    <s v="612000"/>
    <m/>
    <s v="CI"/>
    <s v="0"/>
    <s v="District"/>
    <s v="4"/>
    <x v="2"/>
    <s v="41"/>
    <x v="12"/>
    <s v="41E"/>
    <s v="Dean, Liberal Arts &amp; Science"/>
    <s v="41EI"/>
    <s v="CC-Library"/>
  </r>
  <r>
    <s v="CPE046"/>
    <x v="0"/>
    <s v="LABORF"/>
    <s v="2025"/>
    <n v="0"/>
    <m/>
    <s v="GU001"/>
    <s v="41ELC1"/>
    <s v="2412"/>
    <s v="611000"/>
    <m/>
    <s v="CM"/>
    <s v="0"/>
    <s v="District"/>
    <s v="4"/>
    <x v="2"/>
    <s v="41"/>
    <x v="12"/>
    <s v="41E"/>
    <s v="Dean, Liberal Arts &amp; Science"/>
    <s v="41EJ"/>
    <s v="CC-Learning Center-LAC"/>
  </r>
  <r>
    <s v="CMC039"/>
    <x v="0"/>
    <s v="LABORF"/>
    <s v="2025"/>
    <n v="18266.349999999999"/>
    <m/>
    <s v="GU001"/>
    <s v="41ELC1"/>
    <s v="2191"/>
    <s v="611000"/>
    <m/>
    <s v="CT"/>
    <s v="0"/>
    <s v="District"/>
    <s v="4"/>
    <x v="2"/>
    <s v="41"/>
    <x v="12"/>
    <s v="41E"/>
    <s v="Dean, Liberal Arts &amp; Science"/>
    <s v="41EJ"/>
    <s v="CC-Learning Center-LAC"/>
  </r>
  <r>
    <s v="CPE047"/>
    <x v="0"/>
    <s v="LABORF"/>
    <s v="2025"/>
    <n v="0"/>
    <m/>
    <s v="GU001"/>
    <s v="41ELC1"/>
    <s v="2412"/>
    <s v="611000"/>
    <m/>
    <s v="CM"/>
    <s v="0"/>
    <s v="District"/>
    <s v="4"/>
    <x v="2"/>
    <s v="41"/>
    <x v="12"/>
    <s v="41E"/>
    <s v="Dean, Liberal Arts &amp; Science"/>
    <s v="41EJ"/>
    <s v="CC-Learning Center-LAC"/>
  </r>
  <r>
    <s v="CMC039"/>
    <x v="0"/>
    <s v="LABORF"/>
    <s v="2025"/>
    <n v="14945.2"/>
    <m/>
    <s v="GU001"/>
    <s v="41ELC1"/>
    <s v="2191"/>
    <s v="611000"/>
    <m/>
    <s v="CK"/>
    <s v="0"/>
    <s v="District"/>
    <s v="4"/>
    <x v="2"/>
    <s v="41"/>
    <x v="12"/>
    <s v="41E"/>
    <s v="Dean, Liberal Arts &amp; Science"/>
    <s v="41EJ"/>
    <s v="CC-Learning Center-LAC"/>
  </r>
  <r>
    <s v="CMN022"/>
    <x v="0"/>
    <s v="LABORF"/>
    <s v="2025"/>
    <n v="78938.080000000002"/>
    <m/>
    <s v="GU001"/>
    <s v="41NDE1"/>
    <s v="2110"/>
    <s v="601000"/>
    <m/>
    <s v="CT"/>
    <s v="0"/>
    <s v="District"/>
    <s v="4"/>
    <x v="2"/>
    <s v="41"/>
    <x v="12"/>
    <s v="41N"/>
    <s v="Early College (Dual Enrollment)"/>
    <s v="41NA"/>
    <s v="Early College (Dual Enrollment)"/>
  </r>
  <r>
    <s v="CMC159"/>
    <x v="0"/>
    <s v="LABORF"/>
    <s v="2025"/>
    <n v="5904.37"/>
    <m/>
    <s v="RP383"/>
    <s v="420MF1"/>
    <s v="2191"/>
    <s v="644000"/>
    <m/>
    <s v="CI"/>
    <s v="0"/>
    <s v="District"/>
    <s v="4"/>
    <x v="2"/>
    <s v="42"/>
    <x v="13"/>
    <s v="420"/>
    <s v="VP Student Services"/>
    <s v="420A"/>
    <s v="CC  -  VP STUDENT SERVICES"/>
  </r>
  <r>
    <s v="CMC052"/>
    <x v="0"/>
    <s v="LABORF"/>
    <s v="2025"/>
    <n v="71939.16"/>
    <m/>
    <s v="GU001"/>
    <s v="420VS0"/>
    <s v="2191"/>
    <s v="645000"/>
    <m/>
    <s v="CI"/>
    <s v="0"/>
    <s v="District"/>
    <s v="4"/>
    <x v="2"/>
    <s v="42"/>
    <x v="13"/>
    <s v="420"/>
    <s v="VP Student Services"/>
    <s v="420A"/>
    <s v="CC  -  VP STUDENT SERVICES"/>
  </r>
  <r>
    <s v="CMF113"/>
    <x v="0"/>
    <s v="LABORF"/>
    <s v="2025"/>
    <n v="652.08000000000004"/>
    <m/>
    <s v="RP009"/>
    <s v="422CA1"/>
    <s v="1231"/>
    <s v="643010"/>
    <s v="CARDCA"/>
    <s v="CI"/>
    <s v="0"/>
    <s v="District"/>
    <s v="4"/>
    <x v="2"/>
    <s v="42"/>
    <x v="13"/>
    <s v="422"/>
    <s v="Dir Access Program"/>
    <s v="422C"/>
    <s v="Care"/>
  </r>
  <r>
    <s v="CMC067"/>
    <x v="0"/>
    <s v="LABORF"/>
    <s v="2025"/>
    <n v="2989.52"/>
    <m/>
    <s v="RP009"/>
    <s v="422CA1"/>
    <s v="2191"/>
    <s v="643010"/>
    <s v="CARDCB"/>
    <s v="CI"/>
    <s v="0"/>
    <s v="District"/>
    <s v="4"/>
    <x v="2"/>
    <s v="42"/>
    <x v="13"/>
    <s v="422"/>
    <s v="Dir Access Program"/>
    <s v="422C"/>
    <s v="Care"/>
  </r>
  <r>
    <s v="CMC263"/>
    <x v="0"/>
    <s v="LABORF"/>
    <s v="2025"/>
    <n v="4858.32"/>
    <m/>
    <s v="RP005"/>
    <s v="422EO1"/>
    <s v="2191"/>
    <s v="643000"/>
    <s v="EOPDCA"/>
    <s v="CI"/>
    <s v="0"/>
    <s v="District"/>
    <s v="4"/>
    <x v="2"/>
    <s v="42"/>
    <x v="13"/>
    <s v="422"/>
    <s v="Dir Access Program"/>
    <s v="422E"/>
    <s v="EOPS"/>
  </r>
  <r>
    <s v="CMC271"/>
    <x v="0"/>
    <s v="LABORF"/>
    <s v="2025"/>
    <n v="3094.61"/>
    <m/>
    <s v="RP005"/>
    <s v="422EO1"/>
    <s v="2191"/>
    <s v="643000"/>
    <s v="EOPDCB"/>
    <s v="CI"/>
    <s v="0"/>
    <s v="District"/>
    <s v="4"/>
    <x v="2"/>
    <s v="42"/>
    <x v="13"/>
    <s v="422"/>
    <s v="Dir Access Program"/>
    <s v="422E"/>
    <s v="EOPS"/>
  </r>
  <r>
    <s v="CMC255"/>
    <x v="0"/>
    <s v="LABORF"/>
    <s v="2025"/>
    <n v="825.14"/>
    <m/>
    <s v="RP350"/>
    <s v="422CW1"/>
    <s v="2191"/>
    <s v="641010"/>
    <s v="CALDCO"/>
    <s v="CI"/>
    <s v="0"/>
    <s v="District"/>
    <s v="4"/>
    <x v="2"/>
    <s v="42"/>
    <x v="13"/>
    <s v="422"/>
    <s v="Dir Access Program"/>
    <s v="422F"/>
    <s v="CalWorks/TANF"/>
  </r>
  <r>
    <s v="CMC156"/>
    <x v="0"/>
    <s v="LABORF"/>
    <s v="2025"/>
    <n v="4558.2"/>
    <m/>
    <s v="RP350"/>
    <s v="422CW1"/>
    <s v="2191"/>
    <s v="641010"/>
    <s v="CALDJD"/>
    <s v="CI"/>
    <s v="0"/>
    <s v="District"/>
    <s v="4"/>
    <x v="2"/>
    <s v="42"/>
    <x v="13"/>
    <s v="422"/>
    <s v="Dir Access Program"/>
    <s v="422F"/>
    <s v="CalWorks/TANF"/>
  </r>
  <r>
    <s v="CMC263"/>
    <x v="0"/>
    <s v="LABORF"/>
    <s v="2025"/>
    <n v="7508.29"/>
    <m/>
    <s v="RP023"/>
    <s v="422FY1"/>
    <s v="2191"/>
    <s v="649090"/>
    <s v="NXUDCA"/>
    <s v="CI"/>
    <s v="0"/>
    <s v="District"/>
    <s v="4"/>
    <x v="2"/>
    <s v="42"/>
    <x v="13"/>
    <s v="422"/>
    <s v="Dir Access Program"/>
    <s v="422G"/>
    <s v="CAFYES"/>
  </r>
  <r>
    <s v="CMF215"/>
    <x v="0"/>
    <s v="LABORF"/>
    <s v="2025"/>
    <n v="5786.65"/>
    <m/>
    <s v="RP023"/>
    <s v="422FY1"/>
    <s v="1231"/>
    <s v="649090"/>
    <s v="NXUDCA"/>
    <s v="CI"/>
    <s v="0"/>
    <s v="District"/>
    <s v="4"/>
    <x v="2"/>
    <s v="42"/>
    <x v="13"/>
    <s v="422"/>
    <s v="Dir Access Program"/>
    <s v="422G"/>
    <s v="CAFYES"/>
  </r>
  <r>
    <s v="CMC069"/>
    <x v="0"/>
    <s v="LABORF"/>
    <s v="2025"/>
    <n v="5221.6400000000003"/>
    <m/>
    <s v="RP706"/>
    <s v="424BN1"/>
    <s v="2191"/>
    <s v="649090"/>
    <m/>
    <s v="CB"/>
    <s v="0"/>
    <s v="District"/>
    <s v="4"/>
    <x v="2"/>
    <s v="42"/>
    <x v="13"/>
    <s v="424"/>
    <s v="Dean Enrollment and Retention"/>
    <s v="424B"/>
    <s v="Dean Enrollment and Retention"/>
  </r>
  <r>
    <s v="CMC242"/>
    <x v="0"/>
    <s v="LABORF"/>
    <s v="2025"/>
    <n v="10270.89"/>
    <m/>
    <s v="RP706"/>
    <s v="424BN1"/>
    <s v="2191"/>
    <s v="649090"/>
    <m/>
    <s v="CT"/>
    <s v="0"/>
    <s v="District"/>
    <s v="4"/>
    <x v="2"/>
    <s v="42"/>
    <x v="13"/>
    <s v="424"/>
    <s v="Dean Enrollment and Retention"/>
    <s v="424B"/>
    <s v="Dean Enrollment and Retention"/>
  </r>
  <r>
    <s v="CMM034"/>
    <x v="0"/>
    <s v="LABORF"/>
    <s v="2025"/>
    <n v="23360.63"/>
    <m/>
    <s v="RP037"/>
    <s v="424BN1"/>
    <s v="1214"/>
    <s v="649090"/>
    <m/>
    <s v="CI"/>
    <s v="0"/>
    <s v="District"/>
    <s v="4"/>
    <x v="2"/>
    <s v="42"/>
    <x v="13"/>
    <s v="424"/>
    <s v="Dean Enrollment and Retention"/>
    <s v="424B"/>
    <s v="Dean Enrollment and Retention"/>
  </r>
  <r>
    <s v="CMN040"/>
    <x v="0"/>
    <s v="LABORF"/>
    <s v="2025"/>
    <n v="73214.67"/>
    <m/>
    <s v="GU001"/>
    <s v="424AR1"/>
    <s v="2110"/>
    <s v="620000"/>
    <m/>
    <s v="CI"/>
    <s v="0"/>
    <s v="District"/>
    <s v="4"/>
    <x v="2"/>
    <s v="42"/>
    <x v="13"/>
    <s v="424"/>
    <s v="Dean Enrollment and Retention"/>
    <s v="424C"/>
    <s v="Admissions &amp; Records"/>
  </r>
  <r>
    <s v="CMC013"/>
    <x v="0"/>
    <s v="LABORF"/>
    <s v="2025"/>
    <n v="55585.07"/>
    <m/>
    <s v="RP400"/>
    <s v="424FA1"/>
    <s v="2191"/>
    <s v="646002"/>
    <s v="BFADCA"/>
    <s v="CI"/>
    <s v="0"/>
    <s v="District"/>
    <s v="4"/>
    <x v="2"/>
    <s v="42"/>
    <x v="13"/>
    <s v="424"/>
    <s v="Dean Enrollment and Retention"/>
    <s v="424D"/>
    <s v="Financial Aid"/>
  </r>
  <r>
    <s v="CMC059"/>
    <x v="0"/>
    <s v="LABORF"/>
    <s v="2025"/>
    <n v="15411.44"/>
    <m/>
    <s v="RP400"/>
    <s v="424FA1"/>
    <s v="2191"/>
    <s v="646002"/>
    <s v="BFADCA"/>
    <s v="CI"/>
    <s v="0"/>
    <s v="District"/>
    <s v="4"/>
    <x v="2"/>
    <s v="42"/>
    <x v="13"/>
    <s v="424"/>
    <s v="Dean Enrollment and Retention"/>
    <s v="424D"/>
    <s v="Financial Aid"/>
  </r>
  <r>
    <s v="CMC219"/>
    <x v="0"/>
    <s v="LABORF"/>
    <s v="2025"/>
    <n v="12496.8"/>
    <m/>
    <s v="GU001"/>
    <s v="424FA1"/>
    <s v="2191"/>
    <s v="646000"/>
    <m/>
    <s v="CI"/>
    <s v="0"/>
    <s v="District"/>
    <s v="4"/>
    <x v="2"/>
    <s v="42"/>
    <x v="13"/>
    <s v="424"/>
    <s v="Dean Enrollment and Retention"/>
    <s v="424D"/>
    <s v="Financial Aid"/>
  </r>
  <r>
    <s v="CMC234"/>
    <x v="0"/>
    <s v="LABORF"/>
    <s v="2025"/>
    <n v="5781.27"/>
    <m/>
    <s v="GU001"/>
    <s v="424OR1"/>
    <s v="2191"/>
    <s v="649090"/>
    <m/>
    <s v="CI"/>
    <s v="0"/>
    <s v="District"/>
    <s v="4"/>
    <x v="2"/>
    <s v="42"/>
    <x v="13"/>
    <s v="424"/>
    <s v="Dean Enrollment and Retention"/>
    <s v="424E"/>
    <s v="Outreach"/>
  </r>
  <r>
    <s v="CMC234"/>
    <x v="0"/>
    <s v="LABORF"/>
    <s v="2025"/>
    <n v="2312.5100000000002"/>
    <m/>
    <s v="RP362"/>
    <s v="424ST1"/>
    <s v="2191"/>
    <s v="696043"/>
    <m/>
    <s v="CI"/>
    <s v="0"/>
    <s v="District"/>
    <s v="4"/>
    <x v="2"/>
    <s v="42"/>
    <x v="13"/>
    <s v="424"/>
    <s v="Dean Enrollment and Retention"/>
    <s v="424E"/>
    <s v="Outreach"/>
  </r>
  <r>
    <s v="CMC216"/>
    <x v="0"/>
    <s v="LABORF"/>
    <s v="2025"/>
    <n v="17856.96"/>
    <m/>
    <s v="CD004"/>
    <s v="42DCC4"/>
    <s v="2191"/>
    <s v="692000"/>
    <m/>
    <s v="CI"/>
    <s v="0"/>
    <s v="District"/>
    <s v="4"/>
    <x v="2"/>
    <s v="42"/>
    <x v="13"/>
    <s v="42D"/>
    <s v="CDC Program Manager"/>
    <s v="42DA"/>
    <s v="CDC Program Manager"/>
  </r>
  <r>
    <s v="CMC105"/>
    <x v="0"/>
    <s v="LABORF"/>
    <s v="2025"/>
    <n v="73737.48"/>
    <m/>
    <s v="RP384"/>
    <s v="42FMTA"/>
    <s v="2191"/>
    <s v="632000"/>
    <m/>
    <s v="CI"/>
    <s v="0"/>
    <s v="District"/>
    <s v="4"/>
    <x v="2"/>
    <s v="42"/>
    <x v="13"/>
    <s v="42F"/>
    <s v="Director of SSSP"/>
    <s v="42FA"/>
    <s v="Director of SSSP"/>
  </r>
  <r>
    <s v="CMC069"/>
    <x v="0"/>
    <s v="LABORF"/>
    <s v="2025"/>
    <n v="15657.36"/>
    <m/>
    <s v="RP384"/>
    <s v="42FMTA"/>
    <s v="2191"/>
    <s v="632000"/>
    <m/>
    <s v="CM"/>
    <s v="0"/>
    <s v="District"/>
    <s v="4"/>
    <x v="2"/>
    <s v="42"/>
    <x v="13"/>
    <s v="42F"/>
    <s v="Director of SSSP"/>
    <s v="42FA"/>
    <s v="Director of SSSP"/>
  </r>
  <r>
    <s v="CMF001"/>
    <x v="0"/>
    <s v="LABORF"/>
    <s v="2025"/>
    <n v="11289.98"/>
    <m/>
    <s v="GU001"/>
    <s v="42GAM1"/>
    <s v="1251"/>
    <s v="696041"/>
    <m/>
    <s v="CI"/>
    <s v="0"/>
    <s v="District"/>
    <s v="4"/>
    <x v="2"/>
    <s v="42"/>
    <x v="13"/>
    <s v="42G"/>
    <s v="Athletics"/>
    <s v="42GA"/>
    <s v="Athletics"/>
  </r>
  <r>
    <s v="CPE023"/>
    <x v="0"/>
    <s v="LABORF"/>
    <s v="2025"/>
    <n v="0"/>
    <m/>
    <s v="GU001"/>
    <s v="42GAT0"/>
    <s v="2394"/>
    <s v="696041"/>
    <m/>
    <s v="CI"/>
    <s v="0"/>
    <s v="District"/>
    <s v="4"/>
    <x v="2"/>
    <s v="42"/>
    <x v="13"/>
    <s v="42G"/>
    <s v="Athletics"/>
    <s v="42GA"/>
    <s v="Athletics"/>
  </r>
  <r>
    <s v="CPE061"/>
    <x v="0"/>
    <s v="LABORF"/>
    <s v="2025"/>
    <n v="0"/>
    <m/>
    <s v="GU001"/>
    <s v="42GAT0"/>
    <s v="2394"/>
    <s v="696041"/>
    <m/>
    <s v="CI"/>
    <s v="0"/>
    <s v="District"/>
    <s v="4"/>
    <x v="2"/>
    <s v="42"/>
    <x v="13"/>
    <s v="42G"/>
    <s v="Athletics"/>
    <s v="42GA"/>
    <s v="Athletics"/>
  </r>
  <r>
    <s v="CPE007"/>
    <x v="0"/>
    <s v="LABORF"/>
    <s v="2025"/>
    <n v="0"/>
    <m/>
    <s v="GU001"/>
    <s v="42GAT6"/>
    <s v="2394"/>
    <s v="696041"/>
    <m/>
    <s v="CI"/>
    <s v="0"/>
    <s v="District"/>
    <s v="4"/>
    <x v="2"/>
    <s v="42"/>
    <x v="13"/>
    <s v="42G"/>
    <s v="Athletics"/>
    <s v="42GA"/>
    <s v="Athletics"/>
  </r>
  <r>
    <s v="CPE058"/>
    <x v="0"/>
    <s v="LABORF"/>
    <s v="2025"/>
    <n v="0"/>
    <m/>
    <s v="GU001"/>
    <s v="42GAW1"/>
    <s v="2394"/>
    <s v="696041"/>
    <m/>
    <s v="CI"/>
    <s v="0"/>
    <s v="District"/>
    <s v="4"/>
    <x v="2"/>
    <s v="42"/>
    <x v="13"/>
    <s v="42G"/>
    <s v="Athletics"/>
    <s v="42GA"/>
    <s v="Athletics"/>
  </r>
  <r>
    <s v="CMC270"/>
    <x v="0"/>
    <s v="LABORF"/>
    <s v="2025"/>
    <n v="45000"/>
    <m/>
    <s v="GU001"/>
    <s v="437MOB"/>
    <s v="2191"/>
    <s v="651000"/>
    <m/>
    <s v="CI"/>
    <s v="0"/>
    <s v="District"/>
    <s v="4"/>
    <x v="2"/>
    <s v="43"/>
    <x v="14"/>
    <s v="437"/>
    <s v="Maintenance &amp; Operations"/>
    <s v="437A"/>
    <s v="CC - Director M&amp;O"/>
  </r>
  <r>
    <s v="CPE003"/>
    <x v="0"/>
    <s v="LABORF"/>
    <s v="2025"/>
    <n v="0"/>
    <m/>
    <s v="GU001"/>
    <s v="43HMOS"/>
    <s v="2394"/>
    <s v="677050"/>
    <m/>
    <s v="CI"/>
    <s v="0"/>
    <s v="District"/>
    <s v="4"/>
    <x v="2"/>
    <s v="43"/>
    <x v="14"/>
    <s v="43H"/>
    <s v="CC Safety and Security"/>
    <s v="43HA"/>
    <s v="CC Safety &amp; Security Program Mgr"/>
  </r>
  <r>
    <s v="CPE084"/>
    <x v="0"/>
    <s v="LABORF"/>
    <s v="2025"/>
    <n v="0"/>
    <m/>
    <s v="GU001"/>
    <s v="43HMOS"/>
    <s v="2394"/>
    <s v="677050"/>
    <m/>
    <s v="CI"/>
    <s v="0"/>
    <s v="District"/>
    <s v="4"/>
    <x v="2"/>
    <s v="43"/>
    <x v="14"/>
    <s v="43H"/>
    <s v="CC Safety and Security"/>
    <s v="43HA"/>
    <s v="CC Safety &amp; Security Program Mgr"/>
  </r>
  <r>
    <s v="CMC277"/>
    <x v="0"/>
    <s v="LABORF"/>
    <s v="2025"/>
    <n v="38364.14"/>
    <m/>
    <s v="GU001"/>
    <s v="43HMOS"/>
    <s v="2191"/>
    <s v="677050"/>
    <m/>
    <s v="CI"/>
    <s v="0"/>
    <s v="District"/>
    <s v="4"/>
    <x v="2"/>
    <s v="43"/>
    <x v="14"/>
    <s v="43H"/>
    <s v="CC Safety and Security"/>
    <s v="43HA"/>
    <s v="CC Safety &amp; Security Program Mgr"/>
  </r>
  <r>
    <s v="PPE031"/>
    <x v="0"/>
    <s v="LABORF"/>
    <s v="2025"/>
    <n v="0"/>
    <m/>
    <s v="GU001"/>
    <s v="500SD1"/>
    <s v="2394"/>
    <s v="675000"/>
    <m/>
    <m/>
    <s v="0"/>
    <s v="District"/>
    <s v="5"/>
    <x v="3"/>
    <s v="50"/>
    <x v="15"/>
    <s v="500"/>
    <s v="President"/>
    <s v="500A"/>
    <s v="PC - President"/>
  </r>
  <r>
    <s v="PTN010"/>
    <x v="0"/>
    <s v="LABORF"/>
    <s v="2025"/>
    <n v="1149.1300000000001"/>
    <m/>
    <s v="GU001"/>
    <s v="507IT1"/>
    <s v="2110"/>
    <s v="711001"/>
    <m/>
    <m/>
    <s v="0"/>
    <s v="District"/>
    <s v="5"/>
    <x v="3"/>
    <s v="50"/>
    <x v="15"/>
    <s v="507"/>
    <s v="Information Technology/Print Shop"/>
    <s v="507A"/>
    <s v="Information Technology"/>
  </r>
  <r>
    <s v="PZ2470"/>
    <x v="0"/>
    <s v="LABORF"/>
    <s v="2025"/>
    <n v="0"/>
    <m/>
    <s v="GU001"/>
    <s v="510VI0"/>
    <s v="1310"/>
    <s v="089900"/>
    <m/>
    <m/>
    <s v="0"/>
    <s v="District"/>
    <s v="5"/>
    <x v="3"/>
    <s v="51"/>
    <x v="12"/>
    <s v="510"/>
    <s v="VP Academic Affairs"/>
    <s v="510A"/>
    <s v="PC - VP Academic Affairs"/>
  </r>
  <r>
    <s v="PMN037"/>
    <x v="0"/>
    <s v="LABORF"/>
    <s v="2025"/>
    <n v="110679.78"/>
    <m/>
    <s v="GU001"/>
    <s v="510VI0"/>
    <s v="2110"/>
    <s v="601000"/>
    <m/>
    <m/>
    <s v="0"/>
    <s v="District"/>
    <s v="5"/>
    <x v="3"/>
    <s v="51"/>
    <x v="12"/>
    <s v="510"/>
    <s v="VP Academic Affairs"/>
    <s v="510A"/>
    <s v="PC - VP Academic Affairs"/>
  </r>
  <r>
    <s v="PMM014"/>
    <x v="0"/>
    <s v="LABORF"/>
    <s v="2025"/>
    <n v="197576.95"/>
    <m/>
    <s v="GU001"/>
    <s v="510VI0"/>
    <s v="1214"/>
    <s v="601000"/>
    <m/>
    <m/>
    <s v="0"/>
    <s v="District"/>
    <s v="5"/>
    <x v="3"/>
    <s v="51"/>
    <x v="12"/>
    <s v="510"/>
    <s v="VP Academic Affairs"/>
    <s v="510A"/>
    <s v="PC - VP Academic Affairs"/>
  </r>
  <r>
    <s v="PMC223"/>
    <x v="0"/>
    <s v="LABORF"/>
    <s v="2025"/>
    <n v="50913.24"/>
    <m/>
    <s v="GU001"/>
    <s v="511DA1"/>
    <s v="2191"/>
    <s v="601000"/>
    <m/>
    <m/>
    <s v="0"/>
    <s v="District"/>
    <s v="5"/>
    <x v="3"/>
    <s v="51"/>
    <x v="12"/>
    <s v="511"/>
    <s v="PC Dean of Academic Affairs"/>
    <s v="511A"/>
    <s v="PC - Dean of Learning - A"/>
  </r>
  <r>
    <s v="PMF157"/>
    <x v="0"/>
    <s v="LABORF"/>
    <s v="2025"/>
    <n v="120668.59"/>
    <m/>
    <s v="GU001"/>
    <s v="511LA1"/>
    <s v="1100"/>
    <s v="150200"/>
    <m/>
    <m/>
    <s v="0"/>
    <s v="District"/>
    <s v="5"/>
    <x v="3"/>
    <s v="51"/>
    <x v="12"/>
    <s v="511"/>
    <s v="PC Dean of Academic Affairs"/>
    <s v="511D"/>
    <s v="PC - LANGUAGE ARTS"/>
  </r>
  <r>
    <s v="PMF066"/>
    <x v="0"/>
    <s v="LABORF"/>
    <s v="2025"/>
    <n v="75321.259999999995"/>
    <m/>
    <s v="GU001"/>
    <s v="511LA1"/>
    <s v="1100"/>
    <s v="150200"/>
    <m/>
    <m/>
    <s v="0"/>
    <s v="District"/>
    <s v="5"/>
    <x v="3"/>
    <s v="51"/>
    <x v="12"/>
    <s v="511"/>
    <s v="PC Dean of Academic Affairs"/>
    <s v="511D"/>
    <s v="PC - LANGUAGE ARTS"/>
  </r>
  <r>
    <s v="PMF055"/>
    <x v="0"/>
    <s v="LABORF"/>
    <s v="2025"/>
    <n v="71718.509999999995"/>
    <m/>
    <s v="GU001"/>
    <s v="511SS1"/>
    <s v="1100"/>
    <s v="220100"/>
    <m/>
    <m/>
    <s v="0"/>
    <s v="District"/>
    <s v="5"/>
    <x v="3"/>
    <s v="51"/>
    <x v="12"/>
    <s v="511"/>
    <s v="PC Dean of Academic Affairs"/>
    <s v="511E"/>
    <s v="PC - SOCIAL SCIENCE"/>
  </r>
  <r>
    <s v="PMC133"/>
    <x v="0"/>
    <s v="LABORF"/>
    <s v="2025"/>
    <n v="24207.83"/>
    <m/>
    <s v="GU001"/>
    <s v="511VP1"/>
    <s v="2211"/>
    <s v="100400"/>
    <m/>
    <m/>
    <s v="0"/>
    <s v="District"/>
    <s v="5"/>
    <x v="3"/>
    <s v="51"/>
    <x v="12"/>
    <s v="511"/>
    <s v="PC Dean of Academic Affairs"/>
    <s v="511F"/>
    <s v="PC - FINE &amp; APPLIED ARTS"/>
  </r>
  <r>
    <s v="PTF027"/>
    <x v="0"/>
    <s v="LABORF"/>
    <s v="2025"/>
    <n v="0"/>
    <m/>
    <s v="GU001"/>
    <s v="511SM1"/>
    <s v="1100"/>
    <s v="040100"/>
    <m/>
    <m/>
    <s v="0"/>
    <s v="District"/>
    <s v="5"/>
    <x v="3"/>
    <s v="51"/>
    <x v="12"/>
    <s v="511"/>
    <s v="PC Dean of Academic Affairs"/>
    <s v="511G"/>
    <s v="PC - SCIENCE"/>
  </r>
  <r>
    <s v="PMM002"/>
    <x v="0"/>
    <s v="LABORF"/>
    <s v="2025"/>
    <n v="163524.44"/>
    <m/>
    <s v="GU001"/>
    <s v="512DB1"/>
    <s v="1214"/>
    <s v="601000"/>
    <m/>
    <m/>
    <s v="0"/>
    <s v="District"/>
    <s v="5"/>
    <x v="3"/>
    <s v="51"/>
    <x v="12"/>
    <s v="512"/>
    <s v="Dean of Careers&amp;Technical Education"/>
    <s v="512A"/>
    <s v="PC - DEAN OF LEARNING - B"/>
  </r>
  <r>
    <s v="PPFA23"/>
    <x v="0"/>
    <s v="LABORF"/>
    <s v="2025"/>
    <n v="0"/>
    <m/>
    <s v="GU001"/>
    <s v="512FT1"/>
    <s v="2412"/>
    <s v="213300"/>
    <m/>
    <m/>
    <s v="0"/>
    <s v="District"/>
    <s v="5"/>
    <x v="3"/>
    <s v="51"/>
    <x v="12"/>
    <s v="512"/>
    <s v="Dean of Careers&amp;Technical Education"/>
    <s v="512A"/>
    <s v="PC - DEAN OF LEARNING - B"/>
  </r>
  <r>
    <s v="PPE033"/>
    <x v="0"/>
    <s v="LABORF"/>
    <s v="2025"/>
    <n v="0"/>
    <m/>
    <s v="RP676"/>
    <s v="512JS3"/>
    <s v="2394"/>
    <s v="601000"/>
    <m/>
    <m/>
    <s v="0"/>
    <s v="District"/>
    <s v="5"/>
    <x v="3"/>
    <s v="51"/>
    <x v="12"/>
    <s v="512"/>
    <s v="Dean of Careers&amp;Technical Education"/>
    <s v="512A"/>
    <s v="PC - DEAN OF LEARNING - B"/>
  </r>
  <r>
    <s v="PPE036"/>
    <x v="0"/>
    <s v="LABORF"/>
    <s v="2025"/>
    <n v="0"/>
    <m/>
    <s v="RP676"/>
    <s v="512JS4"/>
    <s v="2412"/>
    <s v="050600"/>
    <m/>
    <m/>
    <s v="0"/>
    <s v="District"/>
    <s v="5"/>
    <x v="3"/>
    <s v="51"/>
    <x v="12"/>
    <s v="512"/>
    <s v="Dean of Careers&amp;Technical Education"/>
    <s v="512A"/>
    <s v="PC - DEAN OF LEARNING - B"/>
  </r>
  <r>
    <s v="PMC208"/>
    <x v="0"/>
    <s v="LABORF"/>
    <s v="2025"/>
    <n v="1249.08"/>
    <m/>
    <s v="RP611"/>
    <s v="512VTV"/>
    <s v="2191"/>
    <s v="602010"/>
    <s v="PERVD3"/>
    <m/>
    <s v="0"/>
    <s v="District"/>
    <s v="5"/>
    <x v="3"/>
    <s v="51"/>
    <x v="12"/>
    <s v="512"/>
    <s v="Dean of Careers&amp;Technical Education"/>
    <s v="512A"/>
    <s v="PC - DEAN OF LEARNING - B"/>
  </r>
  <r>
    <s v="PMN038"/>
    <x v="0"/>
    <s v="LABORF"/>
    <s v="2025"/>
    <n v="110679.78"/>
    <m/>
    <s v="RP613"/>
    <s v="512WL8"/>
    <s v="2110"/>
    <s v="679000"/>
    <s v="P26780"/>
    <m/>
    <s v="0"/>
    <s v="District"/>
    <s v="5"/>
    <x v="3"/>
    <s v="51"/>
    <x v="12"/>
    <s v="512"/>
    <s v="Dean of Careers&amp;Technical Education"/>
    <s v="512A"/>
    <s v="PC - DEAN OF LEARNING - B"/>
  </r>
  <r>
    <s v="PTF028"/>
    <x v="0"/>
    <s v="LABORF"/>
    <s v="2025"/>
    <n v="67307.13"/>
    <m/>
    <s v="RP613"/>
    <s v="512WR8"/>
    <s v="1100"/>
    <s v="095650"/>
    <s v="R25533"/>
    <m/>
    <s v="0"/>
    <s v="District"/>
    <s v="5"/>
    <x v="3"/>
    <s v="51"/>
    <x v="12"/>
    <s v="512"/>
    <s v="Dean of Careers&amp;Technical Education"/>
    <s v="512A"/>
    <s v="PC - DEAN OF LEARNING - B"/>
  </r>
  <r>
    <s v="PPPS26"/>
    <x v="0"/>
    <s v="LABORF"/>
    <s v="2025"/>
    <n v="0"/>
    <m/>
    <s v="GU001"/>
    <s v="512CJ1"/>
    <s v="2412"/>
    <s v="210500"/>
    <m/>
    <m/>
    <s v="0"/>
    <s v="District"/>
    <s v="5"/>
    <x v="3"/>
    <s v="51"/>
    <x v="12"/>
    <s v="512"/>
    <s v="Dean of Careers&amp;Technical Education"/>
    <s v="512C"/>
    <s v="PC - CAREER &amp; TECHNICAL EDUCATION"/>
  </r>
  <r>
    <s v="PPE032"/>
    <x v="0"/>
    <s v="LABORF"/>
    <s v="2025"/>
    <n v="0"/>
    <m/>
    <s v="GU001"/>
    <s v="512PH1"/>
    <s v="2412"/>
    <s v="089900"/>
    <m/>
    <m/>
    <s v="0"/>
    <s v="District"/>
    <s v="5"/>
    <x v="3"/>
    <s v="51"/>
    <x v="12"/>
    <s v="512"/>
    <s v="Dean of Careers&amp;Technical Education"/>
    <s v="512H"/>
    <s v="PC - Kinesiology"/>
  </r>
  <r>
    <s v="PPE051"/>
    <x v="0"/>
    <s v="LABORF"/>
    <s v="2025"/>
    <n v="0"/>
    <m/>
    <s v="GU001"/>
    <s v="514AM2"/>
    <s v="2394"/>
    <s v="696071"/>
    <m/>
    <m/>
    <s v="0"/>
    <s v="District"/>
    <s v="5"/>
    <x v="3"/>
    <s v="51"/>
    <x v="12"/>
    <s v="514"/>
    <s v="Director Athletics"/>
    <s v="514A"/>
    <s v="PC - Athletic Director"/>
  </r>
  <r>
    <s v="PTM014"/>
    <x v="0"/>
    <s v="LABORF"/>
    <s v="2025"/>
    <n v="156925.78"/>
    <m/>
    <s v="GU001"/>
    <s v="514AT1"/>
    <s v="1214"/>
    <s v="696071"/>
    <m/>
    <m/>
    <s v="0"/>
    <s v="District"/>
    <s v="5"/>
    <x v="3"/>
    <s v="51"/>
    <x v="12"/>
    <s v="514"/>
    <s v="Director Athletics"/>
    <s v="514A"/>
    <s v="PC - Athletic Director"/>
  </r>
  <r>
    <s v="PPE001"/>
    <x v="0"/>
    <s v="LABORF"/>
    <s v="2025"/>
    <n v="0"/>
    <m/>
    <s v="GU001"/>
    <s v="514AW2"/>
    <s v="2394"/>
    <s v="696071"/>
    <m/>
    <m/>
    <s v="0"/>
    <s v="District"/>
    <s v="5"/>
    <x v="3"/>
    <s v="51"/>
    <x v="12"/>
    <s v="514"/>
    <s v="Director Athletics"/>
    <s v="514A"/>
    <s v="PC - Athletic Director"/>
  </r>
  <r>
    <s v="PMF199"/>
    <x v="0"/>
    <s v="LABORF"/>
    <s v="2025"/>
    <n v="15136.74"/>
    <m/>
    <s v="GU001"/>
    <s v="514AW6"/>
    <s v="1251"/>
    <s v="696071"/>
    <m/>
    <m/>
    <s v="0"/>
    <s v="District"/>
    <s v="5"/>
    <x v="3"/>
    <s v="51"/>
    <x v="12"/>
    <s v="514"/>
    <s v="Director Athletics"/>
    <s v="514A"/>
    <s v="PC - Athletic Director"/>
  </r>
  <r>
    <s v="PMF197"/>
    <x v="0"/>
    <s v="LABORF"/>
    <s v="2025"/>
    <n v="18307.55"/>
    <m/>
    <s v="GU001"/>
    <s v="518HC3"/>
    <s v="1100"/>
    <s v="123900"/>
    <m/>
    <m/>
    <s v="0"/>
    <s v="District"/>
    <s v="5"/>
    <x v="3"/>
    <s v="51"/>
    <x v="12"/>
    <s v="518"/>
    <s v="Associate Dean, Health Careers"/>
    <s v="518A"/>
    <s v="Associate Dean, Health Careers"/>
  </r>
  <r>
    <s v="PMF169"/>
    <x v="0"/>
    <s v="LABORF"/>
    <s v="2025"/>
    <n v="62092.79"/>
    <m/>
    <s v="GU001"/>
    <s v="518HC5"/>
    <s v="1251"/>
    <s v="601000"/>
    <m/>
    <m/>
    <s v="0"/>
    <s v="District"/>
    <s v="5"/>
    <x v="3"/>
    <s v="51"/>
    <x v="12"/>
    <s v="518"/>
    <s v="Associate Dean, Health Careers"/>
    <s v="518A"/>
    <s v="Associate Dean, Health Careers"/>
  </r>
  <r>
    <s v="PMM068"/>
    <x v="0"/>
    <s v="LABORF"/>
    <s v="2025"/>
    <n v="72286.13"/>
    <m/>
    <s v="GU001"/>
    <s v="518HC5"/>
    <s v="1214"/>
    <s v="601000"/>
    <m/>
    <m/>
    <s v="0"/>
    <s v="District"/>
    <s v="5"/>
    <x v="3"/>
    <s v="51"/>
    <x v="12"/>
    <s v="518"/>
    <s v="Associate Dean, Health Careers"/>
    <s v="518A"/>
    <s v="Associate Dean, Health Careers"/>
  </r>
  <r>
    <s v="PMC211"/>
    <x v="0"/>
    <s v="LABORF"/>
    <s v="2025"/>
    <n v="16557.169999999998"/>
    <m/>
    <s v="RP380"/>
    <s v="51JMA1"/>
    <s v="2191"/>
    <s v="601000"/>
    <m/>
    <m/>
    <s v="0"/>
    <s v="District"/>
    <s v="5"/>
    <x v="3"/>
    <s v="51"/>
    <x v="12"/>
    <s v="51J"/>
    <s v="MESA Director"/>
    <s v="51JA"/>
    <s v="MESA Director"/>
  </r>
  <r>
    <s v="PPE027"/>
    <x v="0"/>
    <s v="LABORF"/>
    <s v="2025"/>
    <n v="0"/>
    <m/>
    <s v="RP325"/>
    <s v="51JPZ1"/>
    <s v="2412"/>
    <s v="611000"/>
    <m/>
    <m/>
    <s v="0"/>
    <s v="District"/>
    <s v="5"/>
    <x v="3"/>
    <s v="51"/>
    <x v="12"/>
    <s v="51J"/>
    <s v="MESA Director"/>
    <s v="51JA"/>
    <s v="MESA Director"/>
  </r>
  <r>
    <s v="PMC117"/>
    <x v="0"/>
    <s v="LABORF"/>
    <s v="2025"/>
    <n v="40322.54"/>
    <m/>
    <s v="GU001"/>
    <s v="536MOG"/>
    <s v="2191"/>
    <s v="655000"/>
    <m/>
    <m/>
    <s v="0"/>
    <s v="District"/>
    <s v="5"/>
    <x v="3"/>
    <s v="53"/>
    <x v="14"/>
    <s v="536"/>
    <s v="Mainenance &amp; Operations Manager"/>
    <s v="536A"/>
    <s v="PC - Maintenance &amp; Operations"/>
  </r>
  <r>
    <s v="PMC037"/>
    <x v="0"/>
    <s v="LABORF"/>
    <s v="2025"/>
    <n v="25433.48"/>
    <m/>
    <s v="GU001"/>
    <s v="536MOG"/>
    <s v="2191"/>
    <s v="696071"/>
    <m/>
    <m/>
    <s v="0"/>
    <s v="District"/>
    <s v="5"/>
    <x v="3"/>
    <s v="53"/>
    <x v="14"/>
    <s v="536"/>
    <s v="Mainenance &amp; Operations Manager"/>
    <s v="536A"/>
    <s v="PC - Maintenance &amp; Operations"/>
  </r>
  <r>
    <s v="PMC037"/>
    <x v="0"/>
    <s v="LABORF"/>
    <s v="2025"/>
    <n v="38150.21"/>
    <m/>
    <s v="GU001"/>
    <s v="536MOG"/>
    <s v="2191"/>
    <s v="655000"/>
    <m/>
    <m/>
    <s v="0"/>
    <s v="District"/>
    <s v="5"/>
    <x v="3"/>
    <s v="53"/>
    <x v="14"/>
    <s v="536"/>
    <s v="Mainenance &amp; Operations Manager"/>
    <s v="536A"/>
    <s v="PC - Maintenance &amp; Operations"/>
  </r>
  <r>
    <s v="PTC004"/>
    <x v="0"/>
    <s v="LABORF"/>
    <s v="2025"/>
    <n v="0"/>
    <m/>
    <s v="GU001"/>
    <s v="536MOG"/>
    <s v="2399"/>
    <s v="655000"/>
    <m/>
    <m/>
    <s v="0"/>
    <s v="District"/>
    <s v="5"/>
    <x v="3"/>
    <s v="53"/>
    <x v="14"/>
    <s v="536"/>
    <s v="Mainenance &amp; Operations Manager"/>
    <s v="536A"/>
    <s v="PC - Maintenance &amp; Operations"/>
  </r>
  <r>
    <s v="PPE022"/>
    <x v="0"/>
    <s v="LABORF"/>
    <s v="2025"/>
    <n v="0"/>
    <m/>
    <s v="GU001"/>
    <s v="53EMOP"/>
    <s v="2394"/>
    <s v="677010"/>
    <m/>
    <m/>
    <s v="0"/>
    <s v="District"/>
    <s v="5"/>
    <x v="3"/>
    <s v="53"/>
    <x v="14"/>
    <s v="53E"/>
    <s v="Safety &amp; Seccurity"/>
    <s v="53EA"/>
    <s v="Safety &amp; Seccurity"/>
  </r>
  <r>
    <s v="PMC036"/>
    <x v="0"/>
    <s v="LABORF"/>
    <s v="2025"/>
    <n v="4846"/>
    <m/>
    <s v="RP043"/>
    <s v="550SV1"/>
    <s v="2191"/>
    <s v="633000"/>
    <m/>
    <m/>
    <s v="0"/>
    <s v="District"/>
    <s v="5"/>
    <x v="3"/>
    <s v="55"/>
    <x v="16"/>
    <s v="550"/>
    <s v="VP - Student Services"/>
    <s v="550A"/>
    <s v="VP - STUDENT SERVICES"/>
  </r>
  <r>
    <s v="PPE013"/>
    <x v="0"/>
    <s v="LABORF"/>
    <s v="2025"/>
    <n v="0"/>
    <m/>
    <s v="RP043"/>
    <s v="550SV1"/>
    <s v="2394"/>
    <s v="633000"/>
    <m/>
    <m/>
    <s v="0"/>
    <s v="District"/>
    <s v="5"/>
    <x v="3"/>
    <s v="55"/>
    <x v="16"/>
    <s v="550"/>
    <s v="VP - Student Services"/>
    <s v="550A"/>
    <s v="VP - STUDENT SERVICES"/>
  </r>
  <r>
    <s v="PTN012"/>
    <x v="0"/>
    <s v="LABORF"/>
    <s v="2025"/>
    <n v="0"/>
    <m/>
    <s v="GU001"/>
    <s v="550VI1"/>
    <s v="1214"/>
    <s v="601000"/>
    <m/>
    <m/>
    <s v="0"/>
    <s v="District"/>
    <s v="5"/>
    <x v="3"/>
    <s v="55"/>
    <x v="16"/>
    <s v="550"/>
    <s v="VP - Student Services"/>
    <s v="550A"/>
    <s v="VP - STUDENT SERVICES"/>
  </r>
  <r>
    <s v="PW2425"/>
    <x v="0"/>
    <s v="LABORF"/>
    <s v="2025"/>
    <n v="0"/>
    <m/>
    <s v="GU001"/>
    <s v="553FA2"/>
    <s v="2392"/>
    <s v="646001"/>
    <m/>
    <m/>
    <s v="0"/>
    <s v="District"/>
    <s v="5"/>
    <x v="3"/>
    <s v="55"/>
    <x v="16"/>
    <s v="553"/>
    <s v="Director of Financial Aid"/>
    <s v="553B"/>
    <s v="Director Financial Aid"/>
  </r>
  <r>
    <s v="PS2526"/>
    <x v="0"/>
    <s v="LABORF"/>
    <s v="2025"/>
    <n v="0"/>
    <m/>
    <s v="GU001"/>
    <s v="553FA2"/>
    <s v="2392"/>
    <s v="646001"/>
    <m/>
    <m/>
    <s v="0"/>
    <s v="District"/>
    <s v="5"/>
    <x v="3"/>
    <s v="55"/>
    <x v="16"/>
    <s v="553"/>
    <s v="Director of Financial Aid"/>
    <s v="553B"/>
    <s v="Director Financial Aid"/>
  </r>
  <r>
    <s v="PMN033"/>
    <x v="0"/>
    <s v="LABORF"/>
    <s v="2025"/>
    <n v="2033.85"/>
    <m/>
    <s v="RP669"/>
    <s v="553FA5"/>
    <s v="2110"/>
    <s v="646000"/>
    <m/>
    <m/>
    <s v="0"/>
    <s v="District"/>
    <s v="5"/>
    <x v="3"/>
    <s v="55"/>
    <x v="16"/>
    <s v="553"/>
    <s v="Director of Financial Aid"/>
    <s v="553B"/>
    <s v="Director Financial Aid"/>
  </r>
  <r>
    <s v="PMC247"/>
    <x v="0"/>
    <s v="LABORF"/>
    <s v="2025"/>
    <n v="13046.52"/>
    <m/>
    <s v="RP334"/>
    <s v="55BGU3"/>
    <s v="2191"/>
    <s v="601000"/>
    <m/>
    <m/>
    <s v="0"/>
    <s v="District"/>
    <s v="5"/>
    <x v="3"/>
    <s v="55"/>
    <x v="16"/>
    <s v="55B"/>
    <s v="Gear Up"/>
    <s v="55BA"/>
    <s v="Gear Up Manager"/>
  </r>
  <r>
    <s v="PMF178"/>
    <x v="0"/>
    <s v="LABORF"/>
    <s v="2025"/>
    <n v="108701.99"/>
    <m/>
    <s v="GU001"/>
    <s v="55CCG1"/>
    <s v="1231"/>
    <s v="631000"/>
    <m/>
    <m/>
    <s v="0"/>
    <s v="District"/>
    <s v="5"/>
    <x v="3"/>
    <s v="55"/>
    <x v="16"/>
    <s v="55C"/>
    <s v="Dean Student Success &amp; Counseling"/>
    <s v="55CA"/>
    <s v="Dean Student Success &amp; Counseling"/>
  </r>
  <r>
    <s v="PMF171"/>
    <x v="0"/>
    <s v="LABORF"/>
    <s v="2025"/>
    <n v="111419.54"/>
    <m/>
    <s v="GU001"/>
    <s v="55CCG1"/>
    <s v="1231"/>
    <s v="631000"/>
    <m/>
    <m/>
    <s v="0"/>
    <s v="District"/>
    <s v="5"/>
    <x v="3"/>
    <s v="55"/>
    <x v="16"/>
    <s v="55C"/>
    <s v="Dean Student Success &amp; Counseling"/>
    <s v="55CA"/>
    <s v="Dean Student Success &amp; Counseling"/>
  </r>
  <r>
    <s v="PMN025"/>
    <x v="0"/>
    <s v="LABORF"/>
    <s v="2025"/>
    <n v="12905.37"/>
    <m/>
    <s v="RP384"/>
    <s v="55CEQA"/>
    <s v="2110"/>
    <s v="649090"/>
    <m/>
    <m/>
    <s v="0"/>
    <s v="District"/>
    <s v="5"/>
    <x v="3"/>
    <s v="55"/>
    <x v="16"/>
    <s v="55C"/>
    <s v="Dean Student Success &amp; Counseling"/>
    <s v="55CA"/>
    <s v="Dean Student Success &amp; Counseling"/>
  </r>
  <r>
    <s v="PMC227"/>
    <x v="0"/>
    <s v="LABORF"/>
    <s v="2025"/>
    <n v="12914.33"/>
    <m/>
    <s v="RP384"/>
    <s v="55CEQA"/>
    <s v="2191"/>
    <s v="649090"/>
    <m/>
    <m/>
    <s v="0"/>
    <s v="District"/>
    <s v="5"/>
    <x v="3"/>
    <s v="55"/>
    <x v="16"/>
    <s v="55C"/>
    <s v="Dean Student Success &amp; Counseling"/>
    <s v="55CA"/>
    <s v="Dean Student Success &amp; Counseling"/>
  </r>
  <r>
    <s v="PMC254"/>
    <x v="0"/>
    <s v="LABORF"/>
    <s v="2025"/>
    <n v="9294.4599999999991"/>
    <m/>
    <s v="GU001"/>
    <s v="55CMT1"/>
    <s v="2191"/>
    <s v="632000"/>
    <m/>
    <m/>
    <s v="0"/>
    <s v="District"/>
    <s v="5"/>
    <x v="3"/>
    <s v="55"/>
    <x v="16"/>
    <s v="55C"/>
    <s v="Dean Student Success &amp; Counseling"/>
    <s v="55CA"/>
    <s v="Dean Student Success &amp; Counseling"/>
  </r>
  <r>
    <s v="PMC254"/>
    <x v="0"/>
    <s v="LABORF"/>
    <s v="2025"/>
    <n v="8579.5"/>
    <m/>
    <s v="RP384"/>
    <s v="55CMT9"/>
    <s v="2191"/>
    <s v="632000"/>
    <m/>
    <m/>
    <s v="0"/>
    <s v="District"/>
    <s v="5"/>
    <x v="3"/>
    <s v="55"/>
    <x v="16"/>
    <s v="55C"/>
    <s v="Dean Student Success &amp; Counseling"/>
    <s v="55CA"/>
    <s v="Dean Student Success &amp; Counseling"/>
  </r>
  <r>
    <s v="PMM070"/>
    <x v="0"/>
    <s v="LABORF"/>
    <s v="2025"/>
    <n v="2496.84"/>
    <m/>
    <s v="RP384"/>
    <s v="55CMT9"/>
    <s v="1214"/>
    <s v="631000"/>
    <m/>
    <m/>
    <s v="0"/>
    <s v="District"/>
    <s v="5"/>
    <x v="3"/>
    <s v="55"/>
    <x v="16"/>
    <s v="55C"/>
    <s v="Dean Student Success &amp; Counseling"/>
    <s v="55CA"/>
    <s v="Dean Student Success &amp; Counseling"/>
  </r>
  <r>
    <s v="PMF198"/>
    <x v="0"/>
    <s v="LABORF"/>
    <s v="2025"/>
    <n v="0"/>
    <m/>
    <s v="RP009"/>
    <s v="55CCA1"/>
    <s v="1231"/>
    <s v="643010"/>
    <s v="CARDCA"/>
    <m/>
    <s v="0"/>
    <s v="District"/>
    <s v="5"/>
    <x v="3"/>
    <s v="55"/>
    <x v="16"/>
    <s v="55C"/>
    <s v="Dean Student Success &amp; Counseling"/>
    <s v="55CB"/>
    <s v="Director of Student Services"/>
  </r>
  <r>
    <s v="PMC251"/>
    <x v="0"/>
    <s v="LABORF"/>
    <s v="2025"/>
    <n v="4796.7700000000004"/>
    <m/>
    <s v="RP007"/>
    <s v="55CDS2"/>
    <s v="2191"/>
    <s v="642000"/>
    <m/>
    <m/>
    <s v="0"/>
    <s v="District"/>
    <s v="5"/>
    <x v="3"/>
    <s v="55"/>
    <x v="16"/>
    <s v="55C"/>
    <s v="Dean Student Success &amp; Counseling"/>
    <s v="55CB"/>
    <s v="Director of Student Services"/>
  </r>
  <r>
    <s v="PMC232"/>
    <x v="0"/>
    <s v="LABORF"/>
    <s v="2025"/>
    <n v="16700.650000000001"/>
    <m/>
    <s v="RP007"/>
    <s v="55CDS3"/>
    <s v="2191"/>
    <s v="642000"/>
    <m/>
    <m/>
    <s v="0"/>
    <s v="District"/>
    <s v="5"/>
    <x v="3"/>
    <s v="55"/>
    <x v="16"/>
    <s v="55C"/>
    <s v="Dean Student Success &amp; Counseling"/>
    <s v="55CB"/>
    <s v="Director of Student Services"/>
  </r>
  <r>
    <s v="PMC258"/>
    <x v="0"/>
    <s v="LABORF"/>
    <s v="2025"/>
    <n v="23062.47"/>
    <m/>
    <s v="RP005"/>
    <s v="55CEO1"/>
    <s v="2191"/>
    <s v="643000"/>
    <s v="EOPDCA"/>
    <m/>
    <s v="0"/>
    <s v="District"/>
    <s v="5"/>
    <x v="3"/>
    <s v="55"/>
    <x v="16"/>
    <s v="55C"/>
    <s v="Dean Student Success &amp; Counseling"/>
    <s v="55CB"/>
    <s v="Director of Student Services"/>
  </r>
  <r>
    <s v="PMF118"/>
    <x v="0"/>
    <s v="LABORF"/>
    <s v="2025"/>
    <n v="22988.01"/>
    <m/>
    <s v="RP005"/>
    <s v="55CEO1"/>
    <s v="1231"/>
    <s v="643000"/>
    <s v="EOPDCB"/>
    <m/>
    <s v="0"/>
    <s v="District"/>
    <s v="5"/>
    <x v="3"/>
    <s v="55"/>
    <x v="16"/>
    <s v="55C"/>
    <s v="Dean Student Success &amp; Counseling"/>
    <s v="55CB"/>
    <s v="Director of Student Services"/>
  </r>
  <r>
    <s v="PMF116"/>
    <x v="0"/>
    <s v="LABORF"/>
    <s v="2025"/>
    <n v="3347.5"/>
    <m/>
    <s v="RP005"/>
    <s v="55CEO1"/>
    <s v="1231"/>
    <s v="643000"/>
    <s v="EOPDCA"/>
    <m/>
    <s v="0"/>
    <s v="District"/>
    <s v="5"/>
    <x v="3"/>
    <s v="55"/>
    <x v="16"/>
    <s v="55C"/>
    <s v="Dean Student Success &amp; Counseling"/>
    <s v="55CB"/>
    <s v="Director of Student Services"/>
  </r>
  <r>
    <s v="PTF029"/>
    <x v="0"/>
    <s v="LABORF"/>
    <s v="2025"/>
    <n v="62125.63"/>
    <m/>
    <s v="RP005"/>
    <s v="55CEO1"/>
    <s v="1411"/>
    <s v="643000"/>
    <s v="EOPDCB"/>
    <m/>
    <s v="0"/>
    <s v="District"/>
    <s v="5"/>
    <x v="3"/>
    <s v="55"/>
    <x v="16"/>
    <s v="55C"/>
    <s v="Dean Student Success &amp; Counseling"/>
    <s v="55CB"/>
    <s v="Director of Student Services"/>
  </r>
  <r>
    <s v="PMM069"/>
    <x v="0"/>
    <s v="LABORF"/>
    <s v="2025"/>
    <n v="2927.84"/>
    <m/>
    <s v="RP212"/>
    <s v="55CWW1"/>
    <s v="1214"/>
    <s v="601000"/>
    <m/>
    <m/>
    <s v="0"/>
    <s v="District"/>
    <s v="5"/>
    <x v="3"/>
    <s v="55"/>
    <x v="16"/>
    <s v="55C"/>
    <s v="Dean Student Success &amp; Counseling"/>
    <s v="55CB"/>
    <s v="Director of Student Services"/>
  </r>
  <r>
    <s v="PMN023"/>
    <x v="0"/>
    <s v="LABORF"/>
    <s v="2025"/>
    <n v="122024.45"/>
    <m/>
    <s v="GU001"/>
    <s v="55DAR1"/>
    <s v="2110"/>
    <s v="620000"/>
    <m/>
    <m/>
    <s v="0"/>
    <s v="District"/>
    <s v="5"/>
    <x v="3"/>
    <s v="55"/>
    <x v="16"/>
    <s v="55D"/>
    <s v="Director Enrollment Svs"/>
    <s v="55DA"/>
    <s v="Director Enrollment Svs"/>
  </r>
  <r>
    <s v="PMC012"/>
    <x v="0"/>
    <s v="LABORF"/>
    <s v="2025"/>
    <n v="23842.29"/>
    <m/>
    <s v="GU001"/>
    <s v="55DAR1"/>
    <s v="2191"/>
    <s v="620000"/>
    <m/>
    <m/>
    <s v="0"/>
    <s v="District"/>
    <s v="5"/>
    <x v="3"/>
    <s v="55"/>
    <x v="16"/>
    <s v="55D"/>
    <s v="Director Enrollment Svs"/>
    <s v="55DA"/>
    <s v="Director Enrollment Svs"/>
  </r>
  <r>
    <s v="DTM007"/>
    <x v="0"/>
    <s v="LABORF"/>
    <s v="2025"/>
    <n v="0"/>
    <m/>
    <s v="GU001"/>
    <s v="R00CO1"/>
    <s v="1214"/>
    <s v="660010"/>
    <m/>
    <m/>
    <s v="0"/>
    <s v="District"/>
    <s v="1"/>
    <x v="0"/>
    <s v="10"/>
    <x v="0"/>
    <s v="100"/>
    <s v="Chancellor's - Office"/>
    <s v="100A"/>
    <s v="Chancellor's - Office"/>
  </r>
  <r>
    <s v="DMM031"/>
    <x v="0"/>
    <s v="LABORF"/>
    <s v="2025"/>
    <n v="27239.38"/>
    <m/>
    <s v="GU001"/>
    <s v="D01CO2"/>
    <s v="1214"/>
    <s v="711001"/>
    <m/>
    <m/>
    <s v="0"/>
    <s v="District"/>
    <s v="1"/>
    <x v="0"/>
    <s v="10"/>
    <x v="0"/>
    <s v="101"/>
    <s v="Chancellor's - Admin. Assistant"/>
    <s v="101A"/>
    <s v="Chancellor's - Admin. Assistant"/>
  </r>
  <r>
    <s v="DMT001"/>
    <x v="0"/>
    <s v="LABORF"/>
    <s v="2025"/>
    <n v="3600"/>
    <m/>
    <s v="GU001"/>
    <s v="R01BT1"/>
    <s v="2110"/>
    <s v="660020"/>
    <m/>
    <m/>
    <s v="0"/>
    <s v="District"/>
    <s v="1"/>
    <x v="0"/>
    <s v="10"/>
    <x v="0"/>
    <s v="101"/>
    <s v="Chancellor's - Admin. Assistant"/>
    <s v="101A"/>
    <s v="Chancellor's - Admin. Assistant"/>
  </r>
  <r>
    <s v="DMT005"/>
    <x v="0"/>
    <s v="LABORF"/>
    <s v="2025"/>
    <n v="3600"/>
    <m/>
    <s v="GU001"/>
    <s v="R01BT1"/>
    <s v="2110"/>
    <s v="660020"/>
    <m/>
    <m/>
    <s v="0"/>
    <s v="District"/>
    <s v="1"/>
    <x v="0"/>
    <s v="10"/>
    <x v="0"/>
    <s v="101"/>
    <s v="Chancellor's - Admin. Assistant"/>
    <s v="101A"/>
    <s v="Chancellor's - Admin. Assistant"/>
  </r>
  <r>
    <s v="DMR002"/>
    <x v="0"/>
    <s v="LABORF"/>
    <s v="2025"/>
    <n v="3600"/>
    <m/>
    <s v="GU001"/>
    <s v="R01BT1"/>
    <s v="2394"/>
    <s v="660020"/>
    <m/>
    <m/>
    <s v="0"/>
    <s v="District"/>
    <s v="1"/>
    <x v="0"/>
    <s v="10"/>
    <x v="0"/>
    <s v="101"/>
    <s v="Chancellor's - Admin. Assistant"/>
    <s v="101A"/>
    <s v="Chancellor's - Admin. Assistant"/>
  </r>
  <r>
    <s v="DMN090"/>
    <x v="0"/>
    <s v="LABORF"/>
    <s v="2025"/>
    <n v="86720.5"/>
    <m/>
    <s v="RP040"/>
    <s v="102RG1"/>
    <s v="2110"/>
    <s v="684000"/>
    <m/>
    <m/>
    <s v="0"/>
    <s v="District"/>
    <s v="1"/>
    <x v="0"/>
    <s v="10"/>
    <x v="0"/>
    <s v="102"/>
    <s v="Public Affairs &amp; Development"/>
    <s v="102B"/>
    <s v="CREL Future Dev (1)"/>
  </r>
  <r>
    <s v="DMN093"/>
    <x v="0"/>
    <s v="LABORF"/>
    <s v="2025"/>
    <n v="0"/>
    <m/>
    <s v="RP586"/>
    <s v="102EC2"/>
    <s v="2110"/>
    <s v="679000"/>
    <m/>
    <m/>
    <s v="0"/>
    <s v="District"/>
    <s v="1"/>
    <x v="0"/>
    <s v="10"/>
    <x v="0"/>
    <s v="102"/>
    <s v="Public Affairs &amp; Development"/>
    <s v="102E"/>
    <s v="Early College (Dual Enrollment)"/>
  </r>
  <r>
    <s v="DPE018"/>
    <x v="0"/>
    <s v="LABORF"/>
    <s v="2025"/>
    <n v="0"/>
    <m/>
    <s v="RP586"/>
    <s v="102EC2"/>
    <s v="2394"/>
    <s v="601000"/>
    <m/>
    <m/>
    <s v="0"/>
    <s v="District"/>
    <s v="1"/>
    <x v="0"/>
    <s v="10"/>
    <x v="0"/>
    <s v="102"/>
    <s v="Public Affairs &amp; Development"/>
    <s v="102E"/>
    <s v="Early College (Dual Enrollment)"/>
  </r>
  <r>
    <s v="DMC205"/>
    <x v="0"/>
    <s v="LABORF"/>
    <s v="2025"/>
    <n v="53202.85"/>
    <m/>
    <s v="RP109"/>
    <s v="102HL1"/>
    <s v="2191"/>
    <s v="684000"/>
    <m/>
    <m/>
    <s v="0"/>
    <s v="District"/>
    <s v="1"/>
    <x v="0"/>
    <s v="10"/>
    <x v="0"/>
    <s v="102"/>
    <s v="Public Affairs &amp; Development"/>
    <s v="102G"/>
    <s v="AVC Public Affairs &amp; Dev"/>
  </r>
  <r>
    <s v="DMC202"/>
    <x v="0"/>
    <s v="LABORF"/>
    <s v="2025"/>
    <n v="52990.64"/>
    <m/>
    <s v="RP109"/>
    <s v="102HL1"/>
    <s v="2191"/>
    <s v="684000"/>
    <m/>
    <m/>
    <s v="0"/>
    <s v="District"/>
    <s v="1"/>
    <x v="0"/>
    <s v="10"/>
    <x v="0"/>
    <s v="102"/>
    <s v="Public Affairs &amp; Development"/>
    <s v="102G"/>
    <s v="AVC Public Affairs &amp; Dev"/>
  </r>
  <r>
    <s v="DMN101"/>
    <x v="0"/>
    <s v="LABORF"/>
    <s v="2025"/>
    <n v="72272.86"/>
    <m/>
    <s v="RP109"/>
    <s v="102HL1"/>
    <s v="2110"/>
    <s v="684000"/>
    <m/>
    <m/>
    <s v="0"/>
    <s v="District"/>
    <s v="1"/>
    <x v="0"/>
    <s v="10"/>
    <x v="0"/>
    <s v="102"/>
    <s v="Public Affairs &amp; Development"/>
    <s v="102G"/>
    <s v="AVC Public Affairs &amp; Dev"/>
  </r>
  <r>
    <s v="BMC759"/>
    <x v="0"/>
    <s v="LABORF"/>
    <s v="2025"/>
    <n v="0"/>
    <m/>
    <s v="RP109"/>
    <s v="102HL1"/>
    <s v="2191"/>
    <s v="684000"/>
    <m/>
    <m/>
    <s v="0"/>
    <s v="District"/>
    <s v="1"/>
    <x v="0"/>
    <s v="10"/>
    <x v="0"/>
    <s v="102"/>
    <s v="Public Affairs &amp; Development"/>
    <s v="102G"/>
    <s v="AVC Public Affairs &amp; Dev"/>
  </r>
  <r>
    <s v="BMN148"/>
    <x v="0"/>
    <s v="LABORF"/>
    <s v="2025"/>
    <n v="0"/>
    <m/>
    <s v="RP109"/>
    <s v="102HL1"/>
    <s v="2110"/>
    <s v="684000"/>
    <m/>
    <m/>
    <s v="0"/>
    <s v="District"/>
    <s v="1"/>
    <x v="0"/>
    <s v="10"/>
    <x v="0"/>
    <s v="102"/>
    <s v="Public Affairs &amp; Development"/>
    <s v="102G"/>
    <s v="AVC Public Affairs &amp; Dev"/>
  </r>
  <r>
    <s v="DPE020"/>
    <x v="0"/>
    <s v="LABORF"/>
    <s v="2025"/>
    <n v="0"/>
    <m/>
    <s v="GU001"/>
    <s v="10AIR1"/>
    <s v="2394"/>
    <s v="679000"/>
    <m/>
    <m/>
    <s v="0"/>
    <s v="District"/>
    <s v="1"/>
    <x v="0"/>
    <s v="10"/>
    <x v="0"/>
    <s v="10A"/>
    <s v="Institutional Research"/>
    <s v="10AA"/>
    <s v="Institutional Research"/>
  </r>
  <r>
    <s v="DMN104"/>
    <x v="0"/>
    <s v="LABORF"/>
    <s v="2025"/>
    <n v="196586.25"/>
    <m/>
    <s v="GU001"/>
    <s v="10AIR1"/>
    <s v="2110"/>
    <s v="679000"/>
    <m/>
    <m/>
    <s v="0"/>
    <s v="District"/>
    <s v="1"/>
    <x v="0"/>
    <s v="10"/>
    <x v="0"/>
    <s v="10A"/>
    <s v="Institutional Research"/>
    <s v="10AA"/>
    <s v="Institutional Research"/>
  </r>
  <r>
    <s v="BMC839"/>
    <x v="0"/>
    <s v="LABORF"/>
    <s v="2025"/>
    <n v="46044.06"/>
    <m/>
    <s v="RP173"/>
    <s v="10ATP1"/>
    <s v="2191"/>
    <s v="679000"/>
    <m/>
    <m/>
    <s v="0"/>
    <s v="District"/>
    <s v="1"/>
    <x v="0"/>
    <s v="10"/>
    <x v="0"/>
    <s v="10A"/>
    <s v="Institutional Research"/>
    <s v="10AB"/>
    <s v="Institutional Research-Grants"/>
  </r>
  <r>
    <s v="DMM029"/>
    <x v="0"/>
    <s v="LABORF"/>
    <s v="2025"/>
    <n v="194147.97"/>
    <m/>
    <s v="GU001"/>
    <s v="110ES1"/>
    <s v="1214"/>
    <s v="679000"/>
    <m/>
    <m/>
    <s v="0"/>
    <s v="District"/>
    <s v="1"/>
    <x v="0"/>
    <s v="11"/>
    <x v="1"/>
    <s v="110"/>
    <s v="Asst. Chancellor-Educational Svcs"/>
    <s v="110A"/>
    <s v="Asst. Chancellor-Educational Svcs"/>
  </r>
  <r>
    <s v="DPE015"/>
    <x v="0"/>
    <s v="LABORF"/>
    <s v="2025"/>
    <n v="0"/>
    <m/>
    <s v="RP634"/>
    <s v="11BAE9"/>
    <s v="2412"/>
    <s v="684000"/>
    <m/>
    <m/>
    <s v="0"/>
    <s v="District"/>
    <s v="1"/>
    <x v="0"/>
    <s v="11"/>
    <x v="1"/>
    <s v="11B"/>
    <s v="Assoc. Chanc. Econ &amp; Workfrce Dev"/>
    <s v="11BA"/>
    <s v="Director, Adult Ed"/>
  </r>
  <r>
    <s v="DMC166"/>
    <x v="0"/>
    <s v="LABORF"/>
    <s v="2025"/>
    <n v="5144.1899999999996"/>
    <m/>
    <s v="CE035"/>
    <s v="11BBC3"/>
    <s v="2191"/>
    <s v="684000"/>
    <m/>
    <m/>
    <s v="0"/>
    <s v="District"/>
    <s v="1"/>
    <x v="0"/>
    <s v="11"/>
    <x v="1"/>
    <s v="11B"/>
    <s v="Assoc. Chanc. Econ &amp; Workfrce Dev"/>
    <s v="11BB"/>
    <s v="Tech Prep Education CC"/>
  </r>
  <r>
    <s v="DMM009"/>
    <x v="0"/>
    <s v="LABORF"/>
    <s v="2025"/>
    <n v="0"/>
    <m/>
    <s v="CE015"/>
    <s v="11BCR1"/>
    <s v="1214"/>
    <s v="684000"/>
    <m/>
    <m/>
    <s v="0"/>
    <s v="District"/>
    <s v="1"/>
    <x v="0"/>
    <s v="11"/>
    <x v="1"/>
    <s v="11B"/>
    <s v="Assoc. Chanc. Econ &amp; Workfrce Dev"/>
    <s v="11BC"/>
    <s v="Tech Prep Education BC"/>
  </r>
  <r>
    <s v="DMM009"/>
    <x v="0"/>
    <s v="LABORF"/>
    <s v="2025"/>
    <n v="0"/>
    <m/>
    <s v="RP615"/>
    <s v="117A01"/>
    <s v="1214"/>
    <s v="684000"/>
    <m/>
    <m/>
    <s v="0"/>
    <s v="District"/>
    <s v="1"/>
    <x v="0"/>
    <s v="11"/>
    <x v="1"/>
    <s v="11B"/>
    <s v="Assoc. Chanc. Econ &amp; Workfrce Dev"/>
    <s v="11BH"/>
    <s v="Clean Energy"/>
  </r>
  <r>
    <s v="DPE047"/>
    <x v="0"/>
    <s v="LABORF"/>
    <s v="2025"/>
    <n v="0"/>
    <m/>
    <s v="RP615"/>
    <s v="117A01"/>
    <s v="2412"/>
    <s v="684000"/>
    <m/>
    <m/>
    <s v="0"/>
    <s v="District"/>
    <s v="1"/>
    <x v="0"/>
    <s v="11"/>
    <x v="1"/>
    <s v="11B"/>
    <s v="Assoc. Chanc. Econ &amp; Workfrce Dev"/>
    <s v="11BH"/>
    <s v="Clean Energy"/>
  </r>
  <r>
    <s v="DPE036"/>
    <x v="0"/>
    <s v="LABORF"/>
    <s v="2025"/>
    <n v="0"/>
    <m/>
    <s v="RP615"/>
    <s v="117A01"/>
    <s v="2412"/>
    <s v="684000"/>
    <m/>
    <m/>
    <s v="0"/>
    <s v="District"/>
    <s v="1"/>
    <x v="0"/>
    <s v="11"/>
    <x v="1"/>
    <s v="11B"/>
    <s v="Assoc. Chanc. Econ &amp; Workfrce Dev"/>
    <s v="11BH"/>
    <s v="Clean Energy"/>
  </r>
  <r>
    <s v="DPE012"/>
    <x v="0"/>
    <s v="LABORF"/>
    <s v="2025"/>
    <n v="0"/>
    <m/>
    <s v="CE005"/>
    <s v="117ETA"/>
    <s v="2394"/>
    <s v="684000"/>
    <m/>
    <m/>
    <s v="0"/>
    <s v="District"/>
    <s v="1"/>
    <x v="0"/>
    <s v="11"/>
    <x v="1"/>
    <s v="11B"/>
    <s v="Assoc. Chanc. Econ &amp; Workfrce Dev"/>
    <s v="11BJ"/>
    <s v="Workplace Learning"/>
  </r>
  <r>
    <s v="DTC049"/>
    <x v="0"/>
    <s v="LABORF"/>
    <s v="2025"/>
    <n v="0"/>
    <m/>
    <s v="CE005"/>
    <s v="117ETB"/>
    <s v="2399"/>
    <s v="684000"/>
    <m/>
    <m/>
    <s v="0"/>
    <s v="District"/>
    <s v="1"/>
    <x v="0"/>
    <s v="11"/>
    <x v="1"/>
    <s v="11B"/>
    <s v="Assoc. Chanc. Econ &amp; Workfrce Dev"/>
    <s v="11BJ"/>
    <s v="Workplace Learning"/>
  </r>
  <r>
    <s v="DPE017"/>
    <x v="0"/>
    <s v="LABORF"/>
    <s v="2025"/>
    <n v="0"/>
    <m/>
    <s v="CE005"/>
    <s v="117ETB"/>
    <s v="2412"/>
    <s v="611000"/>
    <m/>
    <m/>
    <s v="0"/>
    <s v="District"/>
    <s v="1"/>
    <x v="0"/>
    <s v="11"/>
    <x v="1"/>
    <s v="11B"/>
    <s v="Assoc. Chanc. Econ &amp; Workfrce Dev"/>
    <s v="11BJ"/>
    <s v="Workplace Learning"/>
  </r>
  <r>
    <s v="DPE070"/>
    <x v="0"/>
    <s v="LABORF"/>
    <s v="2025"/>
    <n v="0"/>
    <m/>
    <s v="CE005"/>
    <s v="117ETD"/>
    <s v="2394"/>
    <s v="684000"/>
    <m/>
    <m/>
    <s v="0"/>
    <s v="District"/>
    <s v="1"/>
    <x v="0"/>
    <s v="11"/>
    <x v="1"/>
    <s v="11B"/>
    <s v="Assoc. Chanc. Econ &amp; Workfrce Dev"/>
    <s v="11BJ"/>
    <s v="Workplace Learning"/>
  </r>
  <r>
    <s v="DPE028"/>
    <x v="0"/>
    <s v="LABORF"/>
    <s v="2025"/>
    <n v="0"/>
    <m/>
    <s v="CE005"/>
    <s v="117ETD"/>
    <s v="2394"/>
    <s v="684000"/>
    <m/>
    <m/>
    <s v="0"/>
    <s v="District"/>
    <s v="1"/>
    <x v="0"/>
    <s v="11"/>
    <x v="1"/>
    <s v="11B"/>
    <s v="Assoc. Chanc. Econ &amp; Workfrce Dev"/>
    <s v="11BJ"/>
    <s v="Workplace Learning"/>
  </r>
  <r>
    <s v="DPE030"/>
    <x v="0"/>
    <s v="LABORF"/>
    <s v="2025"/>
    <n v="0"/>
    <m/>
    <s v="CE005"/>
    <s v="117ETD"/>
    <s v="2394"/>
    <s v="684000"/>
    <m/>
    <m/>
    <s v="0"/>
    <s v="District"/>
    <s v="1"/>
    <x v="0"/>
    <s v="11"/>
    <x v="1"/>
    <s v="11B"/>
    <s v="Assoc. Chanc. Econ &amp; Workfrce Dev"/>
    <s v="11BJ"/>
    <s v="Workplace Learning"/>
  </r>
  <r>
    <s v="DPE093"/>
    <x v="0"/>
    <s v="LABORF"/>
    <s v="2025"/>
    <n v="0"/>
    <m/>
    <s v="GU001"/>
    <s v="117ETP"/>
    <s v="2412"/>
    <s v="684000"/>
    <m/>
    <m/>
    <s v="0"/>
    <s v="District"/>
    <s v="1"/>
    <x v="0"/>
    <s v="11"/>
    <x v="1"/>
    <s v="11B"/>
    <s v="Assoc. Chanc. Econ &amp; Workfrce Dev"/>
    <s v="11BJ"/>
    <s v="Workplace Learning"/>
  </r>
  <r>
    <s v="DMC207"/>
    <x v="0"/>
    <s v="LABORF"/>
    <s v="2025"/>
    <n v="20708.759999999998"/>
    <m/>
    <s v="RP677"/>
    <s v="11BK1A"/>
    <s v="2191"/>
    <s v="684000"/>
    <m/>
    <m/>
    <s v="0"/>
    <s v="District"/>
    <s v="1"/>
    <x v="0"/>
    <s v="11"/>
    <x v="1"/>
    <s v="11B"/>
    <s v="Assoc. Chanc. Econ &amp; Workfrce Dev"/>
    <s v="11BK"/>
    <s v="SWF Fiscal Agent"/>
  </r>
  <r>
    <s v="DMC181"/>
    <x v="0"/>
    <s v="LABORF"/>
    <s v="2025"/>
    <n v="63055.43"/>
    <m/>
    <s v="RP676"/>
    <s v="11BK58"/>
    <s v="2191"/>
    <s v="684000"/>
    <m/>
    <m/>
    <s v="0"/>
    <s v="District"/>
    <s v="1"/>
    <x v="0"/>
    <s v="11"/>
    <x v="1"/>
    <s v="11B"/>
    <s v="Assoc. Chanc. Econ &amp; Workfrce Dev"/>
    <s v="11BK"/>
    <s v="SWF Fiscal Agent"/>
  </r>
  <r>
    <s v="DMC180"/>
    <x v="0"/>
    <s v="LABORF"/>
    <s v="2025"/>
    <n v="46453.52"/>
    <m/>
    <s v="RP675"/>
    <s v="11BKAA"/>
    <s v="2191"/>
    <s v="684000"/>
    <m/>
    <m/>
    <s v="0"/>
    <s v="District"/>
    <s v="1"/>
    <x v="0"/>
    <s v="11"/>
    <x v="1"/>
    <s v="11B"/>
    <s v="Assoc. Chanc. Econ &amp; Workfrce Dev"/>
    <s v="11BK"/>
    <s v="SWF Fiscal Agent"/>
  </r>
  <r>
    <s v="DMN097"/>
    <x v="0"/>
    <s v="LABORF"/>
    <s v="2025"/>
    <n v="9239.64"/>
    <m/>
    <s v="RP617"/>
    <s v="11BKFP"/>
    <s v="2110"/>
    <s v="684000"/>
    <m/>
    <m/>
    <s v="0"/>
    <s v="District"/>
    <s v="1"/>
    <x v="0"/>
    <s v="11"/>
    <x v="1"/>
    <s v="11B"/>
    <s v="Assoc. Chanc. Econ &amp; Workfrce Dev"/>
    <s v="11BK"/>
    <s v="SWF Fiscal Agent"/>
  </r>
  <r>
    <s v="DMC189"/>
    <x v="0"/>
    <s v="LABORF"/>
    <s v="2025"/>
    <n v="81392.52"/>
    <m/>
    <s v="GU001"/>
    <s v="120BS1"/>
    <s v="2191"/>
    <s v="672000"/>
    <m/>
    <m/>
    <s v="0"/>
    <s v="District"/>
    <s v="1"/>
    <x v="0"/>
    <s v="12"/>
    <x v="2"/>
    <s v="120"/>
    <s v="Asst. Chancellor, Admin Svcs."/>
    <s v="120A"/>
    <s v="Asst. Chancellor - Admin Svcs."/>
  </r>
  <r>
    <s v="DMC165"/>
    <x v="0"/>
    <s v="LABORF"/>
    <s v="2025"/>
    <n v="61145.5"/>
    <m/>
    <s v="GU001"/>
    <s v="122BS2"/>
    <s v="2191"/>
    <s v="672000"/>
    <m/>
    <m/>
    <s v="0"/>
    <s v="District"/>
    <s v="1"/>
    <x v="0"/>
    <s v="12"/>
    <x v="2"/>
    <s v="122"/>
    <s v="Director of Accounting Services"/>
    <s v="122A"/>
    <s v="Director of Accounting Services"/>
  </r>
  <r>
    <s v="DMC150"/>
    <x v="0"/>
    <s v="LABORF"/>
    <s v="2025"/>
    <n v="75581.039999999994"/>
    <m/>
    <s v="GU001"/>
    <s v="122BS2"/>
    <s v="2191"/>
    <s v="672000"/>
    <m/>
    <m/>
    <s v="0"/>
    <s v="District"/>
    <s v="1"/>
    <x v="0"/>
    <s v="12"/>
    <x v="2"/>
    <s v="122"/>
    <s v="Director of Accounting Services"/>
    <s v="122A"/>
    <s v="Director of Accounting Services"/>
  </r>
  <r>
    <s v="DMN028"/>
    <x v="0"/>
    <s v="LABORF"/>
    <s v="2025"/>
    <n v="128201.94"/>
    <m/>
    <s v="GU001"/>
    <s v="122BS5"/>
    <s v="2110"/>
    <s v="672000"/>
    <m/>
    <m/>
    <s v="0"/>
    <s v="District"/>
    <s v="1"/>
    <x v="0"/>
    <s v="12"/>
    <x v="2"/>
    <s v="122"/>
    <s v="Director of Accounting Services"/>
    <s v="122C"/>
    <s v="CC Business Office"/>
  </r>
  <r>
    <s v="DMC012"/>
    <x v="0"/>
    <s v="LABORF"/>
    <s v="2025"/>
    <n v="54828"/>
    <m/>
    <s v="GU001"/>
    <s v="122BS4"/>
    <s v="2191"/>
    <s v="672000"/>
    <m/>
    <m/>
    <s v="0"/>
    <s v="District"/>
    <s v="1"/>
    <x v="0"/>
    <s v="12"/>
    <x v="2"/>
    <s v="122"/>
    <s v="Director of Accounting Services"/>
    <s v="122P"/>
    <s v="PC Business Office"/>
  </r>
  <r>
    <s v="DMN055"/>
    <x v="0"/>
    <s v="LABORF"/>
    <s v="2025"/>
    <n v="89687.97"/>
    <m/>
    <s v="GU001"/>
    <s v="130IT0"/>
    <s v="2110"/>
    <s v="678000"/>
    <m/>
    <m/>
    <s v="0"/>
    <s v="District"/>
    <s v="1"/>
    <x v="0"/>
    <s v="13"/>
    <x v="3"/>
    <s v="130"/>
    <s v="IT-Dir. Information Technology"/>
    <s v="130A"/>
    <s v="IT-Dir. Information Technology"/>
  </r>
  <r>
    <s v="DMN091"/>
    <x v="0"/>
    <s v="LABORF"/>
    <s v="2025"/>
    <n v="137895.26"/>
    <m/>
    <s v="GU001"/>
    <s v="132EA0"/>
    <s v="2110"/>
    <s v="678000"/>
    <m/>
    <m/>
    <s v="0"/>
    <s v="District"/>
    <s v="1"/>
    <x v="0"/>
    <s v="13"/>
    <x v="3"/>
    <s v="132"/>
    <s v="IT-Director, Enterprise Application"/>
    <s v="132A"/>
    <s v="IT-Director, Enterprise Application"/>
  </r>
  <r>
    <s v="DMC176"/>
    <x v="0"/>
    <s v="LABORF"/>
    <s v="2025"/>
    <n v="64335.7"/>
    <m/>
    <s v="GU001"/>
    <s v="133II0"/>
    <s v="2191"/>
    <s v="678000"/>
    <m/>
    <m/>
    <s v="0"/>
    <s v="District"/>
    <s v="1"/>
    <x v="0"/>
    <s v="13"/>
    <x v="3"/>
    <s v="133"/>
    <s v="IT-Director, IT Infrastructure"/>
    <s v="133A"/>
    <s v="IT-Director, IT Infrastructure"/>
  </r>
  <r>
    <s v="DPE011"/>
    <x v="0"/>
    <s v="LABORF"/>
    <s v="2025"/>
    <n v="0"/>
    <m/>
    <s v="GU001"/>
    <s v="140HR0"/>
    <s v="2394"/>
    <s v="673000"/>
    <m/>
    <m/>
    <s v="0"/>
    <s v="District"/>
    <s v="1"/>
    <x v="0"/>
    <s v="14"/>
    <x v="4"/>
    <s v="140"/>
    <s v="HR - Vice Chancellor"/>
    <s v="140A"/>
    <s v="HR - Vice Chancellor"/>
  </r>
  <r>
    <s v="DMC204"/>
    <x v="0"/>
    <s v="LABORF"/>
    <s v="2025"/>
    <n v="51724.82"/>
    <m/>
    <s v="GU001"/>
    <s v="145HR4"/>
    <s v="2191"/>
    <s v="673000"/>
    <m/>
    <m/>
    <s v="0"/>
    <s v="District"/>
    <s v="1"/>
    <x v="0"/>
    <s v="14"/>
    <x v="4"/>
    <s v="145"/>
    <s v="District HR"/>
    <s v="145A"/>
    <s v="HR Manager - PC"/>
  </r>
  <r>
    <s v="DMN033"/>
    <x v="0"/>
    <s v="LABORF"/>
    <s v="2025"/>
    <n v="78572.66"/>
    <m/>
    <s v="MJ100"/>
    <s v="18F000"/>
    <s v="2110"/>
    <s v="711001"/>
    <m/>
    <m/>
    <s v="0"/>
    <s v="District"/>
    <s v="1"/>
    <x v="0"/>
    <s v="18"/>
    <x v="5"/>
    <s v="18F"/>
    <s v="DO - Construction"/>
    <s v="18FA"/>
    <s v="DO - Construction"/>
  </r>
  <r>
    <s v="DMN068"/>
    <x v="0"/>
    <s v="LABORF"/>
    <s v="2025"/>
    <n v="93479.44"/>
    <m/>
    <s v="MJ100"/>
    <s v="18F000"/>
    <s v="2110"/>
    <s v="711001"/>
    <m/>
    <m/>
    <s v="0"/>
    <s v="District"/>
    <s v="1"/>
    <x v="0"/>
    <s v="18"/>
    <x v="5"/>
    <s v="18F"/>
    <s v="DO - Construction"/>
    <s v="18FA"/>
    <s v="DO - Construction"/>
  </r>
  <r>
    <s v="BMM010"/>
    <x v="0"/>
    <s v="LABORF"/>
    <s v="2025"/>
    <n v="51000"/>
    <m/>
    <s v="GU001"/>
    <s v="200PR0"/>
    <s v="1214"/>
    <s v="711001"/>
    <m/>
    <m/>
    <s v="0"/>
    <s v="District"/>
    <s v="2"/>
    <x v="1"/>
    <s v="20"/>
    <x v="6"/>
    <s v="200"/>
    <s v="President - Bakersfield College"/>
    <s v="200A"/>
    <s v="BC - President"/>
  </r>
  <r>
    <s v="BMF520"/>
    <x v="0"/>
    <s v="LABORF"/>
    <s v="2025"/>
    <n v="27573.040000000001"/>
    <m/>
    <s v="GU001"/>
    <s v="206AT0"/>
    <s v="1251"/>
    <s v="696011"/>
    <m/>
    <m/>
    <s v="0"/>
    <s v="District"/>
    <s v="2"/>
    <x v="1"/>
    <s v="20"/>
    <x v="6"/>
    <s v="206"/>
    <s v="BC Athletics"/>
    <s v="206A"/>
    <s v="BC Athletics"/>
  </r>
  <r>
    <s v="BMF520"/>
    <x v="0"/>
    <s v="LABORF"/>
    <s v="2025"/>
    <n v="60334.559999999998"/>
    <m/>
    <s v="GU001"/>
    <s v="206AT0"/>
    <s v="1100"/>
    <s v="083550"/>
    <m/>
    <m/>
    <s v="0"/>
    <s v="District"/>
    <s v="2"/>
    <x v="1"/>
    <s v="20"/>
    <x v="6"/>
    <s v="206"/>
    <s v="BC Athletics"/>
    <s v="206A"/>
    <s v="BC Athletics"/>
  </r>
  <r>
    <s v="BMF610"/>
    <x v="0"/>
    <s v="LABORF"/>
    <s v="2025"/>
    <n v="108731.73"/>
    <m/>
    <s v="GU001"/>
    <s v="206AT0"/>
    <s v="1100"/>
    <s v="083550"/>
    <m/>
    <m/>
    <s v="0"/>
    <s v="District"/>
    <s v="2"/>
    <x v="1"/>
    <s v="20"/>
    <x v="6"/>
    <s v="206"/>
    <s v="BC Athletics"/>
    <s v="206A"/>
    <s v="BC Athletics"/>
  </r>
  <r>
    <s v="BPE637"/>
    <x v="0"/>
    <s v="LABORF"/>
    <s v="2025"/>
    <n v="0"/>
    <m/>
    <s v="GU001"/>
    <s v="206AW1"/>
    <s v="2394"/>
    <s v="696011"/>
    <m/>
    <m/>
    <s v="0"/>
    <s v="District"/>
    <s v="2"/>
    <x v="1"/>
    <s v="20"/>
    <x v="6"/>
    <s v="206"/>
    <s v="BC Athletics"/>
    <s v="206A"/>
    <s v="BC Athletics"/>
  </r>
  <r>
    <s v="BPE675"/>
    <x v="0"/>
    <s v="LABORF"/>
    <s v="2025"/>
    <n v="0"/>
    <m/>
    <s v="GU001"/>
    <s v="206AW1"/>
    <s v="2394"/>
    <s v="696011"/>
    <m/>
    <m/>
    <s v="0"/>
    <s v="District"/>
    <s v="2"/>
    <x v="1"/>
    <s v="20"/>
    <x v="6"/>
    <s v="206"/>
    <s v="BC Athletics"/>
    <s v="206A"/>
    <s v="BC Athletics"/>
  </r>
  <r>
    <s v="BPE649"/>
    <x v="0"/>
    <s v="LABORF"/>
    <s v="2025"/>
    <n v="0"/>
    <m/>
    <s v="GU001"/>
    <s v="206PM1"/>
    <s v="2394"/>
    <s v="696011"/>
    <m/>
    <m/>
    <s v="0"/>
    <s v="District"/>
    <s v="2"/>
    <x v="1"/>
    <s v="20"/>
    <x v="6"/>
    <s v="206"/>
    <s v="BC Athletics"/>
    <s v="206A"/>
    <s v="BC Athletics"/>
  </r>
  <r>
    <s v="BMF639"/>
    <x v="0"/>
    <s v="LABORF"/>
    <s v="2025"/>
    <n v="100960.99"/>
    <m/>
    <s v="GU001"/>
    <s v="206PT1"/>
    <s v="1100"/>
    <s v="122200"/>
    <m/>
    <m/>
    <s v="0"/>
    <s v="District"/>
    <s v="2"/>
    <x v="1"/>
    <s v="20"/>
    <x v="6"/>
    <s v="206"/>
    <s v="BC Athletics"/>
    <s v="206B"/>
    <s v="BC Athletics-INST"/>
  </r>
  <r>
    <s v="BMC018"/>
    <x v="0"/>
    <s v="LABORF"/>
    <s v="2025"/>
    <n v="46124.94"/>
    <m/>
    <s v="GU001"/>
    <s v="20CDIE"/>
    <s v="2191"/>
    <s v="679000"/>
    <m/>
    <m/>
    <s v="0"/>
    <s v="District"/>
    <s v="2"/>
    <x v="1"/>
    <s v="20"/>
    <x v="6"/>
    <s v="20C"/>
    <s v="Dean of Institutional Effectiveness"/>
    <s v="20CA"/>
    <s v="Dean of Institutional Effectiveness"/>
  </r>
  <r>
    <s v="BMC729"/>
    <x v="0"/>
    <s v="LABORF"/>
    <s v="2025"/>
    <n v="10518.08"/>
    <m/>
    <s v="RP567"/>
    <s v="20CTW1"/>
    <s v="2191"/>
    <s v="679000"/>
    <m/>
    <m/>
    <s v="0"/>
    <s v="District"/>
    <s v="2"/>
    <x v="1"/>
    <s v="20"/>
    <x v="6"/>
    <s v="20C"/>
    <s v="Dean of Institutional Effectiveness"/>
    <s v="20CT"/>
    <s v="PHIT GRANT"/>
  </r>
  <r>
    <s v="BMC629"/>
    <x v="0"/>
    <s v="LABORF"/>
    <s v="2025"/>
    <n v="73737.56"/>
    <m/>
    <s v="GU001"/>
    <s v="20IIF0"/>
    <s v="2191"/>
    <s v="678012"/>
    <m/>
    <m/>
    <s v="0"/>
    <s v="District"/>
    <s v="2"/>
    <x v="1"/>
    <s v="20"/>
    <x v="6"/>
    <s v="20I"/>
    <s v="Information Services"/>
    <s v="20IA"/>
    <s v="Information Services"/>
  </r>
  <r>
    <s v="BMN014"/>
    <x v="0"/>
    <s v="LABORF"/>
    <s v="2025"/>
    <n v="0"/>
    <m/>
    <s v="GU001"/>
    <s v="20IIF0"/>
    <s v="2110"/>
    <s v="678000"/>
    <m/>
    <m/>
    <s v="0"/>
    <s v="District"/>
    <s v="2"/>
    <x v="1"/>
    <s v="20"/>
    <x v="6"/>
    <s v="20I"/>
    <s v="Information Services"/>
    <s v="20IA"/>
    <s v="Information Services"/>
  </r>
  <r>
    <s v="DMC183"/>
    <x v="0"/>
    <s v="LABORF"/>
    <s v="2025"/>
    <n v="87650.75"/>
    <m/>
    <s v="GU001"/>
    <s v="20IIF0"/>
    <s v="2191"/>
    <s v="678000"/>
    <m/>
    <m/>
    <s v="0"/>
    <s v="District"/>
    <s v="2"/>
    <x v="1"/>
    <s v="20"/>
    <x v="6"/>
    <s v="20I"/>
    <s v="Information Services"/>
    <s v="20IA"/>
    <s v="Information Services"/>
  </r>
  <r>
    <s v="BMN110"/>
    <x v="0"/>
    <s v="LABORF"/>
    <s v="2025"/>
    <n v="128354.61"/>
    <m/>
    <s v="GU001"/>
    <s v="20IIF0"/>
    <s v="2110"/>
    <s v="678012"/>
    <m/>
    <m/>
    <s v="0"/>
    <s v="District"/>
    <s v="2"/>
    <x v="1"/>
    <s v="20"/>
    <x v="6"/>
    <s v="20I"/>
    <s v="Information Services"/>
    <s v="20IA"/>
    <s v="Information Services"/>
  </r>
  <r>
    <s v="BMN048"/>
    <x v="0"/>
    <s v="LABORF"/>
    <s v="2025"/>
    <n v="0"/>
    <m/>
    <s v="GU001"/>
    <s v="210VI0"/>
    <s v="2110"/>
    <s v="601000"/>
    <m/>
    <m/>
    <s v="0"/>
    <s v="District"/>
    <s v="2"/>
    <x v="1"/>
    <s v="21"/>
    <x v="7"/>
    <s v="210"/>
    <s v="VP of Student Learning"/>
    <s v="210A"/>
    <s v="VP Student Learning"/>
  </r>
  <r>
    <s v="BPE057"/>
    <x v="0"/>
    <s v="LABORF"/>
    <s v="2025"/>
    <n v="0"/>
    <m/>
    <s v="GU001"/>
    <s v="210VI0"/>
    <s v="2394"/>
    <s v="601000"/>
    <m/>
    <m/>
    <s v="0"/>
    <s v="District"/>
    <s v="2"/>
    <x v="1"/>
    <s v="21"/>
    <x v="7"/>
    <s v="210"/>
    <s v="VP of Student Learning"/>
    <s v="210A"/>
    <s v="VP Student Learning"/>
  </r>
  <r>
    <s v="BPE072"/>
    <x v="0"/>
    <s v="LABORF"/>
    <s v="2025"/>
    <n v="0"/>
    <m/>
    <s v="GU001"/>
    <s v="210VI0"/>
    <s v="2394"/>
    <s v="601000"/>
    <m/>
    <m/>
    <s v="0"/>
    <s v="District"/>
    <s v="2"/>
    <x v="1"/>
    <s v="21"/>
    <x v="7"/>
    <s v="210"/>
    <s v="VP of Student Learning"/>
    <s v="210A"/>
    <s v="VP Student Learning"/>
  </r>
  <r>
    <s v="BPE077"/>
    <x v="0"/>
    <s v="LABORF"/>
    <s v="2025"/>
    <n v="0"/>
    <m/>
    <s v="GU001"/>
    <s v="210VI0"/>
    <s v="2394"/>
    <s v="601000"/>
    <m/>
    <m/>
    <s v="0"/>
    <s v="District"/>
    <s v="2"/>
    <x v="1"/>
    <s v="21"/>
    <x v="7"/>
    <s v="210"/>
    <s v="VP of Student Learning"/>
    <s v="210A"/>
    <s v="VP Student Learning"/>
  </r>
  <r>
    <s v="BPE087"/>
    <x v="0"/>
    <s v="LABORF"/>
    <s v="2025"/>
    <n v="0"/>
    <m/>
    <s v="GU001"/>
    <s v="210VI0"/>
    <s v="2394"/>
    <s v="601000"/>
    <m/>
    <m/>
    <s v="0"/>
    <s v="District"/>
    <s v="2"/>
    <x v="1"/>
    <s v="21"/>
    <x v="7"/>
    <s v="210"/>
    <s v="VP of Student Learning"/>
    <s v="210A"/>
    <s v="VP Student Learning"/>
  </r>
  <r>
    <s v="BPE091"/>
    <x v="0"/>
    <s v="LABORF"/>
    <s v="2025"/>
    <n v="0"/>
    <m/>
    <s v="GU001"/>
    <s v="210VI0"/>
    <s v="2394"/>
    <s v="601000"/>
    <m/>
    <m/>
    <s v="0"/>
    <s v="District"/>
    <s v="2"/>
    <x v="1"/>
    <s v="21"/>
    <x v="7"/>
    <s v="210"/>
    <s v="VP of Student Learning"/>
    <s v="210A"/>
    <s v="VP Student Learning"/>
  </r>
  <r>
    <s v="BPE093"/>
    <x v="0"/>
    <s v="LABORF"/>
    <s v="2025"/>
    <n v="0"/>
    <m/>
    <s v="GU001"/>
    <s v="210VI0"/>
    <s v="2394"/>
    <s v="601000"/>
    <m/>
    <m/>
    <s v="0"/>
    <s v="District"/>
    <s v="2"/>
    <x v="1"/>
    <s v="21"/>
    <x v="7"/>
    <s v="210"/>
    <s v="VP of Student Learning"/>
    <s v="210A"/>
    <s v="VP Student Learning"/>
  </r>
  <r>
    <s v="BPE103"/>
    <x v="0"/>
    <s v="LABORF"/>
    <s v="2025"/>
    <n v="0"/>
    <m/>
    <s v="GU001"/>
    <s v="210VI0"/>
    <s v="2394"/>
    <s v="601000"/>
    <m/>
    <m/>
    <s v="0"/>
    <s v="District"/>
    <s v="2"/>
    <x v="1"/>
    <s v="21"/>
    <x v="7"/>
    <s v="210"/>
    <s v="VP of Student Learning"/>
    <s v="210A"/>
    <s v="VP Student Learning"/>
  </r>
  <r>
    <s v="BPE132"/>
    <x v="0"/>
    <s v="LABORF"/>
    <s v="2025"/>
    <n v="0"/>
    <m/>
    <s v="GU001"/>
    <s v="210VI0"/>
    <s v="2394"/>
    <s v="601000"/>
    <m/>
    <m/>
    <s v="0"/>
    <s v="District"/>
    <s v="2"/>
    <x v="1"/>
    <s v="21"/>
    <x v="7"/>
    <s v="210"/>
    <s v="VP of Student Learning"/>
    <s v="210A"/>
    <s v="VP Student Learning"/>
  </r>
  <r>
    <s v="BPE158"/>
    <x v="0"/>
    <s v="LABORF"/>
    <s v="2025"/>
    <n v="0"/>
    <m/>
    <s v="GU001"/>
    <s v="210VI0"/>
    <s v="2394"/>
    <s v="601000"/>
    <m/>
    <m/>
    <s v="0"/>
    <s v="District"/>
    <s v="2"/>
    <x v="1"/>
    <s v="21"/>
    <x v="7"/>
    <s v="210"/>
    <s v="VP of Student Learning"/>
    <s v="210A"/>
    <s v="VP Student Learning"/>
  </r>
  <r>
    <s v="BPFA23"/>
    <x v="0"/>
    <s v="LABORF"/>
    <s v="2025"/>
    <n v="0"/>
    <m/>
    <s v="GU001"/>
    <s v="210VI0"/>
    <s v="2412"/>
    <s v="499900"/>
    <m/>
    <m/>
    <s v="0"/>
    <s v="District"/>
    <s v="2"/>
    <x v="1"/>
    <s v="21"/>
    <x v="7"/>
    <s v="210"/>
    <s v="VP of Student Learning"/>
    <s v="210A"/>
    <s v="VP Student Learning"/>
  </r>
  <r>
    <s v="BTF019"/>
    <x v="0"/>
    <s v="LABORF"/>
    <s v="2025"/>
    <n v="0"/>
    <m/>
    <s v="GU001"/>
    <s v="210VI0"/>
    <s v="1311"/>
    <s v="499900"/>
    <m/>
    <m/>
    <s v="0"/>
    <s v="District"/>
    <s v="2"/>
    <x v="1"/>
    <s v="21"/>
    <x v="7"/>
    <s v="210"/>
    <s v="VP of Student Learning"/>
    <s v="210A"/>
    <s v="VP Student Learning"/>
  </r>
  <r>
    <s v="BTC150"/>
    <x v="0"/>
    <s v="LABORF"/>
    <s v="2025"/>
    <n v="0"/>
    <m/>
    <s v="GU001"/>
    <s v="210VI0"/>
    <s v="2399"/>
    <s v="601000"/>
    <m/>
    <m/>
    <s v="0"/>
    <s v="District"/>
    <s v="2"/>
    <x v="1"/>
    <s v="21"/>
    <x v="7"/>
    <s v="210"/>
    <s v="VP of Student Learning"/>
    <s v="210A"/>
    <s v="VP Student Learning"/>
  </r>
  <r>
    <s v="BPE346"/>
    <x v="0"/>
    <s v="LABORF"/>
    <s v="2025"/>
    <n v="0"/>
    <m/>
    <s v="GU001"/>
    <s v="210VI0"/>
    <s v="2394"/>
    <s v="601000"/>
    <m/>
    <m/>
    <s v="0"/>
    <s v="District"/>
    <s v="2"/>
    <x v="1"/>
    <s v="21"/>
    <x v="7"/>
    <s v="210"/>
    <s v="VP of Student Learning"/>
    <s v="210A"/>
    <s v="VP Student Learning"/>
  </r>
  <r>
    <s v="BPE407"/>
    <x v="0"/>
    <s v="LABORF"/>
    <s v="2025"/>
    <n v="0"/>
    <m/>
    <s v="GU001"/>
    <s v="210VI0"/>
    <s v="2394"/>
    <s v="601000"/>
    <m/>
    <m/>
    <s v="0"/>
    <s v="District"/>
    <s v="2"/>
    <x v="1"/>
    <s v="21"/>
    <x v="7"/>
    <s v="210"/>
    <s v="VP of Student Learning"/>
    <s v="210A"/>
    <s v="VP Student Learning"/>
  </r>
  <r>
    <s v="BPE469"/>
    <x v="0"/>
    <s v="LABORF"/>
    <s v="2025"/>
    <n v="0"/>
    <m/>
    <s v="GU001"/>
    <s v="210VI0"/>
    <s v="2394"/>
    <s v="601000"/>
    <m/>
    <m/>
    <s v="0"/>
    <s v="District"/>
    <s v="2"/>
    <x v="1"/>
    <s v="21"/>
    <x v="7"/>
    <s v="210"/>
    <s v="VP of Student Learning"/>
    <s v="210A"/>
    <s v="VP Student Learning"/>
  </r>
  <r>
    <s v="BPE511"/>
    <x v="0"/>
    <s v="LABORF"/>
    <s v="2025"/>
    <n v="0"/>
    <m/>
    <s v="GU001"/>
    <s v="210VI0"/>
    <s v="2394"/>
    <s v="601000"/>
    <m/>
    <m/>
    <s v="0"/>
    <s v="District"/>
    <s v="2"/>
    <x v="1"/>
    <s v="21"/>
    <x v="7"/>
    <s v="210"/>
    <s v="VP of Student Learning"/>
    <s v="210A"/>
    <s v="VP Student Learning"/>
  </r>
  <r>
    <s v="BCSF25"/>
    <x v="0"/>
    <s v="LABORF"/>
    <s v="2025"/>
    <n v="0"/>
    <m/>
    <s v="GU001"/>
    <s v="210VI0"/>
    <s v="1330"/>
    <s v="499900"/>
    <m/>
    <m/>
    <s v="0"/>
    <s v="District"/>
    <s v="2"/>
    <x v="1"/>
    <s v="21"/>
    <x v="7"/>
    <s v="210"/>
    <s v="VP of Student Learning"/>
    <s v="210A"/>
    <s v="VP Student Learning"/>
  </r>
  <r>
    <s v="CCSF25"/>
    <x v="0"/>
    <s v="LABORF"/>
    <s v="2025"/>
    <n v="0"/>
    <m/>
    <s v="GU001"/>
    <s v="210VI0"/>
    <s v="1330"/>
    <s v="499900"/>
    <m/>
    <m/>
    <s v="0"/>
    <s v="District"/>
    <s v="2"/>
    <x v="1"/>
    <s v="21"/>
    <x v="7"/>
    <s v="210"/>
    <s v="VP of Student Learning"/>
    <s v="210A"/>
    <s v="VP Student Learning"/>
  </r>
  <r>
    <s v="BMM077"/>
    <x v="0"/>
    <s v="LABORF"/>
    <s v="2025"/>
    <n v="0"/>
    <m/>
    <s v="GU001"/>
    <s v="210VI0"/>
    <s v="1214"/>
    <s v="601000"/>
    <m/>
    <m/>
    <s v="0"/>
    <s v="District"/>
    <s v="2"/>
    <x v="1"/>
    <s v="21"/>
    <x v="7"/>
    <s v="210"/>
    <s v="VP of Student Learning"/>
    <s v="210A"/>
    <s v="VP Student Learning"/>
  </r>
  <r>
    <s v="BMM052"/>
    <x v="0"/>
    <s v="LABORF"/>
    <s v="2025"/>
    <n v="0"/>
    <m/>
    <s v="GU001"/>
    <s v="210VI0"/>
    <s v="1214"/>
    <s v="601000"/>
    <m/>
    <m/>
    <s v="0"/>
    <s v="District"/>
    <s v="2"/>
    <x v="1"/>
    <s v="21"/>
    <x v="7"/>
    <s v="210"/>
    <s v="VP of Student Learning"/>
    <s v="210A"/>
    <s v="VP Student Learning"/>
  </r>
  <r>
    <s v="BPE074"/>
    <x v="0"/>
    <s v="LABORF"/>
    <s v="2025"/>
    <n v="0"/>
    <m/>
    <s v="GU001"/>
    <s v="210VI0"/>
    <s v="2394"/>
    <s v="601000"/>
    <m/>
    <m/>
    <s v="0"/>
    <s v="District"/>
    <s v="2"/>
    <x v="1"/>
    <s v="21"/>
    <x v="7"/>
    <s v="210"/>
    <s v="VP of Student Learning"/>
    <s v="210A"/>
    <s v="VP Student Learning"/>
  </r>
  <r>
    <s v="BPE078"/>
    <x v="0"/>
    <s v="LABORF"/>
    <s v="2025"/>
    <n v="0"/>
    <m/>
    <s v="GU001"/>
    <s v="210VI0"/>
    <s v="2394"/>
    <s v="601000"/>
    <m/>
    <m/>
    <s v="0"/>
    <s v="District"/>
    <s v="2"/>
    <x v="1"/>
    <s v="21"/>
    <x v="7"/>
    <s v="210"/>
    <s v="VP of Student Learning"/>
    <s v="210A"/>
    <s v="VP Student Learning"/>
  </r>
  <r>
    <s v="BPE109"/>
    <x v="0"/>
    <s v="LABORF"/>
    <s v="2025"/>
    <n v="0"/>
    <m/>
    <s v="GU001"/>
    <s v="210VI0"/>
    <s v="2394"/>
    <s v="601000"/>
    <m/>
    <m/>
    <s v="0"/>
    <s v="District"/>
    <s v="2"/>
    <x v="1"/>
    <s v="21"/>
    <x v="7"/>
    <s v="210"/>
    <s v="VP of Student Learning"/>
    <s v="210A"/>
    <s v="VP Student Learning"/>
  </r>
  <r>
    <s v="BPE210"/>
    <x v="0"/>
    <s v="LABORF"/>
    <s v="2025"/>
    <n v="0"/>
    <m/>
    <s v="GU001"/>
    <s v="210VI0"/>
    <s v="2394"/>
    <s v="601000"/>
    <m/>
    <m/>
    <s v="0"/>
    <s v="District"/>
    <s v="2"/>
    <x v="1"/>
    <s v="21"/>
    <x v="7"/>
    <s v="210"/>
    <s v="VP of Student Learning"/>
    <s v="210A"/>
    <s v="VP Student Learning"/>
  </r>
  <r>
    <s v="BTF024"/>
    <x v="0"/>
    <s v="LABORF"/>
    <s v="2025"/>
    <n v="0"/>
    <m/>
    <s v="GU001"/>
    <s v="210VI0"/>
    <s v="1311"/>
    <s v="499900"/>
    <m/>
    <m/>
    <s v="0"/>
    <s v="District"/>
    <s v="2"/>
    <x v="1"/>
    <s v="21"/>
    <x v="7"/>
    <s v="210"/>
    <s v="VP of Student Learning"/>
    <s v="210A"/>
    <s v="VP Student Learning"/>
  </r>
  <r>
    <s v="BTN027"/>
    <x v="0"/>
    <s v="LABORF"/>
    <s v="2025"/>
    <n v="0"/>
    <m/>
    <s v="GU001"/>
    <s v="210VI0"/>
    <s v="2110"/>
    <s v="601000"/>
    <m/>
    <m/>
    <s v="0"/>
    <s v="District"/>
    <s v="2"/>
    <x v="1"/>
    <s v="21"/>
    <x v="7"/>
    <s v="210"/>
    <s v="VP of Student Learning"/>
    <s v="210A"/>
    <s v="VP Student Learning"/>
  </r>
  <r>
    <s v="BTC169"/>
    <x v="0"/>
    <s v="LABORF"/>
    <s v="2025"/>
    <n v="0"/>
    <m/>
    <s v="GU001"/>
    <s v="210VI0"/>
    <s v="2399"/>
    <s v="601000"/>
    <m/>
    <m/>
    <s v="0"/>
    <s v="District"/>
    <s v="2"/>
    <x v="1"/>
    <s v="21"/>
    <x v="7"/>
    <s v="210"/>
    <s v="VP of Student Learning"/>
    <s v="210A"/>
    <s v="VP Student Learning"/>
  </r>
  <r>
    <s v="BPE317"/>
    <x v="0"/>
    <s v="LABORF"/>
    <s v="2025"/>
    <n v="0"/>
    <m/>
    <s v="GU001"/>
    <s v="210VI0"/>
    <s v="2394"/>
    <s v="601000"/>
    <m/>
    <m/>
    <s v="0"/>
    <s v="District"/>
    <s v="2"/>
    <x v="1"/>
    <s v="21"/>
    <x v="7"/>
    <s v="210"/>
    <s v="VP of Student Learning"/>
    <s v="210A"/>
    <s v="VP Student Learning"/>
  </r>
  <r>
    <s v="BPE356"/>
    <x v="0"/>
    <s v="LABORF"/>
    <s v="2025"/>
    <n v="0"/>
    <m/>
    <s v="GU001"/>
    <s v="210VI0"/>
    <s v="2394"/>
    <s v="601000"/>
    <m/>
    <m/>
    <s v="0"/>
    <s v="District"/>
    <s v="2"/>
    <x v="1"/>
    <s v="21"/>
    <x v="7"/>
    <s v="210"/>
    <s v="VP of Student Learning"/>
    <s v="210A"/>
    <s v="VP Student Learning"/>
  </r>
  <r>
    <s v="BPE362"/>
    <x v="0"/>
    <s v="LABORF"/>
    <s v="2025"/>
    <n v="0"/>
    <m/>
    <s v="GU001"/>
    <s v="210VI0"/>
    <s v="2394"/>
    <s v="601000"/>
    <m/>
    <m/>
    <s v="0"/>
    <s v="District"/>
    <s v="2"/>
    <x v="1"/>
    <s v="21"/>
    <x v="7"/>
    <s v="210"/>
    <s v="VP of Student Learning"/>
    <s v="210A"/>
    <s v="VP Student Learning"/>
  </r>
  <r>
    <s v="BPE400"/>
    <x v="0"/>
    <s v="LABORF"/>
    <s v="2025"/>
    <n v="0"/>
    <m/>
    <s v="GU001"/>
    <s v="210VI0"/>
    <s v="2394"/>
    <s v="601000"/>
    <m/>
    <m/>
    <s v="0"/>
    <s v="District"/>
    <s v="2"/>
    <x v="1"/>
    <s v="21"/>
    <x v="7"/>
    <s v="210"/>
    <s v="VP of Student Learning"/>
    <s v="210A"/>
    <s v="VP Student Learning"/>
  </r>
  <r>
    <s v="BPE463"/>
    <x v="0"/>
    <s v="LABORF"/>
    <s v="2025"/>
    <n v="0"/>
    <m/>
    <s v="GU001"/>
    <s v="210VI0"/>
    <s v="2394"/>
    <s v="601000"/>
    <m/>
    <m/>
    <s v="0"/>
    <s v="District"/>
    <s v="2"/>
    <x v="1"/>
    <s v="21"/>
    <x v="7"/>
    <s v="210"/>
    <s v="VP of Student Learning"/>
    <s v="210A"/>
    <s v="VP Student Learning"/>
  </r>
  <r>
    <s v="BPE751"/>
    <x v="0"/>
    <s v="LABORF"/>
    <s v="2025"/>
    <n v="0"/>
    <m/>
    <s v="GU001"/>
    <s v="210VI0"/>
    <s v="2394"/>
    <s v="601000"/>
    <m/>
    <m/>
    <s v="0"/>
    <s v="District"/>
    <s v="2"/>
    <x v="1"/>
    <s v="21"/>
    <x v="7"/>
    <s v="210"/>
    <s v="VP of Student Learning"/>
    <s v="210A"/>
    <s v="VP Student Learning"/>
  </r>
  <r>
    <s v="BPPS25"/>
    <x v="0"/>
    <s v="LABORF"/>
    <s v="2025"/>
    <n v="0"/>
    <m/>
    <s v="GU001"/>
    <s v="210VI0"/>
    <s v="2412"/>
    <s v="089900"/>
    <m/>
    <m/>
    <s v="0"/>
    <s v="District"/>
    <s v="2"/>
    <x v="1"/>
    <s v="21"/>
    <x v="7"/>
    <s v="210"/>
    <s v="VP of Student Learning"/>
    <s v="210A"/>
    <s v="VP Student Learning"/>
  </r>
  <r>
    <s v="BMM076"/>
    <x v="0"/>
    <s v="LABORF"/>
    <s v="2025"/>
    <n v="0"/>
    <m/>
    <s v="GU001"/>
    <s v="210VI0"/>
    <s v="1214"/>
    <s v="601000"/>
    <m/>
    <m/>
    <s v="0"/>
    <s v="District"/>
    <s v="2"/>
    <x v="1"/>
    <s v="21"/>
    <x v="7"/>
    <s v="210"/>
    <s v="VP of Student Learning"/>
    <s v="210A"/>
    <s v="VP Student Learning"/>
  </r>
  <r>
    <s v="BPE018"/>
    <x v="0"/>
    <s v="LABORF"/>
    <s v="2025"/>
    <n v="0"/>
    <m/>
    <s v="GU001"/>
    <s v="210VI0"/>
    <s v="2394"/>
    <s v="601000"/>
    <m/>
    <m/>
    <s v="0"/>
    <s v="District"/>
    <s v="2"/>
    <x v="1"/>
    <s v="21"/>
    <x v="7"/>
    <s v="210"/>
    <s v="VP of Student Learning"/>
    <s v="210A"/>
    <s v="VP Student Learning"/>
  </r>
  <r>
    <s v="BPE037"/>
    <x v="0"/>
    <s v="LABORF"/>
    <s v="2025"/>
    <n v="0"/>
    <m/>
    <s v="GU001"/>
    <s v="210VI0"/>
    <s v="2394"/>
    <s v="601000"/>
    <m/>
    <m/>
    <s v="0"/>
    <s v="District"/>
    <s v="2"/>
    <x v="1"/>
    <s v="21"/>
    <x v="7"/>
    <s v="210"/>
    <s v="VP of Student Learning"/>
    <s v="210A"/>
    <s v="VP Student Learning"/>
  </r>
  <r>
    <s v="BPE038"/>
    <x v="0"/>
    <s v="LABORF"/>
    <s v="2025"/>
    <n v="0"/>
    <m/>
    <s v="GU001"/>
    <s v="210VI0"/>
    <s v="2394"/>
    <s v="601000"/>
    <m/>
    <m/>
    <s v="0"/>
    <s v="District"/>
    <s v="2"/>
    <x v="1"/>
    <s v="21"/>
    <x v="7"/>
    <s v="210"/>
    <s v="VP of Student Learning"/>
    <s v="210A"/>
    <s v="VP Student Learning"/>
  </r>
  <r>
    <s v="BPE054"/>
    <x v="0"/>
    <s v="LABORF"/>
    <s v="2025"/>
    <n v="0"/>
    <m/>
    <s v="GU001"/>
    <s v="210VI0"/>
    <s v="2394"/>
    <s v="601000"/>
    <m/>
    <m/>
    <s v="0"/>
    <s v="District"/>
    <s v="2"/>
    <x v="1"/>
    <s v="21"/>
    <x v="7"/>
    <s v="210"/>
    <s v="VP of Student Learning"/>
    <s v="210A"/>
    <s v="VP Student Learning"/>
  </r>
  <r>
    <s v="BPE141"/>
    <x v="0"/>
    <s v="LABORF"/>
    <s v="2025"/>
    <n v="0"/>
    <m/>
    <s v="GU001"/>
    <s v="210VI0"/>
    <s v="2394"/>
    <s v="601000"/>
    <m/>
    <m/>
    <s v="0"/>
    <s v="District"/>
    <s v="2"/>
    <x v="1"/>
    <s v="21"/>
    <x v="7"/>
    <s v="210"/>
    <s v="VP of Student Learning"/>
    <s v="210A"/>
    <s v="VP Student Learning"/>
  </r>
  <r>
    <s v="BPE211"/>
    <x v="0"/>
    <s v="LABORF"/>
    <s v="2025"/>
    <n v="0"/>
    <m/>
    <s v="GU001"/>
    <s v="210VI0"/>
    <s v="2394"/>
    <s v="601000"/>
    <m/>
    <m/>
    <s v="0"/>
    <s v="District"/>
    <s v="2"/>
    <x v="1"/>
    <s v="21"/>
    <x v="7"/>
    <s v="210"/>
    <s v="VP of Student Learning"/>
    <s v="210A"/>
    <s v="VP Student Learning"/>
  </r>
  <r>
    <s v="BTF007"/>
    <x v="0"/>
    <s v="LABORF"/>
    <s v="2025"/>
    <n v="0"/>
    <m/>
    <s v="GU001"/>
    <s v="210VI0"/>
    <s v="1311"/>
    <s v="499900"/>
    <m/>
    <m/>
    <s v="0"/>
    <s v="District"/>
    <s v="2"/>
    <x v="1"/>
    <s v="21"/>
    <x v="7"/>
    <s v="210"/>
    <s v="VP of Student Learning"/>
    <s v="210A"/>
    <s v="VP Student Learning"/>
  </r>
  <r>
    <s v="BTF076"/>
    <x v="0"/>
    <s v="LABORF"/>
    <s v="2025"/>
    <n v="0"/>
    <m/>
    <s v="GU001"/>
    <s v="210VI0"/>
    <s v="1311"/>
    <s v="499900"/>
    <m/>
    <m/>
    <s v="0"/>
    <s v="District"/>
    <s v="2"/>
    <x v="1"/>
    <s v="21"/>
    <x v="7"/>
    <s v="210"/>
    <s v="VP of Student Learning"/>
    <s v="210A"/>
    <s v="VP Student Learning"/>
  </r>
  <r>
    <s v="BTM030"/>
    <x v="0"/>
    <s v="LABORF"/>
    <s v="2025"/>
    <n v="0"/>
    <m/>
    <s v="GU001"/>
    <s v="210VI0"/>
    <s v="1214"/>
    <s v="601000"/>
    <m/>
    <m/>
    <s v="0"/>
    <s v="District"/>
    <s v="2"/>
    <x v="1"/>
    <s v="21"/>
    <x v="7"/>
    <s v="210"/>
    <s v="VP of Student Learning"/>
    <s v="210A"/>
    <s v="VP Student Learning"/>
  </r>
  <r>
    <s v="BTN018"/>
    <x v="0"/>
    <s v="LABORF"/>
    <s v="2025"/>
    <n v="0"/>
    <m/>
    <s v="GU001"/>
    <s v="210VI0"/>
    <s v="2110"/>
    <s v="601000"/>
    <m/>
    <m/>
    <s v="0"/>
    <s v="District"/>
    <s v="2"/>
    <x v="1"/>
    <s v="21"/>
    <x v="7"/>
    <s v="210"/>
    <s v="VP of Student Learning"/>
    <s v="210A"/>
    <s v="VP Student Learning"/>
  </r>
  <r>
    <s v="BTC015"/>
    <x v="0"/>
    <s v="LABORF"/>
    <s v="2025"/>
    <n v="0"/>
    <m/>
    <s v="GU001"/>
    <s v="210VI0"/>
    <s v="2399"/>
    <s v="601000"/>
    <m/>
    <m/>
    <s v="0"/>
    <s v="District"/>
    <s v="2"/>
    <x v="1"/>
    <s v="21"/>
    <x v="7"/>
    <s v="210"/>
    <s v="VP of Student Learning"/>
    <s v="210A"/>
    <s v="VP Student Learning"/>
  </r>
  <r>
    <s v="BPE488"/>
    <x v="0"/>
    <s v="LABORF"/>
    <s v="2025"/>
    <n v="0"/>
    <m/>
    <s v="GU001"/>
    <s v="210VI0"/>
    <s v="2394"/>
    <s v="601000"/>
    <m/>
    <m/>
    <s v="0"/>
    <s v="District"/>
    <s v="2"/>
    <x v="1"/>
    <s v="21"/>
    <x v="7"/>
    <s v="210"/>
    <s v="VP of Student Learning"/>
    <s v="210A"/>
    <s v="VP Student Learning"/>
  </r>
  <r>
    <s v="BPE518"/>
    <x v="0"/>
    <s v="LABORF"/>
    <s v="2025"/>
    <n v="0"/>
    <m/>
    <s v="GU001"/>
    <s v="210VI0"/>
    <s v="2394"/>
    <s v="601000"/>
    <m/>
    <m/>
    <s v="0"/>
    <s v="District"/>
    <s v="2"/>
    <x v="1"/>
    <s v="21"/>
    <x v="7"/>
    <s v="210"/>
    <s v="VP of Student Learning"/>
    <s v="210A"/>
    <s v="VP Student Learning"/>
  </r>
  <r>
    <s v="BPE747"/>
    <x v="0"/>
    <s v="LABORF"/>
    <s v="2025"/>
    <n v="0"/>
    <m/>
    <s v="GU001"/>
    <s v="210VI0"/>
    <s v="2394"/>
    <s v="601000"/>
    <m/>
    <m/>
    <s v="0"/>
    <s v="District"/>
    <s v="2"/>
    <x v="1"/>
    <s v="21"/>
    <x v="7"/>
    <s v="210"/>
    <s v="VP of Student Learning"/>
    <s v="210A"/>
    <s v="VP Student Learning"/>
  </r>
  <r>
    <s v="BPE765"/>
    <x v="0"/>
    <s v="LABORF"/>
    <s v="2025"/>
    <n v="0"/>
    <m/>
    <s v="GU001"/>
    <s v="210VI0"/>
    <s v="2394"/>
    <s v="601000"/>
    <m/>
    <m/>
    <s v="0"/>
    <s v="District"/>
    <s v="2"/>
    <x v="1"/>
    <s v="21"/>
    <x v="7"/>
    <s v="210"/>
    <s v="VP of Student Learning"/>
    <s v="210A"/>
    <s v="VP Student Learning"/>
  </r>
  <r>
    <s v="BPE772"/>
    <x v="0"/>
    <s v="LABORF"/>
    <s v="2025"/>
    <n v="0"/>
    <m/>
    <s v="GU001"/>
    <s v="210VI0"/>
    <s v="2394"/>
    <s v="601000"/>
    <m/>
    <m/>
    <s v="0"/>
    <s v="District"/>
    <s v="2"/>
    <x v="1"/>
    <s v="21"/>
    <x v="7"/>
    <s v="210"/>
    <s v="VP of Student Learning"/>
    <s v="210A"/>
    <s v="VP Student Learning"/>
  </r>
  <r>
    <s v="BPE061"/>
    <x v="0"/>
    <s v="LABORF"/>
    <s v="2025"/>
    <n v="0"/>
    <m/>
    <s v="GU001"/>
    <s v="210VI0"/>
    <s v="2394"/>
    <s v="601000"/>
    <m/>
    <m/>
    <s v="0"/>
    <s v="District"/>
    <s v="2"/>
    <x v="1"/>
    <s v="21"/>
    <x v="7"/>
    <s v="210"/>
    <s v="VP of Student Learning"/>
    <s v="210A"/>
    <s v="VP Student Learning"/>
  </r>
  <r>
    <s v="BPE219"/>
    <x v="0"/>
    <s v="LABORF"/>
    <s v="2025"/>
    <n v="0"/>
    <m/>
    <s v="GU001"/>
    <s v="210VI0"/>
    <s v="2394"/>
    <s v="601000"/>
    <m/>
    <m/>
    <s v="0"/>
    <s v="District"/>
    <s v="2"/>
    <x v="1"/>
    <s v="21"/>
    <x v="7"/>
    <s v="210"/>
    <s v="VP of Student Learning"/>
    <s v="210A"/>
    <s v="VP Student Learning"/>
  </r>
  <r>
    <s v="BTF091"/>
    <x v="0"/>
    <s v="LABORF"/>
    <s v="2025"/>
    <n v="0"/>
    <m/>
    <s v="GU001"/>
    <s v="210VI0"/>
    <s v="1311"/>
    <s v="499900"/>
    <m/>
    <m/>
    <s v="0"/>
    <s v="District"/>
    <s v="2"/>
    <x v="1"/>
    <s v="21"/>
    <x v="7"/>
    <s v="210"/>
    <s v="VP of Student Learning"/>
    <s v="210A"/>
    <s v="VP Student Learning"/>
  </r>
  <r>
    <s v="BPE473"/>
    <x v="0"/>
    <s v="LABORF"/>
    <s v="2025"/>
    <n v="0"/>
    <m/>
    <s v="GU001"/>
    <s v="210VI0"/>
    <s v="2394"/>
    <s v="601000"/>
    <m/>
    <m/>
    <s v="0"/>
    <s v="District"/>
    <s v="2"/>
    <x v="1"/>
    <s v="21"/>
    <x v="7"/>
    <s v="210"/>
    <s v="VP of Student Learning"/>
    <s v="210A"/>
    <s v="VP Student Learning"/>
  </r>
  <r>
    <s v="BO2030"/>
    <x v="0"/>
    <s v="LABORF"/>
    <s v="2025"/>
    <n v="0"/>
    <m/>
    <s v="GU001"/>
    <s v="210VI0"/>
    <s v="1330"/>
    <s v="499900"/>
    <m/>
    <m/>
    <s v="0"/>
    <s v="District"/>
    <s v="2"/>
    <x v="1"/>
    <s v="21"/>
    <x v="7"/>
    <s v="210"/>
    <s v="VP of Student Learning"/>
    <s v="210A"/>
    <s v="VP Student Learning"/>
  </r>
  <r>
    <s v="BPE012"/>
    <x v="0"/>
    <s v="LABORF"/>
    <s v="2025"/>
    <n v="0"/>
    <m/>
    <s v="GU001"/>
    <s v="210VI0"/>
    <s v="2394"/>
    <s v="601000"/>
    <m/>
    <m/>
    <s v="0"/>
    <s v="District"/>
    <s v="2"/>
    <x v="1"/>
    <s v="21"/>
    <x v="7"/>
    <s v="210"/>
    <s v="VP of Student Learning"/>
    <s v="210A"/>
    <s v="VP Student Learning"/>
  </r>
  <r>
    <s v="BPE023"/>
    <x v="0"/>
    <s v="LABORF"/>
    <s v="2025"/>
    <n v="0"/>
    <m/>
    <s v="GU001"/>
    <s v="210VI0"/>
    <s v="2394"/>
    <s v="601000"/>
    <m/>
    <m/>
    <s v="0"/>
    <s v="District"/>
    <s v="2"/>
    <x v="1"/>
    <s v="21"/>
    <x v="7"/>
    <s v="210"/>
    <s v="VP of Student Learning"/>
    <s v="210A"/>
    <s v="VP Student Learning"/>
  </r>
  <r>
    <s v="BPE229"/>
    <x v="0"/>
    <s v="LABORF"/>
    <s v="2025"/>
    <n v="0"/>
    <m/>
    <s v="GU001"/>
    <s v="210VI0"/>
    <s v="2394"/>
    <s v="601000"/>
    <m/>
    <m/>
    <s v="0"/>
    <s v="District"/>
    <s v="2"/>
    <x v="1"/>
    <s v="21"/>
    <x v="7"/>
    <s v="210"/>
    <s v="VP of Student Learning"/>
    <s v="210A"/>
    <s v="VP Student Learning"/>
  </r>
  <r>
    <s v="BPE268"/>
    <x v="0"/>
    <s v="LABORF"/>
    <s v="2025"/>
    <n v="0"/>
    <m/>
    <s v="GU001"/>
    <s v="210VI0"/>
    <s v="2394"/>
    <s v="601000"/>
    <m/>
    <m/>
    <s v="0"/>
    <s v="District"/>
    <s v="2"/>
    <x v="1"/>
    <s v="21"/>
    <x v="7"/>
    <s v="210"/>
    <s v="VP of Student Learning"/>
    <s v="210A"/>
    <s v="VP Student Learning"/>
  </r>
  <r>
    <s v="BTF042"/>
    <x v="0"/>
    <s v="LABORF"/>
    <s v="2025"/>
    <n v="0"/>
    <m/>
    <s v="GU001"/>
    <s v="210VI0"/>
    <s v="1311"/>
    <s v="499900"/>
    <m/>
    <m/>
    <s v="0"/>
    <s v="District"/>
    <s v="2"/>
    <x v="1"/>
    <s v="21"/>
    <x v="7"/>
    <s v="210"/>
    <s v="VP of Student Learning"/>
    <s v="210A"/>
    <s v="VP Student Learning"/>
  </r>
  <r>
    <s v="BTF079"/>
    <x v="0"/>
    <s v="LABORF"/>
    <s v="2025"/>
    <n v="0"/>
    <m/>
    <s v="GU001"/>
    <s v="210VI0"/>
    <s v="1311"/>
    <s v="499900"/>
    <m/>
    <m/>
    <s v="0"/>
    <s v="District"/>
    <s v="2"/>
    <x v="1"/>
    <s v="21"/>
    <x v="7"/>
    <s v="210"/>
    <s v="VP of Student Learning"/>
    <s v="210A"/>
    <s v="VP Student Learning"/>
  </r>
  <r>
    <s v="BPE777"/>
    <x v="0"/>
    <s v="LABORF"/>
    <s v="2025"/>
    <n v="0"/>
    <m/>
    <s v="GU001"/>
    <s v="210VI0"/>
    <s v="2394"/>
    <s v="601000"/>
    <m/>
    <m/>
    <s v="0"/>
    <s v="District"/>
    <s v="2"/>
    <x v="1"/>
    <s v="21"/>
    <x v="7"/>
    <s v="210"/>
    <s v="VP of Student Learning"/>
    <s v="210A"/>
    <s v="VP Student Learning"/>
  </r>
  <r>
    <s v="BPFA26"/>
    <x v="0"/>
    <s v="LABORF"/>
    <s v="2025"/>
    <n v="0"/>
    <m/>
    <s v="GU001"/>
    <s v="210VI0"/>
    <s v="2412"/>
    <s v="499900"/>
    <m/>
    <m/>
    <s v="0"/>
    <s v="District"/>
    <s v="2"/>
    <x v="1"/>
    <s v="21"/>
    <x v="7"/>
    <s v="210"/>
    <s v="VP of Student Learning"/>
    <s v="210A"/>
    <s v="VP Student Learning"/>
  </r>
  <r>
    <s v="BPE034"/>
    <x v="0"/>
    <s v="LABORF"/>
    <s v="2025"/>
    <n v="0"/>
    <m/>
    <s v="GU001"/>
    <s v="210VI0"/>
    <s v="2394"/>
    <s v="601000"/>
    <m/>
    <m/>
    <s v="0"/>
    <s v="District"/>
    <s v="2"/>
    <x v="1"/>
    <s v="21"/>
    <x v="7"/>
    <s v="210"/>
    <s v="VP of Student Learning"/>
    <s v="210A"/>
    <s v="VP Student Learning"/>
  </r>
  <r>
    <s v="BPE053"/>
    <x v="0"/>
    <s v="LABORF"/>
    <s v="2025"/>
    <n v="0"/>
    <m/>
    <s v="GU001"/>
    <s v="210VI0"/>
    <s v="2394"/>
    <s v="601000"/>
    <m/>
    <m/>
    <s v="0"/>
    <s v="District"/>
    <s v="2"/>
    <x v="1"/>
    <s v="21"/>
    <x v="7"/>
    <s v="210"/>
    <s v="VP of Student Learning"/>
    <s v="210A"/>
    <s v="VP Student Learning"/>
  </r>
  <r>
    <s v="BPE127"/>
    <x v="0"/>
    <s v="LABORF"/>
    <s v="2025"/>
    <n v="0"/>
    <m/>
    <s v="GU001"/>
    <s v="210VI0"/>
    <s v="2394"/>
    <s v="601000"/>
    <m/>
    <m/>
    <s v="0"/>
    <s v="District"/>
    <s v="2"/>
    <x v="1"/>
    <s v="21"/>
    <x v="7"/>
    <s v="210"/>
    <s v="VP of Student Learning"/>
    <s v="210A"/>
    <s v="VP Student Learning"/>
  </r>
  <r>
    <s v="BPE185"/>
    <x v="0"/>
    <s v="LABORF"/>
    <s v="2025"/>
    <n v="0"/>
    <m/>
    <s v="GU001"/>
    <s v="210VI0"/>
    <s v="2394"/>
    <s v="601000"/>
    <m/>
    <m/>
    <s v="0"/>
    <s v="District"/>
    <s v="2"/>
    <x v="1"/>
    <s v="21"/>
    <x v="7"/>
    <s v="210"/>
    <s v="VP of Student Learning"/>
    <s v="210A"/>
    <s v="VP Student Learning"/>
  </r>
  <r>
    <s v="BPE251"/>
    <x v="0"/>
    <s v="LABORF"/>
    <s v="2025"/>
    <n v="0"/>
    <m/>
    <s v="GU001"/>
    <s v="210VI0"/>
    <s v="2394"/>
    <s v="601000"/>
    <m/>
    <m/>
    <s v="0"/>
    <s v="District"/>
    <s v="2"/>
    <x v="1"/>
    <s v="21"/>
    <x v="7"/>
    <s v="210"/>
    <s v="VP of Student Learning"/>
    <s v="210A"/>
    <s v="VP Student Learning"/>
  </r>
  <r>
    <s v="BPE264"/>
    <x v="0"/>
    <s v="LABORF"/>
    <s v="2025"/>
    <n v="0"/>
    <m/>
    <s v="GU001"/>
    <s v="210VI0"/>
    <s v="2394"/>
    <s v="601000"/>
    <m/>
    <m/>
    <s v="0"/>
    <s v="District"/>
    <s v="2"/>
    <x v="1"/>
    <s v="21"/>
    <x v="7"/>
    <s v="210"/>
    <s v="VP of Student Learning"/>
    <s v="210A"/>
    <s v="VP Student Learning"/>
  </r>
  <r>
    <s v="BTC010"/>
    <x v="0"/>
    <s v="LABORF"/>
    <s v="2025"/>
    <n v="0"/>
    <m/>
    <s v="GU001"/>
    <s v="210VI0"/>
    <s v="2399"/>
    <s v="601000"/>
    <m/>
    <m/>
    <s v="0"/>
    <s v="District"/>
    <s v="2"/>
    <x v="1"/>
    <s v="21"/>
    <x v="7"/>
    <s v="210"/>
    <s v="VP of Student Learning"/>
    <s v="210A"/>
    <s v="VP Student Learning"/>
  </r>
  <r>
    <s v="BTC190"/>
    <x v="0"/>
    <s v="LABORF"/>
    <s v="2025"/>
    <n v="0"/>
    <m/>
    <s v="GU001"/>
    <s v="210VI0"/>
    <s v="2399"/>
    <s v="601000"/>
    <m/>
    <m/>
    <s v="0"/>
    <s v="District"/>
    <s v="2"/>
    <x v="1"/>
    <s v="21"/>
    <x v="7"/>
    <s v="210"/>
    <s v="VP of Student Learning"/>
    <s v="210A"/>
    <s v="VP Student Learning"/>
  </r>
  <r>
    <s v="BTF026"/>
    <x v="0"/>
    <s v="LABORF"/>
    <s v="2025"/>
    <n v="0"/>
    <m/>
    <s v="GU001"/>
    <s v="210VI0"/>
    <s v="1311"/>
    <s v="499900"/>
    <m/>
    <m/>
    <s v="0"/>
    <s v="District"/>
    <s v="2"/>
    <x v="1"/>
    <s v="21"/>
    <x v="7"/>
    <s v="210"/>
    <s v="VP of Student Learning"/>
    <s v="210A"/>
    <s v="VP Student Learning"/>
  </r>
  <r>
    <s v="BTC101"/>
    <x v="0"/>
    <s v="LABORF"/>
    <s v="2025"/>
    <n v="0"/>
    <m/>
    <s v="GU001"/>
    <s v="210VI0"/>
    <s v="2399"/>
    <s v="601000"/>
    <m/>
    <m/>
    <s v="0"/>
    <s v="District"/>
    <s v="2"/>
    <x v="1"/>
    <s v="21"/>
    <x v="7"/>
    <s v="210"/>
    <s v="VP of Student Learning"/>
    <s v="210A"/>
    <s v="VP Student Learning"/>
  </r>
  <r>
    <s v="BTC172"/>
    <x v="0"/>
    <s v="LABORF"/>
    <s v="2025"/>
    <n v="0"/>
    <m/>
    <s v="GU001"/>
    <s v="210VI0"/>
    <s v="2399"/>
    <s v="601000"/>
    <m/>
    <m/>
    <s v="0"/>
    <s v="District"/>
    <s v="2"/>
    <x v="1"/>
    <s v="21"/>
    <x v="7"/>
    <s v="210"/>
    <s v="VP of Student Learning"/>
    <s v="210A"/>
    <s v="VP Student Learning"/>
  </r>
  <r>
    <s v="BPE736"/>
    <x v="0"/>
    <s v="LABORF"/>
    <s v="2025"/>
    <n v="0"/>
    <m/>
    <s v="GU001"/>
    <s v="210VI0"/>
    <s v="2394"/>
    <s v="601000"/>
    <m/>
    <m/>
    <s v="0"/>
    <s v="District"/>
    <s v="2"/>
    <x v="1"/>
    <s v="21"/>
    <x v="7"/>
    <s v="210"/>
    <s v="VP of Student Learning"/>
    <s v="210A"/>
    <s v="VP Student Learning"/>
  </r>
  <r>
    <s v="BA2450"/>
    <x v="0"/>
    <s v="LABORF"/>
    <s v="2025"/>
    <n v="0"/>
    <m/>
    <s v="GU001"/>
    <s v="210VI0"/>
    <s v="1310"/>
    <s v="499900"/>
    <m/>
    <m/>
    <s v="0"/>
    <s v="District"/>
    <s v="2"/>
    <x v="1"/>
    <s v="21"/>
    <x v="7"/>
    <s v="210"/>
    <s v="VP of Student Learning"/>
    <s v="210A"/>
    <s v="VP Student Learning"/>
  </r>
  <r>
    <s v="BPE619"/>
    <x v="0"/>
    <s v="LABORF"/>
    <s v="2025"/>
    <n v="0"/>
    <m/>
    <s v="GU001"/>
    <s v="210VI0"/>
    <s v="2394"/>
    <s v="601000"/>
    <m/>
    <m/>
    <s v="0"/>
    <s v="District"/>
    <s v="2"/>
    <x v="1"/>
    <s v="21"/>
    <x v="7"/>
    <s v="210"/>
    <s v="VP of Student Learning"/>
    <s v="210A"/>
    <s v="VP Student Learning"/>
  </r>
  <r>
    <s v="BPE035"/>
    <x v="0"/>
    <s v="LABORF"/>
    <s v="2025"/>
    <n v="0"/>
    <m/>
    <s v="GU001"/>
    <s v="210VI0"/>
    <s v="2394"/>
    <s v="601000"/>
    <m/>
    <m/>
    <s v="0"/>
    <s v="District"/>
    <s v="2"/>
    <x v="1"/>
    <s v="21"/>
    <x v="7"/>
    <s v="210"/>
    <s v="VP of Student Learning"/>
    <s v="210A"/>
    <s v="VP Student Learning"/>
  </r>
  <r>
    <s v="BPE060"/>
    <x v="0"/>
    <s v="LABORF"/>
    <s v="2025"/>
    <n v="0"/>
    <m/>
    <s v="GU001"/>
    <s v="210VI0"/>
    <s v="2394"/>
    <s v="601000"/>
    <m/>
    <m/>
    <s v="0"/>
    <s v="District"/>
    <s v="2"/>
    <x v="1"/>
    <s v="21"/>
    <x v="7"/>
    <s v="210"/>
    <s v="VP of Student Learning"/>
    <s v="210A"/>
    <s v="VP Student Learning"/>
  </r>
  <r>
    <s v="BPE095"/>
    <x v="0"/>
    <s v="LABORF"/>
    <s v="2025"/>
    <n v="0"/>
    <m/>
    <s v="GU001"/>
    <s v="210VI0"/>
    <s v="2394"/>
    <s v="601000"/>
    <m/>
    <m/>
    <s v="0"/>
    <s v="District"/>
    <s v="2"/>
    <x v="1"/>
    <s v="21"/>
    <x v="7"/>
    <s v="210"/>
    <s v="VP of Student Learning"/>
    <s v="210A"/>
    <s v="VP Student Learning"/>
  </r>
  <r>
    <s v="BPE215"/>
    <x v="0"/>
    <s v="LABORF"/>
    <s v="2025"/>
    <n v="0"/>
    <m/>
    <s v="GU001"/>
    <s v="210VI0"/>
    <s v="2394"/>
    <s v="601000"/>
    <m/>
    <m/>
    <s v="0"/>
    <s v="District"/>
    <s v="2"/>
    <x v="1"/>
    <s v="21"/>
    <x v="7"/>
    <s v="210"/>
    <s v="VP of Student Learning"/>
    <s v="210A"/>
    <s v="VP Student Learning"/>
  </r>
  <r>
    <s v="BPE226"/>
    <x v="0"/>
    <s v="LABORF"/>
    <s v="2025"/>
    <n v="0"/>
    <m/>
    <s v="GU001"/>
    <s v="210VI0"/>
    <s v="2394"/>
    <s v="601000"/>
    <m/>
    <m/>
    <s v="0"/>
    <s v="District"/>
    <s v="2"/>
    <x v="1"/>
    <s v="21"/>
    <x v="7"/>
    <s v="210"/>
    <s v="VP of Student Learning"/>
    <s v="210A"/>
    <s v="VP Student Learning"/>
  </r>
  <r>
    <s v="BTF080"/>
    <x v="0"/>
    <s v="LABORF"/>
    <s v="2025"/>
    <n v="0"/>
    <m/>
    <s v="GU001"/>
    <s v="210VI0"/>
    <s v="1311"/>
    <s v="499900"/>
    <m/>
    <m/>
    <s v="0"/>
    <s v="District"/>
    <s v="2"/>
    <x v="1"/>
    <s v="21"/>
    <x v="7"/>
    <s v="210"/>
    <s v="VP of Student Learning"/>
    <s v="210A"/>
    <s v="VP Student Learning"/>
  </r>
  <r>
    <s v="BTF085"/>
    <x v="0"/>
    <s v="LABORF"/>
    <s v="2025"/>
    <n v="0"/>
    <m/>
    <s v="GU001"/>
    <s v="210VI0"/>
    <s v="1311"/>
    <s v="499900"/>
    <m/>
    <m/>
    <s v="0"/>
    <s v="District"/>
    <s v="2"/>
    <x v="1"/>
    <s v="21"/>
    <x v="7"/>
    <s v="210"/>
    <s v="VP of Student Learning"/>
    <s v="210A"/>
    <s v="VP Student Learning"/>
  </r>
  <r>
    <s v="BZ2450"/>
    <x v="0"/>
    <s v="LABORF"/>
    <s v="2025"/>
    <n v="0"/>
    <m/>
    <s v="GU001"/>
    <s v="210VI0"/>
    <s v="1419"/>
    <s v="601000"/>
    <m/>
    <m/>
    <s v="0"/>
    <s v="District"/>
    <s v="2"/>
    <x v="1"/>
    <s v="21"/>
    <x v="7"/>
    <s v="210"/>
    <s v="VP of Student Learning"/>
    <s v="210A"/>
    <s v="VP Student Learning"/>
  </r>
  <r>
    <s v="BTC059"/>
    <x v="0"/>
    <s v="LABORF"/>
    <s v="2025"/>
    <n v="0"/>
    <m/>
    <s v="GU001"/>
    <s v="210VI0"/>
    <s v="2399"/>
    <s v="601000"/>
    <m/>
    <m/>
    <s v="0"/>
    <s v="District"/>
    <s v="2"/>
    <x v="1"/>
    <s v="21"/>
    <x v="7"/>
    <s v="210"/>
    <s v="VP of Student Learning"/>
    <s v="210A"/>
    <s v="VP Student Learning"/>
  </r>
  <r>
    <s v="BPE479"/>
    <x v="0"/>
    <s v="LABORF"/>
    <s v="2025"/>
    <n v="0"/>
    <m/>
    <s v="GU001"/>
    <s v="210VI0"/>
    <s v="2394"/>
    <s v="601000"/>
    <m/>
    <m/>
    <s v="0"/>
    <s v="District"/>
    <s v="2"/>
    <x v="1"/>
    <s v="21"/>
    <x v="7"/>
    <s v="210"/>
    <s v="VP of Student Learning"/>
    <s v="210A"/>
    <s v="VP Student Learning"/>
  </r>
  <r>
    <s v="BPE069"/>
    <x v="0"/>
    <s v="LABORF"/>
    <s v="2025"/>
    <n v="0"/>
    <m/>
    <s v="GU001"/>
    <s v="210VI0"/>
    <s v="2394"/>
    <s v="601000"/>
    <m/>
    <m/>
    <s v="0"/>
    <s v="District"/>
    <s v="2"/>
    <x v="1"/>
    <s v="21"/>
    <x v="7"/>
    <s v="210"/>
    <s v="VP of Student Learning"/>
    <s v="210A"/>
    <s v="VP Student Learning"/>
  </r>
  <r>
    <s v="BPE146"/>
    <x v="0"/>
    <s v="LABORF"/>
    <s v="2025"/>
    <n v="0"/>
    <m/>
    <s v="GU001"/>
    <s v="210VI0"/>
    <s v="2394"/>
    <s v="601000"/>
    <m/>
    <m/>
    <s v="0"/>
    <s v="District"/>
    <s v="2"/>
    <x v="1"/>
    <s v="21"/>
    <x v="7"/>
    <s v="210"/>
    <s v="VP of Student Learning"/>
    <s v="210A"/>
    <s v="VP Student Learning"/>
  </r>
  <r>
    <s v="BPE164"/>
    <x v="0"/>
    <s v="LABORF"/>
    <s v="2025"/>
    <n v="0"/>
    <m/>
    <s v="GU001"/>
    <s v="210VI0"/>
    <s v="2394"/>
    <s v="601000"/>
    <m/>
    <m/>
    <s v="0"/>
    <s v="District"/>
    <s v="2"/>
    <x v="1"/>
    <s v="21"/>
    <x v="7"/>
    <s v="210"/>
    <s v="VP of Student Learning"/>
    <s v="210A"/>
    <s v="VP Student Learning"/>
  </r>
  <r>
    <s v="BPE231"/>
    <x v="0"/>
    <s v="LABORF"/>
    <s v="2025"/>
    <n v="0"/>
    <m/>
    <s v="GU001"/>
    <s v="210VI0"/>
    <s v="2394"/>
    <s v="601000"/>
    <m/>
    <m/>
    <s v="0"/>
    <s v="District"/>
    <s v="2"/>
    <x v="1"/>
    <s v="21"/>
    <x v="7"/>
    <s v="210"/>
    <s v="VP of Student Learning"/>
    <s v="210A"/>
    <s v="VP Student Learning"/>
  </r>
  <r>
    <s v="BS2223"/>
    <x v="0"/>
    <s v="LABORF"/>
    <s v="2025"/>
    <n v="0"/>
    <m/>
    <s v="GU001"/>
    <s v="210VI0"/>
    <s v="2392"/>
    <s v="601000"/>
    <m/>
    <m/>
    <s v="0"/>
    <s v="District"/>
    <s v="2"/>
    <x v="1"/>
    <s v="21"/>
    <x v="7"/>
    <s v="210"/>
    <s v="VP of Student Learning"/>
    <s v="210A"/>
    <s v="VP Student Learning"/>
  </r>
  <r>
    <s v="BTC189"/>
    <x v="0"/>
    <s v="LABORF"/>
    <s v="2025"/>
    <n v="0"/>
    <m/>
    <s v="GU001"/>
    <s v="210VI0"/>
    <s v="2399"/>
    <s v="601000"/>
    <m/>
    <m/>
    <s v="0"/>
    <s v="District"/>
    <s v="2"/>
    <x v="1"/>
    <s v="21"/>
    <x v="7"/>
    <s v="210"/>
    <s v="VP of Student Learning"/>
    <s v="210A"/>
    <s v="VP Student Learning"/>
  </r>
  <r>
    <s v="BTC203"/>
    <x v="0"/>
    <s v="LABORF"/>
    <s v="2025"/>
    <n v="0"/>
    <m/>
    <s v="GU001"/>
    <s v="210VI0"/>
    <s v="2399"/>
    <s v="601000"/>
    <m/>
    <m/>
    <s v="0"/>
    <s v="District"/>
    <s v="2"/>
    <x v="1"/>
    <s v="21"/>
    <x v="7"/>
    <s v="210"/>
    <s v="VP of Student Learning"/>
    <s v="210A"/>
    <s v="VP Student Learning"/>
  </r>
  <r>
    <s v="BPE326"/>
    <x v="0"/>
    <s v="LABORF"/>
    <s v="2025"/>
    <n v="0"/>
    <m/>
    <s v="GU001"/>
    <s v="210VI0"/>
    <s v="2394"/>
    <s v="601000"/>
    <m/>
    <m/>
    <s v="0"/>
    <s v="District"/>
    <s v="2"/>
    <x v="1"/>
    <s v="21"/>
    <x v="7"/>
    <s v="210"/>
    <s v="VP of Student Learning"/>
    <s v="210A"/>
    <s v="VP Student Learning"/>
  </r>
  <r>
    <s v="BPE377"/>
    <x v="0"/>
    <s v="LABORF"/>
    <s v="2025"/>
    <n v="0"/>
    <m/>
    <s v="GU001"/>
    <s v="210VI0"/>
    <s v="2394"/>
    <s v="601000"/>
    <m/>
    <m/>
    <s v="0"/>
    <s v="District"/>
    <s v="2"/>
    <x v="1"/>
    <s v="21"/>
    <x v="7"/>
    <s v="210"/>
    <s v="VP of Student Learning"/>
    <s v="210A"/>
    <s v="VP Student Learning"/>
  </r>
  <r>
    <s v="BPE456"/>
    <x v="0"/>
    <s v="LABORF"/>
    <s v="2025"/>
    <n v="0"/>
    <m/>
    <s v="GU001"/>
    <s v="210VI0"/>
    <s v="2394"/>
    <s v="601000"/>
    <m/>
    <m/>
    <s v="0"/>
    <s v="District"/>
    <s v="2"/>
    <x v="1"/>
    <s v="21"/>
    <x v="7"/>
    <s v="210"/>
    <s v="VP of Student Learning"/>
    <s v="210A"/>
    <s v="VP Student Learning"/>
  </r>
  <r>
    <s v="BTN014"/>
    <x v="0"/>
    <s v="LABORF"/>
    <s v="2025"/>
    <n v="0"/>
    <m/>
    <s v="RP634"/>
    <s v="211APA"/>
    <s v="2110"/>
    <s v="684000"/>
    <m/>
    <m/>
    <s v="0"/>
    <s v="District"/>
    <s v="2"/>
    <x v="1"/>
    <s v="21"/>
    <x v="7"/>
    <s v="211"/>
    <s v="BC Exec Director Rural Initiatives"/>
    <s v="211A"/>
    <s v="Dean of Learning Resources &amp; IT"/>
  </r>
  <r>
    <s v="BTC004"/>
    <x v="0"/>
    <s v="LABORF"/>
    <s v="2025"/>
    <n v="0"/>
    <m/>
    <s v="GU001"/>
    <s v="211CPT"/>
    <s v="2419"/>
    <s v="011600"/>
    <m/>
    <m/>
    <s v="0"/>
    <s v="District"/>
    <s v="2"/>
    <x v="1"/>
    <s v="21"/>
    <x v="7"/>
    <s v="211"/>
    <s v="BC Exec Director Rural Initiatives"/>
    <s v="211C"/>
    <s v="Information Services"/>
  </r>
  <r>
    <s v="BTC025"/>
    <x v="0"/>
    <s v="LABORF"/>
    <s v="2025"/>
    <n v="0"/>
    <m/>
    <s v="GU001"/>
    <s v="211CPT"/>
    <s v="2419"/>
    <s v="011600"/>
    <m/>
    <m/>
    <s v="0"/>
    <s v="District"/>
    <s v="2"/>
    <x v="1"/>
    <s v="21"/>
    <x v="7"/>
    <s v="211"/>
    <s v="BC Exec Director Rural Initiatives"/>
    <s v="211C"/>
    <s v="Information Services"/>
  </r>
  <r>
    <s v="BTC006"/>
    <x v="0"/>
    <s v="LABORF"/>
    <s v="2025"/>
    <n v="0"/>
    <m/>
    <s v="GU001"/>
    <s v="211CPT"/>
    <s v="2419"/>
    <s v="010100"/>
    <m/>
    <m/>
    <s v="0"/>
    <s v="District"/>
    <s v="2"/>
    <x v="1"/>
    <s v="21"/>
    <x v="7"/>
    <s v="211"/>
    <s v="BC Exec Director Rural Initiatives"/>
    <s v="211C"/>
    <s v="Information Services"/>
  </r>
  <r>
    <s v="BMM084"/>
    <x v="0"/>
    <s v="LABORF"/>
    <s v="2025"/>
    <n v="0"/>
    <m/>
    <s v="GU001"/>
    <s v="211DC0"/>
    <s v="1214"/>
    <s v="601000"/>
    <m/>
    <m/>
    <s v="0"/>
    <s v="District"/>
    <s v="2"/>
    <x v="1"/>
    <s v="21"/>
    <x v="7"/>
    <s v="211"/>
    <s v="BC Exec Director Rural Initiatives"/>
    <s v="211E"/>
    <s v="BC Exec Director Rural Initiatives"/>
  </r>
  <r>
    <s v="BMF222"/>
    <x v="0"/>
    <s v="LABORF"/>
    <s v="2025"/>
    <n v="138285.85"/>
    <m/>
    <s v="GU001"/>
    <s v="212AA1"/>
    <s v="1100"/>
    <s v="101100"/>
    <m/>
    <m/>
    <s v="0"/>
    <s v="District"/>
    <s v="2"/>
    <x v="1"/>
    <s v="21"/>
    <x v="7"/>
    <s v="212"/>
    <s v="Dean of Student Learning"/>
    <s v="212A"/>
    <s v="BC Art Department"/>
  </r>
  <r>
    <s v="BMF050"/>
    <x v="0"/>
    <s v="LABORF"/>
    <s v="2025"/>
    <n v="110022.09"/>
    <m/>
    <s v="GU001"/>
    <s v="212AA1"/>
    <s v="1100"/>
    <s v="100210"/>
    <m/>
    <m/>
    <s v="0"/>
    <s v="District"/>
    <s v="2"/>
    <x v="1"/>
    <s v="21"/>
    <x v="7"/>
    <s v="212"/>
    <s v="Dean of Student Learning"/>
    <s v="212A"/>
    <s v="BC Art Department"/>
  </r>
  <r>
    <s v="BTF110"/>
    <x v="0"/>
    <s v="LABORF"/>
    <s v="2025"/>
    <n v="0"/>
    <m/>
    <s v="GU001"/>
    <s v="212AA1"/>
    <s v="1311"/>
    <s v="100100"/>
    <m/>
    <m/>
    <s v="0"/>
    <s v="District"/>
    <s v="2"/>
    <x v="1"/>
    <s v="21"/>
    <x v="7"/>
    <s v="212"/>
    <s v="Dean of Student Learning"/>
    <s v="212A"/>
    <s v="BC Art Department"/>
  </r>
  <r>
    <s v="BMF465"/>
    <x v="0"/>
    <s v="LABORF"/>
    <s v="2025"/>
    <n v="89719.09"/>
    <m/>
    <s v="GU001"/>
    <s v="212AA1"/>
    <s v="1100"/>
    <s v="103000"/>
    <m/>
    <m/>
    <s v="0"/>
    <s v="District"/>
    <s v="2"/>
    <x v="1"/>
    <s v="21"/>
    <x v="7"/>
    <s v="212"/>
    <s v="Dean of Student Learning"/>
    <s v="212A"/>
    <s v="BC Art Department"/>
  </r>
  <r>
    <s v="BMF593"/>
    <x v="0"/>
    <s v="LABORF"/>
    <s v="2025"/>
    <n v="0"/>
    <m/>
    <s v="GU001"/>
    <s v="212BMT"/>
    <s v="1100"/>
    <s v="070100"/>
    <m/>
    <m/>
    <s v="0"/>
    <s v="District"/>
    <s v="2"/>
    <x v="1"/>
    <s v="21"/>
    <x v="7"/>
    <s v="212"/>
    <s v="Dean of Student Learning"/>
    <s v="212B"/>
    <s v="Art Department"/>
  </r>
  <r>
    <s v="BMC396"/>
    <x v="0"/>
    <s v="LABORF"/>
    <s v="2025"/>
    <n v="57603.62"/>
    <m/>
    <s v="GU001"/>
    <s v="212DO0"/>
    <s v="2191"/>
    <s v="601000"/>
    <m/>
    <m/>
    <s v="0"/>
    <s v="District"/>
    <s v="2"/>
    <x v="1"/>
    <s v="21"/>
    <x v="7"/>
    <s v="212"/>
    <s v="Dean of Student Learning"/>
    <s v="212D"/>
    <s v="Dean of Instruction"/>
  </r>
  <r>
    <s v="BMC492"/>
    <x v="0"/>
    <s v="LABORF"/>
    <s v="2025"/>
    <n v="54828.02"/>
    <m/>
    <s v="GU001"/>
    <s v="212DO0"/>
    <s v="2191"/>
    <s v="601000"/>
    <m/>
    <m/>
    <s v="0"/>
    <s v="District"/>
    <s v="2"/>
    <x v="1"/>
    <s v="21"/>
    <x v="7"/>
    <s v="212"/>
    <s v="Dean of Student Learning"/>
    <s v="212D"/>
    <s v="Dean of Instruction"/>
  </r>
  <r>
    <s v="BMF594"/>
    <x v="0"/>
    <s v="LABORF"/>
    <s v="2025"/>
    <n v="0"/>
    <m/>
    <s v="GU001"/>
    <s v="212PA2"/>
    <s v="1100"/>
    <s v="100400"/>
    <m/>
    <m/>
    <s v="0"/>
    <s v="District"/>
    <s v="2"/>
    <x v="1"/>
    <s v="21"/>
    <x v="7"/>
    <s v="212"/>
    <s v="Dean of Student Learning"/>
    <s v="212P"/>
    <s v="Performing Arts"/>
  </r>
  <r>
    <s v="BPE540"/>
    <x v="0"/>
    <s v="LABORF"/>
    <s v="2025"/>
    <n v="0"/>
    <m/>
    <s v="GU001"/>
    <s v="212PA2"/>
    <s v="2495"/>
    <s v="100413"/>
    <m/>
    <m/>
    <s v="0"/>
    <s v="District"/>
    <s v="2"/>
    <x v="1"/>
    <s v="21"/>
    <x v="7"/>
    <s v="212"/>
    <s v="Dean of Student Learning"/>
    <s v="212P"/>
    <s v="Performing Arts"/>
  </r>
  <r>
    <s v="BMF022"/>
    <x v="0"/>
    <s v="LABORF"/>
    <s v="2025"/>
    <n v="44638.59"/>
    <m/>
    <s v="GU001"/>
    <s v="213AGR"/>
    <s v="1100"/>
    <s v="011200"/>
    <m/>
    <m/>
    <s v="0"/>
    <s v="District"/>
    <s v="2"/>
    <x v="1"/>
    <s v="21"/>
    <x v="7"/>
    <s v="213"/>
    <s v="Dean of Economics &amp; Workforce Dev"/>
    <s v="213B"/>
    <s v="Agriculture Department"/>
  </r>
  <r>
    <s v="BMF307"/>
    <x v="0"/>
    <s v="LABORF"/>
    <s v="2025"/>
    <n v="124479.9"/>
    <m/>
    <s v="GU001"/>
    <s v="213AGR"/>
    <s v="1100"/>
    <s v="011200"/>
    <m/>
    <m/>
    <s v="0"/>
    <s v="District"/>
    <s v="2"/>
    <x v="1"/>
    <s v="21"/>
    <x v="7"/>
    <s v="213"/>
    <s v="Dean of Economics &amp; Workforce Dev"/>
    <s v="213B"/>
    <s v="Agriculture Department"/>
  </r>
  <r>
    <s v="BMF613"/>
    <x v="0"/>
    <s v="LABORF"/>
    <s v="2025"/>
    <n v="129943.16"/>
    <m/>
    <s v="GU001"/>
    <s v="213SS1"/>
    <s v="1100"/>
    <s v="220500"/>
    <m/>
    <m/>
    <s v="0"/>
    <s v="District"/>
    <s v="2"/>
    <x v="1"/>
    <s v="21"/>
    <x v="7"/>
    <s v="213"/>
    <s v="Dean of Economics &amp; Workforce Dev"/>
    <s v="213S"/>
    <s v="BC SOC SCIENCE/RISING SCHOL"/>
  </r>
  <r>
    <s v="BMF203"/>
    <x v="0"/>
    <s v="LABORF"/>
    <s v="2025"/>
    <n v="134051.25"/>
    <m/>
    <s v="GU001"/>
    <s v="213SS1"/>
    <s v="1100"/>
    <s v="220500"/>
    <m/>
    <m/>
    <s v="0"/>
    <s v="District"/>
    <s v="2"/>
    <x v="1"/>
    <s v="21"/>
    <x v="7"/>
    <s v="213"/>
    <s v="Dean of Economics &amp; Workforce Dev"/>
    <s v="213S"/>
    <s v="BC SOC SCIENCE/RISING SCHOL"/>
  </r>
  <r>
    <s v="BMF526"/>
    <x v="0"/>
    <s v="LABORF"/>
    <s v="2025"/>
    <n v="133191.73000000001"/>
    <m/>
    <s v="GU001"/>
    <s v="213SS1"/>
    <s v="1100"/>
    <s v="220500"/>
    <m/>
    <m/>
    <s v="0"/>
    <s v="District"/>
    <s v="2"/>
    <x v="1"/>
    <s v="21"/>
    <x v="7"/>
    <s v="213"/>
    <s v="Dean of Economics &amp; Workforce Dev"/>
    <s v="213S"/>
    <s v="BC SOC SCIENCE/RISING SCHOL"/>
  </r>
  <r>
    <s v="BMF632"/>
    <x v="0"/>
    <s v="LABORF"/>
    <s v="2025"/>
    <n v="103485.03"/>
    <m/>
    <s v="GU001"/>
    <s v="213SS1"/>
    <s v="1100"/>
    <s v="220500"/>
    <m/>
    <m/>
    <s v="0"/>
    <s v="District"/>
    <s v="2"/>
    <x v="1"/>
    <s v="21"/>
    <x v="7"/>
    <s v="213"/>
    <s v="Dean of Economics &amp; Workforce Dev"/>
    <s v="213S"/>
    <s v="BC SOC SCIENCE/RISING SCHOL"/>
  </r>
  <r>
    <s v="BMF251"/>
    <x v="0"/>
    <s v="LABORF"/>
    <s v="2025"/>
    <n v="117083.8"/>
    <m/>
    <s v="GU001"/>
    <s v="213SS1"/>
    <s v="1100"/>
    <s v="220400"/>
    <m/>
    <m/>
    <s v="0"/>
    <s v="District"/>
    <s v="2"/>
    <x v="1"/>
    <s v="21"/>
    <x v="7"/>
    <s v="213"/>
    <s v="Dean of Economics &amp; Workforce Dev"/>
    <s v="213S"/>
    <s v="BC SOC SCIENCE/RISING SCHOL"/>
  </r>
  <r>
    <s v="BMN179"/>
    <x v="0"/>
    <s v="LABORF"/>
    <s v="2025"/>
    <n v="86720.5"/>
    <m/>
    <s v="RP335"/>
    <s v="214SU1"/>
    <s v="2110"/>
    <s v="601000"/>
    <s v="STEM02"/>
    <m/>
    <s v="0"/>
    <s v="District"/>
    <s v="2"/>
    <x v="1"/>
    <s v="21"/>
    <x v="7"/>
    <s v="214"/>
    <s v="Dean of Instruction"/>
    <s v="214S"/>
    <s v="BC Stem"/>
  </r>
  <r>
    <s v="BMC823"/>
    <x v="0"/>
    <s v="LABORF"/>
    <s v="2025"/>
    <n v="56198.65"/>
    <m/>
    <s v="GU001"/>
    <s v="215DN0"/>
    <s v="2191"/>
    <s v="601000"/>
    <m/>
    <m/>
    <s v="0"/>
    <s v="District"/>
    <s v="2"/>
    <x v="1"/>
    <s v="21"/>
    <x v="7"/>
    <s v="215"/>
    <s v="Dean-Stdnt Lrning (Math/HC)"/>
    <s v="215A"/>
    <s v="Dean-Stdnt Lrning (Math/HC)"/>
  </r>
  <r>
    <s v="BMF224"/>
    <x v="0"/>
    <s v="LABORF"/>
    <s v="2025"/>
    <n v="0"/>
    <m/>
    <s v="GU001"/>
    <s v="215BD1"/>
    <s v="1100"/>
    <s v="040100"/>
    <m/>
    <m/>
    <s v="0"/>
    <s v="District"/>
    <s v="2"/>
    <x v="1"/>
    <s v="21"/>
    <x v="7"/>
    <s v="215"/>
    <s v="Dean-Stdnt Lrning (Math/HC)"/>
    <s v="215B"/>
    <s v="Biology Science Department"/>
  </r>
  <r>
    <s v="BMF311"/>
    <x v="0"/>
    <s v="LABORF"/>
    <s v="2025"/>
    <n v="0"/>
    <m/>
    <s v="GU001"/>
    <s v="215BD1"/>
    <s v="1100"/>
    <s v="040100"/>
    <m/>
    <m/>
    <s v="0"/>
    <s v="District"/>
    <s v="2"/>
    <x v="1"/>
    <s v="21"/>
    <x v="7"/>
    <s v="215"/>
    <s v="Dean-Stdnt Lrning (Math/HC)"/>
    <s v="215B"/>
    <s v="Biology Science Department"/>
  </r>
  <r>
    <s v="BMF617"/>
    <x v="0"/>
    <s v="LABORF"/>
    <s v="2025"/>
    <n v="0"/>
    <m/>
    <s v="GU001"/>
    <s v="215BD1"/>
    <s v="1100"/>
    <s v="040100"/>
    <m/>
    <m/>
    <s v="0"/>
    <s v="District"/>
    <s v="2"/>
    <x v="1"/>
    <s v="21"/>
    <x v="7"/>
    <s v="215"/>
    <s v="Dean-Stdnt Lrning (Math/HC)"/>
    <s v="215B"/>
    <s v="Biology Science Department"/>
  </r>
  <r>
    <s v="BMF451"/>
    <x v="0"/>
    <s v="LABORF"/>
    <s v="2025"/>
    <n v="110022.09"/>
    <m/>
    <s v="GU001"/>
    <s v="215BD1"/>
    <s v="1100"/>
    <s v="040100"/>
    <m/>
    <m/>
    <s v="0"/>
    <s v="District"/>
    <s v="2"/>
    <x v="1"/>
    <s v="21"/>
    <x v="7"/>
    <s v="215"/>
    <s v="Dean-Stdnt Lrning (Math/HC)"/>
    <s v="215B"/>
    <s v="Biology Science Department"/>
  </r>
  <r>
    <s v="BMF469"/>
    <x v="0"/>
    <s v="LABORF"/>
    <s v="2025"/>
    <n v="0"/>
    <m/>
    <s v="GU001"/>
    <s v="215BD1"/>
    <s v="1100"/>
    <s v="040100"/>
    <m/>
    <m/>
    <s v="0"/>
    <s v="District"/>
    <s v="2"/>
    <x v="1"/>
    <s v="21"/>
    <x v="7"/>
    <s v="215"/>
    <s v="Dean-Stdnt Lrning (Math/HC)"/>
    <s v="215B"/>
    <s v="Biology Science Department"/>
  </r>
  <r>
    <s v="BMF320"/>
    <x v="0"/>
    <s v="LABORF"/>
    <s v="2025"/>
    <n v="106072.15"/>
    <m/>
    <s v="GU001"/>
    <s v="215BD1"/>
    <s v="1100"/>
    <s v="040100"/>
    <m/>
    <m/>
    <s v="0"/>
    <s v="District"/>
    <s v="2"/>
    <x v="1"/>
    <s v="21"/>
    <x v="7"/>
    <s v="215"/>
    <s v="Dean-Stdnt Lrning (Math/HC)"/>
    <s v="215B"/>
    <s v="Biology Science Department"/>
  </r>
  <r>
    <s v="BMF460"/>
    <x v="0"/>
    <s v="LABORF"/>
    <s v="2025"/>
    <n v="0"/>
    <m/>
    <s v="GU001"/>
    <s v="215MA1"/>
    <s v="1100"/>
    <s v="170100"/>
    <m/>
    <m/>
    <s v="0"/>
    <s v="District"/>
    <s v="2"/>
    <x v="1"/>
    <s v="21"/>
    <x v="7"/>
    <s v="215"/>
    <s v="Dean-Stdnt Lrning (Math/HC)"/>
    <s v="215F"/>
    <s v="Math General"/>
  </r>
  <r>
    <s v="BMF548"/>
    <x v="0"/>
    <s v="LABORF"/>
    <s v="2025"/>
    <n v="0"/>
    <m/>
    <s v="GU001"/>
    <s v="215MA1"/>
    <s v="1100"/>
    <s v="170100"/>
    <m/>
    <m/>
    <s v="0"/>
    <s v="District"/>
    <s v="2"/>
    <x v="1"/>
    <s v="21"/>
    <x v="7"/>
    <s v="215"/>
    <s v="Dean-Stdnt Lrning (Math/HC)"/>
    <s v="215F"/>
    <s v="Math General"/>
  </r>
  <r>
    <s v="BMC305"/>
    <x v="0"/>
    <s v="LABORF"/>
    <s v="2025"/>
    <n v="0"/>
    <m/>
    <s v="GU001"/>
    <s v="215MA1"/>
    <s v="2211"/>
    <s v="170100"/>
    <m/>
    <m/>
    <s v="0"/>
    <s v="District"/>
    <s v="2"/>
    <x v="1"/>
    <s v="21"/>
    <x v="7"/>
    <s v="215"/>
    <s v="Dean-Stdnt Lrning (Math/HC)"/>
    <s v="215F"/>
    <s v="Math General"/>
  </r>
  <r>
    <s v="BMF099"/>
    <x v="0"/>
    <s v="LABORF"/>
    <s v="2025"/>
    <n v="147967.51"/>
    <m/>
    <s v="GU001"/>
    <s v="215MA1"/>
    <s v="1100"/>
    <s v="170100"/>
    <m/>
    <m/>
    <s v="0"/>
    <s v="District"/>
    <s v="2"/>
    <x v="1"/>
    <s v="21"/>
    <x v="7"/>
    <s v="215"/>
    <s v="Dean-Stdnt Lrning (Math/HC)"/>
    <s v="215F"/>
    <s v="Math General"/>
  </r>
  <r>
    <s v="BTF016"/>
    <x v="0"/>
    <s v="LABORF"/>
    <s v="2025"/>
    <n v="0"/>
    <m/>
    <s v="GU001"/>
    <s v="215MA1"/>
    <s v="1311"/>
    <s v="170100"/>
    <m/>
    <m/>
    <s v="0"/>
    <s v="District"/>
    <s v="2"/>
    <x v="1"/>
    <s v="21"/>
    <x v="7"/>
    <s v="215"/>
    <s v="Dean-Stdnt Lrning (Math/HC)"/>
    <s v="215F"/>
    <s v="Math General"/>
  </r>
  <r>
    <s v="BMF518"/>
    <x v="0"/>
    <s v="LABORF"/>
    <s v="2025"/>
    <n v="0"/>
    <m/>
    <s v="GU001"/>
    <s v="215MA1"/>
    <s v="1100"/>
    <s v="170100"/>
    <m/>
    <m/>
    <s v="0"/>
    <s v="District"/>
    <s v="2"/>
    <x v="1"/>
    <s v="21"/>
    <x v="7"/>
    <s v="215"/>
    <s v="Dean-Stdnt Lrning (Math/HC)"/>
    <s v="215F"/>
    <s v="Math General"/>
  </r>
  <r>
    <s v="BMF651"/>
    <x v="0"/>
    <s v="LABORF"/>
    <s v="2025"/>
    <n v="96096.13"/>
    <m/>
    <s v="GU001"/>
    <s v="215SI1"/>
    <s v="1100"/>
    <s v="190500"/>
    <m/>
    <m/>
    <s v="0"/>
    <s v="District"/>
    <s v="2"/>
    <x v="1"/>
    <s v="21"/>
    <x v="7"/>
    <s v="215"/>
    <s v="Dean-Stdnt Lrning (Math/HC)"/>
    <s v="215G"/>
    <s v="Physical Science"/>
  </r>
  <r>
    <s v="BMF309"/>
    <x v="0"/>
    <s v="LABORF"/>
    <s v="2025"/>
    <n v="108723.96"/>
    <m/>
    <s v="GU001"/>
    <s v="215SI1"/>
    <s v="1100"/>
    <s v="190200"/>
    <m/>
    <m/>
    <s v="0"/>
    <s v="District"/>
    <s v="2"/>
    <x v="1"/>
    <s v="21"/>
    <x v="7"/>
    <s v="215"/>
    <s v="Dean-Stdnt Lrning (Math/HC)"/>
    <s v="215G"/>
    <s v="Physical Science"/>
  </r>
  <r>
    <s v="BMC275"/>
    <x v="0"/>
    <s v="LABORF"/>
    <s v="2025"/>
    <n v="33884.33"/>
    <m/>
    <s v="GU001"/>
    <s v="215SI1"/>
    <s v="2211"/>
    <s v="190100"/>
    <m/>
    <m/>
    <s v="0"/>
    <s v="District"/>
    <s v="2"/>
    <x v="1"/>
    <s v="21"/>
    <x v="7"/>
    <s v="215"/>
    <s v="Dean-Stdnt Lrning (Math/HC)"/>
    <s v="215G"/>
    <s v="Physical Science"/>
  </r>
  <r>
    <s v="BMN187"/>
    <x v="0"/>
    <s v="LABORF"/>
    <s v="2025"/>
    <n v="86720.5"/>
    <m/>
    <s v="RP108"/>
    <s v="215KS3"/>
    <s v="2110"/>
    <s v="601000"/>
    <m/>
    <m/>
    <s v="0"/>
    <s v="District"/>
    <s v="2"/>
    <x v="1"/>
    <s v="21"/>
    <x v="7"/>
    <s v="215"/>
    <s v="Dean-Stdnt Lrning (Math/HC)"/>
    <s v="215K"/>
    <s v="MED GRANTS"/>
  </r>
  <r>
    <s v="BMF303"/>
    <x v="0"/>
    <s v="LABORF"/>
    <s v="2025"/>
    <n v="124479.9"/>
    <m/>
    <s v="GU001"/>
    <s v="215PE1"/>
    <s v="1100"/>
    <s v="095600"/>
    <m/>
    <m/>
    <s v="0"/>
    <s v="District"/>
    <s v="2"/>
    <x v="1"/>
    <s v="21"/>
    <x v="7"/>
    <s v="215"/>
    <s v="Dean-Stdnt Lrning (Math/HC)"/>
    <s v="215P"/>
    <s v="BC ENGINEERING"/>
  </r>
  <r>
    <s v="BMF166"/>
    <x v="0"/>
    <s v="LABORF"/>
    <s v="2025"/>
    <n v="0"/>
    <m/>
    <s v="GU001"/>
    <s v="215PE1"/>
    <s v="1100"/>
    <s v="095600"/>
    <m/>
    <m/>
    <s v="0"/>
    <s v="District"/>
    <s v="2"/>
    <x v="1"/>
    <s v="21"/>
    <x v="7"/>
    <s v="215"/>
    <s v="Dean-Stdnt Lrning (Math/HC)"/>
    <s v="215P"/>
    <s v="BC ENGINEERING"/>
  </r>
  <r>
    <s v="BMF550"/>
    <x v="0"/>
    <s v="LABORF"/>
    <s v="2025"/>
    <n v="114228.1"/>
    <m/>
    <s v="GU001"/>
    <s v="217FT0"/>
    <s v="1100"/>
    <s v="213300"/>
    <m/>
    <m/>
    <s v="0"/>
    <s v="District"/>
    <s v="2"/>
    <x v="1"/>
    <s v="21"/>
    <x v="7"/>
    <s v="217"/>
    <s v="Dean of Instruction"/>
    <s v="217F"/>
    <s v="BC FIRE"/>
  </r>
  <r>
    <s v="BMF342"/>
    <x v="0"/>
    <s v="LABORF"/>
    <s v="2025"/>
    <n v="126773.81"/>
    <m/>
    <s v="GU001"/>
    <s v="217LW1"/>
    <s v="1100"/>
    <s v="210550"/>
    <m/>
    <m/>
    <s v="0"/>
    <s v="District"/>
    <s v="2"/>
    <x v="1"/>
    <s v="21"/>
    <x v="7"/>
    <s v="217"/>
    <s v="Dean of Instruction"/>
    <s v="217L"/>
    <s v="BC LAW"/>
  </r>
  <r>
    <s v="BMF304"/>
    <x v="0"/>
    <s v="LABORF"/>
    <s v="2025"/>
    <n v="0"/>
    <m/>
    <s v="GU001"/>
    <s v="217LW1"/>
    <s v="1100"/>
    <s v="210500"/>
    <m/>
    <m/>
    <s v="0"/>
    <s v="District"/>
    <s v="2"/>
    <x v="1"/>
    <s v="21"/>
    <x v="7"/>
    <s v="217"/>
    <s v="Dean of Instruction"/>
    <s v="217L"/>
    <s v="BC LAW"/>
  </r>
  <r>
    <s v="BMC035"/>
    <x v="0"/>
    <s v="LABORF"/>
    <s v="2025"/>
    <n v="68472.639999999999"/>
    <m/>
    <s v="GU001"/>
    <s v="218DN0"/>
    <s v="2191"/>
    <s v="601000"/>
    <m/>
    <m/>
    <s v="0"/>
    <s v="District"/>
    <s v="2"/>
    <x v="1"/>
    <s v="21"/>
    <x v="7"/>
    <s v="218"/>
    <s v="Dean of Instruction"/>
    <s v="218D"/>
    <s v="Dean of Instruction"/>
  </r>
  <r>
    <s v="BMC029"/>
    <x v="0"/>
    <s v="LABORF"/>
    <s v="2025"/>
    <n v="23042.98"/>
    <m/>
    <s v="GU001"/>
    <s v="218EDU"/>
    <s v="2211"/>
    <s v="493072"/>
    <m/>
    <m/>
    <s v="0"/>
    <s v="District"/>
    <s v="2"/>
    <x v="1"/>
    <s v="21"/>
    <x v="7"/>
    <s v="218"/>
    <s v="Dean of Instruction"/>
    <s v="218E"/>
    <s v="BC Education"/>
  </r>
  <r>
    <s v="BMC646"/>
    <x v="0"/>
    <s v="LABORF"/>
    <s v="2025"/>
    <n v="34236.31"/>
    <m/>
    <s v="GU001"/>
    <s v="218EDU"/>
    <s v="2191"/>
    <s v="601000"/>
    <m/>
    <m/>
    <s v="0"/>
    <s v="District"/>
    <s v="2"/>
    <x v="1"/>
    <s v="21"/>
    <x v="7"/>
    <s v="218"/>
    <s v="Dean of Instruction"/>
    <s v="218E"/>
    <s v="BC Education"/>
  </r>
  <r>
    <s v="BMF039"/>
    <x v="0"/>
    <s v="LABORF"/>
    <s v="2025"/>
    <n v="62645.09"/>
    <m/>
    <s v="GU001"/>
    <s v="218FC1"/>
    <s v="1100"/>
    <s v="130600"/>
    <m/>
    <m/>
    <s v="0"/>
    <s v="District"/>
    <s v="2"/>
    <x v="1"/>
    <s v="21"/>
    <x v="7"/>
    <s v="218"/>
    <s v="Dean of Instruction"/>
    <s v="218F"/>
    <s v="BC FACE"/>
  </r>
  <r>
    <s v="BMC001"/>
    <x v="0"/>
    <s v="LABORF"/>
    <s v="2025"/>
    <n v="18626.8"/>
    <m/>
    <s v="RP333"/>
    <s v="218GT1"/>
    <s v="2191"/>
    <s v="601000"/>
    <m/>
    <m/>
    <s v="0"/>
    <s v="District"/>
    <s v="2"/>
    <x v="1"/>
    <s v="21"/>
    <x v="7"/>
    <s v="218"/>
    <s v="Dean of Instruction"/>
    <s v="218G"/>
    <s v="Education Pathway"/>
  </r>
  <r>
    <s v="BMF503"/>
    <x v="0"/>
    <s v="LABORF"/>
    <s v="2025"/>
    <n v="78538.59"/>
    <m/>
    <s v="RP333"/>
    <s v="218GT1"/>
    <s v="1251"/>
    <s v="601000"/>
    <m/>
    <m/>
    <s v="0"/>
    <s v="District"/>
    <s v="2"/>
    <x v="1"/>
    <s v="21"/>
    <x v="7"/>
    <s v="218"/>
    <s v="Dean of Instruction"/>
    <s v="218G"/>
    <s v="Education Pathway"/>
  </r>
  <r>
    <s v="BPE644"/>
    <x v="0"/>
    <s v="LABORF"/>
    <s v="2025"/>
    <n v="0"/>
    <m/>
    <s v="RP264"/>
    <s v="218KS4"/>
    <s v="2394"/>
    <s v="676000"/>
    <m/>
    <m/>
    <s v="0"/>
    <s v="District"/>
    <s v="2"/>
    <x v="1"/>
    <s v="21"/>
    <x v="7"/>
    <s v="218"/>
    <s v="Dean of Instruction"/>
    <s v="218K"/>
    <s v="FACULTY GRANTS"/>
  </r>
  <r>
    <s v="BPE604"/>
    <x v="2"/>
    <s v="LABORF"/>
    <s v="2025"/>
    <n v="0"/>
    <m/>
    <s v="RP108"/>
    <s v="218KS4"/>
    <s v="2394"/>
    <s v="676000"/>
    <m/>
    <m/>
    <s v="0"/>
    <s v="District"/>
    <s v="2"/>
    <x v="1"/>
    <s v="21"/>
    <x v="7"/>
    <s v="218"/>
    <s v="Dean of Instruction"/>
    <s v="218K"/>
    <s v="FACULTY GRANTS"/>
  </r>
  <r>
    <s v="BMC066"/>
    <x v="0"/>
    <s v="LABORF"/>
    <s v="2025"/>
    <n v="0"/>
    <m/>
    <s v="CD015"/>
    <s v="219CA2"/>
    <s v="2191"/>
    <s v="692000"/>
    <m/>
    <m/>
    <s v="0"/>
    <s v="District"/>
    <s v="2"/>
    <x v="1"/>
    <s v="21"/>
    <x v="7"/>
    <s v="219"/>
    <s v="BC Director CDC"/>
    <s v="219C"/>
    <s v="BC Director CDC"/>
  </r>
  <r>
    <s v="BMC102"/>
    <x v="0"/>
    <s v="LABORF"/>
    <s v="2025"/>
    <n v="12722.55"/>
    <m/>
    <s v="CD002"/>
    <s v="219CD1"/>
    <s v="2191"/>
    <s v="692000"/>
    <m/>
    <m/>
    <s v="0"/>
    <s v="District"/>
    <s v="2"/>
    <x v="1"/>
    <s v="21"/>
    <x v="7"/>
    <s v="219"/>
    <s v="BC Director CDC"/>
    <s v="219C"/>
    <s v="BC Director CDC"/>
  </r>
  <r>
    <s v="BMC786"/>
    <x v="0"/>
    <s v="LABORF"/>
    <s v="2025"/>
    <n v="37856.89"/>
    <m/>
    <s v="CD002"/>
    <s v="219CD1"/>
    <s v="2191"/>
    <s v="692000"/>
    <m/>
    <m/>
    <s v="0"/>
    <s v="District"/>
    <s v="2"/>
    <x v="1"/>
    <s v="21"/>
    <x v="7"/>
    <s v="219"/>
    <s v="BC Director CDC"/>
    <s v="219C"/>
    <s v="BC Director CDC"/>
  </r>
  <r>
    <s v="BMC501"/>
    <x v="0"/>
    <s v="LABORF"/>
    <s v="2025"/>
    <n v="31900.26"/>
    <m/>
    <s v="CD004"/>
    <s v="219CD4"/>
    <s v="2191"/>
    <s v="692000"/>
    <m/>
    <m/>
    <s v="0"/>
    <s v="District"/>
    <s v="2"/>
    <x v="1"/>
    <s v="21"/>
    <x v="7"/>
    <s v="219"/>
    <s v="BC Director CDC"/>
    <s v="219C"/>
    <s v="BC Director CDC"/>
  </r>
  <r>
    <s v="BMC467"/>
    <x v="0"/>
    <s v="LABORF"/>
    <s v="2025"/>
    <n v="16482.87"/>
    <m/>
    <s v="CD004"/>
    <s v="219CD4"/>
    <s v="2191"/>
    <s v="692000"/>
    <m/>
    <m/>
    <s v="0"/>
    <s v="District"/>
    <s v="2"/>
    <x v="1"/>
    <s v="21"/>
    <x v="7"/>
    <s v="219"/>
    <s v="BC Director CDC"/>
    <s v="219C"/>
    <s v="BC Director CDC"/>
  </r>
  <r>
    <s v="BMC751"/>
    <x v="0"/>
    <s v="LABORF"/>
    <s v="2025"/>
    <n v="7774.89"/>
    <m/>
    <s v="CD004"/>
    <s v="219CD4"/>
    <s v="2191"/>
    <s v="692000"/>
    <m/>
    <m/>
    <s v="0"/>
    <s v="District"/>
    <s v="2"/>
    <x v="1"/>
    <s v="21"/>
    <x v="7"/>
    <s v="219"/>
    <s v="BC Director CDC"/>
    <s v="219C"/>
    <s v="BC Director CDC"/>
  </r>
  <r>
    <s v="BMC565"/>
    <x v="0"/>
    <s v="LABORF"/>
    <s v="2025"/>
    <n v="36458.339999999997"/>
    <m/>
    <s v="CD004"/>
    <s v="219CD4"/>
    <s v="2191"/>
    <s v="692000"/>
    <m/>
    <m/>
    <s v="0"/>
    <s v="District"/>
    <s v="2"/>
    <x v="1"/>
    <s v="21"/>
    <x v="7"/>
    <s v="219"/>
    <s v="BC Director CDC"/>
    <s v="219C"/>
    <s v="BC Director CDC"/>
  </r>
  <r>
    <s v="BMC581"/>
    <x v="0"/>
    <s v="LABORF"/>
    <s v="2025"/>
    <n v="24553.279999999999"/>
    <m/>
    <s v="CD004"/>
    <s v="219CD4"/>
    <s v="2191"/>
    <s v="692000"/>
    <m/>
    <m/>
    <s v="0"/>
    <s v="District"/>
    <s v="2"/>
    <x v="1"/>
    <s v="21"/>
    <x v="7"/>
    <s v="219"/>
    <s v="BC Director CDC"/>
    <s v="219C"/>
    <s v="BC Director CDC"/>
  </r>
  <r>
    <s v="BMF180"/>
    <x v="0"/>
    <s v="LABORF"/>
    <s v="2025"/>
    <n v="0"/>
    <m/>
    <s v="GU001"/>
    <s v="21AEIT"/>
    <s v="1100"/>
    <s v="090100"/>
    <m/>
    <m/>
    <s v="0"/>
    <s v="District"/>
    <s v="2"/>
    <x v="1"/>
    <s v="21"/>
    <x v="7"/>
    <s v="21A"/>
    <s v="BC Director Career Education"/>
    <s v="21AE"/>
    <s v="Engineering Systems"/>
  </r>
  <r>
    <s v="BMF603"/>
    <x v="0"/>
    <s v="LABORF"/>
    <s v="2025"/>
    <n v="0"/>
    <m/>
    <s v="GU001"/>
    <s v="21AEIT"/>
    <s v="1100"/>
    <s v="095600"/>
    <m/>
    <m/>
    <s v="0"/>
    <s v="District"/>
    <s v="2"/>
    <x v="1"/>
    <s v="21"/>
    <x v="7"/>
    <s v="21A"/>
    <s v="BC Director Career Education"/>
    <s v="21AE"/>
    <s v="Engineering Systems"/>
  </r>
  <r>
    <s v="BMF598"/>
    <x v="0"/>
    <s v="LABORF"/>
    <s v="2025"/>
    <n v="119243.46"/>
    <m/>
    <s v="GU001"/>
    <s v="21AEIT"/>
    <s v="1100"/>
    <s v="093410"/>
    <m/>
    <m/>
    <s v="0"/>
    <s v="District"/>
    <s v="2"/>
    <x v="1"/>
    <s v="21"/>
    <x v="7"/>
    <s v="21A"/>
    <s v="BC Director Career Education"/>
    <s v="21AE"/>
    <s v="Engineering Systems"/>
  </r>
  <r>
    <s v="BMF065"/>
    <x v="0"/>
    <s v="LABORF"/>
    <s v="2025"/>
    <n v="67037.88"/>
    <m/>
    <s v="GU001"/>
    <s v="21AEIT"/>
    <s v="1100"/>
    <s v="094800"/>
    <m/>
    <m/>
    <s v="0"/>
    <s v="District"/>
    <s v="2"/>
    <x v="1"/>
    <s v="21"/>
    <x v="7"/>
    <s v="21A"/>
    <s v="BC Director Career Education"/>
    <s v="21AE"/>
    <s v="Engineering Systems"/>
  </r>
  <r>
    <s v="BMF335"/>
    <x v="0"/>
    <s v="LABORF"/>
    <s v="2025"/>
    <n v="0"/>
    <m/>
    <s v="GU001"/>
    <s v="21AEIT"/>
    <s v="1100"/>
    <s v="095600"/>
    <m/>
    <m/>
    <s v="0"/>
    <s v="District"/>
    <s v="2"/>
    <x v="1"/>
    <s v="21"/>
    <x v="7"/>
    <s v="21A"/>
    <s v="BC Director Career Education"/>
    <s v="21AE"/>
    <s v="Engineering Systems"/>
  </r>
  <r>
    <s v="BMF119"/>
    <x v="0"/>
    <s v="LABORF"/>
    <s v="2025"/>
    <n v="123011.18"/>
    <m/>
    <s v="GU001"/>
    <s v="21AIND"/>
    <s v="1100"/>
    <s v="095300"/>
    <m/>
    <m/>
    <s v="0"/>
    <s v="District"/>
    <s v="2"/>
    <x v="1"/>
    <s v="21"/>
    <x v="7"/>
    <s v="21A"/>
    <s v="BC Director Career Education"/>
    <s v="21AI"/>
    <s v="Industrial Tech"/>
  </r>
  <r>
    <s v="BMC793"/>
    <x v="0"/>
    <s v="LABORF"/>
    <s v="2025"/>
    <n v="87650.7"/>
    <m/>
    <s v="RP613"/>
    <s v="21AWL8"/>
    <s v="2191"/>
    <s v="619000"/>
    <s v="B37763"/>
    <m/>
    <s v="0"/>
    <s v="District"/>
    <s v="2"/>
    <x v="1"/>
    <s v="21"/>
    <x v="7"/>
    <s v="21A"/>
    <s v="BC Director Career Education"/>
    <s v="21AW"/>
    <s v="BC Strong Workforce"/>
  </r>
  <r>
    <s v="BMN170"/>
    <x v="0"/>
    <s v="LABORF"/>
    <s v="2025"/>
    <n v="110679.78"/>
    <m/>
    <s v="RP613"/>
    <s v="21AWR8"/>
    <s v="2110"/>
    <s v="619000"/>
    <s v="R41283"/>
    <m/>
    <s v="0"/>
    <s v="District"/>
    <s v="2"/>
    <x v="1"/>
    <s v="21"/>
    <x v="7"/>
    <s v="21A"/>
    <s v="BC Director Career Education"/>
    <s v="21AW"/>
    <s v="BC Strong Workforce"/>
  </r>
  <r>
    <s v="BMC721"/>
    <x v="0"/>
    <s v="LABORF"/>
    <s v="2025"/>
    <n v="56198.65"/>
    <m/>
    <s v="RP613"/>
    <s v="21AWR8"/>
    <s v="2191"/>
    <s v="647000"/>
    <s v="R4128D"/>
    <m/>
    <s v="0"/>
    <s v="District"/>
    <s v="2"/>
    <x v="1"/>
    <s v="21"/>
    <x v="7"/>
    <s v="21A"/>
    <s v="BC Director Career Education"/>
    <s v="21AW"/>
    <s v="BC Strong Workforce"/>
  </r>
  <r>
    <s v="BMF281"/>
    <x v="0"/>
    <s v="LABORF"/>
    <s v="2025"/>
    <n v="0"/>
    <m/>
    <s v="GU001"/>
    <s v="21BCM1"/>
    <s v="1100"/>
    <s v="060100"/>
    <m/>
    <m/>
    <s v="0"/>
    <s v="District"/>
    <s v="2"/>
    <x v="1"/>
    <s v="21"/>
    <x v="7"/>
    <s v="21B"/>
    <s v="Dean English"/>
    <s v="21BC"/>
    <s v="English Grants"/>
  </r>
  <r>
    <s v="BMF507"/>
    <x v="0"/>
    <s v="LABORF"/>
    <s v="2025"/>
    <n v="116335.08"/>
    <m/>
    <s v="GU001"/>
    <s v="21BCM2"/>
    <s v="1100"/>
    <s v="060200"/>
    <m/>
    <m/>
    <s v="0"/>
    <s v="District"/>
    <s v="2"/>
    <x v="1"/>
    <s v="21"/>
    <x v="7"/>
    <s v="21B"/>
    <s v="Dean English"/>
    <s v="21BC"/>
    <s v="English Grants"/>
  </r>
  <r>
    <s v="BMF068"/>
    <x v="0"/>
    <s v="LABORF"/>
    <s v="2025"/>
    <n v="136521.51999999999"/>
    <m/>
    <s v="GU001"/>
    <s v="21BEE1"/>
    <s v="1100"/>
    <s v="150100"/>
    <m/>
    <m/>
    <s v="0"/>
    <s v="District"/>
    <s v="2"/>
    <x v="1"/>
    <s v="21"/>
    <x v="7"/>
    <s v="21B"/>
    <s v="Dean English"/>
    <s v="21BE"/>
    <s v="Dean English"/>
  </r>
  <r>
    <s v="BMF238"/>
    <x v="0"/>
    <s v="LABORF"/>
    <s v="2025"/>
    <n v="17749"/>
    <m/>
    <s v="GU001"/>
    <s v="21BEE1"/>
    <s v="1252"/>
    <s v="601000"/>
    <m/>
    <m/>
    <s v="0"/>
    <s v="District"/>
    <s v="2"/>
    <x v="1"/>
    <s v="21"/>
    <x v="7"/>
    <s v="21B"/>
    <s v="Dean English"/>
    <s v="21BE"/>
    <s v="Dean English"/>
  </r>
  <r>
    <s v="BMF024"/>
    <x v="0"/>
    <s v="LABORF"/>
    <s v="2025"/>
    <n v="143432.92000000001"/>
    <m/>
    <s v="GU001"/>
    <s v="21BEE1"/>
    <s v="1100"/>
    <s v="150100"/>
    <m/>
    <m/>
    <s v="0"/>
    <s v="District"/>
    <s v="2"/>
    <x v="1"/>
    <s v="21"/>
    <x v="7"/>
    <s v="21B"/>
    <s v="Dean English"/>
    <s v="21BE"/>
    <s v="Dean English"/>
  </r>
  <r>
    <s v="BMF165"/>
    <x v="0"/>
    <s v="LABORF"/>
    <s v="2025"/>
    <n v="0"/>
    <m/>
    <s v="GU001"/>
    <s v="21BEE1"/>
    <s v="1100"/>
    <s v="150100"/>
    <m/>
    <m/>
    <s v="0"/>
    <s v="District"/>
    <s v="2"/>
    <x v="1"/>
    <s v="21"/>
    <x v="7"/>
    <s v="21B"/>
    <s v="Dean English"/>
    <s v="21BE"/>
    <s v="Dean English"/>
  </r>
  <r>
    <s v="BMF161"/>
    <x v="0"/>
    <s v="LABORF"/>
    <s v="2025"/>
    <n v="0"/>
    <m/>
    <s v="GU001"/>
    <s v="21DHC1"/>
    <s v="1100"/>
    <s v="123010"/>
    <m/>
    <m/>
    <s v="0"/>
    <s v="District"/>
    <s v="2"/>
    <x v="1"/>
    <s v="21"/>
    <x v="7"/>
    <s v="21D"/>
    <s v="BC Assoc Dean Nursing"/>
    <s v="21DH"/>
    <s v="BC Assc Dean Nursing"/>
  </r>
  <r>
    <s v="BMF223"/>
    <x v="0"/>
    <s v="LABORF"/>
    <s v="2025"/>
    <n v="0"/>
    <m/>
    <s v="GU001"/>
    <s v="21DHC1"/>
    <s v="1100"/>
    <s v="123010"/>
    <m/>
    <m/>
    <s v="0"/>
    <s v="District"/>
    <s v="2"/>
    <x v="1"/>
    <s v="21"/>
    <x v="7"/>
    <s v="21D"/>
    <s v="BC Assoc Dean Nursing"/>
    <s v="21DH"/>
    <s v="BC Assc Dean Nursing"/>
  </r>
  <r>
    <s v="BMC660"/>
    <x v="0"/>
    <s v="LABORF"/>
    <s v="2025"/>
    <n v="38922.769999999997"/>
    <m/>
    <s v="GU001"/>
    <s v="21DHC1"/>
    <s v="2191"/>
    <s v="601000"/>
    <m/>
    <m/>
    <s v="0"/>
    <s v="District"/>
    <s v="2"/>
    <x v="1"/>
    <s v="21"/>
    <x v="7"/>
    <s v="21D"/>
    <s v="BC Assoc Dean Nursing"/>
    <s v="21DH"/>
    <s v="BC Assc Dean Nursing"/>
  </r>
  <r>
    <s v="BMF236"/>
    <x v="0"/>
    <s v="LABORF"/>
    <s v="2025"/>
    <n v="96096.13"/>
    <m/>
    <s v="GU001"/>
    <s v="21DHC1"/>
    <s v="1100"/>
    <s v="123010"/>
    <m/>
    <m/>
    <s v="0"/>
    <s v="District"/>
    <s v="2"/>
    <x v="1"/>
    <s v="21"/>
    <x v="7"/>
    <s v="21D"/>
    <s v="BC Assoc Dean Nursing"/>
    <s v="21DH"/>
    <s v="BC Assc Dean Nursing"/>
  </r>
  <r>
    <s v="BMF661"/>
    <x v="0"/>
    <s v="LABORF"/>
    <s v="2025"/>
    <n v="89719.09"/>
    <m/>
    <s v="GU001"/>
    <s v="21DHC1"/>
    <s v="1100"/>
    <s v="123030"/>
    <m/>
    <m/>
    <s v="0"/>
    <s v="District"/>
    <s v="2"/>
    <x v="1"/>
    <s v="21"/>
    <x v="7"/>
    <s v="21D"/>
    <s v="BC Assoc Dean Nursing"/>
    <s v="21DH"/>
    <s v="BC Assc Dean Nursing"/>
  </r>
  <r>
    <s v="BMF638"/>
    <x v="0"/>
    <s v="LABORF"/>
    <s v="2025"/>
    <n v="98498.53"/>
    <m/>
    <s v="GU001"/>
    <s v="21DHC1"/>
    <s v="1100"/>
    <s v="123010"/>
    <m/>
    <m/>
    <s v="0"/>
    <s v="District"/>
    <s v="2"/>
    <x v="1"/>
    <s v="21"/>
    <x v="7"/>
    <s v="21D"/>
    <s v="BC Assoc Dean Nursing"/>
    <s v="21DH"/>
    <s v="BC Assc Dean Nursing"/>
  </r>
  <r>
    <s v="BMF681"/>
    <x v="0"/>
    <s v="LABORF"/>
    <s v="2025"/>
    <n v="0"/>
    <m/>
    <s v="GU001"/>
    <s v="21DHT0"/>
    <s v="1100"/>
    <s v="122300"/>
    <m/>
    <m/>
    <s v="0"/>
    <s v="District"/>
    <s v="2"/>
    <x v="1"/>
    <s v="21"/>
    <x v="7"/>
    <s v="21D"/>
    <s v="BC Assoc Dean Nursing"/>
    <s v="21DH"/>
    <s v="BC Assc Dean Nursing"/>
  </r>
  <r>
    <s v="BMF684"/>
    <x v="0"/>
    <s v="LABORF"/>
    <s v="2025"/>
    <n v="56259.75"/>
    <m/>
    <s v="GU001"/>
    <s v="21DHT0"/>
    <s v="1100"/>
    <s v="122300"/>
    <m/>
    <m/>
    <s v="0"/>
    <s v="District"/>
    <s v="2"/>
    <x v="1"/>
    <s v="21"/>
    <x v="7"/>
    <s v="21D"/>
    <s v="BC Assoc Dean Nursing"/>
    <s v="21DH"/>
    <s v="BC Assc Dean Nursing"/>
  </r>
  <r>
    <s v="BPE656"/>
    <x v="0"/>
    <s v="LABORF"/>
    <s v="2025"/>
    <n v="0"/>
    <m/>
    <s v="RP267"/>
    <s v="21DRP1"/>
    <s v="2412"/>
    <s v="123010"/>
    <m/>
    <m/>
    <s v="0"/>
    <s v="District"/>
    <s v="2"/>
    <x v="1"/>
    <s v="21"/>
    <x v="7"/>
    <s v="21D"/>
    <s v="BC Assoc Dean Nursing"/>
    <s v="21DR"/>
    <s v="BC Rad Tech"/>
  </r>
  <r>
    <s v="BMF171"/>
    <x v="0"/>
    <s v="LABORF"/>
    <s v="2025"/>
    <n v="0"/>
    <m/>
    <s v="GU001"/>
    <s v="21DRT1"/>
    <s v="1100"/>
    <s v="122500"/>
    <m/>
    <m/>
    <s v="0"/>
    <s v="District"/>
    <s v="2"/>
    <x v="1"/>
    <s v="21"/>
    <x v="7"/>
    <s v="21D"/>
    <s v="BC Assoc Dean Nursing"/>
    <s v="21DR"/>
    <s v="BC Rad Tech"/>
  </r>
  <r>
    <s v="BMF095"/>
    <x v="0"/>
    <s v="LABORF"/>
    <s v="2025"/>
    <n v="111442.06"/>
    <m/>
    <s v="GU001"/>
    <s v="21DRT1"/>
    <s v="1100"/>
    <s v="122500"/>
    <m/>
    <m/>
    <s v="0"/>
    <s v="District"/>
    <s v="2"/>
    <x v="1"/>
    <s v="21"/>
    <x v="7"/>
    <s v="21D"/>
    <s v="BC Assoc Dean Nursing"/>
    <s v="21DR"/>
    <s v="BC Rad Tech"/>
  </r>
  <r>
    <s v="BMC878"/>
    <x v="0"/>
    <s v="LABORF"/>
    <s v="2025"/>
    <n v="0"/>
    <m/>
    <s v="RP264"/>
    <s v="21ETV5"/>
    <s v="2191"/>
    <s v="601000"/>
    <m/>
    <m/>
    <s v="0"/>
    <s v="District"/>
    <s v="2"/>
    <x v="1"/>
    <s v="21"/>
    <x v="7"/>
    <s v="21E"/>
    <s v="BC Dir Dual Enrollment"/>
    <s v="21ET"/>
    <s v="BC Health Science Grants"/>
  </r>
  <r>
    <s v="BMC122"/>
    <x v="0"/>
    <s v="LABORF"/>
    <s v="2025"/>
    <n v="0"/>
    <m/>
    <s v="RP264"/>
    <s v="21ETV5"/>
    <s v="2191"/>
    <s v="601000"/>
    <m/>
    <m/>
    <s v="0"/>
    <s v="District"/>
    <s v="2"/>
    <x v="1"/>
    <s v="21"/>
    <x v="7"/>
    <s v="21E"/>
    <s v="BC Dir Dual Enrollment"/>
    <s v="21ET"/>
    <s v="BC Health Science Grants"/>
  </r>
  <r>
    <s v="BMF423"/>
    <x v="0"/>
    <s v="LABORF"/>
    <s v="2025"/>
    <n v="158323.12"/>
    <m/>
    <s v="GU001"/>
    <s v="21FEE2"/>
    <s v="1100"/>
    <s v="493080"/>
    <m/>
    <m/>
    <s v="0"/>
    <s v="District"/>
    <s v="2"/>
    <x v="1"/>
    <s v="21"/>
    <x v="7"/>
    <s v="21F"/>
    <s v="BC DEAN"/>
    <s v="21FE"/>
    <s v="BC EMLS"/>
  </r>
  <r>
    <s v="BMF516"/>
    <x v="0"/>
    <s v="LABORF"/>
    <s v="2025"/>
    <n v="48329.88"/>
    <m/>
    <s v="GU001"/>
    <s v="21FEE2"/>
    <s v="1252"/>
    <s v="601000"/>
    <m/>
    <m/>
    <s v="0"/>
    <s v="District"/>
    <s v="2"/>
    <x v="1"/>
    <s v="21"/>
    <x v="7"/>
    <s v="21F"/>
    <s v="BC DEAN"/>
    <s v="21FE"/>
    <s v="BC EMLS"/>
  </r>
  <r>
    <s v="BMF185"/>
    <x v="0"/>
    <s v="LABORF"/>
    <s v="2025"/>
    <n v="111442.06"/>
    <m/>
    <s v="GU001"/>
    <s v="21FFL1"/>
    <s v="1100"/>
    <s v="493080"/>
    <m/>
    <m/>
    <s v="0"/>
    <s v="District"/>
    <s v="2"/>
    <x v="1"/>
    <s v="21"/>
    <x v="7"/>
    <s v="21F"/>
    <s v="BC DEAN"/>
    <s v="21FF"/>
    <s v="BC FOREIGN LANGUAGE"/>
  </r>
  <r>
    <s v="BMF282"/>
    <x v="0"/>
    <s v="LABORF"/>
    <s v="2025"/>
    <n v="69153.990000000005"/>
    <m/>
    <s v="GU001"/>
    <s v="21FFL1"/>
    <s v="1100"/>
    <s v="110100"/>
    <m/>
    <m/>
    <s v="0"/>
    <s v="District"/>
    <s v="2"/>
    <x v="1"/>
    <s v="21"/>
    <x v="7"/>
    <s v="21F"/>
    <s v="BC DEAN"/>
    <s v="21FF"/>
    <s v="BC FOREIGN LANGUAGE"/>
  </r>
  <r>
    <s v="BMF670"/>
    <x v="0"/>
    <s v="LABORF"/>
    <s v="2025"/>
    <n v="114850.81"/>
    <m/>
    <s v="GU001"/>
    <s v="21GBE1"/>
    <s v="1100"/>
    <s v="220200"/>
    <m/>
    <m/>
    <s v="0"/>
    <s v="District"/>
    <s v="2"/>
    <x v="1"/>
    <s v="21"/>
    <x v="7"/>
    <s v="21G"/>
    <s v="BC Dean of Instruction"/>
    <s v="21GB"/>
    <s v="BC BEHAVIORIAL SCIENCE"/>
  </r>
  <r>
    <s v="BMF265"/>
    <x v="0"/>
    <s v="LABORF"/>
    <s v="2025"/>
    <n v="96096.13"/>
    <m/>
    <s v="GU001"/>
    <s v="21GBE1"/>
    <s v="1100"/>
    <s v="200100"/>
    <m/>
    <m/>
    <s v="0"/>
    <s v="District"/>
    <s v="2"/>
    <x v="1"/>
    <s v="21"/>
    <x v="7"/>
    <s v="21G"/>
    <s v="BC Dean of Instruction"/>
    <s v="21GB"/>
    <s v="BC BEHAVIORIAL SCIENCE"/>
  </r>
  <r>
    <s v="BMF878"/>
    <x v="0"/>
    <s v="LABORF"/>
    <s v="2025"/>
    <n v="0"/>
    <m/>
    <s v="GU001"/>
    <s v="21GBE1"/>
    <s v="1100"/>
    <s v="200100"/>
    <m/>
    <m/>
    <s v="0"/>
    <s v="District"/>
    <s v="2"/>
    <x v="1"/>
    <s v="21"/>
    <x v="7"/>
    <s v="21G"/>
    <s v="BC Dean of Instruction"/>
    <s v="21GB"/>
    <s v="BC BEHAVIORIAL SCIENCE"/>
  </r>
  <r>
    <s v="BMC725"/>
    <x v="0"/>
    <s v="LABORF"/>
    <s v="2025"/>
    <n v="81392.47"/>
    <m/>
    <s v="GU001"/>
    <s v="21GDAC"/>
    <s v="2191"/>
    <s v="601000"/>
    <m/>
    <m/>
    <s v="0"/>
    <s v="District"/>
    <s v="2"/>
    <x v="1"/>
    <s v="21"/>
    <x v="7"/>
    <s v="21G"/>
    <s v="BC Dean of Instruction"/>
    <s v="21GD"/>
    <s v="BC DEAN"/>
  </r>
  <r>
    <s v="BMN038"/>
    <x v="0"/>
    <s v="LABORF"/>
    <s v="2025"/>
    <n v="82917.36"/>
    <m/>
    <s v="GU001"/>
    <s v="230BS1"/>
    <s v="2110"/>
    <s v="672000"/>
    <m/>
    <m/>
    <s v="0"/>
    <s v="District"/>
    <s v="2"/>
    <x v="1"/>
    <s v="23"/>
    <x v="8"/>
    <s v="230"/>
    <s v="VP Finance and Admin Services"/>
    <s v="230A"/>
    <s v="VP Finance and Admin Services"/>
  </r>
  <r>
    <s v="BMN118"/>
    <x v="0"/>
    <s v="LABORF"/>
    <s v="2025"/>
    <n v="100253.99"/>
    <m/>
    <s v="GU001"/>
    <s v="230BS1"/>
    <s v="2110"/>
    <s v="672000"/>
    <m/>
    <m/>
    <s v="0"/>
    <s v="District"/>
    <s v="2"/>
    <x v="1"/>
    <s v="23"/>
    <x v="8"/>
    <s v="230"/>
    <s v="VP Finance and Admin Services"/>
    <s v="230A"/>
    <s v="VP Finance and Admin Services"/>
  </r>
  <r>
    <s v="BMN151"/>
    <x v="0"/>
    <s v="LABORF"/>
    <s v="2025"/>
    <n v="27669.94"/>
    <m/>
    <s v="RP388"/>
    <s v="230BS1"/>
    <s v="2110"/>
    <s v="677099"/>
    <s v="CRBGP"/>
    <m/>
    <s v="0"/>
    <s v="District"/>
    <s v="2"/>
    <x v="1"/>
    <s v="23"/>
    <x v="8"/>
    <s v="230"/>
    <s v="VP Finance and Admin Services"/>
    <s v="230A"/>
    <s v="VP Finance and Admin Services"/>
  </r>
  <r>
    <s v="BMC735"/>
    <x v="0"/>
    <s v="LABORF"/>
    <s v="2025"/>
    <n v="15129.96"/>
    <m/>
    <s v="RP500"/>
    <s v="239SY0"/>
    <s v="2191"/>
    <s v="695010"/>
    <m/>
    <m/>
    <s v="0"/>
    <s v="District"/>
    <s v="2"/>
    <x v="1"/>
    <s v="23"/>
    <x v="8"/>
    <s v="239"/>
    <s v="Public Safety"/>
    <s v="239A"/>
    <s v="Public Safety"/>
  </r>
  <r>
    <s v="BMC699"/>
    <x v="0"/>
    <s v="LABORF"/>
    <s v="2025"/>
    <n v="6199.58"/>
    <m/>
    <s v="GU001"/>
    <s v="239SY0"/>
    <s v="2191"/>
    <s v="696011"/>
    <m/>
    <m/>
    <s v="0"/>
    <s v="District"/>
    <s v="2"/>
    <x v="1"/>
    <s v="23"/>
    <x v="8"/>
    <s v="239"/>
    <s v="Public Safety"/>
    <s v="239A"/>
    <s v="Public Safety"/>
  </r>
  <r>
    <s v="BMC871"/>
    <x v="0"/>
    <s v="LABORF"/>
    <s v="2025"/>
    <n v="30357.7"/>
    <m/>
    <s v="GU001"/>
    <s v="239SY0"/>
    <s v="2191"/>
    <s v="677010"/>
    <m/>
    <m/>
    <s v="0"/>
    <s v="District"/>
    <s v="2"/>
    <x v="1"/>
    <s v="23"/>
    <x v="8"/>
    <s v="239"/>
    <s v="Public Safety"/>
    <s v="239A"/>
    <s v="Public Safety"/>
  </r>
  <r>
    <s v="BMC504"/>
    <x v="0"/>
    <s v="LABORF"/>
    <s v="2025"/>
    <n v="4964.1899999999996"/>
    <m/>
    <s v="GU001"/>
    <s v="239SY0"/>
    <s v="2191"/>
    <s v="696011"/>
    <m/>
    <m/>
    <s v="0"/>
    <s v="District"/>
    <s v="2"/>
    <x v="1"/>
    <s v="23"/>
    <x v="8"/>
    <s v="239"/>
    <s v="Public Safety"/>
    <s v="239A"/>
    <s v="Public Safety"/>
  </r>
  <r>
    <s v="BMC504"/>
    <x v="0"/>
    <s v="LABORF"/>
    <s v="2025"/>
    <n v="12410.47"/>
    <m/>
    <s v="RP500"/>
    <s v="239SY0"/>
    <s v="2191"/>
    <s v="695010"/>
    <m/>
    <m/>
    <s v="0"/>
    <s v="District"/>
    <s v="2"/>
    <x v="1"/>
    <s v="23"/>
    <x v="8"/>
    <s v="239"/>
    <s v="Public Safety"/>
    <s v="239A"/>
    <s v="Public Safety"/>
  </r>
  <r>
    <s v="BMC794"/>
    <x v="0"/>
    <s v="LABORF"/>
    <s v="2025"/>
    <n v="12107.8"/>
    <m/>
    <s v="RP500"/>
    <s v="239SY0"/>
    <s v="2191"/>
    <s v="695010"/>
    <m/>
    <m/>
    <s v="0"/>
    <s v="District"/>
    <s v="2"/>
    <x v="1"/>
    <s v="23"/>
    <x v="8"/>
    <s v="239"/>
    <s v="Public Safety"/>
    <s v="239A"/>
    <s v="Public Safety"/>
  </r>
  <r>
    <s v="BMC858"/>
    <x v="0"/>
    <s v="LABORF"/>
    <s v="2025"/>
    <n v="4499.99"/>
    <m/>
    <s v="GU001"/>
    <s v="239SY0"/>
    <s v="2191"/>
    <s v="696011"/>
    <m/>
    <m/>
    <s v="0"/>
    <s v="District"/>
    <s v="2"/>
    <x v="1"/>
    <s v="23"/>
    <x v="8"/>
    <s v="239"/>
    <s v="Public Safety"/>
    <s v="239A"/>
    <s v="Public Safety"/>
  </r>
  <r>
    <s v="BMC505"/>
    <x v="0"/>
    <s v="LABORF"/>
    <s v="2025"/>
    <n v="5215.5"/>
    <m/>
    <s v="GU001"/>
    <s v="239SY0"/>
    <s v="2191"/>
    <s v="696011"/>
    <m/>
    <m/>
    <s v="0"/>
    <s v="District"/>
    <s v="2"/>
    <x v="1"/>
    <s v="23"/>
    <x v="8"/>
    <s v="239"/>
    <s v="Public Safety"/>
    <s v="239A"/>
    <s v="Public Safety"/>
  </r>
  <r>
    <s v="BMC112"/>
    <x v="0"/>
    <s v="LABORF"/>
    <s v="2025"/>
    <n v="24999.18"/>
    <m/>
    <s v="GU001"/>
    <s v="239SY0"/>
    <s v="2191"/>
    <s v="677010"/>
    <m/>
    <m/>
    <s v="0"/>
    <s v="District"/>
    <s v="2"/>
    <x v="1"/>
    <s v="23"/>
    <x v="8"/>
    <s v="239"/>
    <s v="Public Safety"/>
    <s v="239A"/>
    <s v="Public Safety"/>
  </r>
  <r>
    <s v="BMC735"/>
    <x v="0"/>
    <s v="LABORF"/>
    <s v="2025"/>
    <n v="39337.879999999997"/>
    <m/>
    <s v="GU001"/>
    <s v="239SY0"/>
    <s v="2191"/>
    <s v="677010"/>
    <m/>
    <m/>
    <s v="0"/>
    <s v="District"/>
    <s v="2"/>
    <x v="1"/>
    <s v="23"/>
    <x v="8"/>
    <s v="239"/>
    <s v="Public Safety"/>
    <s v="239A"/>
    <s v="Public Safety"/>
  </r>
  <r>
    <s v="BMC708"/>
    <x v="0"/>
    <s v="LABORF"/>
    <s v="2025"/>
    <n v="9663.15"/>
    <m/>
    <s v="RP500"/>
    <s v="239SY0"/>
    <s v="2191"/>
    <s v="695010"/>
    <m/>
    <m/>
    <s v="0"/>
    <s v="District"/>
    <s v="2"/>
    <x v="1"/>
    <s v="23"/>
    <x v="8"/>
    <s v="239"/>
    <s v="Public Safety"/>
    <s v="239A"/>
    <s v="Public Safety"/>
  </r>
  <r>
    <s v="BMC794"/>
    <x v="0"/>
    <s v="LABORF"/>
    <s v="2025"/>
    <n v="31480.27"/>
    <m/>
    <s v="GU001"/>
    <s v="239SY0"/>
    <s v="2191"/>
    <s v="677010"/>
    <m/>
    <m/>
    <s v="0"/>
    <s v="District"/>
    <s v="2"/>
    <x v="1"/>
    <s v="23"/>
    <x v="8"/>
    <s v="239"/>
    <s v="Public Safety"/>
    <s v="239A"/>
    <s v="Public Safety"/>
  </r>
  <r>
    <s v="BMC708"/>
    <x v="0"/>
    <s v="LABORF"/>
    <s v="2025"/>
    <n v="25124.17"/>
    <m/>
    <s v="GU001"/>
    <s v="239SY0"/>
    <s v="2191"/>
    <s v="677010"/>
    <m/>
    <m/>
    <s v="0"/>
    <s v="District"/>
    <s v="2"/>
    <x v="1"/>
    <s v="23"/>
    <x v="8"/>
    <s v="239"/>
    <s v="Public Safety"/>
    <s v="239A"/>
    <s v="Public Safety"/>
  </r>
  <r>
    <s v="BMC266"/>
    <x v="0"/>
    <s v="LABORF"/>
    <s v="2025"/>
    <n v="0"/>
    <m/>
    <s v="GU001"/>
    <s v="23CMOA"/>
    <s v="2191"/>
    <s v="677090"/>
    <m/>
    <m/>
    <s v="0"/>
    <s v="District"/>
    <s v="2"/>
    <x v="1"/>
    <s v="23"/>
    <x v="8"/>
    <s v="23C"/>
    <s v="M &amp; O Manager"/>
    <s v="23CA"/>
    <s v="M &amp; O Manager"/>
  </r>
  <r>
    <s v="BMC694"/>
    <x v="0"/>
    <s v="LABORF"/>
    <s v="2025"/>
    <n v="9084.11"/>
    <m/>
    <s v="GU001"/>
    <s v="23CMOB"/>
    <s v="2191"/>
    <s v="651000"/>
    <m/>
    <m/>
    <s v="0"/>
    <s v="District"/>
    <s v="2"/>
    <x v="1"/>
    <s v="23"/>
    <x v="8"/>
    <s v="23C"/>
    <s v="M &amp; O Manager"/>
    <s v="23CA"/>
    <s v="M &amp; O Manager"/>
  </r>
  <r>
    <s v="BMC361"/>
    <x v="0"/>
    <s v="LABORF"/>
    <s v="2025"/>
    <n v="36933.49"/>
    <m/>
    <s v="GU001"/>
    <s v="23CMOC"/>
    <s v="2191"/>
    <s v="653000"/>
    <m/>
    <m/>
    <s v="0"/>
    <s v="District"/>
    <s v="2"/>
    <x v="1"/>
    <s v="23"/>
    <x v="8"/>
    <s v="23C"/>
    <s v="M &amp; O Manager"/>
    <s v="23CA"/>
    <s v="M &amp; O Manager"/>
  </r>
  <r>
    <s v="BMC098"/>
    <x v="0"/>
    <s v="LABORF"/>
    <s v="2025"/>
    <n v="46124.94"/>
    <m/>
    <s v="GU001"/>
    <s v="23CMOD"/>
    <s v="2191"/>
    <s v="679000"/>
    <m/>
    <m/>
    <s v="0"/>
    <s v="District"/>
    <s v="2"/>
    <x v="1"/>
    <s v="23"/>
    <x v="8"/>
    <s v="23C"/>
    <s v="M &amp; O Manager"/>
    <s v="23CA"/>
    <s v="M &amp; O Manager"/>
  </r>
  <r>
    <s v="BMC768"/>
    <x v="0"/>
    <s v="LABORF"/>
    <s v="2025"/>
    <n v="35713.86"/>
    <m/>
    <s v="BF100"/>
    <s v="23DFS1"/>
    <s v="2191"/>
    <s v="694011"/>
    <m/>
    <m/>
    <s v="0"/>
    <s v="District"/>
    <s v="2"/>
    <x v="1"/>
    <s v="23"/>
    <x v="8"/>
    <s v="23F"/>
    <s v="BC Food Service"/>
    <s v="23FS"/>
    <s v="BC Food Service"/>
  </r>
  <r>
    <s v="BTC211"/>
    <x v="0"/>
    <s v="LABORF"/>
    <s v="2025"/>
    <n v="0"/>
    <m/>
    <s v="BF100"/>
    <s v="23DFS1"/>
    <s v="2399"/>
    <s v="694011"/>
    <m/>
    <m/>
    <s v="0"/>
    <s v="District"/>
    <s v="2"/>
    <x v="1"/>
    <s v="23"/>
    <x v="8"/>
    <s v="23F"/>
    <s v="BC Food Service"/>
    <s v="23FS"/>
    <s v="BC Food Service"/>
  </r>
  <r>
    <s v="BPE563"/>
    <x v="0"/>
    <s v="LABORF"/>
    <s v="2025"/>
    <n v="0"/>
    <m/>
    <s v="BF100"/>
    <s v="23DFS1"/>
    <s v="2394"/>
    <s v="694011"/>
    <m/>
    <m/>
    <s v="0"/>
    <s v="District"/>
    <s v="2"/>
    <x v="1"/>
    <s v="23"/>
    <x v="8"/>
    <s v="23F"/>
    <s v="BC Food Service"/>
    <s v="23FS"/>
    <s v="BC Food Service"/>
  </r>
  <r>
    <s v="BMC208"/>
    <x v="0"/>
    <s v="LABORF"/>
    <s v="2025"/>
    <n v="36933.49"/>
    <m/>
    <s v="BF100"/>
    <s v="23DFS1"/>
    <s v="2191"/>
    <s v="694011"/>
    <m/>
    <m/>
    <s v="0"/>
    <s v="District"/>
    <s v="2"/>
    <x v="1"/>
    <s v="23"/>
    <x v="8"/>
    <s v="23F"/>
    <s v="BC Food Service"/>
    <s v="23FS"/>
    <s v="BC Food Service"/>
  </r>
  <r>
    <s v="BPE586"/>
    <x v="0"/>
    <s v="LABORF"/>
    <s v="2025"/>
    <n v="0"/>
    <m/>
    <s v="BF100"/>
    <s v="23DFS1"/>
    <s v="2394"/>
    <s v="694011"/>
    <m/>
    <m/>
    <s v="0"/>
    <s v="District"/>
    <s v="2"/>
    <x v="1"/>
    <s v="23"/>
    <x v="8"/>
    <s v="23F"/>
    <s v="BC Food Service"/>
    <s v="23FS"/>
    <s v="BC Food Service"/>
  </r>
  <r>
    <s v="BMC262"/>
    <x v="0"/>
    <s v="LABORF"/>
    <s v="2025"/>
    <n v="39748.99"/>
    <m/>
    <s v="BF100"/>
    <s v="23DFS1"/>
    <s v="2191"/>
    <s v="694011"/>
    <m/>
    <m/>
    <s v="0"/>
    <s v="District"/>
    <s v="2"/>
    <x v="1"/>
    <s v="23"/>
    <x v="8"/>
    <s v="23F"/>
    <s v="BC Food Service"/>
    <s v="23FS"/>
    <s v="BC Food Service"/>
  </r>
  <r>
    <s v="BMN211"/>
    <x v="0"/>
    <s v="LABORF"/>
    <s v="2025"/>
    <n v="49644.35"/>
    <m/>
    <s v="TB800"/>
    <s v="240PI0"/>
    <s v="2110"/>
    <s v="671000"/>
    <m/>
    <m/>
    <s v="0"/>
    <s v="District"/>
    <s v="2"/>
    <x v="1"/>
    <s v="24"/>
    <x v="9"/>
    <s v="240"/>
    <s v="Director-Institutnl Dev/Foundation"/>
    <s v="240A"/>
    <s v="Director-Institutnl Dev/Foundation"/>
  </r>
  <r>
    <s v="BMN159"/>
    <x v="0"/>
    <s v="LABORF"/>
    <s v="2025"/>
    <n v="74912.429999999993"/>
    <m/>
    <s v="TB800"/>
    <s v="240PI0"/>
    <s v="2110"/>
    <s v="671000"/>
    <m/>
    <m/>
    <s v="0"/>
    <s v="District"/>
    <s v="2"/>
    <x v="1"/>
    <s v="24"/>
    <x v="9"/>
    <s v="240"/>
    <s v="Director-Institutnl Dev/Foundation"/>
    <s v="240A"/>
    <s v="Director-Institutnl Dev/Foundation"/>
  </r>
  <r>
    <s v="BMN021"/>
    <x v="0"/>
    <s v="LABORF"/>
    <s v="2025"/>
    <n v="81810.89"/>
    <m/>
    <s v="TB800"/>
    <s v="240PI0"/>
    <s v="2110"/>
    <s v="709000"/>
    <m/>
    <m/>
    <s v="0"/>
    <s v="District"/>
    <s v="2"/>
    <x v="1"/>
    <s v="24"/>
    <x v="9"/>
    <s v="240"/>
    <s v="Director-Institutnl Dev/Foundation"/>
    <s v="240A"/>
    <s v="Director-Institutnl Dev/Foundation"/>
  </r>
  <r>
    <s v="BPE668"/>
    <x v="0"/>
    <s v="LABORF"/>
    <s v="2025"/>
    <n v="0"/>
    <m/>
    <s v="TB800"/>
    <s v="240PI0"/>
    <s v="2394"/>
    <s v="671000"/>
    <s v="BIF051"/>
    <m/>
    <s v="0"/>
    <s v="District"/>
    <s v="2"/>
    <x v="1"/>
    <s v="24"/>
    <x v="9"/>
    <s v="240"/>
    <s v="Director-Institutnl Dev/Foundation"/>
    <s v="240A"/>
    <s v="Director-Institutnl Dev/Foundation"/>
  </r>
  <r>
    <s v="BMN107"/>
    <x v="0"/>
    <s v="LABORF"/>
    <s v="2025"/>
    <n v="43360.24"/>
    <m/>
    <s v="TB800"/>
    <s v="240PI0"/>
    <s v="2110"/>
    <s v="646000"/>
    <m/>
    <m/>
    <s v="0"/>
    <s v="District"/>
    <s v="2"/>
    <x v="1"/>
    <s v="24"/>
    <x v="9"/>
    <s v="240"/>
    <s v="Director-Institutnl Dev/Foundation"/>
    <s v="240A"/>
    <s v="Director-Institutnl Dev/Foundation"/>
  </r>
  <r>
    <s v="BTN013"/>
    <x v="0"/>
    <s v="LABORF"/>
    <s v="2025"/>
    <n v="0"/>
    <m/>
    <s v="TB800"/>
    <s v="240PI0"/>
    <s v="2110"/>
    <s v="671000"/>
    <m/>
    <m/>
    <s v="0"/>
    <s v="District"/>
    <s v="2"/>
    <x v="1"/>
    <s v="24"/>
    <x v="9"/>
    <s v="240"/>
    <s v="Director-Institutnl Dev/Foundation"/>
    <s v="240A"/>
    <s v="Director-Institutnl Dev/Foundation"/>
  </r>
  <r>
    <s v="BPLI19"/>
    <x v="0"/>
    <s v="LABORF"/>
    <s v="2025"/>
    <n v="0"/>
    <m/>
    <s v="CE020"/>
    <s v="240LI2"/>
    <s v="2412"/>
    <s v="682000"/>
    <m/>
    <m/>
    <s v="0"/>
    <s v="District"/>
    <s v="2"/>
    <x v="1"/>
    <s v="24"/>
    <x v="9"/>
    <s v="240"/>
    <s v="Director-Institutnl Dev/Foundation"/>
    <s v="240B"/>
    <s v="Levan Center"/>
  </r>
  <r>
    <s v="BPLI22"/>
    <x v="0"/>
    <s v="LABORF"/>
    <s v="2025"/>
    <n v="0"/>
    <m/>
    <s v="CE020"/>
    <s v="240LI2"/>
    <s v="2412"/>
    <s v="682000"/>
    <m/>
    <m/>
    <s v="0"/>
    <s v="District"/>
    <s v="2"/>
    <x v="1"/>
    <s v="24"/>
    <x v="9"/>
    <s v="240"/>
    <s v="Director-Institutnl Dev/Foundation"/>
    <s v="240B"/>
    <s v="Levan Center"/>
  </r>
  <r>
    <s v="BMM045"/>
    <x v="0"/>
    <s v="LABORF"/>
    <s v="2025"/>
    <n v="91481.73"/>
    <m/>
    <s v="GU001"/>
    <s v="260VS0"/>
    <s v="1214"/>
    <s v="679000"/>
    <m/>
    <m/>
    <s v="0"/>
    <s v="District"/>
    <s v="2"/>
    <x v="1"/>
    <s v="26"/>
    <x v="10"/>
    <s v="260"/>
    <s v="VP of Student Services"/>
    <s v="260A"/>
    <s v="VP of Student Services"/>
  </r>
  <r>
    <s v="BMN174"/>
    <x v="0"/>
    <s v="LABORF"/>
    <s v="2025"/>
    <n v="0"/>
    <m/>
    <s v="GU001"/>
    <s v="260VS0"/>
    <s v="2110"/>
    <s v="649090"/>
    <m/>
    <m/>
    <s v="0"/>
    <s v="District"/>
    <s v="2"/>
    <x v="1"/>
    <s v="26"/>
    <x v="10"/>
    <s v="260"/>
    <s v="VP of Student Services"/>
    <s v="260A"/>
    <s v="VP of Student Services"/>
  </r>
  <r>
    <s v="BMN165"/>
    <x v="0"/>
    <s v="LABORF"/>
    <s v="2025"/>
    <n v="0"/>
    <m/>
    <s v="GU001"/>
    <s v="260VS0"/>
    <s v="2110"/>
    <s v="649090"/>
    <m/>
    <m/>
    <s v="0"/>
    <s v="District"/>
    <s v="2"/>
    <x v="1"/>
    <s v="26"/>
    <x v="10"/>
    <s v="260"/>
    <s v="VP of Student Services"/>
    <s v="260A"/>
    <s v="VP of Student Services"/>
  </r>
  <r>
    <s v="BMN209"/>
    <x v="0"/>
    <s v="LABORF"/>
    <s v="2025"/>
    <n v="0"/>
    <m/>
    <s v="RP384"/>
    <s v="260EQ9"/>
    <s v="2110"/>
    <s v="649090"/>
    <m/>
    <m/>
    <s v="0"/>
    <s v="District"/>
    <s v="2"/>
    <x v="1"/>
    <s v="26"/>
    <x v="10"/>
    <s v="260"/>
    <s v="VP of Student Services"/>
    <s v="260E"/>
    <s v="VP GRANTS"/>
  </r>
  <r>
    <s v="BPE580"/>
    <x v="0"/>
    <s v="LABORF"/>
    <s v="2025"/>
    <n v="0"/>
    <m/>
    <s v="RP029"/>
    <s v="260NA1"/>
    <s v="2394"/>
    <s v="649090"/>
    <m/>
    <m/>
    <s v="0"/>
    <s v="District"/>
    <s v="2"/>
    <x v="1"/>
    <s v="26"/>
    <x v="10"/>
    <s v="260"/>
    <s v="VP of Student Services"/>
    <s v="260N"/>
    <s v="VP GRANTS"/>
  </r>
  <r>
    <s v="BPE562"/>
    <x v="0"/>
    <s v="LABORF"/>
    <s v="2025"/>
    <n v="0"/>
    <m/>
    <s v="RP029"/>
    <s v="260NA1"/>
    <s v="2394"/>
    <s v="649090"/>
    <m/>
    <m/>
    <s v="0"/>
    <s v="District"/>
    <s v="2"/>
    <x v="1"/>
    <s v="26"/>
    <x v="10"/>
    <s v="260"/>
    <s v="VP of Student Services"/>
    <s v="260N"/>
    <s v="VP GRANTS"/>
  </r>
  <r>
    <s v="BTN040"/>
    <x v="0"/>
    <s v="LABORF"/>
    <s v="2025"/>
    <n v="0"/>
    <m/>
    <s v="GU001"/>
    <s v="267DK0"/>
    <s v="2110"/>
    <s v="679000"/>
    <m/>
    <m/>
    <s v="0"/>
    <s v="District"/>
    <s v="2"/>
    <x v="1"/>
    <s v="26"/>
    <x v="10"/>
    <s v="267"/>
    <s v="Dean of Student Services"/>
    <s v="267A"/>
    <s v="Dean of Student Services"/>
  </r>
  <r>
    <s v="BMN150"/>
    <x v="0"/>
    <s v="LABORF"/>
    <s v="2025"/>
    <n v="50208.639999999999"/>
    <m/>
    <s v="TB150"/>
    <s v="267SB0"/>
    <s v="2110"/>
    <s v="649060"/>
    <m/>
    <m/>
    <s v="0"/>
    <s v="District"/>
    <s v="2"/>
    <x v="1"/>
    <s v="26"/>
    <x v="10"/>
    <s v="267"/>
    <s v="Dean of Student Services"/>
    <s v="267A"/>
    <s v="Dean of Student Services"/>
  </r>
  <r>
    <s v="BPE593"/>
    <x v="0"/>
    <s v="LABORF"/>
    <s v="2025"/>
    <n v="0"/>
    <m/>
    <s v="RP037"/>
    <s v="267BN1"/>
    <s v="2394"/>
    <s v="649090"/>
    <m/>
    <m/>
    <s v="0"/>
    <s v="District"/>
    <s v="2"/>
    <x v="1"/>
    <s v="26"/>
    <x v="10"/>
    <s v="267"/>
    <s v="Dean of Student Services"/>
    <s v="267B"/>
    <s v="Basic Needs"/>
  </r>
  <r>
    <s v="BMN180"/>
    <x v="0"/>
    <s v="LABORF"/>
    <s v="2025"/>
    <n v="58102.74"/>
    <m/>
    <s v="RP383"/>
    <s v="267MF1"/>
    <s v="2110"/>
    <s v="644000"/>
    <m/>
    <m/>
    <s v="0"/>
    <s v="District"/>
    <s v="2"/>
    <x v="1"/>
    <s v="26"/>
    <x v="10"/>
    <s v="267"/>
    <s v="Dean of Student Services"/>
    <s v="267M"/>
    <s v="Mental Health"/>
  </r>
  <r>
    <s v="BMC869"/>
    <x v="0"/>
    <s v="LABORF"/>
    <s v="2025"/>
    <n v="14387.83"/>
    <m/>
    <s v="RP383"/>
    <s v="267MF1"/>
    <s v="2191"/>
    <s v="644000"/>
    <s v="MH2122"/>
    <m/>
    <s v="0"/>
    <s v="District"/>
    <s v="2"/>
    <x v="1"/>
    <s v="26"/>
    <x v="10"/>
    <s v="267"/>
    <s v="Dean of Student Services"/>
    <s v="267M"/>
    <s v="Mental Health"/>
  </r>
  <r>
    <s v="BMF528"/>
    <x v="0"/>
    <s v="LABORF"/>
    <s v="2025"/>
    <n v="0"/>
    <m/>
    <s v="GU001"/>
    <s v="26CCG1"/>
    <s v="1231"/>
    <s v="631000"/>
    <m/>
    <m/>
    <s v="0"/>
    <s v="District"/>
    <s v="2"/>
    <x v="1"/>
    <s v="26"/>
    <x v="10"/>
    <s v="26C"/>
    <s v="Dean of Student Development Success"/>
    <s v="26CC"/>
    <s v="Dean of Student Develop Success"/>
  </r>
  <r>
    <s v="DTM010"/>
    <x v="0"/>
    <s v="LABORF"/>
    <s v="2025"/>
    <n v="17334.400000000001"/>
    <m/>
    <s v="GU001"/>
    <s v="26DDEN"/>
    <s v="1214"/>
    <s v="679000"/>
    <m/>
    <m/>
    <s v="0"/>
    <s v="District"/>
    <s v="2"/>
    <x v="1"/>
    <s v="26"/>
    <x v="10"/>
    <s v="26D"/>
    <s v="Assoc VP - BC"/>
    <s v="26DA"/>
    <s v="Dir Outreach Services"/>
  </r>
  <r>
    <s v="BMN160"/>
    <x v="0"/>
    <s v="LABORF"/>
    <s v="2025"/>
    <n v="18666.59"/>
    <m/>
    <s v="RP008"/>
    <s v="26EDS1"/>
    <s v="2110"/>
    <s v="642000"/>
    <m/>
    <m/>
    <s v="0"/>
    <s v="District"/>
    <s v="2"/>
    <x v="1"/>
    <s v="26"/>
    <x v="10"/>
    <s v="26E"/>
    <s v="Assoc VP - BC"/>
    <s v="26ED"/>
    <s v="BC DSPS"/>
  </r>
  <r>
    <s v="BMC205"/>
    <x v="0"/>
    <s v="LABORF"/>
    <s v="2025"/>
    <n v="0"/>
    <m/>
    <s v="RP008"/>
    <s v="26EDS1"/>
    <s v="2191"/>
    <s v="642000"/>
    <m/>
    <m/>
    <s v="0"/>
    <s v="District"/>
    <s v="2"/>
    <x v="1"/>
    <s v="26"/>
    <x v="10"/>
    <s v="26E"/>
    <s v="Assoc VP - BC"/>
    <s v="26ED"/>
    <s v="BC DSPS"/>
  </r>
  <r>
    <s v="BMC678"/>
    <x v="0"/>
    <s v="LABORF"/>
    <s v="2025"/>
    <n v="49671.45"/>
    <m/>
    <s v="RP008"/>
    <s v="26EDS1"/>
    <s v="2191"/>
    <s v="642000"/>
    <m/>
    <m/>
    <s v="0"/>
    <s v="District"/>
    <s v="2"/>
    <x v="1"/>
    <s v="26"/>
    <x v="10"/>
    <s v="26E"/>
    <s v="Assoc VP - BC"/>
    <s v="26ED"/>
    <s v="BC DSPS"/>
  </r>
  <r>
    <s v="BMC553"/>
    <x v="0"/>
    <s v="LABORF"/>
    <s v="2025"/>
    <n v="43371.85"/>
    <m/>
    <s v="RP008"/>
    <s v="26EDS3"/>
    <s v="2191"/>
    <s v="642000"/>
    <m/>
    <m/>
    <s v="0"/>
    <s v="District"/>
    <s v="2"/>
    <x v="1"/>
    <s v="26"/>
    <x v="10"/>
    <s v="26E"/>
    <s v="Assoc VP - BC"/>
    <s v="26ED"/>
    <s v="BC DSPS"/>
  </r>
  <r>
    <s v="BMM046"/>
    <x v="0"/>
    <s v="LABORF"/>
    <s v="2025"/>
    <n v="163816.62"/>
    <m/>
    <s v="GU001"/>
    <s v="26FFA1"/>
    <s v="1214"/>
    <s v="646000"/>
    <m/>
    <m/>
    <s v="0"/>
    <s v="District"/>
    <s v="2"/>
    <x v="1"/>
    <s v="26"/>
    <x v="10"/>
    <s v="26F"/>
    <s v="Director Financial Aid"/>
    <s v="26FA"/>
    <s v="Director Financial Aid (New Queue)"/>
  </r>
  <r>
    <s v="BW2223"/>
    <x v="0"/>
    <s v="LABORF"/>
    <s v="2025"/>
    <n v="0"/>
    <m/>
    <s v="RP001"/>
    <s v="26FFA3"/>
    <s v="2392"/>
    <s v="646000"/>
    <m/>
    <m/>
    <s v="0"/>
    <s v="District"/>
    <s v="2"/>
    <x v="1"/>
    <s v="26"/>
    <x v="10"/>
    <s v="26F"/>
    <s v="Director Financial Aid"/>
    <s v="26FA"/>
    <s v="Director Financial Aid (New Queue)"/>
  </r>
  <r>
    <s v="BMC227"/>
    <x v="0"/>
    <s v="LABORF"/>
    <s v="2025"/>
    <n v="59043.72"/>
    <m/>
    <s v="RP400"/>
    <s v="26FFA4"/>
    <s v="2191"/>
    <s v="646000"/>
    <s v="BFALCA"/>
    <m/>
    <s v="0"/>
    <s v="District"/>
    <s v="2"/>
    <x v="1"/>
    <s v="26"/>
    <x v="10"/>
    <s v="26F"/>
    <s v="Director Financial Aid"/>
    <s v="26FA"/>
    <s v="Director Financial Aid (New Queue)"/>
  </r>
  <r>
    <s v="BMC214"/>
    <x v="0"/>
    <s v="LABORF"/>
    <s v="2025"/>
    <n v="79407.199999999997"/>
    <m/>
    <s v="RP005"/>
    <s v="26GEO1"/>
    <s v="2191"/>
    <s v="643000"/>
    <s v="EOPLCB"/>
    <m/>
    <s v="0"/>
    <s v="District"/>
    <s v="2"/>
    <x v="1"/>
    <s v="26"/>
    <x v="10"/>
    <s v="26G"/>
    <s v="Assoc VP - BC"/>
    <s v="26GA"/>
    <s v="EOPS/CARE"/>
  </r>
  <r>
    <s v="BMN144"/>
    <x v="0"/>
    <s v="LABORF"/>
    <s v="2025"/>
    <n v="44271.9"/>
    <m/>
    <s v="RP005"/>
    <s v="26GEO1"/>
    <s v="2110"/>
    <s v="643000"/>
    <s v="EOPLCA"/>
    <m/>
    <s v="0"/>
    <s v="District"/>
    <s v="2"/>
    <x v="1"/>
    <s v="26"/>
    <x v="10"/>
    <s v="26G"/>
    <s v="Assoc VP - BC"/>
    <s v="26GA"/>
    <s v="EOPS/CARE"/>
  </r>
  <r>
    <s v="BMC263"/>
    <x v="0"/>
    <s v="LABORF"/>
    <s v="2025"/>
    <n v="22316.17"/>
    <m/>
    <s v="RP005"/>
    <s v="26GEO1"/>
    <s v="2191"/>
    <s v="643000"/>
    <s v="EOPLCA"/>
    <m/>
    <s v="0"/>
    <s v="District"/>
    <s v="2"/>
    <x v="1"/>
    <s v="26"/>
    <x v="10"/>
    <s v="26G"/>
    <s v="Assoc VP - BC"/>
    <s v="26GA"/>
    <s v="EOPS/CARE"/>
  </r>
  <r>
    <s v="BMC749"/>
    <x v="0"/>
    <s v="LABORF"/>
    <s v="2025"/>
    <n v="60519.82"/>
    <m/>
    <s v="GU001"/>
    <s v="26HAR1"/>
    <s v="2191"/>
    <s v="620000"/>
    <m/>
    <m/>
    <s v="0"/>
    <s v="District"/>
    <s v="2"/>
    <x v="1"/>
    <s v="26"/>
    <x v="10"/>
    <s v="26H"/>
    <s v="ADMISSIONS &amp; RECS."/>
    <s v="26HA"/>
    <s v="ADMISSIONS &amp; RECS."/>
  </r>
  <r>
    <s v="BMC217"/>
    <x v="0"/>
    <s v="LABORF"/>
    <s v="2025"/>
    <n v="57603.62"/>
    <m/>
    <s v="GU001"/>
    <s v="26HAR1"/>
    <s v="2191"/>
    <s v="620000"/>
    <m/>
    <m/>
    <s v="0"/>
    <s v="District"/>
    <s v="2"/>
    <x v="1"/>
    <s v="26"/>
    <x v="10"/>
    <s v="26H"/>
    <s v="ADMISSIONS &amp; RECS."/>
    <s v="26HA"/>
    <s v="ADMISSIONS &amp; RECS."/>
  </r>
  <r>
    <s v="BPE558"/>
    <x v="0"/>
    <s v="LABORF"/>
    <s v="2025"/>
    <n v="0"/>
    <m/>
    <s v="RP659"/>
    <s v="26JCAS"/>
    <s v="2394"/>
    <s v="643020"/>
    <s v="CASDPS"/>
    <m/>
    <s v="0"/>
    <s v="District"/>
    <s v="2"/>
    <x v="1"/>
    <s v="26"/>
    <x v="10"/>
    <s v="26J"/>
    <s v="Director Special Programs"/>
    <s v="26JC"/>
    <s v="BC Cal SOAP"/>
  </r>
  <r>
    <s v="BPE578"/>
    <x v="0"/>
    <s v="LABORF"/>
    <s v="2025"/>
    <n v="0"/>
    <m/>
    <s v="RP659"/>
    <s v="26JCAS"/>
    <s v="2394"/>
    <s v="643020"/>
    <s v="CASDSE"/>
    <m/>
    <s v="0"/>
    <s v="District"/>
    <s v="2"/>
    <x v="1"/>
    <s v="26"/>
    <x v="10"/>
    <s v="26J"/>
    <s v="Director Special Programs"/>
    <s v="26JC"/>
    <s v="BC Cal SOAP"/>
  </r>
  <r>
    <s v="BPE320"/>
    <x v="0"/>
    <s v="LABORF"/>
    <s v="2025"/>
    <n v="0"/>
    <m/>
    <s v="RP659"/>
    <s v="26JCAS"/>
    <s v="2394"/>
    <s v="643020"/>
    <s v="CASDPS"/>
    <m/>
    <s v="0"/>
    <s v="District"/>
    <s v="2"/>
    <x v="1"/>
    <s v="26"/>
    <x v="10"/>
    <s v="26J"/>
    <s v="Director Special Programs"/>
    <s v="26JC"/>
    <s v="BC Cal SOAP"/>
  </r>
  <r>
    <s v="BPE556"/>
    <x v="0"/>
    <s v="LABORF"/>
    <s v="2025"/>
    <n v="0"/>
    <m/>
    <s v="RP659"/>
    <s v="26JCAS"/>
    <s v="2394"/>
    <s v="643020"/>
    <s v="CASDPS"/>
    <m/>
    <s v="0"/>
    <s v="District"/>
    <s v="2"/>
    <x v="1"/>
    <s v="26"/>
    <x v="10"/>
    <s v="26J"/>
    <s v="Director Special Programs"/>
    <s v="26JC"/>
    <s v="BC Cal SOAP"/>
  </r>
  <r>
    <s v="BMC865"/>
    <x v="0"/>
    <s v="LABORF"/>
    <s v="2025"/>
    <n v="46124.94"/>
    <m/>
    <s v="GU001"/>
    <s v="26KCG2"/>
    <s v="2191"/>
    <s v="649040"/>
    <m/>
    <m/>
    <s v="0"/>
    <s v="District"/>
    <s v="2"/>
    <x v="1"/>
    <s v="26"/>
    <x v="10"/>
    <s v="26K"/>
    <s v="Director Transfer Pathways"/>
    <s v="26KC"/>
    <s v="BC INTERNATIONAL"/>
  </r>
  <r>
    <s v="BMN188"/>
    <x v="0"/>
    <s v="LABORF"/>
    <s v="2025"/>
    <n v="86720.5"/>
    <m/>
    <s v="GU001"/>
    <s v="26KTC1"/>
    <s v="2110"/>
    <s v="633000"/>
    <m/>
    <m/>
    <s v="0"/>
    <s v="District"/>
    <s v="2"/>
    <x v="1"/>
    <s v="26"/>
    <x v="10"/>
    <s v="26K"/>
    <s v="Director Transfer Pathways"/>
    <s v="26KT"/>
    <s v="BC TRANSFER CENTER"/>
  </r>
  <r>
    <s v="BMN130"/>
    <x v="0"/>
    <s v="LABORF"/>
    <s v="2025"/>
    <n v="91518.34"/>
    <m/>
    <s v="RP384"/>
    <s v="26LEQ9"/>
    <s v="2110"/>
    <s v="649090"/>
    <m/>
    <m/>
    <s v="0"/>
    <s v="District"/>
    <s v="2"/>
    <x v="1"/>
    <s v="26"/>
    <x v="10"/>
    <s v="26L"/>
    <s v="Dir Categorical Programs"/>
    <s v="26LA"/>
    <s v="Categorical Programs"/>
  </r>
  <r>
    <s v="BMC020"/>
    <x v="0"/>
    <s v="LABORF"/>
    <s v="2025"/>
    <n v="13686.38"/>
    <m/>
    <s v="RP384"/>
    <s v="26LEQ9"/>
    <s v="2191"/>
    <s v="649090"/>
    <m/>
    <m/>
    <s v="0"/>
    <s v="District"/>
    <s v="2"/>
    <x v="1"/>
    <s v="26"/>
    <x v="10"/>
    <s v="26L"/>
    <s v="Dir Categorical Programs"/>
    <s v="26LA"/>
    <s v="Categorical Programs"/>
  </r>
  <r>
    <s v="BMC529"/>
    <x v="0"/>
    <s v="LABORF"/>
    <s v="2025"/>
    <n v="39139.56"/>
    <m/>
    <s v="RP384"/>
    <s v="26LEQ9"/>
    <s v="2191"/>
    <s v="649090"/>
    <m/>
    <m/>
    <s v="0"/>
    <s v="District"/>
    <s v="2"/>
    <x v="1"/>
    <s v="26"/>
    <x v="10"/>
    <s v="26L"/>
    <s v="Dir Categorical Programs"/>
    <s v="26LA"/>
    <s v="Categorical Programs"/>
  </r>
  <r>
    <s v="BMM079"/>
    <x v="0"/>
    <s v="LABORF"/>
    <s v="2025"/>
    <n v="72025.649999999994"/>
    <m/>
    <s v="RP384"/>
    <s v="26LEQ9"/>
    <s v="1214"/>
    <s v="649090"/>
    <m/>
    <m/>
    <s v="0"/>
    <s v="District"/>
    <s v="2"/>
    <x v="1"/>
    <s v="26"/>
    <x v="10"/>
    <s v="26L"/>
    <s v="Dir Categorical Programs"/>
    <s v="26LA"/>
    <s v="Categorical Programs"/>
  </r>
  <r>
    <s v="BMC105"/>
    <x v="0"/>
    <s v="LABORF"/>
    <s v="2025"/>
    <n v="53954.36"/>
    <m/>
    <s v="RP384"/>
    <s v="26LEQ9"/>
    <s v="2191"/>
    <s v="649090"/>
    <m/>
    <m/>
    <s v="0"/>
    <s v="District"/>
    <s v="2"/>
    <x v="1"/>
    <s v="26"/>
    <x v="10"/>
    <s v="26L"/>
    <s v="Dir Categorical Programs"/>
    <s v="26LA"/>
    <s v="Categorical Programs"/>
  </r>
  <r>
    <s v="BMC623"/>
    <x v="0"/>
    <s v="LABORF"/>
    <s v="2025"/>
    <n v="61044.4"/>
    <m/>
    <s v="RP384"/>
    <s v="26LEQ9"/>
    <s v="2191"/>
    <s v="649090"/>
    <m/>
    <m/>
    <s v="0"/>
    <s v="District"/>
    <s v="2"/>
    <x v="1"/>
    <s v="26"/>
    <x v="10"/>
    <s v="26L"/>
    <s v="Dir Categorical Programs"/>
    <s v="26LA"/>
    <s v="Categorical Programs"/>
  </r>
  <r>
    <s v="BMN106"/>
    <x v="0"/>
    <s v="LABORF"/>
    <s v="2025"/>
    <n v="43360.25"/>
    <m/>
    <s v="RP384"/>
    <s v="26LEQ9"/>
    <s v="2110"/>
    <s v="649090"/>
    <m/>
    <m/>
    <s v="0"/>
    <s v="District"/>
    <s v="2"/>
    <x v="1"/>
    <s v="26"/>
    <x v="10"/>
    <s v="26L"/>
    <s v="Dir Categorical Programs"/>
    <s v="26LA"/>
    <s v="Categorical Programs"/>
  </r>
  <r>
    <s v="BMC682"/>
    <x v="0"/>
    <s v="LABORF"/>
    <s v="2025"/>
    <n v="17118.150000000001"/>
    <m/>
    <s v="RP384"/>
    <s v="26LEQA"/>
    <s v="2191"/>
    <s v="649090"/>
    <m/>
    <m/>
    <s v="0"/>
    <s v="District"/>
    <s v="2"/>
    <x v="1"/>
    <s v="26"/>
    <x v="10"/>
    <s v="26L"/>
    <s v="Dir Categorical Programs"/>
    <s v="26LA"/>
    <s v="Categorical Programs"/>
  </r>
  <r>
    <s v="BMF576"/>
    <x v="0"/>
    <s v="LABORF"/>
    <s v="2025"/>
    <n v="30943.58"/>
    <m/>
    <s v="RP384"/>
    <s v="26LEQA"/>
    <s v="1231"/>
    <s v="649090"/>
    <m/>
    <m/>
    <s v="0"/>
    <s v="District"/>
    <s v="2"/>
    <x v="1"/>
    <s v="26"/>
    <x v="10"/>
    <s v="26L"/>
    <s v="Dir Categorical Programs"/>
    <s v="26LA"/>
    <s v="Categorical Programs"/>
  </r>
  <r>
    <s v="BMC016"/>
    <x v="0"/>
    <s v="LABORF"/>
    <s v="2025"/>
    <n v="11819.5"/>
    <m/>
    <s v="RP384"/>
    <s v="26LEQA"/>
    <s v="2191"/>
    <s v="649090"/>
    <m/>
    <m/>
    <s v="0"/>
    <s v="District"/>
    <s v="2"/>
    <x v="1"/>
    <s v="26"/>
    <x v="10"/>
    <s v="26L"/>
    <s v="Dir Categorical Programs"/>
    <s v="26LA"/>
    <s v="Categorical Programs"/>
  </r>
  <r>
    <s v="BMC613"/>
    <x v="0"/>
    <s v="LABORF"/>
    <s v="2025"/>
    <n v="8928.4599999999991"/>
    <m/>
    <s v="RP384"/>
    <s v="26LEQA"/>
    <s v="2191"/>
    <s v="649090"/>
    <m/>
    <m/>
    <s v="0"/>
    <s v="District"/>
    <s v="2"/>
    <x v="1"/>
    <s v="26"/>
    <x v="10"/>
    <s v="26L"/>
    <s v="Dir Categorical Programs"/>
    <s v="26LA"/>
    <s v="Categorical Programs"/>
  </r>
  <r>
    <s v="BMC130"/>
    <x v="0"/>
    <s v="LABORF"/>
    <s v="2025"/>
    <n v="41786.9"/>
    <m/>
    <s v="RP016"/>
    <s v="26VVR1"/>
    <s v="2191"/>
    <s v="648000"/>
    <m/>
    <m/>
    <s v="0"/>
    <s v="District"/>
    <s v="2"/>
    <x v="1"/>
    <s v="26"/>
    <x v="10"/>
    <s v="26V"/>
    <s v="Director Veterans Services"/>
    <s v="26VV"/>
    <s v="BC Veteran's Department"/>
  </r>
  <r>
    <s v="BMC801"/>
    <x v="0"/>
    <s v="LABORF"/>
    <s v="2025"/>
    <n v="73737.56"/>
    <m/>
    <s v="RP016"/>
    <s v="26VVR1"/>
    <s v="2191"/>
    <s v="648000"/>
    <m/>
    <m/>
    <s v="0"/>
    <s v="District"/>
    <s v="2"/>
    <x v="1"/>
    <s v="26"/>
    <x v="10"/>
    <s v="26V"/>
    <s v="Director Veterans Services"/>
    <s v="26VV"/>
    <s v="BC Veteran's Department"/>
  </r>
  <r>
    <s v="CSUB26"/>
    <x v="0"/>
    <s v="LABORF"/>
    <s v="2025"/>
    <n v="0"/>
    <m/>
    <s v="GU001"/>
    <s v="400PR0"/>
    <s v="2399"/>
    <s v="679000"/>
    <m/>
    <s v="CI"/>
    <s v="0"/>
    <s v="District"/>
    <s v="4"/>
    <x v="2"/>
    <s v="40"/>
    <x v="11"/>
    <s v="400"/>
    <s v="President - Cerro Coso College"/>
    <s v="400A"/>
    <s v="President - Cerro Coso College"/>
  </r>
  <r>
    <s v="CS2425"/>
    <x v="0"/>
    <s v="LABORF"/>
    <s v="2025"/>
    <n v="0"/>
    <m/>
    <s v="GU001"/>
    <s v="400PR0"/>
    <s v="2392"/>
    <s v="679000"/>
    <m/>
    <m/>
    <s v="0"/>
    <s v="District"/>
    <s v="4"/>
    <x v="2"/>
    <s v="40"/>
    <x v="11"/>
    <s v="400"/>
    <s v="President - Cerro Coso College"/>
    <s v="400A"/>
    <s v="President - Cerro Coso College"/>
  </r>
  <r>
    <s v="CMC222"/>
    <x v="0"/>
    <s v="LABORF"/>
    <s v="2025"/>
    <n v="75580.92"/>
    <m/>
    <s v="GU001"/>
    <s v="406IT1"/>
    <s v="2191"/>
    <s v="678000"/>
    <m/>
    <s v="CI"/>
    <s v="0"/>
    <s v="District"/>
    <s v="4"/>
    <x v="2"/>
    <s v="40"/>
    <x v="11"/>
    <s v="406"/>
    <s v="Information Technology"/>
    <s v="406A"/>
    <s v="Information Technology"/>
  </r>
  <r>
    <s v="CMC083"/>
    <x v="0"/>
    <s v="LABORF"/>
    <s v="2025"/>
    <n v="4612.49"/>
    <m/>
    <s v="GU001"/>
    <s v="409PI1"/>
    <s v="2191"/>
    <s v="709000"/>
    <m/>
    <s v="CI"/>
    <s v="0"/>
    <s v="District"/>
    <s v="4"/>
    <x v="2"/>
    <s v="40"/>
    <x v="11"/>
    <s v="409"/>
    <s v="Public Information-Extrnl Relations"/>
    <s v="409A"/>
    <s v="Public Information-Extrnl Relations"/>
  </r>
  <r>
    <s v="CMN029"/>
    <x v="0"/>
    <s v="LABORF"/>
    <s v="2025"/>
    <n v="7062.93"/>
    <m/>
    <s v="RP384"/>
    <s v="40KEQ9"/>
    <s v="2110"/>
    <s v="649090"/>
    <m/>
    <s v="CI"/>
    <s v="0"/>
    <s v="District"/>
    <s v="4"/>
    <x v="2"/>
    <s v="40"/>
    <x v="11"/>
    <s v="40K"/>
    <s v="Equity"/>
    <s v="40KA"/>
    <s v="Equity"/>
  </r>
  <r>
    <s v="CMC159"/>
    <x v="0"/>
    <s v="LABORF"/>
    <s v="2025"/>
    <n v="2952.19"/>
    <m/>
    <s v="RP384"/>
    <s v="40KEQ9"/>
    <s v="2191"/>
    <s v="649090"/>
    <m/>
    <s v="CI"/>
    <s v="0"/>
    <s v="District"/>
    <s v="4"/>
    <x v="2"/>
    <s v="40"/>
    <x v="11"/>
    <s v="40K"/>
    <s v="Equity"/>
    <s v="40KA"/>
    <s v="Equity"/>
  </r>
  <r>
    <s v="CMC275"/>
    <x v="0"/>
    <s v="LABORF"/>
    <s v="2025"/>
    <n v="2809.93"/>
    <m/>
    <s v="RP384"/>
    <s v="40KEQA"/>
    <s v="2191"/>
    <s v="649090"/>
    <m/>
    <s v="CI"/>
    <s v="0"/>
    <s v="District"/>
    <s v="4"/>
    <x v="2"/>
    <s v="40"/>
    <x v="11"/>
    <s v="40K"/>
    <s v="Equity"/>
    <s v="40KA"/>
    <s v="Equity"/>
  </r>
  <r>
    <s v="CPE031"/>
    <x v="0"/>
    <s v="LABORF"/>
    <s v="2025"/>
    <n v="0"/>
    <m/>
    <s v="RP384"/>
    <s v="40KEQA"/>
    <s v="2394"/>
    <s v="649090"/>
    <m/>
    <s v="CI"/>
    <s v="0"/>
    <s v="District"/>
    <s v="4"/>
    <x v="2"/>
    <s v="40"/>
    <x v="11"/>
    <s v="40K"/>
    <s v="Equity"/>
    <s v="40KA"/>
    <s v="Equity"/>
  </r>
  <r>
    <s v="CMN029"/>
    <x v="0"/>
    <s v="LABORF"/>
    <s v="2025"/>
    <n v="7062.93"/>
    <m/>
    <s v="RP384"/>
    <s v="40KEQA"/>
    <s v="2110"/>
    <s v="649090"/>
    <m/>
    <s v="CI"/>
    <s v="0"/>
    <s v="District"/>
    <s v="4"/>
    <x v="2"/>
    <s v="40"/>
    <x v="11"/>
    <s v="40K"/>
    <s v="Equity"/>
    <s v="40KA"/>
    <s v="Equity"/>
  </r>
  <r>
    <s v="CMC069"/>
    <x v="0"/>
    <s v="LABORF"/>
    <s v="2025"/>
    <n v="3476.05"/>
    <m/>
    <s v="RP029"/>
    <s v="40KNA1"/>
    <s v="2191"/>
    <s v="649090"/>
    <m/>
    <s v="CM"/>
    <s v="0"/>
    <s v="District"/>
    <s v="4"/>
    <x v="2"/>
    <s v="40"/>
    <x v="11"/>
    <s v="40K"/>
    <s v="Equity"/>
    <s v="40KA"/>
    <s v="Equity"/>
  </r>
  <r>
    <s v="CMC275"/>
    <x v="0"/>
    <s v="LABORF"/>
    <s v="2025"/>
    <n v="2341.61"/>
    <m/>
    <s v="RP026"/>
    <s v="40KTQ1"/>
    <s v="2191"/>
    <s v="649090"/>
    <m/>
    <s v="CI"/>
    <s v="0"/>
    <s v="District"/>
    <s v="4"/>
    <x v="2"/>
    <s v="40"/>
    <x v="11"/>
    <s v="40K"/>
    <s v="Equity"/>
    <s v="40KA"/>
    <s v="Equity"/>
  </r>
  <r>
    <s v="CMC039"/>
    <x v="0"/>
    <s v="LABORF"/>
    <s v="2025"/>
    <n v="11070.52"/>
    <m/>
    <s v="RP389"/>
    <s v="410QP1"/>
    <s v="2191"/>
    <s v="611000"/>
    <s v="EPSCSS"/>
    <s v="CT"/>
    <s v="0"/>
    <s v="District"/>
    <s v="4"/>
    <x v="2"/>
    <s v="41"/>
    <x v="12"/>
    <s v="410"/>
    <s v="VP Academic Affairs"/>
    <s v="410A"/>
    <s v="CC - VP Academic Affairs"/>
  </r>
  <r>
    <s v="CPE017"/>
    <x v="0"/>
    <s v="LABORF"/>
    <s v="2025"/>
    <n v="0"/>
    <m/>
    <s v="RP389"/>
    <s v="410QP1"/>
    <s v="2394"/>
    <s v="601000"/>
    <s v="EPSCSS"/>
    <s v="CI"/>
    <s v="0"/>
    <s v="District"/>
    <s v="4"/>
    <x v="2"/>
    <s v="41"/>
    <x v="12"/>
    <s v="410"/>
    <s v="VP Academic Affairs"/>
    <s v="410A"/>
    <s v="CC - VP Academic Affairs"/>
  </r>
  <r>
    <s v="CA2370"/>
    <x v="0"/>
    <s v="LABORF"/>
    <s v="2025"/>
    <n v="0"/>
    <m/>
    <s v="GU001"/>
    <s v="410VI0"/>
    <s v="1310"/>
    <s v="089900"/>
    <m/>
    <s v="CI"/>
    <s v="0"/>
    <s v="District"/>
    <s v="4"/>
    <x v="2"/>
    <s v="41"/>
    <x v="12"/>
    <s v="410"/>
    <s v="VP Academic Affairs"/>
    <s v="410A"/>
    <s v="CC - VP Academic Affairs"/>
  </r>
  <r>
    <s v="CMM030"/>
    <x v="0"/>
    <s v="LABORF"/>
    <s v="2025"/>
    <n v="20907.61"/>
    <m/>
    <s v="GU001"/>
    <s v="410VI0"/>
    <s v="1214"/>
    <s v="711001"/>
    <m/>
    <s v="CI"/>
    <s v="0"/>
    <s v="District"/>
    <s v="4"/>
    <x v="2"/>
    <s v="41"/>
    <x v="12"/>
    <s v="410"/>
    <s v="VP Academic Affairs"/>
    <s v="410A"/>
    <s v="CC - VP Academic Affairs"/>
  </r>
  <r>
    <s v="CZ2450"/>
    <x v="0"/>
    <s v="LABORF"/>
    <s v="2025"/>
    <n v="0"/>
    <m/>
    <s v="GU001"/>
    <s v="410VI0"/>
    <s v="1419"/>
    <s v="601000"/>
    <m/>
    <s v="CI"/>
    <s v="0"/>
    <s v="District"/>
    <s v="4"/>
    <x v="2"/>
    <s v="41"/>
    <x v="12"/>
    <s v="410"/>
    <s v="VP Academic Affairs"/>
    <s v="410A"/>
    <s v="CC - VP Academic Affairs"/>
  </r>
  <r>
    <s v="CMC001"/>
    <x v="0"/>
    <s v="LABORF"/>
    <s v="2025"/>
    <n v="71939.16"/>
    <m/>
    <s v="GU001"/>
    <s v="410VI0"/>
    <s v="2191"/>
    <s v="601000"/>
    <m/>
    <s v="CI"/>
    <s v="0"/>
    <s v="District"/>
    <s v="4"/>
    <x v="2"/>
    <s v="41"/>
    <x v="12"/>
    <s v="410"/>
    <s v="VP Academic Affairs"/>
    <s v="410A"/>
    <s v="CC - VP Academic Affairs"/>
  </r>
  <r>
    <s v="CMF156"/>
    <x v="0"/>
    <s v="LABORF"/>
    <s v="2025"/>
    <n v="14100.69"/>
    <m/>
    <s v="GU001"/>
    <s v="410VI0"/>
    <s v="1251"/>
    <s v="601000"/>
    <m/>
    <s v="CI"/>
    <s v="0"/>
    <s v="District"/>
    <s v="4"/>
    <x v="2"/>
    <s v="41"/>
    <x v="12"/>
    <s v="410"/>
    <s v="VP Academic Affairs"/>
    <s v="410A"/>
    <s v="CC - VP Academic Affairs"/>
  </r>
  <r>
    <s v="CA2430"/>
    <x v="0"/>
    <s v="LABORF"/>
    <s v="2025"/>
    <n v="0"/>
    <m/>
    <s v="GU001"/>
    <s v="410VI0"/>
    <s v="1310"/>
    <s v="089900"/>
    <m/>
    <s v="CI"/>
    <s v="0"/>
    <s v="District"/>
    <s v="4"/>
    <x v="2"/>
    <s v="41"/>
    <x v="12"/>
    <s v="410"/>
    <s v="VP Academic Affairs"/>
    <s v="410A"/>
    <s v="CC - VP Academic Affairs"/>
  </r>
  <r>
    <s v="CZ2530"/>
    <x v="0"/>
    <s v="LABORF"/>
    <s v="2025"/>
    <n v="0"/>
    <m/>
    <s v="GU001"/>
    <s v="410VI0"/>
    <s v="1419"/>
    <s v="601000"/>
    <m/>
    <s v="CI"/>
    <s v="0"/>
    <s v="District"/>
    <s v="4"/>
    <x v="2"/>
    <s v="41"/>
    <x v="12"/>
    <s v="410"/>
    <s v="VP Academic Affairs"/>
    <s v="410A"/>
    <s v="CC - VP Academic Affairs"/>
  </r>
  <r>
    <s v="CA2550"/>
    <x v="0"/>
    <s v="LABORF"/>
    <s v="2025"/>
    <n v="0"/>
    <m/>
    <s v="GU001"/>
    <s v="410VI0"/>
    <s v="1320"/>
    <s v="089900"/>
    <m/>
    <s v="CI"/>
    <s v="0"/>
    <s v="District"/>
    <s v="4"/>
    <x v="2"/>
    <s v="41"/>
    <x v="12"/>
    <s v="410"/>
    <s v="VP Academic Affairs"/>
    <s v="410A"/>
    <s v="CC - VP Academic Affairs"/>
  </r>
  <r>
    <s v="CMF222"/>
    <x v="0"/>
    <s v="LABORF"/>
    <s v="2025"/>
    <n v="96096.13"/>
    <m/>
    <s v="GU001"/>
    <s v="411AH1"/>
    <s v="1100"/>
    <s v="120800"/>
    <m/>
    <s v="CI"/>
    <s v="0"/>
    <s v="District"/>
    <s v="4"/>
    <x v="2"/>
    <s v="41"/>
    <x v="12"/>
    <s v="411"/>
    <s v="Dean of Career Technical Education"/>
    <s v="411A"/>
    <s v="Dean of Career Technical Education"/>
  </r>
  <r>
    <s v="CMF156"/>
    <x v="0"/>
    <s v="LABORF"/>
    <s v="2025"/>
    <n v="22623.9"/>
    <m/>
    <s v="GU001"/>
    <s v="411BU1"/>
    <s v="1252"/>
    <s v="601000"/>
    <m/>
    <s v="CI"/>
    <s v="0"/>
    <s v="District"/>
    <s v="4"/>
    <x v="2"/>
    <s v="41"/>
    <x v="12"/>
    <s v="411"/>
    <s v="Dean of Career Technical Education"/>
    <s v="411A"/>
    <s v="Dean of Career Technical Education"/>
  </r>
  <r>
    <s v="CMF156"/>
    <x v="0"/>
    <s v="LABORF"/>
    <s v="2025"/>
    <n v="112805.49"/>
    <m/>
    <s v="GU001"/>
    <s v="411BU1"/>
    <s v="1100"/>
    <s v="140200"/>
    <m/>
    <s v="CI"/>
    <s v="0"/>
    <s v="District"/>
    <s v="4"/>
    <x v="2"/>
    <s v="41"/>
    <x v="12"/>
    <s v="411"/>
    <s v="Dean of Career Technical Education"/>
    <s v="411A"/>
    <s v="Dean of Career Technical Education"/>
  </r>
  <r>
    <s v="CPE035"/>
    <x v="0"/>
    <s v="LABORF"/>
    <s v="2025"/>
    <n v="0"/>
    <m/>
    <s v="RP045"/>
    <s v="411EH1"/>
    <s v="2412"/>
    <s v="123020"/>
    <m/>
    <s v="CI"/>
    <s v="0"/>
    <s v="District"/>
    <s v="4"/>
    <x v="2"/>
    <s v="41"/>
    <x v="12"/>
    <s v="411"/>
    <s v="Dean of Career Technical Education"/>
    <s v="411A"/>
    <s v="Dean of Career Technical Education"/>
  </r>
  <r>
    <s v="CMF152"/>
    <x v="0"/>
    <s v="LABORF"/>
    <s v="2025"/>
    <n v="118046.95"/>
    <m/>
    <s v="GU001"/>
    <s v="411IL1"/>
    <s v="1100"/>
    <s v="095600"/>
    <m/>
    <s v="CI"/>
    <s v="0"/>
    <s v="District"/>
    <s v="4"/>
    <x v="2"/>
    <s v="41"/>
    <x v="12"/>
    <s v="411"/>
    <s v="Dean of Career Technical Education"/>
    <s v="411A"/>
    <s v="Dean of Career Technical Education"/>
  </r>
  <r>
    <s v="CMF132"/>
    <x v="0"/>
    <s v="LABORF"/>
    <s v="2025"/>
    <n v="96096.13"/>
    <m/>
    <s v="GU001"/>
    <s v="411NT1"/>
    <s v="1100"/>
    <s v="070100"/>
    <m/>
    <s v="CI"/>
    <s v="0"/>
    <s v="District"/>
    <s v="4"/>
    <x v="2"/>
    <s v="41"/>
    <x v="12"/>
    <s v="411"/>
    <s v="Dean of Career Technical Education"/>
    <s v="411A"/>
    <s v="Dean of Career Technical Education"/>
  </r>
  <r>
    <s v="CMF221"/>
    <x v="0"/>
    <s v="LABORF"/>
    <s v="2025"/>
    <n v="47654.3"/>
    <m/>
    <s v="GU001"/>
    <s v="411PU1"/>
    <s v="1100"/>
    <s v="210550"/>
    <m/>
    <s v="CT"/>
    <s v="0"/>
    <s v="District"/>
    <s v="4"/>
    <x v="2"/>
    <s v="41"/>
    <x v="12"/>
    <s v="411"/>
    <s v="Dean of Career Technical Education"/>
    <s v="411A"/>
    <s v="Dean of Career Technical Education"/>
  </r>
  <r>
    <s v="CPE044"/>
    <x v="0"/>
    <s v="LABORF"/>
    <s v="2025"/>
    <n v="0"/>
    <m/>
    <s v="RP613"/>
    <s v="411WL7"/>
    <s v="2311"/>
    <s v="601000"/>
    <m/>
    <s v="CI"/>
    <s v="0"/>
    <s v="District"/>
    <s v="4"/>
    <x v="2"/>
    <s v="41"/>
    <x v="12"/>
    <s v="411"/>
    <s v="Dean of Career Technical Education"/>
    <s v="411A"/>
    <s v="Dean of Career Technical Education"/>
  </r>
  <r>
    <s v="CPE081"/>
    <x v="0"/>
    <s v="LABORF"/>
    <s v="2025"/>
    <n v="0"/>
    <m/>
    <s v="RP613"/>
    <s v="411WL7"/>
    <s v="2311"/>
    <s v="601000"/>
    <m/>
    <s v="CK"/>
    <s v="0"/>
    <s v="District"/>
    <s v="4"/>
    <x v="2"/>
    <s v="41"/>
    <x v="12"/>
    <s v="411"/>
    <s v="Dean of Career Technical Education"/>
    <s v="411A"/>
    <s v="Dean of Career Technical Education"/>
  </r>
  <r>
    <s v="CTC053"/>
    <x v="0"/>
    <s v="LABORF"/>
    <s v="2025"/>
    <n v="0"/>
    <m/>
    <s v="RP613"/>
    <s v="411WL8"/>
    <s v="2419"/>
    <s v="130500"/>
    <s v="C26714"/>
    <s v="CI"/>
    <s v="0"/>
    <s v="District"/>
    <s v="4"/>
    <x v="2"/>
    <s v="41"/>
    <x v="12"/>
    <s v="411"/>
    <s v="Dean of Career Technical Education"/>
    <s v="411A"/>
    <s v="Dean of Career Technical Education"/>
  </r>
  <r>
    <s v="CMC272"/>
    <x v="0"/>
    <s v="LABORF"/>
    <s v="2025"/>
    <n v="13372.65"/>
    <m/>
    <s v="RP613"/>
    <s v="411WR8"/>
    <s v="2191"/>
    <s v="601000"/>
    <s v="R4128D"/>
    <s v="CP"/>
    <s v="0"/>
    <s v="District"/>
    <s v="4"/>
    <x v="2"/>
    <s v="41"/>
    <x v="12"/>
    <s v="411"/>
    <s v="Dean of Career Technical Education"/>
    <s v="411A"/>
    <s v="Dean of Career Technical Education"/>
  </r>
  <r>
    <s v="CMC254"/>
    <x v="0"/>
    <s v="LABORF"/>
    <s v="2025"/>
    <n v="50442.5"/>
    <m/>
    <s v="GU001"/>
    <s v="415ML1"/>
    <s v="2191"/>
    <s v="601000"/>
    <m/>
    <s v="CM"/>
    <s v="0"/>
    <s v="District"/>
    <s v="4"/>
    <x v="2"/>
    <s v="41"/>
    <x v="12"/>
    <s v="415"/>
    <s v="Director of Eastern Sierra Center"/>
    <s v="415A"/>
    <s v="CC  -  EASTERN SIERRA CENTER"/>
  </r>
  <r>
    <s v="CMC282"/>
    <x v="0"/>
    <s v="LABORF"/>
    <s v="2025"/>
    <n v="16741.29"/>
    <m/>
    <s v="RP028"/>
    <s v="41CTXF"/>
    <s v="2191"/>
    <s v="601000"/>
    <m/>
    <s v="CI"/>
    <s v="0"/>
    <s v="District"/>
    <s v="4"/>
    <x v="2"/>
    <s v="41"/>
    <x v="12"/>
    <s v="41C"/>
    <s v="Director of Distance Learning"/>
    <s v="41CA"/>
    <s v="Director of Distance Learning"/>
  </r>
  <r>
    <s v="CMF114"/>
    <x v="0"/>
    <s v="LABORF"/>
    <s v="2025"/>
    <n v="74724.19"/>
    <m/>
    <s v="GU001"/>
    <s v="41ECM1"/>
    <s v="1100"/>
    <s v="150100"/>
    <m/>
    <s v="CL"/>
    <s v="0"/>
    <s v="District"/>
    <s v="4"/>
    <x v="2"/>
    <s v="41"/>
    <x v="12"/>
    <s v="41E"/>
    <s v="Dean, Liberal Arts &amp; Science"/>
    <s v="41EB"/>
    <s v="CC-Communications"/>
  </r>
  <r>
    <s v="CMF126"/>
    <x v="0"/>
    <s v="LABORF"/>
    <s v="2025"/>
    <n v="149101.35999999999"/>
    <m/>
    <s v="GU001"/>
    <s v="41EMA1"/>
    <s v="1100"/>
    <s v="170100"/>
    <m/>
    <s v="CI"/>
    <s v="0"/>
    <s v="District"/>
    <s v="4"/>
    <x v="2"/>
    <s v="41"/>
    <x v="12"/>
    <s v="41E"/>
    <s v="Dean, Liberal Arts &amp; Science"/>
    <s v="41EC"/>
    <s v="CC-Mathematics"/>
  </r>
  <r>
    <s v="CMF001"/>
    <x v="0"/>
    <s v="LABORF"/>
    <s v="2025"/>
    <n v="115992.76"/>
    <m/>
    <s v="GU001"/>
    <s v="41EPH1"/>
    <s v="1100"/>
    <s v="083500"/>
    <m/>
    <s v="CI"/>
    <s v="0"/>
    <s v="District"/>
    <s v="4"/>
    <x v="2"/>
    <s v="41"/>
    <x v="12"/>
    <s v="41E"/>
    <s v="Dean, Liberal Arts &amp; Science"/>
    <s v="41ED"/>
    <s v="CC-PE &amp; Health"/>
  </r>
  <r>
    <s v="CMF119"/>
    <x v="0"/>
    <s v="LABORF"/>
    <s v="2025"/>
    <n v="49629.64"/>
    <m/>
    <s v="GU001"/>
    <s v="41ESC1"/>
    <s v="1252"/>
    <s v="601000"/>
    <m/>
    <s v="CI"/>
    <s v="0"/>
    <s v="District"/>
    <s v="4"/>
    <x v="2"/>
    <s v="41"/>
    <x v="12"/>
    <s v="41E"/>
    <s v="Dean, Liberal Arts &amp; Science"/>
    <s v="41EE"/>
    <s v="CC-Science"/>
  </r>
  <r>
    <s v="CMF009"/>
    <x v="0"/>
    <s v="LABORF"/>
    <s v="2025"/>
    <n v="147967.51"/>
    <m/>
    <s v="GU001"/>
    <s v="41ESS1"/>
    <s v="1100"/>
    <s v="220400"/>
    <m/>
    <s v="CI"/>
    <s v="0"/>
    <s v="District"/>
    <s v="4"/>
    <x v="2"/>
    <s v="41"/>
    <x v="12"/>
    <s v="41E"/>
    <s v="Dean, Liberal Arts &amp; Science"/>
    <s v="41EF"/>
    <s v="CC-Social Science"/>
  </r>
  <r>
    <s v="CMF026"/>
    <x v="0"/>
    <s v="LABORF"/>
    <s v="2025"/>
    <n v="29928.14"/>
    <m/>
    <s v="GU001"/>
    <s v="41ESS1"/>
    <s v="1252"/>
    <s v="601000"/>
    <m/>
    <s v="CI"/>
    <s v="0"/>
    <s v="District"/>
    <s v="4"/>
    <x v="2"/>
    <s v="41"/>
    <x v="12"/>
    <s v="41E"/>
    <s v="Dean, Liberal Arts &amp; Science"/>
    <s v="41EF"/>
    <s v="CC-Social Science"/>
  </r>
  <r>
    <s v="CMF213"/>
    <x v="0"/>
    <s v="LABORF"/>
    <s v="2025"/>
    <n v="110729.41"/>
    <m/>
    <s v="GU001"/>
    <s v="41EVP1"/>
    <s v="1100"/>
    <s v="100200"/>
    <m/>
    <s v="CI"/>
    <s v="0"/>
    <s v="District"/>
    <s v="4"/>
    <x v="2"/>
    <s v="41"/>
    <x v="12"/>
    <s v="41E"/>
    <s v="Dean, Liberal Arts &amp; Science"/>
    <s v="41EG"/>
    <s v="CC-Visual &amp; Perf Arts"/>
  </r>
  <r>
    <s v="CMF219"/>
    <x v="0"/>
    <s v="LABORF"/>
    <s v="2025"/>
    <n v="15238.1"/>
    <m/>
    <s v="RP041"/>
    <s v="41MSN1"/>
    <s v="1241"/>
    <s v="612000"/>
    <m/>
    <s v="CP"/>
    <s v="0"/>
    <s v="District"/>
    <s v="4"/>
    <x v="2"/>
    <s v="41"/>
    <x v="12"/>
    <s v="41M"/>
    <s v="Incarcerated Stud Ed Program (ISEP)"/>
    <s v="41MA"/>
    <s v="Incarcerated Stud Ed Program (ISEP)"/>
  </r>
  <r>
    <s v="CMM022"/>
    <x v="0"/>
    <s v="LABORF"/>
    <s v="2025"/>
    <n v="32511.89"/>
    <m/>
    <s v="GU001"/>
    <s v="422SP1"/>
    <s v="1214"/>
    <s v="639000"/>
    <m/>
    <s v="CI"/>
    <s v="0"/>
    <s v="District"/>
    <s v="4"/>
    <x v="2"/>
    <s v="42"/>
    <x v="13"/>
    <s v="422"/>
    <s v="Dir Access Program"/>
    <s v="422A"/>
    <s v="Dir Access Program"/>
  </r>
  <r>
    <s v="CMC067"/>
    <x v="0"/>
    <s v="LABORF"/>
    <s v="2025"/>
    <n v="998.63"/>
    <m/>
    <s v="RP009"/>
    <s v="422CA1"/>
    <s v="2191"/>
    <s v="643010"/>
    <s v="CARDCA"/>
    <s v="CI"/>
    <s v="0"/>
    <s v="District"/>
    <s v="4"/>
    <x v="2"/>
    <s v="42"/>
    <x v="13"/>
    <s v="422"/>
    <s v="Dir Access Program"/>
    <s v="422C"/>
    <s v="Care"/>
  </r>
  <r>
    <s v="CMC137"/>
    <x v="0"/>
    <s v="LABORF"/>
    <s v="2025"/>
    <n v="646.34"/>
    <m/>
    <s v="RP009"/>
    <s v="422CA1"/>
    <s v="2191"/>
    <s v="643010"/>
    <s v="CARDCA"/>
    <s v="CI"/>
    <s v="0"/>
    <s v="District"/>
    <s v="4"/>
    <x v="2"/>
    <s v="42"/>
    <x v="13"/>
    <s v="422"/>
    <s v="Dir Access Program"/>
    <s v="422C"/>
    <s v="Care"/>
  </r>
  <r>
    <s v="CMC156"/>
    <x v="0"/>
    <s v="LABORF"/>
    <s v="2025"/>
    <n v="3342.68"/>
    <m/>
    <s v="RP006"/>
    <s v="422DS1"/>
    <s v="2191"/>
    <s v="642000"/>
    <m/>
    <s v="CI"/>
    <s v="0"/>
    <s v="District"/>
    <s v="4"/>
    <x v="2"/>
    <s v="42"/>
    <x v="13"/>
    <s v="422"/>
    <s v="Dir Access Program"/>
    <s v="422D"/>
    <s v="DSPS"/>
  </r>
  <r>
    <s v="CMC084"/>
    <x v="0"/>
    <s v="LABORF"/>
    <s v="2025"/>
    <n v="2695.07"/>
    <m/>
    <s v="RP005"/>
    <s v="422EO1"/>
    <s v="2191"/>
    <s v="643000"/>
    <s v="EOPDCB"/>
    <s v="CI"/>
    <s v="0"/>
    <s v="District"/>
    <s v="4"/>
    <x v="2"/>
    <s v="42"/>
    <x v="13"/>
    <s v="422"/>
    <s v="Dir Access Program"/>
    <s v="422E"/>
    <s v="EOPS"/>
  </r>
  <r>
    <s v="CMC255"/>
    <x v="0"/>
    <s v="LABORF"/>
    <s v="2025"/>
    <n v="1650.28"/>
    <m/>
    <s v="RP005"/>
    <s v="422EO1"/>
    <s v="2191"/>
    <s v="643000"/>
    <s v="EOPDCB"/>
    <s v="CI"/>
    <s v="0"/>
    <s v="District"/>
    <s v="4"/>
    <x v="2"/>
    <s v="42"/>
    <x v="13"/>
    <s v="422"/>
    <s v="Dir Access Program"/>
    <s v="422E"/>
    <s v="EOPS"/>
  </r>
  <r>
    <s v="CMN034"/>
    <x v="0"/>
    <s v="LABORF"/>
    <s v="2025"/>
    <n v="5533.99"/>
    <m/>
    <s v="RP005"/>
    <s v="422EO1"/>
    <s v="2110"/>
    <s v="643000"/>
    <s v="EOPDCB"/>
    <s v="CI"/>
    <s v="0"/>
    <s v="District"/>
    <s v="4"/>
    <x v="2"/>
    <s v="42"/>
    <x v="13"/>
    <s v="422"/>
    <s v="Dir Access Program"/>
    <s v="422E"/>
    <s v="EOPS"/>
  </r>
  <r>
    <s v="CMF113"/>
    <x v="0"/>
    <s v="LABORF"/>
    <s v="2025"/>
    <n v="9056.66"/>
    <m/>
    <s v="RP350"/>
    <s v="422CW1"/>
    <s v="1231"/>
    <s v="641010"/>
    <s v="CALDJD"/>
    <s v="CI"/>
    <s v="0"/>
    <s v="District"/>
    <s v="4"/>
    <x v="2"/>
    <s v="42"/>
    <x v="13"/>
    <s v="422"/>
    <s v="Dir Access Program"/>
    <s v="422F"/>
    <s v="CalWorks/TANF"/>
  </r>
  <r>
    <s v="CMF211"/>
    <x v="0"/>
    <s v="LABORF"/>
    <s v="2025"/>
    <n v="21375.82"/>
    <m/>
    <s v="RP023"/>
    <s v="422FY1"/>
    <s v="1231"/>
    <s v="649090"/>
    <s v="NXUDRC"/>
    <s v="CT"/>
    <s v="0"/>
    <s v="District"/>
    <s v="4"/>
    <x v="2"/>
    <s v="42"/>
    <x v="13"/>
    <s v="422"/>
    <s v="Dir Access Program"/>
    <s v="422G"/>
    <s v="CAFYES"/>
  </r>
  <r>
    <s v="CMC234"/>
    <x v="0"/>
    <s v="LABORF"/>
    <s v="2025"/>
    <n v="1156.25"/>
    <m/>
    <s v="RP023"/>
    <s v="422FY1"/>
    <s v="2191"/>
    <s v="649090"/>
    <s v="NXUDCA"/>
    <s v="CI"/>
    <s v="0"/>
    <s v="District"/>
    <s v="4"/>
    <x v="2"/>
    <s v="42"/>
    <x v="13"/>
    <s v="422"/>
    <s v="Dir Access Program"/>
    <s v="422G"/>
    <s v="CAFYES"/>
  </r>
  <r>
    <s v="CMC283"/>
    <x v="0"/>
    <s v="LABORF"/>
    <s v="2025"/>
    <n v="7018.44"/>
    <m/>
    <s v="RP706"/>
    <s v="424BN1"/>
    <s v="2191"/>
    <s v="649090"/>
    <m/>
    <s v="CI"/>
    <s v="0"/>
    <s v="District"/>
    <s v="4"/>
    <x v="2"/>
    <s v="42"/>
    <x v="13"/>
    <s v="424"/>
    <s v="Dean Enrollment and Retention"/>
    <s v="424B"/>
    <s v="Dean Enrollment and Retention"/>
  </r>
  <r>
    <s v="CMC285"/>
    <x v="0"/>
    <s v="LABORF"/>
    <s v="2025"/>
    <n v="32671.94"/>
    <m/>
    <s v="RP037"/>
    <s v="424BN1"/>
    <s v="2191"/>
    <s v="649090"/>
    <m/>
    <s v="CI"/>
    <s v="0"/>
    <s v="District"/>
    <s v="4"/>
    <x v="2"/>
    <s v="42"/>
    <x v="13"/>
    <s v="424"/>
    <s v="Dean Enrollment and Retention"/>
    <s v="424B"/>
    <s v="Dean Enrollment and Retention"/>
  </r>
  <r>
    <s v="CMC073"/>
    <x v="0"/>
    <s v="LABORF"/>
    <s v="2025"/>
    <n v="39612.49"/>
    <m/>
    <s v="GU001"/>
    <s v="424AR1"/>
    <s v="2191"/>
    <s v="620000"/>
    <m/>
    <s v="CI"/>
    <s v="0"/>
    <s v="District"/>
    <s v="4"/>
    <x v="2"/>
    <s v="42"/>
    <x v="13"/>
    <s v="424"/>
    <s v="Dean Enrollment and Retention"/>
    <s v="424C"/>
    <s v="Admissions &amp; Records"/>
  </r>
  <r>
    <s v="CMC234"/>
    <x v="0"/>
    <s v="LABORF"/>
    <s v="2025"/>
    <n v="2312.5100000000002"/>
    <m/>
    <s v="RP016"/>
    <s v="424VR1"/>
    <s v="2191"/>
    <s v="648000"/>
    <m/>
    <s v="CI"/>
    <s v="0"/>
    <s v="District"/>
    <s v="4"/>
    <x v="2"/>
    <s v="42"/>
    <x v="13"/>
    <s v="424"/>
    <s v="Dean Enrollment and Retention"/>
    <s v="424C"/>
    <s v="Admissions &amp; Records"/>
  </r>
  <r>
    <s v="CW2425"/>
    <x v="0"/>
    <s v="LABORF"/>
    <s v="2025"/>
    <n v="0"/>
    <m/>
    <s v="RP002"/>
    <s v="424FA1"/>
    <s v="2392"/>
    <s v="646000"/>
    <m/>
    <s v="CI"/>
    <s v="0"/>
    <s v="District"/>
    <s v="4"/>
    <x v="2"/>
    <s v="42"/>
    <x v="13"/>
    <s v="424"/>
    <s v="Dean Enrollment and Retention"/>
    <s v="424D"/>
    <s v="Financial Aid"/>
  </r>
  <r>
    <s v="CMN039"/>
    <x v="0"/>
    <s v="LABORF"/>
    <s v="2025"/>
    <n v="23184.65"/>
    <m/>
    <s v="RP280"/>
    <s v="424FA1"/>
    <s v="2110"/>
    <s v="649090"/>
    <m/>
    <s v="CI"/>
    <s v="0"/>
    <s v="District"/>
    <s v="4"/>
    <x v="2"/>
    <s v="42"/>
    <x v="13"/>
    <s v="424"/>
    <s v="Dean Enrollment and Retention"/>
    <s v="424D"/>
    <s v="Financial Aid"/>
  </r>
  <r>
    <s v="CMM034"/>
    <x v="0"/>
    <s v="LABORF"/>
    <s v="2025"/>
    <n v="15573.75"/>
    <m/>
    <s v="TD241"/>
    <s v="424FA1"/>
    <s v="1214"/>
    <s v="646000"/>
    <m/>
    <s v="CI"/>
    <s v="0"/>
    <s v="District"/>
    <s v="4"/>
    <x v="2"/>
    <s v="42"/>
    <x v="13"/>
    <s v="424"/>
    <s v="Dean Enrollment and Retention"/>
    <s v="424D"/>
    <s v="Financial Aid"/>
  </r>
  <r>
    <s v="CMC159"/>
    <x v="0"/>
    <s v="LABORF"/>
    <s v="2025"/>
    <n v="4989.1899999999996"/>
    <m/>
    <s v="RP362"/>
    <s v="424ST1"/>
    <s v="2191"/>
    <s v="696043"/>
    <m/>
    <s v="CI"/>
    <s v="0"/>
    <s v="District"/>
    <s v="4"/>
    <x v="2"/>
    <s v="42"/>
    <x v="13"/>
    <s v="424"/>
    <s v="Dean Enrollment and Retention"/>
    <s v="424E"/>
    <s v="Outreach"/>
  </r>
  <r>
    <s v="CMC205"/>
    <x v="0"/>
    <s v="LABORF"/>
    <s v="2025"/>
    <n v="18466.740000000002"/>
    <m/>
    <s v="CD002"/>
    <s v="42DCC1"/>
    <s v="2191"/>
    <s v="692000"/>
    <m/>
    <s v="CI"/>
    <s v="0"/>
    <s v="District"/>
    <s v="4"/>
    <x v="2"/>
    <s v="42"/>
    <x v="13"/>
    <s v="42D"/>
    <s v="CDC Program Manager"/>
    <s v="42DA"/>
    <s v="CDC Program Manager"/>
  </r>
  <r>
    <s v="CMC115"/>
    <x v="0"/>
    <s v="LABORF"/>
    <s v="2025"/>
    <n v="14914.99"/>
    <m/>
    <s v="CD004"/>
    <s v="42DCC4"/>
    <s v="2191"/>
    <s v="653000"/>
    <m/>
    <s v="CS"/>
    <s v="0"/>
    <s v="District"/>
    <s v="4"/>
    <x v="2"/>
    <s v="42"/>
    <x v="13"/>
    <s v="42D"/>
    <s v="CDC Program Manager"/>
    <s v="42DA"/>
    <s v="CDC Program Manager"/>
  </r>
  <r>
    <s v="CMC203"/>
    <x v="0"/>
    <s v="LABORF"/>
    <s v="2025"/>
    <n v="22380.52"/>
    <m/>
    <s v="CD004"/>
    <s v="42DCC4"/>
    <s v="2191"/>
    <s v="692000"/>
    <m/>
    <s v="CS"/>
    <s v="0"/>
    <s v="District"/>
    <s v="4"/>
    <x v="2"/>
    <s v="42"/>
    <x v="13"/>
    <s v="42D"/>
    <s v="CDC Program Manager"/>
    <s v="42DA"/>
    <s v="CDC Program Manager"/>
  </r>
  <r>
    <s v="CTC007"/>
    <x v="0"/>
    <s v="LABORF"/>
    <s v="2025"/>
    <n v="0"/>
    <m/>
    <s v="RP384"/>
    <s v="42FMT9"/>
    <s v="2399"/>
    <s v="632000"/>
    <m/>
    <s v="CI"/>
    <s v="0"/>
    <s v="District"/>
    <s v="4"/>
    <x v="2"/>
    <s v="42"/>
    <x v="13"/>
    <s v="42F"/>
    <s v="Director of SSSP"/>
    <s v="42FA"/>
    <s v="Director of SSSP"/>
  </r>
  <r>
    <s v="CMC283"/>
    <x v="0"/>
    <s v="LABORF"/>
    <s v="2025"/>
    <n v="7018.44"/>
    <m/>
    <s v="RP384"/>
    <s v="42FMTA"/>
    <s v="2191"/>
    <s v="632000"/>
    <m/>
    <s v="CI"/>
    <s v="0"/>
    <s v="District"/>
    <s v="4"/>
    <x v="2"/>
    <s v="42"/>
    <x v="13"/>
    <s v="42F"/>
    <s v="Director of SSSP"/>
    <s v="42FA"/>
    <s v="Director of SSSP"/>
  </r>
  <r>
    <s v="CMF030"/>
    <x v="0"/>
    <s v="LABORF"/>
    <s v="2025"/>
    <n v="9754.93"/>
    <m/>
    <s v="RP384"/>
    <s v="42FMTA"/>
    <s v="1231"/>
    <s v="632000"/>
    <m/>
    <s v="CM"/>
    <s v="0"/>
    <s v="District"/>
    <s v="4"/>
    <x v="2"/>
    <s v="42"/>
    <x v="13"/>
    <s v="42F"/>
    <s v="Director of SSSP"/>
    <s v="42FA"/>
    <s v="Director of SSSP"/>
  </r>
  <r>
    <s v="CMC245"/>
    <x v="0"/>
    <s v="LABORF"/>
    <s v="2025"/>
    <n v="35795.949999999997"/>
    <m/>
    <s v="RP384"/>
    <s v="42FMTA"/>
    <s v="2191"/>
    <s v="632000"/>
    <m/>
    <s v="CI"/>
    <s v="0"/>
    <s v="District"/>
    <s v="4"/>
    <x v="2"/>
    <s v="42"/>
    <x v="13"/>
    <s v="42F"/>
    <s v="Director of SSSP"/>
    <s v="42FA"/>
    <s v="Director of SSSP"/>
  </r>
  <r>
    <s v="CMF215"/>
    <x v="0"/>
    <s v="LABORF"/>
    <s v="2025"/>
    <n v="14466.62"/>
    <m/>
    <s v="RP384"/>
    <s v="42FMTA"/>
    <s v="1231"/>
    <s v="632000"/>
    <m/>
    <s v="CI"/>
    <s v="0"/>
    <s v="District"/>
    <s v="4"/>
    <x v="2"/>
    <s v="42"/>
    <x v="13"/>
    <s v="42F"/>
    <s v="Director of SSSP"/>
    <s v="42FA"/>
    <s v="Director of SSSP"/>
  </r>
  <r>
    <s v="CMC069"/>
    <x v="0"/>
    <s v="LABORF"/>
    <s v="2025"/>
    <n v="15657.36"/>
    <m/>
    <s v="RP384"/>
    <s v="42FMTA"/>
    <s v="2191"/>
    <s v="632000"/>
    <m/>
    <s v="CB"/>
    <s v="0"/>
    <s v="District"/>
    <s v="4"/>
    <x v="2"/>
    <s v="42"/>
    <x v="13"/>
    <s v="42F"/>
    <s v="Director of SSSP"/>
    <s v="42FA"/>
    <s v="Director of SSSP"/>
  </r>
  <r>
    <s v="CMC159"/>
    <x v="0"/>
    <s v="LABORF"/>
    <s v="2025"/>
    <n v="3867.36"/>
    <m/>
    <s v="RP384"/>
    <s v="42FMTA"/>
    <s v="2191"/>
    <s v="632000"/>
    <m/>
    <s v="CI"/>
    <s v="0"/>
    <s v="District"/>
    <s v="4"/>
    <x v="2"/>
    <s v="42"/>
    <x v="13"/>
    <s v="42F"/>
    <s v="Director of SSSP"/>
    <s v="42FA"/>
    <s v="Director of SSSP"/>
  </r>
  <r>
    <s v="CMC260"/>
    <x v="0"/>
    <s v="LABORF"/>
    <s v="2025"/>
    <n v="14467.08"/>
    <m/>
    <s v="RP384"/>
    <s v="42FMTA"/>
    <s v="2191"/>
    <s v="632000"/>
    <m/>
    <s v="CI"/>
    <s v="0"/>
    <s v="District"/>
    <s v="4"/>
    <x v="2"/>
    <s v="42"/>
    <x v="13"/>
    <s v="42F"/>
    <s v="Director of SSSP"/>
    <s v="42FA"/>
    <s v="Director of SSSP"/>
  </r>
  <r>
    <s v="CMF116"/>
    <x v="0"/>
    <s v="LABORF"/>
    <s v="2025"/>
    <n v="129208.8"/>
    <m/>
    <s v="RP384"/>
    <s v="42FMTA"/>
    <s v="1231"/>
    <s v="632000"/>
    <m/>
    <s v="CI"/>
    <s v="0"/>
    <s v="District"/>
    <s v="4"/>
    <x v="2"/>
    <s v="42"/>
    <x v="13"/>
    <s v="42F"/>
    <s v="Director of SSSP"/>
    <s v="42FA"/>
    <s v="Director of SSSP"/>
  </r>
  <r>
    <s v="CPE037"/>
    <x v="0"/>
    <s v="LABORF"/>
    <s v="2025"/>
    <n v="0"/>
    <m/>
    <s v="GU001"/>
    <s v="42GAW1"/>
    <s v="2394"/>
    <s v="696041"/>
    <m/>
    <s v="CI"/>
    <s v="0"/>
    <s v="District"/>
    <s v="4"/>
    <x v="2"/>
    <s v="42"/>
    <x v="13"/>
    <s v="42G"/>
    <s v="Athletics"/>
    <s v="42GA"/>
    <s v="Athletics"/>
  </r>
  <r>
    <s v="CPE064"/>
    <x v="0"/>
    <s v="LABORF"/>
    <s v="2025"/>
    <n v="0"/>
    <m/>
    <s v="GU001"/>
    <s v="42GAW4"/>
    <s v="2394"/>
    <s v="696041"/>
    <m/>
    <s v="CI"/>
    <s v="0"/>
    <s v="District"/>
    <s v="4"/>
    <x v="2"/>
    <s v="42"/>
    <x v="13"/>
    <s v="42G"/>
    <s v="Athletics"/>
    <s v="42GA"/>
    <s v="Athletics"/>
  </r>
  <r>
    <s v="CMN038"/>
    <x v="0"/>
    <s v="LABORF"/>
    <s v="2025"/>
    <n v="16445.38"/>
    <m/>
    <s v="GU001"/>
    <s v="430BS0"/>
    <s v="2110"/>
    <s v="672000"/>
    <m/>
    <s v="CI"/>
    <s v="0"/>
    <s v="District"/>
    <s v="4"/>
    <x v="2"/>
    <s v="43"/>
    <x v="14"/>
    <s v="430"/>
    <s v="Director of Administrative Services"/>
    <s v="430A"/>
    <s v="CC -  Director of Admin Services"/>
  </r>
  <r>
    <s v="CMC093"/>
    <x v="0"/>
    <s v="LABORF"/>
    <s v="2025"/>
    <n v="71939.16"/>
    <m/>
    <s v="GU001"/>
    <s v="437MOB"/>
    <s v="2191"/>
    <s v="651000"/>
    <m/>
    <s v="CI"/>
    <s v="0"/>
    <s v="District"/>
    <s v="4"/>
    <x v="2"/>
    <s v="43"/>
    <x v="14"/>
    <s v="437"/>
    <s v="Maintenance &amp; Operations"/>
    <s v="437A"/>
    <s v="CC - Director M&amp;O"/>
  </r>
  <r>
    <s v="CMC078"/>
    <x v="0"/>
    <s v="LABORF"/>
    <s v="2025"/>
    <n v="79407.240000000005"/>
    <m/>
    <s v="GU001"/>
    <s v="437MOB"/>
    <s v="2191"/>
    <s v="651000"/>
    <m/>
    <s v="CI"/>
    <s v="0"/>
    <s v="District"/>
    <s v="4"/>
    <x v="2"/>
    <s v="43"/>
    <x v="14"/>
    <s v="437"/>
    <s v="Maintenance &amp; Operations"/>
    <s v="437A"/>
    <s v="CC - Director M&amp;O"/>
  </r>
  <r>
    <s v="CMN027"/>
    <x v="0"/>
    <s v="LABORF"/>
    <s v="2025"/>
    <n v="72395.009999999995"/>
    <m/>
    <s v="GU001"/>
    <s v="437MOD"/>
    <s v="2110"/>
    <s v="711001"/>
    <m/>
    <s v="CI"/>
    <s v="0"/>
    <s v="District"/>
    <s v="4"/>
    <x v="2"/>
    <s v="43"/>
    <x v="14"/>
    <s v="437"/>
    <s v="Maintenance &amp; Operations"/>
    <s v="437A"/>
    <s v="CC - Director M&amp;O"/>
  </r>
  <r>
    <s v="CMC149"/>
    <x v="0"/>
    <s v="LABORF"/>
    <s v="2025"/>
    <n v="10707.96"/>
    <m/>
    <s v="GU001"/>
    <s v="437MOG"/>
    <s v="2191"/>
    <s v="655000"/>
    <m/>
    <s v="CI"/>
    <s v="0"/>
    <s v="District"/>
    <s v="4"/>
    <x v="2"/>
    <s v="43"/>
    <x v="14"/>
    <s v="437"/>
    <s v="Maintenance &amp; Operations"/>
    <s v="437A"/>
    <s v="CC - Director M&amp;O"/>
  </r>
  <r>
    <s v="CMC248"/>
    <x v="0"/>
    <s v="LABORF"/>
    <s v="2025"/>
    <n v="17928.77"/>
    <m/>
    <s v="GU001"/>
    <s v="437MOC"/>
    <s v="2191"/>
    <s v="653000"/>
    <m/>
    <s v="CB"/>
    <s v="0"/>
    <s v="District"/>
    <s v="4"/>
    <x v="2"/>
    <s v="43"/>
    <x v="14"/>
    <s v="437"/>
    <s v="Maintenance &amp; Operations"/>
    <s v="437B"/>
    <s v="Operations Manager"/>
  </r>
  <r>
    <s v="CPE015"/>
    <x v="0"/>
    <s v="LABORF"/>
    <s v="2025"/>
    <n v="0"/>
    <m/>
    <s v="GU001"/>
    <s v="43HMOS"/>
    <s v="2394"/>
    <s v="677050"/>
    <m/>
    <s v="CI"/>
    <s v="0"/>
    <s v="District"/>
    <s v="4"/>
    <x v="2"/>
    <s v="43"/>
    <x v="14"/>
    <s v="43H"/>
    <s v="CC Safety and Security"/>
    <s v="43HA"/>
    <s v="CC Safety &amp; Security Program Mgr"/>
  </r>
  <r>
    <s v="CMN030"/>
    <x v="0"/>
    <s v="LABORF"/>
    <s v="2025"/>
    <n v="5959.5"/>
    <m/>
    <s v="RP501"/>
    <s v="43HPK1"/>
    <s v="2110"/>
    <s v="695020"/>
    <m/>
    <s v="CI"/>
    <s v="0"/>
    <s v="District"/>
    <s v="4"/>
    <x v="2"/>
    <s v="43"/>
    <x v="14"/>
    <s v="43H"/>
    <s v="CC Safety and Security"/>
    <s v="43HA"/>
    <s v="CC Safety &amp; Security Program Mgr"/>
  </r>
  <r>
    <s v="PTM008"/>
    <x v="0"/>
    <s v="LABORF"/>
    <s v="2025"/>
    <n v="12064.2"/>
    <m/>
    <s v="GU001"/>
    <s v="500PR1"/>
    <s v="1214"/>
    <s v="713000"/>
    <m/>
    <m/>
    <s v="0"/>
    <s v="District"/>
    <s v="5"/>
    <x v="3"/>
    <s v="50"/>
    <x v="15"/>
    <s v="500"/>
    <s v="President"/>
    <s v="500A"/>
    <s v="PC - President"/>
  </r>
  <r>
    <s v="PMM004"/>
    <x v="0"/>
    <s v="LABORF"/>
    <s v="2025"/>
    <n v="2083.6799999999998"/>
    <m/>
    <s v="GU001"/>
    <s v="500PR1"/>
    <s v="1214"/>
    <s v="713000"/>
    <m/>
    <m/>
    <s v="0"/>
    <s v="District"/>
    <s v="5"/>
    <x v="3"/>
    <s v="50"/>
    <x v="15"/>
    <s v="500"/>
    <s v="President"/>
    <s v="500A"/>
    <s v="PC - President"/>
  </r>
  <r>
    <s v="PTM008"/>
    <x v="0"/>
    <s v="LABORF"/>
    <s v="2025"/>
    <n v="24128.400000000001"/>
    <m/>
    <s v="GU001"/>
    <s v="500PR1"/>
    <s v="1214"/>
    <s v="711001"/>
    <m/>
    <m/>
    <s v="0"/>
    <s v="District"/>
    <s v="5"/>
    <x v="3"/>
    <s v="50"/>
    <x v="15"/>
    <s v="500"/>
    <s v="President"/>
    <s v="500A"/>
    <s v="PC - President"/>
  </r>
  <r>
    <s v="PPE030"/>
    <x v="0"/>
    <s v="LABORF"/>
    <s v="2025"/>
    <n v="0"/>
    <m/>
    <s v="GU001"/>
    <s v="500SD1"/>
    <s v="2394"/>
    <s v="675000"/>
    <m/>
    <m/>
    <s v="0"/>
    <s v="District"/>
    <s v="5"/>
    <x v="3"/>
    <s v="50"/>
    <x v="15"/>
    <s v="500"/>
    <s v="President"/>
    <s v="500A"/>
    <s v="PC - President"/>
  </r>
  <r>
    <s v="PMN025"/>
    <x v="0"/>
    <s v="LABORF"/>
    <s v="2025"/>
    <n v="94660.4"/>
    <m/>
    <s v="GU001"/>
    <s v="505IR1"/>
    <s v="2110"/>
    <s v="679000"/>
    <m/>
    <m/>
    <s v="0"/>
    <s v="District"/>
    <s v="5"/>
    <x v="3"/>
    <s v="50"/>
    <x v="15"/>
    <s v="505"/>
    <s v="Institutional Research"/>
    <s v="505A"/>
    <s v="PC - Institutional Research"/>
  </r>
  <r>
    <s v="PMC197"/>
    <x v="0"/>
    <s v="LABORF"/>
    <s v="2025"/>
    <n v="96750.07"/>
    <m/>
    <s v="GU001"/>
    <s v="507IT1"/>
    <s v="2191"/>
    <s v="678012"/>
    <m/>
    <m/>
    <s v="0"/>
    <s v="District"/>
    <s v="5"/>
    <x v="3"/>
    <s v="50"/>
    <x v="15"/>
    <s v="507"/>
    <s v="Information Technology/Print Shop"/>
    <s v="507A"/>
    <s v="Information Technology"/>
  </r>
  <r>
    <s v="PMC194"/>
    <x v="0"/>
    <s v="LABORF"/>
    <s v="2025"/>
    <n v="52911.77"/>
    <m/>
    <s v="GU001"/>
    <s v="507IT1"/>
    <s v="2191"/>
    <s v="678012"/>
    <m/>
    <m/>
    <s v="0"/>
    <s v="District"/>
    <s v="5"/>
    <x v="3"/>
    <s v="50"/>
    <x v="15"/>
    <s v="507"/>
    <s v="Information Technology/Print Shop"/>
    <s v="507A"/>
    <s v="Information Technology"/>
  </r>
  <r>
    <s v="PMN031"/>
    <x v="0"/>
    <s v="LABORF"/>
    <s v="2025"/>
    <n v="122024.45"/>
    <m/>
    <s v="GU001"/>
    <s v="50GPI1"/>
    <s v="2110"/>
    <s v="671000"/>
    <m/>
    <m/>
    <s v="0"/>
    <s v="District"/>
    <s v="5"/>
    <x v="3"/>
    <s v="50"/>
    <x v="15"/>
    <s v="50G"/>
    <s v="Communication &amp; Community Relations"/>
    <s v="50GA"/>
    <s v="Communication &amp; Community Relations"/>
  </r>
  <r>
    <s v="PMF015"/>
    <x v="0"/>
    <s v="LABORF"/>
    <s v="2025"/>
    <n v="13993.85"/>
    <m/>
    <s v="RP044"/>
    <s v="510CU1"/>
    <s v="1251"/>
    <s v="601000"/>
    <m/>
    <m/>
    <s v="0"/>
    <s v="District"/>
    <s v="5"/>
    <x v="3"/>
    <s v="51"/>
    <x v="12"/>
    <s v="510"/>
    <s v="VP Academic Affairs"/>
    <s v="510A"/>
    <s v="PC - VP Academic Affairs"/>
  </r>
  <r>
    <s v="PA2370"/>
    <x v="0"/>
    <s v="LABORF"/>
    <s v="2025"/>
    <n v="0"/>
    <m/>
    <s v="GU001"/>
    <s v="510VI0"/>
    <s v="1310"/>
    <s v="080900"/>
    <m/>
    <m/>
    <s v="0"/>
    <s v="District"/>
    <s v="5"/>
    <x v="3"/>
    <s v="51"/>
    <x v="12"/>
    <s v="510"/>
    <s v="VP Academic Affairs"/>
    <s v="510A"/>
    <s v="PC - VP Academic Affairs"/>
  </r>
  <r>
    <s v="PSUB26"/>
    <x v="0"/>
    <s v="LABORF"/>
    <s v="2025"/>
    <n v="0"/>
    <m/>
    <s v="GU001"/>
    <s v="510VI0"/>
    <s v="2399"/>
    <s v="601000"/>
    <m/>
    <m/>
    <s v="0"/>
    <s v="District"/>
    <s v="5"/>
    <x v="3"/>
    <s v="51"/>
    <x v="12"/>
    <s v="510"/>
    <s v="VP Academic Affairs"/>
    <s v="510A"/>
    <s v="PC - VP Academic Affairs"/>
  </r>
  <r>
    <s v="PO2470"/>
    <x v="0"/>
    <s v="LABORF"/>
    <s v="2025"/>
    <n v="0"/>
    <m/>
    <s v="GU001"/>
    <s v="510VI0"/>
    <s v="1330"/>
    <s v="089900"/>
    <m/>
    <m/>
    <s v="0"/>
    <s v="District"/>
    <s v="5"/>
    <x v="3"/>
    <s v="51"/>
    <x v="12"/>
    <s v="510"/>
    <s v="VP Academic Affairs"/>
    <s v="510A"/>
    <s v="PC - VP Academic Affairs"/>
  </r>
  <r>
    <s v="PZ2530"/>
    <x v="0"/>
    <s v="LABORF"/>
    <s v="2025"/>
    <n v="0"/>
    <m/>
    <s v="GU001"/>
    <s v="510VI0"/>
    <s v="1419"/>
    <s v="601000"/>
    <m/>
    <m/>
    <s v="0"/>
    <s v="District"/>
    <s v="5"/>
    <x v="3"/>
    <s v="51"/>
    <x v="12"/>
    <s v="510"/>
    <s v="VP Academic Affairs"/>
    <s v="510A"/>
    <s v="PC - VP Academic Affairs"/>
  </r>
  <r>
    <s v="PMC013"/>
    <x v="0"/>
    <s v="LABORF"/>
    <s v="2025"/>
    <n v="58496.93"/>
    <m/>
    <s v="GU001"/>
    <s v="511LI1"/>
    <s v="2191"/>
    <s v="612000"/>
    <m/>
    <m/>
    <s v="0"/>
    <s v="District"/>
    <s v="5"/>
    <x v="3"/>
    <s v="51"/>
    <x v="12"/>
    <s v="511"/>
    <s v="PC Dean of Academic Affairs"/>
    <s v="511B"/>
    <s v="PC - LIBRARY/MEDIA CENTER"/>
  </r>
  <r>
    <s v="PMF002"/>
    <x v="0"/>
    <s v="LABORF"/>
    <s v="2025"/>
    <n v="145661.43"/>
    <m/>
    <s v="GU001"/>
    <s v="511SM2"/>
    <s v="1100"/>
    <s v="170100"/>
    <m/>
    <m/>
    <s v="0"/>
    <s v="District"/>
    <s v="5"/>
    <x v="3"/>
    <s v="51"/>
    <x v="12"/>
    <s v="511"/>
    <s v="PC Dean of Academic Affairs"/>
    <s v="511C"/>
    <s v="PC - Math"/>
  </r>
  <r>
    <s v="PMF074"/>
    <x v="0"/>
    <s v="LABORF"/>
    <s v="2025"/>
    <n v="91537.77"/>
    <m/>
    <s v="GU001"/>
    <s v="511SM2"/>
    <s v="1100"/>
    <s v="170100"/>
    <m/>
    <m/>
    <s v="0"/>
    <s v="District"/>
    <s v="5"/>
    <x v="3"/>
    <s v="51"/>
    <x v="12"/>
    <s v="511"/>
    <s v="PC Dean of Academic Affairs"/>
    <s v="511C"/>
    <s v="PC - Math"/>
  </r>
  <r>
    <s v="PMF132"/>
    <x v="0"/>
    <s v="LABORF"/>
    <s v="2025"/>
    <n v="129242.32"/>
    <m/>
    <s v="GU001"/>
    <s v="511LA1"/>
    <s v="1100"/>
    <s v="150200"/>
    <m/>
    <m/>
    <s v="0"/>
    <s v="District"/>
    <s v="5"/>
    <x v="3"/>
    <s v="51"/>
    <x v="12"/>
    <s v="511"/>
    <s v="PC Dean of Academic Affairs"/>
    <s v="511D"/>
    <s v="PC - LANGUAGE ARTS"/>
  </r>
  <r>
    <s v="PMF066"/>
    <x v="0"/>
    <s v="LABORF"/>
    <s v="2025"/>
    <n v="41733.410000000003"/>
    <m/>
    <s v="GU001"/>
    <s v="511LA1"/>
    <s v="1252"/>
    <s v="601000"/>
    <m/>
    <m/>
    <s v="0"/>
    <s v="District"/>
    <s v="5"/>
    <x v="3"/>
    <s v="51"/>
    <x v="12"/>
    <s v="511"/>
    <s v="PC Dean of Academic Affairs"/>
    <s v="511D"/>
    <s v="PC - LANGUAGE ARTS"/>
  </r>
  <r>
    <s v="PMF170"/>
    <x v="0"/>
    <s v="LABORF"/>
    <s v="2025"/>
    <n v="88213.77"/>
    <m/>
    <s v="GU001"/>
    <s v="511SS1"/>
    <s v="1100"/>
    <s v="220200"/>
    <m/>
    <m/>
    <s v="0"/>
    <s v="District"/>
    <s v="5"/>
    <x v="3"/>
    <s v="51"/>
    <x v="12"/>
    <s v="511"/>
    <s v="PC Dean of Academic Affairs"/>
    <s v="511E"/>
    <s v="PC - SOCIAL SCIENCE"/>
  </r>
  <r>
    <s v="PMF115"/>
    <x v="0"/>
    <s v="LABORF"/>
    <s v="2025"/>
    <n v="93086.93"/>
    <m/>
    <s v="GU001"/>
    <s v="511SS1"/>
    <s v="1252"/>
    <s v="601000"/>
    <m/>
    <m/>
    <s v="0"/>
    <s v="District"/>
    <s v="5"/>
    <x v="3"/>
    <s v="51"/>
    <x v="12"/>
    <s v="511"/>
    <s v="PC Dean of Academic Affairs"/>
    <s v="511E"/>
    <s v="PC - SOCIAL SCIENCE"/>
  </r>
  <r>
    <s v="PMF020"/>
    <x v="0"/>
    <s v="LABORF"/>
    <s v="2025"/>
    <n v="116338.4"/>
    <m/>
    <s v="GU001"/>
    <s v="511VP1"/>
    <s v="1100"/>
    <s v="100400"/>
    <m/>
    <m/>
    <s v="0"/>
    <s v="District"/>
    <s v="5"/>
    <x v="3"/>
    <s v="51"/>
    <x v="12"/>
    <s v="511"/>
    <s v="PC Dean of Academic Affairs"/>
    <s v="511F"/>
    <s v="PC - FINE &amp; APPLIED ARTS"/>
  </r>
  <r>
    <s v="PMF180"/>
    <x v="0"/>
    <s v="LABORF"/>
    <s v="2025"/>
    <n v="110732.57"/>
    <m/>
    <s v="GU001"/>
    <s v="511VP1"/>
    <s v="1100"/>
    <s v="100100"/>
    <m/>
    <m/>
    <s v="0"/>
    <s v="District"/>
    <s v="5"/>
    <x v="3"/>
    <s v="51"/>
    <x v="12"/>
    <s v="511"/>
    <s v="PC Dean of Academic Affairs"/>
    <s v="511F"/>
    <s v="PC - FINE &amp; APPLIED ARTS"/>
  </r>
  <r>
    <s v="PMF191"/>
    <x v="0"/>
    <s v="LABORF"/>
    <s v="2025"/>
    <n v="93755"/>
    <m/>
    <s v="GU001"/>
    <s v="511VP1"/>
    <s v="1100"/>
    <s v="100400"/>
    <m/>
    <m/>
    <s v="0"/>
    <s v="District"/>
    <s v="5"/>
    <x v="3"/>
    <s v="51"/>
    <x v="12"/>
    <s v="511"/>
    <s v="PC Dean of Academic Affairs"/>
    <s v="511F"/>
    <s v="PC - FINE &amp; APPLIED ARTS"/>
  </r>
  <r>
    <s v="PMF155"/>
    <x v="0"/>
    <s v="LABORF"/>
    <s v="2025"/>
    <n v="138289.79999999999"/>
    <m/>
    <s v="GU001"/>
    <s v="511SM1"/>
    <s v="1100"/>
    <s v="040100"/>
    <m/>
    <m/>
    <s v="0"/>
    <s v="District"/>
    <s v="5"/>
    <x v="3"/>
    <s v="51"/>
    <x v="12"/>
    <s v="511"/>
    <s v="PC Dean of Academic Affairs"/>
    <s v="511G"/>
    <s v="PC - SCIENCE"/>
  </r>
  <r>
    <s v="PPE007"/>
    <x v="0"/>
    <s v="LABORF"/>
    <s v="2025"/>
    <n v="0"/>
    <m/>
    <s v="RP393"/>
    <s v="511LC1"/>
    <s v="2394"/>
    <s v="611000"/>
    <s v="HEERFH"/>
    <m/>
    <s v="0"/>
    <s v="District"/>
    <s v="5"/>
    <x v="3"/>
    <s v="51"/>
    <x v="12"/>
    <s v="511"/>
    <s v="PC Dean of Academic Affairs"/>
    <s v="511H"/>
    <s v="PC - Learning Center"/>
  </r>
  <r>
    <s v="PPE009"/>
    <x v="0"/>
    <s v="LABORF"/>
    <s v="2025"/>
    <n v="0"/>
    <m/>
    <s v="RP266"/>
    <s v="511GF1"/>
    <s v="2412"/>
    <s v="493080"/>
    <m/>
    <m/>
    <s v="0"/>
    <s v="District"/>
    <s v="5"/>
    <x v="3"/>
    <s v="51"/>
    <x v="12"/>
    <s v="511"/>
    <s v="PC Dean of Academic Affairs"/>
    <s v="511J"/>
    <s v="PC - Dean of Learning - A"/>
  </r>
  <r>
    <s v="PPE114"/>
    <x v="0"/>
    <s v="LABORF"/>
    <s v="2025"/>
    <n v="0"/>
    <m/>
    <s v="RP266"/>
    <s v="511GF1"/>
    <s v="2412"/>
    <s v="493080"/>
    <m/>
    <m/>
    <s v="0"/>
    <s v="District"/>
    <s v="5"/>
    <x v="3"/>
    <s v="51"/>
    <x v="12"/>
    <s v="511"/>
    <s v="PC Dean of Academic Affairs"/>
    <s v="511J"/>
    <s v="PC - Dean of Learning - A"/>
  </r>
  <r>
    <s v="PMC217"/>
    <x v="0"/>
    <s v="LABORF"/>
    <s v="2025"/>
    <n v="27390.83"/>
    <m/>
    <s v="RP045"/>
    <s v="512EH1"/>
    <s v="2191"/>
    <s v="631000"/>
    <m/>
    <m/>
    <s v="0"/>
    <s v="District"/>
    <s v="5"/>
    <x v="3"/>
    <s v="51"/>
    <x v="12"/>
    <s v="512"/>
    <s v="Dean of Careers&amp;Technical Education"/>
    <s v="512A"/>
    <s v="PC - DEAN OF LEARNING - B"/>
  </r>
  <r>
    <s v="DMC171"/>
    <x v="0"/>
    <s v="LABORF"/>
    <s v="2025"/>
    <n v="28219.279999999999"/>
    <m/>
    <s v="RP613"/>
    <s v="512WL8"/>
    <s v="2191"/>
    <s v="684000"/>
    <s v="P26780"/>
    <m/>
    <s v="0"/>
    <s v="District"/>
    <s v="5"/>
    <x v="3"/>
    <s v="51"/>
    <x v="12"/>
    <s v="512"/>
    <s v="Dean of Careers&amp;Technical Education"/>
    <s v="512A"/>
    <s v="PC - DEAN OF LEARNING - B"/>
  </r>
  <r>
    <s v="PMF192"/>
    <x v="0"/>
    <s v="LABORF"/>
    <s v="2025"/>
    <n v="49556.22"/>
    <m/>
    <s v="RP613"/>
    <s v="512WL8"/>
    <s v="1231"/>
    <s v="679000"/>
    <s v="P26780"/>
    <m/>
    <s v="0"/>
    <s v="District"/>
    <s v="5"/>
    <x v="3"/>
    <s v="51"/>
    <x v="12"/>
    <s v="512"/>
    <s v="Dean of Careers&amp;Technical Education"/>
    <s v="512A"/>
    <s v="PC - DEAN OF LEARNING - B"/>
  </r>
  <r>
    <s v="PMC217"/>
    <x v="0"/>
    <s v="LABORF"/>
    <s v="2025"/>
    <n v="38347.18"/>
    <m/>
    <s v="RP613"/>
    <s v="512WL8"/>
    <s v="2191"/>
    <s v="631000"/>
    <s v="P26783"/>
    <m/>
    <s v="0"/>
    <s v="District"/>
    <s v="5"/>
    <x v="3"/>
    <s v="51"/>
    <x v="12"/>
    <s v="512"/>
    <s v="Dean of Careers&amp;Technical Education"/>
    <s v="512A"/>
    <s v="PC - DEAN OF LEARNING - B"/>
  </r>
  <r>
    <s v="PMC036"/>
    <x v="0"/>
    <s v="LABORF"/>
    <s v="2025"/>
    <n v="4845.9799999999996"/>
    <m/>
    <s v="RP613"/>
    <s v="512WR8"/>
    <s v="2191"/>
    <s v="679000"/>
    <s v="R41283"/>
    <m/>
    <s v="0"/>
    <s v="District"/>
    <s v="5"/>
    <x v="3"/>
    <s v="51"/>
    <x v="12"/>
    <s v="512"/>
    <s v="Dean of Careers&amp;Technical Education"/>
    <s v="512A"/>
    <s v="PC - DEAN OF LEARNING - B"/>
  </r>
  <r>
    <s v="PMF187"/>
    <x v="0"/>
    <s v="LABORF"/>
    <s v="2025"/>
    <n v="97945.8"/>
    <m/>
    <s v="GU001"/>
    <s v="512AP1"/>
    <s v="1100"/>
    <s v="010100"/>
    <m/>
    <m/>
    <s v="0"/>
    <s v="District"/>
    <s v="5"/>
    <x v="3"/>
    <s v="51"/>
    <x v="12"/>
    <s v="512"/>
    <s v="Dean of Careers&amp;Technical Education"/>
    <s v="512C"/>
    <s v="PC - CAREER &amp; TECHNICAL EDUCATION"/>
  </r>
  <r>
    <s v="PMF024"/>
    <x v="0"/>
    <s v="LABORF"/>
    <s v="2025"/>
    <n v="100298.33"/>
    <m/>
    <s v="GU001"/>
    <s v="512BU1"/>
    <s v="1100"/>
    <s v="050100"/>
    <m/>
    <m/>
    <s v="0"/>
    <s v="District"/>
    <s v="5"/>
    <x v="3"/>
    <s v="51"/>
    <x v="12"/>
    <s v="512"/>
    <s v="Dean of Careers&amp;Technical Education"/>
    <s v="512C"/>
    <s v="PC - CAREER &amp; TECHNICAL EDUCATION"/>
  </r>
  <r>
    <s v="PMF024"/>
    <x v="0"/>
    <s v="LABORF"/>
    <s v="2025"/>
    <n v="14262.87"/>
    <m/>
    <s v="GU001"/>
    <s v="512BU1"/>
    <s v="1252"/>
    <s v="601000"/>
    <m/>
    <m/>
    <s v="0"/>
    <s v="District"/>
    <s v="5"/>
    <x v="3"/>
    <s v="51"/>
    <x v="12"/>
    <s v="512"/>
    <s v="Dean of Careers&amp;Technical Education"/>
    <s v="512C"/>
    <s v="PC - CAREER &amp; TECHNICAL EDUCATION"/>
  </r>
  <r>
    <s v="PMF083"/>
    <x v="0"/>
    <s v="LABORF"/>
    <s v="2025"/>
    <n v="115595.27"/>
    <m/>
    <s v="GU001"/>
    <s v="512CJ1"/>
    <s v="1100"/>
    <s v="210500"/>
    <m/>
    <m/>
    <s v="0"/>
    <s v="District"/>
    <s v="5"/>
    <x v="3"/>
    <s v="51"/>
    <x v="12"/>
    <s v="512"/>
    <s v="Dean of Careers&amp;Technical Education"/>
    <s v="512C"/>
    <s v="PC - CAREER &amp; TECHNICAL EDUCATION"/>
  </r>
  <r>
    <s v="PMF179"/>
    <x v="0"/>
    <s v="LABORF"/>
    <s v="2025"/>
    <n v="18935.2"/>
    <m/>
    <s v="GU001"/>
    <s v="512CJ1"/>
    <s v="1100"/>
    <s v="210500"/>
    <m/>
    <m/>
    <s v="0"/>
    <s v="District"/>
    <s v="5"/>
    <x v="3"/>
    <s v="51"/>
    <x v="12"/>
    <s v="512"/>
    <s v="Dean of Careers&amp;Technical Education"/>
    <s v="512C"/>
    <s v="PC - CAREER &amp; TECHNICAL EDUCATION"/>
  </r>
  <r>
    <s v="PMF099"/>
    <x v="0"/>
    <s v="LABORF"/>
    <s v="2025"/>
    <n v="7050.17"/>
    <m/>
    <s v="GU001"/>
    <s v="512PH1"/>
    <s v="1251"/>
    <s v="601000"/>
    <m/>
    <m/>
    <s v="0"/>
    <s v="District"/>
    <s v="5"/>
    <x v="3"/>
    <s v="51"/>
    <x v="12"/>
    <s v="512"/>
    <s v="Dean of Careers&amp;Technical Education"/>
    <s v="512H"/>
    <s v="PC - Kinesiology"/>
  </r>
  <r>
    <s v="PMF199"/>
    <x v="0"/>
    <s v="LABORF"/>
    <s v="2025"/>
    <n v="15136.73"/>
    <m/>
    <s v="GU001"/>
    <s v="514AT7"/>
    <s v="1251"/>
    <s v="696071"/>
    <m/>
    <m/>
    <s v="0"/>
    <s v="District"/>
    <s v="5"/>
    <x v="3"/>
    <s v="51"/>
    <x v="12"/>
    <s v="514"/>
    <s v="Director Athletics"/>
    <s v="514A"/>
    <s v="PC - Athletic Director"/>
  </r>
  <r>
    <s v="PPE105"/>
    <x v="0"/>
    <s v="LABORF"/>
    <s v="2025"/>
    <n v="0"/>
    <m/>
    <s v="GU001"/>
    <s v="514AW5"/>
    <s v="2394"/>
    <s v="696071"/>
    <s v="PTL001"/>
    <m/>
    <s v="0"/>
    <s v="District"/>
    <s v="5"/>
    <x v="3"/>
    <s v="51"/>
    <x v="12"/>
    <s v="514"/>
    <s v="Director Athletics"/>
    <s v="514A"/>
    <s v="PC - Athletic Director"/>
  </r>
  <r>
    <s v="PPE003"/>
    <x v="0"/>
    <s v="LABORF"/>
    <s v="2025"/>
    <n v="0"/>
    <m/>
    <s v="GU001"/>
    <s v="514AW5"/>
    <s v="2394"/>
    <s v="696071"/>
    <m/>
    <m/>
    <s v="0"/>
    <s v="District"/>
    <s v="5"/>
    <x v="3"/>
    <s v="51"/>
    <x v="12"/>
    <s v="514"/>
    <s v="Director Athletics"/>
    <s v="514A"/>
    <s v="PC - Athletic Director"/>
  </r>
  <r>
    <s v="PMF049"/>
    <x v="0"/>
    <s v="LABORF"/>
    <s v="2025"/>
    <n v="28569.54"/>
    <m/>
    <s v="GU001"/>
    <s v="518HC1"/>
    <s v="1252"/>
    <s v="601000"/>
    <m/>
    <m/>
    <s v="0"/>
    <s v="District"/>
    <s v="5"/>
    <x v="3"/>
    <s v="51"/>
    <x v="12"/>
    <s v="518"/>
    <s v="Associate Dean, Health Careers"/>
    <s v="518A"/>
    <s v="Associate Dean, Health Careers"/>
  </r>
  <r>
    <s v="PMM068"/>
    <x v="0"/>
    <s v="LABORF"/>
    <s v="2025"/>
    <n v="99823.71"/>
    <m/>
    <s v="GU001"/>
    <s v="518HC1"/>
    <s v="1214"/>
    <s v="601000"/>
    <m/>
    <m/>
    <s v="0"/>
    <s v="District"/>
    <s v="5"/>
    <x v="3"/>
    <s v="51"/>
    <x v="12"/>
    <s v="518"/>
    <s v="Associate Dean, Health Careers"/>
    <s v="518A"/>
    <s v="Associate Dean, Health Careers"/>
  </r>
  <r>
    <s v="PMF149"/>
    <x v="0"/>
    <s v="LABORF"/>
    <s v="2025"/>
    <n v="96096.13"/>
    <m/>
    <s v="GU001"/>
    <s v="518HC3"/>
    <s v="1100"/>
    <s v="123900"/>
    <m/>
    <m/>
    <s v="0"/>
    <s v="District"/>
    <s v="5"/>
    <x v="3"/>
    <s v="51"/>
    <x v="12"/>
    <s v="518"/>
    <s v="Associate Dean, Health Careers"/>
    <s v="518A"/>
    <s v="Associate Dean, Health Careers"/>
  </r>
  <r>
    <s v="PMF122"/>
    <x v="0"/>
    <s v="LABORF"/>
    <s v="2025"/>
    <n v="14634.51"/>
    <m/>
    <s v="GU001"/>
    <s v="518HC3"/>
    <s v="1100"/>
    <s v="123900"/>
    <m/>
    <m/>
    <s v="0"/>
    <s v="District"/>
    <s v="5"/>
    <x v="3"/>
    <s v="51"/>
    <x v="12"/>
    <s v="518"/>
    <s v="Associate Dean, Health Careers"/>
    <s v="518A"/>
    <s v="Associate Dean, Health Careers"/>
  </r>
  <r>
    <s v="PMF122"/>
    <x v="0"/>
    <s v="LABORF"/>
    <s v="2025"/>
    <n v="58538.03"/>
    <m/>
    <s v="RP527"/>
    <s v="518HC3"/>
    <s v="1100"/>
    <s v="123900"/>
    <m/>
    <m/>
    <s v="0"/>
    <s v="District"/>
    <s v="5"/>
    <x v="3"/>
    <s v="51"/>
    <x v="12"/>
    <s v="518"/>
    <s v="Associate Dean, Health Careers"/>
    <s v="518A"/>
    <s v="Associate Dean, Health Careers"/>
  </r>
  <r>
    <s v="PMC217"/>
    <x v="0"/>
    <s v="LABORF"/>
    <s v="2025"/>
    <n v="10956.34"/>
    <m/>
    <s v="RP119"/>
    <s v="518HC5"/>
    <s v="2191"/>
    <s v="631000"/>
    <m/>
    <m/>
    <s v="0"/>
    <s v="District"/>
    <s v="5"/>
    <x v="3"/>
    <s v="51"/>
    <x v="12"/>
    <s v="518"/>
    <s v="Associate Dean, Health Careers"/>
    <s v="518A"/>
    <s v="Associate Dean, Health Careers"/>
  </r>
  <r>
    <s v="PPE006"/>
    <x v="0"/>
    <s v="LABORF"/>
    <s v="2025"/>
    <n v="0"/>
    <m/>
    <s v="GU001"/>
    <s v="518HC5"/>
    <s v="2412"/>
    <s v="123010"/>
    <m/>
    <m/>
    <s v="0"/>
    <s v="District"/>
    <s v="5"/>
    <x v="3"/>
    <s v="51"/>
    <x v="12"/>
    <s v="518"/>
    <s v="Associate Dean, Health Careers"/>
    <s v="518A"/>
    <s v="Associate Dean, Health Careers"/>
  </r>
  <r>
    <s v="PPE018"/>
    <x v="0"/>
    <s v="LABORF"/>
    <s v="2025"/>
    <n v="0"/>
    <m/>
    <s v="GU001"/>
    <s v="518HC5"/>
    <s v="2412"/>
    <s v="123010"/>
    <m/>
    <m/>
    <s v="0"/>
    <s v="District"/>
    <s v="5"/>
    <x v="3"/>
    <s v="51"/>
    <x v="12"/>
    <s v="518"/>
    <s v="Associate Dean, Health Careers"/>
    <s v="518A"/>
    <s v="Associate Dean, Health Careers"/>
  </r>
  <r>
    <s v="PMM016"/>
    <x v="0"/>
    <s v="LABORF"/>
    <s v="2025"/>
    <n v="11771.55"/>
    <m/>
    <s v="GU001"/>
    <s v="518HC5"/>
    <s v="1214"/>
    <s v="601000"/>
    <m/>
    <m/>
    <s v="0"/>
    <s v="District"/>
    <s v="5"/>
    <x v="3"/>
    <s v="51"/>
    <x v="12"/>
    <s v="518"/>
    <s v="Associate Dean, Health Careers"/>
    <s v="518A"/>
    <s v="Associate Dean, Health Careers"/>
  </r>
  <r>
    <s v="PTF024"/>
    <x v="0"/>
    <s v="LABORF"/>
    <s v="2025"/>
    <n v="38105.339999999997"/>
    <m/>
    <s v="GU001"/>
    <s v="51KDE1"/>
    <s v="1411"/>
    <s v="631000"/>
    <s v="DORESV"/>
    <m/>
    <s v="0"/>
    <s v="District"/>
    <s v="5"/>
    <x v="3"/>
    <s v="51"/>
    <x v="12"/>
    <s v="51K"/>
    <s v="Dir Dual Enrollment &amp; Early College"/>
    <s v="51KA"/>
    <s v="Dir Dual Enrollment &amp; Early College"/>
  </r>
  <r>
    <s v="PMN024"/>
    <x v="0"/>
    <s v="LABORF"/>
    <s v="2025"/>
    <n v="50427.73"/>
    <m/>
    <s v="GU001"/>
    <s v="530BS1"/>
    <s v="2110"/>
    <s v="672000"/>
    <m/>
    <m/>
    <s v="0"/>
    <s v="District"/>
    <s v="5"/>
    <x v="3"/>
    <s v="53"/>
    <x v="14"/>
    <s v="530"/>
    <s v="Director of Administrative Services"/>
    <s v="530A"/>
    <s v="PC - Administrative Services"/>
  </r>
  <r>
    <s v="PMC184"/>
    <x v="0"/>
    <s v="LABORF"/>
    <s v="2025"/>
    <n v="0"/>
    <m/>
    <s v="GU001"/>
    <s v="536MOB"/>
    <s v="2191"/>
    <s v="651000"/>
    <m/>
    <m/>
    <s v="0"/>
    <s v="District"/>
    <s v="5"/>
    <x v="3"/>
    <s v="53"/>
    <x v="14"/>
    <s v="536"/>
    <s v="Mainenance &amp; Operations Manager"/>
    <s v="536A"/>
    <s v="PC - Maintenance &amp; Operations"/>
  </r>
  <r>
    <s v="PMC004"/>
    <x v="0"/>
    <s v="LABORF"/>
    <s v="2025"/>
    <n v="62676.92"/>
    <m/>
    <s v="GU001"/>
    <s v="536MOB"/>
    <s v="2191"/>
    <s v="651000"/>
    <m/>
    <m/>
    <s v="0"/>
    <s v="District"/>
    <s v="5"/>
    <x v="3"/>
    <s v="53"/>
    <x v="14"/>
    <s v="536"/>
    <s v="Mainenance &amp; Operations Manager"/>
    <s v="536A"/>
    <s v="PC - Maintenance &amp; Operations"/>
  </r>
  <r>
    <s v="PMC187"/>
    <x v="0"/>
    <s v="LABORF"/>
    <s v="2025"/>
    <n v="3603.27"/>
    <m/>
    <s v="GU001"/>
    <s v="536MOC"/>
    <s v="2191"/>
    <s v="696071"/>
    <m/>
    <m/>
    <s v="0"/>
    <s v="District"/>
    <s v="5"/>
    <x v="3"/>
    <s v="53"/>
    <x v="14"/>
    <s v="536"/>
    <s v="Mainenance &amp; Operations Manager"/>
    <s v="536A"/>
    <s v="PC - Maintenance &amp; Operations"/>
  </r>
  <r>
    <s v="PMC006"/>
    <x v="0"/>
    <s v="LABORF"/>
    <s v="2025"/>
    <n v="5218.6099999999997"/>
    <m/>
    <s v="GU001"/>
    <s v="536MOC"/>
    <s v="2191"/>
    <s v="696071"/>
    <m/>
    <m/>
    <s v="0"/>
    <s v="District"/>
    <s v="5"/>
    <x v="3"/>
    <s v="53"/>
    <x v="14"/>
    <s v="536"/>
    <s v="Mainenance &amp; Operations Manager"/>
    <s v="536A"/>
    <s v="PC - Maintenance &amp; Operations"/>
  </r>
  <r>
    <s v="PMC111"/>
    <x v="0"/>
    <s v="LABORF"/>
    <s v="2025"/>
    <n v="3977.33"/>
    <m/>
    <s v="GU001"/>
    <s v="536MOC"/>
    <s v="2191"/>
    <s v="696071"/>
    <m/>
    <m/>
    <s v="0"/>
    <s v="District"/>
    <s v="5"/>
    <x v="3"/>
    <s v="53"/>
    <x v="14"/>
    <s v="536"/>
    <s v="Mainenance &amp; Operations Manager"/>
    <s v="536A"/>
    <s v="PC - Maintenance &amp; Operations"/>
  </r>
  <r>
    <s v="PMC259"/>
    <x v="0"/>
    <s v="LABORF"/>
    <s v="2025"/>
    <n v="51843.27"/>
    <m/>
    <s v="GU001"/>
    <s v="536MOD"/>
    <s v="2191"/>
    <s v="679000"/>
    <m/>
    <m/>
    <s v="0"/>
    <s v="District"/>
    <s v="5"/>
    <x v="3"/>
    <s v="53"/>
    <x v="14"/>
    <s v="536"/>
    <s v="Mainenance &amp; Operations Manager"/>
    <s v="536A"/>
    <s v="PC - Maintenance &amp; Operations"/>
  </r>
  <r>
    <s v="PMC132"/>
    <x v="0"/>
    <s v="LABORF"/>
    <s v="2025"/>
    <n v="12536.07"/>
    <m/>
    <s v="GU001"/>
    <s v="536MOG"/>
    <s v="2191"/>
    <s v="655000"/>
    <m/>
    <m/>
    <s v="0"/>
    <s v="District"/>
    <s v="5"/>
    <x v="3"/>
    <s v="53"/>
    <x v="14"/>
    <s v="536"/>
    <s v="Mainenance &amp; Operations Manager"/>
    <s v="536A"/>
    <s v="PC - Maintenance &amp; Operations"/>
  </r>
  <r>
    <s v="PMC220"/>
    <x v="0"/>
    <s v="LABORF"/>
    <s v="2025"/>
    <n v="4967.1400000000003"/>
    <m/>
    <s v="RP502"/>
    <s v="53EMOP"/>
    <s v="2191"/>
    <s v="695030"/>
    <m/>
    <m/>
    <s v="0"/>
    <s v="District"/>
    <s v="5"/>
    <x v="3"/>
    <s v="53"/>
    <x v="14"/>
    <s v="53E"/>
    <s v="Safety &amp; Seccurity"/>
    <s v="53EA"/>
    <s v="Safety &amp; Seccurity"/>
  </r>
  <r>
    <s v="PTN011"/>
    <x v="0"/>
    <s v="LABORF"/>
    <s v="2025"/>
    <n v="5156.67"/>
    <m/>
    <s v="RP502"/>
    <s v="53EMOP"/>
    <s v="2110"/>
    <s v="695030"/>
    <m/>
    <m/>
    <s v="0"/>
    <s v="District"/>
    <s v="5"/>
    <x v="3"/>
    <s v="53"/>
    <x v="14"/>
    <s v="53E"/>
    <s v="Safety &amp; Seccurity"/>
    <s v="53EA"/>
    <s v="Safety &amp; Seccurity"/>
  </r>
  <r>
    <s v="PMN033"/>
    <x v="0"/>
    <s v="LABORF"/>
    <s v="2025"/>
    <n v="80815.3"/>
    <m/>
    <s v="GU001"/>
    <s v="553FA1"/>
    <s v="2110"/>
    <s v="646002"/>
    <m/>
    <m/>
    <s v="0"/>
    <s v="District"/>
    <s v="5"/>
    <x v="3"/>
    <s v="55"/>
    <x v="16"/>
    <s v="553"/>
    <s v="Director of Financial Aid"/>
    <s v="553B"/>
    <s v="Director Financial Aid"/>
  </r>
  <r>
    <s v="PW2526"/>
    <x v="0"/>
    <s v="LABORF"/>
    <s v="2025"/>
    <n v="0"/>
    <m/>
    <s v="RP003"/>
    <s v="553FA2"/>
    <s v="2392"/>
    <s v="646001"/>
    <m/>
    <m/>
    <s v="0"/>
    <s v="District"/>
    <s v="5"/>
    <x v="3"/>
    <s v="55"/>
    <x v="16"/>
    <s v="553"/>
    <s v="Director of Financial Aid"/>
    <s v="553B"/>
    <s v="Director Financial Aid"/>
  </r>
  <r>
    <s v="PMN022"/>
    <x v="0"/>
    <s v="LABORF"/>
    <s v="2025"/>
    <n v="75551.95"/>
    <m/>
    <s v="RP363"/>
    <s v="559ST1"/>
    <s v="2110"/>
    <s v="696073"/>
    <m/>
    <m/>
    <s v="0"/>
    <s v="District"/>
    <s v="5"/>
    <x v="3"/>
    <s v="55"/>
    <x v="16"/>
    <s v="559"/>
    <s v="Student Life &amp; Leadership"/>
    <s v="559A"/>
    <s v="Student Life &amp; Leadership"/>
  </r>
  <r>
    <s v="PPE077"/>
    <x v="0"/>
    <s v="LABORF"/>
    <s v="2025"/>
    <n v="0"/>
    <m/>
    <s v="RP026"/>
    <s v="559TQ1"/>
    <s v="2394"/>
    <s v="649090"/>
    <m/>
    <m/>
    <s v="0"/>
    <s v="District"/>
    <s v="5"/>
    <x v="3"/>
    <s v="55"/>
    <x v="16"/>
    <s v="559"/>
    <s v="Student Life &amp; Leadership"/>
    <s v="559A"/>
    <s v="Student Life &amp; Leadership"/>
  </r>
  <r>
    <s v="PMN036"/>
    <x v="0"/>
    <s v="LABORF"/>
    <s v="2025"/>
    <n v="64036.61"/>
    <m/>
    <s v="RP334"/>
    <s v="55BGU4"/>
    <s v="2110"/>
    <s v="601000"/>
    <m/>
    <m/>
    <s v="0"/>
    <s v="District"/>
    <s v="5"/>
    <x v="3"/>
    <s v="55"/>
    <x v="16"/>
    <s v="55B"/>
    <s v="Gear Up"/>
    <s v="55BA"/>
    <s v="Gear Up Manager"/>
  </r>
  <r>
    <s v="PMM070"/>
    <x v="0"/>
    <s v="LABORF"/>
    <s v="2025"/>
    <n v="10848.34"/>
    <m/>
    <s v="RP634"/>
    <s v="55CAEA"/>
    <s v="1214"/>
    <s v="601000"/>
    <m/>
    <m/>
    <s v="0"/>
    <s v="District"/>
    <s v="5"/>
    <x v="3"/>
    <s v="55"/>
    <x v="16"/>
    <s v="55C"/>
    <s v="Dean Student Success &amp; Counseling"/>
    <s v="55CA"/>
    <s v="Dean Student Success &amp; Counseling"/>
  </r>
  <r>
    <s v="PMC248"/>
    <x v="0"/>
    <s v="LABORF"/>
    <s v="2025"/>
    <n v="39773.29"/>
    <m/>
    <s v="GU001"/>
    <s v="55CCG1"/>
    <s v="2191"/>
    <s v="601000"/>
    <m/>
    <m/>
    <s v="0"/>
    <s v="District"/>
    <s v="5"/>
    <x v="3"/>
    <s v="55"/>
    <x v="16"/>
    <s v="55C"/>
    <s v="Dean Student Success &amp; Counseling"/>
    <s v="55CA"/>
    <s v="Dean Student Success &amp; Counseling"/>
  </r>
  <r>
    <s v="PTM015"/>
    <x v="0"/>
    <s v="LABORF"/>
    <s v="2025"/>
    <n v="9411.74"/>
    <m/>
    <s v="RP384"/>
    <s v="55CEQ9"/>
    <s v="1214"/>
    <s v="649090"/>
    <m/>
    <m/>
    <s v="0"/>
    <s v="District"/>
    <s v="5"/>
    <x v="3"/>
    <s v="55"/>
    <x v="16"/>
    <s v="55C"/>
    <s v="Dean Student Success &amp; Counseling"/>
    <s v="55CA"/>
    <s v="Dean Student Success &amp; Counseling"/>
  </r>
  <r>
    <s v="PMC227"/>
    <x v="0"/>
    <s v="LABORF"/>
    <s v="2025"/>
    <n v="64556.13"/>
    <m/>
    <s v="RP384"/>
    <s v="55CEQ9"/>
    <s v="2191"/>
    <s v="649090"/>
    <m/>
    <m/>
    <s v="0"/>
    <s v="District"/>
    <s v="5"/>
    <x v="3"/>
    <s v="55"/>
    <x v="16"/>
    <s v="55C"/>
    <s v="Dean Student Success &amp; Counseling"/>
    <s v="55CA"/>
    <s v="Dean Student Success &amp; Counseling"/>
  </r>
  <r>
    <s v="PMN042"/>
    <x v="0"/>
    <s v="LABORF"/>
    <s v="2025"/>
    <n v="20914.55"/>
    <m/>
    <s v="RP383"/>
    <s v="55CMF1"/>
    <s v="2110"/>
    <s v="644000"/>
    <m/>
    <m/>
    <s v="0"/>
    <s v="District"/>
    <s v="5"/>
    <x v="3"/>
    <s v="55"/>
    <x v="16"/>
    <s v="55C"/>
    <s v="Dean Student Success &amp; Counseling"/>
    <s v="55CA"/>
    <s v="Dean Student Success &amp; Counseling"/>
  </r>
  <r>
    <s v="PTM015"/>
    <x v="0"/>
    <s v="LABORF"/>
    <s v="2025"/>
    <n v="13172.8"/>
    <m/>
    <s v="RP384"/>
    <s v="55CMT9"/>
    <s v="1214"/>
    <s v="631000"/>
    <m/>
    <m/>
    <s v="0"/>
    <s v="District"/>
    <s v="5"/>
    <x v="3"/>
    <s v="55"/>
    <x v="16"/>
    <s v="55C"/>
    <s v="Dean Student Success &amp; Counseling"/>
    <s v="55CA"/>
    <s v="Dean Student Success &amp; Counseling"/>
  </r>
  <r>
    <s v="PMM069"/>
    <x v="0"/>
    <s v="LABORF"/>
    <s v="2025"/>
    <n v="2927.84"/>
    <m/>
    <s v="GU001"/>
    <s v="55CDS1"/>
    <s v="1214"/>
    <s v="642000"/>
    <m/>
    <m/>
    <s v="0"/>
    <s v="District"/>
    <s v="5"/>
    <x v="3"/>
    <s v="55"/>
    <x v="16"/>
    <s v="55C"/>
    <s v="Dean Student Success &amp; Counseling"/>
    <s v="55CB"/>
    <s v="Director of Student Services"/>
  </r>
  <r>
    <s v="PMC251"/>
    <x v="0"/>
    <s v="LABORF"/>
    <s v="2025"/>
    <n v="55162.81"/>
    <m/>
    <s v="RP007"/>
    <s v="55CDS1"/>
    <s v="2191"/>
    <s v="642000"/>
    <m/>
    <m/>
    <s v="0"/>
    <s v="District"/>
    <s v="5"/>
    <x v="3"/>
    <s v="55"/>
    <x v="16"/>
    <s v="55C"/>
    <s v="Dean Student Success &amp; Counseling"/>
    <s v="55CB"/>
    <s v="Director of Student Services"/>
  </r>
  <r>
    <s v="PTC001"/>
    <x v="0"/>
    <s v="LABORF"/>
    <s v="2025"/>
    <n v="0"/>
    <m/>
    <s v="GU001"/>
    <s v="55CEO1"/>
    <s v="1410"/>
    <s v="643000"/>
    <m/>
    <m/>
    <s v="0"/>
    <s v="District"/>
    <s v="5"/>
    <x v="3"/>
    <s v="55"/>
    <x v="16"/>
    <s v="55C"/>
    <s v="Dean Student Success &amp; Counseling"/>
    <s v="55CB"/>
    <s v="Director of Student Services"/>
  </r>
  <r>
    <s v="PMC199"/>
    <x v="0"/>
    <s v="LABORF"/>
    <s v="2025"/>
    <n v="12358.75"/>
    <m/>
    <s v="RP005"/>
    <s v="55CEO1"/>
    <s v="2191"/>
    <s v="643000"/>
    <s v="EOPDCB"/>
    <m/>
    <s v="0"/>
    <s v="District"/>
    <s v="5"/>
    <x v="3"/>
    <s v="55"/>
    <x v="16"/>
    <s v="55C"/>
    <s v="Dean Student Success &amp; Counseling"/>
    <s v="55CB"/>
    <s v="Director of Student Services"/>
  </r>
  <r>
    <s v="PTF029"/>
    <x v="0"/>
    <s v="LABORF"/>
    <s v="2025"/>
    <n v="20708.54"/>
    <m/>
    <s v="RP023"/>
    <s v="55CFY1"/>
    <s v="1411"/>
    <s v="649090"/>
    <m/>
    <m/>
    <s v="0"/>
    <s v="District"/>
    <s v="5"/>
    <x v="3"/>
    <s v="55"/>
    <x v="16"/>
    <s v="55C"/>
    <s v="Dean Student Success &amp; Counseling"/>
    <s v="55CB"/>
    <s v="Director of Student Services"/>
  </r>
  <r>
    <s v="PMC207"/>
    <x v="0"/>
    <s v="LABORF"/>
    <s v="2025"/>
    <n v="27389.06"/>
    <m/>
    <s v="RP023"/>
    <s v="55CFY1"/>
    <s v="2191"/>
    <s v="649090"/>
    <m/>
    <m/>
    <s v="0"/>
    <s v="District"/>
    <s v="5"/>
    <x v="3"/>
    <s v="55"/>
    <x v="16"/>
    <s v="55C"/>
    <s v="Dean Student Success &amp; Counseling"/>
    <s v="55CB"/>
    <s v="Director of Student Services"/>
  </r>
  <r>
    <s v="PTC001"/>
    <x v="0"/>
    <s v="LABORF"/>
    <s v="2025"/>
    <n v="0"/>
    <m/>
    <s v="RP212"/>
    <s v="55CWW1"/>
    <s v="1410"/>
    <s v="601000"/>
    <m/>
    <m/>
    <s v="0"/>
    <s v="District"/>
    <s v="5"/>
    <x v="3"/>
    <s v="55"/>
    <x v="16"/>
    <s v="55C"/>
    <s v="Dean Student Success &amp; Counseling"/>
    <s v="55CB"/>
    <s v="Director of Student Services"/>
  </r>
  <r>
    <s v="PMC185"/>
    <x v="0"/>
    <s v="LABORF"/>
    <s v="2025"/>
    <n v="23842.35"/>
    <m/>
    <s v="GU001"/>
    <s v="55DAR1"/>
    <s v="2191"/>
    <s v="620000"/>
    <m/>
    <m/>
    <s v="0"/>
    <s v="District"/>
    <s v="5"/>
    <x v="3"/>
    <s v="55"/>
    <x v="16"/>
    <s v="55D"/>
    <s v="Director Enrollment Svs"/>
    <s v="55DA"/>
    <s v="Director Enrollment Svs"/>
  </r>
  <r>
    <s v="PPE017"/>
    <x v="0"/>
    <s v="LABORF"/>
    <s v="2025"/>
    <n v="0"/>
    <m/>
    <s v="RP674"/>
    <s v="55DRR1"/>
    <s v="2394"/>
    <s v="649090"/>
    <m/>
    <m/>
    <s v="0"/>
    <s v="District"/>
    <s v="5"/>
    <x v="3"/>
    <s v="55"/>
    <x v="16"/>
    <s v="55D"/>
    <s v="Director Enrollment Svs"/>
    <s v="55DA"/>
    <s v="Director Enrollment Svs"/>
  </r>
  <r>
    <s v="PPE004"/>
    <x v="0"/>
    <s v="LABORF"/>
    <s v="2025"/>
    <n v="0"/>
    <m/>
    <s v="RP674"/>
    <s v="55DRR1"/>
    <s v="2394"/>
    <s v="649090"/>
    <m/>
    <m/>
    <s v="0"/>
    <s v="District"/>
    <s v="5"/>
    <x v="3"/>
    <s v="55"/>
    <x v="16"/>
    <s v="55D"/>
    <s v="Director Enrollment Svs"/>
    <s v="55DA"/>
    <s v="Director Enrollment Svs"/>
  </r>
  <r>
    <s v="DPE026"/>
    <x v="0"/>
    <s v="LABORF"/>
    <s v="2025"/>
    <n v="0"/>
    <m/>
    <s v="GU001"/>
    <s v="10BGN1"/>
    <s v="2394"/>
    <s v="671000"/>
    <m/>
    <m/>
    <s v="10B"/>
    <s v="Government Relations"/>
    <s v="10BA"/>
    <x v="5"/>
    <s v="10BGN1"/>
    <x v="19"/>
    <m/>
    <m/>
    <m/>
    <m/>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709">
  <r>
    <s v="DMM004"/>
    <x v="0"/>
    <s v="LABORF"/>
    <s v="2026"/>
    <n v="250844.02"/>
    <s v="GU001"/>
    <s v="R00CO1"/>
    <s v="1214"/>
    <s v="660010"/>
    <m/>
    <m/>
    <s v="0"/>
    <s v="District"/>
    <s v="1"/>
    <s v="DO - District Office"/>
    <s v="10"/>
    <x v="0"/>
    <s v="100"/>
    <s v="Chancellor's - Office"/>
    <s v="100A"/>
    <s v="Chancellor's - Office"/>
    <s v="Educational Administrator"/>
    <n v="83526.66"/>
    <n v="33.298246456104479"/>
  </r>
  <r>
    <s v="DTC028"/>
    <x v="0"/>
    <s v="LABORF"/>
    <s v="2026"/>
    <n v="0"/>
    <s v="GU001"/>
    <s v="D01CO2"/>
    <s v="2399"/>
    <s v="660010"/>
    <m/>
    <m/>
    <s v="0"/>
    <s v="District"/>
    <s v="1"/>
    <s v="DO - District Office"/>
    <s v="10"/>
    <x v="0"/>
    <s v="101"/>
    <s v="Chancellor's - Admin. Assistant"/>
    <s v="101A"/>
    <s v="Chancellor's - Admin. Assistant"/>
    <m/>
    <m/>
    <m/>
  </r>
  <r>
    <s v="DMC148"/>
    <x v="0"/>
    <s v="LABORF"/>
    <s v="2026"/>
    <n v="71658.28"/>
    <s v="GU001"/>
    <s v="D01CO2"/>
    <s v="2191"/>
    <s v="679000"/>
    <m/>
    <m/>
    <s v="0"/>
    <s v="District"/>
    <s v="1"/>
    <s v="DO - District Office"/>
    <s v="10"/>
    <x v="0"/>
    <s v="101"/>
    <s v="Chancellor's - Admin. Assistant"/>
    <s v="101A"/>
    <s v="Chancellor's - Admin. Assistant"/>
    <s v="Class 20+ hours/week (NonInstruct)"/>
    <n v="51655.73"/>
    <n v="72.086198552351519"/>
  </r>
  <r>
    <s v="DMM031"/>
    <x v="0"/>
    <s v="LABORF"/>
    <s v="2026"/>
    <n v="26575"/>
    <s v="GU001"/>
    <s v="D01CO2"/>
    <s v="1214"/>
    <s v="711001"/>
    <s v="DORESV"/>
    <m/>
    <s v="0"/>
    <s v="District"/>
    <s v="1"/>
    <s v="DO - District Office"/>
    <s v="10"/>
    <x v="0"/>
    <s v="101"/>
    <s v="Chancellor's - Admin. Assistant"/>
    <s v="101A"/>
    <s v="Chancellor's - Admin. Assistant"/>
    <s v="Contract Faculty"/>
    <n v="30283.759999999998"/>
    <n v="113.95582314205079"/>
  </r>
  <r>
    <s v="DMC021"/>
    <x v="0"/>
    <s v="LABORF"/>
    <s v="2026"/>
    <n v="50714.52"/>
    <s v="RP040"/>
    <s v="102RG1"/>
    <s v="2191"/>
    <s v="684000"/>
    <m/>
    <m/>
    <s v="0"/>
    <s v="District"/>
    <s v="1"/>
    <s v="DO - District Office"/>
    <s v="10"/>
    <x v="0"/>
    <s v="102"/>
    <s v="Public Affairs &amp; Development"/>
    <s v="102B"/>
    <s v="CREL Future Dev (1)"/>
    <s v="Class Flexible Limited Benefit (NonInstruct)"/>
    <n v="3223.67"/>
    <n v="6.3565030291127673"/>
  </r>
  <r>
    <s v="DMN106"/>
    <x v="0"/>
    <s v="LABORF"/>
    <s v="2026"/>
    <n v="110679.78"/>
    <s v="RP040"/>
    <s v="102RG3"/>
    <s v="2110"/>
    <s v="684000"/>
    <m/>
    <m/>
    <s v="0"/>
    <s v="District"/>
    <s v="1"/>
    <s v="DO - District Office"/>
    <s v="10"/>
    <x v="0"/>
    <s v="102"/>
    <s v="Public Affairs &amp; Development"/>
    <s v="102D"/>
    <s v="CREL Academics (3)"/>
    <s v="Non Educational Administrator"/>
    <n v="66473.34"/>
    <n v="60.059154436338773"/>
  </r>
  <r>
    <s v="DMN101"/>
    <x v="0"/>
    <s v="LABORF"/>
    <s v="2026"/>
    <n v="88888.51"/>
    <s v="RP109"/>
    <s v="102HL1"/>
    <s v="2110"/>
    <s v="684000"/>
    <m/>
    <m/>
    <s v="0"/>
    <s v="District"/>
    <s v="1"/>
    <s v="DO - District Office"/>
    <s v="10"/>
    <x v="0"/>
    <s v="102"/>
    <s v="Public Affairs &amp; Development"/>
    <s v="102G"/>
    <s v="AVC Public Affairs &amp; Dev"/>
    <s v="Non Educational Administrator"/>
    <n v="58167.27"/>
    <n v="65.438457681425859"/>
  </r>
  <r>
    <s v="DPE055"/>
    <x v="0"/>
    <s v="LABORF"/>
    <s v="2026"/>
    <n v="0"/>
    <s v="RP328"/>
    <s v="102KJC"/>
    <s v="2394"/>
    <s v="684000"/>
    <s v="CSTLIP"/>
    <m/>
    <s v="0"/>
    <s v="District"/>
    <s v="1"/>
    <s v="DO - District Office"/>
    <s v="10"/>
    <x v="0"/>
    <s v="102"/>
    <s v="Public Affairs &amp; Development"/>
    <s v="102G"/>
    <s v="AVC Public Affairs &amp; Dev"/>
    <m/>
    <m/>
    <m/>
  </r>
  <r>
    <s v="DPE013"/>
    <x v="0"/>
    <s v="LABORF"/>
    <s v="2026"/>
    <n v="0"/>
    <s v="RP586"/>
    <s v="110ES1"/>
    <s v="2394"/>
    <s v="601000"/>
    <m/>
    <m/>
    <s v="0"/>
    <s v="District"/>
    <s v="1"/>
    <s v="DO - District Office"/>
    <s v="11"/>
    <x v="1"/>
    <s v="110"/>
    <s v="Asst. Chancellor-Educational Svcs"/>
    <s v="110A"/>
    <s v="Asst. Chancellor-Educational Svcs"/>
    <m/>
    <m/>
    <m/>
  </r>
  <r>
    <s v="DPE001"/>
    <x v="0"/>
    <s v="LABORF"/>
    <s v="2026"/>
    <n v="0"/>
    <s v="CE015"/>
    <s v="11BCR1"/>
    <s v="2394"/>
    <s v="684000"/>
    <m/>
    <m/>
    <s v="0"/>
    <s v="District"/>
    <s v="1"/>
    <s v="DO - District Office"/>
    <s v="11"/>
    <x v="1"/>
    <s v="11B"/>
    <s v="Assoc. Chanc. Econ &amp; Workfrce Dev"/>
    <s v="11BC"/>
    <s v="Tech Prep Education BC"/>
    <m/>
    <m/>
    <m/>
  </r>
  <r>
    <s v="DMN043"/>
    <x v="0"/>
    <s v="LABORF"/>
    <s v="2026"/>
    <n v="16643.84"/>
    <s v="CE015"/>
    <s v="11BCR1"/>
    <s v="2110"/>
    <s v="684000"/>
    <m/>
    <m/>
    <s v="0"/>
    <s v="District"/>
    <s v="1"/>
    <s v="DO - District Office"/>
    <s v="11"/>
    <x v="1"/>
    <s v="11B"/>
    <s v="Assoc. Chanc. Econ &amp; Workfrce Dev"/>
    <s v="11BC"/>
    <s v="Tech Prep Education BC"/>
    <s v="Non Educational Administrator"/>
    <n v="16643.84"/>
    <n v="100"/>
  </r>
  <r>
    <s v="DMC166"/>
    <x v="0"/>
    <s v="LABORF"/>
    <s v="2026"/>
    <n v="21388.41"/>
    <s v="RP615"/>
    <s v="117A01"/>
    <s v="2191"/>
    <s v="684000"/>
    <s v="HRTPA"/>
    <m/>
    <s v="0"/>
    <s v="District"/>
    <s v="1"/>
    <s v="DO - District Office"/>
    <s v="11"/>
    <x v="1"/>
    <s v="11B"/>
    <s v="Assoc. Chanc. Econ &amp; Workfrce Dev"/>
    <s v="11BH"/>
    <s v="Clean Energy"/>
    <s v="Class Flexible Limited Benefit (NonInstruct)"/>
    <n v="1359.55"/>
    <n v="6.3564799814478965"/>
  </r>
  <r>
    <s v="DPE036"/>
    <x v="0"/>
    <s v="LABORF"/>
    <s v="2026"/>
    <n v="0"/>
    <s v="RP615"/>
    <s v="117A01"/>
    <s v="2412"/>
    <s v="684000"/>
    <m/>
    <m/>
    <s v="0"/>
    <s v="District"/>
    <s v="1"/>
    <s v="DO - District Office"/>
    <s v="11"/>
    <x v="1"/>
    <s v="11B"/>
    <s v="Assoc. Chanc. Econ &amp; Workfrce Dev"/>
    <s v="11BH"/>
    <s v="Clean Energy"/>
    <m/>
    <m/>
    <m/>
  </r>
  <r>
    <s v="DPE040"/>
    <x v="0"/>
    <s v="LABORF"/>
    <s v="2026"/>
    <n v="0"/>
    <s v="RP615"/>
    <s v="117A01"/>
    <s v="2394"/>
    <s v="684000"/>
    <m/>
    <m/>
    <s v="0"/>
    <s v="District"/>
    <s v="1"/>
    <s v="DO - District Office"/>
    <s v="11"/>
    <x v="1"/>
    <s v="11B"/>
    <s v="Assoc. Chanc. Econ &amp; Workfrce Dev"/>
    <s v="11BH"/>
    <s v="Clean Energy"/>
    <m/>
    <m/>
    <m/>
  </r>
  <r>
    <s v="DMN079"/>
    <x v="0"/>
    <s v="LABORF"/>
    <s v="2026"/>
    <n v="27578.91"/>
    <s v="RP682"/>
    <s v="11BUA1"/>
    <s v="2110"/>
    <s v="684000"/>
    <m/>
    <m/>
    <s v="0"/>
    <s v="District"/>
    <s v="1"/>
    <s v="DO - District Office"/>
    <s v="11"/>
    <x v="1"/>
    <s v="11B"/>
    <s v="Assoc. Chanc. Econ &amp; Workfrce Dev"/>
    <s v="11BH"/>
    <s v="Clean Energy"/>
    <s v="Non Educational Administrator"/>
    <n v="34798.199999999997"/>
    <n v="126.17685035412927"/>
  </r>
  <r>
    <s v="DPE034"/>
    <x v="0"/>
    <s v="LABORF"/>
    <s v="2026"/>
    <n v="0"/>
    <s v="CE005"/>
    <s v="117ETE"/>
    <s v="2412"/>
    <s v="684000"/>
    <m/>
    <m/>
    <s v="0"/>
    <s v="District"/>
    <s v="1"/>
    <s v="DO - District Office"/>
    <s v="11"/>
    <x v="1"/>
    <s v="11B"/>
    <s v="Assoc. Chanc. Econ &amp; Workfrce Dev"/>
    <s v="11BJ"/>
    <s v="Workplace Learning"/>
    <m/>
    <m/>
    <m/>
  </r>
  <r>
    <s v="DPE070"/>
    <x v="0"/>
    <s v="LABORF"/>
    <s v="2026"/>
    <n v="0"/>
    <s v="CE005"/>
    <s v="117ETE"/>
    <s v="2394"/>
    <s v="684000"/>
    <m/>
    <m/>
    <s v="0"/>
    <s v="District"/>
    <s v="1"/>
    <s v="DO - District Office"/>
    <s v="11"/>
    <x v="1"/>
    <s v="11B"/>
    <s v="Assoc. Chanc. Econ &amp; Workfrce Dev"/>
    <s v="11BJ"/>
    <s v="Workplace Learning"/>
    <m/>
    <m/>
    <m/>
  </r>
  <r>
    <s v="DMC129"/>
    <x v="0"/>
    <s v="LABORF"/>
    <s v="2026"/>
    <n v="20093.099999999999"/>
    <s v="CE005"/>
    <s v="117ETE"/>
    <s v="2191"/>
    <s v="684000"/>
    <m/>
    <m/>
    <s v="0"/>
    <s v="District"/>
    <s v="1"/>
    <s v="DO - District Office"/>
    <s v="11"/>
    <x v="1"/>
    <s v="11B"/>
    <s v="Assoc. Chanc. Econ &amp; Workfrce Dev"/>
    <s v="11BJ"/>
    <s v="Workplace Learning"/>
    <s v="Class Flexible Limited Benefit (NonInstruct)"/>
    <n v="1277.22"/>
    <n v="6.3565104438837219"/>
  </r>
  <r>
    <s v="DMC166"/>
    <x v="0"/>
    <s v="LABORF"/>
    <s v="2026"/>
    <n v="12097.1"/>
    <s v="CE005"/>
    <s v="117ETE"/>
    <s v="2191"/>
    <s v="684000"/>
    <m/>
    <m/>
    <s v="0"/>
    <s v="District"/>
    <s v="1"/>
    <s v="DO - District Office"/>
    <s v="11"/>
    <x v="1"/>
    <s v="11B"/>
    <s v="Assoc. Chanc. Econ &amp; Workfrce Dev"/>
    <s v="11BJ"/>
    <s v="Workplace Learning"/>
    <s v="Class Flexible Limited Benefit (NonInstruct)"/>
    <n v="768.95"/>
    <n v="6.3564821320812426"/>
  </r>
  <r>
    <s v="DPE067"/>
    <x v="0"/>
    <s v="LABORF"/>
    <s v="2026"/>
    <n v="0"/>
    <s v="CE005"/>
    <s v="117ETE"/>
    <s v="2412"/>
    <s v="684000"/>
    <m/>
    <m/>
    <s v="0"/>
    <s v="District"/>
    <s v="1"/>
    <s v="DO - District Office"/>
    <s v="11"/>
    <x v="1"/>
    <s v="11B"/>
    <s v="Assoc. Chanc. Econ &amp; Workfrce Dev"/>
    <s v="11BJ"/>
    <s v="Workplace Learning"/>
    <m/>
    <m/>
    <m/>
  </r>
  <r>
    <s v="DPE049"/>
    <x v="0"/>
    <s v="LABORF"/>
    <s v="2026"/>
    <n v="0"/>
    <s v="CE005"/>
    <s v="117ETE"/>
    <s v="2412"/>
    <s v="684000"/>
    <m/>
    <m/>
    <s v="0"/>
    <s v="District"/>
    <s v="1"/>
    <s v="DO - District Office"/>
    <s v="11"/>
    <x v="1"/>
    <s v="11B"/>
    <s v="Assoc. Chanc. Econ &amp; Workfrce Dev"/>
    <s v="11BJ"/>
    <s v="Workplace Learning"/>
    <m/>
    <m/>
    <m/>
  </r>
  <r>
    <s v="DMC181"/>
    <x v="0"/>
    <s v="LABORF"/>
    <s v="2026"/>
    <n v="35829.14"/>
    <s v="RP676"/>
    <s v="11BK59"/>
    <s v="2191"/>
    <s v="684000"/>
    <m/>
    <m/>
    <s v="0"/>
    <s v="District"/>
    <s v="1"/>
    <s v="DO - District Office"/>
    <s v="11"/>
    <x v="1"/>
    <s v="11B"/>
    <s v="Assoc. Chanc. Econ &amp; Workfrce Dev"/>
    <s v="11BK"/>
    <s v="SWF Fiscal Agent"/>
    <s v="Class Flexible Limited Benefit (NonInstruct)"/>
    <n v="2277.48"/>
    <n v="6.3565019980942887"/>
  </r>
  <r>
    <s v="DMN080"/>
    <x v="0"/>
    <s v="LABORF"/>
    <s v="2026"/>
    <n v="113446.77"/>
    <s v="RP676"/>
    <s v="11BKEA"/>
    <s v="2110"/>
    <s v="684000"/>
    <m/>
    <m/>
    <s v="0"/>
    <s v="District"/>
    <s v="1"/>
    <s v="DO - District Office"/>
    <s v="11"/>
    <x v="1"/>
    <s v="11B"/>
    <s v="Assoc. Chanc. Econ &amp; Workfrce Dev"/>
    <s v="11BK"/>
    <s v="SWF Fiscal Agent"/>
    <s v="Non Educational Administrator"/>
    <n v="67528.02"/>
    <n v="59.523968818151452"/>
  </r>
  <r>
    <s v="DPE048"/>
    <x v="0"/>
    <s v="LABORF"/>
    <s v="2026"/>
    <n v="0"/>
    <s v="RP677"/>
    <s v="11BKP5"/>
    <s v="2394"/>
    <s v="684000"/>
    <m/>
    <m/>
    <s v="0"/>
    <s v="District"/>
    <s v="1"/>
    <s v="DO - District Office"/>
    <s v="11"/>
    <x v="1"/>
    <s v="11B"/>
    <s v="Assoc. Chanc. Econ &amp; Workfrce Dev"/>
    <s v="11BK"/>
    <s v="SWF Fiscal Agent"/>
    <m/>
    <m/>
    <m/>
  </r>
  <r>
    <s v="DMN084"/>
    <x v="0"/>
    <s v="LABORF"/>
    <s v="2026"/>
    <n v="125075.07"/>
    <s v="RP677"/>
    <s v="11BKT7"/>
    <s v="2110"/>
    <s v="684000"/>
    <m/>
    <m/>
    <s v="0"/>
    <s v="District"/>
    <s v="1"/>
    <s v="DO - District Office"/>
    <s v="11"/>
    <x v="1"/>
    <s v="11B"/>
    <s v="Assoc. Chanc. Econ &amp; Workfrce Dev"/>
    <s v="11BK"/>
    <s v="SWF Fiscal Agent"/>
    <s v="Non Educational Administrator"/>
    <n v="71960.320000000007"/>
    <n v="57.533703558990617"/>
  </r>
  <r>
    <s v="DTM012"/>
    <x v="0"/>
    <s v="LABORF"/>
    <s v="2026"/>
    <n v="0"/>
    <s v="GU001"/>
    <s v="11BWD1"/>
    <s v="1214"/>
    <s v="679000"/>
    <m/>
    <m/>
    <s v="0"/>
    <s v="District"/>
    <s v="1"/>
    <s v="DO - District Office"/>
    <s v="11"/>
    <x v="1"/>
    <s v="11B"/>
    <s v="Assoc. Chanc. Econ &amp; Workfrce Dev"/>
    <s v="11BW"/>
    <s v="Econ &amp; Workfrce Dev"/>
    <m/>
    <m/>
    <m/>
  </r>
  <r>
    <s v="DMN043"/>
    <x v="0"/>
    <s v="LABORF"/>
    <s v="2026"/>
    <n v="24836.02"/>
    <s v="RP461"/>
    <s v="11BZE1"/>
    <s v="2110"/>
    <s v="684000"/>
    <m/>
    <m/>
    <s v="0"/>
    <s v="District"/>
    <s v="1"/>
    <s v="DO - District Office"/>
    <s v="11"/>
    <x v="1"/>
    <s v="11B"/>
    <s v="Assoc. Chanc. Econ &amp; Workfrce Dev"/>
    <s v="11BZ"/>
    <s v="Clean Energy, Zero Emissions"/>
    <s v="Non Educational Administrator"/>
    <n v="33752.699999999997"/>
    <n v="135.90220977435192"/>
  </r>
  <r>
    <s v="DMC129"/>
    <x v="0"/>
    <s v="LABORF"/>
    <s v="2026"/>
    <n v="4853.38"/>
    <s v="RP461"/>
    <s v="11BZE1"/>
    <s v="2191"/>
    <s v="684000"/>
    <m/>
    <m/>
    <s v="0"/>
    <s v="District"/>
    <s v="1"/>
    <s v="DO - District Office"/>
    <s v="11"/>
    <x v="1"/>
    <s v="11B"/>
    <s v="Assoc. Chanc. Econ &amp; Workfrce Dev"/>
    <s v="11BZ"/>
    <s v="Clean Energy, Zero Emissions"/>
    <s v="Class Flexible Limited Benefit (NonInstruct)"/>
    <n v="308.51"/>
    <n v="6.356600966748946"/>
  </r>
  <r>
    <s v="DML004"/>
    <x v="0"/>
    <s v="LABORF"/>
    <s v="2026"/>
    <n v="84655.73"/>
    <s v="GU001"/>
    <s v="120BS0"/>
    <s v="2190"/>
    <s v="672000"/>
    <m/>
    <m/>
    <s v="0"/>
    <s v="District"/>
    <s v="1"/>
    <s v="DO - District Office"/>
    <s v="12"/>
    <x v="2"/>
    <s v="120"/>
    <s v="Asst. Chancellor, Admin Svcs."/>
    <s v="120A"/>
    <s v="Asst. Chancellor - Admin Svcs."/>
    <m/>
    <m/>
    <n v="0"/>
  </r>
  <r>
    <s v="DMN005"/>
    <x v="0"/>
    <s v="LABORF"/>
    <s v="2026"/>
    <n v="184792.84"/>
    <s v="GU001"/>
    <s v="120BS0"/>
    <s v="2110"/>
    <s v="672000"/>
    <m/>
    <m/>
    <s v="0"/>
    <s v="District"/>
    <s v="1"/>
    <s v="DO - District Office"/>
    <s v="12"/>
    <x v="2"/>
    <s v="120"/>
    <s v="Asst. Chancellor, Admin Svcs."/>
    <s v="120A"/>
    <s v="Asst. Chancellor - Admin Svcs."/>
    <m/>
    <m/>
    <n v="0"/>
  </r>
  <r>
    <s v="DMC212"/>
    <x v="0"/>
    <s v="LABOR"/>
    <s v="2026"/>
    <n v="0"/>
    <s v="GU001"/>
    <s v="122BS2"/>
    <s v="2191"/>
    <s v="672000"/>
    <m/>
    <m/>
    <s v="0"/>
    <s v="District"/>
    <s v="1"/>
    <s v="DO - District Office"/>
    <s v="12"/>
    <x v="2"/>
    <s v="122"/>
    <s v="Director of Accounting Services"/>
    <s v="122A"/>
    <s v="Director of Accounting Services"/>
    <m/>
    <m/>
    <m/>
  </r>
  <r>
    <s v="DMC120"/>
    <x v="0"/>
    <s v="LABORF"/>
    <s v="2026"/>
    <n v="69910.52"/>
    <s v="GU001"/>
    <s v="122BS2"/>
    <s v="2191"/>
    <s v="672000"/>
    <m/>
    <m/>
    <s v="0"/>
    <s v="District"/>
    <s v="1"/>
    <s v="DO - District Office"/>
    <s v="12"/>
    <x v="2"/>
    <s v="122"/>
    <s v="Director of Accounting Services"/>
    <s v="122A"/>
    <s v="Director of Accounting Services"/>
    <m/>
    <m/>
    <n v="0"/>
  </r>
  <r>
    <s v="DMC165"/>
    <x v="0"/>
    <s v="LABORF"/>
    <s v="2026"/>
    <n v="73449.850000000006"/>
    <s v="GU001"/>
    <s v="122BS2"/>
    <s v="2191"/>
    <s v="672000"/>
    <m/>
    <m/>
    <s v="0"/>
    <s v="District"/>
    <s v="1"/>
    <s v="DO - District Office"/>
    <s v="12"/>
    <x v="2"/>
    <s v="122"/>
    <s v="Director of Accounting Services"/>
    <s v="122A"/>
    <s v="Director of Accounting Services"/>
    <m/>
    <m/>
    <n v="0"/>
  </r>
  <r>
    <s v="DMN076"/>
    <x v="0"/>
    <s v="LABORF"/>
    <s v="2026"/>
    <n v="113446.77"/>
    <s v="GU001"/>
    <s v="122BS2"/>
    <s v="2110"/>
    <s v="672000"/>
    <m/>
    <m/>
    <s v="0"/>
    <s v="District"/>
    <s v="1"/>
    <s v="DO - District Office"/>
    <s v="12"/>
    <x v="2"/>
    <s v="122"/>
    <s v="Director of Accounting Services"/>
    <s v="122A"/>
    <s v="Director of Accounting Services"/>
    <m/>
    <m/>
    <m/>
  </r>
  <r>
    <s v="DMC018"/>
    <x v="0"/>
    <s v="LABORF"/>
    <s v="2026"/>
    <n v="64918.94"/>
    <s v="GU001"/>
    <s v="122BS3"/>
    <s v="2191"/>
    <s v="672000"/>
    <m/>
    <m/>
    <s v="0"/>
    <s v="District"/>
    <s v="1"/>
    <s v="DO - District Office"/>
    <s v="12"/>
    <x v="2"/>
    <s v="122"/>
    <s v="Director of Accounting Services"/>
    <s v="122B"/>
    <s v="BC Business Office"/>
    <m/>
    <m/>
    <m/>
  </r>
  <r>
    <s v="DMC140"/>
    <x v="0"/>
    <s v="LABORF"/>
    <s v="2026"/>
    <n v="46343.040000000001"/>
    <s v="GU001"/>
    <s v="122BS3"/>
    <s v="2191"/>
    <s v="672000"/>
    <m/>
    <m/>
    <s v="0"/>
    <s v="District"/>
    <s v="1"/>
    <s v="DO - District Office"/>
    <s v="12"/>
    <x v="2"/>
    <s v="122"/>
    <s v="Director of Accounting Services"/>
    <s v="122B"/>
    <s v="BC Business Office"/>
    <m/>
    <m/>
    <m/>
  </r>
  <r>
    <s v="DMC012"/>
    <x v="0"/>
    <s v="LABORF"/>
    <s v="2026"/>
    <n v="57378.8"/>
    <s v="GU001"/>
    <s v="122BS4"/>
    <s v="2191"/>
    <s v="672000"/>
    <m/>
    <m/>
    <s v="0"/>
    <s v="District"/>
    <s v="1"/>
    <s v="DO - District Office"/>
    <s v="12"/>
    <x v="2"/>
    <s v="122"/>
    <s v="Director of Accounting Services"/>
    <s v="122P"/>
    <s v="PC Business Office"/>
    <m/>
    <m/>
    <m/>
  </r>
  <r>
    <s v="DMN065"/>
    <x v="0"/>
    <s v="LABORF"/>
    <s v="2026"/>
    <n v="267157.77"/>
    <s v="GU001"/>
    <s v="130IT0"/>
    <s v="2110"/>
    <s v="678000"/>
    <m/>
    <m/>
    <s v="0"/>
    <s v="District"/>
    <s v="1"/>
    <s v="DO - District Office"/>
    <s v="13"/>
    <x v="3"/>
    <s v="130"/>
    <s v="IT-Dir. Information Technology"/>
    <s v="130A"/>
    <s v="IT-Dir. Information Technology"/>
    <m/>
    <m/>
    <m/>
  </r>
  <r>
    <s v="DMC139"/>
    <x v="0"/>
    <s v="LABORF"/>
    <s v="2026"/>
    <n v="96372.55"/>
    <s v="GU001"/>
    <s v="132EA0"/>
    <s v="2191"/>
    <s v="678000"/>
    <m/>
    <m/>
    <s v="0"/>
    <s v="District"/>
    <s v="1"/>
    <s v="DO - District Office"/>
    <s v="13"/>
    <x v="3"/>
    <s v="132"/>
    <s v="IT-Director, Enterprise Application"/>
    <s v="132A"/>
    <s v="IT-Director, Enterprise Application"/>
    <m/>
    <m/>
    <m/>
  </r>
  <r>
    <s v="DMC028"/>
    <x v="0"/>
    <s v="LABORF"/>
    <s v="2026"/>
    <n v="126449.06"/>
    <s v="GU001"/>
    <s v="132EA0"/>
    <s v="2191"/>
    <s v="678000"/>
    <m/>
    <m/>
    <s v="0"/>
    <s v="District"/>
    <s v="1"/>
    <s v="DO - District Office"/>
    <s v="13"/>
    <x v="3"/>
    <s v="132"/>
    <s v="IT-Director, Enterprise Application"/>
    <s v="132A"/>
    <s v="IT-Director, Enterprise Application"/>
    <m/>
    <m/>
    <m/>
  </r>
  <r>
    <s v="DMC176"/>
    <x v="0"/>
    <s v="LABORF"/>
    <s v="2026"/>
    <n v="73449.850000000006"/>
    <s v="GU001"/>
    <s v="133II0"/>
    <s v="2191"/>
    <s v="678000"/>
    <m/>
    <m/>
    <s v="0"/>
    <s v="District"/>
    <s v="1"/>
    <s v="DO - District Office"/>
    <s v="13"/>
    <x v="3"/>
    <s v="133"/>
    <s v="IT-Director, IT Infrastructure"/>
    <s v="133A"/>
    <s v="IT-Director, IT Infrastructure"/>
    <m/>
    <m/>
    <m/>
  </r>
  <r>
    <s v="DMC042"/>
    <x v="0"/>
    <s v="LABORF"/>
    <s v="2026"/>
    <n v="143065.49"/>
    <s v="GU001"/>
    <s v="133II0"/>
    <s v="2191"/>
    <s v="678000"/>
    <m/>
    <m/>
    <s v="0"/>
    <s v="District"/>
    <s v="1"/>
    <s v="DO - District Office"/>
    <s v="13"/>
    <x v="3"/>
    <s v="133"/>
    <s v="IT-Director, IT Infrastructure"/>
    <s v="133A"/>
    <s v="IT-Director, IT Infrastructure"/>
    <m/>
    <m/>
    <m/>
  </r>
  <r>
    <s v="DMC016"/>
    <x v="0"/>
    <s v="LABORF"/>
    <s v="2026"/>
    <n v="81074.759999999995"/>
    <s v="GU001"/>
    <s v="140HR0"/>
    <s v="2191"/>
    <s v="673000"/>
    <m/>
    <m/>
    <s v="0"/>
    <s v="District"/>
    <s v="1"/>
    <s v="DO - District Office"/>
    <s v="14"/>
    <x v="4"/>
    <s v="140"/>
    <s v="HR - Vice Chancellor"/>
    <s v="140A"/>
    <s v="HR - Vice Chancellor"/>
    <m/>
    <m/>
    <m/>
  </r>
  <r>
    <s v="DMC086"/>
    <x v="0"/>
    <s v="LABORF"/>
    <s v="2026"/>
    <n v="60283.64"/>
    <s v="GU001"/>
    <s v="145HR4"/>
    <s v="2191"/>
    <s v="673000"/>
    <m/>
    <m/>
    <s v="0"/>
    <s v="District"/>
    <s v="1"/>
    <s v="DO - District Office"/>
    <s v="14"/>
    <x v="4"/>
    <s v="145"/>
    <s v="District HR"/>
    <s v="145A"/>
    <s v="HR Manager - PC"/>
    <m/>
    <m/>
    <m/>
  </r>
  <r>
    <s v="DMC158"/>
    <x v="0"/>
    <s v="LABORF"/>
    <s v="2026"/>
    <n v="61790.720000000001"/>
    <s v="GU001"/>
    <s v="145HR5"/>
    <s v="2191"/>
    <s v="673000"/>
    <m/>
    <m/>
    <s v="0"/>
    <s v="District"/>
    <s v="1"/>
    <s v="DO - District Office"/>
    <s v="14"/>
    <x v="4"/>
    <s v="145"/>
    <s v="District HR"/>
    <s v="145C"/>
    <s v="HR Manager - CC"/>
    <m/>
    <m/>
    <m/>
  </r>
  <r>
    <s v="BMM081"/>
    <x v="0"/>
    <s v="LABORF"/>
    <s v="2026"/>
    <n v="134531.96"/>
    <s v="GU001"/>
    <s v="206AT0"/>
    <s v="1214"/>
    <s v="696011"/>
    <m/>
    <m/>
    <s v="0"/>
    <s v="District"/>
    <s v="2"/>
    <s v="Bakersfield College"/>
    <s v="20"/>
    <x v="5"/>
    <s v="206"/>
    <s v="BC Athletics"/>
    <s v="206A"/>
    <s v="BC Athletics"/>
    <m/>
    <m/>
    <m/>
  </r>
  <r>
    <s v="BMN206"/>
    <x v="0"/>
    <s v="LABORF"/>
    <s v="2026"/>
    <n v="113446.77"/>
    <s v="GU001"/>
    <s v="206AT0"/>
    <s v="2110"/>
    <s v="696011"/>
    <m/>
    <m/>
    <s v="0"/>
    <s v="District"/>
    <s v="2"/>
    <s v="Bakersfield College"/>
    <s v="20"/>
    <x v="5"/>
    <s v="206"/>
    <s v="BC Athletics"/>
    <s v="206A"/>
    <s v="BC Athletics"/>
    <m/>
    <m/>
    <m/>
  </r>
  <r>
    <s v="BMF520"/>
    <x v="0"/>
    <s v="LABORF"/>
    <s v="2026"/>
    <n v="51045.98"/>
    <s v="GU001"/>
    <s v="206AT0"/>
    <s v="1100"/>
    <s v="083550"/>
    <m/>
    <m/>
    <s v="0"/>
    <s v="District"/>
    <s v="2"/>
    <s v="Bakersfield College"/>
    <s v="20"/>
    <x v="5"/>
    <s v="206"/>
    <s v="BC Athletics"/>
    <s v="206A"/>
    <s v="BC Athletics"/>
    <m/>
    <m/>
    <m/>
  </r>
  <r>
    <s v="BMN205"/>
    <x v="0"/>
    <s v="LABORF"/>
    <s v="2026"/>
    <n v="113446.77"/>
    <s v="GU001"/>
    <s v="206AT0"/>
    <s v="2110"/>
    <s v="696011"/>
    <m/>
    <m/>
    <s v="0"/>
    <s v="District"/>
    <s v="2"/>
    <s v="Bakersfield College"/>
    <s v="20"/>
    <x v="5"/>
    <s v="206"/>
    <s v="BC Athletics"/>
    <s v="206A"/>
    <s v="BC Athletics"/>
    <m/>
    <m/>
    <m/>
  </r>
  <r>
    <s v="BMF587"/>
    <x v="0"/>
    <s v="LABORF"/>
    <s v="2026"/>
    <n v="13963.32"/>
    <s v="GU001"/>
    <s v="206AT0"/>
    <s v="1251"/>
    <s v="696011"/>
    <m/>
    <m/>
    <s v="0"/>
    <s v="District"/>
    <s v="2"/>
    <s v="Bakersfield College"/>
    <s v="20"/>
    <x v="5"/>
    <s v="206"/>
    <s v="BC Athletics"/>
    <s v="206A"/>
    <s v="BC Athletics"/>
    <m/>
    <m/>
    <m/>
  </r>
  <r>
    <s v="BMN115"/>
    <x v="0"/>
    <s v="LABORF"/>
    <s v="2026"/>
    <n v="88888.51"/>
    <s v="GU001"/>
    <s v="206AT0"/>
    <s v="2110"/>
    <s v="696011"/>
    <m/>
    <m/>
    <s v="0"/>
    <s v="District"/>
    <s v="2"/>
    <s v="Bakersfield College"/>
    <s v="20"/>
    <x v="5"/>
    <s v="206"/>
    <s v="BC Athletics"/>
    <s v="206A"/>
    <s v="BC Athletics"/>
    <m/>
    <m/>
    <m/>
  </r>
  <r>
    <s v="BMC470"/>
    <x v="0"/>
    <s v="LABORF"/>
    <s v="2026"/>
    <n v="71658.28"/>
    <s v="GU001"/>
    <s v="206AT0"/>
    <s v="2191"/>
    <s v="696011"/>
    <m/>
    <m/>
    <s v="0"/>
    <s v="District"/>
    <s v="2"/>
    <s v="Bakersfield College"/>
    <s v="20"/>
    <x v="5"/>
    <s v="206"/>
    <s v="BC Athletics"/>
    <s v="206A"/>
    <s v="BC Athletics"/>
    <m/>
    <m/>
    <m/>
  </r>
  <r>
    <s v="BMF042"/>
    <x v="0"/>
    <s v="LABORF"/>
    <s v="2026"/>
    <n v="77176.36"/>
    <s v="GU001"/>
    <s v="206PH1"/>
    <s v="1100"/>
    <s v="083500"/>
    <m/>
    <m/>
    <s v="0"/>
    <s v="District"/>
    <s v="2"/>
    <s v="Bakersfield College"/>
    <s v="20"/>
    <x v="5"/>
    <s v="206"/>
    <s v="BC Athletics"/>
    <s v="206B"/>
    <s v="BC Athletics-INST"/>
    <m/>
    <m/>
    <m/>
  </r>
  <r>
    <s v="BPE793"/>
    <x v="0"/>
    <s v="LABORF"/>
    <s v="2026"/>
    <n v="0"/>
    <s v="RP681"/>
    <s v="20DAY1"/>
    <s v="2394"/>
    <s v="684000"/>
    <s v="EET001"/>
    <m/>
    <s v="0"/>
    <s v="District"/>
    <s v="2"/>
    <s v="Bakersfield College"/>
    <s v="20"/>
    <x v="5"/>
    <s v="20D"/>
    <s v="President - Bakersfield College"/>
    <s v="20DA"/>
    <s v="BC Tech Program"/>
    <m/>
    <m/>
    <m/>
  </r>
  <r>
    <s v="BMC723"/>
    <x v="0"/>
    <s v="LABORF"/>
    <s v="2026"/>
    <n v="73449.850000000006"/>
    <s v="GU001"/>
    <s v="20IIF0"/>
    <s v="2191"/>
    <s v="678012"/>
    <m/>
    <m/>
    <s v="0"/>
    <s v="District"/>
    <s v="2"/>
    <s v="Bakersfield College"/>
    <s v="20"/>
    <x v="5"/>
    <s v="20I"/>
    <s v="Information Services"/>
    <s v="20IA"/>
    <s v="Information Services"/>
    <m/>
    <m/>
    <m/>
  </r>
  <r>
    <s v="BPE581"/>
    <x v="0"/>
    <s v="LABORF"/>
    <s v="2026"/>
    <n v="0"/>
    <s v="GU001"/>
    <s v="210VI0"/>
    <s v="2394"/>
    <s v="601000"/>
    <m/>
    <m/>
    <s v="0"/>
    <s v="District"/>
    <s v="2"/>
    <s v="Bakersfield College"/>
    <s v="21"/>
    <x v="6"/>
    <s v="210"/>
    <s v="VP of Student Learning"/>
    <s v="210A"/>
    <s v="VP Student Learning"/>
    <m/>
    <m/>
    <m/>
  </r>
  <r>
    <s v="BPE638"/>
    <x v="0"/>
    <s v="LABORF"/>
    <s v="2026"/>
    <n v="0"/>
    <s v="GU001"/>
    <s v="210VI0"/>
    <s v="2394"/>
    <s v="601000"/>
    <m/>
    <m/>
    <s v="0"/>
    <s v="District"/>
    <s v="2"/>
    <s v="Bakersfield College"/>
    <s v="21"/>
    <x v="6"/>
    <s v="210"/>
    <s v="VP of Student Learning"/>
    <s v="210A"/>
    <s v="VP Student Learning"/>
    <m/>
    <m/>
    <m/>
  </r>
  <r>
    <s v="BPE664"/>
    <x v="0"/>
    <s v="LABORF"/>
    <s v="2026"/>
    <n v="0"/>
    <s v="GU001"/>
    <s v="210VI0"/>
    <s v="2394"/>
    <s v="601000"/>
    <m/>
    <m/>
    <s v="0"/>
    <s v="District"/>
    <s v="2"/>
    <s v="Bakersfield College"/>
    <s v="21"/>
    <x v="6"/>
    <s v="210"/>
    <s v="VP of Student Learning"/>
    <s v="210A"/>
    <s v="VP Student Learning"/>
    <m/>
    <m/>
    <m/>
  </r>
  <r>
    <s v="BPE076"/>
    <x v="0"/>
    <s v="LABORF"/>
    <s v="2026"/>
    <n v="0"/>
    <s v="GU001"/>
    <s v="210VI0"/>
    <s v="2394"/>
    <s v="601000"/>
    <m/>
    <m/>
    <s v="0"/>
    <s v="District"/>
    <s v="2"/>
    <s v="Bakersfield College"/>
    <s v="21"/>
    <x v="6"/>
    <s v="210"/>
    <s v="VP of Student Learning"/>
    <s v="210A"/>
    <s v="VP Student Learning"/>
    <m/>
    <m/>
    <m/>
  </r>
  <r>
    <s v="BPE147"/>
    <x v="0"/>
    <s v="LABORF"/>
    <s v="2026"/>
    <n v="0"/>
    <s v="GU001"/>
    <s v="210VI0"/>
    <s v="2394"/>
    <s v="601000"/>
    <m/>
    <m/>
    <s v="0"/>
    <s v="District"/>
    <s v="2"/>
    <s v="Bakersfield College"/>
    <s v="21"/>
    <x v="6"/>
    <s v="210"/>
    <s v="VP of Student Learning"/>
    <s v="210A"/>
    <s v="VP Student Learning"/>
    <m/>
    <m/>
    <m/>
  </r>
  <r>
    <s v="BPE306"/>
    <x v="0"/>
    <s v="LABORF"/>
    <s v="2026"/>
    <n v="0"/>
    <s v="GU001"/>
    <s v="210VI0"/>
    <s v="2394"/>
    <s v="601000"/>
    <m/>
    <m/>
    <s v="0"/>
    <s v="District"/>
    <s v="2"/>
    <s v="Bakersfield College"/>
    <s v="21"/>
    <x v="6"/>
    <s v="210"/>
    <s v="VP of Student Learning"/>
    <s v="210A"/>
    <s v="VP Student Learning"/>
    <m/>
    <m/>
    <m/>
  </r>
  <r>
    <s v="BPE386"/>
    <x v="0"/>
    <s v="LABORF"/>
    <s v="2026"/>
    <n v="0"/>
    <s v="GU001"/>
    <s v="210VI0"/>
    <s v="2394"/>
    <s v="601000"/>
    <m/>
    <m/>
    <s v="0"/>
    <s v="District"/>
    <s v="2"/>
    <s v="Bakersfield College"/>
    <s v="21"/>
    <x v="6"/>
    <s v="210"/>
    <s v="VP of Student Learning"/>
    <s v="210A"/>
    <s v="VP Student Learning"/>
    <m/>
    <m/>
    <m/>
  </r>
  <r>
    <s v="BPE406"/>
    <x v="0"/>
    <s v="LABORF"/>
    <s v="2026"/>
    <n v="0"/>
    <s v="GU001"/>
    <s v="210VI0"/>
    <s v="2394"/>
    <s v="601000"/>
    <m/>
    <m/>
    <s v="0"/>
    <s v="District"/>
    <s v="2"/>
    <s v="Bakersfield College"/>
    <s v="21"/>
    <x v="6"/>
    <s v="210"/>
    <s v="VP of Student Learning"/>
    <s v="210A"/>
    <s v="VP Student Learning"/>
    <m/>
    <m/>
    <m/>
  </r>
  <r>
    <s v="BPE508"/>
    <x v="0"/>
    <s v="LABORF"/>
    <s v="2026"/>
    <n v="0"/>
    <s v="GU001"/>
    <s v="210VI0"/>
    <s v="2394"/>
    <s v="601000"/>
    <m/>
    <m/>
    <s v="0"/>
    <s v="District"/>
    <s v="2"/>
    <s v="Bakersfield College"/>
    <s v="21"/>
    <x v="6"/>
    <s v="210"/>
    <s v="VP of Student Learning"/>
    <s v="210A"/>
    <s v="VP Student Learning"/>
    <m/>
    <m/>
    <m/>
  </r>
  <r>
    <s v="BPE572"/>
    <x v="0"/>
    <s v="LABORF"/>
    <s v="2026"/>
    <n v="0"/>
    <s v="GU001"/>
    <s v="210VI0"/>
    <s v="2394"/>
    <s v="601000"/>
    <m/>
    <m/>
    <s v="0"/>
    <s v="District"/>
    <s v="2"/>
    <s v="Bakersfield College"/>
    <s v="21"/>
    <x v="6"/>
    <s v="210"/>
    <s v="VP of Student Learning"/>
    <s v="210A"/>
    <s v="VP Student Learning"/>
    <m/>
    <m/>
    <m/>
  </r>
  <r>
    <s v="BTF094"/>
    <x v="0"/>
    <s v="LABORF"/>
    <s v="2026"/>
    <n v="0"/>
    <s v="GU001"/>
    <s v="210VI0"/>
    <s v="1311"/>
    <s v="499900"/>
    <m/>
    <m/>
    <s v="0"/>
    <s v="District"/>
    <s v="2"/>
    <s v="Bakersfield College"/>
    <s v="21"/>
    <x v="6"/>
    <s v="210"/>
    <s v="VP of Student Learning"/>
    <s v="210A"/>
    <s v="VP Student Learning"/>
    <m/>
    <m/>
    <m/>
  </r>
  <r>
    <s v="BTF105"/>
    <x v="0"/>
    <s v="LABORF"/>
    <s v="2026"/>
    <n v="0"/>
    <s v="GU001"/>
    <s v="210VI0"/>
    <s v="1311"/>
    <s v="499900"/>
    <m/>
    <m/>
    <s v="0"/>
    <s v="District"/>
    <s v="2"/>
    <s v="Bakersfield College"/>
    <s v="21"/>
    <x v="6"/>
    <s v="210"/>
    <s v="VP of Student Learning"/>
    <s v="210A"/>
    <s v="VP Student Learning"/>
    <m/>
    <m/>
    <m/>
  </r>
  <r>
    <s v="BPE637"/>
    <x v="0"/>
    <s v="LABORF"/>
    <s v="2026"/>
    <n v="0"/>
    <s v="GU001"/>
    <s v="210VI0"/>
    <s v="2394"/>
    <s v="601000"/>
    <m/>
    <m/>
    <s v="0"/>
    <s v="District"/>
    <s v="2"/>
    <s v="Bakersfield College"/>
    <s v="21"/>
    <x v="6"/>
    <s v="210"/>
    <s v="VP of Student Learning"/>
    <s v="210A"/>
    <s v="VP Student Learning"/>
    <m/>
    <m/>
    <m/>
  </r>
  <r>
    <s v="BPE643"/>
    <x v="0"/>
    <s v="LABORF"/>
    <s v="2026"/>
    <n v="0"/>
    <s v="GU001"/>
    <s v="210VI0"/>
    <s v="2394"/>
    <s v="601000"/>
    <m/>
    <m/>
    <s v="0"/>
    <s v="District"/>
    <s v="2"/>
    <s v="Bakersfield College"/>
    <s v="21"/>
    <x v="6"/>
    <s v="210"/>
    <s v="VP of Student Learning"/>
    <s v="210A"/>
    <s v="VP Student Learning"/>
    <m/>
    <m/>
    <m/>
  </r>
  <r>
    <s v="BPE737"/>
    <x v="0"/>
    <s v="LABORF"/>
    <s v="2026"/>
    <n v="0"/>
    <s v="GU001"/>
    <s v="210VI0"/>
    <s v="2394"/>
    <s v="601000"/>
    <m/>
    <m/>
    <s v="0"/>
    <s v="District"/>
    <s v="2"/>
    <s v="Bakersfield College"/>
    <s v="21"/>
    <x v="6"/>
    <s v="210"/>
    <s v="VP of Student Learning"/>
    <s v="210A"/>
    <s v="VP Student Learning"/>
    <m/>
    <m/>
    <m/>
  </r>
  <r>
    <s v="BPE959"/>
    <x v="0"/>
    <s v="LABORF"/>
    <s v="2026"/>
    <n v="0"/>
    <s v="GU001"/>
    <s v="210VI0"/>
    <s v="2394"/>
    <s v="601000"/>
    <m/>
    <m/>
    <s v="0"/>
    <s v="District"/>
    <s v="2"/>
    <s v="Bakersfield College"/>
    <s v="21"/>
    <x v="6"/>
    <s v="210"/>
    <s v="VP of Student Learning"/>
    <s v="210A"/>
    <s v="VP Student Learning"/>
    <m/>
    <m/>
    <m/>
  </r>
  <r>
    <s v="BPE019"/>
    <x v="0"/>
    <s v="LABORF"/>
    <s v="2026"/>
    <n v="0"/>
    <s v="GU001"/>
    <s v="210VI0"/>
    <s v="2394"/>
    <s v="601000"/>
    <m/>
    <m/>
    <s v="0"/>
    <s v="District"/>
    <s v="2"/>
    <s v="Bakersfield College"/>
    <s v="21"/>
    <x v="6"/>
    <s v="210"/>
    <s v="VP of Student Learning"/>
    <s v="210A"/>
    <s v="VP Student Learning"/>
    <m/>
    <m/>
    <m/>
  </r>
  <r>
    <s v="BPE024"/>
    <x v="0"/>
    <s v="LABORF"/>
    <s v="2026"/>
    <n v="0"/>
    <s v="GU001"/>
    <s v="210VI0"/>
    <s v="2394"/>
    <s v="601000"/>
    <m/>
    <m/>
    <s v="0"/>
    <s v="District"/>
    <s v="2"/>
    <s v="Bakersfield College"/>
    <s v="21"/>
    <x v="6"/>
    <s v="210"/>
    <s v="VP of Student Learning"/>
    <s v="210A"/>
    <s v="VP Student Learning"/>
    <m/>
    <m/>
    <m/>
  </r>
  <r>
    <s v="BPE034"/>
    <x v="0"/>
    <s v="LABORF"/>
    <s v="2026"/>
    <n v="0"/>
    <s v="GU001"/>
    <s v="210VI0"/>
    <s v="2394"/>
    <s v="601000"/>
    <m/>
    <m/>
    <s v="0"/>
    <s v="District"/>
    <s v="2"/>
    <s v="Bakersfield College"/>
    <s v="21"/>
    <x v="6"/>
    <s v="210"/>
    <s v="VP of Student Learning"/>
    <s v="210A"/>
    <s v="VP Student Learning"/>
    <m/>
    <m/>
    <m/>
  </r>
  <r>
    <s v="BPE072"/>
    <x v="0"/>
    <s v="LABORF"/>
    <s v="2026"/>
    <n v="0"/>
    <s v="GU001"/>
    <s v="210VI0"/>
    <s v="2394"/>
    <s v="601000"/>
    <m/>
    <m/>
    <s v="0"/>
    <s v="District"/>
    <s v="2"/>
    <s v="Bakersfield College"/>
    <s v="21"/>
    <x v="6"/>
    <s v="210"/>
    <s v="VP of Student Learning"/>
    <s v="210A"/>
    <s v="VP Student Learning"/>
    <m/>
    <m/>
    <m/>
  </r>
  <r>
    <s v="BPE079"/>
    <x v="0"/>
    <s v="LABORF"/>
    <s v="2026"/>
    <n v="0"/>
    <s v="GU001"/>
    <s v="210VI0"/>
    <s v="2394"/>
    <s v="601000"/>
    <m/>
    <m/>
    <s v="0"/>
    <s v="District"/>
    <s v="2"/>
    <s v="Bakersfield College"/>
    <s v="21"/>
    <x v="6"/>
    <s v="210"/>
    <s v="VP of Student Learning"/>
    <s v="210A"/>
    <s v="VP Student Learning"/>
    <m/>
    <m/>
    <m/>
  </r>
  <r>
    <s v="BPE097"/>
    <x v="0"/>
    <s v="LABORF"/>
    <s v="2026"/>
    <n v="0"/>
    <s v="GU001"/>
    <s v="210VI0"/>
    <s v="2394"/>
    <s v="601000"/>
    <m/>
    <m/>
    <s v="0"/>
    <s v="District"/>
    <s v="2"/>
    <s v="Bakersfield College"/>
    <s v="21"/>
    <x v="6"/>
    <s v="210"/>
    <s v="VP of Student Learning"/>
    <s v="210A"/>
    <s v="VP Student Learning"/>
    <m/>
    <m/>
    <m/>
  </r>
  <r>
    <s v="BPE159"/>
    <x v="0"/>
    <s v="LABORF"/>
    <s v="2026"/>
    <n v="0"/>
    <s v="GU001"/>
    <s v="210VI0"/>
    <s v="2394"/>
    <s v="601000"/>
    <m/>
    <m/>
    <s v="0"/>
    <s v="District"/>
    <s v="2"/>
    <s v="Bakersfield College"/>
    <s v="21"/>
    <x v="6"/>
    <s v="210"/>
    <s v="VP of Student Learning"/>
    <s v="210A"/>
    <s v="VP Student Learning"/>
    <m/>
    <m/>
    <m/>
  </r>
  <r>
    <s v="BPE185"/>
    <x v="0"/>
    <s v="LABORF"/>
    <s v="2026"/>
    <n v="0"/>
    <s v="GU001"/>
    <s v="210VI0"/>
    <s v="2394"/>
    <s v="601000"/>
    <m/>
    <m/>
    <s v="0"/>
    <s v="District"/>
    <s v="2"/>
    <s v="Bakersfield College"/>
    <s v="21"/>
    <x v="6"/>
    <s v="210"/>
    <s v="VP of Student Learning"/>
    <s v="210A"/>
    <s v="VP Student Learning"/>
    <m/>
    <m/>
    <m/>
  </r>
  <r>
    <s v="BPE221"/>
    <x v="0"/>
    <s v="LABORF"/>
    <s v="2026"/>
    <n v="0"/>
    <s v="GU001"/>
    <s v="210VI0"/>
    <s v="2394"/>
    <s v="601000"/>
    <m/>
    <m/>
    <s v="0"/>
    <s v="District"/>
    <s v="2"/>
    <s v="Bakersfield College"/>
    <s v="21"/>
    <x v="6"/>
    <s v="210"/>
    <s v="VP of Student Learning"/>
    <s v="210A"/>
    <s v="VP Student Learning"/>
    <m/>
    <m/>
    <m/>
  </r>
  <r>
    <s v="BPE311"/>
    <x v="0"/>
    <s v="LABORF"/>
    <s v="2026"/>
    <n v="0"/>
    <s v="GU001"/>
    <s v="210VI0"/>
    <s v="2394"/>
    <s v="601000"/>
    <m/>
    <m/>
    <s v="0"/>
    <s v="District"/>
    <s v="2"/>
    <s v="Bakersfield College"/>
    <s v="21"/>
    <x v="6"/>
    <s v="210"/>
    <s v="VP of Student Learning"/>
    <s v="210A"/>
    <s v="VP Student Learning"/>
    <m/>
    <m/>
    <m/>
  </r>
  <r>
    <s v="BPE329"/>
    <x v="0"/>
    <s v="LABORF"/>
    <s v="2026"/>
    <n v="0"/>
    <s v="GU001"/>
    <s v="210VI0"/>
    <s v="2394"/>
    <s v="601000"/>
    <m/>
    <m/>
    <s v="0"/>
    <s v="District"/>
    <s v="2"/>
    <s v="Bakersfield College"/>
    <s v="21"/>
    <x v="6"/>
    <s v="210"/>
    <s v="VP of Student Learning"/>
    <s v="210A"/>
    <s v="VP Student Learning"/>
    <m/>
    <m/>
    <m/>
  </r>
  <r>
    <s v="BPE388"/>
    <x v="0"/>
    <s v="LABORF"/>
    <s v="2026"/>
    <n v="0"/>
    <s v="GU001"/>
    <s v="210VI0"/>
    <s v="2394"/>
    <s v="601000"/>
    <m/>
    <m/>
    <s v="0"/>
    <s v="District"/>
    <s v="2"/>
    <s v="Bakersfield College"/>
    <s v="21"/>
    <x v="6"/>
    <s v="210"/>
    <s v="VP of Student Learning"/>
    <s v="210A"/>
    <s v="VP Student Learning"/>
    <m/>
    <m/>
    <m/>
  </r>
  <r>
    <s v="BPE483"/>
    <x v="0"/>
    <s v="LABORF"/>
    <s v="2026"/>
    <n v="0"/>
    <s v="GU001"/>
    <s v="210VI0"/>
    <s v="2394"/>
    <s v="601000"/>
    <m/>
    <m/>
    <s v="0"/>
    <s v="District"/>
    <s v="2"/>
    <s v="Bakersfield College"/>
    <s v="21"/>
    <x v="6"/>
    <s v="210"/>
    <s v="VP of Student Learning"/>
    <s v="210A"/>
    <s v="VP Student Learning"/>
    <m/>
    <m/>
    <m/>
  </r>
  <r>
    <s v="BPE523"/>
    <x v="0"/>
    <s v="LABORF"/>
    <s v="2026"/>
    <n v="0"/>
    <s v="GU001"/>
    <s v="210VI0"/>
    <s v="2394"/>
    <s v="601000"/>
    <m/>
    <m/>
    <s v="0"/>
    <s v="District"/>
    <s v="2"/>
    <s v="Bakersfield College"/>
    <s v="21"/>
    <x v="6"/>
    <s v="210"/>
    <s v="VP of Student Learning"/>
    <s v="210A"/>
    <s v="VP Student Learning"/>
    <m/>
    <m/>
    <m/>
  </r>
  <r>
    <s v="BTF006"/>
    <x v="0"/>
    <s v="LABORF"/>
    <s v="2026"/>
    <n v="0"/>
    <s v="GU001"/>
    <s v="210VI0"/>
    <s v="1311"/>
    <s v="499900"/>
    <m/>
    <m/>
    <s v="0"/>
    <s v="District"/>
    <s v="2"/>
    <s v="Bakersfield College"/>
    <s v="21"/>
    <x v="6"/>
    <s v="210"/>
    <s v="VP of Student Learning"/>
    <s v="210A"/>
    <s v="VP Student Learning"/>
    <m/>
    <m/>
    <m/>
  </r>
  <r>
    <s v="BTF050"/>
    <x v="0"/>
    <s v="LABORF"/>
    <s v="2026"/>
    <n v="0"/>
    <s v="GU001"/>
    <s v="210VI0"/>
    <s v="1311"/>
    <s v="499900"/>
    <m/>
    <m/>
    <s v="0"/>
    <s v="District"/>
    <s v="2"/>
    <s v="Bakersfield College"/>
    <s v="21"/>
    <x v="6"/>
    <s v="210"/>
    <s v="VP of Student Learning"/>
    <s v="210A"/>
    <s v="VP Student Learning"/>
    <m/>
    <m/>
    <m/>
  </r>
  <r>
    <s v="BPE597"/>
    <x v="0"/>
    <s v="LABORF"/>
    <s v="2026"/>
    <n v="0"/>
    <s v="GU001"/>
    <s v="210VI0"/>
    <s v="2394"/>
    <s v="601000"/>
    <m/>
    <m/>
    <s v="0"/>
    <s v="District"/>
    <s v="2"/>
    <s v="Bakersfield College"/>
    <s v="21"/>
    <x v="6"/>
    <s v="210"/>
    <s v="VP of Student Learning"/>
    <s v="210A"/>
    <s v="VP Student Learning"/>
    <m/>
    <m/>
    <m/>
  </r>
  <r>
    <s v="BPE608"/>
    <x v="0"/>
    <s v="LABORF"/>
    <s v="2026"/>
    <n v="0"/>
    <s v="GU001"/>
    <s v="210VI0"/>
    <s v="2394"/>
    <s v="601000"/>
    <m/>
    <m/>
    <s v="0"/>
    <s v="District"/>
    <s v="2"/>
    <s v="Bakersfield College"/>
    <s v="21"/>
    <x v="6"/>
    <s v="210"/>
    <s v="VP of Student Learning"/>
    <s v="210A"/>
    <s v="VP Student Learning"/>
    <m/>
    <m/>
    <m/>
  </r>
  <r>
    <s v="BPE651"/>
    <x v="0"/>
    <s v="LABORF"/>
    <s v="2026"/>
    <n v="0"/>
    <s v="GU001"/>
    <s v="210VI0"/>
    <s v="2394"/>
    <s v="601000"/>
    <m/>
    <m/>
    <s v="0"/>
    <s v="District"/>
    <s v="2"/>
    <s v="Bakersfield College"/>
    <s v="21"/>
    <x v="6"/>
    <s v="210"/>
    <s v="VP of Student Learning"/>
    <s v="210A"/>
    <s v="VP Student Learning"/>
    <m/>
    <m/>
    <m/>
  </r>
  <r>
    <s v="BPE746"/>
    <x v="0"/>
    <s v="LABORF"/>
    <s v="2026"/>
    <n v="0"/>
    <s v="GU001"/>
    <s v="210VI0"/>
    <s v="2394"/>
    <s v="601000"/>
    <m/>
    <m/>
    <s v="0"/>
    <s v="District"/>
    <s v="2"/>
    <s v="Bakersfield College"/>
    <s v="21"/>
    <x v="6"/>
    <s v="210"/>
    <s v="VP of Student Learning"/>
    <s v="210A"/>
    <s v="VP Student Learning"/>
    <m/>
    <m/>
    <m/>
  </r>
  <r>
    <s v="BPE085"/>
    <x v="0"/>
    <s v="LABORF"/>
    <s v="2026"/>
    <n v="0"/>
    <s v="GU001"/>
    <s v="210VI0"/>
    <s v="2394"/>
    <s v="601000"/>
    <m/>
    <m/>
    <s v="0"/>
    <s v="District"/>
    <s v="2"/>
    <s v="Bakersfield College"/>
    <s v="21"/>
    <x v="6"/>
    <s v="210"/>
    <s v="VP of Student Learning"/>
    <s v="210A"/>
    <s v="VP Student Learning"/>
    <m/>
    <m/>
    <m/>
  </r>
  <r>
    <s v="BPE092"/>
    <x v="0"/>
    <s v="LABORF"/>
    <s v="2026"/>
    <n v="0"/>
    <s v="GU001"/>
    <s v="210VI0"/>
    <s v="2394"/>
    <s v="601000"/>
    <m/>
    <m/>
    <s v="0"/>
    <s v="District"/>
    <s v="2"/>
    <s v="Bakersfield College"/>
    <s v="21"/>
    <x v="6"/>
    <s v="210"/>
    <s v="VP of Student Learning"/>
    <s v="210A"/>
    <s v="VP Student Learning"/>
    <m/>
    <m/>
    <m/>
  </r>
  <r>
    <s v="BPE252"/>
    <x v="0"/>
    <s v="LABORF"/>
    <s v="2026"/>
    <n v="0"/>
    <s v="GU001"/>
    <s v="210VI0"/>
    <s v="2394"/>
    <s v="601000"/>
    <m/>
    <m/>
    <s v="0"/>
    <s v="District"/>
    <s v="2"/>
    <s v="Bakersfield College"/>
    <s v="21"/>
    <x v="6"/>
    <s v="210"/>
    <s v="VP of Student Learning"/>
    <s v="210A"/>
    <s v="VP Student Learning"/>
    <m/>
    <m/>
    <m/>
  </r>
  <r>
    <s v="BPE313"/>
    <x v="0"/>
    <s v="LABORF"/>
    <s v="2026"/>
    <n v="0"/>
    <s v="GU001"/>
    <s v="210VI0"/>
    <s v="2394"/>
    <s v="601000"/>
    <m/>
    <m/>
    <s v="0"/>
    <s v="District"/>
    <s v="2"/>
    <s v="Bakersfield College"/>
    <s v="21"/>
    <x v="6"/>
    <s v="210"/>
    <s v="VP of Student Learning"/>
    <s v="210A"/>
    <s v="VP Student Learning"/>
    <m/>
    <m/>
    <m/>
  </r>
  <r>
    <s v="BPE350"/>
    <x v="0"/>
    <s v="LABORF"/>
    <s v="2026"/>
    <n v="0"/>
    <s v="GU001"/>
    <s v="210VI0"/>
    <s v="2394"/>
    <s v="601000"/>
    <m/>
    <m/>
    <s v="0"/>
    <s v="District"/>
    <s v="2"/>
    <s v="Bakersfield College"/>
    <s v="21"/>
    <x v="6"/>
    <s v="210"/>
    <s v="VP of Student Learning"/>
    <s v="210A"/>
    <s v="VP Student Learning"/>
    <m/>
    <m/>
    <m/>
  </r>
  <r>
    <s v="BPE454"/>
    <x v="0"/>
    <s v="LABORF"/>
    <s v="2026"/>
    <n v="0"/>
    <s v="GU001"/>
    <s v="210VI0"/>
    <s v="2394"/>
    <s v="601000"/>
    <m/>
    <m/>
    <s v="0"/>
    <s v="District"/>
    <s v="2"/>
    <s v="Bakersfield College"/>
    <s v="21"/>
    <x v="6"/>
    <s v="210"/>
    <s v="VP of Student Learning"/>
    <s v="210A"/>
    <s v="VP Student Learning"/>
    <m/>
    <m/>
    <m/>
  </r>
  <r>
    <s v="BPE530"/>
    <x v="0"/>
    <s v="LABORF"/>
    <s v="2026"/>
    <n v="0"/>
    <s v="GU001"/>
    <s v="210VI0"/>
    <s v="2394"/>
    <s v="601000"/>
    <m/>
    <m/>
    <s v="0"/>
    <s v="District"/>
    <s v="2"/>
    <s v="Bakersfield College"/>
    <s v="21"/>
    <x v="6"/>
    <s v="210"/>
    <s v="VP of Student Learning"/>
    <s v="210A"/>
    <s v="VP Student Learning"/>
    <m/>
    <m/>
    <m/>
  </r>
  <r>
    <s v="BZ2550"/>
    <x v="0"/>
    <s v="LABORF"/>
    <s v="2026"/>
    <n v="0"/>
    <s v="GU001"/>
    <s v="210VI0"/>
    <s v="1419"/>
    <s v="601000"/>
    <m/>
    <m/>
    <s v="0"/>
    <s v="District"/>
    <s v="2"/>
    <s v="Bakersfield College"/>
    <s v="21"/>
    <x v="6"/>
    <s v="210"/>
    <s v="VP of Student Learning"/>
    <s v="210A"/>
    <s v="VP Student Learning"/>
    <m/>
    <m/>
    <m/>
  </r>
  <r>
    <s v="BPE615"/>
    <x v="0"/>
    <s v="LABORF"/>
    <s v="2026"/>
    <n v="0"/>
    <s v="GU001"/>
    <s v="210VI0"/>
    <s v="2394"/>
    <s v="601000"/>
    <m/>
    <m/>
    <s v="0"/>
    <s v="District"/>
    <s v="2"/>
    <s v="Bakersfield College"/>
    <s v="21"/>
    <x v="6"/>
    <s v="210"/>
    <s v="VP of Student Learning"/>
    <s v="210A"/>
    <s v="VP Student Learning"/>
    <m/>
    <m/>
    <m/>
  </r>
  <r>
    <s v="BPE642"/>
    <x v="0"/>
    <s v="LABORF"/>
    <s v="2026"/>
    <n v="0"/>
    <s v="GU001"/>
    <s v="210VI0"/>
    <s v="2394"/>
    <s v="601000"/>
    <m/>
    <m/>
    <s v="0"/>
    <s v="District"/>
    <s v="2"/>
    <s v="Bakersfield College"/>
    <s v="21"/>
    <x v="6"/>
    <s v="210"/>
    <s v="VP of Student Learning"/>
    <s v="210A"/>
    <s v="VP Student Learning"/>
    <m/>
    <m/>
    <m/>
  </r>
  <r>
    <s v="BPE652"/>
    <x v="0"/>
    <s v="LABORF"/>
    <s v="2026"/>
    <n v="0"/>
    <s v="GU001"/>
    <s v="210VI0"/>
    <s v="2394"/>
    <s v="601000"/>
    <m/>
    <m/>
    <s v="0"/>
    <s v="District"/>
    <s v="2"/>
    <s v="Bakersfield College"/>
    <s v="21"/>
    <x v="6"/>
    <s v="210"/>
    <s v="VP of Student Learning"/>
    <s v="210A"/>
    <s v="VP Student Learning"/>
    <m/>
    <m/>
    <m/>
  </r>
  <r>
    <s v="BPE769"/>
    <x v="0"/>
    <s v="LABORF"/>
    <s v="2026"/>
    <n v="0"/>
    <s v="GU001"/>
    <s v="210VI0"/>
    <s v="2394"/>
    <s v="601000"/>
    <m/>
    <m/>
    <s v="0"/>
    <s v="District"/>
    <s v="2"/>
    <s v="Bakersfield College"/>
    <s v="21"/>
    <x v="6"/>
    <s v="210"/>
    <s v="VP of Student Learning"/>
    <s v="210A"/>
    <s v="VP Student Learning"/>
    <m/>
    <m/>
    <m/>
  </r>
  <r>
    <s v="BPAC24"/>
    <x v="0"/>
    <s v="LABORF"/>
    <s v="2026"/>
    <n v="0"/>
    <s v="GU001"/>
    <s v="210VI0"/>
    <s v="2412"/>
    <s v="499900"/>
    <m/>
    <m/>
    <s v="0"/>
    <s v="District"/>
    <s v="2"/>
    <s v="Bakersfield College"/>
    <s v="21"/>
    <x v="6"/>
    <s v="210"/>
    <s v="VP of Student Learning"/>
    <s v="210A"/>
    <s v="VP Student Learning"/>
    <m/>
    <m/>
    <m/>
  </r>
  <r>
    <s v="BPE037"/>
    <x v="0"/>
    <s v="LABORF"/>
    <s v="2026"/>
    <n v="0"/>
    <s v="GU001"/>
    <s v="210VI0"/>
    <s v="2394"/>
    <s v="601000"/>
    <m/>
    <m/>
    <s v="0"/>
    <s v="District"/>
    <s v="2"/>
    <s v="Bakersfield College"/>
    <s v="21"/>
    <x v="6"/>
    <s v="210"/>
    <s v="VP of Student Learning"/>
    <s v="210A"/>
    <s v="VP Student Learning"/>
    <m/>
    <m/>
    <m/>
  </r>
  <r>
    <s v="BPE120"/>
    <x v="0"/>
    <s v="LABORF"/>
    <s v="2026"/>
    <n v="0"/>
    <s v="GU001"/>
    <s v="210VI0"/>
    <s v="2394"/>
    <s v="601000"/>
    <m/>
    <m/>
    <s v="0"/>
    <s v="District"/>
    <s v="2"/>
    <s v="Bakersfield College"/>
    <s v="21"/>
    <x v="6"/>
    <s v="210"/>
    <s v="VP of Student Learning"/>
    <s v="210A"/>
    <s v="VP Student Learning"/>
    <m/>
    <m/>
    <m/>
  </r>
  <r>
    <s v="BPE224"/>
    <x v="0"/>
    <s v="LABORF"/>
    <s v="2026"/>
    <n v="0"/>
    <s v="GU001"/>
    <s v="210VI0"/>
    <s v="2394"/>
    <s v="601000"/>
    <m/>
    <m/>
    <s v="0"/>
    <s v="District"/>
    <s v="2"/>
    <s v="Bakersfield College"/>
    <s v="21"/>
    <x v="6"/>
    <s v="210"/>
    <s v="VP of Student Learning"/>
    <s v="210A"/>
    <s v="VP Student Learning"/>
    <m/>
    <m/>
    <m/>
  </r>
  <r>
    <s v="BPE321"/>
    <x v="0"/>
    <s v="LABORF"/>
    <s v="2026"/>
    <n v="0"/>
    <s v="GU001"/>
    <s v="210VI0"/>
    <s v="2394"/>
    <s v="601000"/>
    <m/>
    <m/>
    <s v="0"/>
    <s v="District"/>
    <s v="2"/>
    <s v="Bakersfield College"/>
    <s v="21"/>
    <x v="6"/>
    <s v="210"/>
    <s v="VP of Student Learning"/>
    <s v="210A"/>
    <s v="VP Student Learning"/>
    <m/>
    <m/>
    <m/>
  </r>
  <r>
    <s v="BPE324"/>
    <x v="0"/>
    <s v="LABORF"/>
    <s v="2026"/>
    <n v="0"/>
    <s v="GU001"/>
    <s v="210VI0"/>
    <s v="2394"/>
    <s v="601000"/>
    <m/>
    <m/>
    <s v="0"/>
    <s v="District"/>
    <s v="2"/>
    <s v="Bakersfield College"/>
    <s v="21"/>
    <x v="6"/>
    <s v="210"/>
    <s v="VP of Student Learning"/>
    <s v="210A"/>
    <s v="VP Student Learning"/>
    <m/>
    <m/>
    <m/>
  </r>
  <r>
    <s v="BPE326"/>
    <x v="0"/>
    <s v="LABORF"/>
    <s v="2026"/>
    <n v="0"/>
    <s v="GU001"/>
    <s v="210VI0"/>
    <s v="2394"/>
    <s v="601000"/>
    <m/>
    <m/>
    <s v="0"/>
    <s v="District"/>
    <s v="2"/>
    <s v="Bakersfield College"/>
    <s v="21"/>
    <x v="6"/>
    <s v="210"/>
    <s v="VP of Student Learning"/>
    <s v="210A"/>
    <s v="VP Student Learning"/>
    <m/>
    <m/>
    <m/>
  </r>
  <r>
    <s v="BPE408"/>
    <x v="0"/>
    <s v="LABORF"/>
    <s v="2026"/>
    <n v="0"/>
    <s v="GU001"/>
    <s v="210VI0"/>
    <s v="2394"/>
    <s v="601000"/>
    <m/>
    <m/>
    <s v="0"/>
    <s v="District"/>
    <s v="2"/>
    <s v="Bakersfield College"/>
    <s v="21"/>
    <x v="6"/>
    <s v="210"/>
    <s v="VP of Student Learning"/>
    <s v="210A"/>
    <s v="VP Student Learning"/>
    <m/>
    <m/>
    <m/>
  </r>
  <r>
    <s v="BPE417"/>
    <x v="0"/>
    <s v="LABORF"/>
    <s v="2026"/>
    <n v="0"/>
    <s v="GU001"/>
    <s v="210VI0"/>
    <s v="2394"/>
    <s v="601000"/>
    <m/>
    <m/>
    <s v="0"/>
    <s v="District"/>
    <s v="2"/>
    <s v="Bakersfield College"/>
    <s v="21"/>
    <x v="6"/>
    <s v="210"/>
    <s v="VP of Student Learning"/>
    <s v="210A"/>
    <s v="VP Student Learning"/>
    <m/>
    <m/>
    <m/>
  </r>
  <r>
    <s v="BPE486"/>
    <x v="0"/>
    <s v="LABORF"/>
    <s v="2026"/>
    <n v="0"/>
    <s v="GU001"/>
    <s v="210VI0"/>
    <s v="2394"/>
    <s v="601000"/>
    <m/>
    <m/>
    <s v="0"/>
    <s v="District"/>
    <s v="2"/>
    <s v="Bakersfield College"/>
    <s v="21"/>
    <x v="6"/>
    <s v="210"/>
    <s v="VP of Student Learning"/>
    <s v="210A"/>
    <s v="VP Student Learning"/>
    <m/>
    <m/>
    <m/>
  </r>
  <r>
    <s v="BPE518"/>
    <x v="0"/>
    <s v="LABORF"/>
    <s v="2026"/>
    <n v="0"/>
    <s v="GU001"/>
    <s v="210VI0"/>
    <s v="2394"/>
    <s v="601000"/>
    <m/>
    <m/>
    <s v="0"/>
    <s v="District"/>
    <s v="2"/>
    <s v="Bakersfield College"/>
    <s v="21"/>
    <x v="6"/>
    <s v="210"/>
    <s v="VP of Student Learning"/>
    <s v="210A"/>
    <s v="VP Student Learning"/>
    <m/>
    <m/>
    <m/>
  </r>
  <r>
    <s v="BPE529"/>
    <x v="0"/>
    <s v="LABORF"/>
    <s v="2026"/>
    <n v="0"/>
    <s v="GU001"/>
    <s v="210VI0"/>
    <s v="2394"/>
    <s v="601000"/>
    <m/>
    <m/>
    <s v="0"/>
    <s v="District"/>
    <s v="2"/>
    <s v="Bakersfield College"/>
    <s v="21"/>
    <x v="6"/>
    <s v="210"/>
    <s v="VP of Student Learning"/>
    <s v="210A"/>
    <s v="VP Student Learning"/>
    <m/>
    <m/>
    <m/>
  </r>
  <r>
    <s v="BPE552"/>
    <x v="0"/>
    <s v="LABORF"/>
    <s v="2026"/>
    <n v="0"/>
    <s v="GU001"/>
    <s v="210VI0"/>
    <s v="2394"/>
    <s v="601000"/>
    <m/>
    <m/>
    <s v="0"/>
    <s v="District"/>
    <s v="2"/>
    <s v="Bakersfield College"/>
    <s v="21"/>
    <x v="6"/>
    <s v="210"/>
    <s v="VP of Student Learning"/>
    <s v="210A"/>
    <s v="VP Student Learning"/>
    <m/>
    <m/>
    <m/>
  </r>
  <r>
    <s v="BTF078"/>
    <x v="0"/>
    <s v="LABORF"/>
    <s v="2026"/>
    <n v="0"/>
    <s v="GU001"/>
    <s v="210VI0"/>
    <s v="1311"/>
    <s v="499900"/>
    <m/>
    <m/>
    <s v="0"/>
    <s v="District"/>
    <s v="2"/>
    <s v="Bakersfield College"/>
    <s v="21"/>
    <x v="6"/>
    <s v="210"/>
    <s v="VP of Student Learning"/>
    <s v="210A"/>
    <s v="VP Student Learning"/>
    <m/>
    <m/>
    <m/>
  </r>
  <r>
    <s v="BPE649"/>
    <x v="0"/>
    <s v="LABORF"/>
    <s v="2026"/>
    <n v="0"/>
    <s v="GU001"/>
    <s v="210VI0"/>
    <s v="2394"/>
    <s v="601000"/>
    <m/>
    <m/>
    <s v="0"/>
    <s v="District"/>
    <s v="2"/>
    <s v="Bakersfield College"/>
    <s v="21"/>
    <x v="6"/>
    <s v="210"/>
    <s v="VP of Student Learning"/>
    <s v="210A"/>
    <s v="VP Student Learning"/>
    <m/>
    <m/>
    <m/>
  </r>
  <r>
    <s v="BPE142"/>
    <x v="0"/>
    <s v="LABORF"/>
    <s v="2026"/>
    <n v="0"/>
    <s v="GU001"/>
    <s v="210VI0"/>
    <s v="2394"/>
    <s v="601000"/>
    <m/>
    <m/>
    <s v="0"/>
    <s v="District"/>
    <s v="2"/>
    <s v="Bakersfield College"/>
    <s v="21"/>
    <x v="6"/>
    <s v="210"/>
    <s v="VP of Student Learning"/>
    <s v="210A"/>
    <s v="VP Student Learning"/>
    <m/>
    <m/>
    <m/>
  </r>
  <r>
    <s v="BPE356"/>
    <x v="0"/>
    <s v="LABORF"/>
    <s v="2026"/>
    <n v="0"/>
    <s v="GU001"/>
    <s v="210VI0"/>
    <s v="2394"/>
    <s v="601000"/>
    <m/>
    <m/>
    <s v="0"/>
    <s v="District"/>
    <s v="2"/>
    <s v="Bakersfield College"/>
    <s v="21"/>
    <x v="6"/>
    <s v="210"/>
    <s v="VP of Student Learning"/>
    <s v="210A"/>
    <s v="VP Student Learning"/>
    <m/>
    <m/>
    <m/>
  </r>
  <r>
    <s v="BPE390"/>
    <x v="0"/>
    <s v="LABORF"/>
    <s v="2026"/>
    <n v="0"/>
    <s v="GU001"/>
    <s v="210VI0"/>
    <s v="2394"/>
    <s v="601000"/>
    <m/>
    <m/>
    <s v="0"/>
    <s v="District"/>
    <s v="2"/>
    <s v="Bakersfield College"/>
    <s v="21"/>
    <x v="6"/>
    <s v="210"/>
    <s v="VP of Student Learning"/>
    <s v="210A"/>
    <s v="VP Student Learning"/>
    <m/>
    <m/>
    <m/>
  </r>
  <r>
    <s v="BPE431"/>
    <x v="0"/>
    <s v="LABORF"/>
    <s v="2026"/>
    <n v="0"/>
    <s v="GU001"/>
    <s v="210VI0"/>
    <s v="2394"/>
    <s v="601000"/>
    <m/>
    <m/>
    <s v="0"/>
    <s v="District"/>
    <s v="2"/>
    <s v="Bakersfield College"/>
    <s v="21"/>
    <x v="6"/>
    <s v="210"/>
    <s v="VP of Student Learning"/>
    <s v="210A"/>
    <s v="VP Student Learning"/>
    <m/>
    <m/>
    <m/>
  </r>
  <r>
    <s v="BPE443"/>
    <x v="0"/>
    <s v="LABORF"/>
    <s v="2026"/>
    <n v="0"/>
    <s v="GU001"/>
    <s v="210VI0"/>
    <s v="2394"/>
    <s v="601000"/>
    <m/>
    <m/>
    <s v="0"/>
    <s v="District"/>
    <s v="2"/>
    <s v="Bakersfield College"/>
    <s v="21"/>
    <x v="6"/>
    <s v="210"/>
    <s v="VP of Student Learning"/>
    <s v="210A"/>
    <s v="VP Student Learning"/>
    <m/>
    <m/>
    <m/>
  </r>
  <r>
    <s v="BPE490"/>
    <x v="0"/>
    <s v="LABORF"/>
    <s v="2026"/>
    <n v="0"/>
    <s v="GU001"/>
    <s v="210VI0"/>
    <s v="2394"/>
    <s v="601000"/>
    <m/>
    <m/>
    <s v="0"/>
    <s v="District"/>
    <s v="2"/>
    <s v="Bakersfield College"/>
    <s v="21"/>
    <x v="6"/>
    <s v="210"/>
    <s v="VP of Student Learning"/>
    <s v="210A"/>
    <s v="VP Student Learning"/>
    <m/>
    <m/>
    <m/>
  </r>
  <r>
    <s v="BPE528"/>
    <x v="0"/>
    <s v="LABORF"/>
    <s v="2026"/>
    <n v="0"/>
    <s v="GU001"/>
    <s v="210VI0"/>
    <s v="2394"/>
    <s v="601000"/>
    <m/>
    <m/>
    <s v="0"/>
    <s v="District"/>
    <s v="2"/>
    <s v="Bakersfield College"/>
    <s v="21"/>
    <x v="6"/>
    <s v="210"/>
    <s v="VP of Student Learning"/>
    <s v="210A"/>
    <s v="VP Student Learning"/>
    <m/>
    <m/>
    <m/>
  </r>
  <r>
    <s v="BTF062"/>
    <x v="0"/>
    <s v="LABORF"/>
    <s v="2026"/>
    <n v="0"/>
    <s v="GU001"/>
    <s v="210VI0"/>
    <s v="1311"/>
    <s v="499900"/>
    <m/>
    <m/>
    <s v="0"/>
    <s v="District"/>
    <s v="2"/>
    <s v="Bakersfield College"/>
    <s v="21"/>
    <x v="6"/>
    <s v="210"/>
    <s v="VP of Student Learning"/>
    <s v="210A"/>
    <s v="VP Student Learning"/>
    <m/>
    <m/>
    <m/>
  </r>
  <r>
    <s v="BPE592"/>
    <x v="0"/>
    <s v="LABORF"/>
    <s v="2026"/>
    <n v="0"/>
    <s v="GU001"/>
    <s v="210VI0"/>
    <s v="2394"/>
    <s v="601000"/>
    <m/>
    <m/>
    <s v="0"/>
    <s v="District"/>
    <s v="2"/>
    <s v="Bakersfield College"/>
    <s v="21"/>
    <x v="6"/>
    <s v="210"/>
    <s v="VP of Student Learning"/>
    <s v="210A"/>
    <s v="VP Student Learning"/>
    <m/>
    <m/>
    <m/>
  </r>
  <r>
    <s v="BPE666"/>
    <x v="0"/>
    <s v="LABORF"/>
    <s v="2026"/>
    <n v="0"/>
    <s v="GU001"/>
    <s v="210VI0"/>
    <s v="2394"/>
    <s v="601000"/>
    <m/>
    <m/>
    <s v="0"/>
    <s v="District"/>
    <s v="2"/>
    <s v="Bakersfield College"/>
    <s v="21"/>
    <x v="6"/>
    <s v="210"/>
    <s v="VP of Student Learning"/>
    <s v="210A"/>
    <s v="VP Student Learning"/>
    <m/>
    <m/>
    <m/>
  </r>
  <r>
    <s v="BPE093"/>
    <x v="0"/>
    <s v="LABORF"/>
    <s v="2026"/>
    <n v="0"/>
    <s v="GU001"/>
    <s v="210VI0"/>
    <s v="2394"/>
    <s v="601000"/>
    <m/>
    <m/>
    <s v="0"/>
    <s v="District"/>
    <s v="2"/>
    <s v="Bakersfield College"/>
    <s v="21"/>
    <x v="6"/>
    <s v="210"/>
    <s v="VP of Student Learning"/>
    <s v="210A"/>
    <s v="VP Student Learning"/>
    <m/>
    <m/>
    <m/>
  </r>
  <r>
    <s v="BPE150"/>
    <x v="0"/>
    <s v="LABORF"/>
    <s v="2026"/>
    <n v="0"/>
    <s v="GU001"/>
    <s v="210VI0"/>
    <s v="2394"/>
    <s v="601000"/>
    <m/>
    <m/>
    <s v="0"/>
    <s v="District"/>
    <s v="2"/>
    <s v="Bakersfield College"/>
    <s v="21"/>
    <x v="6"/>
    <s v="210"/>
    <s v="VP of Student Learning"/>
    <s v="210A"/>
    <s v="VP Student Learning"/>
    <m/>
    <m/>
    <m/>
  </r>
  <r>
    <s v="BPE173"/>
    <x v="0"/>
    <s v="LABORF"/>
    <s v="2026"/>
    <n v="0"/>
    <s v="GU001"/>
    <s v="210VI0"/>
    <s v="2394"/>
    <s v="601000"/>
    <m/>
    <m/>
    <s v="0"/>
    <s v="District"/>
    <s v="2"/>
    <s v="Bakersfield College"/>
    <s v="21"/>
    <x v="6"/>
    <s v="210"/>
    <s v="VP of Student Learning"/>
    <s v="210A"/>
    <s v="VP Student Learning"/>
    <m/>
    <m/>
    <m/>
  </r>
  <r>
    <s v="BPE249"/>
    <x v="0"/>
    <s v="LABORF"/>
    <s v="2026"/>
    <n v="0"/>
    <s v="GU001"/>
    <s v="210VI0"/>
    <s v="2394"/>
    <s v="601000"/>
    <m/>
    <m/>
    <s v="0"/>
    <s v="District"/>
    <s v="2"/>
    <s v="Bakersfield College"/>
    <s v="21"/>
    <x v="6"/>
    <s v="210"/>
    <s v="VP of Student Learning"/>
    <s v="210A"/>
    <s v="VP Student Learning"/>
    <m/>
    <m/>
    <m/>
  </r>
  <r>
    <s v="BPE259"/>
    <x v="0"/>
    <s v="LABORF"/>
    <s v="2026"/>
    <n v="0"/>
    <s v="GU001"/>
    <s v="210VI0"/>
    <s v="2394"/>
    <s v="601000"/>
    <m/>
    <m/>
    <s v="0"/>
    <s v="District"/>
    <s v="2"/>
    <s v="Bakersfield College"/>
    <s v="21"/>
    <x v="6"/>
    <s v="210"/>
    <s v="VP of Student Learning"/>
    <s v="210A"/>
    <s v="VP Student Learning"/>
    <m/>
    <m/>
    <m/>
  </r>
  <r>
    <s v="BPE263"/>
    <x v="0"/>
    <s v="LABORF"/>
    <s v="2026"/>
    <n v="0"/>
    <s v="GU001"/>
    <s v="210VI0"/>
    <s v="2394"/>
    <s v="601000"/>
    <m/>
    <m/>
    <s v="0"/>
    <s v="District"/>
    <s v="2"/>
    <s v="Bakersfield College"/>
    <s v="21"/>
    <x v="6"/>
    <s v="210"/>
    <s v="VP of Student Learning"/>
    <s v="210A"/>
    <s v="VP Student Learning"/>
    <m/>
    <m/>
    <m/>
  </r>
  <r>
    <s v="BPE281"/>
    <x v="0"/>
    <s v="LABORF"/>
    <s v="2026"/>
    <n v="0"/>
    <s v="GU001"/>
    <s v="210VI0"/>
    <s v="2394"/>
    <s v="601000"/>
    <m/>
    <m/>
    <s v="0"/>
    <s v="District"/>
    <s v="2"/>
    <s v="Bakersfield College"/>
    <s v="21"/>
    <x v="6"/>
    <s v="210"/>
    <s v="VP of Student Learning"/>
    <s v="210A"/>
    <s v="VP Student Learning"/>
    <m/>
    <m/>
    <m/>
  </r>
  <r>
    <s v="BTF035"/>
    <x v="0"/>
    <s v="LABORF"/>
    <s v="2026"/>
    <n v="0"/>
    <s v="GU001"/>
    <s v="210VI0"/>
    <s v="1311"/>
    <s v="499900"/>
    <m/>
    <m/>
    <s v="0"/>
    <s v="District"/>
    <s v="2"/>
    <s v="Bakersfield College"/>
    <s v="21"/>
    <x v="6"/>
    <s v="210"/>
    <s v="VP of Student Learning"/>
    <s v="210A"/>
    <s v="VP Student Learning"/>
    <m/>
    <m/>
    <m/>
  </r>
  <r>
    <s v="BTF057"/>
    <x v="0"/>
    <s v="LABORF"/>
    <s v="2026"/>
    <n v="0"/>
    <s v="GU001"/>
    <s v="210VI0"/>
    <s v="1311"/>
    <s v="499900"/>
    <m/>
    <m/>
    <s v="0"/>
    <s v="District"/>
    <s v="2"/>
    <s v="Bakersfield College"/>
    <s v="21"/>
    <x v="6"/>
    <s v="210"/>
    <s v="VP of Student Learning"/>
    <s v="210A"/>
    <s v="VP Student Learning"/>
    <m/>
    <m/>
    <m/>
  </r>
  <r>
    <s v="BTF081"/>
    <x v="0"/>
    <s v="LABORF"/>
    <s v="2026"/>
    <n v="0"/>
    <s v="GU001"/>
    <s v="210VI0"/>
    <s v="1311"/>
    <s v="499900"/>
    <m/>
    <m/>
    <s v="0"/>
    <s v="District"/>
    <s v="2"/>
    <s v="Bakersfield College"/>
    <s v="21"/>
    <x v="6"/>
    <s v="210"/>
    <s v="VP of Student Learning"/>
    <s v="210A"/>
    <s v="VP Student Learning"/>
    <m/>
    <m/>
    <m/>
  </r>
  <r>
    <s v="BTF102"/>
    <x v="0"/>
    <s v="LABORF"/>
    <s v="2026"/>
    <n v="0"/>
    <s v="GU001"/>
    <s v="210VI0"/>
    <s v="1311"/>
    <s v="499900"/>
    <m/>
    <m/>
    <s v="0"/>
    <s v="District"/>
    <s v="2"/>
    <s v="Bakersfield College"/>
    <s v="21"/>
    <x v="6"/>
    <s v="210"/>
    <s v="VP of Student Learning"/>
    <s v="210A"/>
    <s v="VP Student Learning"/>
    <m/>
    <m/>
    <m/>
  </r>
  <r>
    <s v="BPE582"/>
    <x v="0"/>
    <s v="LABORF"/>
    <s v="2026"/>
    <n v="0"/>
    <s v="GU001"/>
    <s v="210VI0"/>
    <s v="2394"/>
    <s v="601000"/>
    <m/>
    <m/>
    <s v="0"/>
    <s v="District"/>
    <s v="2"/>
    <s v="Bakersfield College"/>
    <s v="21"/>
    <x v="6"/>
    <s v="210"/>
    <s v="VP of Student Learning"/>
    <s v="210A"/>
    <s v="VP Student Learning"/>
    <m/>
    <m/>
    <m/>
  </r>
  <r>
    <s v="BPE632"/>
    <x v="0"/>
    <s v="LABORF"/>
    <s v="2026"/>
    <n v="0"/>
    <s v="GU001"/>
    <s v="210VI0"/>
    <s v="2394"/>
    <s v="601000"/>
    <m/>
    <m/>
    <s v="0"/>
    <s v="District"/>
    <s v="2"/>
    <s v="Bakersfield College"/>
    <s v="21"/>
    <x v="6"/>
    <s v="210"/>
    <s v="VP of Student Learning"/>
    <s v="210A"/>
    <s v="VP Student Learning"/>
    <m/>
    <m/>
    <m/>
  </r>
  <r>
    <s v="BPE635"/>
    <x v="0"/>
    <s v="LABORF"/>
    <s v="2026"/>
    <n v="0"/>
    <s v="GU001"/>
    <s v="210VI0"/>
    <s v="2394"/>
    <s v="601000"/>
    <m/>
    <m/>
    <s v="0"/>
    <s v="District"/>
    <s v="2"/>
    <s v="Bakersfield College"/>
    <s v="21"/>
    <x v="6"/>
    <s v="210"/>
    <s v="VP of Student Learning"/>
    <s v="210A"/>
    <s v="VP Student Learning"/>
    <m/>
    <m/>
    <m/>
  </r>
  <r>
    <s v="BPE658"/>
    <x v="0"/>
    <s v="LABORF"/>
    <s v="2026"/>
    <n v="0"/>
    <s v="GU001"/>
    <s v="210VI0"/>
    <s v="2394"/>
    <s v="601000"/>
    <m/>
    <m/>
    <s v="0"/>
    <s v="District"/>
    <s v="2"/>
    <s v="Bakersfield College"/>
    <s v="21"/>
    <x v="6"/>
    <s v="210"/>
    <s v="VP of Student Learning"/>
    <s v="210A"/>
    <s v="VP Student Learning"/>
    <m/>
    <m/>
    <m/>
  </r>
  <r>
    <s v="BA2530"/>
    <x v="0"/>
    <s v="LABORF"/>
    <s v="2026"/>
    <n v="0"/>
    <s v="GU001"/>
    <s v="210VI0"/>
    <s v="1310"/>
    <s v="499900"/>
    <m/>
    <m/>
    <s v="0"/>
    <s v="District"/>
    <s v="2"/>
    <s v="Bakersfield College"/>
    <s v="21"/>
    <x v="6"/>
    <s v="210"/>
    <s v="VP of Student Learning"/>
    <s v="210A"/>
    <s v="VP Student Learning"/>
    <m/>
    <m/>
    <m/>
  </r>
  <r>
    <s v="BO2470"/>
    <x v="0"/>
    <s v="LABORF"/>
    <s v="2026"/>
    <n v="0"/>
    <s v="GU001"/>
    <s v="210VI0"/>
    <s v="1330"/>
    <s v="499900"/>
    <m/>
    <m/>
    <s v="0"/>
    <s v="District"/>
    <s v="2"/>
    <s v="Bakersfield College"/>
    <s v="21"/>
    <x v="6"/>
    <s v="210"/>
    <s v="VP of Student Learning"/>
    <s v="210A"/>
    <s v="VP Student Learning"/>
    <m/>
    <m/>
    <m/>
  </r>
  <r>
    <s v="BPE035"/>
    <x v="0"/>
    <s v="LABORF"/>
    <s v="2026"/>
    <n v="0"/>
    <s v="GU001"/>
    <s v="210VI0"/>
    <s v="2394"/>
    <s v="601000"/>
    <m/>
    <m/>
    <s v="0"/>
    <s v="District"/>
    <s v="2"/>
    <s v="Bakersfield College"/>
    <s v="21"/>
    <x v="6"/>
    <s v="210"/>
    <s v="VP of Student Learning"/>
    <s v="210A"/>
    <s v="VP Student Learning"/>
    <m/>
    <m/>
    <m/>
  </r>
  <r>
    <s v="BPE055"/>
    <x v="0"/>
    <s v="LABORF"/>
    <s v="2026"/>
    <n v="0"/>
    <s v="GU001"/>
    <s v="210VI0"/>
    <s v="2394"/>
    <s v="601000"/>
    <m/>
    <m/>
    <s v="0"/>
    <s v="District"/>
    <s v="2"/>
    <s v="Bakersfield College"/>
    <s v="21"/>
    <x v="6"/>
    <s v="210"/>
    <s v="VP of Student Learning"/>
    <s v="210A"/>
    <s v="VP Student Learning"/>
    <m/>
    <m/>
    <m/>
  </r>
  <r>
    <s v="BPE169"/>
    <x v="0"/>
    <s v="LABORF"/>
    <s v="2026"/>
    <n v="0"/>
    <s v="GU001"/>
    <s v="210VI0"/>
    <s v="2394"/>
    <s v="601000"/>
    <m/>
    <m/>
    <s v="0"/>
    <s v="District"/>
    <s v="2"/>
    <s v="Bakersfield College"/>
    <s v="21"/>
    <x v="6"/>
    <s v="210"/>
    <s v="VP of Student Learning"/>
    <s v="210A"/>
    <s v="VP Student Learning"/>
    <m/>
    <m/>
    <m/>
  </r>
  <r>
    <s v="BPE283"/>
    <x v="0"/>
    <s v="LABORF"/>
    <s v="2026"/>
    <n v="0"/>
    <s v="GU001"/>
    <s v="210VI0"/>
    <s v="2394"/>
    <s v="601000"/>
    <m/>
    <m/>
    <s v="0"/>
    <s v="District"/>
    <s v="2"/>
    <s v="Bakersfield College"/>
    <s v="21"/>
    <x v="6"/>
    <s v="210"/>
    <s v="VP of Student Learning"/>
    <s v="210A"/>
    <s v="VP Student Learning"/>
    <m/>
    <m/>
    <m/>
  </r>
  <r>
    <s v="BPE319"/>
    <x v="0"/>
    <s v="LABORF"/>
    <s v="2026"/>
    <n v="0"/>
    <s v="GU001"/>
    <s v="210VI0"/>
    <s v="2394"/>
    <s v="601000"/>
    <m/>
    <m/>
    <s v="0"/>
    <s v="District"/>
    <s v="2"/>
    <s v="Bakersfield College"/>
    <s v="21"/>
    <x v="6"/>
    <s v="210"/>
    <s v="VP of Student Learning"/>
    <s v="210A"/>
    <s v="VP Student Learning"/>
    <m/>
    <m/>
    <m/>
  </r>
  <r>
    <s v="BPE338"/>
    <x v="0"/>
    <s v="LABORF"/>
    <s v="2026"/>
    <n v="0"/>
    <s v="GU001"/>
    <s v="210VI0"/>
    <s v="2394"/>
    <s v="601000"/>
    <m/>
    <m/>
    <s v="0"/>
    <s v="District"/>
    <s v="2"/>
    <s v="Bakersfield College"/>
    <s v="21"/>
    <x v="6"/>
    <s v="210"/>
    <s v="VP of Student Learning"/>
    <s v="210A"/>
    <s v="VP Student Learning"/>
    <m/>
    <m/>
    <m/>
  </r>
  <r>
    <s v="BPE393"/>
    <x v="0"/>
    <s v="LABORF"/>
    <s v="2026"/>
    <n v="0"/>
    <s v="GU001"/>
    <s v="210VI0"/>
    <s v="2394"/>
    <s v="601000"/>
    <m/>
    <m/>
    <s v="0"/>
    <s v="District"/>
    <s v="2"/>
    <s v="Bakersfield College"/>
    <s v="21"/>
    <x v="6"/>
    <s v="210"/>
    <s v="VP of Student Learning"/>
    <s v="210A"/>
    <s v="VP Student Learning"/>
    <m/>
    <m/>
    <m/>
  </r>
  <r>
    <s v="BPE432"/>
    <x v="0"/>
    <s v="LABORF"/>
    <s v="2026"/>
    <n v="0"/>
    <s v="GU001"/>
    <s v="210VI0"/>
    <s v="2394"/>
    <s v="601000"/>
    <m/>
    <m/>
    <s v="0"/>
    <s v="District"/>
    <s v="2"/>
    <s v="Bakersfield College"/>
    <s v="21"/>
    <x v="6"/>
    <s v="210"/>
    <s v="VP of Student Learning"/>
    <s v="210A"/>
    <s v="VP Student Learning"/>
    <m/>
    <m/>
    <m/>
  </r>
  <r>
    <s v="BPE458"/>
    <x v="0"/>
    <s v="LABORF"/>
    <s v="2026"/>
    <n v="0"/>
    <s v="GU001"/>
    <s v="210VI0"/>
    <s v="2394"/>
    <s v="601000"/>
    <m/>
    <m/>
    <s v="0"/>
    <s v="District"/>
    <s v="2"/>
    <s v="Bakersfield College"/>
    <s v="21"/>
    <x v="6"/>
    <s v="210"/>
    <s v="VP of Student Learning"/>
    <s v="210A"/>
    <s v="VP Student Learning"/>
    <m/>
    <m/>
    <m/>
  </r>
  <r>
    <s v="BPE462"/>
    <x v="0"/>
    <s v="LABORF"/>
    <s v="2026"/>
    <n v="0"/>
    <s v="GU001"/>
    <s v="210VI0"/>
    <s v="2394"/>
    <s v="601000"/>
    <m/>
    <m/>
    <s v="0"/>
    <s v="District"/>
    <s v="2"/>
    <s v="Bakersfield College"/>
    <s v="21"/>
    <x v="6"/>
    <s v="210"/>
    <s v="VP of Student Learning"/>
    <s v="210A"/>
    <s v="VP Student Learning"/>
    <m/>
    <m/>
    <m/>
  </r>
  <r>
    <s v="BPE484"/>
    <x v="0"/>
    <s v="LABORF"/>
    <s v="2026"/>
    <n v="0"/>
    <s v="GU001"/>
    <s v="210VI0"/>
    <s v="2394"/>
    <s v="601000"/>
    <m/>
    <m/>
    <s v="0"/>
    <s v="District"/>
    <s v="2"/>
    <s v="Bakersfield College"/>
    <s v="21"/>
    <x v="6"/>
    <s v="210"/>
    <s v="VP of Student Learning"/>
    <s v="210A"/>
    <s v="VP Student Learning"/>
    <m/>
    <m/>
    <m/>
  </r>
  <r>
    <s v="BPAH25"/>
    <x v="0"/>
    <s v="LABORF"/>
    <s v="2026"/>
    <n v="0"/>
    <s v="GU001"/>
    <s v="210VI0"/>
    <s v="2412"/>
    <s v="499900"/>
    <m/>
    <m/>
    <s v="0"/>
    <s v="District"/>
    <s v="2"/>
    <s v="Bakersfield College"/>
    <s v="21"/>
    <x v="6"/>
    <s v="210"/>
    <s v="VP of Student Learning"/>
    <s v="210A"/>
    <s v="VP Student Learning"/>
    <m/>
    <m/>
    <m/>
  </r>
  <r>
    <s v="BPE216"/>
    <x v="0"/>
    <s v="LABORF"/>
    <s v="2026"/>
    <n v="0"/>
    <s v="GU001"/>
    <s v="210VI0"/>
    <s v="2394"/>
    <s v="601000"/>
    <m/>
    <m/>
    <s v="0"/>
    <s v="District"/>
    <s v="2"/>
    <s v="Bakersfield College"/>
    <s v="21"/>
    <x v="6"/>
    <s v="210"/>
    <s v="VP of Student Learning"/>
    <s v="210A"/>
    <s v="VP Student Learning"/>
    <m/>
    <m/>
    <m/>
  </r>
  <r>
    <s v="BPE315"/>
    <x v="0"/>
    <s v="LABORF"/>
    <s v="2026"/>
    <n v="0"/>
    <s v="GU001"/>
    <s v="210VI0"/>
    <s v="2394"/>
    <s v="601000"/>
    <m/>
    <m/>
    <s v="0"/>
    <s v="District"/>
    <s v="2"/>
    <s v="Bakersfield College"/>
    <s v="21"/>
    <x v="6"/>
    <s v="210"/>
    <s v="VP of Student Learning"/>
    <s v="210A"/>
    <s v="VP Student Learning"/>
    <m/>
    <m/>
    <m/>
  </r>
  <r>
    <s v="BPE344"/>
    <x v="0"/>
    <s v="LABORF"/>
    <s v="2026"/>
    <n v="0"/>
    <s v="GU001"/>
    <s v="210VI0"/>
    <s v="2394"/>
    <s v="601000"/>
    <m/>
    <m/>
    <s v="0"/>
    <s v="District"/>
    <s v="2"/>
    <s v="Bakersfield College"/>
    <s v="21"/>
    <x v="6"/>
    <s v="210"/>
    <s v="VP of Student Learning"/>
    <s v="210A"/>
    <s v="VP Student Learning"/>
    <m/>
    <m/>
    <m/>
  </r>
  <r>
    <s v="BPE394"/>
    <x v="0"/>
    <s v="LABORF"/>
    <s v="2026"/>
    <n v="0"/>
    <s v="GU001"/>
    <s v="210VI0"/>
    <s v="2394"/>
    <s v="601000"/>
    <m/>
    <m/>
    <s v="0"/>
    <s v="District"/>
    <s v="2"/>
    <s v="Bakersfield College"/>
    <s v="21"/>
    <x v="6"/>
    <s v="210"/>
    <s v="VP of Student Learning"/>
    <s v="210A"/>
    <s v="VP Student Learning"/>
    <m/>
    <m/>
    <m/>
  </r>
  <r>
    <s v="BPE507"/>
    <x v="0"/>
    <s v="LABORF"/>
    <s v="2026"/>
    <n v="0"/>
    <s v="GU001"/>
    <s v="210VI0"/>
    <s v="2394"/>
    <s v="601000"/>
    <m/>
    <m/>
    <s v="0"/>
    <s v="District"/>
    <s v="2"/>
    <s v="Bakersfield College"/>
    <s v="21"/>
    <x v="6"/>
    <s v="210"/>
    <s v="VP of Student Learning"/>
    <s v="210A"/>
    <s v="VP Student Learning"/>
    <m/>
    <m/>
    <m/>
  </r>
  <r>
    <s v="BPE514"/>
    <x v="0"/>
    <s v="LABORF"/>
    <s v="2026"/>
    <n v="0"/>
    <s v="GU001"/>
    <s v="210VI0"/>
    <s v="2394"/>
    <s v="601000"/>
    <m/>
    <m/>
    <s v="0"/>
    <s v="District"/>
    <s v="2"/>
    <s v="Bakersfield College"/>
    <s v="21"/>
    <x v="6"/>
    <s v="210"/>
    <s v="VP of Student Learning"/>
    <s v="210A"/>
    <s v="VP Student Learning"/>
    <m/>
    <m/>
    <m/>
  </r>
  <r>
    <s v="BPE555"/>
    <x v="0"/>
    <s v="LABORF"/>
    <s v="2026"/>
    <n v="0"/>
    <s v="GU001"/>
    <s v="210VI0"/>
    <s v="2394"/>
    <s v="601000"/>
    <m/>
    <m/>
    <s v="0"/>
    <s v="District"/>
    <s v="2"/>
    <s v="Bakersfield College"/>
    <s v="21"/>
    <x v="6"/>
    <s v="210"/>
    <s v="VP of Student Learning"/>
    <s v="210A"/>
    <s v="VP Student Learning"/>
    <m/>
    <m/>
    <m/>
  </r>
  <r>
    <s v="BMN132"/>
    <x v="0"/>
    <s v="LABORF"/>
    <s v="2026"/>
    <n v="91110.73"/>
    <s v="GU001"/>
    <s v="211SW0"/>
    <s v="2110"/>
    <s v="601000"/>
    <m/>
    <s v="BS"/>
    <s v="0"/>
    <s v="District"/>
    <s v="2"/>
    <s v="Bakersfield College"/>
    <s v="21"/>
    <x v="6"/>
    <s v="211"/>
    <s v="BC Exec Director Rural Initiatives"/>
    <s v="211A"/>
    <s v="Dean of Learning Resources &amp; IT"/>
    <m/>
    <m/>
    <m/>
  </r>
  <r>
    <s v="BTC002"/>
    <x v="0"/>
    <s v="LABORF"/>
    <s v="2026"/>
    <n v="0"/>
    <s v="GU001"/>
    <s v="211CPT"/>
    <s v="2419"/>
    <s v="010100"/>
    <m/>
    <m/>
    <s v="0"/>
    <s v="District"/>
    <s v="2"/>
    <s v="Bakersfield College"/>
    <s v="21"/>
    <x v="6"/>
    <s v="211"/>
    <s v="BC Exec Director Rural Initiatives"/>
    <s v="211C"/>
    <s v="Information Services"/>
    <m/>
    <m/>
    <m/>
  </r>
  <r>
    <s v="BTC011"/>
    <x v="0"/>
    <s v="LABORF"/>
    <s v="2026"/>
    <n v="0"/>
    <s v="GU001"/>
    <s v="211CPT"/>
    <s v="2419"/>
    <s v="010100"/>
    <m/>
    <m/>
    <s v="0"/>
    <s v="District"/>
    <s v="2"/>
    <s v="Bakersfield College"/>
    <s v="21"/>
    <x v="6"/>
    <s v="211"/>
    <s v="BC Exec Director Rural Initiatives"/>
    <s v="211C"/>
    <s v="Information Services"/>
    <m/>
    <m/>
    <m/>
  </r>
  <r>
    <s v="BMF488"/>
    <x v="0"/>
    <s v="LABORF"/>
    <s v="2026"/>
    <n v="127498.86"/>
    <s v="GU001"/>
    <s v="212AA1"/>
    <s v="1100"/>
    <s v="103000"/>
    <m/>
    <m/>
    <s v="0"/>
    <s v="District"/>
    <s v="2"/>
    <s v="Bakersfield College"/>
    <s v="21"/>
    <x v="6"/>
    <s v="212"/>
    <s v="Dean of Student Learning"/>
    <s v="212A"/>
    <s v="BC Art Department"/>
    <m/>
    <m/>
    <m/>
  </r>
  <r>
    <s v="BTF030"/>
    <x v="0"/>
    <s v="LABORF"/>
    <s v="2026"/>
    <n v="0"/>
    <s v="GU001"/>
    <s v="212AA1"/>
    <s v="1311"/>
    <s v="100200"/>
    <m/>
    <m/>
    <s v="0"/>
    <s v="District"/>
    <s v="2"/>
    <s v="Bakersfield College"/>
    <s v="21"/>
    <x v="6"/>
    <s v="212"/>
    <s v="Dean of Student Learning"/>
    <s v="212A"/>
    <s v="BC Art Department"/>
    <m/>
    <m/>
    <m/>
  </r>
  <r>
    <s v="BMF157"/>
    <x v="0"/>
    <s v="LABORF"/>
    <s v="2026"/>
    <n v="102091.96"/>
    <s v="GU001"/>
    <s v="212AA1"/>
    <s v="1100"/>
    <s v="100200"/>
    <m/>
    <m/>
    <s v="0"/>
    <s v="District"/>
    <s v="2"/>
    <s v="Bakersfield College"/>
    <s v="21"/>
    <x v="6"/>
    <s v="212"/>
    <s v="Dean of Student Learning"/>
    <s v="212A"/>
    <s v="BC Art Department"/>
    <m/>
    <m/>
    <m/>
  </r>
  <r>
    <s v="BMF033"/>
    <x v="0"/>
    <s v="LABORF"/>
    <s v="2026"/>
    <n v="138939.32"/>
    <s v="GU001"/>
    <s v="212BMT"/>
    <s v="1100"/>
    <s v="050200"/>
    <m/>
    <m/>
    <s v="0"/>
    <s v="District"/>
    <s v="2"/>
    <s v="Bakersfield College"/>
    <s v="21"/>
    <x v="6"/>
    <s v="212"/>
    <s v="Dean of Student Learning"/>
    <s v="212B"/>
    <s v="Art Department"/>
    <m/>
    <m/>
    <m/>
  </r>
  <r>
    <s v="BMF072"/>
    <x v="0"/>
    <s v="LABORF"/>
    <s v="2026"/>
    <n v="102749.01"/>
    <s v="GU001"/>
    <s v="212BMT"/>
    <s v="1100"/>
    <s v="050100"/>
    <m/>
    <m/>
    <s v="0"/>
    <s v="District"/>
    <s v="2"/>
    <s v="Bakersfield College"/>
    <s v="21"/>
    <x v="6"/>
    <s v="212"/>
    <s v="Dean of Student Learning"/>
    <s v="212B"/>
    <s v="Art Department"/>
    <m/>
    <m/>
    <m/>
  </r>
  <r>
    <s v="BPE708"/>
    <x v="0"/>
    <s v="LABORF"/>
    <s v="2026"/>
    <n v="0"/>
    <s v="GU001"/>
    <s v="212PA2"/>
    <s v="2495"/>
    <s v="100413"/>
    <m/>
    <m/>
    <s v="0"/>
    <s v="District"/>
    <s v="2"/>
    <s v="Bakersfield College"/>
    <s v="21"/>
    <x v="6"/>
    <s v="212"/>
    <s v="Dean of Student Learning"/>
    <s v="212P"/>
    <s v="Performing Arts"/>
    <m/>
    <m/>
    <m/>
  </r>
  <r>
    <s v="BMN094"/>
    <x v="0"/>
    <s v="LABORF"/>
    <s v="2026"/>
    <n v="88888.51"/>
    <s v="GU001"/>
    <s v="212PA2"/>
    <s v="2110"/>
    <s v="601000"/>
    <m/>
    <m/>
    <s v="0"/>
    <s v="District"/>
    <s v="2"/>
    <s v="Bakersfield College"/>
    <s v="21"/>
    <x v="6"/>
    <s v="212"/>
    <s v="Dean of Student Learning"/>
    <s v="212P"/>
    <s v="Performing Arts"/>
    <m/>
    <m/>
    <m/>
  </r>
  <r>
    <s v="BMF150"/>
    <x v="0"/>
    <s v="LABORF"/>
    <s v="2026"/>
    <n v="136425.29"/>
    <s v="GU001"/>
    <s v="212PA3"/>
    <s v="1100"/>
    <s v="100700"/>
    <m/>
    <m/>
    <s v="0"/>
    <s v="District"/>
    <s v="2"/>
    <s v="Bakersfield College"/>
    <s v="21"/>
    <x v="6"/>
    <s v="212"/>
    <s v="Dean of Student Learning"/>
    <s v="212P"/>
    <s v="Performing Arts"/>
    <m/>
    <m/>
    <m/>
  </r>
  <r>
    <s v="BMF258"/>
    <x v="0"/>
    <s v="LABORF"/>
    <s v="2026"/>
    <n v="144253.26"/>
    <s v="GU001"/>
    <s v="212PA3"/>
    <s v="1100"/>
    <s v="100700"/>
    <m/>
    <m/>
    <s v="0"/>
    <s v="District"/>
    <s v="2"/>
    <s v="Bakersfield College"/>
    <s v="21"/>
    <x v="6"/>
    <s v="212"/>
    <s v="Dean of Student Learning"/>
    <s v="212P"/>
    <s v="Performing Arts"/>
    <m/>
    <m/>
    <m/>
  </r>
  <r>
    <s v="BMF524"/>
    <x v="0"/>
    <s v="LABORF"/>
    <s v="2026"/>
    <n v="13866.75"/>
    <s v="GU001"/>
    <s v="213AGR"/>
    <s v="1252"/>
    <s v="601000"/>
    <m/>
    <m/>
    <s v="0"/>
    <s v="District"/>
    <s v="2"/>
    <s v="Bakersfield College"/>
    <s v="21"/>
    <x v="6"/>
    <s v="213"/>
    <s v="Dean of Economics &amp; Workforce Dev"/>
    <s v="213B"/>
    <s v="Agriculture Department"/>
    <m/>
    <m/>
    <m/>
  </r>
  <r>
    <s v="BMF622"/>
    <x v="0"/>
    <s v="LABORF"/>
    <s v="2026"/>
    <n v="135550.56"/>
    <s v="GU001"/>
    <s v="213AGR"/>
    <s v="1100"/>
    <s v="011200"/>
    <m/>
    <m/>
    <s v="0"/>
    <s v="District"/>
    <s v="2"/>
    <s v="Bakersfield College"/>
    <s v="21"/>
    <x v="6"/>
    <s v="213"/>
    <s v="Dean of Economics &amp; Workforce Dev"/>
    <s v="213B"/>
    <s v="Agriculture Department"/>
    <m/>
    <m/>
    <m/>
  </r>
  <r>
    <s v="BMF014"/>
    <x v="0"/>
    <s v="LABORF"/>
    <s v="2026"/>
    <n v="153363"/>
    <s v="GU001"/>
    <s v="213AGR"/>
    <s v="1100"/>
    <s v="010200"/>
    <m/>
    <m/>
    <s v="0"/>
    <s v="District"/>
    <s v="2"/>
    <s v="Bakersfield College"/>
    <s v="21"/>
    <x v="6"/>
    <s v="213"/>
    <s v="Dean of Economics &amp; Workforce Dev"/>
    <s v="213B"/>
    <s v="Agriculture Department"/>
    <m/>
    <m/>
    <m/>
  </r>
  <r>
    <s v="BMC592"/>
    <x v="0"/>
    <s v="LABORF"/>
    <s v="2026"/>
    <n v="57378.82"/>
    <s v="GU001"/>
    <s v="213DE0"/>
    <s v="2191"/>
    <s v="601000"/>
    <m/>
    <m/>
    <s v="0"/>
    <s v="District"/>
    <s v="2"/>
    <s v="Bakersfield College"/>
    <s v="21"/>
    <x v="6"/>
    <s v="213"/>
    <s v="Dean of Economics &amp; Workforce Dev"/>
    <s v="213D"/>
    <s v="Business Center"/>
    <m/>
    <m/>
    <m/>
  </r>
  <r>
    <s v="BMN128"/>
    <x v="0"/>
    <s v="LABORF"/>
    <s v="2026"/>
    <n v="88888.51"/>
    <s v="GU001"/>
    <s v="213OI1"/>
    <s v="2110"/>
    <s v="601000"/>
    <m/>
    <m/>
    <s v="0"/>
    <s v="District"/>
    <s v="2"/>
    <s v="Bakersfield College"/>
    <s v="21"/>
    <x v="6"/>
    <s v="213"/>
    <s v="Dean of Economics &amp; Workforce Dev"/>
    <s v="213O"/>
    <s v="BC Inmate Ed"/>
    <m/>
    <m/>
    <m/>
  </r>
  <r>
    <s v="BMF272"/>
    <x v="0"/>
    <s v="LABORF"/>
    <s v="2026"/>
    <n v="116251.08"/>
    <s v="GU001"/>
    <s v="213SS1"/>
    <s v="1100"/>
    <s v="220500"/>
    <m/>
    <m/>
    <s v="0"/>
    <s v="District"/>
    <s v="2"/>
    <s v="Bakersfield College"/>
    <s v="21"/>
    <x v="6"/>
    <s v="213"/>
    <s v="Dean of Economics &amp; Workforce Dev"/>
    <s v="213S"/>
    <s v="BC SOC SCIENCE/RISING SCHOL"/>
    <m/>
    <m/>
    <m/>
  </r>
  <r>
    <s v="BMF148"/>
    <x v="0"/>
    <s v="LABORF"/>
    <s v="2026"/>
    <n v="23111.25"/>
    <s v="GU001"/>
    <s v="213SS1"/>
    <s v="1252"/>
    <s v="601000"/>
    <m/>
    <m/>
    <s v="0"/>
    <s v="District"/>
    <s v="2"/>
    <s v="Bakersfield College"/>
    <s v="21"/>
    <x v="6"/>
    <s v="213"/>
    <s v="Dean of Economics &amp; Workforce Dev"/>
    <s v="213S"/>
    <s v="BC SOC SCIENCE/RISING SCHOL"/>
    <m/>
    <m/>
    <m/>
  </r>
  <r>
    <s v="BMF338"/>
    <x v="0"/>
    <s v="LABORF"/>
    <s v="2026"/>
    <n v="126684.44"/>
    <s v="GU001"/>
    <s v="213SS1"/>
    <s v="1100"/>
    <s v="220500"/>
    <m/>
    <m/>
    <s v="0"/>
    <s v="District"/>
    <s v="2"/>
    <s v="Bakersfield College"/>
    <s v="21"/>
    <x v="6"/>
    <s v="213"/>
    <s v="Dean of Economics &amp; Workforce Dev"/>
    <s v="213S"/>
    <s v="BC SOC SCIENCE/RISING SCHOL"/>
    <m/>
    <m/>
    <m/>
  </r>
  <r>
    <s v="BMF237"/>
    <x v="0"/>
    <s v="LABORF"/>
    <s v="2026"/>
    <n v="102091.96"/>
    <s v="GU001"/>
    <s v="213SS1"/>
    <s v="1100"/>
    <s v="220500"/>
    <m/>
    <m/>
    <s v="0"/>
    <s v="District"/>
    <s v="2"/>
    <s v="Bakersfield College"/>
    <s v="21"/>
    <x v="6"/>
    <s v="213"/>
    <s v="Dean of Economics &amp; Workforce Dev"/>
    <s v="213S"/>
    <s v="BC SOC SCIENCE/RISING SCHOL"/>
    <m/>
    <m/>
    <m/>
  </r>
  <r>
    <s v="BMC843"/>
    <x v="0"/>
    <s v="LABORF"/>
    <s v="2026"/>
    <n v="57378.81"/>
    <s v="RP335"/>
    <s v="214SU1"/>
    <s v="2191"/>
    <s v="601000"/>
    <s v="STEM02"/>
    <m/>
    <s v="0"/>
    <s v="District"/>
    <s v="2"/>
    <s v="Bakersfield College"/>
    <s v="21"/>
    <x v="6"/>
    <s v="214"/>
    <s v="Dean of Instruction"/>
    <s v="214S"/>
    <s v="BC Stem"/>
    <m/>
    <m/>
    <m/>
  </r>
  <r>
    <s v="BMC485"/>
    <x v="0"/>
    <s v="LABORF"/>
    <s v="2026"/>
    <n v="0"/>
    <s v="RP335"/>
    <s v="214SU1"/>
    <s v="2191"/>
    <s v="601000"/>
    <s v="STEM02"/>
    <m/>
    <s v="0"/>
    <s v="District"/>
    <s v="2"/>
    <s v="Bakersfield College"/>
    <s v="21"/>
    <x v="6"/>
    <s v="214"/>
    <s v="Dean of Instruction"/>
    <s v="214S"/>
    <s v="BC Stem"/>
    <m/>
    <m/>
    <m/>
  </r>
  <r>
    <s v="BMN178"/>
    <x v="0"/>
    <s v="LABORF"/>
    <s v="2026"/>
    <n v="88888.51"/>
    <s v="RP335"/>
    <s v="214SU1"/>
    <s v="2110"/>
    <s v="601000"/>
    <s v="STEM03"/>
    <m/>
    <s v="0"/>
    <s v="District"/>
    <s v="2"/>
    <s v="Bakersfield College"/>
    <s v="21"/>
    <x v="6"/>
    <s v="214"/>
    <s v="Dean of Instruction"/>
    <s v="214S"/>
    <s v="BC Stem"/>
    <m/>
    <m/>
    <m/>
  </r>
  <r>
    <s v="BTM016"/>
    <x v="0"/>
    <s v="LABORF"/>
    <s v="2026"/>
    <n v="0"/>
    <s v="GU001"/>
    <s v="215DN0"/>
    <s v="1214"/>
    <s v="601000"/>
    <m/>
    <m/>
    <s v="0"/>
    <s v="District"/>
    <s v="2"/>
    <s v="Bakersfield College"/>
    <s v="21"/>
    <x v="6"/>
    <s v="215"/>
    <s v="Dean-Stdnt Lrning (Math/HC)"/>
    <s v="215A"/>
    <s v="Dean-Stdnt Lrning (Math/HC)"/>
    <m/>
    <m/>
    <m/>
  </r>
  <r>
    <s v="BPE690"/>
    <x v="0"/>
    <s v="LABORF"/>
    <s v="2026"/>
    <n v="0"/>
    <s v="RP380"/>
    <s v="215MA3"/>
    <s v="2394"/>
    <s v="601000"/>
    <m/>
    <m/>
    <s v="0"/>
    <s v="District"/>
    <s v="2"/>
    <s v="Bakersfield College"/>
    <s v="21"/>
    <x v="6"/>
    <s v="215"/>
    <s v="Dean-Stdnt Lrning (Math/HC)"/>
    <s v="215A"/>
    <s v="Dean-Stdnt Lrning (Math/HC)"/>
    <m/>
    <m/>
    <m/>
  </r>
  <r>
    <s v="BMF637"/>
    <x v="0"/>
    <s v="LABORF"/>
    <s v="2026"/>
    <n v="107950.68"/>
    <s v="GU001"/>
    <s v="215BD1"/>
    <s v="1100"/>
    <s v="040100"/>
    <m/>
    <m/>
    <s v="0"/>
    <s v="District"/>
    <s v="2"/>
    <s v="Bakersfield College"/>
    <s v="21"/>
    <x v="6"/>
    <s v="215"/>
    <s v="Dean-Stdnt Lrning (Math/HC)"/>
    <s v="215B"/>
    <s v="Biology Science Department"/>
    <m/>
    <m/>
    <m/>
  </r>
  <r>
    <s v="BMF311"/>
    <x v="0"/>
    <s v="LABORF"/>
    <s v="2026"/>
    <n v="0"/>
    <s v="GU001"/>
    <s v="215BD1"/>
    <s v="1100"/>
    <s v="040100"/>
    <m/>
    <m/>
    <s v="0"/>
    <s v="District"/>
    <s v="2"/>
    <s v="Bakersfield College"/>
    <s v="21"/>
    <x v="6"/>
    <s v="215"/>
    <s v="Dean-Stdnt Lrning (Math/HC)"/>
    <s v="215B"/>
    <s v="Biology Science Department"/>
    <m/>
    <m/>
    <m/>
  </r>
  <r>
    <s v="BMF487"/>
    <x v="0"/>
    <s v="LABORF"/>
    <s v="2026"/>
    <n v="145973.12"/>
    <s v="GU001"/>
    <s v="215MA1"/>
    <s v="1100"/>
    <s v="170200"/>
    <m/>
    <m/>
    <s v="0"/>
    <s v="District"/>
    <s v="2"/>
    <s v="Bakersfield College"/>
    <s v="21"/>
    <x v="6"/>
    <s v="215"/>
    <s v="Dean-Stdnt Lrning (Math/HC)"/>
    <s v="215F"/>
    <s v="Math General"/>
    <m/>
    <m/>
    <m/>
  </r>
  <r>
    <s v="BMF069"/>
    <x v="0"/>
    <s v="LABORF"/>
    <s v="2026"/>
    <n v="119157.35"/>
    <s v="GU001"/>
    <s v="215MA1"/>
    <s v="1100"/>
    <s v="170100"/>
    <m/>
    <m/>
    <s v="0"/>
    <s v="District"/>
    <s v="2"/>
    <s v="Bakersfield College"/>
    <s v="21"/>
    <x v="6"/>
    <s v="215"/>
    <s v="Dean-Stdnt Lrning (Math/HC)"/>
    <s v="215F"/>
    <s v="Math General"/>
    <m/>
    <m/>
    <m/>
  </r>
  <r>
    <s v="BMF193"/>
    <x v="0"/>
    <s v="LABORF"/>
    <s v="2026"/>
    <n v="102749.01"/>
    <s v="GU001"/>
    <s v="215MA1"/>
    <s v="1100"/>
    <s v="170100"/>
    <m/>
    <m/>
    <s v="0"/>
    <s v="District"/>
    <s v="2"/>
    <s v="Bakersfield College"/>
    <s v="21"/>
    <x v="6"/>
    <s v="215"/>
    <s v="Dean-Stdnt Lrning (Math/HC)"/>
    <s v="215F"/>
    <s v="Math General"/>
    <m/>
    <m/>
    <m/>
  </r>
  <r>
    <s v="BMC755"/>
    <x v="0"/>
    <s v="LABORF"/>
    <s v="2026"/>
    <n v="29349.34"/>
    <s v="GU001"/>
    <s v="215MA1"/>
    <s v="2211"/>
    <s v="170100"/>
    <m/>
    <m/>
    <s v="0"/>
    <s v="District"/>
    <s v="2"/>
    <s v="Bakersfield College"/>
    <s v="21"/>
    <x v="6"/>
    <s v="215"/>
    <s v="Dean-Stdnt Lrning (Math/HC)"/>
    <s v="215F"/>
    <s v="Math General"/>
    <m/>
    <m/>
    <m/>
  </r>
  <r>
    <s v="BMF213"/>
    <x v="0"/>
    <s v="LABORF"/>
    <s v="2026"/>
    <n v="126684.44"/>
    <s v="GU001"/>
    <s v="215MA1"/>
    <s v="1100"/>
    <s v="170100"/>
    <m/>
    <m/>
    <s v="0"/>
    <s v="District"/>
    <s v="2"/>
    <s v="Bakersfield College"/>
    <s v="21"/>
    <x v="6"/>
    <s v="215"/>
    <s v="Dean-Stdnt Lrning (Math/HC)"/>
    <s v="215F"/>
    <s v="Math General"/>
    <m/>
    <m/>
    <m/>
  </r>
  <r>
    <s v="BMF247"/>
    <x v="0"/>
    <s v="LABORF"/>
    <s v="2026"/>
    <n v="120580.07"/>
    <s v="GU001"/>
    <s v="215MA1"/>
    <s v="1100"/>
    <s v="170100"/>
    <m/>
    <m/>
    <s v="0"/>
    <s v="District"/>
    <s v="2"/>
    <s v="Bakersfield College"/>
    <s v="21"/>
    <x v="6"/>
    <s v="215"/>
    <s v="Dean-Stdnt Lrning (Math/HC)"/>
    <s v="215F"/>
    <s v="Math General"/>
    <m/>
    <m/>
    <m/>
  </r>
  <r>
    <s v="BMF049"/>
    <x v="0"/>
    <s v="LABORF"/>
    <s v="2026"/>
    <n v="0"/>
    <s v="GU001"/>
    <s v="215MA1"/>
    <s v="1100"/>
    <s v="170100"/>
    <m/>
    <m/>
    <s v="0"/>
    <s v="District"/>
    <s v="2"/>
    <s v="Bakersfield College"/>
    <s v="21"/>
    <x v="6"/>
    <s v="215"/>
    <s v="Dean-Stdnt Lrning (Math/HC)"/>
    <s v="215F"/>
    <s v="Math General"/>
    <m/>
    <m/>
    <m/>
  </r>
  <r>
    <s v="BMF313"/>
    <x v="0"/>
    <s v="LABORF"/>
    <s v="2026"/>
    <n v="142412.79999999999"/>
    <s v="GU001"/>
    <s v="215SI1"/>
    <s v="1100"/>
    <s v="191400"/>
    <m/>
    <m/>
    <s v="0"/>
    <s v="District"/>
    <s v="2"/>
    <s v="Bakersfield College"/>
    <s v="21"/>
    <x v="6"/>
    <s v="215"/>
    <s v="Dean-Stdnt Lrning (Math/HC)"/>
    <s v="215G"/>
    <s v="Physical Science"/>
    <m/>
    <m/>
    <m/>
  </r>
  <r>
    <s v="BMF653"/>
    <x v="0"/>
    <s v="LABORF"/>
    <s v="2026"/>
    <n v="0"/>
    <s v="GU001"/>
    <s v="215SI1"/>
    <s v="1100"/>
    <s v="190500"/>
    <m/>
    <m/>
    <s v="0"/>
    <s v="District"/>
    <s v="2"/>
    <s v="Bakersfield College"/>
    <s v="21"/>
    <x v="6"/>
    <s v="215"/>
    <s v="Dean-Stdnt Lrning (Math/HC)"/>
    <s v="215G"/>
    <s v="Physical Science"/>
    <m/>
    <m/>
    <m/>
  </r>
  <r>
    <s v="BMF640"/>
    <x v="0"/>
    <s v="LABORF"/>
    <s v="2026"/>
    <n v="115507.68"/>
    <s v="GU001"/>
    <s v="215SI1"/>
    <s v="1100"/>
    <s v="190500"/>
    <m/>
    <m/>
    <s v="0"/>
    <s v="District"/>
    <s v="2"/>
    <s v="Bakersfield College"/>
    <s v="21"/>
    <x v="6"/>
    <s v="215"/>
    <s v="Dean-Stdnt Lrning (Math/HC)"/>
    <s v="215G"/>
    <s v="Physical Science"/>
    <m/>
    <m/>
    <m/>
  </r>
  <r>
    <s v="BMF303"/>
    <x v="0"/>
    <s v="LABORF"/>
    <s v="2026"/>
    <n v="133097.85"/>
    <s v="GU001"/>
    <s v="215PE1"/>
    <s v="1100"/>
    <s v="095600"/>
    <m/>
    <m/>
    <s v="0"/>
    <s v="District"/>
    <s v="2"/>
    <s v="Bakersfield College"/>
    <s v="21"/>
    <x v="6"/>
    <s v="215"/>
    <s v="Dean-Stdnt Lrning (Math/HC)"/>
    <s v="215P"/>
    <s v="BC ENGINEERING"/>
    <m/>
    <m/>
    <m/>
  </r>
  <r>
    <s v="BMC461"/>
    <x v="0"/>
    <s v="LABORF"/>
    <s v="2026"/>
    <n v="51982.42"/>
    <s v="GU001"/>
    <s v="217FT0"/>
    <s v="2191"/>
    <s v="601000"/>
    <m/>
    <m/>
    <s v="0"/>
    <s v="District"/>
    <s v="2"/>
    <s v="Bakersfield College"/>
    <s v="21"/>
    <x v="6"/>
    <s v="217"/>
    <s v="Dean of Instruction"/>
    <s v="217F"/>
    <s v="BC FIRE"/>
    <m/>
    <m/>
    <m/>
  </r>
  <r>
    <s v="BMF304"/>
    <x v="0"/>
    <s v="LABORF"/>
    <s v="2026"/>
    <n v="0"/>
    <s v="GU001"/>
    <s v="217LW1"/>
    <s v="1100"/>
    <s v="210500"/>
    <m/>
    <m/>
    <s v="0"/>
    <s v="District"/>
    <s v="2"/>
    <s v="Bakersfield College"/>
    <s v="21"/>
    <x v="6"/>
    <s v="217"/>
    <s v="Dean of Instruction"/>
    <s v="217L"/>
    <s v="BC LAW"/>
    <m/>
    <m/>
    <m/>
  </r>
  <r>
    <s v="BMF342"/>
    <x v="0"/>
    <s v="LABORF"/>
    <s v="2026"/>
    <n v="135550.56"/>
    <s v="GU001"/>
    <s v="217LW1"/>
    <s v="1100"/>
    <s v="210550"/>
    <m/>
    <m/>
    <s v="0"/>
    <s v="District"/>
    <s v="2"/>
    <s v="Bakersfield College"/>
    <s v="21"/>
    <x v="6"/>
    <s v="217"/>
    <s v="Dean of Instruction"/>
    <s v="217L"/>
    <s v="BC LAW"/>
    <m/>
    <m/>
    <m/>
  </r>
  <r>
    <s v="BMF115"/>
    <x v="0"/>
    <s v="LABORF"/>
    <s v="2026"/>
    <n v="154352.71"/>
    <s v="GU001"/>
    <s v="218EDU"/>
    <s v="1100"/>
    <s v="493072"/>
    <m/>
    <m/>
    <s v="0"/>
    <s v="District"/>
    <s v="2"/>
    <s v="Bakersfield College"/>
    <s v="21"/>
    <x v="6"/>
    <s v="218"/>
    <s v="Dean of Instruction"/>
    <s v="218E"/>
    <s v="BC Education"/>
    <m/>
    <m/>
    <m/>
  </r>
  <r>
    <s v="BMF096"/>
    <x v="0"/>
    <s v="LABORF"/>
    <s v="2026"/>
    <n v="134815.62"/>
    <s v="GU001"/>
    <s v="218EDU"/>
    <s v="1100"/>
    <s v="493072"/>
    <m/>
    <m/>
    <s v="0"/>
    <s v="District"/>
    <s v="2"/>
    <s v="Bakersfield College"/>
    <s v="21"/>
    <x v="6"/>
    <s v="218"/>
    <s v="Dean of Instruction"/>
    <s v="218E"/>
    <s v="BC Education"/>
    <m/>
    <m/>
    <m/>
  </r>
  <r>
    <s v="BPE003"/>
    <x v="0"/>
    <s v="LABORF"/>
    <s v="2026"/>
    <n v="0"/>
    <s v="RP108"/>
    <s v="218KS4"/>
    <s v="2394"/>
    <s v="676000"/>
    <m/>
    <m/>
    <s v="0"/>
    <s v="District"/>
    <s v="2"/>
    <s v="Bakersfield College"/>
    <s v="21"/>
    <x v="6"/>
    <s v="218"/>
    <s v="Dean of Instruction"/>
    <s v="218K"/>
    <s v="FACULTY GRANTS"/>
    <m/>
    <m/>
    <m/>
  </r>
  <r>
    <s v="BMC846"/>
    <x v="0"/>
    <s v="LABORF"/>
    <s v="2026"/>
    <n v="36463.919999999998"/>
    <s v="CD015"/>
    <s v="219CA2"/>
    <s v="2191"/>
    <s v="692000"/>
    <m/>
    <m/>
    <s v="0"/>
    <s v="District"/>
    <s v="2"/>
    <s v="Bakersfield College"/>
    <s v="21"/>
    <x v="6"/>
    <s v="219"/>
    <s v="BC Director CDC"/>
    <s v="219C"/>
    <s v="BC Director CDC"/>
    <m/>
    <m/>
    <m/>
  </r>
  <r>
    <s v="BMC874"/>
    <x v="0"/>
    <s v="LABORF"/>
    <s v="2026"/>
    <n v="16017.96"/>
    <s v="CD015"/>
    <s v="219CA2"/>
    <s v="2191"/>
    <s v="692000"/>
    <m/>
    <m/>
    <s v="0"/>
    <s v="District"/>
    <s v="2"/>
    <s v="Bakersfield College"/>
    <s v="21"/>
    <x v="6"/>
    <s v="219"/>
    <s v="BC Director CDC"/>
    <s v="219C"/>
    <s v="BC Director CDC"/>
    <m/>
    <m/>
    <m/>
  </r>
  <r>
    <s v="BMC102"/>
    <x v="0"/>
    <s v="LABORF"/>
    <s v="2026"/>
    <n v="16017.96"/>
    <s v="CD002"/>
    <s v="219CD1"/>
    <s v="2191"/>
    <s v="692000"/>
    <m/>
    <m/>
    <s v="0"/>
    <s v="District"/>
    <s v="2"/>
    <s v="Bakersfield College"/>
    <s v="21"/>
    <x v="6"/>
    <s v="219"/>
    <s v="BC Director CDC"/>
    <s v="219C"/>
    <s v="BC Director CDC"/>
    <m/>
    <m/>
    <m/>
  </r>
  <r>
    <s v="BMC088"/>
    <x v="0"/>
    <s v="LABORF"/>
    <s v="2026"/>
    <n v="0"/>
    <s v="CD004"/>
    <s v="219CD4"/>
    <s v="2191"/>
    <s v="692000"/>
    <m/>
    <m/>
    <s v="0"/>
    <s v="District"/>
    <s v="2"/>
    <s v="Bakersfield College"/>
    <s v="21"/>
    <x v="6"/>
    <s v="219"/>
    <s v="BC Director CDC"/>
    <s v="219C"/>
    <s v="BC Director CDC"/>
    <m/>
    <m/>
    <m/>
  </r>
  <r>
    <s v="BMC565"/>
    <x v="0"/>
    <s v="LABORF"/>
    <s v="2026"/>
    <n v="38154.519999999997"/>
    <s v="CD004"/>
    <s v="219CD4"/>
    <s v="2191"/>
    <s v="692000"/>
    <m/>
    <m/>
    <s v="0"/>
    <s v="District"/>
    <s v="2"/>
    <s v="Bakersfield College"/>
    <s v="21"/>
    <x v="6"/>
    <s v="219"/>
    <s v="BC Director CDC"/>
    <s v="219C"/>
    <s v="BC Director CDC"/>
    <m/>
    <m/>
    <m/>
  </r>
  <r>
    <s v="BMC462"/>
    <x v="0"/>
    <s v="LABORF"/>
    <s v="2026"/>
    <n v="17319.61"/>
    <s v="CD004"/>
    <s v="219CD4"/>
    <s v="2191"/>
    <s v="692000"/>
    <m/>
    <m/>
    <s v="0"/>
    <s v="District"/>
    <s v="2"/>
    <s v="Bakersfield College"/>
    <s v="21"/>
    <x v="6"/>
    <s v="219"/>
    <s v="BC Director CDC"/>
    <s v="219C"/>
    <s v="BC Director CDC"/>
    <m/>
    <m/>
    <m/>
  </r>
  <r>
    <s v="BMC501"/>
    <x v="0"/>
    <s v="LABORF"/>
    <s v="2026"/>
    <n v="33384.379999999997"/>
    <s v="CD004"/>
    <s v="219CD4"/>
    <s v="2191"/>
    <s v="692000"/>
    <m/>
    <m/>
    <s v="0"/>
    <s v="District"/>
    <s v="2"/>
    <s v="Bakersfield College"/>
    <s v="21"/>
    <x v="6"/>
    <s v="219"/>
    <s v="BC Director CDC"/>
    <s v="219C"/>
    <s v="BC Director CDC"/>
    <m/>
    <m/>
    <m/>
  </r>
  <r>
    <s v="BMC320"/>
    <x v="0"/>
    <s v="LABORF"/>
    <s v="2026"/>
    <n v="35770.550000000003"/>
    <s v="CD004"/>
    <s v="219CD4"/>
    <s v="2191"/>
    <s v="692000"/>
    <m/>
    <m/>
    <s v="0"/>
    <s v="District"/>
    <s v="2"/>
    <s v="Bakersfield College"/>
    <s v="21"/>
    <x v="6"/>
    <s v="219"/>
    <s v="BC Director CDC"/>
    <s v="219C"/>
    <s v="BC Director CDC"/>
    <m/>
    <m/>
    <m/>
  </r>
  <r>
    <s v="BMN035"/>
    <x v="0"/>
    <s v="LABORF"/>
    <s v="2026"/>
    <n v="47890.09"/>
    <s v="CD004"/>
    <s v="219CD4"/>
    <s v="2110"/>
    <s v="692000"/>
    <m/>
    <m/>
    <s v="0"/>
    <s v="District"/>
    <s v="2"/>
    <s v="Bakersfield College"/>
    <s v="21"/>
    <x v="6"/>
    <s v="219"/>
    <s v="BC Director CDC"/>
    <s v="219C"/>
    <s v="BC Director CDC"/>
    <m/>
    <m/>
    <m/>
  </r>
  <r>
    <s v="BMC736"/>
    <x v="0"/>
    <s v="LABORF"/>
    <s v="2026"/>
    <n v="25068.86"/>
    <s v="CD011"/>
    <s v="219CD6"/>
    <s v="2191"/>
    <s v="692000"/>
    <m/>
    <m/>
    <s v="0"/>
    <s v="District"/>
    <s v="2"/>
    <s v="Bakersfield College"/>
    <s v="21"/>
    <x v="6"/>
    <s v="219"/>
    <s v="BC Director CDC"/>
    <s v="219C"/>
    <s v="BC Director CDC"/>
    <m/>
    <m/>
    <m/>
  </r>
  <r>
    <s v="BMM056"/>
    <x v="0"/>
    <s v="LABORF"/>
    <s v="2026"/>
    <n v="167612.54999999999"/>
    <s v="GU001"/>
    <s v="21ACTE"/>
    <s v="1214"/>
    <s v="601000"/>
    <m/>
    <m/>
    <s v="0"/>
    <s v="District"/>
    <s v="2"/>
    <s v="Bakersfield College"/>
    <s v="21"/>
    <x v="6"/>
    <s v="21A"/>
    <s v="BC Director Career Education"/>
    <s v="21AC"/>
    <s v="BC Director CTE"/>
    <m/>
    <m/>
    <m/>
  </r>
  <r>
    <s v="BMF603"/>
    <x v="0"/>
    <s v="LABORF"/>
    <s v="2026"/>
    <n v="0"/>
    <s v="GU001"/>
    <s v="21AEIT"/>
    <s v="1100"/>
    <s v="095600"/>
    <m/>
    <m/>
    <s v="0"/>
    <s v="District"/>
    <s v="2"/>
    <s v="Bakersfield College"/>
    <s v="21"/>
    <x v="6"/>
    <s v="21A"/>
    <s v="BC Director Career Education"/>
    <s v="21AE"/>
    <s v="Engineering Systems"/>
    <m/>
    <m/>
    <m/>
  </r>
  <r>
    <s v="BMF571"/>
    <x v="0"/>
    <s v="LABORF"/>
    <s v="2026"/>
    <n v="120580.07"/>
    <s v="GU001"/>
    <s v="21AEIT"/>
    <s v="1100"/>
    <s v="090100"/>
    <m/>
    <m/>
    <s v="0"/>
    <s v="District"/>
    <s v="2"/>
    <s v="Bakersfield College"/>
    <s v="21"/>
    <x v="6"/>
    <s v="21A"/>
    <s v="BC Director Career Education"/>
    <s v="21AE"/>
    <s v="Engineering Systems"/>
    <m/>
    <m/>
    <m/>
  </r>
  <r>
    <s v="BMF064"/>
    <x v="0"/>
    <s v="LABORF"/>
    <s v="2026"/>
    <n v="102749.01"/>
    <s v="GU001"/>
    <s v="21AIND"/>
    <s v="1100"/>
    <s v="095600"/>
    <m/>
    <m/>
    <s v="0"/>
    <s v="District"/>
    <s v="2"/>
    <s v="Bakersfield College"/>
    <s v="21"/>
    <x v="6"/>
    <s v="21A"/>
    <s v="BC Director Career Education"/>
    <s v="21AI"/>
    <s v="Industrial Tech"/>
    <m/>
    <m/>
    <m/>
  </r>
  <r>
    <s v="BMF605"/>
    <x v="0"/>
    <s v="LABORF"/>
    <s v="2026"/>
    <n v="124389.13"/>
    <s v="GU001"/>
    <s v="21AIND"/>
    <s v="1100"/>
    <s v="095600"/>
    <m/>
    <m/>
    <s v="0"/>
    <s v="District"/>
    <s v="2"/>
    <s v="Bakersfield College"/>
    <s v="21"/>
    <x v="6"/>
    <s v="21A"/>
    <s v="BC Director Career Education"/>
    <s v="21AI"/>
    <s v="Industrial Tech"/>
    <m/>
    <m/>
    <m/>
  </r>
  <r>
    <s v="BMF660"/>
    <x v="0"/>
    <s v="LABORF"/>
    <s v="2026"/>
    <n v="102749.01"/>
    <s v="GU001"/>
    <s v="21AIND"/>
    <s v="1100"/>
    <s v="095600"/>
    <m/>
    <m/>
    <s v="0"/>
    <s v="District"/>
    <s v="2"/>
    <s v="Bakersfield College"/>
    <s v="21"/>
    <x v="6"/>
    <s v="21A"/>
    <s v="BC Director Career Education"/>
    <s v="21AI"/>
    <s v="Industrial Tech"/>
    <m/>
    <m/>
    <m/>
  </r>
  <r>
    <s v="BMF119"/>
    <x v="0"/>
    <s v="LABORF"/>
    <s v="2026"/>
    <n v="131527.43"/>
    <s v="GU001"/>
    <s v="21AIND"/>
    <s v="1100"/>
    <s v="095300"/>
    <m/>
    <m/>
    <s v="0"/>
    <s v="District"/>
    <s v="2"/>
    <s v="Bakersfield College"/>
    <s v="21"/>
    <x v="6"/>
    <s v="21A"/>
    <s v="BC Director Career Education"/>
    <s v="21AI"/>
    <s v="Industrial Tech"/>
    <m/>
    <m/>
    <m/>
  </r>
  <r>
    <s v="BMN003"/>
    <x v="0"/>
    <s v="LABORF"/>
    <s v="2026"/>
    <n v="5533.99"/>
    <s v="CE431"/>
    <s v="21APRN"/>
    <s v="2110"/>
    <s v="601000"/>
    <m/>
    <m/>
    <s v="0"/>
    <s v="District"/>
    <s v="2"/>
    <s v="Bakersfield College"/>
    <s v="21"/>
    <x v="6"/>
    <s v="21A"/>
    <s v="BC Director Career Education"/>
    <s v="21AP"/>
    <s v="BC Apprenticeship Program"/>
    <m/>
    <m/>
    <m/>
  </r>
  <r>
    <s v="BMN069"/>
    <x v="0"/>
    <s v="LABORF"/>
    <s v="2026"/>
    <n v="50284.59"/>
    <s v="RP611"/>
    <s v="21AVTV"/>
    <s v="2110"/>
    <s v="602010"/>
    <s v="PERVD3"/>
    <m/>
    <s v="0"/>
    <s v="District"/>
    <s v="2"/>
    <s v="Bakersfield College"/>
    <s v="21"/>
    <x v="6"/>
    <s v="21A"/>
    <s v="BC Director Career Education"/>
    <s v="21AV"/>
    <s v="VTEA"/>
    <m/>
    <m/>
    <m/>
  </r>
  <r>
    <s v="BMC612"/>
    <x v="0"/>
    <s v="LABORF"/>
    <s v="2026"/>
    <n v="60283.64"/>
    <s v="RP611"/>
    <s v="21AVTV"/>
    <s v="2191"/>
    <s v="647000"/>
    <s v="PERVCL"/>
    <m/>
    <s v="0"/>
    <s v="District"/>
    <s v="2"/>
    <s v="Bakersfield College"/>
    <s v="21"/>
    <x v="6"/>
    <s v="21A"/>
    <s v="BC Director Career Education"/>
    <s v="21AV"/>
    <s v="VTEA"/>
    <m/>
    <m/>
    <m/>
  </r>
  <r>
    <s v="BMC863"/>
    <x v="0"/>
    <s v="LABORF"/>
    <s v="2026"/>
    <n v="51982.42"/>
    <s v="RP613"/>
    <s v="21AWL9"/>
    <s v="2191"/>
    <s v="619000"/>
    <s v="B68168"/>
    <m/>
    <s v="0"/>
    <s v="District"/>
    <s v="2"/>
    <s v="Bakersfield College"/>
    <s v="21"/>
    <x v="6"/>
    <s v="21A"/>
    <s v="BC Director Career Education"/>
    <s v="21AW"/>
    <s v="BC Strong Workforce"/>
    <m/>
    <m/>
    <m/>
  </r>
  <r>
    <s v="BMC721"/>
    <x v="0"/>
    <s v="LABORF"/>
    <s v="2026"/>
    <n v="58813.3"/>
    <s v="RP613"/>
    <s v="21AWR9"/>
    <s v="2191"/>
    <s v="647000"/>
    <s v="R84668"/>
    <m/>
    <s v="0"/>
    <s v="District"/>
    <s v="2"/>
    <s v="Bakersfield College"/>
    <s v="21"/>
    <x v="6"/>
    <s v="21A"/>
    <s v="BC Director Career Education"/>
    <s v="21AW"/>
    <s v="BC Strong Workforce"/>
    <m/>
    <m/>
    <m/>
  </r>
  <r>
    <s v="BMF314"/>
    <x v="0"/>
    <s v="LABORF"/>
    <s v="2026"/>
    <n v="133097.85"/>
    <s v="GU001"/>
    <s v="21BCM1"/>
    <s v="1100"/>
    <s v="060100"/>
    <m/>
    <m/>
    <s v="0"/>
    <s v="District"/>
    <s v="2"/>
    <s v="Bakersfield College"/>
    <s v="21"/>
    <x v="6"/>
    <s v="21B"/>
    <s v="Dean English"/>
    <s v="21BC"/>
    <s v="English Grants"/>
    <m/>
    <m/>
    <m/>
  </r>
  <r>
    <s v="BMF085"/>
    <x v="0"/>
    <s v="LABORF"/>
    <s v="2026"/>
    <n v="0"/>
    <s v="GU001"/>
    <s v="21BCM1"/>
    <s v="1100"/>
    <s v="060100"/>
    <m/>
    <m/>
    <s v="0"/>
    <s v="District"/>
    <s v="2"/>
    <s v="Bakersfield College"/>
    <s v="21"/>
    <x v="6"/>
    <s v="21B"/>
    <s v="Dean English"/>
    <s v="21BC"/>
    <s v="English Grants"/>
    <m/>
    <m/>
    <m/>
  </r>
  <r>
    <s v="BMF324"/>
    <x v="0"/>
    <s v="LABORF"/>
    <s v="2026"/>
    <n v="124389.13"/>
    <s v="GU001"/>
    <s v="21BEE1"/>
    <s v="1100"/>
    <s v="150100"/>
    <m/>
    <m/>
    <s v="0"/>
    <s v="District"/>
    <s v="2"/>
    <s v="Bakersfield College"/>
    <s v="21"/>
    <x v="6"/>
    <s v="21B"/>
    <s v="Dean English"/>
    <s v="21BE"/>
    <s v="Dean English"/>
    <m/>
    <m/>
    <m/>
  </r>
  <r>
    <s v="BMF164"/>
    <x v="0"/>
    <s v="LABORF"/>
    <s v="2026"/>
    <n v="154352.71"/>
    <s v="GU001"/>
    <s v="21BEE1"/>
    <s v="1100"/>
    <s v="150100"/>
    <m/>
    <m/>
    <s v="0"/>
    <s v="District"/>
    <s v="2"/>
    <s v="Bakersfield College"/>
    <s v="21"/>
    <x v="6"/>
    <s v="21B"/>
    <s v="Dean English"/>
    <s v="21BE"/>
    <s v="Dean English"/>
    <m/>
    <m/>
    <m/>
  </r>
  <r>
    <s v="BMF140"/>
    <x v="0"/>
    <s v="LABORF"/>
    <s v="2026"/>
    <n v="102091.96"/>
    <s v="GU001"/>
    <s v="21BEE1"/>
    <s v="1100"/>
    <s v="150100"/>
    <m/>
    <m/>
    <s v="0"/>
    <s v="District"/>
    <s v="2"/>
    <s v="Bakersfield College"/>
    <s v="21"/>
    <x v="6"/>
    <s v="21B"/>
    <s v="Dean English"/>
    <s v="21BE"/>
    <s v="Dean English"/>
    <m/>
    <m/>
    <m/>
  </r>
  <r>
    <s v="BMF266"/>
    <x v="0"/>
    <s v="LABORF"/>
    <s v="2026"/>
    <n v="154352.71"/>
    <s v="GU001"/>
    <s v="21BEE1"/>
    <s v="1100"/>
    <s v="150100"/>
    <m/>
    <m/>
    <s v="0"/>
    <s v="District"/>
    <s v="2"/>
    <s v="Bakersfield College"/>
    <s v="21"/>
    <x v="6"/>
    <s v="21B"/>
    <s v="Dean English"/>
    <s v="21BE"/>
    <s v="Dean English"/>
    <m/>
    <m/>
    <m/>
  </r>
  <r>
    <s v="BMF676"/>
    <x v="0"/>
    <s v="LABORF"/>
    <s v="2026"/>
    <n v="100242.94"/>
    <s v="GU001"/>
    <s v="21DHC1"/>
    <s v="1100"/>
    <s v="121000"/>
    <m/>
    <m/>
    <s v="0"/>
    <s v="District"/>
    <s v="2"/>
    <s v="Bakersfield College"/>
    <s v="21"/>
    <x v="6"/>
    <s v="21D"/>
    <s v="BC Assoc Dean Nursing"/>
    <s v="21DH"/>
    <s v="BC Assc Dean Nursing"/>
    <m/>
    <m/>
    <m/>
  </r>
  <r>
    <s v="BMF564"/>
    <x v="0"/>
    <s v="LABORF"/>
    <s v="2026"/>
    <n v="144253.26"/>
    <s v="GU001"/>
    <s v="21DHC1"/>
    <s v="1100"/>
    <s v="123010"/>
    <m/>
    <m/>
    <s v="0"/>
    <s v="District"/>
    <s v="2"/>
    <s v="Bakersfield College"/>
    <s v="21"/>
    <x v="6"/>
    <s v="21D"/>
    <s v="BC Assoc Dean Nursing"/>
    <s v="21DH"/>
    <s v="BC Assc Dean Nursing"/>
    <m/>
    <m/>
    <m/>
  </r>
  <r>
    <s v="BMF544"/>
    <x v="0"/>
    <s v="LABORF"/>
    <s v="2026"/>
    <n v="154352.71"/>
    <s v="GU001"/>
    <s v="21DHC1"/>
    <s v="1100"/>
    <s v="123010"/>
    <m/>
    <m/>
    <s v="0"/>
    <s v="District"/>
    <s v="2"/>
    <s v="Bakersfield College"/>
    <s v="21"/>
    <x v="6"/>
    <s v="21D"/>
    <s v="BC Assoc Dean Nursing"/>
    <s v="21DH"/>
    <s v="BC Assc Dean Nursing"/>
    <m/>
    <m/>
    <m/>
  </r>
  <r>
    <s v="BMM039"/>
    <x v="0"/>
    <s v="LABORF"/>
    <s v="2026"/>
    <n v="185012.89"/>
    <s v="GU001"/>
    <s v="21DHC1"/>
    <s v="1214"/>
    <s v="601000"/>
    <m/>
    <m/>
    <s v="0"/>
    <s v="District"/>
    <s v="2"/>
    <s v="Bakersfield College"/>
    <s v="21"/>
    <x v="6"/>
    <s v="21D"/>
    <s v="BC Assoc Dean Nursing"/>
    <s v="21DH"/>
    <s v="BC Assc Dean Nursing"/>
    <m/>
    <m/>
    <m/>
  </r>
  <r>
    <s v="BMF127"/>
    <x v="0"/>
    <s v="LABORF"/>
    <s v="2026"/>
    <n v="12348.22"/>
    <s v="GU001"/>
    <s v="21DHC1"/>
    <s v="1252"/>
    <s v="601000"/>
    <m/>
    <m/>
    <s v="0"/>
    <s v="District"/>
    <s v="2"/>
    <s v="Bakersfield College"/>
    <s v="21"/>
    <x v="6"/>
    <s v="21D"/>
    <s v="BC Assoc Dean Nursing"/>
    <s v="21DH"/>
    <s v="BC Assc Dean Nursing"/>
    <m/>
    <m/>
    <m/>
  </r>
  <r>
    <s v="BMF664"/>
    <x v="0"/>
    <s v="LABORF"/>
    <s v="2026"/>
    <n v="102749.01"/>
    <s v="GU001"/>
    <s v="21DHC1"/>
    <s v="1100"/>
    <s v="123010"/>
    <m/>
    <m/>
    <s v="0"/>
    <s v="District"/>
    <s v="2"/>
    <s v="Bakersfield College"/>
    <s v="21"/>
    <x v="6"/>
    <s v="21D"/>
    <s v="BC Assoc Dean Nursing"/>
    <s v="21DH"/>
    <s v="BC Assc Dean Nursing"/>
    <m/>
    <m/>
    <m/>
  </r>
  <r>
    <s v="BMF484"/>
    <x v="0"/>
    <s v="LABORF"/>
    <s v="2026"/>
    <n v="102749.01"/>
    <s v="GU001"/>
    <s v="21DHC1"/>
    <s v="1100"/>
    <s v="123030"/>
    <m/>
    <m/>
    <s v="0"/>
    <s v="District"/>
    <s v="2"/>
    <s v="Bakersfield College"/>
    <s v="21"/>
    <x v="6"/>
    <s v="21D"/>
    <s v="BC Assoc Dean Nursing"/>
    <s v="21DH"/>
    <s v="BC Assc Dean Nursing"/>
    <m/>
    <m/>
    <m/>
  </r>
  <r>
    <s v="BMF694"/>
    <x v="0"/>
    <s v="LABORF"/>
    <s v="2026"/>
    <n v="48899"/>
    <s v="GU001"/>
    <s v="21DHC2"/>
    <s v="1100"/>
    <s v="120510"/>
    <m/>
    <m/>
    <s v="0"/>
    <s v="District"/>
    <s v="2"/>
    <s v="Bakersfield College"/>
    <s v="21"/>
    <x v="6"/>
    <s v="21D"/>
    <s v="BC Assoc Dean Nursing"/>
    <s v="21DH"/>
    <s v="BC Assc Dean Nursing"/>
    <m/>
    <m/>
    <m/>
  </r>
  <r>
    <s v="BMF675"/>
    <x v="0"/>
    <s v="LABORF"/>
    <s v="2026"/>
    <n v="114769.85"/>
    <s v="GU001"/>
    <s v="21DHT0"/>
    <s v="1100"/>
    <s v="122300"/>
    <m/>
    <m/>
    <s v="0"/>
    <s v="District"/>
    <s v="2"/>
    <s v="Bakersfield College"/>
    <s v="21"/>
    <x v="6"/>
    <s v="21D"/>
    <s v="BC Assoc Dean Nursing"/>
    <s v="21DH"/>
    <s v="BC Assc Dean Nursing"/>
    <m/>
    <m/>
    <m/>
  </r>
  <r>
    <s v="BMC878"/>
    <x v="0"/>
    <s v="LABORF"/>
    <s v="2026"/>
    <n v="39471.72"/>
    <s v="RP264"/>
    <s v="21ETV5"/>
    <s v="2191"/>
    <s v="601000"/>
    <m/>
    <m/>
    <s v="0"/>
    <s v="District"/>
    <s v="2"/>
    <s v="Bakersfield College"/>
    <s v="21"/>
    <x v="6"/>
    <s v="21E"/>
    <s v="BC Dir Dual Enrollment"/>
    <s v="21ET"/>
    <s v="BC Health Science Grants"/>
    <m/>
    <m/>
    <m/>
  </r>
  <r>
    <s v="BMM013"/>
    <x v="0"/>
    <s v="LABORF"/>
    <s v="2026"/>
    <n v="176097.94"/>
    <s v="GU001"/>
    <s v="21FDN0"/>
    <s v="1214"/>
    <s v="601000"/>
    <m/>
    <m/>
    <s v="0"/>
    <s v="District"/>
    <s v="2"/>
    <s v="Bakersfield College"/>
    <s v="21"/>
    <x v="6"/>
    <s v="21F"/>
    <s v="BC DEAN"/>
    <s v="21FD"/>
    <s v="BC DEAN"/>
    <m/>
    <m/>
    <m/>
  </r>
  <r>
    <s v="BPE009"/>
    <x v="0"/>
    <s v="LABORF"/>
    <s v="2026"/>
    <n v="0"/>
    <s v="GU001"/>
    <s v="21FDN0"/>
    <s v="2394"/>
    <s v="601000"/>
    <m/>
    <m/>
    <s v="0"/>
    <s v="District"/>
    <s v="2"/>
    <s v="Bakersfield College"/>
    <s v="21"/>
    <x v="6"/>
    <s v="21F"/>
    <s v="BC DEAN"/>
    <s v="21FD"/>
    <s v="BC DEAN"/>
    <m/>
    <m/>
    <m/>
  </r>
  <r>
    <s v="BMF423"/>
    <x v="0"/>
    <s v="LABORF"/>
    <s v="2026"/>
    <n v="165155.19"/>
    <s v="GU001"/>
    <s v="21FEE2"/>
    <s v="1100"/>
    <s v="493080"/>
    <m/>
    <m/>
    <s v="0"/>
    <s v="District"/>
    <s v="2"/>
    <s v="Bakersfield College"/>
    <s v="21"/>
    <x v="6"/>
    <s v="21F"/>
    <s v="BC DEAN"/>
    <s v="21FE"/>
    <s v="BC EMLS"/>
    <m/>
    <m/>
    <m/>
  </r>
  <r>
    <s v="BMF565"/>
    <x v="0"/>
    <s v="LABORF"/>
    <s v="2026"/>
    <n v="0"/>
    <s v="GU001"/>
    <s v="21FFL1"/>
    <s v="1100"/>
    <s v="220200"/>
    <m/>
    <m/>
    <s v="0"/>
    <s v="District"/>
    <s v="2"/>
    <s v="Bakersfield College"/>
    <s v="21"/>
    <x v="6"/>
    <s v="21F"/>
    <s v="BC DEAN"/>
    <s v="21FF"/>
    <s v="BC FOREIGN LANGUAGE"/>
    <m/>
    <m/>
    <m/>
  </r>
  <r>
    <s v="BMF287"/>
    <x v="0"/>
    <s v="LABORF"/>
    <s v="2026"/>
    <n v="102091.96"/>
    <s v="GU001"/>
    <s v="21FFL2"/>
    <s v="1100"/>
    <s v="110500"/>
    <m/>
    <m/>
    <s v="0"/>
    <s v="District"/>
    <s v="2"/>
    <s v="Bakersfield College"/>
    <s v="21"/>
    <x v="6"/>
    <s v="21F"/>
    <s v="BC DEAN"/>
    <s v="21FF"/>
    <s v="BC FOREIGN LANGUAGE"/>
    <m/>
    <m/>
    <m/>
  </r>
  <r>
    <s v="BMF516"/>
    <x v="0"/>
    <s v="LABORF"/>
    <s v="2026"/>
    <n v="142412.79999999999"/>
    <s v="GU001"/>
    <s v="21FFL2"/>
    <s v="1100"/>
    <s v="493080"/>
    <m/>
    <m/>
    <s v="0"/>
    <s v="District"/>
    <s v="2"/>
    <s v="Bakersfield College"/>
    <s v="21"/>
    <x v="6"/>
    <s v="21F"/>
    <s v="BC DEAN"/>
    <s v="21FF"/>
    <s v="BC FOREIGN LANGUAGE"/>
    <m/>
    <m/>
    <m/>
  </r>
  <r>
    <s v="BMF555"/>
    <x v="0"/>
    <s v="LABORF"/>
    <s v="2026"/>
    <n v="153363"/>
    <s v="GU001"/>
    <s v="21FPL1"/>
    <s v="1100"/>
    <s v="150900"/>
    <m/>
    <m/>
    <s v="0"/>
    <s v="District"/>
    <s v="2"/>
    <s v="Bakersfield College"/>
    <s v="21"/>
    <x v="6"/>
    <s v="21F"/>
    <s v="BC DEAN"/>
    <s v="21FP"/>
    <s v="BC PHILOSOPHY"/>
    <m/>
    <m/>
    <m/>
  </r>
  <r>
    <s v="BMF010"/>
    <x v="0"/>
    <s v="LABORF"/>
    <s v="2026"/>
    <n v="0"/>
    <s v="GU001"/>
    <s v="21FPL1"/>
    <s v="1100"/>
    <s v="150900"/>
    <m/>
    <m/>
    <s v="0"/>
    <s v="District"/>
    <s v="2"/>
    <s v="Bakersfield College"/>
    <s v="21"/>
    <x v="6"/>
    <s v="21F"/>
    <s v="BC DEAN"/>
    <s v="21FP"/>
    <s v="BC PHILOSOPHY"/>
    <m/>
    <m/>
    <m/>
  </r>
  <r>
    <s v="BTF076"/>
    <x v="0"/>
    <s v="LABORF"/>
    <s v="2026"/>
    <n v="0"/>
    <s v="GU001"/>
    <s v="21GBE1"/>
    <s v="1311"/>
    <s v="200100"/>
    <m/>
    <m/>
    <s v="0"/>
    <s v="District"/>
    <s v="2"/>
    <s v="Bakersfield College"/>
    <s v="21"/>
    <x v="6"/>
    <s v="21G"/>
    <s v="BC Dean of Instruction"/>
    <s v="21GB"/>
    <s v="BC BEHAVIORIAL SCIENCE"/>
    <m/>
    <m/>
    <m/>
  </r>
  <r>
    <s v="BMF510"/>
    <x v="0"/>
    <s v="LABORF"/>
    <s v="2026"/>
    <n v="102091.96"/>
    <s v="GU001"/>
    <s v="21GBE1"/>
    <s v="1100"/>
    <s v="220800"/>
    <m/>
    <m/>
    <s v="0"/>
    <s v="District"/>
    <s v="2"/>
    <s v="Bakersfield College"/>
    <s v="21"/>
    <x v="6"/>
    <s v="21G"/>
    <s v="BC Dean of Instruction"/>
    <s v="21GB"/>
    <s v="BC BEHAVIORIAL SCIENCE"/>
    <m/>
    <m/>
    <m/>
  </r>
  <r>
    <s v="BMF626"/>
    <x v="0"/>
    <s v="LABORF"/>
    <s v="2026"/>
    <n v="135550.56"/>
    <s v="GU001"/>
    <s v="21GBE1"/>
    <s v="1100"/>
    <s v="200100"/>
    <m/>
    <m/>
    <s v="0"/>
    <s v="District"/>
    <s v="2"/>
    <s v="Bakersfield College"/>
    <s v="21"/>
    <x v="6"/>
    <s v="21G"/>
    <s v="BC Dean of Instruction"/>
    <s v="21GB"/>
    <s v="BC BEHAVIORIAL SCIENCE"/>
    <m/>
    <m/>
    <m/>
  </r>
  <r>
    <s v="BMF670"/>
    <x v="0"/>
    <s v="LABORF"/>
    <s v="2026"/>
    <n v="122802.11"/>
    <s v="GU001"/>
    <s v="21GBE1"/>
    <s v="1100"/>
    <s v="220200"/>
    <m/>
    <m/>
    <s v="0"/>
    <s v="District"/>
    <s v="2"/>
    <s v="Bakersfield College"/>
    <s v="21"/>
    <x v="6"/>
    <s v="21G"/>
    <s v="BC Dean of Instruction"/>
    <s v="21GB"/>
    <s v="BC BEHAVIORIAL SCIENCE"/>
    <m/>
    <m/>
    <m/>
  </r>
  <r>
    <s v="BMF549"/>
    <x v="0"/>
    <s v="LABORF"/>
    <s v="2026"/>
    <n v="125872.17"/>
    <s v="GU001"/>
    <s v="21GBE1"/>
    <s v="1100"/>
    <s v="220800"/>
    <m/>
    <m/>
    <s v="0"/>
    <s v="District"/>
    <s v="2"/>
    <s v="Bakersfield College"/>
    <s v="21"/>
    <x v="6"/>
    <s v="21G"/>
    <s v="BC Dean of Instruction"/>
    <s v="21GB"/>
    <s v="BC BEHAVIORIAL SCIENCE"/>
    <m/>
    <m/>
    <m/>
  </r>
  <r>
    <s v="BMF590"/>
    <x v="0"/>
    <s v="LABORF"/>
    <s v="2026"/>
    <n v="139835.93"/>
    <s v="GU001"/>
    <s v="21GDAC"/>
    <s v="1100"/>
    <s v="089900"/>
    <m/>
    <m/>
    <s v="0"/>
    <s v="District"/>
    <s v="2"/>
    <s v="Bakersfield College"/>
    <s v="21"/>
    <x v="6"/>
    <s v="21G"/>
    <s v="BC Dean of Instruction"/>
    <s v="21GD"/>
    <s v="BC DEAN"/>
    <m/>
    <m/>
    <m/>
  </r>
  <r>
    <s v="BMN121"/>
    <x v="0"/>
    <s v="LABORF"/>
    <s v="2026"/>
    <n v="0"/>
    <s v="GU001"/>
    <s v="21GDAC"/>
    <s v="2110"/>
    <s v="679000"/>
    <m/>
    <m/>
    <s v="0"/>
    <s v="District"/>
    <s v="2"/>
    <s v="Bakersfield College"/>
    <s v="21"/>
    <x v="6"/>
    <s v="21G"/>
    <s v="BC Dean of Instruction"/>
    <s v="21GD"/>
    <s v="BC DEAN"/>
    <m/>
    <m/>
    <m/>
  </r>
  <r>
    <s v="BMF113"/>
    <x v="0"/>
    <s v="LABORF"/>
    <s v="2026"/>
    <n v="129115.5"/>
    <s v="GU001"/>
    <s v="21GLI0"/>
    <s v="1241"/>
    <s v="612000"/>
    <m/>
    <m/>
    <s v="0"/>
    <s v="District"/>
    <s v="2"/>
    <s v="Bakersfield College"/>
    <s v="21"/>
    <x v="6"/>
    <s v="21G"/>
    <s v="BC Dean of Instruction"/>
    <s v="21GL"/>
    <s v="BC LIBRARY"/>
    <m/>
    <m/>
    <m/>
  </r>
  <r>
    <s v="BMC288"/>
    <x v="0"/>
    <s v="LABORF"/>
    <s v="2026"/>
    <n v="0"/>
    <s v="GU001"/>
    <s v="21GLI0"/>
    <s v="2191"/>
    <s v="612000"/>
    <m/>
    <m/>
    <s v="0"/>
    <s v="District"/>
    <s v="2"/>
    <s v="Bakersfield College"/>
    <s v="21"/>
    <x v="6"/>
    <s v="21G"/>
    <s v="BC Dean of Instruction"/>
    <s v="21GL"/>
    <s v="BC LIBRARY"/>
    <m/>
    <m/>
    <m/>
  </r>
  <r>
    <s v="BMC879"/>
    <x v="0"/>
    <s v="LABORF"/>
    <s v="2026"/>
    <n v="0"/>
    <s v="RP044"/>
    <s v="21HCU1"/>
    <s v="2191"/>
    <s v="601000"/>
    <m/>
    <m/>
    <s v="0"/>
    <s v="District"/>
    <s v="2"/>
    <s v="Bakersfield College"/>
    <s v="21"/>
    <x v="6"/>
    <s v="21H"/>
    <s v="BC Instructional Operations"/>
    <s v="21HA"/>
    <s v="BC Instructional Operations"/>
    <m/>
    <m/>
    <m/>
  </r>
  <r>
    <s v="BMC741"/>
    <x v="0"/>
    <s v="LABORF"/>
    <s v="2026"/>
    <n v="44783.519999999997"/>
    <s v="GU001"/>
    <s v="239SY0"/>
    <s v="2191"/>
    <s v="677010"/>
    <m/>
    <m/>
    <s v="0"/>
    <s v="District"/>
    <s v="2"/>
    <s v="Bakersfield College"/>
    <s v="23"/>
    <x v="7"/>
    <s v="239"/>
    <s v="Public Safety"/>
    <s v="239A"/>
    <s v="Public Safety"/>
    <m/>
    <m/>
    <m/>
  </r>
  <r>
    <s v="BMC794"/>
    <x v="0"/>
    <s v="LABORF"/>
    <s v="2026"/>
    <n v="40571.629999999997"/>
    <s v="GU001"/>
    <s v="239SY0"/>
    <s v="2191"/>
    <s v="677010"/>
    <m/>
    <m/>
    <s v="0"/>
    <s v="District"/>
    <s v="2"/>
    <s v="Bakersfield College"/>
    <s v="23"/>
    <x v="7"/>
    <s v="239"/>
    <s v="Public Safety"/>
    <s v="239A"/>
    <s v="Public Safety"/>
    <m/>
    <m/>
    <m/>
  </r>
  <r>
    <s v="BMC858"/>
    <x v="0"/>
    <s v="LABORF"/>
    <s v="2026"/>
    <n v="5325.03"/>
    <s v="RP500"/>
    <s v="239SY0"/>
    <s v="2191"/>
    <s v="695010"/>
    <m/>
    <m/>
    <s v="0"/>
    <s v="District"/>
    <s v="2"/>
    <s v="Bakersfield College"/>
    <s v="23"/>
    <x v="7"/>
    <s v="239"/>
    <s v="Public Safety"/>
    <s v="239A"/>
    <s v="Public Safety"/>
    <m/>
    <m/>
    <m/>
  </r>
  <r>
    <s v="BMC202"/>
    <x v="0"/>
    <s v="LABORF"/>
    <s v="2026"/>
    <n v="24088.53"/>
    <s v="GU001"/>
    <s v="239SY0"/>
    <s v="2191"/>
    <s v="677010"/>
    <m/>
    <m/>
    <s v="0"/>
    <s v="District"/>
    <s v="2"/>
    <s v="Bakersfield College"/>
    <s v="23"/>
    <x v="7"/>
    <s v="239"/>
    <s v="Public Safety"/>
    <s v="239A"/>
    <s v="Public Safety"/>
    <m/>
    <m/>
    <m/>
  </r>
  <r>
    <s v="BMC726"/>
    <x v="0"/>
    <s v="LABORF"/>
    <s v="2026"/>
    <n v="5734.47"/>
    <s v="GU001"/>
    <s v="239SY0"/>
    <s v="2191"/>
    <s v="696011"/>
    <m/>
    <m/>
    <s v="0"/>
    <s v="District"/>
    <s v="2"/>
    <s v="Bakersfield College"/>
    <s v="23"/>
    <x v="7"/>
    <s v="239"/>
    <s v="Public Safety"/>
    <s v="239A"/>
    <s v="Public Safety"/>
    <m/>
    <m/>
    <m/>
  </r>
  <r>
    <s v="BMC010"/>
    <x v="0"/>
    <s v="LABORF"/>
    <s v="2026"/>
    <n v="5881.33"/>
    <s v="RP500"/>
    <s v="239SY0"/>
    <s v="2191"/>
    <s v="695010"/>
    <m/>
    <m/>
    <s v="0"/>
    <s v="District"/>
    <s v="2"/>
    <s v="Bakersfield College"/>
    <s v="23"/>
    <x v="7"/>
    <s v="239"/>
    <s v="Public Safety"/>
    <s v="239A"/>
    <s v="Public Safety"/>
    <m/>
    <m/>
    <m/>
  </r>
  <r>
    <s v="BMC699"/>
    <x v="0"/>
    <s v="LABORF"/>
    <s v="2026"/>
    <n v="6816.49"/>
    <s v="RP500"/>
    <s v="239SY0"/>
    <s v="2191"/>
    <s v="695010"/>
    <m/>
    <m/>
    <s v="0"/>
    <s v="District"/>
    <s v="2"/>
    <s v="Bakersfield College"/>
    <s v="23"/>
    <x v="7"/>
    <s v="239"/>
    <s v="Public Safety"/>
    <s v="239A"/>
    <s v="Public Safety"/>
    <m/>
    <m/>
    <m/>
  </r>
  <r>
    <s v="BMC851"/>
    <x v="0"/>
    <s v="LABORF"/>
    <s v="2026"/>
    <n v="42600.22"/>
    <s v="GU001"/>
    <s v="239SY0"/>
    <s v="2191"/>
    <s v="677010"/>
    <m/>
    <m/>
    <s v="0"/>
    <s v="District"/>
    <s v="2"/>
    <s v="Bakersfield College"/>
    <s v="23"/>
    <x v="7"/>
    <s v="239"/>
    <s v="Public Safety"/>
    <s v="239A"/>
    <s v="Public Safety"/>
    <m/>
    <m/>
    <m/>
  </r>
  <r>
    <s v="BMC505"/>
    <x v="0"/>
    <s v="LABORF"/>
    <s v="2026"/>
    <n v="5734.47"/>
    <s v="GU001"/>
    <s v="239SY0"/>
    <s v="2191"/>
    <s v="696011"/>
    <m/>
    <m/>
    <s v="0"/>
    <s v="District"/>
    <s v="2"/>
    <s v="Bakersfield College"/>
    <s v="23"/>
    <x v="7"/>
    <s v="239"/>
    <s v="Public Safety"/>
    <s v="239A"/>
    <s v="Public Safety"/>
    <m/>
    <m/>
    <m/>
  </r>
  <r>
    <s v="BMC741"/>
    <x v="0"/>
    <s v="LABORF"/>
    <s v="2026"/>
    <n v="5597.94"/>
    <s v="GU001"/>
    <s v="239SY0"/>
    <s v="2191"/>
    <s v="696011"/>
    <m/>
    <m/>
    <s v="0"/>
    <s v="District"/>
    <s v="2"/>
    <s v="Bakersfield College"/>
    <s v="23"/>
    <x v="7"/>
    <s v="239"/>
    <s v="Public Safety"/>
    <s v="239A"/>
    <s v="Public Safety"/>
    <m/>
    <m/>
    <m/>
  </r>
  <r>
    <s v="BMC503"/>
    <x v="0"/>
    <s v="LABORF"/>
    <s v="2026"/>
    <n v="5458.16"/>
    <s v="RP500"/>
    <s v="239SY0"/>
    <s v="2191"/>
    <s v="695010"/>
    <m/>
    <m/>
    <s v="0"/>
    <s v="District"/>
    <s v="2"/>
    <s v="Bakersfield College"/>
    <s v="23"/>
    <x v="7"/>
    <s v="239"/>
    <s v="Public Safety"/>
    <s v="239A"/>
    <s v="Public Safety"/>
    <m/>
    <m/>
    <m/>
  </r>
  <r>
    <s v="BMC548"/>
    <x v="0"/>
    <s v="LABORF"/>
    <s v="2026"/>
    <n v="73723.11"/>
    <s v="GU001"/>
    <s v="23BBS2"/>
    <s v="2191"/>
    <s v="672000"/>
    <m/>
    <m/>
    <s v="0"/>
    <s v="District"/>
    <s v="2"/>
    <s v="Bakersfield College"/>
    <s v="23"/>
    <x v="7"/>
    <s v="23B"/>
    <s v="Director of Finance and Grants"/>
    <s v="23BB"/>
    <s v="BC Budget Office"/>
    <m/>
    <m/>
    <m/>
  </r>
  <r>
    <s v="BMC006"/>
    <x v="0"/>
    <s v="LABORF"/>
    <s v="2026"/>
    <n v="57378.82"/>
    <s v="GU001"/>
    <s v="23CMOA"/>
    <s v="2191"/>
    <s v="677090"/>
    <m/>
    <m/>
    <s v="0"/>
    <s v="District"/>
    <s v="2"/>
    <s v="Bakersfield College"/>
    <s v="23"/>
    <x v="7"/>
    <s v="23C"/>
    <s v="M &amp; O Manager"/>
    <s v="23CA"/>
    <s v="M &amp; O Manager"/>
    <m/>
    <m/>
    <m/>
  </r>
  <r>
    <s v="BMC266"/>
    <x v="0"/>
    <s v="LABORF"/>
    <s v="2026"/>
    <n v="17319.61"/>
    <s v="GU001"/>
    <s v="23CMOA"/>
    <s v="2191"/>
    <s v="677090"/>
    <m/>
    <m/>
    <s v="0"/>
    <s v="District"/>
    <s v="2"/>
    <s v="Bakersfield College"/>
    <s v="23"/>
    <x v="7"/>
    <s v="23C"/>
    <s v="M &amp; O Manager"/>
    <s v="23CA"/>
    <s v="M &amp; O Manager"/>
    <m/>
    <m/>
    <m/>
  </r>
  <r>
    <s v="BMC379"/>
    <x v="0"/>
    <s v="LABORF"/>
    <s v="2026"/>
    <n v="44745.68"/>
    <s v="GU001"/>
    <s v="23CMOB"/>
    <s v="2191"/>
    <s v="651000"/>
    <m/>
    <m/>
    <s v="0"/>
    <s v="District"/>
    <s v="2"/>
    <s v="Bakersfield College"/>
    <s v="23"/>
    <x v="7"/>
    <s v="23C"/>
    <s v="M &amp; O Manager"/>
    <s v="23CA"/>
    <s v="M &amp; O Manager"/>
    <m/>
    <m/>
    <m/>
  </r>
  <r>
    <s v="BMC782"/>
    <x v="0"/>
    <s v="LABORF"/>
    <s v="2026"/>
    <n v="16634.5"/>
    <s v="GU001"/>
    <s v="23CMOB"/>
    <s v="2191"/>
    <s v="651000"/>
    <m/>
    <m/>
    <s v="0"/>
    <s v="District"/>
    <s v="2"/>
    <s v="Bakersfield College"/>
    <s v="23"/>
    <x v="7"/>
    <s v="23C"/>
    <s v="M &amp; O Manager"/>
    <s v="23CA"/>
    <s v="M &amp; O Manager"/>
    <m/>
    <m/>
    <m/>
  </r>
  <r>
    <s v="BMC689"/>
    <x v="0"/>
    <s v="LABORF"/>
    <s v="2026"/>
    <n v="0"/>
    <s v="GU001"/>
    <s v="23CMOC"/>
    <s v="2191"/>
    <s v="653000"/>
    <m/>
    <m/>
    <s v="0"/>
    <s v="District"/>
    <s v="2"/>
    <s v="Bakersfield College"/>
    <s v="23"/>
    <x v="7"/>
    <s v="23C"/>
    <s v="M &amp; O Manager"/>
    <s v="23CA"/>
    <s v="M &amp; O Manager"/>
    <m/>
    <m/>
    <m/>
  </r>
  <r>
    <s v="BMC829"/>
    <x v="0"/>
    <s v="LABORF"/>
    <s v="2026"/>
    <n v="43704.97"/>
    <s v="GU001"/>
    <s v="23CMOC"/>
    <s v="2191"/>
    <s v="653000"/>
    <m/>
    <m/>
    <s v="0"/>
    <s v="District"/>
    <s v="2"/>
    <s v="Bakersfield College"/>
    <s v="23"/>
    <x v="7"/>
    <s v="23C"/>
    <s v="M &amp; O Manager"/>
    <s v="23CA"/>
    <s v="M &amp; O Manager"/>
    <m/>
    <m/>
    <m/>
  </r>
  <r>
    <s v="BMN113"/>
    <x v="0"/>
    <s v="LABORF"/>
    <s v="2026"/>
    <n v="95723.21"/>
    <s v="GU001"/>
    <s v="23CMOD"/>
    <s v="2110"/>
    <s v="713000"/>
    <m/>
    <m/>
    <s v="0"/>
    <s v="District"/>
    <s v="2"/>
    <s v="Bakersfield College"/>
    <s v="23"/>
    <x v="7"/>
    <s v="23C"/>
    <s v="M &amp; O Manager"/>
    <s v="23CA"/>
    <s v="M &amp; O Manager"/>
    <m/>
    <m/>
    <m/>
  </r>
  <r>
    <s v="BTC055"/>
    <x v="0"/>
    <s v="LABORF"/>
    <s v="2026"/>
    <n v="0"/>
    <s v="GU001"/>
    <s v="23CMOG"/>
    <s v="2399"/>
    <s v="655000"/>
    <m/>
    <m/>
    <s v="0"/>
    <s v="District"/>
    <s v="2"/>
    <s v="Bakersfield College"/>
    <s v="23"/>
    <x v="7"/>
    <s v="23C"/>
    <s v="M &amp; O Manager"/>
    <s v="23CA"/>
    <s v="M &amp; O Manager"/>
    <m/>
    <m/>
    <m/>
  </r>
  <r>
    <s v="BMC796"/>
    <x v="0"/>
    <s v="LABORF"/>
    <s v="2026"/>
    <n v="41623.78"/>
    <s v="GU001"/>
    <s v="23CMOG"/>
    <s v="2191"/>
    <s v="655000"/>
    <m/>
    <m/>
    <s v="0"/>
    <s v="District"/>
    <s v="2"/>
    <s v="Bakersfield College"/>
    <s v="23"/>
    <x v="7"/>
    <s v="23C"/>
    <s v="M &amp; O Manager"/>
    <s v="23CA"/>
    <s v="M &amp; O Manager"/>
    <m/>
    <m/>
    <m/>
  </r>
  <r>
    <s v="BTN009"/>
    <x v="0"/>
    <s v="LABORF"/>
    <s v="2026"/>
    <n v="0"/>
    <s v="BF100"/>
    <s v="23DES1"/>
    <s v="2110"/>
    <s v="694014"/>
    <m/>
    <m/>
    <s v="0"/>
    <s v="District"/>
    <s v="2"/>
    <s v="Bakersfield College"/>
    <s v="23"/>
    <x v="7"/>
    <s v="23F"/>
    <s v="BC Food Service"/>
    <s v="23FS"/>
    <s v="BC Food Service"/>
    <m/>
    <m/>
    <m/>
  </r>
  <r>
    <s v="BTC067"/>
    <x v="0"/>
    <s v="LABORF"/>
    <s v="2026"/>
    <n v="0"/>
    <s v="BF100"/>
    <s v="23DES1"/>
    <s v="2399"/>
    <s v="694014"/>
    <m/>
    <m/>
    <s v="0"/>
    <s v="District"/>
    <s v="2"/>
    <s v="Bakersfield College"/>
    <s v="23"/>
    <x v="7"/>
    <s v="23F"/>
    <s v="BC Food Service"/>
    <s v="23FS"/>
    <s v="BC Food Service"/>
    <m/>
    <m/>
    <m/>
  </r>
  <r>
    <s v="BTC027"/>
    <x v="0"/>
    <s v="LABORF"/>
    <s v="2026"/>
    <n v="0"/>
    <s v="BF100"/>
    <s v="23DES1"/>
    <s v="2399"/>
    <s v="694014"/>
    <m/>
    <m/>
    <s v="0"/>
    <s v="District"/>
    <s v="2"/>
    <s v="Bakersfield College"/>
    <s v="23"/>
    <x v="7"/>
    <s v="23F"/>
    <s v="BC Food Service"/>
    <s v="23FS"/>
    <s v="BC Food Service"/>
    <m/>
    <m/>
    <m/>
  </r>
  <r>
    <s v="BMC766"/>
    <x v="0"/>
    <s v="LABORF"/>
    <s v="2026"/>
    <n v="64918.94"/>
    <s v="BF100"/>
    <s v="23DFS1"/>
    <s v="2191"/>
    <s v="694011"/>
    <m/>
    <m/>
    <s v="0"/>
    <s v="District"/>
    <s v="2"/>
    <s v="Bakersfield College"/>
    <s v="23"/>
    <x v="7"/>
    <s v="23F"/>
    <s v="BC Food Service"/>
    <s v="23FS"/>
    <s v="BC Food Service"/>
    <m/>
    <m/>
    <m/>
  </r>
  <r>
    <s v="BMN184"/>
    <x v="0"/>
    <s v="LABORF"/>
    <s v="2026"/>
    <n v="42327.87"/>
    <s v="BF100"/>
    <s v="23DFS1"/>
    <s v="2110"/>
    <s v="694011"/>
    <m/>
    <m/>
    <s v="0"/>
    <s v="District"/>
    <s v="2"/>
    <s v="Bakersfield College"/>
    <s v="23"/>
    <x v="7"/>
    <s v="23F"/>
    <s v="BC Food Service"/>
    <s v="23FS"/>
    <s v="BC Food Service"/>
    <m/>
    <m/>
    <m/>
  </r>
  <r>
    <s v="BTN009"/>
    <x v="0"/>
    <s v="LABORF"/>
    <s v="2026"/>
    <n v="0"/>
    <s v="BF100"/>
    <s v="23DFS1"/>
    <s v="2110"/>
    <s v="694011"/>
    <m/>
    <m/>
    <s v="0"/>
    <s v="District"/>
    <s v="2"/>
    <s v="Bakersfield College"/>
    <s v="23"/>
    <x v="7"/>
    <s v="23F"/>
    <s v="BC Food Service"/>
    <s v="23FS"/>
    <s v="BC Food Service"/>
    <m/>
    <m/>
    <m/>
  </r>
  <r>
    <s v="BMN042"/>
    <x v="0"/>
    <s v="LABORF"/>
    <s v="2026"/>
    <n v="0"/>
    <s v="TB800"/>
    <s v="240PI0"/>
    <s v="2110"/>
    <s v="671000"/>
    <m/>
    <m/>
    <s v="0"/>
    <s v="District"/>
    <s v="2"/>
    <s v="Bakersfield College"/>
    <s v="24"/>
    <x v="8"/>
    <s v="240"/>
    <s v="Director-Institutnl Dev/Foundation"/>
    <s v="240A"/>
    <s v="Director-Institutnl Dev/Foundation"/>
    <m/>
    <m/>
    <m/>
  </r>
  <r>
    <s v="BPLI26"/>
    <x v="0"/>
    <s v="LABORF"/>
    <s v="2026"/>
    <n v="0"/>
    <s v="CE020"/>
    <s v="240LI2"/>
    <s v="2412"/>
    <s v="682000"/>
    <m/>
    <m/>
    <s v="0"/>
    <s v="District"/>
    <s v="2"/>
    <s v="Bakersfield College"/>
    <s v="24"/>
    <x v="8"/>
    <s v="240"/>
    <s v="Director-Institutnl Dev/Foundation"/>
    <s v="240B"/>
    <s v="Levan Center"/>
    <m/>
    <m/>
    <m/>
  </r>
  <r>
    <s v="BTC193"/>
    <x v="0"/>
    <s v="LABORF"/>
    <s v="2026"/>
    <n v="0"/>
    <s v="GU001"/>
    <s v="260VS0"/>
    <s v="2399"/>
    <s v="649090"/>
    <m/>
    <m/>
    <s v="0"/>
    <s v="District"/>
    <s v="2"/>
    <s v="Bakersfield College"/>
    <s v="26"/>
    <x v="9"/>
    <s v="260"/>
    <s v="VP of Student Services"/>
    <s v="260A"/>
    <s v="VP of Student Services"/>
    <m/>
    <m/>
    <m/>
  </r>
  <r>
    <s v="BTC025"/>
    <x v="0"/>
    <s v="LABORF"/>
    <s v="2026"/>
    <n v="0"/>
    <s v="GU001"/>
    <s v="260VS0"/>
    <s v="2399"/>
    <s v="649090"/>
    <m/>
    <m/>
    <s v="0"/>
    <s v="District"/>
    <s v="2"/>
    <s v="Bakersfield College"/>
    <s v="26"/>
    <x v="9"/>
    <s v="260"/>
    <s v="VP of Student Services"/>
    <s v="260A"/>
    <s v="VP of Student Services"/>
    <m/>
    <m/>
    <m/>
  </r>
  <r>
    <s v="BTC150"/>
    <x v="0"/>
    <s v="LABORF"/>
    <s v="2026"/>
    <n v="0"/>
    <s v="GU001"/>
    <s v="260VS0"/>
    <s v="2399"/>
    <s v="649090"/>
    <m/>
    <m/>
    <s v="0"/>
    <s v="District"/>
    <s v="2"/>
    <s v="Bakersfield College"/>
    <s v="26"/>
    <x v="9"/>
    <s v="260"/>
    <s v="VP of Student Services"/>
    <s v="260A"/>
    <s v="VP of Student Services"/>
    <m/>
    <m/>
    <m/>
  </r>
  <r>
    <s v="BTC039"/>
    <x v="0"/>
    <s v="LABORF"/>
    <s v="2026"/>
    <n v="0"/>
    <s v="GU001"/>
    <s v="260VS0"/>
    <s v="2399"/>
    <s v="649090"/>
    <m/>
    <m/>
    <s v="0"/>
    <s v="District"/>
    <s v="2"/>
    <s v="Bakersfield College"/>
    <s v="26"/>
    <x v="9"/>
    <s v="260"/>
    <s v="VP of Student Services"/>
    <s v="260A"/>
    <s v="VP of Student Services"/>
    <m/>
    <m/>
    <m/>
  </r>
  <r>
    <s v="BTC121"/>
    <x v="0"/>
    <s v="LABORF"/>
    <s v="2026"/>
    <n v="0"/>
    <s v="GU001"/>
    <s v="260VS0"/>
    <s v="2399"/>
    <s v="649090"/>
    <m/>
    <m/>
    <s v="0"/>
    <s v="District"/>
    <s v="2"/>
    <s v="Bakersfield College"/>
    <s v="26"/>
    <x v="9"/>
    <s v="260"/>
    <s v="VP of Student Services"/>
    <s v="260A"/>
    <s v="VP of Student Services"/>
    <m/>
    <m/>
    <m/>
  </r>
  <r>
    <s v="BTC183"/>
    <x v="0"/>
    <s v="LABORF"/>
    <s v="2026"/>
    <n v="0"/>
    <s v="GU001"/>
    <s v="260VS0"/>
    <s v="2399"/>
    <s v="649090"/>
    <m/>
    <m/>
    <s v="0"/>
    <s v="District"/>
    <s v="2"/>
    <s v="Bakersfield College"/>
    <s v="26"/>
    <x v="9"/>
    <s v="260"/>
    <s v="VP of Student Services"/>
    <s v="260A"/>
    <s v="VP of Student Services"/>
    <m/>
    <m/>
    <m/>
  </r>
  <r>
    <s v="BTC028"/>
    <x v="0"/>
    <s v="LABORF"/>
    <s v="2026"/>
    <n v="0"/>
    <s v="GU001"/>
    <s v="260VS0"/>
    <s v="2399"/>
    <s v="649090"/>
    <m/>
    <m/>
    <s v="0"/>
    <s v="District"/>
    <s v="2"/>
    <s v="Bakersfield College"/>
    <s v="26"/>
    <x v="9"/>
    <s v="260"/>
    <s v="VP of Student Services"/>
    <s v="260A"/>
    <s v="VP of Student Services"/>
    <m/>
    <m/>
    <m/>
  </r>
  <r>
    <s v="BTC136"/>
    <x v="0"/>
    <s v="LABORF"/>
    <s v="2026"/>
    <n v="0"/>
    <s v="GU001"/>
    <s v="260VS0"/>
    <s v="2399"/>
    <s v="649090"/>
    <m/>
    <m/>
    <s v="0"/>
    <s v="District"/>
    <s v="2"/>
    <s v="Bakersfield College"/>
    <s v="26"/>
    <x v="9"/>
    <s v="260"/>
    <s v="VP of Student Services"/>
    <s v="260A"/>
    <s v="VP of Student Services"/>
    <m/>
    <m/>
    <m/>
  </r>
  <r>
    <s v="BTC180"/>
    <x v="0"/>
    <s v="LABORF"/>
    <s v="2026"/>
    <n v="0"/>
    <s v="GU001"/>
    <s v="260VS0"/>
    <s v="2399"/>
    <s v="649090"/>
    <m/>
    <m/>
    <s v="0"/>
    <s v="District"/>
    <s v="2"/>
    <s v="Bakersfield College"/>
    <s v="26"/>
    <x v="9"/>
    <s v="260"/>
    <s v="VP of Student Services"/>
    <s v="260A"/>
    <s v="VP of Student Services"/>
    <m/>
    <m/>
    <m/>
  </r>
  <r>
    <s v="BTC206"/>
    <x v="0"/>
    <s v="LABORF"/>
    <s v="2026"/>
    <n v="0"/>
    <s v="GU001"/>
    <s v="260VS0"/>
    <s v="2399"/>
    <s v="649090"/>
    <m/>
    <m/>
    <s v="0"/>
    <s v="District"/>
    <s v="2"/>
    <s v="Bakersfield College"/>
    <s v="26"/>
    <x v="9"/>
    <s v="260"/>
    <s v="VP of Student Services"/>
    <s v="260A"/>
    <s v="VP of Student Services"/>
    <m/>
    <m/>
    <m/>
  </r>
  <r>
    <s v="BTC176"/>
    <x v="0"/>
    <s v="LABORF"/>
    <s v="2026"/>
    <n v="0"/>
    <s v="GU001"/>
    <s v="260VS0"/>
    <s v="2399"/>
    <s v="649090"/>
    <m/>
    <m/>
    <s v="0"/>
    <s v="District"/>
    <s v="2"/>
    <s v="Bakersfield College"/>
    <s v="26"/>
    <x v="9"/>
    <s v="260"/>
    <s v="VP of Student Services"/>
    <s v="260A"/>
    <s v="VP of Student Services"/>
    <m/>
    <m/>
    <m/>
  </r>
  <r>
    <s v="BTC008"/>
    <x v="0"/>
    <s v="LABORF"/>
    <s v="2026"/>
    <n v="0"/>
    <s v="GU001"/>
    <s v="260VS0"/>
    <s v="2399"/>
    <s v="649090"/>
    <m/>
    <m/>
    <s v="0"/>
    <s v="District"/>
    <s v="2"/>
    <s v="Bakersfield College"/>
    <s v="26"/>
    <x v="9"/>
    <s v="260"/>
    <s v="VP of Student Services"/>
    <s v="260A"/>
    <s v="VP of Student Services"/>
    <m/>
    <m/>
    <m/>
  </r>
  <r>
    <s v="BTC044"/>
    <x v="0"/>
    <s v="LABORF"/>
    <s v="2026"/>
    <n v="0"/>
    <s v="GU001"/>
    <s v="260VS0"/>
    <s v="2399"/>
    <s v="649090"/>
    <m/>
    <m/>
    <s v="0"/>
    <s v="District"/>
    <s v="2"/>
    <s v="Bakersfield College"/>
    <s v="26"/>
    <x v="9"/>
    <s v="260"/>
    <s v="VP of Student Services"/>
    <s v="260A"/>
    <s v="VP of Student Services"/>
    <m/>
    <m/>
    <m/>
  </r>
  <r>
    <s v="BTC207"/>
    <x v="0"/>
    <s v="LABORF"/>
    <s v="2026"/>
    <n v="0"/>
    <s v="GU001"/>
    <s v="260VS0"/>
    <s v="2399"/>
    <s v="649090"/>
    <m/>
    <m/>
    <s v="0"/>
    <s v="District"/>
    <s v="2"/>
    <s v="Bakersfield College"/>
    <s v="26"/>
    <x v="9"/>
    <s v="260"/>
    <s v="VP of Student Services"/>
    <s v="260A"/>
    <s v="VP of Student Services"/>
    <m/>
    <m/>
    <m/>
  </r>
  <r>
    <s v="BTC135"/>
    <x v="0"/>
    <s v="LABORF"/>
    <s v="2026"/>
    <n v="0"/>
    <s v="GU001"/>
    <s v="260VS0"/>
    <s v="2399"/>
    <s v="649090"/>
    <m/>
    <m/>
    <s v="0"/>
    <s v="District"/>
    <s v="2"/>
    <s v="Bakersfield College"/>
    <s v="26"/>
    <x v="9"/>
    <s v="260"/>
    <s v="VP of Student Services"/>
    <s v="260A"/>
    <s v="VP of Student Services"/>
    <m/>
    <m/>
    <m/>
  </r>
  <r>
    <s v="BSUB25"/>
    <x v="0"/>
    <s v="LABORF"/>
    <s v="2026"/>
    <n v="0"/>
    <s v="GU001"/>
    <s v="260VS0"/>
    <s v="2399"/>
    <s v="649090"/>
    <m/>
    <m/>
    <s v="0"/>
    <s v="District"/>
    <s v="2"/>
    <s v="Bakersfield College"/>
    <s v="26"/>
    <x v="9"/>
    <s v="260"/>
    <s v="VP of Student Services"/>
    <s v="260A"/>
    <s v="VP of Student Services"/>
    <m/>
    <m/>
    <m/>
  </r>
  <r>
    <s v="BTC032"/>
    <x v="0"/>
    <s v="LABORF"/>
    <s v="2026"/>
    <n v="0"/>
    <s v="GU001"/>
    <s v="260VS0"/>
    <s v="2399"/>
    <s v="649090"/>
    <m/>
    <m/>
    <s v="0"/>
    <s v="District"/>
    <s v="2"/>
    <s v="Bakersfield College"/>
    <s v="26"/>
    <x v="9"/>
    <s v="260"/>
    <s v="VP of Student Services"/>
    <s v="260A"/>
    <s v="VP of Student Services"/>
    <m/>
    <m/>
    <m/>
  </r>
  <r>
    <s v="BTC195"/>
    <x v="0"/>
    <s v="LABORF"/>
    <s v="2026"/>
    <n v="0"/>
    <s v="GU001"/>
    <s v="260VS0"/>
    <s v="2399"/>
    <s v="649090"/>
    <m/>
    <m/>
    <s v="0"/>
    <s v="District"/>
    <s v="2"/>
    <s v="Bakersfield College"/>
    <s v="26"/>
    <x v="9"/>
    <s v="260"/>
    <s v="VP of Student Services"/>
    <s v="260A"/>
    <s v="VP of Student Services"/>
    <m/>
    <m/>
    <m/>
  </r>
  <r>
    <s v="BTN040"/>
    <x v="0"/>
    <s v="LABORF"/>
    <s v="2026"/>
    <n v="122169.76"/>
    <s v="GU001"/>
    <s v="267DK0"/>
    <s v="2110"/>
    <s v="679000"/>
    <m/>
    <m/>
    <s v="0"/>
    <s v="District"/>
    <s v="2"/>
    <s v="Bakersfield College"/>
    <s v="26"/>
    <x v="9"/>
    <s v="267"/>
    <s v="Dean of Student Services"/>
    <s v="267A"/>
    <s v="Dean of Student Services"/>
    <m/>
    <m/>
    <m/>
  </r>
  <r>
    <s v="BMC676"/>
    <x v="0"/>
    <s v="LABORF"/>
    <s v="2026"/>
    <n v="23546.78"/>
    <s v="RP383"/>
    <s v="267MF1"/>
    <s v="2191"/>
    <s v="644000"/>
    <m/>
    <m/>
    <s v="0"/>
    <s v="District"/>
    <s v="2"/>
    <s v="Bakersfield College"/>
    <s v="26"/>
    <x v="9"/>
    <s v="267"/>
    <s v="Dean of Student Services"/>
    <s v="267M"/>
    <s v="Mental Health"/>
    <m/>
    <m/>
    <m/>
  </r>
  <r>
    <s v="BMM057"/>
    <x v="0"/>
    <s v="LABORF"/>
    <s v="2026"/>
    <n v="148409.76999999999"/>
    <s v="RP510"/>
    <s v="26BHS1"/>
    <s v="1214"/>
    <s v="644000"/>
    <m/>
    <m/>
    <s v="0"/>
    <s v="District"/>
    <s v="2"/>
    <s v="Bakersfield College"/>
    <s v="26"/>
    <x v="9"/>
    <s v="26B"/>
    <s v="Director of Student Health"/>
    <s v="26BH"/>
    <s v="Director of Student Health"/>
    <m/>
    <m/>
    <m/>
  </r>
  <r>
    <s v="BMC683"/>
    <x v="0"/>
    <s v="LABORF"/>
    <s v="2026"/>
    <n v="85179.28"/>
    <s v="GU001"/>
    <s v="26CCG1"/>
    <s v="2191"/>
    <s v="631000"/>
    <m/>
    <m/>
    <s v="0"/>
    <s v="District"/>
    <s v="2"/>
    <s v="Bakersfield College"/>
    <s v="26"/>
    <x v="9"/>
    <s v="26C"/>
    <s v="Dean of Student Development Success"/>
    <s v="26CC"/>
    <s v="Dean of Student Develop Success"/>
    <m/>
    <m/>
    <m/>
  </r>
  <r>
    <s v="BMC669"/>
    <x v="0"/>
    <s v="LABORF"/>
    <s v="2026"/>
    <n v="77168.22"/>
    <s v="GU001"/>
    <s v="26CCG1"/>
    <s v="2191"/>
    <s v="631000"/>
    <m/>
    <m/>
    <s v="0"/>
    <s v="District"/>
    <s v="2"/>
    <s v="Bakersfield College"/>
    <s v="26"/>
    <x v="9"/>
    <s v="26C"/>
    <s v="Dean of Student Development Success"/>
    <s v="26CC"/>
    <s v="Dean of Student Develop Success"/>
    <m/>
    <m/>
    <m/>
  </r>
  <r>
    <s v="BMF572"/>
    <x v="0"/>
    <s v="LABORF"/>
    <s v="2026"/>
    <n v="0"/>
    <s v="GU001"/>
    <s v="26CCG1"/>
    <s v="1231"/>
    <s v="601000"/>
    <m/>
    <m/>
    <s v="0"/>
    <s v="District"/>
    <s v="2"/>
    <s v="Bakersfield College"/>
    <s v="26"/>
    <x v="9"/>
    <s v="26C"/>
    <s v="Dean of Student Development Success"/>
    <s v="26CC"/>
    <s v="Dean of Student Develop Success"/>
    <m/>
    <m/>
    <m/>
  </r>
  <r>
    <s v="BMC685"/>
    <x v="0"/>
    <s v="LABORF"/>
    <s v="2026"/>
    <n v="77168.22"/>
    <s v="GU001"/>
    <s v="26CCG1"/>
    <s v="2191"/>
    <s v="631000"/>
    <m/>
    <m/>
    <s v="0"/>
    <s v="District"/>
    <s v="2"/>
    <s v="Bakersfield College"/>
    <s v="26"/>
    <x v="9"/>
    <s v="26C"/>
    <s v="Dean of Student Development Success"/>
    <s v="26CC"/>
    <s v="Dean of Student Develop Success"/>
    <m/>
    <m/>
    <m/>
  </r>
  <r>
    <s v="BMF257"/>
    <x v="0"/>
    <s v="LABORF"/>
    <s v="2026"/>
    <n v="114119.29"/>
    <s v="GU001"/>
    <s v="26CCG1"/>
    <s v="1231"/>
    <s v="631000"/>
    <m/>
    <m/>
    <s v="0"/>
    <s v="District"/>
    <s v="2"/>
    <s v="Bakersfield College"/>
    <s v="26"/>
    <x v="9"/>
    <s v="26C"/>
    <s v="Dean of Student Development Success"/>
    <s v="26CC"/>
    <s v="Dean of Student Develop Success"/>
    <m/>
    <m/>
    <m/>
  </r>
  <r>
    <s v="BMC152"/>
    <x v="0"/>
    <s v="LABORF"/>
    <s v="2026"/>
    <n v="77168.22"/>
    <s v="GU001"/>
    <s v="26DAR3"/>
    <s v="2191"/>
    <s v="649090"/>
    <m/>
    <m/>
    <s v="0"/>
    <s v="District"/>
    <s v="2"/>
    <s v="Bakersfield College"/>
    <s v="26"/>
    <x v="9"/>
    <s v="26D"/>
    <s v="Assoc VP - BC"/>
    <s v="26DA"/>
    <s v="Dir Outreach Services"/>
    <m/>
    <m/>
    <m/>
  </r>
  <r>
    <s v="BMN216"/>
    <x v="0"/>
    <s v="LABORF"/>
    <s v="2026"/>
    <n v="110679.78"/>
    <s v="GU001"/>
    <s v="26DDEN"/>
    <s v="2110"/>
    <s v="679000"/>
    <m/>
    <m/>
    <s v="0"/>
    <s v="District"/>
    <s v="2"/>
    <s v="Bakersfield College"/>
    <s v="26"/>
    <x v="9"/>
    <s v="26D"/>
    <s v="Assoc VP - BC"/>
    <s v="26DA"/>
    <s v="Dir Outreach Services"/>
    <m/>
    <m/>
    <m/>
  </r>
  <r>
    <s v="BMC395"/>
    <x v="0"/>
    <s v="LABORF"/>
    <s v="2026"/>
    <n v="14344.7"/>
    <s v="RP586"/>
    <s v="26DEC2"/>
    <s v="2191"/>
    <s v="679000"/>
    <m/>
    <m/>
    <s v="0"/>
    <s v="District"/>
    <s v="2"/>
    <s v="Bakersfield College"/>
    <s v="26"/>
    <x v="9"/>
    <s v="26D"/>
    <s v="Assoc VP - BC"/>
    <s v="26DA"/>
    <s v="Dir Outreach Services"/>
    <m/>
    <m/>
    <m/>
  </r>
  <r>
    <s v="BMN160"/>
    <x v="0"/>
    <s v="LABORF"/>
    <s v="2026"/>
    <n v="18222.150000000001"/>
    <s v="RP008"/>
    <s v="26EDS1"/>
    <s v="2110"/>
    <s v="642000"/>
    <m/>
    <m/>
    <s v="0"/>
    <s v="District"/>
    <s v="2"/>
    <s v="Bakersfield College"/>
    <s v="26"/>
    <x v="9"/>
    <s v="26E"/>
    <s v="Assoc VP - BC"/>
    <s v="26ED"/>
    <s v="BC DSPS"/>
    <m/>
    <m/>
    <m/>
  </r>
  <r>
    <s v="BMC169"/>
    <x v="0"/>
    <s v="LABORF"/>
    <s v="2026"/>
    <n v="63335.53"/>
    <s v="RP420"/>
    <s v="26EWA8"/>
    <s v="2191"/>
    <s v="642000"/>
    <m/>
    <m/>
    <s v="0"/>
    <s v="District"/>
    <s v="2"/>
    <s v="Bakersfield College"/>
    <s v="26"/>
    <x v="9"/>
    <s v="26E"/>
    <s v="Assoc VP - BC"/>
    <s v="26EW"/>
    <s v="BC Workability III"/>
    <m/>
    <m/>
    <m/>
  </r>
  <r>
    <s v="BMN217"/>
    <x v="0"/>
    <s v="LABORF"/>
    <s v="2026"/>
    <n v="134531.96"/>
    <s v="GU001"/>
    <s v="26FFA1"/>
    <s v="2110"/>
    <s v="646000"/>
    <m/>
    <m/>
    <s v="0"/>
    <s v="District"/>
    <s v="2"/>
    <s v="Bakersfield College"/>
    <s v="26"/>
    <x v="9"/>
    <s v="26F"/>
    <s v="Director Financial Aid"/>
    <s v="26FA"/>
    <s v="Director Financial Aid (New Queue)"/>
    <m/>
    <m/>
    <m/>
  </r>
  <r>
    <s v="BW2526"/>
    <x v="0"/>
    <s v="LABORF"/>
    <s v="2026"/>
    <n v="0"/>
    <s v="RP001"/>
    <s v="26FFA3"/>
    <s v="2392"/>
    <s v="646000"/>
    <m/>
    <m/>
    <s v="0"/>
    <s v="District"/>
    <s v="2"/>
    <s v="Bakersfield College"/>
    <s v="26"/>
    <x v="9"/>
    <s v="26F"/>
    <s v="Director Financial Aid"/>
    <s v="26FA"/>
    <s v="Director Financial Aid (New Queue)"/>
    <m/>
    <m/>
    <m/>
  </r>
  <r>
    <s v="BW2425"/>
    <x v="0"/>
    <s v="LABORF"/>
    <s v="2026"/>
    <n v="0"/>
    <s v="RP001"/>
    <s v="26FFA3"/>
    <s v="2392"/>
    <s v="646000"/>
    <m/>
    <m/>
    <s v="0"/>
    <s v="District"/>
    <s v="2"/>
    <s v="Bakersfield College"/>
    <s v="26"/>
    <x v="9"/>
    <s v="26F"/>
    <s v="Director Financial Aid"/>
    <s v="26FA"/>
    <s v="Director Financial Aid (New Queue)"/>
    <m/>
    <m/>
    <m/>
  </r>
  <r>
    <s v="BMC625"/>
    <x v="0"/>
    <s v="LABORF"/>
    <s v="2026"/>
    <n v="61790.73"/>
    <s v="RP400"/>
    <s v="26FFA4"/>
    <s v="2191"/>
    <s v="646000"/>
    <s v="BFALCA"/>
    <m/>
    <s v="0"/>
    <s v="District"/>
    <s v="2"/>
    <s v="Bakersfield College"/>
    <s v="26"/>
    <x v="9"/>
    <s v="26F"/>
    <s v="Director Financial Aid"/>
    <s v="26FA"/>
    <s v="Director Financial Aid (New Queue)"/>
    <m/>
    <m/>
    <m/>
  </r>
  <r>
    <s v="BMN144"/>
    <x v="0"/>
    <s v="LABORF"/>
    <s v="2026"/>
    <n v="23256.59"/>
    <s v="RP350"/>
    <s v="26GCW1"/>
    <s v="2110"/>
    <s v="641010"/>
    <s v="CALLCO"/>
    <m/>
    <s v="0"/>
    <s v="District"/>
    <s v="2"/>
    <s v="Bakersfield College"/>
    <s v="26"/>
    <x v="9"/>
    <s v="26G"/>
    <s v="Assoc VP - BC"/>
    <s v="26GA"/>
    <s v="EOPS/CARE"/>
    <m/>
    <m/>
    <m/>
  </r>
  <r>
    <s v="BMC806"/>
    <x v="0"/>
    <s v="LABORF"/>
    <s v="2026"/>
    <n v="61734.58"/>
    <s v="RP350"/>
    <s v="26GCW1"/>
    <s v="2191"/>
    <s v="641010"/>
    <s v="CALLCO"/>
    <m/>
    <s v="0"/>
    <s v="District"/>
    <s v="2"/>
    <s v="Bakersfield College"/>
    <s v="26"/>
    <x v="9"/>
    <s v="26G"/>
    <s v="Assoc VP - BC"/>
    <s v="26GA"/>
    <s v="EOPS/CARE"/>
    <m/>
    <m/>
    <m/>
  </r>
  <r>
    <s v="BMC119"/>
    <x v="0"/>
    <s v="LABORF"/>
    <s v="2026"/>
    <n v="48270.81"/>
    <s v="GU001"/>
    <s v="26GEO1"/>
    <s v="2191"/>
    <s v="643000"/>
    <s v="EOPLCA"/>
    <m/>
    <s v="0"/>
    <s v="District"/>
    <s v="2"/>
    <s v="Bakersfield College"/>
    <s v="26"/>
    <x v="9"/>
    <s v="26G"/>
    <s v="Assoc VP - BC"/>
    <s v="26GA"/>
    <s v="EOPS/CARE"/>
    <m/>
    <m/>
    <m/>
  </r>
  <r>
    <s v="BMN144"/>
    <x v="0"/>
    <s v="LABORF"/>
    <s v="2026"/>
    <n v="23256.59"/>
    <s v="RP023"/>
    <s v="26GFY1"/>
    <s v="2110"/>
    <s v="649090"/>
    <s v="NXULCO"/>
    <m/>
    <s v="0"/>
    <s v="District"/>
    <s v="2"/>
    <s v="Bakersfield College"/>
    <s v="26"/>
    <x v="9"/>
    <s v="26G"/>
    <s v="Assoc VP - BC"/>
    <s v="26GA"/>
    <s v="EOPS/CARE"/>
    <m/>
    <m/>
    <m/>
  </r>
  <r>
    <s v="BMC799"/>
    <x v="0"/>
    <s v="LABORF"/>
    <s v="2026"/>
    <n v="63335.53"/>
    <s v="GU001"/>
    <s v="26HAR1"/>
    <s v="2191"/>
    <s v="620000"/>
    <m/>
    <m/>
    <s v="0"/>
    <s v="District"/>
    <s v="2"/>
    <s v="Bakersfield College"/>
    <s v="26"/>
    <x v="9"/>
    <s v="26H"/>
    <s v="ADMISSIONS &amp; RECS."/>
    <s v="26HA"/>
    <s v="ADMISSIONS &amp; RECS."/>
    <m/>
    <m/>
    <m/>
  </r>
  <r>
    <s v="BMN071"/>
    <x v="0"/>
    <s v="LABORF"/>
    <s v="2026"/>
    <n v="42314.49"/>
    <s v="RP131"/>
    <s v="26JFG1"/>
    <s v="2110"/>
    <s v="649080"/>
    <s v="FKCSEN"/>
    <m/>
    <s v="0"/>
    <s v="District"/>
    <s v="2"/>
    <s v="Bakersfield College"/>
    <s v="26"/>
    <x v="9"/>
    <s v="26J"/>
    <s v="Director Special Programs"/>
    <s v="26JF"/>
    <s v="BC Foster Care Grants"/>
    <m/>
    <m/>
    <m/>
  </r>
  <r>
    <s v="BTN026"/>
    <x v="0"/>
    <s v="LABORF"/>
    <s v="2026"/>
    <n v="0"/>
    <s v="GU001"/>
    <s v="26KCG2"/>
    <s v="2110"/>
    <s v="649040"/>
    <m/>
    <m/>
    <s v="0"/>
    <s v="District"/>
    <s v="2"/>
    <s v="Bakersfield College"/>
    <s v="26"/>
    <x v="9"/>
    <s v="26K"/>
    <s v="Director Transfer Pathways"/>
    <s v="26KC"/>
    <s v="BC INTERNATIONAL"/>
    <m/>
    <m/>
    <m/>
  </r>
  <r>
    <s v="BMN083"/>
    <x v="0"/>
    <s v="LABORF"/>
    <s v="2026"/>
    <n v="43360.25"/>
    <s v="RP384"/>
    <s v="26LEQA"/>
    <s v="2110"/>
    <s v="649090"/>
    <m/>
    <m/>
    <s v="0"/>
    <s v="District"/>
    <s v="2"/>
    <s v="Bakersfield College"/>
    <s v="26"/>
    <x v="9"/>
    <s v="26L"/>
    <s v="Dir Categorical Programs"/>
    <s v="26LA"/>
    <s v="Categorical Programs"/>
    <m/>
    <m/>
    <m/>
  </r>
  <r>
    <s v="BMC684"/>
    <x v="0"/>
    <s v="LABORF"/>
    <s v="2026"/>
    <n v="0"/>
    <s v="RP384"/>
    <s v="26LEQA"/>
    <s v="2191"/>
    <s v="649090"/>
    <m/>
    <m/>
    <s v="0"/>
    <s v="District"/>
    <s v="2"/>
    <s v="Bakersfield College"/>
    <s v="26"/>
    <x v="9"/>
    <s v="26L"/>
    <s v="Dir Categorical Programs"/>
    <s v="26LA"/>
    <s v="Categorical Programs"/>
    <m/>
    <m/>
    <m/>
  </r>
  <r>
    <s v="BMC571"/>
    <x v="0"/>
    <s v="LABORF"/>
    <s v="2026"/>
    <n v="36724.93"/>
    <s v="RP384"/>
    <s v="26LEQA"/>
    <s v="2191"/>
    <s v="649090"/>
    <m/>
    <m/>
    <s v="0"/>
    <s v="District"/>
    <s v="2"/>
    <s v="Bakersfield College"/>
    <s v="26"/>
    <x v="9"/>
    <s v="26L"/>
    <s v="Dir Categorical Programs"/>
    <s v="26LA"/>
    <s v="Categorical Programs"/>
    <m/>
    <m/>
    <m/>
  </r>
  <r>
    <s v="BMM079"/>
    <x v="0"/>
    <s v="LABORF"/>
    <s v="2026"/>
    <n v="65194.29"/>
    <s v="RP384"/>
    <s v="26LEQA"/>
    <s v="1214"/>
    <s v="649090"/>
    <m/>
    <m/>
    <s v="0"/>
    <s v="District"/>
    <s v="2"/>
    <s v="Bakersfield College"/>
    <s v="26"/>
    <x v="9"/>
    <s v="26L"/>
    <s v="Dir Categorical Programs"/>
    <s v="26LA"/>
    <s v="Categorical Programs"/>
    <m/>
    <m/>
    <m/>
  </r>
  <r>
    <s v="BMC639"/>
    <x v="0"/>
    <s v="LABORF"/>
    <s v="2026"/>
    <n v="49390.91"/>
    <s v="RP384"/>
    <s v="26LEQA"/>
    <s v="2191"/>
    <s v="649090"/>
    <m/>
    <m/>
    <s v="0"/>
    <s v="District"/>
    <s v="2"/>
    <s v="Bakersfield College"/>
    <s v="26"/>
    <x v="9"/>
    <s v="26L"/>
    <s v="Dir Categorical Programs"/>
    <s v="26LA"/>
    <s v="Categorical Programs"/>
    <m/>
    <m/>
    <m/>
  </r>
  <r>
    <s v="BMF577"/>
    <x v="0"/>
    <s v="LABORF"/>
    <s v="2026"/>
    <n v="81063.3"/>
    <s v="RP384"/>
    <s v="26LEQB"/>
    <s v="1231"/>
    <s v="649090"/>
    <m/>
    <m/>
    <s v="0"/>
    <s v="District"/>
    <s v="2"/>
    <s v="Bakersfield College"/>
    <s v="26"/>
    <x v="9"/>
    <s v="26L"/>
    <s v="Dir Categorical Programs"/>
    <s v="26LA"/>
    <s v="Categorical Programs"/>
    <m/>
    <m/>
    <m/>
  </r>
  <r>
    <s v="BMC837"/>
    <x v="0"/>
    <s v="LABORF"/>
    <s v="2026"/>
    <n v="36724.92"/>
    <s v="RP384"/>
    <s v="26LEQB"/>
    <s v="2191"/>
    <s v="649090"/>
    <m/>
    <m/>
    <s v="0"/>
    <s v="District"/>
    <s v="2"/>
    <s v="Bakersfield College"/>
    <s v="26"/>
    <x v="9"/>
    <s v="26L"/>
    <s v="Dir Categorical Programs"/>
    <s v="26LA"/>
    <s v="Categorical Programs"/>
    <m/>
    <m/>
    <m/>
  </r>
  <r>
    <s v="BMM050"/>
    <x v="0"/>
    <s v="LABORF"/>
    <s v="2026"/>
    <n v="37124.53"/>
    <s v="RP384"/>
    <s v="26LEQB"/>
    <s v="1214"/>
    <s v="649090"/>
    <m/>
    <m/>
    <s v="0"/>
    <s v="District"/>
    <s v="2"/>
    <s v="Bakersfield College"/>
    <s v="26"/>
    <x v="9"/>
    <s v="26L"/>
    <s v="Dir Categorical Programs"/>
    <s v="26LA"/>
    <s v="Categorical Programs"/>
    <m/>
    <m/>
    <m/>
  </r>
  <r>
    <s v="BMF576"/>
    <x v="0"/>
    <s v="LABORF"/>
    <s v="2026"/>
    <n v="66171.69"/>
    <s v="RP384"/>
    <s v="26LEQB"/>
    <s v="1231"/>
    <s v="649090"/>
    <m/>
    <m/>
    <s v="0"/>
    <s v="District"/>
    <s v="2"/>
    <s v="Bakersfield College"/>
    <s v="26"/>
    <x v="9"/>
    <s v="26L"/>
    <s v="Dir Categorical Programs"/>
    <s v="26LA"/>
    <s v="Categorical Programs"/>
    <m/>
    <m/>
    <m/>
  </r>
  <r>
    <s v="BMC089"/>
    <x v="0"/>
    <s v="LABORF"/>
    <s v="2026"/>
    <n v="37643.019999999997"/>
    <s v="RP384"/>
    <s v="26LEQB"/>
    <s v="2191"/>
    <s v="649090"/>
    <m/>
    <m/>
    <s v="0"/>
    <s v="District"/>
    <s v="2"/>
    <s v="Bakersfield College"/>
    <s v="26"/>
    <x v="9"/>
    <s v="26L"/>
    <s v="Dir Categorical Programs"/>
    <s v="26LA"/>
    <s v="Categorical Programs"/>
    <m/>
    <m/>
    <m/>
  </r>
  <r>
    <s v="BPE716"/>
    <x v="0"/>
    <s v="LABORF"/>
    <s v="2026"/>
    <n v="0"/>
    <s v="RP659"/>
    <s v="26LCAS"/>
    <s v="2394"/>
    <s v="643020"/>
    <s v="CASSPS"/>
    <m/>
    <s v="0"/>
    <s v="District"/>
    <s v="2"/>
    <s v="Bakersfield College"/>
    <s v="26"/>
    <x v="9"/>
    <s v="26L"/>
    <s v="Dir Categorical Programs"/>
    <s v="26LC"/>
    <s v="CATEGORICAL BC CAL SOAP"/>
    <m/>
    <m/>
    <m/>
  </r>
  <r>
    <s v="BPE695"/>
    <x v="0"/>
    <s v="LABORF"/>
    <s v="2026"/>
    <n v="0"/>
    <s v="RP659"/>
    <s v="26LCAS"/>
    <s v="2394"/>
    <s v="643020"/>
    <s v="CASSPS"/>
    <m/>
    <s v="0"/>
    <s v="District"/>
    <s v="2"/>
    <s v="Bakersfield College"/>
    <s v="26"/>
    <x v="9"/>
    <s v="26L"/>
    <s v="Dir Categorical Programs"/>
    <s v="26LC"/>
    <s v="CATEGORICAL BC CAL SOAP"/>
    <m/>
    <m/>
    <m/>
  </r>
  <r>
    <s v="BPE013"/>
    <x v="0"/>
    <s v="LABORF"/>
    <s v="2026"/>
    <n v="0"/>
    <s v="RS4001"/>
    <s v="26PCAS"/>
    <s v="2394"/>
    <s v="643020"/>
    <s v="CASCSC"/>
    <m/>
    <s v="0"/>
    <s v="District"/>
    <s v="2"/>
    <s v="Bakersfield College"/>
    <s v="26"/>
    <x v="9"/>
    <s v="26P"/>
    <s v="BC Cal SOAP"/>
    <s v="26PA"/>
    <s v="BC Cal SOAP"/>
    <m/>
    <m/>
    <m/>
  </r>
  <r>
    <s v="CSUB25"/>
    <x v="0"/>
    <s v="LABORF"/>
    <s v="2026"/>
    <n v="0"/>
    <s v="GU001"/>
    <s v="400PR0"/>
    <s v="2399"/>
    <s v="679000"/>
    <m/>
    <s v="CI"/>
    <s v="0"/>
    <s v="District"/>
    <s v="4"/>
    <s v="Cerro Coso College"/>
    <s v="40"/>
    <x v="10"/>
    <s v="400"/>
    <s v="President - Cerro Coso College"/>
    <s v="400A"/>
    <s v="President - Cerro Coso College"/>
    <m/>
    <m/>
    <m/>
  </r>
  <r>
    <s v="CS2526"/>
    <x v="0"/>
    <s v="LABORF"/>
    <s v="2026"/>
    <n v="0"/>
    <s v="GU001"/>
    <s v="400PR0"/>
    <s v="2392"/>
    <s v="679000"/>
    <m/>
    <s v="CI"/>
    <s v="0"/>
    <s v="District"/>
    <s v="4"/>
    <s v="Cerro Coso College"/>
    <s v="40"/>
    <x v="10"/>
    <s v="400"/>
    <s v="President - Cerro Coso College"/>
    <s v="400A"/>
    <s v="President - Cerro Coso College"/>
    <m/>
    <m/>
    <m/>
  </r>
  <r>
    <s v="CMC269"/>
    <x v="0"/>
    <s v="LABORF"/>
    <s v="2026"/>
    <n v="25312.82"/>
    <s v="GU001"/>
    <s v="409PI1"/>
    <s v="2191"/>
    <s v="671000"/>
    <m/>
    <s v="CI"/>
    <s v="0"/>
    <s v="District"/>
    <s v="4"/>
    <s v="Cerro Coso College"/>
    <s v="40"/>
    <x v="10"/>
    <s v="409"/>
    <s v="Public Information-Extrnl Relations"/>
    <s v="409A"/>
    <s v="Public Information-Extrnl Relations"/>
    <m/>
    <m/>
    <m/>
  </r>
  <r>
    <s v="CMN029"/>
    <x v="0"/>
    <s v="LABORF"/>
    <s v="2026"/>
    <n v="7239.5"/>
    <s v="RP384"/>
    <s v="40KEQA"/>
    <s v="2110"/>
    <s v="649090"/>
    <m/>
    <s v="CI"/>
    <s v="0"/>
    <s v="District"/>
    <s v="4"/>
    <s v="Cerro Coso College"/>
    <s v="40"/>
    <x v="10"/>
    <s v="40K"/>
    <s v="Equity"/>
    <s v="40KA"/>
    <s v="Equity"/>
    <m/>
    <m/>
    <m/>
  </r>
  <r>
    <s v="CMF215"/>
    <x v="0"/>
    <s v="LABORF"/>
    <s v="2026"/>
    <n v="5309.95"/>
    <s v="RP384"/>
    <s v="40KEQA"/>
    <s v="1231"/>
    <s v="649090"/>
    <m/>
    <s v="CI"/>
    <s v="0"/>
    <s v="District"/>
    <s v="4"/>
    <s v="Cerro Coso College"/>
    <s v="40"/>
    <x v="10"/>
    <s v="40K"/>
    <s v="Equity"/>
    <s v="40KA"/>
    <s v="Equity"/>
    <m/>
    <m/>
    <m/>
  </r>
  <r>
    <s v="CMC275"/>
    <x v="0"/>
    <s v="LABORF"/>
    <s v="2026"/>
    <n v="1470.33"/>
    <s v="RP384"/>
    <s v="40KEQB"/>
    <s v="2191"/>
    <s v="649090"/>
    <m/>
    <s v="CI"/>
    <s v="0"/>
    <s v="District"/>
    <s v="4"/>
    <s v="Cerro Coso College"/>
    <s v="40"/>
    <x v="10"/>
    <s v="40K"/>
    <s v="Equity"/>
    <s v="40KA"/>
    <s v="Equity"/>
    <m/>
    <m/>
    <m/>
  </r>
  <r>
    <s v="CMM034"/>
    <x v="0"/>
    <s v="LABORF"/>
    <s v="2026"/>
    <n v="8181.09"/>
    <s v="RP384"/>
    <s v="40KEQB"/>
    <s v="1214"/>
    <s v="649090"/>
    <m/>
    <s v="CI"/>
    <s v="0"/>
    <s v="District"/>
    <s v="4"/>
    <s v="Cerro Coso College"/>
    <s v="40"/>
    <x v="10"/>
    <s v="40K"/>
    <s v="Equity"/>
    <s v="40KA"/>
    <s v="Equity"/>
    <m/>
    <m/>
    <m/>
  </r>
  <r>
    <s v="CMF215"/>
    <x v="0"/>
    <s v="LABORF"/>
    <s v="2026"/>
    <n v="5309.95"/>
    <s v="RP384"/>
    <s v="40KEQB"/>
    <s v="1231"/>
    <s v="649090"/>
    <m/>
    <s v="CI"/>
    <s v="0"/>
    <s v="District"/>
    <s v="4"/>
    <s v="Cerro Coso College"/>
    <s v="40"/>
    <x v="10"/>
    <s v="40K"/>
    <s v="Equity"/>
    <s v="40KA"/>
    <s v="Equity"/>
    <m/>
    <m/>
    <m/>
  </r>
  <r>
    <s v="CMC275"/>
    <x v="0"/>
    <s v="LABORF"/>
    <s v="2026"/>
    <n v="2940.67"/>
    <s v="RP026"/>
    <s v="40KTQ1"/>
    <s v="2191"/>
    <s v="649090"/>
    <m/>
    <s v="CI"/>
    <s v="0"/>
    <s v="District"/>
    <s v="4"/>
    <s v="Cerro Coso College"/>
    <s v="40"/>
    <x v="10"/>
    <s v="40K"/>
    <s v="Equity"/>
    <s v="40KA"/>
    <s v="Equity"/>
    <m/>
    <m/>
    <m/>
  </r>
  <r>
    <s v="CMF157"/>
    <x v="0"/>
    <s v="LABORF"/>
    <s v="2026"/>
    <n v="22443.37"/>
    <s v="RP389"/>
    <s v="410QP1"/>
    <s v="1251"/>
    <s v="611000"/>
    <s v="EPSCSS"/>
    <s v="CI"/>
    <s v="0"/>
    <s v="District"/>
    <s v="4"/>
    <s v="Cerro Coso College"/>
    <s v="41"/>
    <x v="11"/>
    <s v="410"/>
    <s v="VP Academic Affairs"/>
    <s v="410A"/>
    <s v="CC - VP Academic Affairs"/>
    <m/>
    <m/>
    <m/>
  </r>
  <r>
    <s v="CPE068"/>
    <x v="0"/>
    <s v="LABORF"/>
    <s v="2026"/>
    <n v="0"/>
    <s v="RP389"/>
    <s v="410QP1"/>
    <s v="2394"/>
    <s v="611000"/>
    <s v="EPSCSS"/>
    <s v="CI"/>
    <s v="0"/>
    <s v="District"/>
    <s v="4"/>
    <s v="Cerro Coso College"/>
    <s v="41"/>
    <x v="11"/>
    <s v="410"/>
    <s v="VP Academic Affairs"/>
    <s v="410A"/>
    <s v="CC - VP Academic Affairs"/>
    <m/>
    <m/>
    <m/>
  </r>
  <r>
    <s v="CMC027"/>
    <x v="0"/>
    <s v="LABORF"/>
    <s v="2026"/>
    <n v="68205.47"/>
    <s v="GU001"/>
    <s v="410VI0"/>
    <s v="2191"/>
    <s v="601000"/>
    <m/>
    <s v="CI"/>
    <s v="0"/>
    <s v="District"/>
    <s v="4"/>
    <s v="Cerro Coso College"/>
    <s v="41"/>
    <x v="11"/>
    <s v="410"/>
    <s v="VP Academic Affairs"/>
    <s v="410A"/>
    <s v="CC - VP Academic Affairs"/>
    <m/>
    <m/>
    <m/>
  </r>
  <r>
    <s v="CMF010"/>
    <x v="0"/>
    <s v="LABORF"/>
    <s v="2026"/>
    <n v="138939.32"/>
    <s v="GU001"/>
    <s v="411AH1"/>
    <s v="1100"/>
    <s v="200100"/>
    <m/>
    <s v="CT"/>
    <s v="0"/>
    <s v="District"/>
    <s v="4"/>
    <s v="Cerro Coso College"/>
    <s v="41"/>
    <x v="11"/>
    <s v="411"/>
    <s v="Dean of Career Technical Education"/>
    <s v="411A"/>
    <s v="Dean of Career Technical Education"/>
    <m/>
    <m/>
    <m/>
  </r>
  <r>
    <s v="CMF222"/>
    <x v="0"/>
    <s v="LABORF"/>
    <s v="2026"/>
    <n v="102749.01"/>
    <s v="GU001"/>
    <s v="411AH1"/>
    <s v="1100"/>
    <s v="120800"/>
    <m/>
    <s v="CI"/>
    <s v="0"/>
    <s v="District"/>
    <s v="4"/>
    <s v="Cerro Coso College"/>
    <s v="41"/>
    <x v="11"/>
    <s v="411"/>
    <s v="Dean of Career Technical Education"/>
    <s v="411A"/>
    <s v="Dean of Career Technical Education"/>
    <m/>
    <m/>
    <m/>
  </r>
  <r>
    <s v="CPE014"/>
    <x v="0"/>
    <s v="LABORF"/>
    <s v="2026"/>
    <n v="0"/>
    <s v="RP676"/>
    <s v="411JS3"/>
    <s v="2311"/>
    <s v="601000"/>
    <m/>
    <s v="CT"/>
    <s v="0"/>
    <s v="District"/>
    <s v="4"/>
    <s v="Cerro Coso College"/>
    <s v="41"/>
    <x v="11"/>
    <s v="411"/>
    <s v="Dean of Career Technical Education"/>
    <s v="411A"/>
    <s v="Dean of Career Technical Education"/>
    <m/>
    <m/>
    <m/>
  </r>
  <r>
    <s v="CPE051"/>
    <x v="0"/>
    <s v="LABORF"/>
    <s v="2026"/>
    <n v="0"/>
    <s v="RP676"/>
    <s v="411JS4"/>
    <s v="2394"/>
    <s v="601000"/>
    <m/>
    <s v="CI"/>
    <s v="0"/>
    <s v="District"/>
    <s v="4"/>
    <s v="Cerro Coso College"/>
    <s v="41"/>
    <x v="11"/>
    <s v="411"/>
    <s v="Dean of Career Technical Education"/>
    <s v="411A"/>
    <s v="Dean of Career Technical Education"/>
    <m/>
    <m/>
    <m/>
  </r>
  <r>
    <s v="CMF140"/>
    <x v="0"/>
    <s v="LABORF"/>
    <s v="2026"/>
    <n v="49300.24"/>
    <s v="RS4004"/>
    <s v="411NF1"/>
    <s v="1251"/>
    <s v="601000"/>
    <s v="RNIXDP"/>
    <s v="CI"/>
    <s v="0"/>
    <s v="District"/>
    <s v="4"/>
    <s v="Cerro Coso College"/>
    <s v="41"/>
    <x v="11"/>
    <s v="411"/>
    <s v="Dean of Career Technical Education"/>
    <s v="411A"/>
    <s v="Dean of Career Technical Education"/>
    <m/>
    <m/>
    <m/>
  </r>
  <r>
    <s v="CMF107"/>
    <x v="0"/>
    <s v="LABORF"/>
    <s v="2026"/>
    <n v="153363"/>
    <s v="GU001"/>
    <s v="411PU1"/>
    <s v="1100"/>
    <s v="210500"/>
    <m/>
    <s v="CI"/>
    <s v="0"/>
    <s v="District"/>
    <s v="4"/>
    <s v="Cerro Coso College"/>
    <s v="41"/>
    <x v="11"/>
    <s v="411"/>
    <s v="Dean of Career Technical Education"/>
    <s v="411A"/>
    <s v="Dean of Career Technical Education"/>
    <m/>
    <m/>
    <m/>
  </r>
  <r>
    <s v="CPPS25"/>
    <x v="0"/>
    <s v="LABORF"/>
    <s v="2026"/>
    <n v="0"/>
    <s v="GU001"/>
    <s v="411PUA"/>
    <s v="2412"/>
    <s v="210550"/>
    <m/>
    <m/>
    <s v="0"/>
    <s v="District"/>
    <s v="4"/>
    <s v="Cerro Coso College"/>
    <s v="41"/>
    <x v="11"/>
    <s v="411"/>
    <s v="Dean of Career Technical Education"/>
    <s v="411A"/>
    <s v="Dean of Career Technical Education"/>
    <m/>
    <m/>
    <m/>
  </r>
  <r>
    <s v="CMC259"/>
    <x v="0"/>
    <s v="LABORF"/>
    <s v="2026"/>
    <n v="30895.360000000001"/>
    <s v="RP611"/>
    <s v="411VTV"/>
    <s v="2191"/>
    <s v="601000"/>
    <s v="PERVD3"/>
    <s v="CI"/>
    <s v="0"/>
    <s v="District"/>
    <s v="4"/>
    <s v="Cerro Coso College"/>
    <s v="41"/>
    <x v="11"/>
    <s v="411"/>
    <s v="Dean of Career Technical Education"/>
    <s v="411A"/>
    <s v="Dean of Career Technical Education"/>
    <m/>
    <m/>
    <m/>
  </r>
  <r>
    <s v="CMM006"/>
    <x v="0"/>
    <s v="LABORF"/>
    <s v="2026"/>
    <n v="3272.44"/>
    <s v="RP611"/>
    <s v="411VTV"/>
    <s v="1214"/>
    <s v="601000"/>
    <s v="PERVE0"/>
    <s v="CI"/>
    <s v="0"/>
    <s v="District"/>
    <s v="4"/>
    <s v="Cerro Coso College"/>
    <s v="41"/>
    <x v="11"/>
    <s v="411"/>
    <s v="Dean of Career Technical Education"/>
    <s v="411A"/>
    <s v="Dean of Career Technical Education"/>
    <m/>
    <m/>
    <m/>
  </r>
  <r>
    <s v="CMC159"/>
    <x v="0"/>
    <s v="LABORF"/>
    <s v="2026"/>
    <n v="6179.07"/>
    <s v="RP613"/>
    <s v="411WL9"/>
    <s v="2191"/>
    <s v="649090"/>
    <s v="C78233"/>
    <s v="CI"/>
    <s v="0"/>
    <s v="District"/>
    <s v="4"/>
    <s v="Cerro Coso College"/>
    <s v="41"/>
    <x v="11"/>
    <s v="411"/>
    <s v="Dean of Career Technical Education"/>
    <s v="411A"/>
    <s v="Dean of Career Technical Education"/>
    <m/>
    <m/>
    <m/>
  </r>
  <r>
    <s v="CPE052"/>
    <x v="0"/>
    <s v="LABORF"/>
    <s v="2026"/>
    <n v="0"/>
    <s v="RP613"/>
    <s v="411WL9"/>
    <s v="2394"/>
    <s v="601000"/>
    <s v="C78230"/>
    <s v="CI"/>
    <s v="0"/>
    <s v="District"/>
    <s v="4"/>
    <s v="Cerro Coso College"/>
    <s v="41"/>
    <x v="11"/>
    <s v="411"/>
    <s v="Dean of Career Technical Education"/>
    <s v="411A"/>
    <s v="Dean of Career Technical Education"/>
    <m/>
    <m/>
    <m/>
  </r>
  <r>
    <s v="CMC238"/>
    <x v="0"/>
    <s v="LABORF"/>
    <s v="2026"/>
    <n v="54254.3"/>
    <s v="RP613"/>
    <s v="411WR9"/>
    <s v="2191"/>
    <s v="601000"/>
    <s v="R84668"/>
    <s v="CI"/>
    <s v="0"/>
    <s v="District"/>
    <s v="4"/>
    <s v="Cerro Coso College"/>
    <s v="41"/>
    <x v="11"/>
    <s v="411"/>
    <s v="Dean of Career Technical Education"/>
    <s v="411A"/>
    <s v="Dean of Career Technical Education"/>
    <m/>
    <m/>
    <m/>
  </r>
  <r>
    <s v="CMM028"/>
    <x v="0"/>
    <s v="LABORF"/>
    <s v="2026"/>
    <n v="37168.74"/>
    <s v="GU001"/>
    <s v="418TH1"/>
    <s v="1214"/>
    <s v="711001"/>
    <m/>
    <s v="CT"/>
    <s v="0"/>
    <s v="District"/>
    <s v="4"/>
    <s v="Cerro Coso College"/>
    <s v="41"/>
    <x v="11"/>
    <s v="418"/>
    <s v="Director - KRV/South Kern"/>
    <s v="418A"/>
    <s v="KRV/South Kern Campus"/>
    <m/>
    <m/>
    <m/>
  </r>
  <r>
    <s v="CMC266"/>
    <x v="0"/>
    <s v="LABORF"/>
    <s v="2026"/>
    <n v="103782.67"/>
    <s v="GU001"/>
    <s v="41CDL1"/>
    <s v="2191"/>
    <s v="601000"/>
    <m/>
    <s v="CI"/>
    <s v="0"/>
    <s v="District"/>
    <s v="4"/>
    <s v="Cerro Coso College"/>
    <s v="41"/>
    <x v="11"/>
    <s v="41C"/>
    <s v="Director of Distance Learning"/>
    <s v="41CA"/>
    <s v="Director of Distance Learning"/>
    <m/>
    <m/>
    <m/>
  </r>
  <r>
    <s v="CMC282"/>
    <x v="0"/>
    <s v="LABORF"/>
    <s v="2026"/>
    <n v="24216.400000000001"/>
    <s v="RP028"/>
    <s v="41CTXC"/>
    <s v="2191"/>
    <s v="601000"/>
    <m/>
    <s v="CI"/>
    <s v="0"/>
    <s v="District"/>
    <s v="4"/>
    <s v="Cerro Coso College"/>
    <s v="41"/>
    <x v="11"/>
    <s v="41C"/>
    <s v="Director of Distance Learning"/>
    <s v="41CA"/>
    <s v="Director of Distance Learning"/>
    <m/>
    <m/>
    <m/>
  </r>
  <r>
    <s v="CMF157"/>
    <x v="0"/>
    <s v="LABORF"/>
    <s v="2026"/>
    <n v="7481.12"/>
    <s v="RP634"/>
    <s v="41EAEA"/>
    <s v="1251"/>
    <s v="684000"/>
    <s v="AEPDAB"/>
    <s v="CI"/>
    <s v="0"/>
    <s v="District"/>
    <s v="4"/>
    <s v="Cerro Coso College"/>
    <s v="41"/>
    <x v="11"/>
    <s v="41E"/>
    <s v="Dean, Liberal Arts &amp; Science"/>
    <s v="41EA"/>
    <s v="Dean, Liberal Arts &amp; Science"/>
    <m/>
    <m/>
    <m/>
  </r>
  <r>
    <s v="CPE020"/>
    <x v="0"/>
    <s v="LABORF"/>
    <s v="2026"/>
    <n v="0"/>
    <s v="RP634"/>
    <s v="41EAEA"/>
    <s v="1340"/>
    <s v="611000"/>
    <s v="AEPDAB"/>
    <s v="CT"/>
    <s v="0"/>
    <s v="District"/>
    <s v="4"/>
    <s v="Cerro Coso College"/>
    <s v="41"/>
    <x v="11"/>
    <s v="41E"/>
    <s v="Dean, Liberal Arts &amp; Science"/>
    <s v="41EA"/>
    <s v="Dean, Liberal Arts &amp; Science"/>
    <m/>
    <m/>
    <m/>
  </r>
  <r>
    <s v="CMF037"/>
    <x v="0"/>
    <s v="LABORF"/>
    <s v="2026"/>
    <n v="77176.350000000006"/>
    <s v="GU001"/>
    <s v="41EMA1"/>
    <s v="1100"/>
    <s v="170100"/>
    <m/>
    <s v="CM"/>
    <s v="0"/>
    <s v="District"/>
    <s v="4"/>
    <s v="Cerro Coso College"/>
    <s v="41"/>
    <x v="11"/>
    <s v="41E"/>
    <s v="Dean, Liberal Arts &amp; Science"/>
    <s v="41EC"/>
    <s v="CC-Mathematics"/>
    <m/>
    <m/>
    <m/>
  </r>
  <r>
    <s v="CMF031"/>
    <x v="0"/>
    <s v="LABORF"/>
    <s v="2026"/>
    <n v="145358.65"/>
    <s v="GU001"/>
    <s v="41EPH1"/>
    <s v="1100"/>
    <s v="083500"/>
    <m/>
    <s v="CI"/>
    <s v="0"/>
    <s v="District"/>
    <s v="4"/>
    <s v="Cerro Coso College"/>
    <s v="41"/>
    <x v="11"/>
    <s v="41E"/>
    <s v="Dean, Liberal Arts &amp; Science"/>
    <s v="41ED"/>
    <s v="CC-PE &amp; Health"/>
    <m/>
    <m/>
    <m/>
  </r>
  <r>
    <s v="CMF119"/>
    <x v="0"/>
    <s v="LABORF"/>
    <s v="2026"/>
    <n v="7970.03"/>
    <s v="GU001"/>
    <s v="41ESC1"/>
    <s v="1252"/>
    <s v="601000"/>
    <m/>
    <s v="CI"/>
    <s v="0"/>
    <s v="District"/>
    <s v="4"/>
    <s v="Cerro Coso College"/>
    <s v="41"/>
    <x v="11"/>
    <s v="41E"/>
    <s v="Dean, Liberal Arts &amp; Science"/>
    <s v="41EE"/>
    <s v="CC-Science"/>
    <m/>
    <m/>
    <m/>
  </r>
  <r>
    <s v="CMF151"/>
    <x v="0"/>
    <s v="LABORF"/>
    <s v="2026"/>
    <n v="157197.07999999999"/>
    <s v="GU001"/>
    <s v="41ESC1"/>
    <s v="1100"/>
    <s v="190100"/>
    <m/>
    <s v="CI"/>
    <s v="0"/>
    <s v="District"/>
    <s v="4"/>
    <s v="Cerro Coso College"/>
    <s v="41"/>
    <x v="11"/>
    <s v="41E"/>
    <s v="Dean, Liberal Arts &amp; Science"/>
    <s v="41EE"/>
    <s v="CC-Science"/>
    <m/>
    <m/>
    <m/>
  </r>
  <r>
    <s v="CMF119"/>
    <x v="0"/>
    <s v="LABORF"/>
    <s v="2026"/>
    <n v="133342.60999999999"/>
    <s v="GU001"/>
    <s v="41ESC1"/>
    <s v="1100"/>
    <s v="190500"/>
    <m/>
    <s v="CI"/>
    <s v="0"/>
    <s v="District"/>
    <s v="4"/>
    <s v="Cerro Coso College"/>
    <s v="41"/>
    <x v="11"/>
    <s v="41E"/>
    <s v="Dean, Liberal Arts &amp; Science"/>
    <s v="41EE"/>
    <s v="CC-Science"/>
    <m/>
    <m/>
    <m/>
  </r>
  <r>
    <s v="CMF153"/>
    <x v="0"/>
    <s v="LABORF"/>
    <s v="2026"/>
    <n v="153363"/>
    <s v="GU001"/>
    <s v="41ESS1"/>
    <s v="1100"/>
    <s v="220200"/>
    <m/>
    <s v="CI"/>
    <s v="0"/>
    <s v="District"/>
    <s v="4"/>
    <s v="Cerro Coso College"/>
    <s v="41"/>
    <x v="11"/>
    <s v="41E"/>
    <s v="Dean, Liberal Arts &amp; Science"/>
    <s v="41EF"/>
    <s v="CC-Social Science"/>
    <m/>
    <m/>
    <m/>
  </r>
  <r>
    <s v="CMF043"/>
    <x v="0"/>
    <s v="LABORF"/>
    <s v="2026"/>
    <n v="69917.960000000006"/>
    <s v="GU001"/>
    <s v="41ESS1"/>
    <s v="1100"/>
    <s v="200100"/>
    <m/>
    <s v="CT"/>
    <s v="0"/>
    <s v="District"/>
    <s v="4"/>
    <s v="Cerro Coso College"/>
    <s v="41"/>
    <x v="11"/>
    <s v="41E"/>
    <s v="Dean, Liberal Arts &amp; Science"/>
    <s v="41EF"/>
    <s v="CC-Social Science"/>
    <m/>
    <m/>
    <m/>
  </r>
  <r>
    <s v="CMF219"/>
    <x v="0"/>
    <s v="LABORF"/>
    <s v="2026"/>
    <n v="65172.23"/>
    <s v="GU001"/>
    <s v="41ELI1"/>
    <s v="1241"/>
    <s v="612000"/>
    <m/>
    <s v="CP"/>
    <s v="0"/>
    <s v="District"/>
    <s v="4"/>
    <s v="Cerro Coso College"/>
    <s v="41"/>
    <x v="11"/>
    <s v="41E"/>
    <s v="Dean, Liberal Arts &amp; Science"/>
    <s v="41EI"/>
    <s v="CC-Library"/>
    <m/>
    <m/>
    <m/>
  </r>
  <r>
    <s v="CPE017"/>
    <x v="0"/>
    <s v="LABORF"/>
    <s v="2026"/>
    <n v="0"/>
    <s v="GU001"/>
    <s v="41ELC1"/>
    <s v="2412"/>
    <s v="611000"/>
    <m/>
    <s v="CI"/>
    <s v="0"/>
    <s v="District"/>
    <s v="4"/>
    <s v="Cerro Coso College"/>
    <s v="41"/>
    <x v="11"/>
    <s v="41E"/>
    <s v="Dean, Liberal Arts &amp; Science"/>
    <s v="41EJ"/>
    <s v="CC-Learning Center-LAC"/>
    <m/>
    <m/>
    <m/>
  </r>
  <r>
    <s v="CMF157"/>
    <x v="0"/>
    <s v="LABORF"/>
    <s v="2026"/>
    <n v="82292.34"/>
    <s v="GU001"/>
    <s v="41ELC1"/>
    <s v="1251"/>
    <s v="601000"/>
    <m/>
    <s v="CI"/>
    <s v="0"/>
    <s v="District"/>
    <s v="4"/>
    <s v="Cerro Coso College"/>
    <s v="41"/>
    <x v="11"/>
    <s v="41E"/>
    <s v="Dean, Liberal Arts &amp; Science"/>
    <s v="41EJ"/>
    <s v="CC-Learning Center-LAC"/>
    <m/>
    <m/>
    <m/>
  </r>
  <r>
    <s v="CMC045"/>
    <x v="0"/>
    <s v="LABORF"/>
    <s v="2026"/>
    <n v="31174.92"/>
    <s v="GU001"/>
    <s v="41JIR1"/>
    <s v="2191"/>
    <s v="679000"/>
    <m/>
    <s v="CI"/>
    <s v="0"/>
    <s v="District"/>
    <s v="4"/>
    <s v="Cerro Coso College"/>
    <s v="41"/>
    <x v="11"/>
    <s v="41J"/>
    <s v="Institutional Research"/>
    <s v="41JA"/>
    <s v="Institutional Research"/>
    <m/>
    <m/>
    <m/>
  </r>
  <r>
    <s v="CMN037"/>
    <x v="0"/>
    <s v="LABORF"/>
    <s v="2026"/>
    <n v="28361.69"/>
    <s v="GU001"/>
    <s v="41MOI1"/>
    <s v="2110"/>
    <s v="601000"/>
    <m/>
    <s v="CP"/>
    <s v="0"/>
    <s v="District"/>
    <s v="4"/>
    <s v="Cerro Coso College"/>
    <s v="41"/>
    <x v="11"/>
    <s v="41M"/>
    <s v="Incarcerated Stud Ed Program (ISEP)"/>
    <s v="41MA"/>
    <s v="Incarcerated Stud Ed Program (ISEP)"/>
    <m/>
    <m/>
    <m/>
  </r>
  <r>
    <s v="CMN037"/>
    <x v="0"/>
    <s v="LABORF"/>
    <s v="2026"/>
    <n v="85085.08"/>
    <s v="RP041"/>
    <s v="41MSN1"/>
    <s v="2110"/>
    <s v="601000"/>
    <m/>
    <s v="CP"/>
    <s v="0"/>
    <s v="District"/>
    <s v="4"/>
    <s v="Cerro Coso College"/>
    <s v="41"/>
    <x v="11"/>
    <s v="41M"/>
    <s v="Incarcerated Stud Ed Program (ISEP)"/>
    <s v="41MA"/>
    <s v="Incarcerated Stud Ed Program (ISEP)"/>
    <m/>
    <m/>
    <m/>
  </r>
  <r>
    <s v="CMN022"/>
    <x v="0"/>
    <s v="LABORF"/>
    <s v="2026"/>
    <n v="85007.679999999993"/>
    <s v="GU001"/>
    <s v="41NDE1"/>
    <s v="2110"/>
    <s v="601000"/>
    <m/>
    <s v="CT"/>
    <s v="0"/>
    <s v="District"/>
    <s v="4"/>
    <s v="Cerro Coso College"/>
    <s v="41"/>
    <x v="11"/>
    <s v="41N"/>
    <s v="Early College (Dual Enrollment)"/>
    <s v="41NA"/>
    <s v="Early College (Dual Enrollment)"/>
    <m/>
    <m/>
    <m/>
  </r>
  <r>
    <s v="CMC052"/>
    <x v="0"/>
    <s v="LABORF"/>
    <s v="2026"/>
    <n v="75286.039999999994"/>
    <s v="GU001"/>
    <s v="420VS0"/>
    <s v="2191"/>
    <s v="645000"/>
    <m/>
    <s v="CI"/>
    <s v="0"/>
    <s v="District"/>
    <s v="4"/>
    <s v="Cerro Coso College"/>
    <s v="42"/>
    <x v="12"/>
    <s v="420"/>
    <s v="VP Student Services"/>
    <s v="420A"/>
    <s v="CC  -  VP STUDENT SERVICES"/>
    <m/>
    <m/>
    <m/>
  </r>
  <r>
    <s v="CMM022"/>
    <x v="0"/>
    <s v="LABORF"/>
    <s v="2026"/>
    <n v="79979.25"/>
    <s v="GU001"/>
    <s v="422SP1"/>
    <s v="1214"/>
    <s v="639000"/>
    <m/>
    <s v="CI"/>
    <s v="0"/>
    <s v="District"/>
    <s v="4"/>
    <s v="Cerro Coso College"/>
    <s v="42"/>
    <x v="12"/>
    <s v="422"/>
    <s v="Dir Access Program"/>
    <s v="422A"/>
    <s v="Dir Access Program"/>
    <m/>
    <m/>
    <m/>
  </r>
  <r>
    <s v="CMC137"/>
    <x v="0"/>
    <s v="LABORF"/>
    <s v="2026"/>
    <n v="652.89"/>
    <s v="RP009"/>
    <s v="422CA1"/>
    <s v="2191"/>
    <s v="643010"/>
    <s v="CARDCA"/>
    <s v="CI"/>
    <s v="0"/>
    <s v="District"/>
    <s v="4"/>
    <s v="Cerro Coso College"/>
    <s v="42"/>
    <x v="12"/>
    <s v="422"/>
    <s v="Dir Access Program"/>
    <s v="422C"/>
    <s v="Care"/>
    <m/>
    <m/>
    <m/>
  </r>
  <r>
    <s v="CMC156"/>
    <x v="0"/>
    <s v="LABORF"/>
    <s v="2026"/>
    <n v="1332.05"/>
    <s v="RP009"/>
    <s v="422CA1"/>
    <s v="2191"/>
    <s v="643010"/>
    <s v="CARDCB"/>
    <s v="CI"/>
    <s v="0"/>
    <s v="District"/>
    <s v="4"/>
    <s v="Cerro Coso College"/>
    <s v="42"/>
    <x v="12"/>
    <s v="422"/>
    <s v="Dir Access Program"/>
    <s v="422C"/>
    <s v="Care"/>
    <m/>
    <m/>
    <m/>
  </r>
  <r>
    <s v="CMC252"/>
    <x v="0"/>
    <s v="LABORF"/>
    <s v="2026"/>
    <n v="29611.15"/>
    <s v="RP006"/>
    <s v="422DS1"/>
    <s v="2191"/>
    <s v="642000"/>
    <m/>
    <s v="CI"/>
    <s v="0"/>
    <s v="District"/>
    <s v="4"/>
    <s v="Cerro Coso College"/>
    <s v="42"/>
    <x v="12"/>
    <s v="422"/>
    <s v="Dir Access Program"/>
    <s v="422D"/>
    <s v="DSPS"/>
    <m/>
    <m/>
    <m/>
  </r>
  <r>
    <s v="CMF211"/>
    <x v="0"/>
    <s v="LABORF"/>
    <s v="2026"/>
    <n v="24342.240000000002"/>
    <s v="RP006"/>
    <s v="422DS1"/>
    <s v="1231"/>
    <s v="642000"/>
    <m/>
    <s v="CT"/>
    <s v="0"/>
    <s v="District"/>
    <s v="4"/>
    <s v="Cerro Coso College"/>
    <s v="42"/>
    <x v="12"/>
    <s v="422"/>
    <s v="Dir Access Program"/>
    <s v="422D"/>
    <s v="DSPS"/>
    <m/>
    <m/>
    <m/>
  </r>
  <r>
    <s v="CMF113"/>
    <x v="0"/>
    <s v="LABORF"/>
    <s v="2026"/>
    <n v="17985.79"/>
    <s v="RP006"/>
    <s v="422DS1"/>
    <s v="1231"/>
    <s v="642000"/>
    <m/>
    <s v="CI"/>
    <s v="0"/>
    <s v="District"/>
    <s v="4"/>
    <s v="Cerro Coso College"/>
    <s v="42"/>
    <x v="12"/>
    <s v="422"/>
    <s v="Dir Access Program"/>
    <s v="422D"/>
    <s v="DSPS"/>
    <m/>
    <m/>
    <m/>
  </r>
  <r>
    <s v="CMC252"/>
    <x v="0"/>
    <s v="LABORF"/>
    <s v="2026"/>
    <n v="16968.189999999999"/>
    <s v="RP006"/>
    <s v="422DS2"/>
    <s v="2191"/>
    <s v="642000"/>
    <m/>
    <s v="CI"/>
    <s v="0"/>
    <s v="District"/>
    <s v="4"/>
    <s v="Cerro Coso College"/>
    <s v="42"/>
    <x v="12"/>
    <s v="422"/>
    <s v="Dir Access Program"/>
    <s v="422D"/>
    <s v="DSPS"/>
    <m/>
    <m/>
    <m/>
  </r>
  <r>
    <s v="CMC234"/>
    <x v="0"/>
    <s v="LABORF"/>
    <s v="2026"/>
    <n v="2473.88"/>
    <s v="RP005"/>
    <s v="422EO1"/>
    <s v="2191"/>
    <s v="643000"/>
    <s v="EOPDCB"/>
    <s v="CI"/>
    <s v="0"/>
    <s v="District"/>
    <s v="4"/>
    <s v="Cerro Coso College"/>
    <s v="42"/>
    <x v="12"/>
    <s v="422"/>
    <s v="Dir Access Program"/>
    <s v="422E"/>
    <s v="EOPS"/>
    <m/>
    <m/>
    <m/>
  </r>
  <r>
    <s v="CMC246"/>
    <x v="0"/>
    <s v="LABORF"/>
    <s v="2026"/>
    <n v="3247.95"/>
    <s v="RP005"/>
    <s v="422EO1"/>
    <s v="2191"/>
    <s v="643000"/>
    <s v="EOPDCA"/>
    <s v="CI"/>
    <s v="0"/>
    <s v="District"/>
    <s v="4"/>
    <s v="Cerro Coso College"/>
    <s v="42"/>
    <x v="12"/>
    <s v="422"/>
    <s v="Dir Access Program"/>
    <s v="422E"/>
    <s v="EOPS"/>
    <m/>
    <m/>
    <m/>
  </r>
  <r>
    <s v="CMC260"/>
    <x v="0"/>
    <s v="LABORF"/>
    <s v="2026"/>
    <n v="1470.33"/>
    <s v="RP005"/>
    <s v="422EO1"/>
    <s v="2191"/>
    <s v="643000"/>
    <s v="EOPDCA"/>
    <s v="CI"/>
    <s v="0"/>
    <s v="District"/>
    <s v="4"/>
    <s v="Cerro Coso College"/>
    <s v="42"/>
    <x v="12"/>
    <s v="422"/>
    <s v="Dir Access Program"/>
    <s v="422E"/>
    <s v="EOPS"/>
    <m/>
    <m/>
    <m/>
  </r>
  <r>
    <s v="CMC159"/>
    <x v="0"/>
    <s v="LABORF"/>
    <s v="2026"/>
    <n v="9268.61"/>
    <s v="RP005"/>
    <s v="422EO1"/>
    <s v="2191"/>
    <s v="643000"/>
    <s v="EOPDCB"/>
    <s v="CI"/>
    <s v="0"/>
    <s v="District"/>
    <s v="4"/>
    <s v="Cerro Coso College"/>
    <s v="42"/>
    <x v="12"/>
    <s v="422"/>
    <s v="Dir Access Program"/>
    <s v="422E"/>
    <s v="EOPS"/>
    <m/>
    <m/>
    <m/>
  </r>
  <r>
    <s v="CMF215"/>
    <x v="0"/>
    <s v="LABORF"/>
    <s v="2026"/>
    <n v="13836.09"/>
    <s v="RP005"/>
    <s v="422EO1"/>
    <s v="1231"/>
    <s v="643000"/>
    <s v="EOPDCA"/>
    <s v="CI"/>
    <s v="0"/>
    <s v="District"/>
    <s v="4"/>
    <s v="Cerro Coso College"/>
    <s v="42"/>
    <x v="12"/>
    <s v="422"/>
    <s v="Dir Access Program"/>
    <s v="422E"/>
    <s v="EOPS"/>
    <m/>
    <m/>
    <m/>
  </r>
  <r>
    <s v="CMC275"/>
    <x v="0"/>
    <s v="LABORF"/>
    <s v="2026"/>
    <n v="2940.67"/>
    <s v="RP005"/>
    <s v="422EO1"/>
    <s v="2191"/>
    <s v="643000"/>
    <s v="EOPDCB"/>
    <s v="CI"/>
    <s v="0"/>
    <s v="District"/>
    <s v="4"/>
    <s v="Cerro Coso College"/>
    <s v="42"/>
    <x v="12"/>
    <s v="422"/>
    <s v="Dir Access Program"/>
    <s v="422E"/>
    <s v="EOPS"/>
    <m/>
    <m/>
    <m/>
  </r>
  <r>
    <s v="CMC283"/>
    <x v="0"/>
    <s v="LABORF"/>
    <s v="2026"/>
    <n v="2203.5"/>
    <s v="RP005"/>
    <s v="422EO1"/>
    <s v="2191"/>
    <s v="643000"/>
    <s v="EOPDCA"/>
    <s v="CI"/>
    <s v="0"/>
    <s v="District"/>
    <s v="4"/>
    <s v="Cerro Coso College"/>
    <s v="42"/>
    <x v="12"/>
    <s v="422"/>
    <s v="Dir Access Program"/>
    <s v="422E"/>
    <s v="EOPS"/>
    <m/>
    <m/>
    <m/>
  </r>
  <r>
    <s v="CMC285"/>
    <x v="0"/>
    <s v="LABORF"/>
    <s v="2026"/>
    <n v="61765.06"/>
    <s v="RP037"/>
    <s v="424BN1"/>
    <s v="2191"/>
    <s v="649090"/>
    <m/>
    <s v="CI"/>
    <s v="0"/>
    <s v="District"/>
    <s v="4"/>
    <s v="Cerro Coso College"/>
    <s v="42"/>
    <x v="12"/>
    <s v="424"/>
    <s v="Dean Enrollment and Retention"/>
    <s v="424B"/>
    <s v="Dean Enrollment and Retention"/>
    <m/>
    <m/>
    <m/>
  </r>
  <r>
    <s v="CMM026"/>
    <x v="0"/>
    <s v="LABORF"/>
    <s v="2026"/>
    <n v="6902.97"/>
    <s v="RP383"/>
    <s v="424MF1"/>
    <s v="1214"/>
    <s v="644000"/>
    <m/>
    <s v="CI"/>
    <s v="0"/>
    <s v="District"/>
    <s v="4"/>
    <s v="Cerro Coso College"/>
    <s v="42"/>
    <x v="12"/>
    <s v="424"/>
    <s v="Dean Enrollment and Retention"/>
    <s v="424B"/>
    <s v="Dean Enrollment and Retention"/>
    <m/>
    <m/>
    <m/>
  </r>
  <r>
    <s v="CMM034"/>
    <x v="0"/>
    <s v="LABORF"/>
    <s v="2026"/>
    <n v="16362.18"/>
    <s v="RP674"/>
    <s v="424RR1"/>
    <s v="1214"/>
    <s v="649090"/>
    <m/>
    <s v="CI"/>
    <s v="0"/>
    <s v="District"/>
    <s v="4"/>
    <s v="Cerro Coso College"/>
    <s v="42"/>
    <x v="12"/>
    <s v="424"/>
    <s v="Dean Enrollment and Retention"/>
    <s v="424B"/>
    <s v="Dean Enrollment and Retention"/>
    <m/>
    <m/>
    <m/>
  </r>
  <r>
    <s v="CMM034"/>
    <x v="0"/>
    <s v="LABORF"/>
    <s v="2026"/>
    <n v="16362.18"/>
    <s v="RP016"/>
    <s v="424VR1"/>
    <s v="1214"/>
    <s v="648000"/>
    <m/>
    <s v="CI"/>
    <s v="0"/>
    <s v="District"/>
    <s v="4"/>
    <s v="Cerro Coso College"/>
    <s v="42"/>
    <x v="12"/>
    <s v="424"/>
    <s v="Dean Enrollment and Retention"/>
    <s v="424C"/>
    <s v="Admissions &amp; Records"/>
    <m/>
    <m/>
    <m/>
  </r>
  <r>
    <s v="CMC219"/>
    <x v="0"/>
    <s v="LABORF"/>
    <s v="2026"/>
    <n v="26822.43"/>
    <s v="GU001"/>
    <s v="424FA1"/>
    <s v="2191"/>
    <s v="646000"/>
    <m/>
    <s v="CI"/>
    <s v="0"/>
    <s v="District"/>
    <s v="4"/>
    <s v="Cerro Coso College"/>
    <s v="42"/>
    <x v="12"/>
    <s v="424"/>
    <s v="Dean Enrollment and Retention"/>
    <s v="424D"/>
    <s v="Financial Aid"/>
    <m/>
    <m/>
    <m/>
  </r>
  <r>
    <s v="CMC059"/>
    <x v="0"/>
    <s v="LABORF"/>
    <s v="2026"/>
    <n v="23529.93"/>
    <s v="RP400"/>
    <s v="424FA1"/>
    <s v="2191"/>
    <s v="646002"/>
    <s v="BFADCA"/>
    <s v="CI"/>
    <s v="0"/>
    <s v="District"/>
    <s v="4"/>
    <s v="Cerro Coso College"/>
    <s v="42"/>
    <x v="12"/>
    <s v="424"/>
    <s v="Dean Enrollment and Retention"/>
    <s v="424D"/>
    <s v="Financial Aid"/>
    <m/>
    <m/>
    <m/>
  </r>
  <r>
    <s v="CMM026"/>
    <x v="0"/>
    <s v="LABORF"/>
    <s v="2026"/>
    <n v="13805.95"/>
    <s v="RP362"/>
    <s v="424ST1"/>
    <s v="1214"/>
    <s v="696041"/>
    <m/>
    <s v="CI"/>
    <s v="0"/>
    <s v="District"/>
    <s v="4"/>
    <s v="Cerro Coso College"/>
    <s v="42"/>
    <x v="12"/>
    <s v="424"/>
    <s v="Dean Enrollment and Retention"/>
    <s v="424E"/>
    <s v="Outreach"/>
    <m/>
    <m/>
    <m/>
  </r>
  <r>
    <s v="CMC159"/>
    <x v="0"/>
    <s v="LABORF"/>
    <s v="2026"/>
    <n v="5221.32"/>
    <s v="RP362"/>
    <s v="424ST1"/>
    <s v="2191"/>
    <s v="696043"/>
    <m/>
    <s v="CI"/>
    <s v="0"/>
    <s v="District"/>
    <s v="4"/>
    <s v="Cerro Coso College"/>
    <s v="42"/>
    <x v="12"/>
    <s v="424"/>
    <s v="Dean Enrollment and Retention"/>
    <s v="424E"/>
    <s v="Outreach"/>
    <m/>
    <m/>
    <m/>
  </r>
  <r>
    <s v="CMC185"/>
    <x v="0"/>
    <s v="LABORF"/>
    <s v="2026"/>
    <n v="21135.71"/>
    <s v="CD002"/>
    <s v="42DCC1"/>
    <s v="2191"/>
    <s v="692000"/>
    <m/>
    <s v="CI"/>
    <s v="0"/>
    <s v="District"/>
    <s v="4"/>
    <s v="Cerro Coso College"/>
    <s v="42"/>
    <x v="12"/>
    <s v="42D"/>
    <s v="CDC Program Manager"/>
    <s v="42DA"/>
    <s v="CDC Program Manager"/>
    <m/>
    <m/>
    <m/>
  </r>
  <r>
    <s v="CMN014"/>
    <x v="0"/>
    <s v="LABORF"/>
    <s v="2026"/>
    <n v="88941.42"/>
    <s v="CD004"/>
    <s v="42DCC4"/>
    <s v="2110"/>
    <s v="692000"/>
    <m/>
    <s v="CS"/>
    <s v="0"/>
    <s v="District"/>
    <s v="4"/>
    <s v="Cerro Coso College"/>
    <s v="42"/>
    <x v="12"/>
    <s v="42D"/>
    <s v="CDC Program Manager"/>
    <s v="42DA"/>
    <s v="CDC Program Manager"/>
    <m/>
    <m/>
    <m/>
  </r>
  <r>
    <s v="CMC084"/>
    <x v="0"/>
    <s v="LABORF"/>
    <s v="2026"/>
    <n v="28425.96"/>
    <s v="GU001"/>
    <s v="42FCG1"/>
    <s v="2191"/>
    <s v="631000"/>
    <m/>
    <s v="CI"/>
    <s v="0"/>
    <s v="District"/>
    <s v="4"/>
    <s v="Cerro Coso College"/>
    <s v="42"/>
    <x v="12"/>
    <s v="42F"/>
    <s v="Director of SSSP"/>
    <s v="42FA"/>
    <s v="Director of SSSP"/>
    <m/>
    <m/>
    <m/>
  </r>
  <r>
    <s v="CMC025"/>
    <x v="0"/>
    <s v="LABORF"/>
    <s v="2026"/>
    <n v="73449.850000000006"/>
    <s v="GU001"/>
    <s v="42FCG1"/>
    <s v="2191"/>
    <s v="631000"/>
    <m/>
    <s v="CI"/>
    <s v="0"/>
    <s v="District"/>
    <s v="4"/>
    <s v="Cerro Coso College"/>
    <s v="42"/>
    <x v="12"/>
    <s v="42F"/>
    <s v="Director of SSSP"/>
    <s v="42FA"/>
    <s v="Director of SSSP"/>
    <m/>
    <m/>
    <m/>
  </r>
  <r>
    <s v="CMC271"/>
    <x v="0"/>
    <s v="LABORF"/>
    <s v="2026"/>
    <n v="12995.61"/>
    <s v="RP384"/>
    <s v="42FMTB"/>
    <s v="2191"/>
    <s v="611000"/>
    <m/>
    <s v="CI"/>
    <s v="0"/>
    <s v="District"/>
    <s v="4"/>
    <s v="Cerro Coso College"/>
    <s v="42"/>
    <x v="12"/>
    <s v="42F"/>
    <s v="Director of SSSP"/>
    <s v="42FA"/>
    <s v="Director of SSSP"/>
    <m/>
    <m/>
    <m/>
  </r>
  <r>
    <s v="CMF211"/>
    <x v="0"/>
    <s v="LABORF"/>
    <s v="2026"/>
    <n v="34748.730000000003"/>
    <s v="RP384"/>
    <s v="42FMTB"/>
    <s v="1231"/>
    <s v="632000"/>
    <m/>
    <s v="CT"/>
    <s v="0"/>
    <s v="District"/>
    <s v="4"/>
    <s v="Cerro Coso College"/>
    <s v="42"/>
    <x v="12"/>
    <s v="42F"/>
    <s v="Director of SSSP"/>
    <s v="42FA"/>
    <s v="Director of SSSP"/>
    <m/>
    <m/>
    <m/>
  </r>
  <r>
    <s v="CMN038"/>
    <x v="0"/>
    <s v="LABORF"/>
    <s v="2026"/>
    <n v="21251.96"/>
    <s v="RP384"/>
    <s v="42FMTB"/>
    <s v="2110"/>
    <s v="632000"/>
    <m/>
    <s v="CI"/>
    <s v="0"/>
    <s v="District"/>
    <s v="4"/>
    <s v="Cerro Coso College"/>
    <s v="42"/>
    <x v="12"/>
    <s v="42F"/>
    <s v="Director of SSSP"/>
    <s v="42FA"/>
    <s v="Director of SSSP"/>
    <m/>
    <m/>
    <m/>
  </r>
  <r>
    <s v="CMF211"/>
    <x v="0"/>
    <s v="LABORF"/>
    <s v="2026"/>
    <n v="5203.24"/>
    <s v="RP384"/>
    <s v="42FMTB"/>
    <s v="1231"/>
    <s v="632000"/>
    <m/>
    <s v="CP"/>
    <s v="0"/>
    <s v="District"/>
    <s v="4"/>
    <s v="Cerro Coso College"/>
    <s v="42"/>
    <x v="12"/>
    <s v="42F"/>
    <s v="Director of SSSP"/>
    <s v="42FA"/>
    <s v="Director of SSSP"/>
    <m/>
    <m/>
    <m/>
  </r>
  <r>
    <s v="CMC246"/>
    <x v="0"/>
    <s v="LABORF"/>
    <s v="2026"/>
    <n v="2598.34"/>
    <s v="RP384"/>
    <s v="42FMTB"/>
    <s v="2191"/>
    <s v="632000"/>
    <m/>
    <s v="CI"/>
    <s v="0"/>
    <s v="District"/>
    <s v="4"/>
    <s v="Cerro Coso College"/>
    <s v="42"/>
    <x v="12"/>
    <s v="42F"/>
    <s v="Director of SSSP"/>
    <s v="42FA"/>
    <s v="Director of SSSP"/>
    <m/>
    <m/>
    <m/>
  </r>
  <r>
    <s v="CMC093"/>
    <x v="0"/>
    <s v="LABORF"/>
    <s v="2026"/>
    <n v="75286.039999999994"/>
    <s v="GU001"/>
    <s v="437MOB"/>
    <s v="2191"/>
    <s v="651000"/>
    <m/>
    <s v="CI"/>
    <s v="0"/>
    <s v="District"/>
    <s v="4"/>
    <s v="Cerro Coso College"/>
    <s v="43"/>
    <x v="13"/>
    <s v="437"/>
    <s v="Maintenance &amp; Operations"/>
    <s v="437A"/>
    <s v="CC - Director M&amp;O"/>
    <m/>
    <m/>
    <m/>
  </r>
  <r>
    <s v="CMC049"/>
    <x v="0"/>
    <s v="LABORF"/>
    <s v="2026"/>
    <n v="47953.77"/>
    <s v="GU001"/>
    <s v="437MOG"/>
    <s v="2191"/>
    <s v="655000"/>
    <m/>
    <s v="CI"/>
    <s v="0"/>
    <s v="District"/>
    <s v="4"/>
    <s v="Cerro Coso College"/>
    <s v="43"/>
    <x v="13"/>
    <s v="437"/>
    <s v="Maintenance &amp; Operations"/>
    <s v="437A"/>
    <s v="CC - Director M&amp;O"/>
    <m/>
    <m/>
    <m/>
  </r>
  <r>
    <s v="CMC040"/>
    <x v="0"/>
    <s v="LABORF"/>
    <s v="2026"/>
    <n v="59432.4"/>
    <s v="GU001"/>
    <s v="437MOC"/>
    <s v="2191"/>
    <s v="653000"/>
    <m/>
    <s v="CI"/>
    <s v="0"/>
    <s v="District"/>
    <s v="4"/>
    <s v="Cerro Coso College"/>
    <s v="43"/>
    <x v="13"/>
    <s v="437"/>
    <s v="Maintenance &amp; Operations"/>
    <s v="437B"/>
    <s v="Operations Manager"/>
    <m/>
    <m/>
    <m/>
  </r>
  <r>
    <s v="CMC014"/>
    <x v="0"/>
    <s v="LABORF"/>
    <s v="2026"/>
    <n v="49448.24"/>
    <s v="GU001"/>
    <s v="437MOC"/>
    <s v="2191"/>
    <s v="653000"/>
    <m/>
    <s v="CI"/>
    <s v="0"/>
    <s v="District"/>
    <s v="4"/>
    <s v="Cerro Coso College"/>
    <s v="43"/>
    <x v="13"/>
    <s v="437"/>
    <s v="Maintenance &amp; Operations"/>
    <s v="437B"/>
    <s v="Operations Manager"/>
    <m/>
    <m/>
    <m/>
  </r>
  <r>
    <s v="CMC162"/>
    <x v="0"/>
    <s v="LABORF"/>
    <s v="2026"/>
    <n v="23430.95"/>
    <s v="GU001"/>
    <s v="437MOC"/>
    <s v="2191"/>
    <s v="653000"/>
    <m/>
    <s v="CM"/>
    <s v="0"/>
    <s v="District"/>
    <s v="4"/>
    <s v="Cerro Coso College"/>
    <s v="43"/>
    <x v="13"/>
    <s v="437"/>
    <s v="Maintenance &amp; Operations"/>
    <s v="437B"/>
    <s v="Operations Manager"/>
    <m/>
    <m/>
    <m/>
  </r>
  <r>
    <s v="CMN002"/>
    <x v="0"/>
    <s v="LABORF"/>
    <s v="2026"/>
    <n v="92233.15"/>
    <s v="GU001"/>
    <s v="437MOO"/>
    <s v="2110"/>
    <s v="679000"/>
    <m/>
    <s v="CI"/>
    <s v="0"/>
    <s v="District"/>
    <s v="4"/>
    <s v="Cerro Coso College"/>
    <s v="43"/>
    <x v="13"/>
    <s v="437"/>
    <s v="Maintenance &amp; Operations"/>
    <s v="437B"/>
    <s v="Operations Manager"/>
    <m/>
    <m/>
    <m/>
  </r>
  <r>
    <s v="PMN014"/>
    <x v="0"/>
    <s v="LABORF"/>
    <s v="2026"/>
    <n v="124105.73"/>
    <s v="GU001"/>
    <s v="507IT1"/>
    <s v="2110"/>
    <s v="678012"/>
    <m/>
    <m/>
    <s v="0"/>
    <s v="District"/>
    <s v="5"/>
    <s v="Porterville College"/>
    <s v="50"/>
    <x v="14"/>
    <s v="507"/>
    <s v="Information Technology/Print Shop"/>
    <s v="507A"/>
    <s v="Information Technology"/>
    <m/>
    <m/>
    <m/>
  </r>
  <r>
    <s v="PMM014"/>
    <x v="0"/>
    <s v="LABORF"/>
    <s v="2026"/>
    <n v="192872.74"/>
    <s v="GU001"/>
    <s v="510VI0"/>
    <s v="1214"/>
    <s v="601000"/>
    <m/>
    <m/>
    <s v="0"/>
    <s v="District"/>
    <s v="5"/>
    <s v="Porterville College"/>
    <s v="51"/>
    <x v="11"/>
    <s v="510"/>
    <s v="VP Academic Affairs"/>
    <s v="510A"/>
    <s v="PC - VP Academic Affairs"/>
    <m/>
    <m/>
    <m/>
  </r>
  <r>
    <s v="PMN037"/>
    <x v="0"/>
    <s v="LABORF"/>
    <s v="2026"/>
    <n v="113446.77"/>
    <s v="GU001"/>
    <s v="510VI0"/>
    <s v="2110"/>
    <s v="601000"/>
    <m/>
    <m/>
    <s v="0"/>
    <s v="District"/>
    <s v="5"/>
    <s v="Porterville College"/>
    <s v="51"/>
    <x v="11"/>
    <s v="510"/>
    <s v="VP Academic Affairs"/>
    <s v="510A"/>
    <s v="PC - VP Academic Affairs"/>
    <m/>
    <m/>
    <m/>
  </r>
  <r>
    <s v="PMF175"/>
    <x v="0"/>
    <s v="LABORF"/>
    <s v="2026"/>
    <n v="38955.46"/>
    <s v="GU001"/>
    <s v="510VI0"/>
    <s v="1251"/>
    <s v="601000"/>
    <m/>
    <m/>
    <s v="0"/>
    <s v="District"/>
    <s v="5"/>
    <s v="Porterville College"/>
    <s v="51"/>
    <x v="11"/>
    <s v="510"/>
    <s v="VP Academic Affairs"/>
    <s v="510A"/>
    <s v="PC - VP Academic Affairs"/>
    <m/>
    <m/>
    <m/>
  </r>
  <r>
    <s v="PSUB26"/>
    <x v="0"/>
    <s v="LABORF"/>
    <s v="2026"/>
    <n v="0"/>
    <s v="GU001"/>
    <s v="510VI0"/>
    <s v="2399"/>
    <s v="601000"/>
    <m/>
    <m/>
    <s v="0"/>
    <s v="District"/>
    <s v="5"/>
    <s v="Porterville College"/>
    <s v="51"/>
    <x v="11"/>
    <s v="510"/>
    <s v="VP Academic Affairs"/>
    <s v="510A"/>
    <s v="PC - VP Academic Affairs"/>
    <m/>
    <m/>
    <m/>
  </r>
  <r>
    <s v="PMF028"/>
    <x v="0"/>
    <s v="LABORF"/>
    <s v="2026"/>
    <n v="35759.879999999997"/>
    <s v="GU001"/>
    <s v="511SM2"/>
    <s v="1252"/>
    <s v="601000"/>
    <m/>
    <m/>
    <s v="0"/>
    <s v="District"/>
    <s v="5"/>
    <s v="Porterville College"/>
    <s v="51"/>
    <x v="11"/>
    <s v="511"/>
    <s v="PC Dean of Academic Affairs"/>
    <s v="511C"/>
    <s v="PC - Math"/>
    <m/>
    <m/>
    <m/>
  </r>
  <r>
    <s v="PMF117"/>
    <x v="0"/>
    <s v="LABORF"/>
    <s v="2026"/>
    <n v="125189.69"/>
    <s v="GU001"/>
    <s v="511SM2"/>
    <s v="1100"/>
    <s v="170200"/>
    <m/>
    <m/>
    <s v="0"/>
    <s v="District"/>
    <s v="5"/>
    <s v="Porterville College"/>
    <s v="51"/>
    <x v="11"/>
    <s v="511"/>
    <s v="PC Dean of Academic Affairs"/>
    <s v="511C"/>
    <s v="PC - Math"/>
    <m/>
    <m/>
    <m/>
  </r>
  <r>
    <s v="PMF014"/>
    <x v="0"/>
    <s v="LABORF"/>
    <s v="2026"/>
    <n v="133097.85"/>
    <s v="GU001"/>
    <s v="511LA1"/>
    <s v="1100"/>
    <s v="150200"/>
    <m/>
    <m/>
    <s v="0"/>
    <s v="District"/>
    <s v="5"/>
    <s v="Porterville College"/>
    <s v="51"/>
    <x v="11"/>
    <s v="511"/>
    <s v="PC Dean of Academic Affairs"/>
    <s v="511D"/>
    <s v="PC - LANGUAGE ARTS"/>
    <m/>
    <m/>
    <m/>
  </r>
  <r>
    <s v="PMF185"/>
    <x v="0"/>
    <s v="LABORF"/>
    <s v="2026"/>
    <n v="125872.17"/>
    <s v="GU001"/>
    <s v="511SS1"/>
    <s v="1100"/>
    <s v="493060"/>
    <m/>
    <m/>
    <s v="0"/>
    <s v="District"/>
    <s v="5"/>
    <s v="Porterville College"/>
    <s v="51"/>
    <x v="11"/>
    <s v="511"/>
    <s v="PC Dean of Academic Affairs"/>
    <s v="511E"/>
    <s v="PC - SOCIAL SCIENCE"/>
    <m/>
    <m/>
    <m/>
  </r>
  <r>
    <s v="PMF167"/>
    <x v="0"/>
    <s v="LABORF"/>
    <s v="2026"/>
    <n v="102749.01"/>
    <s v="GU001"/>
    <s v="511SS1"/>
    <s v="1100"/>
    <s v="220500"/>
    <m/>
    <m/>
    <s v="0"/>
    <s v="District"/>
    <s v="5"/>
    <s v="Porterville College"/>
    <s v="51"/>
    <x v="11"/>
    <s v="511"/>
    <s v="PC Dean of Academic Affairs"/>
    <s v="511E"/>
    <s v="PC - SOCIAL SCIENCE"/>
    <m/>
    <m/>
    <m/>
  </r>
  <r>
    <s v="PMF115"/>
    <x v="0"/>
    <s v="LABORF"/>
    <s v="2026"/>
    <n v="58898.400000000001"/>
    <s v="GU001"/>
    <s v="511SS1"/>
    <s v="1100"/>
    <s v="150900"/>
    <m/>
    <m/>
    <s v="0"/>
    <s v="District"/>
    <s v="5"/>
    <s v="Porterville College"/>
    <s v="51"/>
    <x v="11"/>
    <s v="511"/>
    <s v="PC Dean of Academic Affairs"/>
    <s v="511E"/>
    <s v="PC - SOCIAL SCIENCE"/>
    <m/>
    <m/>
    <m/>
  </r>
  <r>
    <s v="PMF191"/>
    <x v="0"/>
    <s v="LABORF"/>
    <s v="2026"/>
    <n v="95412.68"/>
    <s v="GU001"/>
    <s v="511VP1"/>
    <s v="1100"/>
    <s v="100400"/>
    <m/>
    <m/>
    <s v="0"/>
    <s v="District"/>
    <s v="5"/>
    <s v="Porterville College"/>
    <s v="51"/>
    <x v="11"/>
    <s v="511"/>
    <s v="PC Dean of Academic Affairs"/>
    <s v="511F"/>
    <s v="PC - FINE &amp; APPLIED ARTS"/>
    <m/>
    <m/>
    <m/>
  </r>
  <r>
    <s v="PMF012"/>
    <x v="0"/>
    <s v="LABORF"/>
    <s v="2026"/>
    <n v="37287.68"/>
    <s v="GU001"/>
    <s v="511SM1"/>
    <s v="1252"/>
    <s v="601000"/>
    <m/>
    <m/>
    <s v="0"/>
    <s v="District"/>
    <s v="5"/>
    <s v="Porterville College"/>
    <s v="51"/>
    <x v="11"/>
    <s v="511"/>
    <s v="PC Dean of Academic Affairs"/>
    <s v="511G"/>
    <s v="PC - SCIENCE"/>
    <m/>
    <m/>
    <m/>
  </r>
  <r>
    <s v="PMF012"/>
    <x v="0"/>
    <s v="LABORF"/>
    <s v="2026"/>
    <n v="105851.2"/>
    <s v="GU001"/>
    <s v="511SM1"/>
    <s v="1100"/>
    <s v="190500"/>
    <m/>
    <m/>
    <s v="0"/>
    <s v="District"/>
    <s v="5"/>
    <s v="Porterville College"/>
    <s v="51"/>
    <x v="11"/>
    <s v="511"/>
    <s v="PC Dean of Academic Affairs"/>
    <s v="511G"/>
    <s v="PC - SCIENCE"/>
    <m/>
    <m/>
    <m/>
  </r>
  <r>
    <s v="PMC061"/>
    <x v="0"/>
    <s v="LABORF"/>
    <s v="2026"/>
    <n v="42384.17"/>
    <s v="GU001"/>
    <s v="511LC1"/>
    <s v="2211"/>
    <s v="611000"/>
    <m/>
    <m/>
    <s v="0"/>
    <s v="District"/>
    <s v="5"/>
    <s v="Porterville College"/>
    <s v="51"/>
    <x v="11"/>
    <s v="511"/>
    <s v="PC Dean of Academic Affairs"/>
    <s v="511H"/>
    <s v="PC - Learning Center"/>
    <m/>
    <m/>
    <m/>
  </r>
  <r>
    <s v="PMC217"/>
    <x v="0"/>
    <s v="LABORF"/>
    <s v="2026"/>
    <n v="68796.59"/>
    <s v="RP045"/>
    <s v="512EH2"/>
    <s v="2191"/>
    <s v="631000"/>
    <m/>
    <m/>
    <s v="0"/>
    <s v="District"/>
    <s v="5"/>
    <s v="Porterville College"/>
    <s v="51"/>
    <x v="11"/>
    <s v="512"/>
    <s v="Dean of Careers&amp;Technical Education"/>
    <s v="512A"/>
    <s v="PC - DEAN OF LEARNING - B"/>
    <m/>
    <m/>
    <m/>
  </r>
  <r>
    <s v="PPE034"/>
    <x v="0"/>
    <s v="LABORF"/>
    <s v="2026"/>
    <n v="0"/>
    <s v="RP676"/>
    <s v="512JS4"/>
    <s v="2394"/>
    <s v="601000"/>
    <m/>
    <m/>
    <s v="0"/>
    <s v="District"/>
    <s v="5"/>
    <s v="Porterville College"/>
    <s v="51"/>
    <x v="11"/>
    <s v="512"/>
    <s v="Dean of Careers&amp;Technical Education"/>
    <s v="512A"/>
    <s v="PC - DEAN OF LEARNING - B"/>
    <m/>
    <m/>
    <m/>
  </r>
  <r>
    <s v="PMC208"/>
    <x v="0"/>
    <s v="LABORF"/>
    <s v="2026"/>
    <n v="2473.88"/>
    <s v="RP389"/>
    <s v="512QP1"/>
    <s v="2191"/>
    <s v="601000"/>
    <s v="EPSCOT"/>
    <m/>
    <s v="0"/>
    <s v="District"/>
    <s v="5"/>
    <s v="Porterville College"/>
    <s v="51"/>
    <x v="11"/>
    <s v="512"/>
    <s v="Dean of Careers&amp;Technical Education"/>
    <s v="512A"/>
    <s v="PC - DEAN OF LEARNING - B"/>
    <m/>
    <m/>
    <m/>
  </r>
  <r>
    <s v="PMF179"/>
    <x v="0"/>
    <s v="LABORF"/>
    <s v="2026"/>
    <n v="41099.599999999999"/>
    <s v="GU001"/>
    <s v="512CJ1"/>
    <s v="1100"/>
    <s v="210500"/>
    <s v="PCLBRC"/>
    <m/>
    <s v="0"/>
    <s v="District"/>
    <s v="5"/>
    <s v="Porterville College"/>
    <s v="51"/>
    <x v="11"/>
    <s v="512"/>
    <s v="Dean of Careers&amp;Technical Education"/>
    <s v="512C"/>
    <s v="PC - CAREER &amp; TECHNICAL EDUCATION"/>
    <m/>
    <m/>
    <m/>
  </r>
  <r>
    <s v="PMF131"/>
    <x v="0"/>
    <s v="LABORF"/>
    <s v="2026"/>
    <n v="134815.62"/>
    <s v="GU001"/>
    <s v="512PH1"/>
    <s v="1100"/>
    <s v="083500"/>
    <m/>
    <m/>
    <s v="0"/>
    <s v="District"/>
    <s v="5"/>
    <s v="Porterville College"/>
    <s v="51"/>
    <x v="11"/>
    <s v="512"/>
    <s v="Dean of Careers&amp;Technical Education"/>
    <s v="512H"/>
    <s v="PC - Kinesiology"/>
    <m/>
    <m/>
    <m/>
  </r>
  <r>
    <s v="PMF099"/>
    <x v="0"/>
    <s v="LABORF"/>
    <s v="2026"/>
    <n v="110210.56"/>
    <s v="GU001"/>
    <s v="512PH1"/>
    <s v="1100"/>
    <s v="083500"/>
    <m/>
    <m/>
    <s v="0"/>
    <s v="District"/>
    <s v="5"/>
    <s v="Porterville College"/>
    <s v="51"/>
    <x v="11"/>
    <s v="512"/>
    <s v="Dean of Careers&amp;Technical Education"/>
    <s v="512H"/>
    <s v="PC - Kinesiology"/>
    <m/>
    <m/>
    <m/>
  </r>
  <r>
    <s v="PPE014"/>
    <x v="0"/>
    <s v="LABORF"/>
    <s v="2026"/>
    <n v="0"/>
    <s v="GU001"/>
    <s v="514AM1"/>
    <s v="2394"/>
    <s v="696071"/>
    <m/>
    <m/>
    <s v="0"/>
    <s v="District"/>
    <s v="5"/>
    <s v="Porterville College"/>
    <s v="51"/>
    <x v="11"/>
    <s v="514"/>
    <s v="Director Athletics"/>
    <s v="514A"/>
    <s v="PC - Athletic Director"/>
    <m/>
    <m/>
    <m/>
  </r>
  <r>
    <s v="PPE016"/>
    <x v="0"/>
    <s v="LABORF"/>
    <s v="2026"/>
    <n v="0"/>
    <s v="GU001"/>
    <s v="514AM1"/>
    <s v="2394"/>
    <s v="696071"/>
    <m/>
    <m/>
    <s v="0"/>
    <s v="District"/>
    <s v="5"/>
    <s v="Porterville College"/>
    <s v="51"/>
    <x v="11"/>
    <s v="514"/>
    <s v="Director Athletics"/>
    <s v="514A"/>
    <s v="PC - Athletic Director"/>
    <m/>
    <m/>
    <m/>
  </r>
  <r>
    <s v="PPE107"/>
    <x v="0"/>
    <s v="LABORF"/>
    <s v="2026"/>
    <n v="0"/>
    <s v="GU001"/>
    <s v="514AM2"/>
    <s v="2394"/>
    <s v="696071"/>
    <m/>
    <m/>
    <s v="0"/>
    <s v="District"/>
    <s v="5"/>
    <s v="Porterville College"/>
    <s v="51"/>
    <x v="11"/>
    <s v="514"/>
    <s v="Director Athletics"/>
    <s v="514A"/>
    <s v="PC - Athletic Director"/>
    <m/>
    <m/>
    <m/>
  </r>
  <r>
    <s v="PPE015"/>
    <x v="0"/>
    <s v="LABORF"/>
    <s v="2026"/>
    <n v="0"/>
    <s v="GU001"/>
    <s v="514AM6"/>
    <s v="2394"/>
    <s v="696071"/>
    <m/>
    <m/>
    <s v="0"/>
    <s v="District"/>
    <s v="5"/>
    <s v="Porterville College"/>
    <s v="51"/>
    <x v="11"/>
    <s v="514"/>
    <s v="Director Athletics"/>
    <s v="514A"/>
    <s v="PC - Athletic Director"/>
    <m/>
    <m/>
    <m/>
  </r>
  <r>
    <s v="PTM014"/>
    <x v="0"/>
    <s v="LABORF"/>
    <s v="2026"/>
    <n v="0"/>
    <s v="GU001"/>
    <s v="514AT1"/>
    <s v="1214"/>
    <s v="696071"/>
    <m/>
    <m/>
    <s v="0"/>
    <s v="District"/>
    <s v="5"/>
    <s v="Porterville College"/>
    <s v="51"/>
    <x v="11"/>
    <s v="514"/>
    <s v="Director Athletics"/>
    <s v="514A"/>
    <s v="PC - Athletic Director"/>
    <m/>
    <m/>
    <m/>
  </r>
  <r>
    <s v="PPE043"/>
    <x v="0"/>
    <s v="LABORF"/>
    <s v="2026"/>
    <n v="0"/>
    <s v="GU001"/>
    <s v="514AW2"/>
    <s v="2394"/>
    <s v="696071"/>
    <m/>
    <m/>
    <s v="0"/>
    <s v="District"/>
    <s v="5"/>
    <s v="Porterville College"/>
    <s v="51"/>
    <x v="11"/>
    <s v="514"/>
    <s v="Director Athletics"/>
    <s v="514A"/>
    <s v="PC - Athletic Director"/>
    <m/>
    <m/>
    <m/>
  </r>
  <r>
    <s v="PPE007"/>
    <x v="0"/>
    <s v="LABORF"/>
    <s v="2026"/>
    <n v="0"/>
    <s v="GU001"/>
    <s v="514AW3"/>
    <s v="2394"/>
    <s v="696071"/>
    <m/>
    <m/>
    <s v="0"/>
    <s v="District"/>
    <s v="5"/>
    <s v="Porterville College"/>
    <s v="51"/>
    <x v="11"/>
    <s v="514"/>
    <s v="Director Athletics"/>
    <s v="514A"/>
    <s v="PC - Athletic Director"/>
    <m/>
    <m/>
    <m/>
  </r>
  <r>
    <s v="PPE032"/>
    <x v="0"/>
    <s v="LABORF"/>
    <s v="2026"/>
    <n v="0"/>
    <s v="GU001"/>
    <s v="514AW5"/>
    <s v="2394"/>
    <s v="696071"/>
    <m/>
    <m/>
    <s v="0"/>
    <s v="District"/>
    <s v="5"/>
    <s v="Porterville College"/>
    <s v="51"/>
    <x v="11"/>
    <s v="514"/>
    <s v="Director Athletics"/>
    <s v="514A"/>
    <s v="PC - Athletic Director"/>
    <m/>
    <m/>
    <m/>
  </r>
  <r>
    <s v="PMC209"/>
    <x v="0"/>
    <s v="LABORF"/>
    <s v="2026"/>
    <n v="69910.570000000007"/>
    <s v="GU001"/>
    <s v="518HC1"/>
    <s v="2191"/>
    <s v="601000"/>
    <m/>
    <m/>
    <s v="0"/>
    <s v="District"/>
    <s v="5"/>
    <s v="Porterville College"/>
    <s v="51"/>
    <x v="11"/>
    <s v="518"/>
    <s v="Associate Dean, Health Careers"/>
    <s v="518A"/>
    <s v="Associate Dean, Health Careers"/>
    <m/>
    <m/>
    <m/>
  </r>
  <r>
    <s v="PMF197"/>
    <x v="0"/>
    <s v="LABORF"/>
    <s v="2026"/>
    <n v="28623.8"/>
    <s v="GU001"/>
    <s v="518HC3"/>
    <s v="1100"/>
    <s v="123900"/>
    <s v="PCLBRC"/>
    <m/>
    <s v="0"/>
    <s v="District"/>
    <s v="5"/>
    <s v="Porterville College"/>
    <s v="51"/>
    <x v="11"/>
    <s v="518"/>
    <s v="Associate Dean, Health Careers"/>
    <s v="518A"/>
    <s v="Associate Dean, Health Careers"/>
    <m/>
    <m/>
    <m/>
  </r>
  <r>
    <s v="PMF147"/>
    <x v="0"/>
    <s v="LABORF"/>
    <s v="2026"/>
    <n v="116251.08"/>
    <s v="GU001"/>
    <s v="518HC5"/>
    <s v="1100"/>
    <s v="123010"/>
    <m/>
    <m/>
    <s v="0"/>
    <s v="District"/>
    <s v="5"/>
    <s v="Porterville College"/>
    <s v="51"/>
    <x v="11"/>
    <s v="518"/>
    <s v="Associate Dean, Health Careers"/>
    <s v="518A"/>
    <s v="Associate Dean, Health Careers"/>
    <m/>
    <m/>
    <m/>
  </r>
  <r>
    <s v="PMC217"/>
    <x v="0"/>
    <s v="LABORF"/>
    <s v="2026"/>
    <n v="11466.09"/>
    <s v="GU001"/>
    <s v="518HC5"/>
    <s v="2191"/>
    <s v="631000"/>
    <s v="PCLBRC"/>
    <m/>
    <s v="0"/>
    <s v="District"/>
    <s v="5"/>
    <s v="Porterville College"/>
    <s v="51"/>
    <x v="11"/>
    <s v="518"/>
    <s v="Associate Dean, Health Careers"/>
    <s v="518A"/>
    <s v="Associate Dean, Health Careers"/>
    <m/>
    <m/>
    <m/>
  </r>
  <r>
    <s v="PMF169"/>
    <x v="0"/>
    <s v="LABORF"/>
    <s v="2026"/>
    <n v="55324.73"/>
    <s v="GU001"/>
    <s v="518HC5"/>
    <s v="1100"/>
    <s v="123000"/>
    <m/>
    <m/>
    <s v="0"/>
    <s v="District"/>
    <s v="5"/>
    <s v="Porterville College"/>
    <s v="51"/>
    <x v="11"/>
    <s v="518"/>
    <s v="Associate Dean, Health Careers"/>
    <s v="518A"/>
    <s v="Associate Dean, Health Careers"/>
    <m/>
    <m/>
    <m/>
  </r>
  <r>
    <s v="PPE029"/>
    <x v="0"/>
    <s v="LABORF"/>
    <s v="2026"/>
    <n v="0"/>
    <s v="RP325"/>
    <s v="51JPZ1"/>
    <s v="2412"/>
    <s v="611000"/>
    <m/>
    <m/>
    <s v="0"/>
    <s v="District"/>
    <s v="5"/>
    <s v="Porterville College"/>
    <s v="51"/>
    <x v="11"/>
    <s v="51J"/>
    <s v="MESA Director"/>
    <s v="51JA"/>
    <s v="MESA Director"/>
    <m/>
    <m/>
    <m/>
  </r>
  <r>
    <s v="PMC221"/>
    <x v="0"/>
    <s v="LABORF"/>
    <s v="2026"/>
    <n v="25996.3"/>
    <s v="GU001"/>
    <s v="51KDE1"/>
    <s v="2191"/>
    <s v="601000"/>
    <s v="DORESV"/>
    <m/>
    <s v="0"/>
    <s v="District"/>
    <s v="5"/>
    <s v="Porterville College"/>
    <s v="51"/>
    <x v="11"/>
    <s v="51K"/>
    <s v="Dir Dual Enrollment &amp; Early College"/>
    <s v="51KA"/>
    <s v="Dir Dual Enrollment &amp; Early College"/>
    <m/>
    <m/>
    <m/>
  </r>
  <r>
    <s v="PMN043"/>
    <x v="0"/>
    <s v="LABORF"/>
    <s v="2026"/>
    <n v="90136.94"/>
    <s v="PF300"/>
    <s v="530FS1"/>
    <s v="2110"/>
    <s v="694031"/>
    <m/>
    <m/>
    <s v="0"/>
    <s v="District"/>
    <s v="5"/>
    <s v="Porterville College"/>
    <s v="53"/>
    <x v="13"/>
    <s v="530"/>
    <s v="Director of Administrative Services"/>
    <s v="530A"/>
    <s v="PC - Administrative Services"/>
    <m/>
    <m/>
    <m/>
  </r>
  <r>
    <s v="PMN024"/>
    <x v="0"/>
    <s v="LABORF"/>
    <s v="2026"/>
    <n v="9239.64"/>
    <s v="RP363"/>
    <s v="530STF"/>
    <s v="2110"/>
    <s v="694031"/>
    <m/>
    <m/>
    <s v="0"/>
    <s v="District"/>
    <s v="5"/>
    <s v="Porterville College"/>
    <s v="53"/>
    <x v="13"/>
    <s v="530"/>
    <s v="Director of Administrative Services"/>
    <s v="530A"/>
    <s v="PC - Administrative Services"/>
    <m/>
    <m/>
    <m/>
  </r>
  <r>
    <s v="PMC186"/>
    <x v="0"/>
    <s v="LABORF"/>
    <s v="2026"/>
    <n v="45643.1"/>
    <s v="GU001"/>
    <s v="536MOC"/>
    <s v="2191"/>
    <s v="653000"/>
    <m/>
    <m/>
    <s v="0"/>
    <s v="District"/>
    <s v="5"/>
    <s v="Porterville College"/>
    <s v="53"/>
    <x v="13"/>
    <s v="536"/>
    <s v="Mainenance &amp; Operations Manager"/>
    <s v="536A"/>
    <s v="PC - Maintenance &amp; Operations"/>
    <m/>
    <m/>
    <m/>
  </r>
  <r>
    <s v="PMC037"/>
    <x v="0"/>
    <s v="LABORF"/>
    <s v="2026"/>
    <n v="38951.360000000001"/>
    <s v="GU001"/>
    <s v="536MOG"/>
    <s v="2191"/>
    <s v="655000"/>
    <m/>
    <m/>
    <s v="0"/>
    <s v="District"/>
    <s v="5"/>
    <s v="Porterville College"/>
    <s v="53"/>
    <x v="13"/>
    <s v="536"/>
    <s v="Mainenance &amp; Operations Manager"/>
    <s v="536A"/>
    <s v="PC - Maintenance &amp; Operations"/>
    <m/>
    <m/>
    <m/>
  </r>
  <r>
    <s v="PMC244"/>
    <x v="0"/>
    <s v="LABORF"/>
    <s v="2026"/>
    <n v="34427.29"/>
    <s v="GU001"/>
    <s v="53EMOP"/>
    <s v="2191"/>
    <s v="677010"/>
    <m/>
    <m/>
    <s v="0"/>
    <s v="District"/>
    <s v="5"/>
    <s v="Porterville College"/>
    <s v="53"/>
    <x v="13"/>
    <s v="53E"/>
    <s v="Safety &amp; Seccurity"/>
    <s v="53EA"/>
    <s v="Safety &amp; Seccurity"/>
    <m/>
    <m/>
    <m/>
  </r>
  <r>
    <s v="PMC207"/>
    <x v="0"/>
    <s v="LABORF"/>
    <s v="2026"/>
    <n v="14331.66"/>
    <s v="RP037"/>
    <s v="553BN1"/>
    <s v="2191"/>
    <s v="649090"/>
    <m/>
    <m/>
    <s v="0"/>
    <s v="District"/>
    <s v="5"/>
    <s v="Porterville College"/>
    <s v="55"/>
    <x v="15"/>
    <s v="553"/>
    <s v="Director of Financial Aid"/>
    <s v="553B"/>
    <s v="Director Financial Aid"/>
    <m/>
    <m/>
    <m/>
  </r>
  <r>
    <s v="PMC041"/>
    <x v="0"/>
    <s v="LABORF"/>
    <s v="2026"/>
    <n v="32429.9"/>
    <s v="GU001"/>
    <s v="553FA3"/>
    <s v="2191"/>
    <s v="646000"/>
    <m/>
    <m/>
    <s v="0"/>
    <s v="District"/>
    <s v="5"/>
    <s v="Porterville College"/>
    <s v="55"/>
    <x v="15"/>
    <s v="553"/>
    <s v="Director of Financial Aid"/>
    <s v="553B"/>
    <s v="Director Financial Aid"/>
    <m/>
    <m/>
    <m/>
  </r>
  <r>
    <s v="PMC041"/>
    <x v="0"/>
    <s v="LABORF"/>
    <s v="2026"/>
    <n v="48644.85"/>
    <s v="RP400"/>
    <s v="553FA3"/>
    <s v="2191"/>
    <s v="646002"/>
    <s v="BFADCA"/>
    <m/>
    <s v="0"/>
    <s v="District"/>
    <s v="5"/>
    <s v="Porterville College"/>
    <s v="55"/>
    <x v="15"/>
    <s v="553"/>
    <s v="Director of Financial Aid"/>
    <s v="553B"/>
    <s v="Director Financial Aid"/>
    <m/>
    <m/>
    <m/>
  </r>
  <r>
    <s v="PMN025"/>
    <x v="0"/>
    <s v="LABORF"/>
    <s v="2026"/>
    <n v="4633.59"/>
    <s v="RP384"/>
    <s v="55CEQB"/>
    <s v="2110"/>
    <s v="649090"/>
    <m/>
    <m/>
    <s v="0"/>
    <s v="District"/>
    <s v="5"/>
    <s v="Porterville College"/>
    <s v="55"/>
    <x v="15"/>
    <s v="55C"/>
    <s v="Dean Student Success &amp; Counseling"/>
    <s v="55CA"/>
    <s v="Dean Student Success &amp; Counseling"/>
    <m/>
    <m/>
    <m/>
  </r>
  <r>
    <s v="PMC254"/>
    <x v="0"/>
    <s v="LABORF"/>
    <s v="2026"/>
    <n v="26371.55"/>
    <s v="GU001"/>
    <s v="55CMT1"/>
    <s v="2191"/>
    <s v="632000"/>
    <m/>
    <m/>
    <s v="0"/>
    <s v="District"/>
    <s v="5"/>
    <s v="Porterville College"/>
    <s v="55"/>
    <x v="15"/>
    <s v="55C"/>
    <s v="Dean Student Success &amp; Counseling"/>
    <s v="55CA"/>
    <s v="Dean Student Success &amp; Counseling"/>
    <m/>
    <m/>
    <m/>
  </r>
  <r>
    <s v="PMC246"/>
    <x v="0"/>
    <s v="LABORF"/>
    <s v="2026"/>
    <n v="38986.82"/>
    <s v="RP384"/>
    <s v="55CMTA"/>
    <s v="2191"/>
    <s v="632000"/>
    <m/>
    <m/>
    <s v="0"/>
    <s v="District"/>
    <s v="5"/>
    <s v="Porterville College"/>
    <s v="55"/>
    <x v="15"/>
    <s v="55C"/>
    <s v="Dean Student Success &amp; Counseling"/>
    <s v="55CA"/>
    <s v="Dean Student Success &amp; Counseling"/>
    <m/>
    <m/>
    <m/>
  </r>
  <r>
    <s v="PTM015"/>
    <x v="0"/>
    <s v="LABORF"/>
    <s v="2026"/>
    <n v="5778.64"/>
    <s v="RP384"/>
    <s v="55CMTB"/>
    <s v="1214"/>
    <s v="631000"/>
    <m/>
    <m/>
    <s v="0"/>
    <s v="District"/>
    <s v="5"/>
    <s v="Porterville College"/>
    <s v="55"/>
    <x v="15"/>
    <s v="55C"/>
    <s v="Dean Student Success &amp; Counseling"/>
    <s v="55CA"/>
    <s v="Dean Student Success &amp; Counseling"/>
    <m/>
    <m/>
    <m/>
  </r>
  <r>
    <s v="PMC246"/>
    <x v="0"/>
    <s v="LABORF"/>
    <s v="2026"/>
    <n v="12995.6"/>
    <s v="RP384"/>
    <s v="55CMTB"/>
    <s v="2191"/>
    <s v="632000"/>
    <m/>
    <m/>
    <s v="0"/>
    <s v="District"/>
    <s v="5"/>
    <s v="Porterville College"/>
    <s v="55"/>
    <x v="15"/>
    <s v="55C"/>
    <s v="Dean Student Success &amp; Counseling"/>
    <s v="55CA"/>
    <s v="Dean Student Success &amp; Counseling"/>
    <m/>
    <m/>
    <m/>
  </r>
  <r>
    <s v="PMF079"/>
    <x v="0"/>
    <s v="LABORF"/>
    <s v="2026"/>
    <n v="116583.23"/>
    <s v="GU001"/>
    <s v="55CTC1"/>
    <s v="1231"/>
    <s v="631000"/>
    <m/>
    <m/>
    <s v="0"/>
    <s v="District"/>
    <s v="5"/>
    <s v="Porterville College"/>
    <s v="55"/>
    <x v="15"/>
    <s v="55C"/>
    <s v="Dean Student Success &amp; Counseling"/>
    <s v="55CA"/>
    <s v="Dean Student Success &amp; Counseling"/>
    <m/>
    <m/>
    <m/>
  </r>
  <r>
    <s v="PMC255"/>
    <x v="0"/>
    <s v="LABORF"/>
    <s v="2026"/>
    <n v="10922.8"/>
    <s v="RP009"/>
    <s v="55CCA1"/>
    <s v="2191"/>
    <s v="643010"/>
    <s v="CARDCB"/>
    <m/>
    <s v="0"/>
    <s v="District"/>
    <s v="5"/>
    <s v="Porterville College"/>
    <s v="55"/>
    <x v="15"/>
    <s v="55C"/>
    <s v="Dean Student Success &amp; Counseling"/>
    <s v="55CB"/>
    <s v="Director of Student Services"/>
    <m/>
    <m/>
    <m/>
  </r>
  <r>
    <s v="PMC226"/>
    <x v="0"/>
    <s v="LABORF"/>
    <s v="2026"/>
    <n v="54614"/>
    <s v="RP007"/>
    <s v="55CDS1"/>
    <s v="2191"/>
    <s v="642000"/>
    <m/>
    <m/>
    <s v="0"/>
    <s v="District"/>
    <s v="5"/>
    <s v="Porterville College"/>
    <s v="55"/>
    <x v="15"/>
    <s v="55C"/>
    <s v="Dean Student Success &amp; Counseling"/>
    <s v="55CB"/>
    <s v="Director of Student Services"/>
    <m/>
    <m/>
    <m/>
  </r>
  <r>
    <s v="PMC251"/>
    <x v="0"/>
    <s v="LABORF"/>
    <s v="2026"/>
    <n v="5001.62"/>
    <s v="RP007"/>
    <s v="55CDS2"/>
    <s v="2191"/>
    <s v="642000"/>
    <m/>
    <m/>
    <s v="0"/>
    <s v="District"/>
    <s v="5"/>
    <s v="Porterville College"/>
    <s v="55"/>
    <x v="15"/>
    <s v="55C"/>
    <s v="Dean Student Success &amp; Counseling"/>
    <s v="55CB"/>
    <s v="Director of Student Services"/>
    <m/>
    <m/>
    <m/>
  </r>
  <r>
    <s v="PMF118"/>
    <x v="0"/>
    <s v="LABORF"/>
    <s v="2026"/>
    <n v="24578.799999999999"/>
    <s v="RP005"/>
    <s v="55CEO1"/>
    <s v="1231"/>
    <s v="643000"/>
    <s v="EOPDCB"/>
    <m/>
    <s v="0"/>
    <s v="District"/>
    <s v="5"/>
    <s v="Porterville College"/>
    <s v="55"/>
    <x v="15"/>
    <s v="55C"/>
    <s v="Dean Student Success &amp; Counseling"/>
    <s v="55CB"/>
    <s v="Director of Student Services"/>
    <m/>
    <m/>
    <m/>
  </r>
  <r>
    <s v="PPE021"/>
    <x v="0"/>
    <s v="LABORF"/>
    <s v="2026"/>
    <n v="0"/>
    <s v="RP170"/>
    <s v="55HUM1"/>
    <s v="2394"/>
    <s v="649090"/>
    <m/>
    <m/>
    <s v="0"/>
    <s v="District"/>
    <s v="5"/>
    <s v="Porterville College"/>
    <s v="55"/>
    <x v="15"/>
    <s v="55H"/>
    <s v="Dir of Student Equity &amp; Success"/>
    <s v="55HA"/>
    <s v="Dir of Student Equity &amp; Success"/>
    <m/>
    <m/>
    <m/>
  </r>
  <r>
    <s v="DMM004"/>
    <x v="0"/>
    <s v="LABORF"/>
    <s v="2026"/>
    <n v="53752.29"/>
    <s v="GU001"/>
    <s v="R00CO1"/>
    <s v="1214"/>
    <s v="684000"/>
    <m/>
    <m/>
    <s v="0"/>
    <s v="District"/>
    <s v="1"/>
    <s v="DO - District Office"/>
    <s v="10"/>
    <x v="0"/>
    <s v="100"/>
    <s v="Chancellor's - Office"/>
    <s v="100A"/>
    <s v="Chancellor's - Office"/>
    <m/>
    <m/>
    <m/>
  </r>
  <r>
    <s v="DMT008"/>
    <x v="0"/>
    <s v="LABORF"/>
    <s v="2026"/>
    <n v="3600"/>
    <s v="GU001"/>
    <s v="R01BT1"/>
    <s v="2110"/>
    <s v="660020"/>
    <m/>
    <m/>
    <s v="0"/>
    <s v="District"/>
    <s v="1"/>
    <s v="DO - District Office"/>
    <s v="10"/>
    <x v="0"/>
    <s v="101"/>
    <s v="Chancellor's - Admin. Assistant"/>
    <s v="101A"/>
    <s v="Chancellor's - Admin. Assistant"/>
    <m/>
    <m/>
    <m/>
  </r>
  <r>
    <s v="DMT003"/>
    <x v="0"/>
    <s v="LABORF"/>
    <s v="2026"/>
    <n v="3600"/>
    <s v="GU001"/>
    <s v="R01BT1"/>
    <s v="2110"/>
    <s v="660020"/>
    <m/>
    <m/>
    <s v="0"/>
    <s v="District"/>
    <s v="1"/>
    <s v="DO - District Office"/>
    <s v="10"/>
    <x v="0"/>
    <s v="101"/>
    <s v="Chancellor's - Admin. Assistant"/>
    <s v="101A"/>
    <s v="Chancellor's - Admin. Assistant"/>
    <m/>
    <m/>
    <m/>
  </r>
  <r>
    <s v="DMC205"/>
    <x v="0"/>
    <s v="LABORF"/>
    <s v="2026"/>
    <n v="27423.56"/>
    <s v="RP040"/>
    <s v="102RG2"/>
    <s v="2191"/>
    <s v="684000"/>
    <m/>
    <m/>
    <s v="0"/>
    <s v="District"/>
    <s v="1"/>
    <s v="DO - District Office"/>
    <s v="10"/>
    <x v="0"/>
    <s v="102"/>
    <s v="Public Affairs &amp; Development"/>
    <s v="102C"/>
    <s v="CREL Energy Dev (2)"/>
    <m/>
    <m/>
    <m/>
  </r>
  <r>
    <s v="DTC051"/>
    <x v="0"/>
    <s v="LABORF"/>
    <s v="2026"/>
    <n v="0"/>
    <s v="GU001"/>
    <s v="102GN1"/>
    <s v="2394"/>
    <s v="671000"/>
    <m/>
    <m/>
    <s v="0"/>
    <s v="District"/>
    <s v="1"/>
    <s v="DO - District Office"/>
    <s v="10"/>
    <x v="0"/>
    <s v="102"/>
    <s v="Public Affairs &amp; Development"/>
    <s v="102G"/>
    <s v="AVC Public Affairs &amp; Dev"/>
    <m/>
    <m/>
    <m/>
  </r>
  <r>
    <s v="DPE031"/>
    <x v="0"/>
    <s v="LABORF"/>
    <s v="2026"/>
    <n v="0"/>
    <s v="GU001"/>
    <s v="102GN1"/>
    <s v="2394"/>
    <s v="671000"/>
    <m/>
    <m/>
    <s v="0"/>
    <s v="District"/>
    <s v="1"/>
    <s v="DO - District Office"/>
    <s v="10"/>
    <x v="0"/>
    <s v="102"/>
    <s v="Public Affairs &amp; Development"/>
    <s v="102G"/>
    <s v="AVC Public Affairs &amp; Dev"/>
    <m/>
    <m/>
    <m/>
  </r>
  <r>
    <s v="DPE195"/>
    <x v="0"/>
    <s v="LABORF"/>
    <s v="2026"/>
    <n v="0"/>
    <s v="GU001"/>
    <s v="110ES1"/>
    <s v="2311"/>
    <s v="660010"/>
    <m/>
    <m/>
    <s v="0"/>
    <s v="District"/>
    <s v="1"/>
    <s v="DO - District Office"/>
    <s v="11"/>
    <x v="1"/>
    <s v="110"/>
    <s v="Asst. Chancellor-Educational Svcs"/>
    <s v="110A"/>
    <s v="Asst. Chancellor-Educational Svcs"/>
    <m/>
    <m/>
    <m/>
  </r>
  <r>
    <s v="DTL005"/>
    <x v="0"/>
    <s v="LABORF"/>
    <s v="2026"/>
    <n v="0"/>
    <s v="GU001"/>
    <s v="110ES1"/>
    <s v="2190"/>
    <s v="679000"/>
    <m/>
    <m/>
    <s v="0"/>
    <s v="District"/>
    <s v="1"/>
    <s v="DO - District Office"/>
    <s v="11"/>
    <x v="1"/>
    <s v="110"/>
    <s v="Asst. Chancellor-Educational Svcs"/>
    <s v="110A"/>
    <s v="Asst. Chancellor-Educational Svcs"/>
    <m/>
    <m/>
    <m/>
  </r>
  <r>
    <s v="DTM013"/>
    <x v="0"/>
    <s v="LABORF"/>
    <s v="2026"/>
    <n v="273836.71999999997"/>
    <s v="GU001"/>
    <s v="110ES1"/>
    <s v="1214"/>
    <s v="679000"/>
    <m/>
    <m/>
    <s v="0"/>
    <s v="District"/>
    <s v="1"/>
    <s v="DO - District Office"/>
    <s v="11"/>
    <x v="1"/>
    <s v="110"/>
    <s v="Asst. Chancellor-Educational Svcs"/>
    <s v="110A"/>
    <s v="Asst. Chancellor-Educational Svcs"/>
    <m/>
    <m/>
    <m/>
  </r>
  <r>
    <s v="DMC171"/>
    <x v="0"/>
    <s v="LABORF"/>
    <s v="2026"/>
    <n v="25845.119999999999"/>
    <s v="GU001"/>
    <s v="11AIR1"/>
    <s v="2191"/>
    <s v="679000"/>
    <m/>
    <m/>
    <s v="0"/>
    <s v="District"/>
    <s v="1"/>
    <s v="DO - District Office"/>
    <s v="11"/>
    <x v="1"/>
    <s v="11A"/>
    <s v="Institutional Research"/>
    <s v="11AA"/>
    <s v="Institutional Research"/>
    <m/>
    <m/>
    <m/>
  </r>
  <r>
    <s v="DMC135"/>
    <x v="0"/>
    <s v="LABORF"/>
    <s v="2026"/>
    <n v="114556.56"/>
    <s v="GU001"/>
    <s v="11AIR1"/>
    <s v="2191"/>
    <s v="679000"/>
    <m/>
    <m/>
    <s v="0"/>
    <s v="District"/>
    <s v="1"/>
    <s v="DO - District Office"/>
    <s v="11"/>
    <x v="1"/>
    <s v="11A"/>
    <s v="Institutional Research"/>
    <s v="11AA"/>
    <s v="Institutional Research"/>
    <m/>
    <m/>
    <m/>
  </r>
  <r>
    <s v="DMM027"/>
    <x v="0"/>
    <s v="LABORF"/>
    <s v="2026"/>
    <n v="0"/>
    <s v="RP634"/>
    <s v="11BAEA"/>
    <s v="1214"/>
    <s v="684000"/>
    <s v="AEPDAB"/>
    <m/>
    <s v="0"/>
    <s v="District"/>
    <s v="1"/>
    <s v="DO - District Office"/>
    <s v="11"/>
    <x v="1"/>
    <s v="11B"/>
    <s v="Assoc. Chanc. Econ &amp; Workfrce Dev"/>
    <s v="11BA"/>
    <s v="Director, Adult Ed"/>
    <m/>
    <m/>
    <m/>
  </r>
  <r>
    <s v="DMN107"/>
    <x v="0"/>
    <s v="LABOR"/>
    <s v="2026"/>
    <n v="0"/>
    <s v="RP634"/>
    <s v="11BAEA"/>
    <s v="2110"/>
    <s v="684000"/>
    <m/>
    <m/>
    <s v="0"/>
    <s v="District"/>
    <s v="1"/>
    <s v="DO - District Office"/>
    <s v="11"/>
    <x v="1"/>
    <s v="11B"/>
    <s v="Assoc. Chanc. Econ &amp; Workfrce Dev"/>
    <s v="11BA"/>
    <s v="Director, Adult Ed"/>
    <m/>
    <m/>
    <m/>
  </r>
  <r>
    <s v="DMN060"/>
    <x v="0"/>
    <s v="LABORF"/>
    <s v="2026"/>
    <n v="37823.15"/>
    <s v="RP634"/>
    <s v="11BAEA"/>
    <s v="2110"/>
    <s v="684000"/>
    <s v="AEPDAB"/>
    <m/>
    <s v="0"/>
    <s v="District"/>
    <s v="1"/>
    <s v="DO - District Office"/>
    <s v="11"/>
    <x v="1"/>
    <s v="11B"/>
    <s v="Assoc. Chanc. Econ &amp; Workfrce Dev"/>
    <s v="11BA"/>
    <s v="Director, Adult Ed"/>
    <m/>
    <m/>
    <m/>
  </r>
  <r>
    <s v="DMC191"/>
    <x v="0"/>
    <s v="LABORF"/>
    <s v="2026"/>
    <n v="17477.64"/>
    <s v="RP634"/>
    <s v="11BAEA"/>
    <s v="2191"/>
    <s v="684000"/>
    <s v="AEPDAB"/>
    <m/>
    <s v="0"/>
    <s v="District"/>
    <s v="1"/>
    <s v="DO - District Office"/>
    <s v="11"/>
    <x v="1"/>
    <s v="11B"/>
    <s v="Assoc. Chanc. Econ &amp; Workfrce Dev"/>
    <s v="11BA"/>
    <s v="Director, Adult Ed"/>
    <m/>
    <m/>
    <m/>
  </r>
  <r>
    <s v="DMN056"/>
    <x v="0"/>
    <s v="LABORF"/>
    <s v="2026"/>
    <n v="744.21"/>
    <s v="CE035"/>
    <s v="11BBC3"/>
    <s v="2110"/>
    <s v="684000"/>
    <m/>
    <m/>
    <s v="0"/>
    <s v="District"/>
    <s v="1"/>
    <s v="DO - District Office"/>
    <s v="11"/>
    <x v="1"/>
    <s v="11B"/>
    <s v="Assoc. Chanc. Econ &amp; Workfrce Dev"/>
    <s v="11BB"/>
    <s v="Tech Prep Education CC"/>
    <m/>
    <m/>
    <m/>
  </r>
  <r>
    <s v="DPE005"/>
    <x v="0"/>
    <s v="LABORF"/>
    <s v="2026"/>
    <n v="0"/>
    <s v="CD015"/>
    <s v="11BCR1"/>
    <s v="2394"/>
    <s v="684000"/>
    <m/>
    <m/>
    <s v="0"/>
    <s v="District"/>
    <s v="1"/>
    <s v="DO - District Office"/>
    <s v="11"/>
    <x v="1"/>
    <s v="11B"/>
    <s v="Assoc. Chanc. Econ &amp; Workfrce Dev"/>
    <s v="11BC"/>
    <s v="Tech Prep Education BC"/>
    <m/>
    <m/>
    <m/>
  </r>
  <r>
    <s v="DPE052"/>
    <x v="0"/>
    <s v="LABORF"/>
    <s v="2026"/>
    <n v="0"/>
    <s v="RP615"/>
    <s v="117A01"/>
    <s v="2412"/>
    <s v="684000"/>
    <s v="HRTPA"/>
    <m/>
    <s v="0"/>
    <s v="District"/>
    <s v="1"/>
    <s v="DO - District Office"/>
    <s v="11"/>
    <x v="1"/>
    <s v="11B"/>
    <s v="Assoc. Chanc. Econ &amp; Workfrce Dev"/>
    <s v="11BH"/>
    <s v="Clean Energy"/>
    <m/>
    <m/>
    <m/>
  </r>
  <r>
    <s v="DMN043"/>
    <x v="0"/>
    <s v="LABORF"/>
    <s v="2026"/>
    <n v="48041.03"/>
    <s v="RP615"/>
    <s v="117A01"/>
    <s v="2110"/>
    <s v="684000"/>
    <s v="HRTPA"/>
    <m/>
    <s v="0"/>
    <s v="District"/>
    <s v="1"/>
    <s v="DO - District Office"/>
    <s v="11"/>
    <x v="1"/>
    <s v="11B"/>
    <s v="Assoc. Chanc. Econ &amp; Workfrce Dev"/>
    <s v="11BH"/>
    <s v="Clean Energy"/>
    <m/>
    <m/>
    <m/>
  </r>
  <r>
    <s v="DPE057"/>
    <x v="0"/>
    <s v="LABORF"/>
    <s v="2026"/>
    <n v="0"/>
    <s v="RP615"/>
    <s v="117A01"/>
    <s v="2412"/>
    <s v="684000"/>
    <s v="HRTPA"/>
    <m/>
    <s v="0"/>
    <s v="District"/>
    <s v="1"/>
    <s v="DO - District Office"/>
    <s v="11"/>
    <x v="1"/>
    <s v="11B"/>
    <s v="Assoc. Chanc. Econ &amp; Workfrce Dev"/>
    <s v="11BH"/>
    <s v="Clean Energy"/>
    <m/>
    <m/>
    <m/>
  </r>
  <r>
    <s v="DMC206"/>
    <x v="0"/>
    <s v="LABORF"/>
    <s v="2026"/>
    <n v="34885.370000000003"/>
    <s v="RP615"/>
    <s v="117A01"/>
    <s v="2191"/>
    <s v="684000"/>
    <s v="HRTPA"/>
    <m/>
    <s v="0"/>
    <s v="District"/>
    <s v="1"/>
    <s v="DO - District Office"/>
    <s v="11"/>
    <x v="1"/>
    <s v="11B"/>
    <s v="Assoc. Chanc. Econ &amp; Workfrce Dev"/>
    <s v="11BH"/>
    <s v="Clean Energy"/>
    <m/>
    <m/>
    <m/>
  </r>
  <r>
    <s v="DPE184"/>
    <x v="0"/>
    <s v="LABORF"/>
    <s v="2026"/>
    <n v="0"/>
    <s v="RP615"/>
    <s v="117A01"/>
    <s v="2412"/>
    <s v="684000"/>
    <s v="HRTPA"/>
    <m/>
    <s v="0"/>
    <s v="District"/>
    <s v="1"/>
    <s v="DO - District Office"/>
    <s v="11"/>
    <x v="1"/>
    <s v="11B"/>
    <s v="Assoc. Chanc. Econ &amp; Workfrce Dev"/>
    <s v="11BH"/>
    <s v="Clean Energy"/>
    <m/>
    <m/>
    <m/>
  </r>
  <r>
    <s v="DMN079"/>
    <x v="0"/>
    <s v="LABORF"/>
    <s v="2026"/>
    <n v="2836.17"/>
    <s v="RP587"/>
    <s v="11BFJ2"/>
    <s v="2110"/>
    <s v="684000"/>
    <m/>
    <m/>
    <s v="0"/>
    <s v="District"/>
    <s v="1"/>
    <s v="DO - District Office"/>
    <s v="11"/>
    <x v="1"/>
    <s v="11B"/>
    <s v="Assoc. Chanc. Econ &amp; Workfrce Dev"/>
    <s v="11BH"/>
    <s v="Clean Energy"/>
    <m/>
    <m/>
    <m/>
  </r>
  <r>
    <s v="DMC166"/>
    <x v="0"/>
    <s v="LABORF"/>
    <s v="2026"/>
    <n v="4180.1400000000003"/>
    <s v="RP587"/>
    <s v="11BFJ2"/>
    <s v="2191"/>
    <s v="684000"/>
    <m/>
    <m/>
    <s v="0"/>
    <s v="District"/>
    <s v="1"/>
    <s v="DO - District Office"/>
    <s v="11"/>
    <x v="1"/>
    <s v="11B"/>
    <s v="Assoc. Chanc. Econ &amp; Workfrce Dev"/>
    <s v="11BH"/>
    <s v="Clean Energy"/>
    <m/>
    <m/>
    <m/>
  </r>
  <r>
    <s v="DMC206"/>
    <x v="0"/>
    <s v="LABORF"/>
    <s v="2026"/>
    <n v="4614.1000000000004"/>
    <s v="RP587"/>
    <s v="11BFJ2"/>
    <s v="2191"/>
    <s v="684000"/>
    <m/>
    <m/>
    <s v="0"/>
    <s v="District"/>
    <s v="1"/>
    <s v="DO - District Office"/>
    <s v="11"/>
    <x v="1"/>
    <s v="11B"/>
    <s v="Assoc. Chanc. Econ &amp; Workfrce Dev"/>
    <s v="11BH"/>
    <s v="Clean Energy"/>
    <m/>
    <m/>
    <m/>
  </r>
  <r>
    <s v="DPE092"/>
    <x v="0"/>
    <s v="LABORF"/>
    <s v="2026"/>
    <n v="0"/>
    <s v="CE005"/>
    <s v="117ETE"/>
    <s v="2394"/>
    <s v="684000"/>
    <m/>
    <m/>
    <s v="0"/>
    <s v="District"/>
    <s v="1"/>
    <s v="DO - District Office"/>
    <s v="11"/>
    <x v="1"/>
    <s v="11B"/>
    <s v="Assoc. Chanc. Econ &amp; Workfrce Dev"/>
    <s v="11BJ"/>
    <s v="Workplace Learning"/>
    <m/>
    <m/>
    <m/>
  </r>
  <r>
    <s v="DPE181"/>
    <x v="0"/>
    <s v="LABORF"/>
    <s v="2026"/>
    <n v="0"/>
    <s v="CE005"/>
    <s v="117ETE"/>
    <s v="2394"/>
    <s v="684000"/>
    <m/>
    <m/>
    <s v="0"/>
    <s v="District"/>
    <s v="1"/>
    <s v="DO - District Office"/>
    <s v="11"/>
    <x v="1"/>
    <s v="11B"/>
    <s v="Assoc. Chanc. Econ &amp; Workfrce Dev"/>
    <s v="11BJ"/>
    <s v="Workplace Learning"/>
    <m/>
    <m/>
    <m/>
  </r>
  <r>
    <s v="DMN056"/>
    <x v="0"/>
    <s v="LABORF"/>
    <s v="2026"/>
    <n v="27117.18"/>
    <s v="CE005"/>
    <s v="117ETE"/>
    <s v="2110"/>
    <s v="684000"/>
    <m/>
    <m/>
    <s v="0"/>
    <s v="District"/>
    <s v="1"/>
    <s v="DO - District Office"/>
    <s v="11"/>
    <x v="1"/>
    <s v="11B"/>
    <s v="Assoc. Chanc. Econ &amp; Workfrce Dev"/>
    <s v="11BJ"/>
    <s v="Workplace Learning"/>
    <m/>
    <m/>
    <m/>
  </r>
  <r>
    <s v="DMC207"/>
    <x v="0"/>
    <s v="LABORF"/>
    <s v="2026"/>
    <n v="54614.04"/>
    <s v="RP677"/>
    <s v="11BK1A"/>
    <s v="2191"/>
    <s v="684000"/>
    <m/>
    <m/>
    <s v="0"/>
    <s v="District"/>
    <s v="1"/>
    <s v="DO - District Office"/>
    <s v="11"/>
    <x v="1"/>
    <s v="11B"/>
    <s v="Assoc. Chanc. Econ &amp; Workfrce Dev"/>
    <s v="11BK"/>
    <s v="SWF Fiscal Agent"/>
    <m/>
    <m/>
    <m/>
  </r>
  <r>
    <s v="DMC180"/>
    <x v="0"/>
    <s v="LABORF"/>
    <s v="2026"/>
    <n v="21299.46"/>
    <s v="RP675"/>
    <s v="11BKAA"/>
    <s v="2191"/>
    <s v="684000"/>
    <m/>
    <m/>
    <s v="0"/>
    <s v="District"/>
    <s v="1"/>
    <s v="DO - District Office"/>
    <s v="11"/>
    <x v="1"/>
    <s v="11B"/>
    <s v="Assoc. Chanc. Econ &amp; Workfrce Dev"/>
    <s v="11BK"/>
    <s v="SWF Fiscal Agent"/>
    <m/>
    <m/>
    <m/>
  </r>
  <r>
    <s v="DMN082"/>
    <x v="0"/>
    <s v="LABORF"/>
    <s v="2026"/>
    <n v="113446.77"/>
    <s v="RP676"/>
    <s v="11BKEA"/>
    <s v="2110"/>
    <s v="684000"/>
    <m/>
    <m/>
    <s v="0"/>
    <s v="District"/>
    <s v="1"/>
    <s v="DO - District Office"/>
    <s v="11"/>
    <x v="1"/>
    <s v="11B"/>
    <s v="Assoc. Chanc. Econ &amp; Workfrce Dev"/>
    <s v="11BK"/>
    <s v="SWF Fiscal Agent"/>
    <m/>
    <m/>
    <m/>
  </r>
  <r>
    <s v="DPE021"/>
    <x v="0"/>
    <s v="LABORF"/>
    <s v="2026"/>
    <n v="0"/>
    <s v="RP461"/>
    <s v="11BZE1"/>
    <s v="2394"/>
    <s v="684000"/>
    <m/>
    <m/>
    <s v="0"/>
    <s v="District"/>
    <s v="1"/>
    <s v="DO - District Office"/>
    <s v="11"/>
    <x v="1"/>
    <s v="11B"/>
    <s v="Assoc. Chanc. Econ &amp; Workfrce Dev"/>
    <s v="11BZ"/>
    <s v="Clean Energy, Zero Emissions"/>
    <m/>
    <m/>
    <m/>
  </r>
  <r>
    <s v="DPE056"/>
    <x v="0"/>
    <s v="LABORF"/>
    <s v="2026"/>
    <n v="0"/>
    <s v="RP461"/>
    <s v="11BZE1"/>
    <s v="2412"/>
    <s v="684000"/>
    <m/>
    <m/>
    <s v="0"/>
    <s v="District"/>
    <s v="1"/>
    <s v="DO - District Office"/>
    <s v="11"/>
    <x v="1"/>
    <s v="11B"/>
    <s v="Assoc. Chanc. Econ &amp; Workfrce Dev"/>
    <s v="11BZ"/>
    <s v="Clean Energy, Zero Emissions"/>
    <m/>
    <m/>
    <m/>
  </r>
  <r>
    <s v="DMC025"/>
    <x v="0"/>
    <s v="LABORF"/>
    <s v="2026"/>
    <n v="71658.28"/>
    <s v="GU001"/>
    <s v="122BS3"/>
    <s v="2191"/>
    <s v="672000"/>
    <m/>
    <m/>
    <s v="0"/>
    <s v="District"/>
    <s v="1"/>
    <s v="DO - District Office"/>
    <s v="12"/>
    <x v="2"/>
    <s v="122"/>
    <s v="Director of Accounting Services"/>
    <s v="122B"/>
    <s v="BC Business Office"/>
    <m/>
    <m/>
    <m/>
  </r>
  <r>
    <s v="DMC023"/>
    <x v="0"/>
    <s v="LABORF"/>
    <s v="2026"/>
    <n v="40960.53"/>
    <s v="GU001"/>
    <s v="122BS4"/>
    <s v="2191"/>
    <s v="672000"/>
    <m/>
    <m/>
    <s v="0"/>
    <s v="District"/>
    <s v="1"/>
    <s v="DO - District Office"/>
    <s v="12"/>
    <x v="2"/>
    <s v="122"/>
    <s v="Director of Accounting Services"/>
    <s v="122P"/>
    <s v="PC Business Office"/>
    <m/>
    <m/>
    <m/>
  </r>
  <r>
    <s v="DTN002"/>
    <x v="0"/>
    <s v="LABOR"/>
    <s v="2026"/>
    <n v="0"/>
    <s v="GU001"/>
    <s v="12DMR0"/>
    <s v="2191"/>
    <s v="677050"/>
    <m/>
    <m/>
    <s v="0"/>
    <s v="District"/>
    <s v="1"/>
    <s v="DO - District Office"/>
    <s v="12"/>
    <x v="2"/>
    <s v="12D"/>
    <s v="Risk Mgmt &amp; Safety"/>
    <s v="12DA"/>
    <s v="Risk Mgmt &amp; Safety"/>
    <m/>
    <m/>
    <m/>
  </r>
  <r>
    <s v="DMN075"/>
    <x v="0"/>
    <s v="LABORF"/>
    <s v="2026"/>
    <n v="141679.47"/>
    <s v="GU001"/>
    <s v="130IT0"/>
    <s v="2110"/>
    <s v="678000"/>
    <m/>
    <m/>
    <s v="0"/>
    <s v="District"/>
    <s v="1"/>
    <s v="DO - District Office"/>
    <s v="13"/>
    <x v="3"/>
    <s v="130"/>
    <s v="IT-Dir. Information Technology"/>
    <s v="130A"/>
    <s v="IT-Dir. Information Technology"/>
    <m/>
    <m/>
    <m/>
  </r>
  <r>
    <s v="DMC187"/>
    <x v="0"/>
    <s v="LABORF"/>
    <s v="2026"/>
    <n v="87308.71"/>
    <s v="GU001"/>
    <s v="132EA0"/>
    <s v="2191"/>
    <s v="678000"/>
    <m/>
    <m/>
    <s v="0"/>
    <s v="District"/>
    <s v="1"/>
    <s v="DO - District Office"/>
    <s v="13"/>
    <x v="3"/>
    <s v="132"/>
    <s v="IT-Director, Enterprise Application"/>
    <s v="132A"/>
    <s v="IT-Director, Enterprise Application"/>
    <m/>
    <m/>
    <m/>
  </r>
  <r>
    <s v="DMN063"/>
    <x v="0"/>
    <s v="LABORF"/>
    <s v="2026"/>
    <n v="185123.02"/>
    <s v="GU001"/>
    <s v="132EA0"/>
    <s v="2110"/>
    <s v="678000"/>
    <m/>
    <m/>
    <s v="0"/>
    <s v="District"/>
    <s v="1"/>
    <s v="DO - District Office"/>
    <s v="13"/>
    <x v="3"/>
    <s v="132"/>
    <s v="IT-Director, Enterprise Application"/>
    <s v="132A"/>
    <s v="IT-Director, Enterprise Application"/>
    <m/>
    <m/>
    <m/>
  </r>
  <r>
    <s v="DMC083"/>
    <x v="0"/>
    <s v="LABORF"/>
    <s v="2026"/>
    <n v="136171.84"/>
    <s v="GU001"/>
    <s v="132EA0"/>
    <s v="2191"/>
    <s v="678000"/>
    <m/>
    <m/>
    <s v="0"/>
    <s v="District"/>
    <s v="1"/>
    <s v="DO - District Office"/>
    <s v="13"/>
    <x v="3"/>
    <s v="132"/>
    <s v="IT-Director, Enterprise Application"/>
    <s v="132A"/>
    <s v="IT-Director, Enterprise Application"/>
    <m/>
    <m/>
    <m/>
  </r>
  <r>
    <s v="DMC124"/>
    <x v="0"/>
    <s v="LABORF"/>
    <s v="2026"/>
    <n v="111762.5"/>
    <s v="GU001"/>
    <s v="133II0"/>
    <s v="2191"/>
    <s v="678000"/>
    <m/>
    <m/>
    <s v="0"/>
    <s v="District"/>
    <s v="1"/>
    <s v="DO - District Office"/>
    <s v="13"/>
    <x v="3"/>
    <s v="133"/>
    <s v="IT-Director, IT Infrastructure"/>
    <s v="133A"/>
    <s v="IT-Director, IT Infrastructure"/>
    <m/>
    <m/>
    <m/>
  </r>
  <r>
    <s v="DML002"/>
    <x v="0"/>
    <s v="LABORF"/>
    <s v="2026"/>
    <n v="102960.82"/>
    <s v="GU001"/>
    <s v="140HR0"/>
    <s v="2190"/>
    <s v="673000"/>
    <m/>
    <m/>
    <s v="0"/>
    <s v="District"/>
    <s v="1"/>
    <s v="DO - District Office"/>
    <s v="14"/>
    <x v="4"/>
    <s v="140"/>
    <s v="HR - Vice Chancellor"/>
    <s v="140A"/>
    <s v="HR - Vice Chancellor"/>
    <m/>
    <m/>
    <m/>
  </r>
  <r>
    <s v="DML011"/>
    <x v="0"/>
    <s v="LABORF"/>
    <s v="2026"/>
    <n v="105534.84"/>
    <s v="GU001"/>
    <s v="140HR0"/>
    <s v="2190"/>
    <s v="673000"/>
    <m/>
    <m/>
    <s v="0"/>
    <s v="District"/>
    <s v="1"/>
    <s v="DO - District Office"/>
    <s v="14"/>
    <x v="4"/>
    <s v="140"/>
    <s v="HR - Vice Chancellor"/>
    <s v="140A"/>
    <s v="HR - Vice Chancellor"/>
    <m/>
    <m/>
    <m/>
  </r>
  <r>
    <s v="DTN031"/>
    <x v="0"/>
    <s v="LABORF"/>
    <s v="2026"/>
    <n v="0"/>
    <s v="GU001"/>
    <s v="140HR0"/>
    <s v="2110"/>
    <s v="673000"/>
    <m/>
    <m/>
    <s v="0"/>
    <s v="District"/>
    <s v="1"/>
    <s v="DO - District Office"/>
    <s v="14"/>
    <x v="4"/>
    <s v="140"/>
    <s v="HR - Vice Chancellor"/>
    <s v="140A"/>
    <s v="HR - Vice Chancellor"/>
    <m/>
    <m/>
    <m/>
  </r>
  <r>
    <s v="PMF043"/>
    <x v="0"/>
    <s v="LABORF"/>
    <s v="2026"/>
    <n v="41288.800000000003"/>
    <s v="GU001"/>
    <s v="140HR0"/>
    <s v="1251"/>
    <s v="673000"/>
    <m/>
    <m/>
    <s v="0"/>
    <s v="District"/>
    <s v="1"/>
    <s v="DO - District Office"/>
    <s v="14"/>
    <x v="4"/>
    <s v="140"/>
    <s v="HR - Vice Chancellor"/>
    <s v="140A"/>
    <s v="HR - Vice Chancellor"/>
    <m/>
    <m/>
    <m/>
  </r>
  <r>
    <s v="DMC087"/>
    <x v="0"/>
    <s v="LABORF"/>
    <s v="2026"/>
    <n v="71658.28"/>
    <s v="GU001"/>
    <s v="145HR3"/>
    <s v="2191"/>
    <s v="673000"/>
    <m/>
    <m/>
    <s v="0"/>
    <s v="District"/>
    <s v="1"/>
    <s v="DO - District Office"/>
    <s v="14"/>
    <x v="4"/>
    <s v="145"/>
    <s v="District HR"/>
    <s v="145B"/>
    <s v="HR Manager - BC"/>
    <m/>
    <m/>
    <m/>
  </r>
  <r>
    <s v="DTC004"/>
    <x v="0"/>
    <s v="LABORF"/>
    <s v="2026"/>
    <n v="0"/>
    <s v="GU001"/>
    <s v="160OP0"/>
    <s v="2399"/>
    <s v="651000"/>
    <m/>
    <m/>
    <s v="0"/>
    <s v="District"/>
    <s v="1"/>
    <s v="DO - District Office"/>
    <s v="16"/>
    <x v="16"/>
    <s v="160"/>
    <s v="Operations"/>
    <s v="160O"/>
    <s v="Operations"/>
    <m/>
    <m/>
    <m/>
  </r>
  <r>
    <s v="DMN068"/>
    <x v="0"/>
    <s v="LABORF"/>
    <s v="2026"/>
    <n v="125075.07"/>
    <s v="MJ100"/>
    <s v="18F000"/>
    <s v="2110"/>
    <s v="711001"/>
    <m/>
    <m/>
    <s v="0"/>
    <s v="District"/>
    <s v="1"/>
    <s v="DO - District Office"/>
    <s v="18"/>
    <x v="17"/>
    <s v="18F"/>
    <s v="DO - Construction"/>
    <s v="18FA"/>
    <s v="DO - Construction"/>
    <m/>
    <m/>
    <m/>
  </r>
  <r>
    <s v="BMM010"/>
    <x v="0"/>
    <s v="LABORF"/>
    <s v="2026"/>
    <n v="54436.800000000003"/>
    <s v="GU001"/>
    <s v="200PR0"/>
    <s v="1214"/>
    <s v="711001"/>
    <m/>
    <m/>
    <s v="0"/>
    <s v="District"/>
    <s v="2"/>
    <s v="Bakersfield College"/>
    <s v="20"/>
    <x v="5"/>
    <s v="200"/>
    <s v="President - Bakersfield College"/>
    <s v="200A"/>
    <s v="BC - President"/>
    <m/>
    <m/>
    <m/>
  </r>
  <r>
    <s v="BTM010"/>
    <x v="0"/>
    <s v="LABORF"/>
    <s v="2026"/>
    <n v="0"/>
    <s v="GU001"/>
    <s v="206AT0"/>
    <s v="1214"/>
    <s v="696011"/>
    <m/>
    <m/>
    <s v="0"/>
    <s v="District"/>
    <s v="2"/>
    <s v="Bakersfield College"/>
    <s v="20"/>
    <x v="5"/>
    <s v="206"/>
    <s v="BC Athletics"/>
    <s v="206A"/>
    <s v="BC Athletics"/>
    <m/>
    <m/>
    <m/>
  </r>
  <r>
    <s v="BMC162"/>
    <x v="0"/>
    <s v="LABORF"/>
    <s v="2026"/>
    <n v="58813.3"/>
    <s v="GU001"/>
    <s v="206AT0"/>
    <s v="2191"/>
    <s v="601000"/>
    <m/>
    <m/>
    <s v="0"/>
    <s v="District"/>
    <s v="2"/>
    <s v="Bakersfield College"/>
    <s v="20"/>
    <x v="5"/>
    <s v="206"/>
    <s v="BC Athletics"/>
    <s v="206A"/>
    <s v="BC Athletics"/>
    <m/>
    <m/>
    <m/>
  </r>
  <r>
    <s v="BMF030"/>
    <x v="0"/>
    <s v="LABORF"/>
    <s v="2026"/>
    <n v="30870.54"/>
    <s v="GU001"/>
    <s v="206PH1"/>
    <s v="1100"/>
    <s v="083500"/>
    <m/>
    <m/>
    <s v="0"/>
    <s v="District"/>
    <s v="2"/>
    <s v="Bakersfield College"/>
    <s v="20"/>
    <x v="5"/>
    <s v="206"/>
    <s v="BC Athletics"/>
    <s v="206B"/>
    <s v="BC Athletics-INST"/>
    <m/>
    <m/>
    <m/>
  </r>
  <r>
    <s v="BMF519"/>
    <x v="0"/>
    <s v="LABORF"/>
    <s v="2026"/>
    <n v="69458.720000000001"/>
    <s v="GU001"/>
    <s v="206PH1"/>
    <s v="1100"/>
    <s v="083500"/>
    <m/>
    <m/>
    <s v="0"/>
    <s v="District"/>
    <s v="2"/>
    <s v="Bakersfield College"/>
    <s v="20"/>
    <x v="5"/>
    <s v="206"/>
    <s v="BC Athletics"/>
    <s v="206B"/>
    <s v="BC Athletics-INST"/>
    <m/>
    <m/>
    <m/>
  </r>
  <r>
    <s v="BMC731"/>
    <x v="0"/>
    <s v="LABORF"/>
    <s v="2026"/>
    <n v="50714.54"/>
    <s v="GU001"/>
    <s v="206PT1"/>
    <s v="2191"/>
    <s v="696011"/>
    <m/>
    <m/>
    <s v="0"/>
    <s v="District"/>
    <s v="2"/>
    <s v="Bakersfield College"/>
    <s v="20"/>
    <x v="5"/>
    <s v="206"/>
    <s v="BC Athletics"/>
    <s v="206B"/>
    <s v="BC Athletics-INST"/>
    <m/>
    <m/>
    <m/>
  </r>
  <r>
    <s v="BMC637"/>
    <x v="0"/>
    <s v="LABORF"/>
    <s v="2026"/>
    <n v="85179.28"/>
    <s v="GU001"/>
    <s v="20BPI2"/>
    <s v="2191"/>
    <s v="671000"/>
    <m/>
    <m/>
    <s v="0"/>
    <s v="District"/>
    <s v="2"/>
    <s v="Bakersfield College"/>
    <s v="20"/>
    <x v="5"/>
    <s v="20B"/>
    <s v="Public Information"/>
    <s v="20BA"/>
    <s v="BC - Marketing &amp; Public Relations"/>
    <m/>
    <m/>
    <m/>
  </r>
  <r>
    <s v="BMN214"/>
    <x v="0"/>
    <s v="LABORF"/>
    <s v="2026"/>
    <n v="110679.78"/>
    <s v="GU001"/>
    <s v="20BPI2"/>
    <s v="2110"/>
    <s v="671000"/>
    <m/>
    <m/>
    <s v="0"/>
    <s v="District"/>
    <s v="2"/>
    <s v="Bakersfield College"/>
    <s v="20"/>
    <x v="5"/>
    <s v="20B"/>
    <s v="Public Information"/>
    <s v="20BA"/>
    <s v="BC - Marketing &amp; Public Relations"/>
    <m/>
    <m/>
    <m/>
  </r>
  <r>
    <s v="BMC702"/>
    <x v="0"/>
    <s v="LABORF"/>
    <s v="2026"/>
    <n v="71658.28"/>
    <s v="GU001"/>
    <s v="20IIF0"/>
    <s v="2191"/>
    <s v="678012"/>
    <m/>
    <m/>
    <s v="0"/>
    <s v="District"/>
    <s v="2"/>
    <s v="Bakersfield College"/>
    <s v="20"/>
    <x v="5"/>
    <s v="20I"/>
    <s v="Information Services"/>
    <s v="20IA"/>
    <s v="Information Services"/>
    <m/>
    <m/>
    <m/>
  </r>
  <r>
    <s v="BTF040"/>
    <x v="0"/>
    <s v="LABORF"/>
    <s v="2026"/>
    <n v="0"/>
    <s v="GU001"/>
    <s v="210VI0"/>
    <s v="1311"/>
    <s v="499900"/>
    <m/>
    <m/>
    <s v="0"/>
    <s v="District"/>
    <s v="2"/>
    <s v="Bakersfield College"/>
    <s v="21"/>
    <x v="6"/>
    <s v="210"/>
    <s v="VP of Student Learning"/>
    <s v="210A"/>
    <s v="VP Student Learning"/>
    <m/>
    <m/>
    <m/>
  </r>
  <r>
    <s v="BPE616"/>
    <x v="0"/>
    <s v="LABORF"/>
    <s v="2026"/>
    <n v="0"/>
    <s v="GU001"/>
    <s v="210VI0"/>
    <s v="2394"/>
    <s v="601000"/>
    <m/>
    <m/>
    <s v="0"/>
    <s v="District"/>
    <s v="2"/>
    <s v="Bakersfield College"/>
    <s v="21"/>
    <x v="6"/>
    <s v="210"/>
    <s v="VP of Student Learning"/>
    <s v="210A"/>
    <s v="VP Student Learning"/>
    <m/>
    <m/>
    <m/>
  </r>
  <r>
    <s v="BPE783"/>
    <x v="0"/>
    <s v="LABORF"/>
    <s v="2026"/>
    <n v="0"/>
    <s v="GU001"/>
    <s v="210VI0"/>
    <s v="2394"/>
    <s v="601000"/>
    <m/>
    <m/>
    <s v="0"/>
    <s v="District"/>
    <s v="2"/>
    <s v="Bakersfield College"/>
    <s v="21"/>
    <x v="6"/>
    <s v="210"/>
    <s v="VP of Student Learning"/>
    <s v="210A"/>
    <s v="VP Student Learning"/>
    <m/>
    <m/>
    <m/>
  </r>
  <r>
    <s v="BPE028"/>
    <x v="0"/>
    <s v="LABORF"/>
    <s v="2026"/>
    <n v="0"/>
    <s v="GU001"/>
    <s v="210VI0"/>
    <s v="2394"/>
    <s v="601000"/>
    <m/>
    <m/>
    <s v="0"/>
    <s v="District"/>
    <s v="2"/>
    <s v="Bakersfield College"/>
    <s v="21"/>
    <x v="6"/>
    <s v="210"/>
    <s v="VP of Student Learning"/>
    <s v="210A"/>
    <s v="VP Student Learning"/>
    <m/>
    <m/>
    <m/>
  </r>
  <r>
    <s v="BPE040"/>
    <x v="0"/>
    <s v="LABORF"/>
    <s v="2026"/>
    <n v="0"/>
    <s v="GU001"/>
    <s v="210VI0"/>
    <s v="2394"/>
    <s v="601000"/>
    <m/>
    <m/>
    <s v="0"/>
    <s v="District"/>
    <s v="2"/>
    <s v="Bakersfield College"/>
    <s v="21"/>
    <x v="6"/>
    <s v="210"/>
    <s v="VP of Student Learning"/>
    <s v="210A"/>
    <s v="VP Student Learning"/>
    <m/>
    <m/>
    <m/>
  </r>
  <r>
    <s v="BPE042"/>
    <x v="0"/>
    <s v="LABORF"/>
    <s v="2026"/>
    <n v="0"/>
    <s v="GU001"/>
    <s v="210VI0"/>
    <s v="2394"/>
    <s v="601000"/>
    <m/>
    <m/>
    <s v="0"/>
    <s v="District"/>
    <s v="2"/>
    <s v="Bakersfield College"/>
    <s v="21"/>
    <x v="6"/>
    <s v="210"/>
    <s v="VP of Student Learning"/>
    <s v="210A"/>
    <s v="VP Student Learning"/>
    <m/>
    <m/>
    <m/>
  </r>
  <r>
    <s v="BPE165"/>
    <x v="0"/>
    <s v="LABORF"/>
    <s v="2026"/>
    <n v="0"/>
    <s v="GU001"/>
    <s v="210VI0"/>
    <s v="2394"/>
    <s v="601000"/>
    <m/>
    <m/>
    <s v="0"/>
    <s v="District"/>
    <s v="2"/>
    <s v="Bakersfield College"/>
    <s v="21"/>
    <x v="6"/>
    <s v="210"/>
    <s v="VP of Student Learning"/>
    <s v="210A"/>
    <s v="VP Student Learning"/>
    <m/>
    <m/>
    <m/>
  </r>
  <r>
    <s v="BPE198"/>
    <x v="0"/>
    <s v="LABORF"/>
    <s v="2026"/>
    <n v="0"/>
    <s v="GU001"/>
    <s v="210VI0"/>
    <s v="2394"/>
    <s v="601000"/>
    <m/>
    <m/>
    <s v="0"/>
    <s v="District"/>
    <s v="2"/>
    <s v="Bakersfield College"/>
    <s v="21"/>
    <x v="6"/>
    <s v="210"/>
    <s v="VP of Student Learning"/>
    <s v="210A"/>
    <s v="VP Student Learning"/>
    <m/>
    <m/>
    <m/>
  </r>
  <r>
    <s v="BPE246"/>
    <x v="0"/>
    <s v="LABORF"/>
    <s v="2026"/>
    <n v="0"/>
    <s v="GU001"/>
    <s v="210VI0"/>
    <s v="2394"/>
    <s v="601000"/>
    <m/>
    <m/>
    <s v="0"/>
    <s v="District"/>
    <s v="2"/>
    <s v="Bakersfield College"/>
    <s v="21"/>
    <x v="6"/>
    <s v="210"/>
    <s v="VP of Student Learning"/>
    <s v="210A"/>
    <s v="VP Student Learning"/>
    <m/>
    <m/>
    <m/>
  </r>
  <r>
    <s v="BPE297"/>
    <x v="0"/>
    <s v="LABORF"/>
    <s v="2026"/>
    <n v="0"/>
    <s v="GU001"/>
    <s v="210VI0"/>
    <s v="2394"/>
    <s v="601000"/>
    <m/>
    <m/>
    <s v="0"/>
    <s v="District"/>
    <s v="2"/>
    <s v="Bakersfield College"/>
    <s v="21"/>
    <x v="6"/>
    <s v="210"/>
    <s v="VP of Student Learning"/>
    <s v="210A"/>
    <s v="VP Student Learning"/>
    <m/>
    <m/>
    <m/>
  </r>
  <r>
    <s v="BPE519"/>
    <x v="0"/>
    <s v="LABORF"/>
    <s v="2026"/>
    <n v="0"/>
    <s v="GU001"/>
    <s v="210VI0"/>
    <s v="2394"/>
    <s v="601000"/>
    <m/>
    <m/>
    <s v="0"/>
    <s v="District"/>
    <s v="2"/>
    <s v="Bakersfield College"/>
    <s v="21"/>
    <x v="6"/>
    <s v="210"/>
    <s v="VP of Student Learning"/>
    <s v="210A"/>
    <s v="VP Student Learning"/>
    <m/>
    <m/>
    <m/>
  </r>
  <r>
    <s v="BPE521"/>
    <x v="0"/>
    <s v="LABORF"/>
    <s v="2026"/>
    <n v="0"/>
    <s v="GU001"/>
    <s v="210VI0"/>
    <s v="2394"/>
    <s v="601000"/>
    <m/>
    <m/>
    <s v="0"/>
    <s v="District"/>
    <s v="2"/>
    <s v="Bakersfield College"/>
    <s v="21"/>
    <x v="6"/>
    <s v="210"/>
    <s v="VP of Student Learning"/>
    <s v="210A"/>
    <s v="VP Student Learning"/>
    <m/>
    <m/>
    <m/>
  </r>
  <r>
    <s v="BPE574"/>
    <x v="0"/>
    <s v="LABORF"/>
    <s v="2026"/>
    <n v="0"/>
    <s v="GU001"/>
    <s v="210VI0"/>
    <s v="2394"/>
    <s v="601000"/>
    <m/>
    <m/>
    <s v="0"/>
    <s v="District"/>
    <s v="2"/>
    <s v="Bakersfield College"/>
    <s v="21"/>
    <x v="6"/>
    <s v="210"/>
    <s v="VP of Student Learning"/>
    <s v="210A"/>
    <s v="VP Student Learning"/>
    <m/>
    <m/>
    <m/>
  </r>
  <r>
    <s v="BPE591"/>
    <x v="0"/>
    <s v="LABORF"/>
    <s v="2026"/>
    <n v="0"/>
    <s v="GU001"/>
    <s v="210VI0"/>
    <s v="2394"/>
    <s v="601000"/>
    <m/>
    <m/>
    <s v="0"/>
    <s v="District"/>
    <s v="2"/>
    <s v="Bakersfield College"/>
    <s v="21"/>
    <x v="6"/>
    <s v="210"/>
    <s v="VP of Student Learning"/>
    <s v="210A"/>
    <s v="VP Student Learning"/>
    <m/>
    <m/>
    <m/>
  </r>
  <r>
    <s v="BPE668"/>
    <x v="0"/>
    <s v="LABORF"/>
    <s v="2026"/>
    <n v="0"/>
    <s v="GU001"/>
    <s v="210VI0"/>
    <s v="2394"/>
    <s v="601000"/>
    <m/>
    <m/>
    <s v="0"/>
    <s v="District"/>
    <s v="2"/>
    <s v="Bakersfield College"/>
    <s v="21"/>
    <x v="6"/>
    <s v="210"/>
    <s v="VP of Student Learning"/>
    <s v="210A"/>
    <s v="VP Student Learning"/>
    <m/>
    <m/>
    <m/>
  </r>
  <r>
    <s v="BPE078"/>
    <x v="0"/>
    <s v="LABORF"/>
    <s v="2026"/>
    <n v="0"/>
    <s v="GU001"/>
    <s v="210VI0"/>
    <s v="2394"/>
    <s v="601000"/>
    <m/>
    <m/>
    <s v="0"/>
    <s v="District"/>
    <s v="2"/>
    <s v="Bakersfield College"/>
    <s v="21"/>
    <x v="6"/>
    <s v="210"/>
    <s v="VP of Student Learning"/>
    <s v="210A"/>
    <s v="VP Student Learning"/>
    <m/>
    <m/>
    <m/>
  </r>
  <r>
    <s v="BPE095"/>
    <x v="0"/>
    <s v="LABORF"/>
    <s v="2026"/>
    <n v="0"/>
    <s v="GU001"/>
    <s v="210VI0"/>
    <s v="2394"/>
    <s v="601000"/>
    <m/>
    <m/>
    <s v="0"/>
    <s v="District"/>
    <s v="2"/>
    <s v="Bakersfield College"/>
    <s v="21"/>
    <x v="6"/>
    <s v="210"/>
    <s v="VP of Student Learning"/>
    <s v="210A"/>
    <s v="VP Student Learning"/>
    <m/>
    <m/>
    <m/>
  </r>
  <r>
    <s v="BPE129"/>
    <x v="0"/>
    <s v="LABORF"/>
    <s v="2026"/>
    <n v="0"/>
    <s v="GU001"/>
    <s v="210VI0"/>
    <s v="2394"/>
    <s v="601000"/>
    <m/>
    <m/>
    <s v="0"/>
    <s v="District"/>
    <s v="2"/>
    <s v="Bakersfield College"/>
    <s v="21"/>
    <x v="6"/>
    <s v="210"/>
    <s v="VP of Student Learning"/>
    <s v="210A"/>
    <s v="VP Student Learning"/>
    <m/>
    <m/>
    <m/>
  </r>
  <r>
    <s v="BPE179"/>
    <x v="0"/>
    <s v="LABORF"/>
    <s v="2026"/>
    <n v="0"/>
    <s v="GU001"/>
    <s v="210VI0"/>
    <s v="2394"/>
    <s v="601000"/>
    <m/>
    <m/>
    <s v="0"/>
    <s v="District"/>
    <s v="2"/>
    <s v="Bakersfield College"/>
    <s v="21"/>
    <x v="6"/>
    <s v="210"/>
    <s v="VP of Student Learning"/>
    <s v="210A"/>
    <s v="VP Student Learning"/>
    <m/>
    <m/>
    <m/>
  </r>
  <r>
    <s v="BPE184"/>
    <x v="0"/>
    <s v="LABORF"/>
    <s v="2026"/>
    <n v="0"/>
    <s v="GU001"/>
    <s v="210VI0"/>
    <s v="2394"/>
    <s v="601000"/>
    <m/>
    <m/>
    <s v="0"/>
    <s v="District"/>
    <s v="2"/>
    <s v="Bakersfield College"/>
    <s v="21"/>
    <x v="6"/>
    <s v="210"/>
    <s v="VP of Student Learning"/>
    <s v="210A"/>
    <s v="VP Student Learning"/>
    <m/>
    <m/>
    <m/>
  </r>
  <r>
    <s v="BPE186"/>
    <x v="0"/>
    <s v="LABORF"/>
    <s v="2026"/>
    <n v="0"/>
    <s v="GU001"/>
    <s v="210VI0"/>
    <s v="2394"/>
    <s v="601000"/>
    <m/>
    <m/>
    <s v="0"/>
    <s v="District"/>
    <s v="2"/>
    <s v="Bakersfield College"/>
    <s v="21"/>
    <x v="6"/>
    <s v="210"/>
    <s v="VP of Student Learning"/>
    <s v="210A"/>
    <s v="VP Student Learning"/>
    <m/>
    <m/>
    <m/>
  </r>
  <r>
    <s v="BPE188"/>
    <x v="0"/>
    <s v="LABORF"/>
    <s v="2026"/>
    <n v="0"/>
    <s v="GU001"/>
    <s v="210VI0"/>
    <s v="2394"/>
    <s v="601000"/>
    <m/>
    <m/>
    <s v="0"/>
    <s v="District"/>
    <s v="2"/>
    <s v="Bakersfield College"/>
    <s v="21"/>
    <x v="6"/>
    <s v="210"/>
    <s v="VP of Student Learning"/>
    <s v="210A"/>
    <s v="VP Student Learning"/>
    <m/>
    <m/>
    <m/>
  </r>
  <r>
    <s v="BPE213"/>
    <x v="0"/>
    <s v="LABORF"/>
    <s v="2026"/>
    <n v="0"/>
    <s v="GU001"/>
    <s v="210VI0"/>
    <s v="2394"/>
    <s v="601000"/>
    <m/>
    <m/>
    <s v="0"/>
    <s v="District"/>
    <s v="2"/>
    <s v="Bakersfield College"/>
    <s v="21"/>
    <x v="6"/>
    <s v="210"/>
    <s v="VP of Student Learning"/>
    <s v="210A"/>
    <s v="VP Student Learning"/>
    <m/>
    <m/>
    <m/>
  </r>
  <r>
    <s v="BPE374"/>
    <x v="0"/>
    <s v="LABORF"/>
    <s v="2026"/>
    <n v="0"/>
    <s v="GU001"/>
    <s v="210VI0"/>
    <s v="2394"/>
    <s v="601000"/>
    <m/>
    <m/>
    <s v="0"/>
    <s v="District"/>
    <s v="2"/>
    <s v="Bakersfield College"/>
    <s v="21"/>
    <x v="6"/>
    <s v="210"/>
    <s v="VP of Student Learning"/>
    <s v="210A"/>
    <s v="VP Student Learning"/>
    <m/>
    <m/>
    <m/>
  </r>
  <r>
    <s v="BPE493"/>
    <x v="0"/>
    <s v="LABORF"/>
    <s v="2026"/>
    <n v="0"/>
    <s v="GU001"/>
    <s v="210VI0"/>
    <s v="2394"/>
    <s v="601000"/>
    <m/>
    <m/>
    <s v="0"/>
    <s v="District"/>
    <s v="2"/>
    <s v="Bakersfield College"/>
    <s v="21"/>
    <x v="6"/>
    <s v="210"/>
    <s v="VP of Student Learning"/>
    <s v="210A"/>
    <s v="VP Student Learning"/>
    <m/>
    <m/>
    <m/>
  </r>
  <r>
    <s v="BPE538"/>
    <x v="0"/>
    <s v="LABORF"/>
    <s v="2026"/>
    <n v="0"/>
    <s v="GU001"/>
    <s v="210VI0"/>
    <s v="2394"/>
    <s v="601000"/>
    <m/>
    <m/>
    <s v="0"/>
    <s v="District"/>
    <s v="2"/>
    <s v="Bakersfield College"/>
    <s v="21"/>
    <x v="6"/>
    <s v="210"/>
    <s v="VP of Student Learning"/>
    <s v="210A"/>
    <s v="VP Student Learning"/>
    <m/>
    <m/>
    <m/>
  </r>
  <r>
    <s v="BTF083"/>
    <x v="0"/>
    <s v="LABORF"/>
    <s v="2026"/>
    <n v="0"/>
    <s v="GU001"/>
    <s v="210VI0"/>
    <s v="1311"/>
    <s v="499900"/>
    <m/>
    <m/>
    <s v="0"/>
    <s v="District"/>
    <s v="2"/>
    <s v="Bakersfield College"/>
    <s v="21"/>
    <x v="6"/>
    <s v="210"/>
    <s v="VP of Student Learning"/>
    <s v="210A"/>
    <s v="VP Student Learning"/>
    <m/>
    <m/>
    <m/>
  </r>
  <r>
    <s v="BTF099"/>
    <x v="0"/>
    <s v="LABORF"/>
    <s v="2026"/>
    <n v="0"/>
    <s v="GU001"/>
    <s v="210VI0"/>
    <s v="1311"/>
    <s v="499900"/>
    <m/>
    <m/>
    <s v="0"/>
    <s v="District"/>
    <s v="2"/>
    <s v="Bakersfield College"/>
    <s v="21"/>
    <x v="6"/>
    <s v="210"/>
    <s v="VP of Student Learning"/>
    <s v="210A"/>
    <s v="VP Student Learning"/>
    <m/>
    <m/>
    <m/>
  </r>
  <r>
    <s v="BPE584"/>
    <x v="0"/>
    <s v="LABORF"/>
    <s v="2026"/>
    <n v="0"/>
    <s v="GU001"/>
    <s v="210VI0"/>
    <s v="2394"/>
    <s v="601000"/>
    <m/>
    <m/>
    <s v="0"/>
    <s v="District"/>
    <s v="2"/>
    <s v="Bakersfield College"/>
    <s v="21"/>
    <x v="6"/>
    <s v="210"/>
    <s v="VP of Student Learning"/>
    <s v="210A"/>
    <s v="VP Student Learning"/>
    <m/>
    <m/>
    <m/>
  </r>
  <r>
    <s v="BPE607"/>
    <x v="0"/>
    <s v="LABORF"/>
    <s v="2026"/>
    <n v="0"/>
    <s v="GU001"/>
    <s v="210VI0"/>
    <s v="2394"/>
    <s v="601000"/>
    <m/>
    <m/>
    <s v="0"/>
    <s v="District"/>
    <s v="2"/>
    <s v="Bakersfield College"/>
    <s v="21"/>
    <x v="6"/>
    <s v="210"/>
    <s v="VP of Student Learning"/>
    <s v="210A"/>
    <s v="VP Student Learning"/>
    <m/>
    <m/>
    <m/>
  </r>
  <r>
    <s v="BPE738"/>
    <x v="0"/>
    <s v="LABORF"/>
    <s v="2026"/>
    <n v="0"/>
    <s v="GU001"/>
    <s v="210VI0"/>
    <s v="2394"/>
    <s v="601000"/>
    <m/>
    <m/>
    <s v="0"/>
    <s v="District"/>
    <s v="2"/>
    <s v="Bakersfield College"/>
    <s v="21"/>
    <x v="6"/>
    <s v="210"/>
    <s v="VP of Student Learning"/>
    <s v="210A"/>
    <s v="VP Student Learning"/>
    <m/>
    <m/>
    <m/>
  </r>
  <r>
    <s v="BPE764"/>
    <x v="0"/>
    <s v="LABORF"/>
    <s v="2026"/>
    <n v="0"/>
    <s v="GU001"/>
    <s v="210VI0"/>
    <s v="2394"/>
    <s v="601000"/>
    <m/>
    <m/>
    <s v="0"/>
    <s v="District"/>
    <s v="2"/>
    <s v="Bakersfield College"/>
    <s v="21"/>
    <x v="6"/>
    <s v="210"/>
    <s v="VP of Student Learning"/>
    <s v="210A"/>
    <s v="VP Student Learning"/>
    <m/>
    <m/>
    <m/>
  </r>
  <r>
    <s v="BPE773"/>
    <x v="0"/>
    <s v="LABORF"/>
    <s v="2026"/>
    <n v="0"/>
    <s v="GU001"/>
    <s v="210VI0"/>
    <s v="2394"/>
    <s v="601000"/>
    <m/>
    <m/>
    <s v="0"/>
    <s v="District"/>
    <s v="2"/>
    <s v="Bakersfield College"/>
    <s v="21"/>
    <x v="6"/>
    <s v="210"/>
    <s v="VP of Student Learning"/>
    <s v="210A"/>
    <s v="VP Student Learning"/>
    <m/>
    <m/>
    <m/>
  </r>
  <r>
    <s v="BPE075"/>
    <x v="0"/>
    <s v="LABORF"/>
    <s v="2026"/>
    <n v="0"/>
    <s v="GU001"/>
    <s v="210VI0"/>
    <s v="2394"/>
    <s v="601000"/>
    <m/>
    <m/>
    <s v="0"/>
    <s v="District"/>
    <s v="2"/>
    <s v="Bakersfield College"/>
    <s v="21"/>
    <x v="6"/>
    <s v="210"/>
    <s v="VP of Student Learning"/>
    <s v="210A"/>
    <s v="VP Student Learning"/>
    <m/>
    <m/>
    <m/>
  </r>
  <r>
    <s v="BPE101"/>
    <x v="0"/>
    <s v="LABORF"/>
    <s v="2026"/>
    <n v="0"/>
    <s v="GU001"/>
    <s v="210VI0"/>
    <s v="2394"/>
    <s v="601000"/>
    <m/>
    <m/>
    <s v="0"/>
    <s v="District"/>
    <s v="2"/>
    <s v="Bakersfield College"/>
    <s v="21"/>
    <x v="6"/>
    <s v="210"/>
    <s v="VP of Student Learning"/>
    <s v="210A"/>
    <s v="VP Student Learning"/>
    <m/>
    <m/>
    <m/>
  </r>
  <r>
    <s v="BPE141"/>
    <x v="0"/>
    <s v="LABORF"/>
    <s v="2026"/>
    <n v="0"/>
    <s v="GU001"/>
    <s v="210VI0"/>
    <s v="2394"/>
    <s v="601000"/>
    <m/>
    <m/>
    <s v="0"/>
    <s v="District"/>
    <s v="2"/>
    <s v="Bakersfield College"/>
    <s v="21"/>
    <x v="6"/>
    <s v="210"/>
    <s v="VP of Student Learning"/>
    <s v="210A"/>
    <s v="VP Student Learning"/>
    <m/>
    <m/>
    <m/>
  </r>
  <r>
    <s v="BPE163"/>
    <x v="0"/>
    <s v="LABORF"/>
    <s v="2026"/>
    <n v="0"/>
    <s v="GU001"/>
    <s v="210VI0"/>
    <s v="2394"/>
    <s v="601000"/>
    <m/>
    <m/>
    <s v="0"/>
    <s v="District"/>
    <s v="2"/>
    <s v="Bakersfield College"/>
    <s v="21"/>
    <x v="6"/>
    <s v="210"/>
    <s v="VP of Student Learning"/>
    <s v="210A"/>
    <s v="VP Student Learning"/>
    <m/>
    <m/>
    <m/>
  </r>
  <r>
    <s v="BPE205"/>
    <x v="0"/>
    <s v="LABORF"/>
    <s v="2026"/>
    <n v="0"/>
    <s v="GU001"/>
    <s v="210VI0"/>
    <s v="2394"/>
    <s v="601000"/>
    <m/>
    <m/>
    <s v="0"/>
    <s v="District"/>
    <s v="2"/>
    <s v="Bakersfield College"/>
    <s v="21"/>
    <x v="6"/>
    <s v="210"/>
    <s v="VP of Student Learning"/>
    <s v="210A"/>
    <s v="VP Student Learning"/>
    <m/>
    <m/>
    <m/>
  </r>
  <r>
    <s v="BPE218"/>
    <x v="0"/>
    <s v="LABORF"/>
    <s v="2026"/>
    <n v="0"/>
    <s v="GU001"/>
    <s v="210VI0"/>
    <s v="2394"/>
    <s v="601000"/>
    <m/>
    <m/>
    <s v="0"/>
    <s v="District"/>
    <s v="2"/>
    <s v="Bakersfield College"/>
    <s v="21"/>
    <x v="6"/>
    <s v="210"/>
    <s v="VP of Student Learning"/>
    <s v="210A"/>
    <s v="VP Student Learning"/>
    <m/>
    <m/>
    <m/>
  </r>
  <r>
    <s v="BPE271"/>
    <x v="0"/>
    <s v="LABORF"/>
    <s v="2026"/>
    <n v="0"/>
    <s v="GU001"/>
    <s v="210VI0"/>
    <s v="2394"/>
    <s v="601000"/>
    <m/>
    <m/>
    <s v="0"/>
    <s v="District"/>
    <s v="2"/>
    <s v="Bakersfield College"/>
    <s v="21"/>
    <x v="6"/>
    <s v="210"/>
    <s v="VP of Student Learning"/>
    <s v="210A"/>
    <s v="VP Student Learning"/>
    <m/>
    <m/>
    <m/>
  </r>
  <r>
    <s v="BPE433"/>
    <x v="0"/>
    <s v="LABORF"/>
    <s v="2026"/>
    <n v="0"/>
    <s v="GU001"/>
    <s v="210VI0"/>
    <s v="2394"/>
    <s v="601000"/>
    <m/>
    <m/>
    <s v="0"/>
    <s v="District"/>
    <s v="2"/>
    <s v="Bakersfield College"/>
    <s v="21"/>
    <x v="6"/>
    <s v="210"/>
    <s v="VP of Student Learning"/>
    <s v="210A"/>
    <s v="VP Student Learning"/>
    <m/>
    <m/>
    <m/>
  </r>
  <r>
    <s v="BPE457"/>
    <x v="0"/>
    <s v="LABORF"/>
    <s v="2026"/>
    <n v="0"/>
    <s v="GU001"/>
    <s v="210VI0"/>
    <s v="2394"/>
    <s v="601000"/>
    <m/>
    <m/>
    <s v="0"/>
    <s v="District"/>
    <s v="2"/>
    <s v="Bakersfield College"/>
    <s v="21"/>
    <x v="6"/>
    <s v="210"/>
    <s v="VP of Student Learning"/>
    <s v="210A"/>
    <s v="VP Student Learning"/>
    <m/>
    <m/>
    <m/>
  </r>
  <r>
    <s v="BMC805"/>
    <x v="0"/>
    <s v="LABORF"/>
    <s v="2026"/>
    <n v="0"/>
    <s v="GU001"/>
    <s v="210VI0"/>
    <s v="2191"/>
    <s v="601000"/>
    <m/>
    <m/>
    <s v="0"/>
    <s v="District"/>
    <s v="2"/>
    <s v="Bakersfield College"/>
    <s v="21"/>
    <x v="6"/>
    <s v="210"/>
    <s v="VP of Student Learning"/>
    <s v="210A"/>
    <s v="VP Student Learning"/>
    <m/>
    <m/>
    <m/>
  </r>
  <r>
    <s v="BTF017"/>
    <x v="0"/>
    <s v="LABORF"/>
    <s v="2026"/>
    <n v="0"/>
    <s v="GU001"/>
    <s v="210VI0"/>
    <s v="1311"/>
    <s v="499900"/>
    <m/>
    <m/>
    <s v="0"/>
    <s v="District"/>
    <s v="2"/>
    <s v="Bakersfield College"/>
    <s v="21"/>
    <x v="6"/>
    <s v="210"/>
    <s v="VP of Student Learning"/>
    <s v="210A"/>
    <s v="VP Student Learning"/>
    <m/>
    <m/>
    <m/>
  </r>
  <r>
    <s v="BTF067"/>
    <x v="0"/>
    <s v="LABORF"/>
    <s v="2026"/>
    <n v="0"/>
    <s v="GU001"/>
    <s v="210VI0"/>
    <s v="1311"/>
    <s v="499900"/>
    <m/>
    <m/>
    <s v="0"/>
    <s v="District"/>
    <s v="2"/>
    <s v="Bakersfield College"/>
    <s v="21"/>
    <x v="6"/>
    <s v="210"/>
    <s v="VP of Student Learning"/>
    <s v="210A"/>
    <s v="VP Student Learning"/>
    <m/>
    <m/>
    <m/>
  </r>
  <r>
    <s v="BTF069"/>
    <x v="0"/>
    <s v="LABORF"/>
    <s v="2026"/>
    <n v="0"/>
    <s v="GU001"/>
    <s v="210VI0"/>
    <s v="1311"/>
    <s v="499900"/>
    <m/>
    <m/>
    <s v="0"/>
    <s v="District"/>
    <s v="2"/>
    <s v="Bakersfield College"/>
    <s v="21"/>
    <x v="6"/>
    <s v="210"/>
    <s v="VP of Student Learning"/>
    <s v="210A"/>
    <s v="VP Student Learning"/>
    <m/>
    <m/>
    <m/>
  </r>
  <r>
    <s v="BPE593"/>
    <x v="0"/>
    <s v="LABORF"/>
    <s v="2026"/>
    <n v="0"/>
    <s v="GU001"/>
    <s v="210VI0"/>
    <s v="2394"/>
    <s v="601000"/>
    <m/>
    <m/>
    <s v="0"/>
    <s v="District"/>
    <s v="2"/>
    <s v="Bakersfield College"/>
    <s v="21"/>
    <x v="6"/>
    <s v="210"/>
    <s v="VP of Student Learning"/>
    <s v="210A"/>
    <s v="VP Student Learning"/>
    <m/>
    <m/>
    <m/>
  </r>
  <r>
    <s v="BPE731"/>
    <x v="0"/>
    <s v="LABORF"/>
    <s v="2026"/>
    <n v="0"/>
    <s v="GU001"/>
    <s v="210VI0"/>
    <s v="2394"/>
    <s v="601000"/>
    <m/>
    <m/>
    <s v="0"/>
    <s v="District"/>
    <s v="2"/>
    <s v="Bakersfield College"/>
    <s v="21"/>
    <x v="6"/>
    <s v="210"/>
    <s v="VP of Student Learning"/>
    <s v="210A"/>
    <s v="VP Student Learning"/>
    <m/>
    <m/>
    <m/>
  </r>
  <r>
    <s v="BPE044"/>
    <x v="0"/>
    <s v="LABORF"/>
    <s v="2026"/>
    <n v="0"/>
    <s v="GU001"/>
    <s v="210VI0"/>
    <s v="2394"/>
    <s v="601000"/>
    <m/>
    <m/>
    <s v="0"/>
    <s v="District"/>
    <s v="2"/>
    <s v="Bakersfield College"/>
    <s v="21"/>
    <x v="6"/>
    <s v="210"/>
    <s v="VP of Student Learning"/>
    <s v="210A"/>
    <s v="VP Student Learning"/>
    <m/>
    <m/>
    <m/>
  </r>
  <r>
    <s v="BPE190"/>
    <x v="0"/>
    <s v="LABORF"/>
    <s v="2026"/>
    <n v="0"/>
    <s v="GU001"/>
    <s v="210VI0"/>
    <s v="2394"/>
    <s v="601000"/>
    <m/>
    <m/>
    <s v="0"/>
    <s v="District"/>
    <s v="2"/>
    <s v="Bakersfield College"/>
    <s v="21"/>
    <x v="6"/>
    <s v="210"/>
    <s v="VP of Student Learning"/>
    <s v="210A"/>
    <s v="VP Student Learning"/>
    <m/>
    <m/>
    <m/>
  </r>
  <r>
    <s v="BPE200"/>
    <x v="0"/>
    <s v="LABORF"/>
    <s v="2026"/>
    <n v="0"/>
    <s v="GU001"/>
    <s v="210VI0"/>
    <s v="2394"/>
    <s v="601000"/>
    <m/>
    <m/>
    <s v="0"/>
    <s v="District"/>
    <s v="2"/>
    <s v="Bakersfield College"/>
    <s v="21"/>
    <x v="6"/>
    <s v="210"/>
    <s v="VP of Student Learning"/>
    <s v="210A"/>
    <s v="VP Student Learning"/>
    <m/>
    <m/>
    <m/>
  </r>
  <r>
    <s v="BPE209"/>
    <x v="0"/>
    <s v="LABORF"/>
    <s v="2026"/>
    <n v="0"/>
    <s v="GU001"/>
    <s v="210VI0"/>
    <s v="2394"/>
    <s v="601000"/>
    <m/>
    <m/>
    <s v="0"/>
    <s v="District"/>
    <s v="2"/>
    <s v="Bakersfield College"/>
    <s v="21"/>
    <x v="6"/>
    <s v="210"/>
    <s v="VP of Student Learning"/>
    <s v="210A"/>
    <s v="VP Student Learning"/>
    <m/>
    <m/>
    <m/>
  </r>
  <r>
    <s v="BPE236"/>
    <x v="0"/>
    <s v="LABORF"/>
    <s v="2026"/>
    <n v="0"/>
    <s v="GU001"/>
    <s v="210VI0"/>
    <s v="2394"/>
    <s v="601000"/>
    <m/>
    <m/>
    <s v="0"/>
    <s v="District"/>
    <s v="2"/>
    <s v="Bakersfield College"/>
    <s v="21"/>
    <x v="6"/>
    <s v="210"/>
    <s v="VP of Student Learning"/>
    <s v="210A"/>
    <s v="VP Student Learning"/>
    <m/>
    <m/>
    <m/>
  </r>
  <r>
    <s v="BPE242"/>
    <x v="0"/>
    <s v="LABORF"/>
    <s v="2026"/>
    <n v="0"/>
    <s v="GU001"/>
    <s v="210VI0"/>
    <s v="2394"/>
    <s v="601000"/>
    <m/>
    <m/>
    <s v="0"/>
    <s v="District"/>
    <s v="2"/>
    <s v="Bakersfield College"/>
    <s v="21"/>
    <x v="6"/>
    <s v="210"/>
    <s v="VP of Student Learning"/>
    <s v="210A"/>
    <s v="VP Student Learning"/>
    <m/>
    <m/>
    <m/>
  </r>
  <r>
    <s v="BPE267"/>
    <x v="0"/>
    <s v="LABORF"/>
    <s v="2026"/>
    <n v="0"/>
    <s v="GU001"/>
    <s v="210VI0"/>
    <s v="2394"/>
    <s v="601000"/>
    <m/>
    <m/>
    <s v="0"/>
    <s v="District"/>
    <s v="2"/>
    <s v="Bakersfield College"/>
    <s v="21"/>
    <x v="6"/>
    <s v="210"/>
    <s v="VP of Student Learning"/>
    <s v="210A"/>
    <s v="VP Student Learning"/>
    <m/>
    <m/>
    <m/>
  </r>
  <r>
    <s v="BPE414"/>
    <x v="0"/>
    <s v="LABORF"/>
    <s v="2026"/>
    <n v="0"/>
    <s v="GU001"/>
    <s v="210VI0"/>
    <s v="2394"/>
    <s v="601000"/>
    <m/>
    <m/>
    <s v="0"/>
    <s v="District"/>
    <s v="2"/>
    <s v="Bakersfield College"/>
    <s v="21"/>
    <x v="6"/>
    <s v="210"/>
    <s v="VP of Student Learning"/>
    <s v="210A"/>
    <s v="VP Student Learning"/>
    <m/>
    <m/>
    <m/>
  </r>
  <r>
    <s v="BPE420"/>
    <x v="0"/>
    <s v="LABORF"/>
    <s v="2026"/>
    <n v="0"/>
    <s v="GU001"/>
    <s v="210VI0"/>
    <s v="2394"/>
    <s v="601000"/>
    <m/>
    <m/>
    <s v="0"/>
    <s v="District"/>
    <s v="2"/>
    <s v="Bakersfield College"/>
    <s v="21"/>
    <x v="6"/>
    <s v="210"/>
    <s v="VP of Student Learning"/>
    <s v="210A"/>
    <s v="VP Student Learning"/>
    <m/>
    <m/>
    <m/>
  </r>
  <r>
    <s v="BPPS26"/>
    <x v="0"/>
    <s v="LABORF"/>
    <s v="2026"/>
    <n v="0"/>
    <s v="GU001"/>
    <s v="210VI0"/>
    <s v="2412"/>
    <s v="499900"/>
    <m/>
    <m/>
    <s v="0"/>
    <s v="District"/>
    <s v="2"/>
    <s v="Bakersfield College"/>
    <s v="21"/>
    <x v="6"/>
    <s v="210"/>
    <s v="VP of Student Learning"/>
    <s v="210A"/>
    <s v="VP Student Learning"/>
    <m/>
    <m/>
    <m/>
  </r>
  <r>
    <s v="BPE594"/>
    <x v="0"/>
    <s v="LABORF"/>
    <s v="2026"/>
    <n v="0"/>
    <s v="GU001"/>
    <s v="210VI0"/>
    <s v="2394"/>
    <s v="601000"/>
    <m/>
    <m/>
    <s v="0"/>
    <s v="District"/>
    <s v="2"/>
    <s v="Bakersfield College"/>
    <s v="21"/>
    <x v="6"/>
    <s v="210"/>
    <s v="VP of Student Learning"/>
    <s v="210A"/>
    <s v="VP Student Learning"/>
    <m/>
    <m/>
    <m/>
  </r>
  <r>
    <s v="BPE619"/>
    <x v="0"/>
    <s v="LABORF"/>
    <s v="2026"/>
    <n v="0"/>
    <s v="GU001"/>
    <s v="210VI0"/>
    <s v="2394"/>
    <s v="601000"/>
    <m/>
    <m/>
    <s v="0"/>
    <s v="District"/>
    <s v="2"/>
    <s v="Bakersfield College"/>
    <s v="21"/>
    <x v="6"/>
    <s v="210"/>
    <s v="VP of Student Learning"/>
    <s v="210A"/>
    <s v="VP Student Learning"/>
    <m/>
    <m/>
    <m/>
  </r>
  <r>
    <s v="BPE654"/>
    <x v="0"/>
    <s v="LABORF"/>
    <s v="2026"/>
    <n v="0"/>
    <s v="GU001"/>
    <s v="210VI0"/>
    <s v="2394"/>
    <s v="601000"/>
    <m/>
    <m/>
    <s v="0"/>
    <s v="District"/>
    <s v="2"/>
    <s v="Bakersfield College"/>
    <s v="21"/>
    <x v="6"/>
    <s v="210"/>
    <s v="VP of Student Learning"/>
    <s v="210A"/>
    <s v="VP Student Learning"/>
    <m/>
    <m/>
    <m/>
  </r>
  <r>
    <s v="BPE670"/>
    <x v="0"/>
    <s v="LABORF"/>
    <s v="2026"/>
    <n v="0"/>
    <s v="GU001"/>
    <s v="210VI0"/>
    <s v="2394"/>
    <s v="601000"/>
    <m/>
    <m/>
    <s v="0"/>
    <s v="District"/>
    <s v="2"/>
    <s v="Bakersfield College"/>
    <s v="21"/>
    <x v="6"/>
    <s v="210"/>
    <s v="VP of Student Learning"/>
    <s v="210A"/>
    <s v="VP Student Learning"/>
    <m/>
    <m/>
    <m/>
  </r>
  <r>
    <s v="BPE754"/>
    <x v="0"/>
    <s v="LABORF"/>
    <s v="2026"/>
    <n v="0"/>
    <s v="GU001"/>
    <s v="210VI0"/>
    <s v="2394"/>
    <s v="601000"/>
    <m/>
    <m/>
    <s v="0"/>
    <s v="District"/>
    <s v="2"/>
    <s v="Bakersfield College"/>
    <s v="21"/>
    <x v="6"/>
    <s v="210"/>
    <s v="VP of Student Learning"/>
    <s v="210A"/>
    <s v="VP Student Learning"/>
    <m/>
    <m/>
    <m/>
  </r>
  <r>
    <s v="BPE784"/>
    <x v="0"/>
    <s v="LABORF"/>
    <s v="2026"/>
    <n v="0"/>
    <s v="GU001"/>
    <s v="210VI0"/>
    <s v="2394"/>
    <s v="601000"/>
    <m/>
    <m/>
    <s v="0"/>
    <s v="District"/>
    <s v="2"/>
    <s v="Bakersfield College"/>
    <s v="21"/>
    <x v="6"/>
    <s v="210"/>
    <s v="VP of Student Learning"/>
    <s v="210A"/>
    <s v="VP Student Learning"/>
    <m/>
    <m/>
    <m/>
  </r>
  <r>
    <s v="BMN215"/>
    <x v="0"/>
    <s v="LABORF"/>
    <s v="2026"/>
    <n v="113446.77"/>
    <s v="GU001"/>
    <s v="210VI0"/>
    <s v="2110"/>
    <s v="601000"/>
    <m/>
    <m/>
    <s v="0"/>
    <s v="District"/>
    <s v="2"/>
    <s v="Bakersfield College"/>
    <s v="21"/>
    <x v="6"/>
    <s v="210"/>
    <s v="VP of Student Learning"/>
    <s v="210A"/>
    <s v="VP Student Learning"/>
    <m/>
    <m/>
    <m/>
  </r>
  <r>
    <s v="BPE086"/>
    <x v="0"/>
    <s v="LABORF"/>
    <s v="2026"/>
    <n v="0"/>
    <s v="GU001"/>
    <s v="210VI0"/>
    <s v="2394"/>
    <s v="601000"/>
    <m/>
    <m/>
    <s v="0"/>
    <s v="District"/>
    <s v="2"/>
    <s v="Bakersfield College"/>
    <s v="21"/>
    <x v="6"/>
    <s v="210"/>
    <s v="VP of Student Learning"/>
    <s v="210A"/>
    <s v="VP Student Learning"/>
    <m/>
    <m/>
    <m/>
  </r>
  <r>
    <s v="BPE087"/>
    <x v="0"/>
    <s v="LABORF"/>
    <s v="2026"/>
    <n v="0"/>
    <s v="GU001"/>
    <s v="210VI0"/>
    <s v="2394"/>
    <s v="601000"/>
    <m/>
    <m/>
    <s v="0"/>
    <s v="District"/>
    <s v="2"/>
    <s v="Bakersfield College"/>
    <s v="21"/>
    <x v="6"/>
    <s v="210"/>
    <s v="VP of Student Learning"/>
    <s v="210A"/>
    <s v="VP Student Learning"/>
    <m/>
    <m/>
    <m/>
  </r>
  <r>
    <s v="BPE234"/>
    <x v="0"/>
    <s v="LABORF"/>
    <s v="2026"/>
    <n v="0"/>
    <s v="GU001"/>
    <s v="210VI0"/>
    <s v="2394"/>
    <s v="601000"/>
    <m/>
    <m/>
    <s v="0"/>
    <s v="District"/>
    <s v="2"/>
    <s v="Bakersfield College"/>
    <s v="21"/>
    <x v="6"/>
    <s v="210"/>
    <s v="VP of Student Learning"/>
    <s v="210A"/>
    <s v="VP Student Learning"/>
    <m/>
    <m/>
    <m/>
  </r>
  <r>
    <s v="BPE316"/>
    <x v="0"/>
    <s v="LABORF"/>
    <s v="2026"/>
    <n v="0"/>
    <s v="GU001"/>
    <s v="210VI0"/>
    <s v="2394"/>
    <s v="601000"/>
    <m/>
    <m/>
    <s v="0"/>
    <s v="District"/>
    <s v="2"/>
    <s v="Bakersfield College"/>
    <s v="21"/>
    <x v="6"/>
    <s v="210"/>
    <s v="VP of Student Learning"/>
    <s v="210A"/>
    <s v="VP Student Learning"/>
    <m/>
    <m/>
    <m/>
  </r>
  <r>
    <s v="BPE331"/>
    <x v="0"/>
    <s v="LABORF"/>
    <s v="2026"/>
    <n v="0"/>
    <s v="GU001"/>
    <s v="210VI0"/>
    <s v="2394"/>
    <s v="601000"/>
    <m/>
    <m/>
    <s v="0"/>
    <s v="District"/>
    <s v="2"/>
    <s v="Bakersfield College"/>
    <s v="21"/>
    <x v="6"/>
    <s v="210"/>
    <s v="VP of Student Learning"/>
    <s v="210A"/>
    <s v="VP Student Learning"/>
    <m/>
    <m/>
    <m/>
  </r>
  <r>
    <s v="BPE334"/>
    <x v="0"/>
    <s v="LABORF"/>
    <s v="2026"/>
    <n v="0"/>
    <s v="GU001"/>
    <s v="210VI0"/>
    <s v="2394"/>
    <s v="601000"/>
    <m/>
    <m/>
    <s v="0"/>
    <s v="District"/>
    <s v="2"/>
    <s v="Bakersfield College"/>
    <s v="21"/>
    <x v="6"/>
    <s v="210"/>
    <s v="VP of Student Learning"/>
    <s v="210A"/>
    <s v="VP Student Learning"/>
    <m/>
    <m/>
    <m/>
  </r>
  <r>
    <s v="BPE352"/>
    <x v="0"/>
    <s v="LABORF"/>
    <s v="2026"/>
    <n v="0"/>
    <s v="GU001"/>
    <s v="210VI0"/>
    <s v="2394"/>
    <s v="601000"/>
    <m/>
    <m/>
    <s v="0"/>
    <s v="District"/>
    <s v="2"/>
    <s v="Bakersfield College"/>
    <s v="21"/>
    <x v="6"/>
    <s v="210"/>
    <s v="VP of Student Learning"/>
    <s v="210A"/>
    <s v="VP Student Learning"/>
    <m/>
    <m/>
    <m/>
  </r>
  <r>
    <s v="BPE377"/>
    <x v="0"/>
    <s v="LABORF"/>
    <s v="2026"/>
    <n v="0"/>
    <s v="GU001"/>
    <s v="210VI0"/>
    <s v="2394"/>
    <s v="601000"/>
    <m/>
    <m/>
    <s v="0"/>
    <s v="District"/>
    <s v="2"/>
    <s v="Bakersfield College"/>
    <s v="21"/>
    <x v="6"/>
    <s v="210"/>
    <s v="VP of Student Learning"/>
    <s v="210A"/>
    <s v="VP Student Learning"/>
    <m/>
    <m/>
    <m/>
  </r>
  <r>
    <s v="BPE447"/>
    <x v="0"/>
    <s v="LABORF"/>
    <s v="2026"/>
    <n v="0"/>
    <s v="GU001"/>
    <s v="210VI0"/>
    <s v="2394"/>
    <s v="601000"/>
    <m/>
    <m/>
    <s v="0"/>
    <s v="District"/>
    <s v="2"/>
    <s v="Bakersfield College"/>
    <s v="21"/>
    <x v="6"/>
    <s v="210"/>
    <s v="VP of Student Learning"/>
    <s v="210A"/>
    <s v="VP Student Learning"/>
    <m/>
    <m/>
    <m/>
  </r>
  <r>
    <s v="BTF072"/>
    <x v="0"/>
    <s v="LABORF"/>
    <s v="2026"/>
    <n v="0"/>
    <s v="GU001"/>
    <s v="210VI0"/>
    <s v="1311"/>
    <s v="499900"/>
    <m/>
    <m/>
    <s v="0"/>
    <s v="District"/>
    <s v="2"/>
    <s v="Bakersfield College"/>
    <s v="21"/>
    <x v="6"/>
    <s v="210"/>
    <s v="VP of Student Learning"/>
    <s v="210A"/>
    <s v="VP Student Learning"/>
    <m/>
    <m/>
    <m/>
  </r>
  <r>
    <s v="BPE786"/>
    <x v="0"/>
    <s v="LABORF"/>
    <s v="2026"/>
    <n v="0"/>
    <s v="GU001"/>
    <s v="210VI0"/>
    <s v="2394"/>
    <s v="601000"/>
    <m/>
    <m/>
    <s v="0"/>
    <s v="District"/>
    <s v="2"/>
    <s v="Bakersfield College"/>
    <s v="21"/>
    <x v="6"/>
    <s v="210"/>
    <s v="VP of Student Learning"/>
    <s v="210A"/>
    <s v="VP Student Learning"/>
    <m/>
    <m/>
    <m/>
  </r>
  <r>
    <s v="BPE018"/>
    <x v="0"/>
    <s v="LABORF"/>
    <s v="2026"/>
    <n v="0"/>
    <s v="GU001"/>
    <s v="210VI0"/>
    <s v="2394"/>
    <s v="601000"/>
    <m/>
    <m/>
    <s v="0"/>
    <s v="District"/>
    <s v="2"/>
    <s v="Bakersfield College"/>
    <s v="21"/>
    <x v="6"/>
    <s v="210"/>
    <s v="VP of Student Learning"/>
    <s v="210A"/>
    <s v="VP Student Learning"/>
    <m/>
    <m/>
    <m/>
  </r>
  <r>
    <s v="BPE021"/>
    <x v="0"/>
    <s v="LABORF"/>
    <s v="2026"/>
    <n v="0"/>
    <s v="GU001"/>
    <s v="210VI0"/>
    <s v="2394"/>
    <s v="601000"/>
    <m/>
    <m/>
    <s v="0"/>
    <s v="District"/>
    <s v="2"/>
    <s v="Bakersfield College"/>
    <s v="21"/>
    <x v="6"/>
    <s v="210"/>
    <s v="VP of Student Learning"/>
    <s v="210A"/>
    <s v="VP Student Learning"/>
    <m/>
    <m/>
    <m/>
  </r>
  <r>
    <s v="BPE069"/>
    <x v="0"/>
    <s v="LABORF"/>
    <s v="2026"/>
    <n v="0"/>
    <s v="GU001"/>
    <s v="210VI0"/>
    <s v="2394"/>
    <s v="601000"/>
    <m/>
    <m/>
    <s v="0"/>
    <s v="District"/>
    <s v="2"/>
    <s v="Bakersfield College"/>
    <s v="21"/>
    <x v="6"/>
    <s v="210"/>
    <s v="VP of Student Learning"/>
    <s v="210A"/>
    <s v="VP Student Learning"/>
    <m/>
    <m/>
    <m/>
  </r>
  <r>
    <s v="BPE081"/>
    <x v="0"/>
    <s v="LABORF"/>
    <s v="2026"/>
    <n v="0"/>
    <s v="GU001"/>
    <s v="210VI0"/>
    <s v="2394"/>
    <s v="601000"/>
    <m/>
    <m/>
    <s v="0"/>
    <s v="District"/>
    <s v="2"/>
    <s v="Bakersfield College"/>
    <s v="21"/>
    <x v="6"/>
    <s v="210"/>
    <s v="VP of Student Learning"/>
    <s v="210A"/>
    <s v="VP Student Learning"/>
    <m/>
    <m/>
    <m/>
  </r>
  <r>
    <s v="BPE089"/>
    <x v="0"/>
    <s v="LABORF"/>
    <s v="2026"/>
    <n v="0"/>
    <s v="GU001"/>
    <s v="210VI0"/>
    <s v="2394"/>
    <s v="601000"/>
    <m/>
    <m/>
    <s v="0"/>
    <s v="District"/>
    <s v="2"/>
    <s v="Bakersfield College"/>
    <s v="21"/>
    <x v="6"/>
    <s v="210"/>
    <s v="VP of Student Learning"/>
    <s v="210A"/>
    <s v="VP Student Learning"/>
    <m/>
    <m/>
    <m/>
  </r>
  <r>
    <s v="BPE289"/>
    <x v="0"/>
    <s v="LABORF"/>
    <s v="2026"/>
    <n v="0"/>
    <s v="GU001"/>
    <s v="210VI0"/>
    <s v="2394"/>
    <s v="601000"/>
    <m/>
    <m/>
    <s v="0"/>
    <s v="District"/>
    <s v="2"/>
    <s v="Bakersfield College"/>
    <s v="21"/>
    <x v="6"/>
    <s v="210"/>
    <s v="VP of Student Learning"/>
    <s v="210A"/>
    <s v="VP Student Learning"/>
    <m/>
    <m/>
    <m/>
  </r>
  <r>
    <s v="BPE364"/>
    <x v="0"/>
    <s v="LABORF"/>
    <s v="2026"/>
    <n v="0"/>
    <s v="GU001"/>
    <s v="210VI0"/>
    <s v="2394"/>
    <s v="601000"/>
    <m/>
    <m/>
    <s v="0"/>
    <s v="District"/>
    <s v="2"/>
    <s v="Bakersfield College"/>
    <s v="21"/>
    <x v="6"/>
    <s v="210"/>
    <s v="VP of Student Learning"/>
    <s v="210A"/>
    <s v="VP Student Learning"/>
    <m/>
    <m/>
    <m/>
  </r>
  <r>
    <s v="BPE452"/>
    <x v="0"/>
    <s v="LABORF"/>
    <s v="2026"/>
    <n v="0"/>
    <s v="GU001"/>
    <s v="210VI0"/>
    <s v="2394"/>
    <s v="601000"/>
    <m/>
    <m/>
    <s v="0"/>
    <s v="District"/>
    <s v="2"/>
    <s v="Bakersfield College"/>
    <s v="21"/>
    <x v="6"/>
    <s v="210"/>
    <s v="VP of Student Learning"/>
    <s v="210A"/>
    <s v="VP Student Learning"/>
    <m/>
    <m/>
    <m/>
  </r>
  <r>
    <s v="BPE469"/>
    <x v="0"/>
    <s v="LABORF"/>
    <s v="2026"/>
    <n v="0"/>
    <s v="GU001"/>
    <s v="210VI0"/>
    <s v="2394"/>
    <s v="601000"/>
    <m/>
    <m/>
    <s v="0"/>
    <s v="District"/>
    <s v="2"/>
    <s v="Bakersfield College"/>
    <s v="21"/>
    <x v="6"/>
    <s v="210"/>
    <s v="VP of Student Learning"/>
    <s v="210A"/>
    <s v="VP Student Learning"/>
    <m/>
    <m/>
    <m/>
  </r>
  <r>
    <s v="BPE472"/>
    <x v="0"/>
    <s v="LABORF"/>
    <s v="2026"/>
    <n v="0"/>
    <s v="GU001"/>
    <s v="210VI0"/>
    <s v="2394"/>
    <s v="601000"/>
    <m/>
    <m/>
    <s v="0"/>
    <s v="District"/>
    <s v="2"/>
    <s v="Bakersfield College"/>
    <s v="21"/>
    <x v="6"/>
    <s v="210"/>
    <s v="VP of Student Learning"/>
    <s v="210A"/>
    <s v="VP Student Learning"/>
    <m/>
    <m/>
    <m/>
  </r>
  <r>
    <s v="BPE549"/>
    <x v="0"/>
    <s v="LABORF"/>
    <s v="2026"/>
    <n v="0"/>
    <s v="GU001"/>
    <s v="210VI0"/>
    <s v="2394"/>
    <s v="601000"/>
    <m/>
    <m/>
    <s v="0"/>
    <s v="District"/>
    <s v="2"/>
    <s v="Bakersfield College"/>
    <s v="21"/>
    <x v="6"/>
    <s v="210"/>
    <s v="VP of Student Learning"/>
    <s v="210A"/>
    <s v="VP Student Learning"/>
    <m/>
    <m/>
    <m/>
  </r>
  <r>
    <s v="BTF097"/>
    <x v="0"/>
    <s v="LABORF"/>
    <s v="2026"/>
    <n v="0"/>
    <s v="GU001"/>
    <s v="210VI0"/>
    <s v="1311"/>
    <s v="499900"/>
    <m/>
    <m/>
    <s v="0"/>
    <s v="District"/>
    <s v="2"/>
    <s v="Bakersfield College"/>
    <s v="21"/>
    <x v="6"/>
    <s v="210"/>
    <s v="VP of Student Learning"/>
    <s v="210A"/>
    <s v="VP Student Learning"/>
    <m/>
    <m/>
    <m/>
  </r>
  <r>
    <s v="BTF100"/>
    <x v="0"/>
    <s v="LABORF"/>
    <s v="2026"/>
    <n v="0"/>
    <s v="GU001"/>
    <s v="210VI0"/>
    <s v="1311"/>
    <s v="499900"/>
    <m/>
    <m/>
    <s v="0"/>
    <s v="District"/>
    <s v="2"/>
    <s v="Bakersfield College"/>
    <s v="21"/>
    <x v="6"/>
    <s v="210"/>
    <s v="VP of Student Learning"/>
    <s v="210A"/>
    <s v="VP Student Learning"/>
    <m/>
    <m/>
    <m/>
  </r>
  <r>
    <s v="BTF109"/>
    <x v="0"/>
    <s v="LABORF"/>
    <s v="2026"/>
    <n v="0"/>
    <s v="GU001"/>
    <s v="210VI0"/>
    <s v="1311"/>
    <s v="499900"/>
    <m/>
    <m/>
    <s v="0"/>
    <s v="District"/>
    <s v="2"/>
    <s v="Bakersfield College"/>
    <s v="21"/>
    <x v="6"/>
    <s v="210"/>
    <s v="VP of Student Learning"/>
    <s v="210A"/>
    <s v="VP Student Learning"/>
    <m/>
    <m/>
    <m/>
  </r>
  <r>
    <s v="BPE595"/>
    <x v="0"/>
    <s v="LABORF"/>
    <s v="2026"/>
    <n v="0"/>
    <s v="GU001"/>
    <s v="210VI0"/>
    <s v="2394"/>
    <s v="601000"/>
    <m/>
    <m/>
    <s v="0"/>
    <s v="District"/>
    <s v="2"/>
    <s v="Bakersfield College"/>
    <s v="21"/>
    <x v="6"/>
    <s v="210"/>
    <s v="VP of Student Learning"/>
    <s v="210A"/>
    <s v="VP Student Learning"/>
    <m/>
    <m/>
    <m/>
  </r>
  <r>
    <s v="BPE741"/>
    <x v="0"/>
    <s v="LABORF"/>
    <s v="2026"/>
    <n v="0"/>
    <s v="GU001"/>
    <s v="210VI0"/>
    <s v="2394"/>
    <s v="601000"/>
    <m/>
    <m/>
    <s v="0"/>
    <s v="District"/>
    <s v="2"/>
    <s v="Bakersfield College"/>
    <s v="21"/>
    <x v="6"/>
    <s v="210"/>
    <s v="VP of Student Learning"/>
    <s v="210A"/>
    <s v="VP Student Learning"/>
    <m/>
    <m/>
    <m/>
  </r>
  <r>
    <s v="BPE788"/>
    <x v="0"/>
    <s v="LABORF"/>
    <s v="2026"/>
    <n v="0"/>
    <s v="GU001"/>
    <s v="210VI0"/>
    <s v="2394"/>
    <s v="601000"/>
    <m/>
    <m/>
    <s v="0"/>
    <s v="District"/>
    <s v="2"/>
    <s v="Bakersfield College"/>
    <s v="21"/>
    <x v="6"/>
    <s v="210"/>
    <s v="VP of Student Learning"/>
    <s v="210A"/>
    <s v="VP Student Learning"/>
    <m/>
    <m/>
    <m/>
  </r>
  <r>
    <s v="BPE062"/>
    <x v="0"/>
    <s v="LABORF"/>
    <s v="2026"/>
    <n v="0"/>
    <s v="GU001"/>
    <s v="210VI0"/>
    <s v="2394"/>
    <s v="601000"/>
    <m/>
    <m/>
    <s v="0"/>
    <s v="District"/>
    <s v="2"/>
    <s v="Bakersfield College"/>
    <s v="21"/>
    <x v="6"/>
    <s v="210"/>
    <s v="VP of Student Learning"/>
    <s v="210A"/>
    <s v="VP Student Learning"/>
    <m/>
    <m/>
    <m/>
  </r>
  <r>
    <s v="BPE115"/>
    <x v="0"/>
    <s v="LABORF"/>
    <s v="2026"/>
    <n v="0"/>
    <s v="GU001"/>
    <s v="210VI0"/>
    <s v="2394"/>
    <s v="601000"/>
    <m/>
    <m/>
    <s v="0"/>
    <s v="District"/>
    <s v="2"/>
    <s v="Bakersfield College"/>
    <s v="21"/>
    <x v="6"/>
    <s v="210"/>
    <s v="VP of Student Learning"/>
    <s v="210A"/>
    <s v="VP Student Learning"/>
    <m/>
    <m/>
    <m/>
  </r>
  <r>
    <s v="BPE225"/>
    <x v="0"/>
    <s v="LABORF"/>
    <s v="2026"/>
    <n v="0"/>
    <s v="GU001"/>
    <s v="210VI0"/>
    <s v="2394"/>
    <s v="601000"/>
    <m/>
    <m/>
    <s v="0"/>
    <s v="District"/>
    <s v="2"/>
    <s v="Bakersfield College"/>
    <s v="21"/>
    <x v="6"/>
    <s v="210"/>
    <s v="VP of Student Learning"/>
    <s v="210A"/>
    <s v="VP Student Learning"/>
    <m/>
    <m/>
    <m/>
  </r>
  <r>
    <s v="BPE230"/>
    <x v="0"/>
    <s v="LABORF"/>
    <s v="2026"/>
    <n v="0"/>
    <s v="GU001"/>
    <s v="210VI0"/>
    <s v="2394"/>
    <s v="601000"/>
    <m/>
    <m/>
    <s v="0"/>
    <s v="District"/>
    <s v="2"/>
    <s v="Bakersfield College"/>
    <s v="21"/>
    <x v="6"/>
    <s v="210"/>
    <s v="VP of Student Learning"/>
    <s v="210A"/>
    <s v="VP Student Learning"/>
    <m/>
    <m/>
    <m/>
  </r>
  <r>
    <s v="BPE257"/>
    <x v="0"/>
    <s v="LABORF"/>
    <s v="2026"/>
    <n v="0"/>
    <s v="GU001"/>
    <s v="210VI0"/>
    <s v="2394"/>
    <s v="601000"/>
    <m/>
    <m/>
    <s v="0"/>
    <s v="District"/>
    <s v="2"/>
    <s v="Bakersfield College"/>
    <s v="21"/>
    <x v="6"/>
    <s v="210"/>
    <s v="VP of Student Learning"/>
    <s v="210A"/>
    <s v="VP Student Learning"/>
    <m/>
    <m/>
    <m/>
  </r>
  <r>
    <s v="BPE409"/>
    <x v="0"/>
    <s v="LABORF"/>
    <s v="2026"/>
    <n v="0"/>
    <s v="GU001"/>
    <s v="210VI0"/>
    <s v="2394"/>
    <s v="601000"/>
    <m/>
    <m/>
    <s v="0"/>
    <s v="District"/>
    <s v="2"/>
    <s v="Bakersfield College"/>
    <s v="21"/>
    <x v="6"/>
    <s v="210"/>
    <s v="VP of Student Learning"/>
    <s v="210A"/>
    <s v="VP Student Learning"/>
    <m/>
    <m/>
    <m/>
  </r>
  <r>
    <s v="BPE505"/>
    <x v="0"/>
    <s v="LABORF"/>
    <s v="2026"/>
    <n v="0"/>
    <s v="GU001"/>
    <s v="210VI0"/>
    <s v="2394"/>
    <s v="601000"/>
    <m/>
    <m/>
    <s v="0"/>
    <s v="District"/>
    <s v="2"/>
    <s v="Bakersfield College"/>
    <s v="21"/>
    <x v="6"/>
    <s v="210"/>
    <s v="VP of Student Learning"/>
    <s v="210A"/>
    <s v="VP Student Learning"/>
    <m/>
    <m/>
    <m/>
  </r>
  <r>
    <s v="BA2570"/>
    <x v="0"/>
    <s v="LABORF"/>
    <s v="2026"/>
    <n v="0"/>
    <s v="GU001"/>
    <s v="210VI0"/>
    <s v="1310"/>
    <s v="089900"/>
    <s v="BTL001"/>
    <m/>
    <s v="0"/>
    <s v="District"/>
    <s v="2"/>
    <s v="Bakersfield College"/>
    <s v="21"/>
    <x v="6"/>
    <s v="210"/>
    <s v="VP of Student Learning"/>
    <s v="210A"/>
    <s v="VP Student Learning"/>
    <m/>
    <m/>
    <m/>
  </r>
  <r>
    <s v="BTF084"/>
    <x v="0"/>
    <s v="LABORF"/>
    <s v="2026"/>
    <n v="0"/>
    <s v="GU001"/>
    <s v="210VI0"/>
    <s v="1311"/>
    <s v="499900"/>
    <m/>
    <m/>
    <s v="0"/>
    <s v="District"/>
    <s v="2"/>
    <s v="Bakersfield College"/>
    <s v="21"/>
    <x v="6"/>
    <s v="210"/>
    <s v="VP of Student Learning"/>
    <s v="210A"/>
    <s v="VP Student Learning"/>
    <m/>
    <m/>
    <m/>
  </r>
  <r>
    <s v="BPE578"/>
    <x v="0"/>
    <s v="LABORF"/>
    <s v="2026"/>
    <n v="0"/>
    <s v="GU001"/>
    <s v="210VI0"/>
    <s v="2394"/>
    <s v="601000"/>
    <m/>
    <m/>
    <s v="0"/>
    <s v="District"/>
    <s v="2"/>
    <s v="Bakersfield College"/>
    <s v="21"/>
    <x v="6"/>
    <s v="210"/>
    <s v="VP of Student Learning"/>
    <s v="210A"/>
    <s v="VP Student Learning"/>
    <m/>
    <m/>
    <m/>
  </r>
  <r>
    <s v="BPE747"/>
    <x v="0"/>
    <s v="LABORF"/>
    <s v="2026"/>
    <n v="0"/>
    <s v="GU001"/>
    <s v="210VI0"/>
    <s v="2394"/>
    <s v="601000"/>
    <m/>
    <m/>
    <s v="0"/>
    <s v="District"/>
    <s v="2"/>
    <s v="Bakersfield College"/>
    <s v="21"/>
    <x v="6"/>
    <s v="210"/>
    <s v="VP of Student Learning"/>
    <s v="210A"/>
    <s v="VP Student Learning"/>
    <m/>
    <m/>
    <m/>
  </r>
  <r>
    <s v="BPE752"/>
    <x v="0"/>
    <s v="LABORF"/>
    <s v="2026"/>
    <n v="0"/>
    <s v="GU001"/>
    <s v="210VI0"/>
    <s v="2394"/>
    <s v="601000"/>
    <m/>
    <m/>
    <s v="0"/>
    <s v="District"/>
    <s v="2"/>
    <s v="Bakersfield College"/>
    <s v="21"/>
    <x v="6"/>
    <s v="210"/>
    <s v="VP of Student Learning"/>
    <s v="210A"/>
    <s v="VP Student Learning"/>
    <m/>
    <m/>
    <m/>
  </r>
  <r>
    <s v="BPE131"/>
    <x v="0"/>
    <s v="LABORF"/>
    <s v="2026"/>
    <n v="0"/>
    <s v="GU001"/>
    <s v="210VI0"/>
    <s v="2394"/>
    <s v="601000"/>
    <m/>
    <m/>
    <s v="0"/>
    <s v="District"/>
    <s v="2"/>
    <s v="Bakersfield College"/>
    <s v="21"/>
    <x v="6"/>
    <s v="210"/>
    <s v="VP of Student Learning"/>
    <s v="210A"/>
    <s v="VP Student Learning"/>
    <m/>
    <m/>
    <m/>
  </r>
  <r>
    <s v="BPE167"/>
    <x v="0"/>
    <s v="LABORF"/>
    <s v="2026"/>
    <n v="0"/>
    <s v="GU001"/>
    <s v="210VI0"/>
    <s v="2394"/>
    <s v="601000"/>
    <m/>
    <m/>
    <s v="0"/>
    <s v="District"/>
    <s v="2"/>
    <s v="Bakersfield College"/>
    <s v="21"/>
    <x v="6"/>
    <s v="210"/>
    <s v="VP of Student Learning"/>
    <s v="210A"/>
    <s v="VP Student Learning"/>
    <m/>
    <m/>
    <m/>
  </r>
  <r>
    <s v="BPE194"/>
    <x v="0"/>
    <s v="LABORF"/>
    <s v="2026"/>
    <n v="0"/>
    <s v="GU001"/>
    <s v="210VI0"/>
    <s v="2394"/>
    <s v="601000"/>
    <m/>
    <m/>
    <s v="0"/>
    <s v="District"/>
    <s v="2"/>
    <s v="Bakersfield College"/>
    <s v="21"/>
    <x v="6"/>
    <s v="210"/>
    <s v="VP of Student Learning"/>
    <s v="210A"/>
    <s v="VP Student Learning"/>
    <m/>
    <m/>
    <m/>
  </r>
  <r>
    <s v="BPE228"/>
    <x v="0"/>
    <s v="LABORF"/>
    <s v="2026"/>
    <n v="0"/>
    <s v="GU001"/>
    <s v="210VI0"/>
    <s v="2394"/>
    <s v="601000"/>
    <m/>
    <m/>
    <s v="0"/>
    <s v="District"/>
    <s v="2"/>
    <s v="Bakersfield College"/>
    <s v="21"/>
    <x v="6"/>
    <s v="210"/>
    <s v="VP of Student Learning"/>
    <s v="210A"/>
    <s v="VP Student Learning"/>
    <m/>
    <m/>
    <m/>
  </r>
  <r>
    <s v="BPE255"/>
    <x v="0"/>
    <s v="LABORF"/>
    <s v="2026"/>
    <n v="0"/>
    <s v="GU001"/>
    <s v="210VI0"/>
    <s v="2394"/>
    <s v="601000"/>
    <m/>
    <m/>
    <s v="0"/>
    <s v="District"/>
    <s v="2"/>
    <s v="Bakersfield College"/>
    <s v="21"/>
    <x v="6"/>
    <s v="210"/>
    <s v="VP of Student Learning"/>
    <s v="210A"/>
    <s v="VP Student Learning"/>
    <m/>
    <m/>
    <m/>
  </r>
  <r>
    <s v="BPE274"/>
    <x v="0"/>
    <s v="LABORF"/>
    <s v="2026"/>
    <n v="0"/>
    <s v="GU001"/>
    <s v="210VI0"/>
    <s v="2394"/>
    <s v="601000"/>
    <m/>
    <m/>
    <s v="0"/>
    <s v="District"/>
    <s v="2"/>
    <s v="Bakersfield College"/>
    <s v="21"/>
    <x v="6"/>
    <s v="210"/>
    <s v="VP of Student Learning"/>
    <s v="210A"/>
    <s v="VP Student Learning"/>
    <m/>
    <m/>
    <m/>
  </r>
  <r>
    <s v="BPE475"/>
    <x v="0"/>
    <s v="LABORF"/>
    <s v="2026"/>
    <n v="0"/>
    <s v="GU001"/>
    <s v="210VI0"/>
    <s v="2394"/>
    <s v="601000"/>
    <m/>
    <m/>
    <s v="0"/>
    <s v="District"/>
    <s v="2"/>
    <s v="Bakersfield College"/>
    <s v="21"/>
    <x v="6"/>
    <s v="210"/>
    <s v="VP of Student Learning"/>
    <s v="210A"/>
    <s v="VP Student Learning"/>
    <m/>
    <m/>
    <m/>
  </r>
  <r>
    <s v="BPE504"/>
    <x v="0"/>
    <s v="LABORF"/>
    <s v="2026"/>
    <n v="0"/>
    <s v="GU001"/>
    <s v="210VI0"/>
    <s v="2394"/>
    <s v="601000"/>
    <m/>
    <m/>
    <s v="0"/>
    <s v="District"/>
    <s v="2"/>
    <s v="Bakersfield College"/>
    <s v="21"/>
    <x v="6"/>
    <s v="210"/>
    <s v="VP of Student Learning"/>
    <s v="210A"/>
    <s v="VP Student Learning"/>
    <m/>
    <m/>
    <m/>
  </r>
  <r>
    <s v="BPE565"/>
    <x v="0"/>
    <s v="LABORF"/>
    <s v="2026"/>
    <n v="0"/>
    <s v="GU001"/>
    <s v="210VI0"/>
    <s v="2394"/>
    <s v="601000"/>
    <m/>
    <m/>
    <s v="0"/>
    <s v="District"/>
    <s v="2"/>
    <s v="Bakersfield College"/>
    <s v="21"/>
    <x v="6"/>
    <s v="210"/>
    <s v="VP of Student Learning"/>
    <s v="210A"/>
    <s v="VP Student Learning"/>
    <m/>
    <m/>
    <m/>
  </r>
  <r>
    <s v="BMC064"/>
    <x v="0"/>
    <s v="LABORF"/>
    <s v="2026"/>
    <n v="69910.559999999998"/>
    <s v="GU001"/>
    <s v="210VI0"/>
    <s v="2191"/>
    <s v="601000"/>
    <m/>
    <m/>
    <s v="0"/>
    <s v="District"/>
    <s v="2"/>
    <s v="Bakersfield College"/>
    <s v="21"/>
    <x v="6"/>
    <s v="210"/>
    <s v="VP of Student Learning"/>
    <s v="210A"/>
    <s v="VP Student Learning"/>
    <m/>
    <m/>
    <m/>
  </r>
  <r>
    <s v="BMC094"/>
    <x v="0"/>
    <s v="LABORF"/>
    <s v="2026"/>
    <n v="50714.54"/>
    <s v="GU001"/>
    <s v="211SW0"/>
    <s v="2191"/>
    <s v="601000"/>
    <m/>
    <s v="BS"/>
    <s v="0"/>
    <s v="District"/>
    <s v="2"/>
    <s v="Bakersfield College"/>
    <s v="21"/>
    <x v="6"/>
    <s v="211"/>
    <s v="BC Exec Director Rural Initiatives"/>
    <s v="211A"/>
    <s v="Dean of Learning Resources &amp; IT"/>
    <m/>
    <m/>
    <m/>
  </r>
  <r>
    <s v="BMC638"/>
    <x v="0"/>
    <s v="LABORF"/>
    <s v="2026"/>
    <n v="0"/>
    <s v="RP634"/>
    <s v="211AEA"/>
    <s v="2191"/>
    <s v="684000"/>
    <m/>
    <m/>
    <s v="0"/>
    <s v="District"/>
    <s v="2"/>
    <s v="Bakersfield College"/>
    <s v="21"/>
    <x v="6"/>
    <s v="211"/>
    <s v="BC Exec Director Rural Initiatives"/>
    <s v="211E"/>
    <s v="BC Exec Director Rural Initiatives"/>
    <m/>
    <m/>
    <m/>
  </r>
  <r>
    <s v="BMF566"/>
    <x v="0"/>
    <s v="LABORF"/>
    <s v="2026"/>
    <n v="146915.12"/>
    <s v="GU001"/>
    <s v="211DC0"/>
    <s v="1100"/>
    <s v="220700"/>
    <m/>
    <s v="BD"/>
    <s v="0"/>
    <s v="District"/>
    <s v="2"/>
    <s v="Bakersfield College"/>
    <s v="21"/>
    <x v="6"/>
    <s v="211"/>
    <s v="BC Exec Director Rural Initiatives"/>
    <s v="211E"/>
    <s v="BC Exec Director Rural Initiatives"/>
    <m/>
    <m/>
    <m/>
  </r>
  <r>
    <s v="BMC012"/>
    <x v="0"/>
    <s v="LABORF"/>
    <s v="2026"/>
    <n v="0"/>
    <s v="GU001"/>
    <s v="211DC0"/>
    <s v="2191"/>
    <s v="601000"/>
    <m/>
    <s v="BD"/>
    <s v="0"/>
    <s v="District"/>
    <s v="2"/>
    <s v="Bakersfield College"/>
    <s v="21"/>
    <x v="6"/>
    <s v="211"/>
    <s v="BC Exec Director Rural Initiatives"/>
    <s v="211E"/>
    <s v="BC Exec Director Rural Initiatives"/>
    <m/>
    <m/>
    <m/>
  </r>
  <r>
    <s v="BMC791"/>
    <x v="0"/>
    <s v="LABORF"/>
    <s v="2026"/>
    <n v="98781.82"/>
    <s v="GU001"/>
    <s v="211DC0"/>
    <s v="2191"/>
    <s v="601000"/>
    <m/>
    <s v="BD"/>
    <s v="0"/>
    <s v="District"/>
    <s v="2"/>
    <s v="Bakersfield College"/>
    <s v="21"/>
    <x v="6"/>
    <s v="211"/>
    <s v="BC Exec Director Rural Initiatives"/>
    <s v="211E"/>
    <s v="BC Exec Director Rural Initiatives"/>
    <m/>
    <m/>
    <m/>
  </r>
  <r>
    <s v="BMC396"/>
    <x v="0"/>
    <s v="LABORF"/>
    <s v="2026"/>
    <n v="60283.63"/>
    <s v="GU001"/>
    <s v="212DO0"/>
    <s v="2191"/>
    <s v="601000"/>
    <m/>
    <m/>
    <s v="0"/>
    <s v="District"/>
    <s v="2"/>
    <s v="Bakersfield College"/>
    <s v="21"/>
    <x v="6"/>
    <s v="212"/>
    <s v="Dean of Student Learning"/>
    <s v="212D"/>
    <s v="Dean of Instruction"/>
    <m/>
    <m/>
    <m/>
  </r>
  <r>
    <s v="BMF604"/>
    <x v="0"/>
    <s v="LABORF"/>
    <s v="2026"/>
    <n v="124389.13"/>
    <s v="GU001"/>
    <s v="212PA2"/>
    <s v="1100"/>
    <s v="100400"/>
    <m/>
    <m/>
    <s v="0"/>
    <s v="District"/>
    <s v="2"/>
    <s v="Bakersfield College"/>
    <s v="21"/>
    <x v="6"/>
    <s v="212"/>
    <s v="Dean of Student Learning"/>
    <s v="212P"/>
    <s v="Performing Arts"/>
    <m/>
    <m/>
    <m/>
  </r>
  <r>
    <s v="BPE014"/>
    <x v="0"/>
    <s v="LABORF"/>
    <s v="2026"/>
    <n v="0"/>
    <s v="GU001"/>
    <s v="212PA3"/>
    <s v="2394"/>
    <s v="100700"/>
    <m/>
    <m/>
    <s v="0"/>
    <s v="District"/>
    <s v="2"/>
    <s v="Bakersfield College"/>
    <s v="21"/>
    <x v="6"/>
    <s v="212"/>
    <s v="Dean of Student Learning"/>
    <s v="212P"/>
    <s v="Performing Arts"/>
    <m/>
    <m/>
    <m/>
  </r>
  <r>
    <s v="BMN157"/>
    <x v="0"/>
    <s v="LABORF"/>
    <s v="2026"/>
    <n v="86720.5"/>
    <s v="GU001"/>
    <s v="213AGR"/>
    <s v="2110"/>
    <s v="601000"/>
    <m/>
    <m/>
    <s v="0"/>
    <s v="District"/>
    <s v="2"/>
    <s v="Bakersfield College"/>
    <s v="21"/>
    <x v="6"/>
    <s v="213"/>
    <s v="Dean of Economics &amp; Workforce Dev"/>
    <s v="213B"/>
    <s v="Agriculture Department"/>
    <m/>
    <m/>
    <m/>
  </r>
  <r>
    <s v="BMF100"/>
    <x v="0"/>
    <s v="LABORF"/>
    <s v="2026"/>
    <n v="105317.73"/>
    <s v="GU001"/>
    <s v="213AGR"/>
    <s v="1100"/>
    <s v="011200"/>
    <m/>
    <m/>
    <s v="0"/>
    <s v="District"/>
    <s v="2"/>
    <s v="Bakersfield College"/>
    <s v="21"/>
    <x v="6"/>
    <s v="213"/>
    <s v="Dean of Economics &amp; Workforce Dev"/>
    <s v="213B"/>
    <s v="Agriculture Department"/>
    <m/>
    <m/>
    <m/>
  </r>
  <r>
    <s v="BMF631"/>
    <x v="0"/>
    <s v="LABORF"/>
    <s v="2026"/>
    <n v="135550.56"/>
    <s v="GU001"/>
    <s v="213AGR"/>
    <s v="1100"/>
    <s v="011200"/>
    <m/>
    <m/>
    <s v="0"/>
    <s v="District"/>
    <s v="2"/>
    <s v="Bakersfield College"/>
    <s v="21"/>
    <x v="6"/>
    <s v="213"/>
    <s v="Dean of Economics &amp; Workforce Dev"/>
    <s v="213B"/>
    <s v="Agriculture Department"/>
    <m/>
    <m/>
    <m/>
  </r>
  <r>
    <s v="BMN212"/>
    <x v="0"/>
    <s v="LABORF"/>
    <s v="2026"/>
    <n v="88888.51"/>
    <s v="RP041"/>
    <s v="213SN2"/>
    <s v="2110"/>
    <s v="684000"/>
    <m/>
    <m/>
    <s v="0"/>
    <s v="District"/>
    <s v="2"/>
    <s v="Bakersfield College"/>
    <s v="21"/>
    <x v="6"/>
    <s v="213"/>
    <s v="Dean of Economics &amp; Workforce Dev"/>
    <s v="213S"/>
    <s v="BC SOC SCIENCE/RISING SCHOL"/>
    <m/>
    <m/>
    <m/>
  </r>
  <r>
    <s v="BMF526"/>
    <x v="0"/>
    <s v="LABORF"/>
    <s v="2026"/>
    <n v="142412.79999999999"/>
    <s v="GU001"/>
    <s v="213SS1"/>
    <s v="1100"/>
    <s v="220500"/>
    <m/>
    <m/>
    <s v="0"/>
    <s v="District"/>
    <s v="2"/>
    <s v="Bakersfield College"/>
    <s v="21"/>
    <x v="6"/>
    <s v="213"/>
    <s v="Dean of Economics &amp; Workforce Dev"/>
    <s v="213S"/>
    <s v="BC SOC SCIENCE/RISING SCHOL"/>
    <m/>
    <m/>
    <m/>
  </r>
  <r>
    <s v="BMF613"/>
    <x v="0"/>
    <s v="LABORF"/>
    <s v="2026"/>
    <n v="138939.32"/>
    <s v="GU001"/>
    <s v="213SS1"/>
    <s v="1100"/>
    <s v="220500"/>
    <m/>
    <m/>
    <s v="0"/>
    <s v="District"/>
    <s v="2"/>
    <s v="Bakersfield College"/>
    <s v="21"/>
    <x v="6"/>
    <s v="213"/>
    <s v="Dean of Economics &amp; Workforce Dev"/>
    <s v="213S"/>
    <s v="BC SOC SCIENCE/RISING SCHOL"/>
    <m/>
    <m/>
    <m/>
  </r>
  <r>
    <s v="BMF339"/>
    <x v="0"/>
    <s v="LABORF"/>
    <s v="2026"/>
    <n v="126684.44"/>
    <s v="GU001"/>
    <s v="213SS1"/>
    <s v="1100"/>
    <s v="220500"/>
    <m/>
    <m/>
    <s v="0"/>
    <s v="District"/>
    <s v="2"/>
    <s v="Bakersfield College"/>
    <s v="21"/>
    <x v="6"/>
    <s v="213"/>
    <s v="Dean of Economics &amp; Workforce Dev"/>
    <s v="213S"/>
    <s v="BC SOC SCIENCE/RISING SCHOL"/>
    <m/>
    <m/>
    <m/>
  </r>
  <r>
    <s v="BMF489"/>
    <x v="0"/>
    <s v="LABORF"/>
    <s v="2026"/>
    <n v="85447.679999999993"/>
    <s v="RP335"/>
    <s v="214SU1"/>
    <s v="1251"/>
    <s v="601000"/>
    <s v="STEM02"/>
    <m/>
    <s v="0"/>
    <s v="District"/>
    <s v="2"/>
    <s v="Bakersfield College"/>
    <s v="21"/>
    <x v="6"/>
    <s v="214"/>
    <s v="Dean of Instruction"/>
    <s v="214S"/>
    <s v="BC Stem"/>
    <m/>
    <m/>
    <m/>
  </r>
  <r>
    <s v="BMF224"/>
    <x v="0"/>
    <s v="LABORF"/>
    <s v="2026"/>
    <n v="0"/>
    <s v="GU001"/>
    <s v="215BD1"/>
    <s v="1100"/>
    <s v="040100"/>
    <m/>
    <m/>
    <s v="0"/>
    <s v="District"/>
    <s v="2"/>
    <s v="Bakersfield College"/>
    <s v="21"/>
    <x v="6"/>
    <s v="215"/>
    <s v="Dean-Stdnt Lrning (Math/HC)"/>
    <s v="215B"/>
    <s v="Biology Science Department"/>
    <m/>
    <m/>
    <m/>
  </r>
  <r>
    <s v="BMF492"/>
    <x v="0"/>
    <s v="LABORF"/>
    <s v="2026"/>
    <n v="129018.97"/>
    <s v="GU001"/>
    <s v="215BD1"/>
    <s v="1100"/>
    <s v="040100"/>
    <m/>
    <m/>
    <s v="0"/>
    <s v="District"/>
    <s v="2"/>
    <s v="Bakersfield College"/>
    <s v="21"/>
    <x v="6"/>
    <s v="215"/>
    <s v="Dean-Stdnt Lrning (Math/HC)"/>
    <s v="215B"/>
    <s v="Biology Science Department"/>
    <m/>
    <m/>
    <m/>
  </r>
  <r>
    <s v="BMF206"/>
    <x v="0"/>
    <s v="LABORF"/>
    <s v="2026"/>
    <n v="154352.71"/>
    <s v="GU001"/>
    <s v="215BD1"/>
    <s v="1100"/>
    <s v="040100"/>
    <m/>
    <m/>
    <s v="0"/>
    <s v="District"/>
    <s v="2"/>
    <s v="Bakersfield College"/>
    <s v="21"/>
    <x v="6"/>
    <s v="215"/>
    <s v="Dean-Stdnt Lrning (Math/HC)"/>
    <s v="215B"/>
    <s v="Biology Science Department"/>
    <m/>
    <m/>
    <m/>
  </r>
  <r>
    <s v="BMF331"/>
    <x v="0"/>
    <s v="LABORF"/>
    <s v="2026"/>
    <n v="116251.08"/>
    <s v="GU001"/>
    <s v="215MA1"/>
    <s v="1100"/>
    <s v="170100"/>
    <m/>
    <m/>
    <s v="0"/>
    <s v="District"/>
    <s v="2"/>
    <s v="Bakersfield College"/>
    <s v="21"/>
    <x v="6"/>
    <s v="215"/>
    <s v="Dean-Stdnt Lrning (Math/HC)"/>
    <s v="215F"/>
    <s v="Math General"/>
    <m/>
    <m/>
    <m/>
  </r>
  <r>
    <s v="BMF330"/>
    <x v="0"/>
    <s v="LABORF"/>
    <s v="2026"/>
    <n v="0"/>
    <s v="GU001"/>
    <s v="215MA1"/>
    <s v="1100"/>
    <s v="170100"/>
    <m/>
    <m/>
    <s v="0"/>
    <s v="District"/>
    <s v="2"/>
    <s v="Bakersfield College"/>
    <s v="21"/>
    <x v="6"/>
    <s v="215"/>
    <s v="Dean-Stdnt Lrning (Math/HC)"/>
    <s v="215F"/>
    <s v="Math General"/>
    <m/>
    <m/>
    <m/>
  </r>
  <r>
    <s v="BMF548"/>
    <x v="0"/>
    <s v="LABORF"/>
    <s v="2026"/>
    <n v="0"/>
    <s v="GU001"/>
    <s v="215MA1"/>
    <s v="1100"/>
    <s v="170100"/>
    <m/>
    <m/>
    <s v="0"/>
    <s v="District"/>
    <s v="2"/>
    <s v="Bakersfield College"/>
    <s v="21"/>
    <x v="6"/>
    <s v="215"/>
    <s v="Dean-Stdnt Lrning (Math/HC)"/>
    <s v="215F"/>
    <s v="Math General"/>
    <m/>
    <m/>
    <m/>
  </r>
  <r>
    <s v="BMF651"/>
    <x v="0"/>
    <s v="LABORF"/>
    <s v="2026"/>
    <n v="102749.01"/>
    <s v="GU001"/>
    <s v="215SI1"/>
    <s v="1100"/>
    <s v="190500"/>
    <m/>
    <m/>
    <s v="0"/>
    <s v="District"/>
    <s v="2"/>
    <s v="Bakersfield College"/>
    <s v="21"/>
    <x v="6"/>
    <s v="215"/>
    <s v="Dean-Stdnt Lrning (Math/HC)"/>
    <s v="215G"/>
    <s v="Physical Science"/>
    <m/>
    <m/>
    <m/>
  </r>
  <r>
    <s v="BMF187"/>
    <x v="0"/>
    <s v="LABORF"/>
    <s v="2026"/>
    <n v="154352.71"/>
    <s v="GU001"/>
    <s v="215SI1"/>
    <s v="1100"/>
    <s v="191400"/>
    <m/>
    <m/>
    <s v="0"/>
    <s v="District"/>
    <s v="2"/>
    <s v="Bakersfield College"/>
    <s v="21"/>
    <x v="6"/>
    <s v="215"/>
    <s v="Dean-Stdnt Lrning (Math/HC)"/>
    <s v="215G"/>
    <s v="Physical Science"/>
    <m/>
    <m/>
    <m/>
  </r>
  <r>
    <s v="BMF188"/>
    <x v="0"/>
    <s v="LABORF"/>
    <s v="2026"/>
    <n v="119806.94"/>
    <s v="GU001"/>
    <s v="215SI1"/>
    <s v="1100"/>
    <s v="190500"/>
    <m/>
    <m/>
    <s v="0"/>
    <s v="District"/>
    <s v="2"/>
    <s v="Bakersfield College"/>
    <s v="21"/>
    <x v="6"/>
    <s v="215"/>
    <s v="Dean-Stdnt Lrning (Math/HC)"/>
    <s v="215G"/>
    <s v="Physical Science"/>
    <m/>
    <m/>
    <m/>
  </r>
  <r>
    <s v="BMF066"/>
    <x v="0"/>
    <s v="LABORF"/>
    <s v="2026"/>
    <n v="0"/>
    <s v="GU001"/>
    <s v="215PE1"/>
    <s v="1100"/>
    <s v="070200"/>
    <m/>
    <m/>
    <s v="0"/>
    <s v="District"/>
    <s v="2"/>
    <s v="Bakersfield College"/>
    <s v="21"/>
    <x v="6"/>
    <s v="215"/>
    <s v="Dean-Stdnt Lrning (Math/HC)"/>
    <s v="215P"/>
    <s v="BC ENGINEERING"/>
    <m/>
    <m/>
    <m/>
  </r>
  <r>
    <s v="BPE691"/>
    <x v="0"/>
    <s v="LABORF"/>
    <s v="2026"/>
    <n v="0"/>
    <s v="RP651"/>
    <s v="215PN1"/>
    <s v="2394"/>
    <s v="601000"/>
    <m/>
    <m/>
    <s v="0"/>
    <s v="District"/>
    <s v="2"/>
    <s v="Bakersfield College"/>
    <s v="21"/>
    <x v="6"/>
    <s v="215"/>
    <s v="Dean-Stdnt Lrning (Math/HC)"/>
    <s v="215P"/>
    <s v="BC ENGINEERING"/>
    <m/>
    <m/>
    <m/>
  </r>
  <r>
    <s v="BMF550"/>
    <x v="0"/>
    <s v="LABORF"/>
    <s v="2026"/>
    <n v="122136.28"/>
    <s v="GU001"/>
    <s v="217FT0"/>
    <s v="1100"/>
    <s v="213300"/>
    <m/>
    <m/>
    <s v="0"/>
    <s v="District"/>
    <s v="2"/>
    <s v="Bakersfield College"/>
    <s v="21"/>
    <x v="6"/>
    <s v="217"/>
    <s v="Dean of Instruction"/>
    <s v="217F"/>
    <s v="BC FIRE"/>
    <m/>
    <m/>
    <m/>
  </r>
  <r>
    <s v="BMF568"/>
    <x v="0"/>
    <s v="LABORF"/>
    <s v="2026"/>
    <n v="102091.96"/>
    <s v="GU001"/>
    <s v="217LW1"/>
    <s v="1100"/>
    <s v="210500"/>
    <m/>
    <m/>
    <s v="0"/>
    <s v="District"/>
    <s v="2"/>
    <s v="Bakersfield College"/>
    <s v="21"/>
    <x v="6"/>
    <s v="217"/>
    <s v="Dean of Instruction"/>
    <s v="217L"/>
    <s v="BC LAW"/>
    <m/>
    <m/>
    <m/>
  </r>
  <r>
    <s v="BTM001"/>
    <x v="0"/>
    <s v="LABORF"/>
    <s v="2026"/>
    <n v="163524.44"/>
    <s v="GU001"/>
    <s v="218DN0"/>
    <s v="1214"/>
    <s v="601000"/>
    <m/>
    <m/>
    <s v="0"/>
    <s v="District"/>
    <s v="2"/>
    <s v="Bakersfield College"/>
    <s v="21"/>
    <x v="6"/>
    <s v="218"/>
    <s v="Dean of Instruction"/>
    <s v="218D"/>
    <s v="Dean of Instruction"/>
    <m/>
    <m/>
    <m/>
  </r>
  <r>
    <s v="BMC646"/>
    <x v="0"/>
    <s v="LABORF"/>
    <s v="2026"/>
    <n v="61257.17"/>
    <s v="GU001"/>
    <s v="218EDU"/>
    <s v="2191"/>
    <s v="601000"/>
    <m/>
    <m/>
    <s v="0"/>
    <s v="District"/>
    <s v="2"/>
    <s v="Bakersfield College"/>
    <s v="21"/>
    <x v="6"/>
    <s v="218"/>
    <s v="Dean of Instruction"/>
    <s v="218E"/>
    <s v="BC Education"/>
    <m/>
    <m/>
    <m/>
  </r>
  <r>
    <s v="BMF112"/>
    <x v="0"/>
    <s v="LABORF"/>
    <s v="2026"/>
    <n v="136425.29"/>
    <s v="GU001"/>
    <s v="218EDU"/>
    <s v="1100"/>
    <s v="493072"/>
    <m/>
    <m/>
    <s v="0"/>
    <s v="District"/>
    <s v="2"/>
    <s v="Bakersfield College"/>
    <s v="21"/>
    <x v="6"/>
    <s v="218"/>
    <s v="Dean of Instruction"/>
    <s v="218E"/>
    <s v="BC Education"/>
    <m/>
    <m/>
    <m/>
  </r>
  <r>
    <s v="BMC664"/>
    <x v="0"/>
    <s v="LABORF"/>
    <s v="2026"/>
    <n v="56640.28"/>
    <s v="GU001"/>
    <s v="218EDU"/>
    <s v="2191"/>
    <s v="611000"/>
    <m/>
    <m/>
    <s v="0"/>
    <s v="District"/>
    <s v="2"/>
    <s v="Bakersfield College"/>
    <s v="21"/>
    <x v="6"/>
    <s v="218"/>
    <s v="Dean of Instruction"/>
    <s v="218E"/>
    <s v="BC Education"/>
    <m/>
    <m/>
    <m/>
  </r>
  <r>
    <s v="BMF346"/>
    <x v="0"/>
    <s v="LABORF"/>
    <s v="2026"/>
    <n v="102091.96"/>
    <s v="GU001"/>
    <s v="218FC1"/>
    <s v="1100"/>
    <s v="130600"/>
    <m/>
    <m/>
    <s v="0"/>
    <s v="District"/>
    <s v="2"/>
    <s v="Bakersfield College"/>
    <s v="21"/>
    <x v="6"/>
    <s v="218"/>
    <s v="Dean of Instruction"/>
    <s v="218F"/>
    <s v="BC FACE"/>
    <m/>
    <m/>
    <m/>
  </r>
  <r>
    <s v="BMF039"/>
    <x v="0"/>
    <s v="LABORF"/>
    <s v="2026"/>
    <n v="133953.5"/>
    <s v="GU001"/>
    <s v="218FC2"/>
    <s v="1100"/>
    <s v="130600"/>
    <m/>
    <m/>
    <s v="0"/>
    <s v="District"/>
    <s v="2"/>
    <s v="Bakersfield College"/>
    <s v="21"/>
    <x v="6"/>
    <s v="218"/>
    <s v="Dean of Instruction"/>
    <s v="218F"/>
    <s v="BC FACE"/>
    <m/>
    <m/>
    <m/>
  </r>
  <r>
    <s v="BMC646"/>
    <x v="0"/>
    <s v="LABORF"/>
    <s v="2026"/>
    <n v="12192.68"/>
    <s v="RP333"/>
    <s v="218GT1"/>
    <s v="2191"/>
    <s v="601000"/>
    <m/>
    <m/>
    <s v="0"/>
    <s v="District"/>
    <s v="2"/>
    <s v="Bakersfield College"/>
    <s v="21"/>
    <x v="6"/>
    <s v="218"/>
    <s v="Dean of Instruction"/>
    <s v="218G"/>
    <s v="Education Pathway"/>
    <m/>
    <m/>
    <m/>
  </r>
  <r>
    <s v="BPE725"/>
    <x v="0"/>
    <s v="LABORF"/>
    <s v="2026"/>
    <n v="0"/>
    <s v="RP108"/>
    <s v="218KS4"/>
    <s v="2394"/>
    <s v="676000"/>
    <m/>
    <m/>
    <s v="0"/>
    <s v="District"/>
    <s v="2"/>
    <s v="Bakersfield College"/>
    <s v="21"/>
    <x v="6"/>
    <s v="218"/>
    <s v="Dean of Instruction"/>
    <s v="218K"/>
    <s v="FACULTY GRANTS"/>
    <m/>
    <m/>
    <m/>
  </r>
  <r>
    <s v="BPE724"/>
    <x v="0"/>
    <s v="LABORF"/>
    <s v="2026"/>
    <n v="0"/>
    <s v="RP108"/>
    <s v="218KS4"/>
    <s v="2394"/>
    <s v="676000"/>
    <m/>
    <m/>
    <s v="0"/>
    <s v="District"/>
    <s v="2"/>
    <s v="Bakersfield College"/>
    <s v="21"/>
    <x v="6"/>
    <s v="218"/>
    <s v="Dean of Instruction"/>
    <s v="218K"/>
    <s v="FACULTY GRANTS"/>
    <m/>
    <m/>
    <m/>
  </r>
  <r>
    <s v="BMC779"/>
    <x v="0"/>
    <s v="LABORF"/>
    <s v="2026"/>
    <n v="46487.63"/>
    <s v="CD015"/>
    <s v="219CA2"/>
    <s v="2191"/>
    <s v="692000"/>
    <m/>
    <m/>
    <s v="0"/>
    <s v="District"/>
    <s v="2"/>
    <s v="Bakersfield College"/>
    <s v="21"/>
    <x v="6"/>
    <s v="219"/>
    <s v="BC Director CDC"/>
    <s v="219C"/>
    <s v="BC Director CDC"/>
    <m/>
    <m/>
    <m/>
  </r>
  <r>
    <s v="BMC580"/>
    <x v="0"/>
    <s v="LABORF"/>
    <s v="2026"/>
    <n v="19809.02"/>
    <s v="CD015"/>
    <s v="219CA2"/>
    <s v="2191"/>
    <s v="692000"/>
    <m/>
    <m/>
    <s v="0"/>
    <s v="District"/>
    <s v="2"/>
    <s v="Bakersfield College"/>
    <s v="21"/>
    <x v="6"/>
    <s v="219"/>
    <s v="BC Director CDC"/>
    <s v="219C"/>
    <s v="BC Director CDC"/>
    <m/>
    <m/>
    <m/>
  </r>
  <r>
    <s v="BMC744"/>
    <x v="0"/>
    <s v="LABORF"/>
    <s v="2026"/>
    <n v="0"/>
    <s v="CD002"/>
    <s v="219CD1"/>
    <s v="2191"/>
    <s v="692000"/>
    <m/>
    <m/>
    <s v="0"/>
    <s v="District"/>
    <s v="2"/>
    <s v="Bakersfield College"/>
    <s v="21"/>
    <x v="6"/>
    <s v="219"/>
    <s v="BC Director CDC"/>
    <s v="219C"/>
    <s v="BC Director CDC"/>
    <m/>
    <m/>
    <m/>
  </r>
  <r>
    <s v="BMC786"/>
    <x v="0"/>
    <s v="LABORF"/>
    <s v="2026"/>
    <n v="39618.050000000003"/>
    <s v="CD002"/>
    <s v="219CD1"/>
    <s v="2191"/>
    <s v="692000"/>
    <m/>
    <m/>
    <s v="0"/>
    <s v="District"/>
    <s v="2"/>
    <s v="Bakersfield College"/>
    <s v="21"/>
    <x v="6"/>
    <s v="219"/>
    <s v="BC Director CDC"/>
    <s v="219C"/>
    <s v="BC Director CDC"/>
    <m/>
    <m/>
    <m/>
  </r>
  <r>
    <s v="BMC845"/>
    <x v="0"/>
    <s v="LABORF"/>
    <s v="2026"/>
    <n v="20811.89"/>
    <s v="CD004"/>
    <s v="219CD4"/>
    <s v="2191"/>
    <s v="692000"/>
    <m/>
    <m/>
    <s v="0"/>
    <s v="District"/>
    <s v="2"/>
    <s v="Bakersfield College"/>
    <s v="21"/>
    <x v="6"/>
    <s v="219"/>
    <s v="BC Director CDC"/>
    <s v="219C"/>
    <s v="BC Director CDC"/>
    <m/>
    <m/>
    <m/>
  </r>
  <r>
    <s v="BMC581"/>
    <x v="0"/>
    <s v="LABORF"/>
    <s v="2026"/>
    <n v="36315.51"/>
    <s v="CD004"/>
    <s v="219CD4"/>
    <s v="2191"/>
    <s v="692000"/>
    <m/>
    <m/>
    <s v="0"/>
    <s v="District"/>
    <s v="2"/>
    <s v="Bakersfield College"/>
    <s v="21"/>
    <x v="6"/>
    <s v="219"/>
    <s v="BC Director CDC"/>
    <s v="219C"/>
    <s v="BC Director CDC"/>
    <m/>
    <m/>
    <m/>
  </r>
  <r>
    <s v="BMC436"/>
    <x v="0"/>
    <s v="LABORF"/>
    <s v="2026"/>
    <n v="0"/>
    <s v="CD004"/>
    <s v="219CD4"/>
    <s v="2191"/>
    <s v="692000"/>
    <m/>
    <m/>
    <s v="0"/>
    <s v="District"/>
    <s v="2"/>
    <s v="Bakersfield College"/>
    <s v="21"/>
    <x v="6"/>
    <s v="219"/>
    <s v="BC Director CDC"/>
    <s v="219C"/>
    <s v="BC Director CDC"/>
    <m/>
    <m/>
    <m/>
  </r>
  <r>
    <s v="BMC041"/>
    <x v="0"/>
    <s v="LABORF"/>
    <s v="2026"/>
    <n v="49477.61"/>
    <s v="GU001"/>
    <s v="21ACTE"/>
    <s v="2191"/>
    <s v="601000"/>
    <m/>
    <m/>
    <s v="0"/>
    <s v="District"/>
    <s v="2"/>
    <s v="Bakersfield College"/>
    <s v="21"/>
    <x v="6"/>
    <s v="21A"/>
    <s v="BC Director Career Education"/>
    <s v="21AC"/>
    <s v="BC Director CTE"/>
    <m/>
    <m/>
    <m/>
  </r>
  <r>
    <s v="BMM054"/>
    <x v="0"/>
    <s v="LABORF"/>
    <s v="2026"/>
    <n v="0"/>
    <s v="GU001"/>
    <s v="21ACTE"/>
    <s v="1214"/>
    <s v="601000"/>
    <m/>
    <m/>
    <s v="0"/>
    <s v="District"/>
    <s v="2"/>
    <s v="Bakersfield College"/>
    <s v="21"/>
    <x v="6"/>
    <s v="21A"/>
    <s v="BC Director Career Education"/>
    <s v="21AC"/>
    <s v="BC Director CTE"/>
    <m/>
    <m/>
    <m/>
  </r>
  <r>
    <s v="BMF162"/>
    <x v="0"/>
    <s v="LABORF"/>
    <s v="2026"/>
    <n v="116251.08"/>
    <s v="GU001"/>
    <s v="21AEIT"/>
    <s v="1100"/>
    <s v="094800"/>
    <m/>
    <m/>
    <s v="0"/>
    <s v="District"/>
    <s v="2"/>
    <s v="Bakersfield College"/>
    <s v="21"/>
    <x v="6"/>
    <s v="21A"/>
    <s v="BC Director Career Education"/>
    <s v="21AE"/>
    <s v="Engineering Systems"/>
    <m/>
    <m/>
    <m/>
  </r>
  <r>
    <s v="BMF669"/>
    <x v="0"/>
    <s v="LABORF"/>
    <s v="2026"/>
    <n v="105317.73"/>
    <s v="GU001"/>
    <s v="21AEIT"/>
    <s v="1100"/>
    <s v="093400"/>
    <m/>
    <m/>
    <s v="0"/>
    <s v="District"/>
    <s v="2"/>
    <s v="Bakersfield College"/>
    <s v="21"/>
    <x v="6"/>
    <s v="21A"/>
    <s v="BC Director Career Education"/>
    <s v="21AE"/>
    <s v="Engineering Systems"/>
    <m/>
    <m/>
    <m/>
  </r>
  <r>
    <s v="BMF334"/>
    <x v="0"/>
    <s v="LABORF"/>
    <s v="2026"/>
    <n v="118395.37"/>
    <s v="GU001"/>
    <s v="21AEIT"/>
    <s v="1100"/>
    <s v="094800"/>
    <m/>
    <m/>
    <s v="0"/>
    <s v="District"/>
    <s v="2"/>
    <s v="Bakersfield College"/>
    <s v="21"/>
    <x v="6"/>
    <s v="21A"/>
    <s v="BC Director Career Education"/>
    <s v="21AE"/>
    <s v="Engineering Systems"/>
    <m/>
    <m/>
    <m/>
  </r>
  <r>
    <s v="BMC175"/>
    <x v="0"/>
    <s v="LABORF"/>
    <s v="2026"/>
    <n v="6491.89"/>
    <s v="CE200"/>
    <s v="21ACE2"/>
    <s v="2191"/>
    <s v="682000"/>
    <m/>
    <m/>
    <s v="0"/>
    <s v="District"/>
    <s v="2"/>
    <s v="Bakersfield College"/>
    <s v="21"/>
    <x v="6"/>
    <s v="21A"/>
    <s v="BC Director Career Education"/>
    <s v="21AV"/>
    <s v="VTEA"/>
    <m/>
    <m/>
    <m/>
  </r>
  <r>
    <s v="BMC175"/>
    <x v="0"/>
    <s v="LABORF"/>
    <s v="2026"/>
    <n v="9737.84"/>
    <s v="RP611"/>
    <s v="21AVTV"/>
    <s v="2191"/>
    <s v="684000"/>
    <s v="PERVD3"/>
    <m/>
    <s v="0"/>
    <s v="District"/>
    <s v="2"/>
    <s v="Bakersfield College"/>
    <s v="21"/>
    <x v="6"/>
    <s v="21A"/>
    <s v="BC Director Career Education"/>
    <s v="21AV"/>
    <s v="VTEA"/>
    <m/>
    <m/>
    <m/>
  </r>
  <r>
    <s v="BPE728"/>
    <x v="0"/>
    <s v="LABORF"/>
    <s v="2026"/>
    <n v="0"/>
    <s v="RP613"/>
    <s v="21AWR8"/>
    <s v="2412"/>
    <s v="684000"/>
    <s v="R41283"/>
    <m/>
    <s v="0"/>
    <s v="District"/>
    <s v="2"/>
    <s v="Bakersfield College"/>
    <s v="21"/>
    <x v="6"/>
    <s v="21A"/>
    <s v="BC Director Career Education"/>
    <s v="21AW"/>
    <s v="BC Strong Workforce"/>
    <m/>
    <m/>
    <m/>
  </r>
  <r>
    <s v="BPE005"/>
    <x v="0"/>
    <s v="LABORF"/>
    <s v="2026"/>
    <n v="0"/>
    <s v="RP613"/>
    <s v="21AWR8"/>
    <s v="2412"/>
    <s v="684000"/>
    <s v="R41283"/>
    <m/>
    <s v="0"/>
    <s v="District"/>
    <s v="2"/>
    <s v="Bakersfield College"/>
    <s v="21"/>
    <x v="6"/>
    <s v="21A"/>
    <s v="BC Director Career Education"/>
    <s v="21AW"/>
    <s v="BC Strong Workforce"/>
    <m/>
    <m/>
    <m/>
  </r>
  <r>
    <s v="BMF556"/>
    <x v="0"/>
    <s v="LABORF"/>
    <s v="2026"/>
    <n v="119157.35"/>
    <s v="GU001"/>
    <s v="21BCM1"/>
    <s v="1100"/>
    <s v="060100"/>
    <m/>
    <m/>
    <s v="0"/>
    <s v="District"/>
    <s v="2"/>
    <s v="Bakersfield College"/>
    <s v="21"/>
    <x v="6"/>
    <s v="21B"/>
    <s v="Dean English"/>
    <s v="21BC"/>
    <s v="English Grants"/>
    <m/>
    <m/>
    <m/>
  </r>
  <r>
    <s v="BMF002"/>
    <x v="0"/>
    <s v="LABORF"/>
    <s v="2026"/>
    <n v="144253.26"/>
    <s v="GU001"/>
    <s v="21BCM1"/>
    <s v="1100"/>
    <s v="060100"/>
    <m/>
    <m/>
    <s v="0"/>
    <s v="District"/>
    <s v="2"/>
    <s v="Bakersfield College"/>
    <s v="21"/>
    <x v="6"/>
    <s v="21B"/>
    <s v="Dean English"/>
    <s v="21BC"/>
    <s v="English Grants"/>
    <m/>
    <m/>
    <m/>
  </r>
  <r>
    <s v="BMF633"/>
    <x v="0"/>
    <s v="LABORF"/>
    <s v="2026"/>
    <n v="113415.69"/>
    <s v="GU001"/>
    <s v="21BCM1"/>
    <s v="1100"/>
    <s v="060100"/>
    <m/>
    <m/>
    <s v="0"/>
    <s v="District"/>
    <s v="2"/>
    <s v="Bakersfield College"/>
    <s v="21"/>
    <x v="6"/>
    <s v="21B"/>
    <s v="Dean English"/>
    <s v="21BC"/>
    <s v="English Grants"/>
    <m/>
    <m/>
    <m/>
  </r>
  <r>
    <s v="BMF035"/>
    <x v="0"/>
    <s v="LABORF"/>
    <s v="2026"/>
    <n v="154352.71"/>
    <s v="GU001"/>
    <s v="21BCM1"/>
    <s v="1100"/>
    <s v="060100"/>
    <m/>
    <m/>
    <s v="0"/>
    <s v="District"/>
    <s v="2"/>
    <s v="Bakersfield College"/>
    <s v="21"/>
    <x v="6"/>
    <s v="21B"/>
    <s v="Dean English"/>
    <s v="21BC"/>
    <s v="English Grants"/>
    <m/>
    <m/>
    <m/>
  </r>
  <r>
    <s v="BMF284"/>
    <x v="0"/>
    <s v="LABORF"/>
    <s v="2026"/>
    <n v="136425.29"/>
    <s v="GU001"/>
    <s v="21BEE1"/>
    <s v="1100"/>
    <s v="150100"/>
    <m/>
    <m/>
    <s v="0"/>
    <s v="District"/>
    <s v="2"/>
    <s v="Bakersfield College"/>
    <s v="21"/>
    <x v="6"/>
    <s v="21B"/>
    <s v="Dean English"/>
    <s v="21BE"/>
    <s v="Dean English"/>
    <m/>
    <m/>
    <m/>
  </r>
  <r>
    <s v="BMF041"/>
    <x v="0"/>
    <s v="LABORF"/>
    <s v="2026"/>
    <n v="154352.71"/>
    <s v="GU001"/>
    <s v="21BEE1"/>
    <s v="1100"/>
    <s v="150100"/>
    <m/>
    <m/>
    <s v="0"/>
    <s v="District"/>
    <s v="2"/>
    <s v="Bakersfield College"/>
    <s v="21"/>
    <x v="6"/>
    <s v="21B"/>
    <s v="Dean English"/>
    <s v="21BE"/>
    <s v="Dean English"/>
    <m/>
    <m/>
    <m/>
  </r>
  <r>
    <s v="BMM071"/>
    <x v="0"/>
    <s v="LABORF"/>
    <s v="2026"/>
    <n v="171700.66"/>
    <s v="GU001"/>
    <s v="21CCD0"/>
    <s v="1214"/>
    <s v="601000"/>
    <m/>
    <m/>
    <s v="0"/>
    <s v="District"/>
    <s v="2"/>
    <s v="Bakersfield College"/>
    <s v="21"/>
    <x v="6"/>
    <s v="21C"/>
    <s v="BC Dean Academic Development"/>
    <s v="21CA"/>
    <s v="BC Campus Course Assessment"/>
    <m/>
    <m/>
    <m/>
  </r>
  <r>
    <s v="BMF223"/>
    <x v="0"/>
    <s v="LABORF"/>
    <s v="2026"/>
    <n v="149622.44"/>
    <s v="GU001"/>
    <s v="21DHC1"/>
    <s v="1100"/>
    <s v="123010"/>
    <m/>
    <m/>
    <s v="0"/>
    <s v="District"/>
    <s v="2"/>
    <s v="Bakersfield College"/>
    <s v="21"/>
    <x v="6"/>
    <s v="21D"/>
    <s v="BC Assoc Dean Nursing"/>
    <s v="21DH"/>
    <s v="BC Assc Dean Nursing"/>
    <m/>
    <m/>
    <m/>
  </r>
  <r>
    <s v="BMF601"/>
    <x v="0"/>
    <s v="LABORF"/>
    <s v="2026"/>
    <n v="116251.08"/>
    <s v="GU001"/>
    <s v="21DHC1"/>
    <s v="1100"/>
    <s v="123020"/>
    <m/>
    <m/>
    <s v="0"/>
    <s v="District"/>
    <s v="2"/>
    <s v="Bakersfield College"/>
    <s v="21"/>
    <x v="6"/>
    <s v="21D"/>
    <s v="BC Assoc Dean Nursing"/>
    <s v="21DH"/>
    <s v="BC Assc Dean Nursing"/>
    <m/>
    <m/>
    <m/>
  </r>
  <r>
    <s v="BMF443"/>
    <x v="0"/>
    <s v="LABORF"/>
    <s v="2026"/>
    <n v="142412.79999999999"/>
    <s v="GU001"/>
    <s v="21DHC1"/>
    <s v="1100"/>
    <s v="123020"/>
    <m/>
    <m/>
    <s v="0"/>
    <s v="District"/>
    <s v="2"/>
    <s v="Bakersfield College"/>
    <s v="21"/>
    <x v="6"/>
    <s v="21D"/>
    <s v="BC Assoc Dean Nursing"/>
    <s v="21DH"/>
    <s v="BC Assc Dean Nursing"/>
    <m/>
    <m/>
    <m/>
  </r>
  <r>
    <s v="BMF494"/>
    <x v="0"/>
    <s v="LABORF"/>
    <s v="2026"/>
    <n v="150588"/>
    <s v="GU001"/>
    <s v="21DHC1"/>
    <s v="1100"/>
    <s v="123010"/>
    <m/>
    <m/>
    <s v="0"/>
    <s v="District"/>
    <s v="2"/>
    <s v="Bakersfield College"/>
    <s v="21"/>
    <x v="6"/>
    <s v="21D"/>
    <s v="BC Assoc Dean Nursing"/>
    <s v="21DH"/>
    <s v="BC Assc Dean Nursing"/>
    <m/>
    <m/>
    <m/>
  </r>
  <r>
    <s v="BMF588"/>
    <x v="0"/>
    <s v="LABORF"/>
    <s v="2026"/>
    <n v="0"/>
    <s v="GU001"/>
    <s v="21DHC1"/>
    <s v="1100"/>
    <s v="123010"/>
    <m/>
    <m/>
    <s v="0"/>
    <s v="District"/>
    <s v="2"/>
    <s v="Bakersfield College"/>
    <s v="21"/>
    <x v="6"/>
    <s v="21D"/>
    <s v="BC Assoc Dean Nursing"/>
    <s v="21DH"/>
    <s v="BC Assc Dean Nursing"/>
    <m/>
    <m/>
    <m/>
  </r>
  <r>
    <s v="BMF662"/>
    <x v="0"/>
    <s v="LABORF"/>
    <s v="2026"/>
    <n v="102749.01"/>
    <s v="GU001"/>
    <s v="21DHC1"/>
    <s v="1100"/>
    <s v="123030"/>
    <m/>
    <m/>
    <s v="0"/>
    <s v="District"/>
    <s v="2"/>
    <s v="Bakersfield College"/>
    <s v="21"/>
    <x v="6"/>
    <s v="21D"/>
    <s v="BC Assoc Dean Nursing"/>
    <s v="21DH"/>
    <s v="BC Assc Dean Nursing"/>
    <m/>
    <m/>
    <m/>
  </r>
  <r>
    <s v="BMF638"/>
    <x v="0"/>
    <s v="LABORF"/>
    <s v="2026"/>
    <n v="105317.73"/>
    <s v="GU001"/>
    <s v="21DHC1"/>
    <s v="1100"/>
    <s v="123010"/>
    <m/>
    <m/>
    <s v="0"/>
    <s v="District"/>
    <s v="2"/>
    <s v="Bakersfield College"/>
    <s v="21"/>
    <x v="6"/>
    <s v="21D"/>
    <s v="BC Assoc Dean Nursing"/>
    <s v="21DH"/>
    <s v="BC Assc Dean Nursing"/>
    <m/>
    <m/>
    <m/>
  </r>
  <r>
    <s v="BMF694"/>
    <x v="0"/>
    <s v="LABORF"/>
    <s v="2026"/>
    <n v="48898.99"/>
    <s v="GU001"/>
    <s v="21DHP2"/>
    <s v="1100"/>
    <s v="120800"/>
    <m/>
    <m/>
    <s v="0"/>
    <s v="District"/>
    <s v="2"/>
    <s v="Bakersfield College"/>
    <s v="21"/>
    <x v="6"/>
    <s v="21D"/>
    <s v="BC Assoc Dean Nursing"/>
    <s v="21DH"/>
    <s v="BC Assc Dean Nursing"/>
    <m/>
    <m/>
    <m/>
  </r>
  <r>
    <s v="BMF343"/>
    <x v="0"/>
    <s v="LABORF"/>
    <s v="2026"/>
    <n v="135550.56"/>
    <s v="GU001"/>
    <s v="21DHT0"/>
    <s v="1100"/>
    <s v="122300"/>
    <m/>
    <m/>
    <s v="0"/>
    <s v="District"/>
    <s v="2"/>
    <s v="Bakersfield College"/>
    <s v="21"/>
    <x v="6"/>
    <s v="21D"/>
    <s v="BC Assoc Dean Nursing"/>
    <s v="21DH"/>
    <s v="BC Assc Dean Nursing"/>
    <m/>
    <m/>
    <m/>
  </r>
  <r>
    <s v="BMN210"/>
    <x v="0"/>
    <s v="LABORF"/>
    <s v="2026"/>
    <n v="113446.77"/>
    <s v="RP108"/>
    <s v="21DKS1"/>
    <s v="2110"/>
    <s v="601000"/>
    <m/>
    <m/>
    <s v="0"/>
    <s v="District"/>
    <s v="2"/>
    <s v="Bakersfield College"/>
    <s v="21"/>
    <x v="6"/>
    <s v="21D"/>
    <s v="BC Assoc Dean Nursing"/>
    <s v="21DK"/>
    <s v="Nursing Grants"/>
    <m/>
    <m/>
    <m/>
  </r>
  <r>
    <s v="BMF329"/>
    <x v="0"/>
    <s v="LABORF"/>
    <s v="2026"/>
    <n v="113415.69"/>
    <s v="GU001"/>
    <s v="21DRT1"/>
    <s v="1100"/>
    <s v="122500"/>
    <m/>
    <m/>
    <s v="0"/>
    <s v="District"/>
    <s v="2"/>
    <s v="Bakersfield College"/>
    <s v="21"/>
    <x v="6"/>
    <s v="21D"/>
    <s v="BC Assoc Dean Nursing"/>
    <s v="21DR"/>
    <s v="BC Rad Tech"/>
    <m/>
    <m/>
    <m/>
  </r>
  <r>
    <s v="BMC870"/>
    <x v="0"/>
    <s v="LABORF"/>
    <s v="2026"/>
    <n v="55979.4"/>
    <s v="GU001"/>
    <s v="21FDN0"/>
    <s v="2191"/>
    <s v="601000"/>
    <m/>
    <m/>
    <s v="0"/>
    <s v="District"/>
    <s v="2"/>
    <s v="Bakersfield College"/>
    <s v="21"/>
    <x v="6"/>
    <s v="21F"/>
    <s v="BC DEAN"/>
    <s v="21FD"/>
    <s v="BC DEAN"/>
    <m/>
    <m/>
    <m/>
  </r>
  <r>
    <s v="BMF423"/>
    <x v="0"/>
    <s v="LABORF"/>
    <s v="2026"/>
    <n v="11324.92"/>
    <s v="GU001"/>
    <s v="21FEE2"/>
    <s v="1252"/>
    <s v="601000"/>
    <m/>
    <m/>
    <s v="0"/>
    <s v="District"/>
    <s v="2"/>
    <s v="Bakersfield College"/>
    <s v="21"/>
    <x v="6"/>
    <s v="21F"/>
    <s v="BC DEAN"/>
    <s v="21FE"/>
    <s v="BC EMLS"/>
    <m/>
    <m/>
    <m/>
  </r>
  <r>
    <s v="BMF185"/>
    <x v="0"/>
    <s v="LABORF"/>
    <s v="2026"/>
    <n v="119157.35"/>
    <s v="GU001"/>
    <s v="21FFL2"/>
    <s v="1100"/>
    <s v="493080"/>
    <m/>
    <m/>
    <s v="0"/>
    <s v="District"/>
    <s v="2"/>
    <s v="Bakersfield College"/>
    <s v="21"/>
    <x v="6"/>
    <s v="21F"/>
    <s v="BC DEAN"/>
    <s v="21FF"/>
    <s v="BC FOREIGN LANGUAGE"/>
    <m/>
    <m/>
    <m/>
  </r>
  <r>
    <s v="BMF011"/>
    <x v="0"/>
    <s v="LABORF"/>
    <s v="2026"/>
    <n v="82577.59"/>
    <s v="GU001"/>
    <s v="21FPL1"/>
    <s v="1100"/>
    <s v="150900"/>
    <m/>
    <m/>
    <s v="0"/>
    <s v="District"/>
    <s v="2"/>
    <s v="Bakersfield College"/>
    <s v="21"/>
    <x v="6"/>
    <s v="21F"/>
    <s v="BC DEAN"/>
    <s v="21FP"/>
    <s v="BC PHILOSOPHY"/>
    <m/>
    <m/>
    <m/>
  </r>
  <r>
    <s v="BMF316"/>
    <x v="0"/>
    <s v="LABORF"/>
    <s v="2026"/>
    <n v="0"/>
    <s v="GU001"/>
    <s v="21GBE1"/>
    <s v="1100"/>
    <s v="220200"/>
    <m/>
    <m/>
    <s v="0"/>
    <s v="District"/>
    <s v="2"/>
    <s v="Bakersfield College"/>
    <s v="21"/>
    <x v="6"/>
    <s v="21G"/>
    <s v="BC Dean of Instruction"/>
    <s v="21GB"/>
    <s v="BC BEHAVIORIAL SCIENCE"/>
    <m/>
    <m/>
    <m/>
  </r>
  <r>
    <s v="BMF220"/>
    <x v="0"/>
    <s v="LABORF"/>
    <s v="2026"/>
    <n v="0"/>
    <s v="GU001"/>
    <s v="21GBE1"/>
    <s v="1100"/>
    <s v="200100"/>
    <m/>
    <m/>
    <s v="0"/>
    <s v="District"/>
    <s v="2"/>
    <s v="Bakersfield College"/>
    <s v="21"/>
    <x v="6"/>
    <s v="21G"/>
    <s v="BC Dean of Instruction"/>
    <s v="21GB"/>
    <s v="BC BEHAVIORIAL SCIENCE"/>
    <m/>
    <m/>
    <m/>
  </r>
  <r>
    <s v="BTF096"/>
    <x v="0"/>
    <s v="LABORF"/>
    <s v="2026"/>
    <n v="0"/>
    <s v="GU001"/>
    <s v="21GBE1"/>
    <s v="1311"/>
    <s v="200100"/>
    <m/>
    <m/>
    <s v="0"/>
    <s v="District"/>
    <s v="2"/>
    <s v="Bakersfield College"/>
    <s v="21"/>
    <x v="6"/>
    <s v="21G"/>
    <s v="BC Dean of Instruction"/>
    <s v="21GB"/>
    <s v="BC BEHAVIORIAL SCIENCE"/>
    <m/>
    <m/>
    <m/>
  </r>
  <r>
    <s v="BMC575"/>
    <x v="0"/>
    <s v="LABORF"/>
    <s v="2026"/>
    <n v="50714.54"/>
    <s v="GU001"/>
    <s v="21GLI0"/>
    <s v="2191"/>
    <s v="612000"/>
    <m/>
    <m/>
    <s v="0"/>
    <s v="District"/>
    <s v="2"/>
    <s v="Bakersfield College"/>
    <s v="21"/>
    <x v="6"/>
    <s v="21G"/>
    <s v="BC Dean of Instruction"/>
    <s v="21GL"/>
    <s v="BC LIBRARY"/>
    <m/>
    <m/>
    <m/>
  </r>
  <r>
    <s v="BMN223"/>
    <x v="0"/>
    <s v="LABORF"/>
    <s v="2026"/>
    <n v="0"/>
    <s v="GU001"/>
    <s v="239SY0"/>
    <s v="2110"/>
    <s v="677010"/>
    <m/>
    <m/>
    <s v="0"/>
    <s v="District"/>
    <s v="2"/>
    <s v="Bakersfield College"/>
    <s v="23"/>
    <x v="7"/>
    <s v="239"/>
    <s v="Public Safety"/>
    <s v="239A"/>
    <s v="Public Safety"/>
    <m/>
    <m/>
    <m/>
  </r>
  <r>
    <s v="BMC771"/>
    <x v="0"/>
    <s v="LABORF"/>
    <s v="2026"/>
    <n v="38616.65"/>
    <s v="GU001"/>
    <s v="239SY0"/>
    <s v="2191"/>
    <s v="677010"/>
    <m/>
    <m/>
    <s v="0"/>
    <s v="District"/>
    <s v="2"/>
    <s v="Bakersfield College"/>
    <s v="23"/>
    <x v="7"/>
    <s v="239"/>
    <s v="Public Safety"/>
    <s v="239A"/>
    <s v="Public Safety"/>
    <m/>
    <m/>
    <m/>
  </r>
  <r>
    <s v="BMC858"/>
    <x v="0"/>
    <s v="LABORF"/>
    <s v="2026"/>
    <n v="42600.22"/>
    <s v="GU001"/>
    <s v="239SY0"/>
    <s v="2191"/>
    <s v="677010"/>
    <m/>
    <m/>
    <s v="0"/>
    <s v="District"/>
    <s v="2"/>
    <s v="Bakersfield College"/>
    <s v="23"/>
    <x v="7"/>
    <s v="239"/>
    <s v="Public Safety"/>
    <s v="239A"/>
    <s v="Public Safety"/>
    <m/>
    <m/>
    <m/>
  </r>
  <r>
    <s v="BMC741"/>
    <x v="0"/>
    <s v="LABORF"/>
    <s v="2026"/>
    <n v="5597.94"/>
    <s v="RP500"/>
    <s v="239SY0"/>
    <s v="2191"/>
    <s v="695010"/>
    <m/>
    <m/>
    <s v="0"/>
    <s v="District"/>
    <s v="2"/>
    <s v="Bakersfield College"/>
    <s v="23"/>
    <x v="7"/>
    <s v="239"/>
    <s v="Public Safety"/>
    <s v="239A"/>
    <s v="Public Safety"/>
    <m/>
    <m/>
    <m/>
  </r>
  <r>
    <s v="BMC857"/>
    <x v="0"/>
    <s v="LABORF"/>
    <s v="2026"/>
    <n v="42600.22"/>
    <s v="GU001"/>
    <s v="239SY0"/>
    <s v="2191"/>
    <s v="677010"/>
    <m/>
    <m/>
    <s v="0"/>
    <s v="District"/>
    <s v="2"/>
    <s v="Bakersfield College"/>
    <s v="23"/>
    <x v="7"/>
    <s v="239"/>
    <s v="Public Safety"/>
    <s v="239A"/>
    <s v="Public Safety"/>
    <m/>
    <m/>
    <m/>
  </r>
  <r>
    <s v="BMC112"/>
    <x v="0"/>
    <s v="LABORF"/>
    <s v="2026"/>
    <n v="42600.22"/>
    <s v="GU001"/>
    <s v="239SY0"/>
    <s v="2191"/>
    <s v="677010"/>
    <m/>
    <m/>
    <s v="0"/>
    <s v="District"/>
    <s v="2"/>
    <s v="Bakersfield College"/>
    <s v="23"/>
    <x v="7"/>
    <s v="239"/>
    <s v="Public Safety"/>
    <s v="239A"/>
    <s v="Public Safety"/>
    <m/>
    <m/>
    <m/>
  </r>
  <r>
    <s v="BMC726"/>
    <x v="0"/>
    <s v="LABORF"/>
    <s v="2026"/>
    <n v="45875.76"/>
    <s v="GU001"/>
    <s v="239SY0"/>
    <s v="2191"/>
    <s v="677010"/>
    <m/>
    <m/>
    <s v="0"/>
    <s v="District"/>
    <s v="2"/>
    <s v="Bakersfield College"/>
    <s v="23"/>
    <x v="7"/>
    <s v="239"/>
    <s v="Public Safety"/>
    <s v="239A"/>
    <s v="Public Safety"/>
    <m/>
    <m/>
    <m/>
  </r>
  <r>
    <s v="BMC504"/>
    <x v="0"/>
    <s v="LABORF"/>
    <s v="2026"/>
    <n v="5458.15"/>
    <s v="GU001"/>
    <s v="239SY0"/>
    <s v="2191"/>
    <s v="696011"/>
    <m/>
    <m/>
    <s v="0"/>
    <s v="District"/>
    <s v="2"/>
    <s v="Bakersfield College"/>
    <s v="23"/>
    <x v="7"/>
    <s v="239"/>
    <s v="Public Safety"/>
    <s v="239A"/>
    <s v="Public Safety"/>
    <m/>
    <m/>
    <m/>
  </r>
  <r>
    <s v="BMC507"/>
    <x v="0"/>
    <s v="LABORF"/>
    <s v="2026"/>
    <n v="5325.03"/>
    <s v="GU001"/>
    <s v="239SY0"/>
    <s v="2191"/>
    <s v="696011"/>
    <m/>
    <m/>
    <s v="0"/>
    <s v="District"/>
    <s v="2"/>
    <s v="Bakersfield College"/>
    <s v="23"/>
    <x v="7"/>
    <s v="239"/>
    <s v="Public Safety"/>
    <s v="239A"/>
    <s v="Public Safety"/>
    <m/>
    <m/>
    <m/>
  </r>
  <r>
    <s v="BMC379"/>
    <x v="0"/>
    <s v="LABORF"/>
    <s v="2026"/>
    <n v="44745.68"/>
    <s v="GU001"/>
    <s v="23CMOB"/>
    <s v="2191"/>
    <s v="713000"/>
    <m/>
    <m/>
    <s v="0"/>
    <s v="District"/>
    <s v="2"/>
    <s v="Bakersfield College"/>
    <s v="23"/>
    <x v="7"/>
    <s v="23C"/>
    <s v="M &amp; O Manager"/>
    <s v="23CA"/>
    <s v="M &amp; O Manager"/>
    <m/>
    <m/>
    <m/>
  </r>
  <r>
    <s v="BMC230"/>
    <x v="0"/>
    <s v="LABORF"/>
    <s v="2026"/>
    <n v="64918.94"/>
    <s v="GU001"/>
    <s v="23CMOB"/>
    <s v="2191"/>
    <s v="651000"/>
    <m/>
    <m/>
    <s v="0"/>
    <s v="District"/>
    <s v="2"/>
    <s v="Bakersfield College"/>
    <s v="23"/>
    <x v="7"/>
    <s v="23C"/>
    <s v="M &amp; O Manager"/>
    <s v="23CA"/>
    <s v="M &amp; O Manager"/>
    <m/>
    <m/>
    <m/>
  </r>
  <r>
    <s v="BMC694"/>
    <x v="0"/>
    <s v="LABORF"/>
    <s v="2026"/>
    <n v="21865.52"/>
    <s v="GU001"/>
    <s v="23CMOB"/>
    <s v="2191"/>
    <s v="651000"/>
    <m/>
    <m/>
    <s v="0"/>
    <s v="District"/>
    <s v="2"/>
    <s v="Bakersfield College"/>
    <s v="23"/>
    <x v="7"/>
    <s v="23C"/>
    <s v="M &amp; O Manager"/>
    <s v="23CA"/>
    <s v="M &amp; O Manager"/>
    <m/>
    <m/>
    <m/>
  </r>
  <r>
    <s v="BMC235"/>
    <x v="0"/>
    <s v="LABORF"/>
    <s v="2026"/>
    <n v="36789.39"/>
    <s v="GU001"/>
    <s v="23CMOC"/>
    <s v="2191"/>
    <s v="653000"/>
    <m/>
    <m/>
    <s v="0"/>
    <s v="District"/>
    <s v="2"/>
    <s v="Bakersfield College"/>
    <s v="23"/>
    <x v="7"/>
    <s v="23C"/>
    <s v="M &amp; O Manager"/>
    <s v="23CA"/>
    <s v="M &amp; O Manager"/>
    <m/>
    <m/>
    <m/>
  </r>
  <r>
    <s v="BMC209"/>
    <x v="0"/>
    <s v="LABORF"/>
    <s v="2026"/>
    <n v="41598.959999999999"/>
    <s v="GU001"/>
    <s v="23CMOC"/>
    <s v="2191"/>
    <s v="653000"/>
    <m/>
    <m/>
    <s v="0"/>
    <s v="District"/>
    <s v="2"/>
    <s v="Bakersfield College"/>
    <s v="23"/>
    <x v="7"/>
    <s v="23C"/>
    <s v="M &amp; O Manager"/>
    <s v="23CA"/>
    <s v="M &amp; O Manager"/>
    <m/>
    <m/>
    <m/>
  </r>
  <r>
    <s v="BMC785"/>
    <x v="0"/>
    <s v="LABORF"/>
    <s v="2026"/>
    <n v="49477.61"/>
    <s v="GU001"/>
    <s v="23CMOD"/>
    <s v="2191"/>
    <s v="679000"/>
    <m/>
    <m/>
    <s v="0"/>
    <s v="District"/>
    <s v="2"/>
    <s v="Bakersfield College"/>
    <s v="23"/>
    <x v="7"/>
    <s v="23C"/>
    <s v="M &amp; O Manager"/>
    <s v="23CA"/>
    <s v="M &amp; O Manager"/>
    <m/>
    <m/>
    <m/>
  </r>
  <r>
    <s v="BMC080"/>
    <x v="0"/>
    <s v="LABORF"/>
    <s v="2026"/>
    <n v="71658.28"/>
    <s v="GU001"/>
    <s v="23CMOD"/>
    <s v="2191"/>
    <s v="679000"/>
    <m/>
    <m/>
    <s v="0"/>
    <s v="District"/>
    <s v="2"/>
    <s v="Bakersfield College"/>
    <s v="23"/>
    <x v="7"/>
    <s v="23C"/>
    <s v="M &amp; O Manager"/>
    <s v="23CA"/>
    <s v="M &amp; O Manager"/>
    <m/>
    <m/>
    <m/>
  </r>
  <r>
    <s v="BMN049"/>
    <x v="0"/>
    <s v="LABORF"/>
    <s v="2026"/>
    <n v="95894.24"/>
    <s v="GU001"/>
    <s v="23CMOD"/>
    <s v="2110"/>
    <s v="679000"/>
    <m/>
    <m/>
    <s v="0"/>
    <s v="District"/>
    <s v="2"/>
    <s v="Bakersfield College"/>
    <s v="23"/>
    <x v="7"/>
    <s v="23C"/>
    <s v="M &amp; O Manager"/>
    <s v="23CA"/>
    <s v="M &amp; O Manager"/>
    <m/>
    <m/>
    <m/>
  </r>
  <r>
    <s v="BMC877"/>
    <x v="0"/>
    <s v="LABORF"/>
    <s v="2026"/>
    <n v="47093.56"/>
    <s v="GU001"/>
    <s v="23CMOG"/>
    <s v="2191"/>
    <s v="655000"/>
    <m/>
    <m/>
    <s v="0"/>
    <s v="District"/>
    <s v="2"/>
    <s v="Bakersfield College"/>
    <s v="23"/>
    <x v="7"/>
    <s v="23C"/>
    <s v="M &amp; O Manager"/>
    <s v="23CA"/>
    <s v="M &amp; O Manager"/>
    <m/>
    <m/>
    <m/>
  </r>
  <r>
    <s v="BTC033"/>
    <x v="0"/>
    <s v="LABORF"/>
    <s v="2026"/>
    <n v="0"/>
    <s v="BF100"/>
    <s v="23DFS1"/>
    <s v="2399"/>
    <s v="694011"/>
    <m/>
    <m/>
    <s v="0"/>
    <s v="District"/>
    <s v="2"/>
    <s v="Bakersfield College"/>
    <s v="23"/>
    <x v="7"/>
    <s v="23F"/>
    <s v="BC Food Service"/>
    <s v="23FS"/>
    <s v="BC Food Service"/>
    <m/>
    <m/>
    <m/>
  </r>
  <r>
    <s v="BMC763"/>
    <x v="0"/>
    <s v="LABORF"/>
    <s v="2026"/>
    <n v="36463.919999999998"/>
    <s v="BF100"/>
    <s v="23DFS1"/>
    <s v="2191"/>
    <s v="694011"/>
    <m/>
    <m/>
    <s v="0"/>
    <s v="District"/>
    <s v="2"/>
    <s v="Bakersfield College"/>
    <s v="23"/>
    <x v="7"/>
    <s v="23F"/>
    <s v="BC Food Service"/>
    <s v="23FS"/>
    <s v="BC Food Service"/>
    <m/>
    <m/>
    <m/>
  </r>
  <r>
    <s v="BMC047"/>
    <x v="0"/>
    <s v="LABORF"/>
    <s v="2026"/>
    <n v="60060.11"/>
    <s v="TB800"/>
    <s v="240PI0"/>
    <s v="2191"/>
    <s v="671000"/>
    <m/>
    <m/>
    <s v="0"/>
    <s v="District"/>
    <s v="2"/>
    <s v="Bakersfield College"/>
    <s v="24"/>
    <x v="8"/>
    <s v="240"/>
    <s v="Director-Institutnl Dev/Foundation"/>
    <s v="240A"/>
    <s v="Director-Institutnl Dev/Foundation"/>
    <m/>
    <m/>
    <m/>
  </r>
  <r>
    <s v="BMN159"/>
    <x v="0"/>
    <s v="LABORF"/>
    <s v="2026"/>
    <n v="76785.240000000005"/>
    <s v="TB800"/>
    <s v="240PI0"/>
    <s v="2110"/>
    <s v="671000"/>
    <m/>
    <m/>
    <s v="0"/>
    <s v="District"/>
    <s v="2"/>
    <s v="Bakersfield College"/>
    <s v="24"/>
    <x v="8"/>
    <s v="240"/>
    <s v="Director-Institutnl Dev/Foundation"/>
    <s v="240A"/>
    <s v="Director-Institutnl Dev/Foundation"/>
    <m/>
    <m/>
    <m/>
  </r>
  <r>
    <s v="BMN211"/>
    <x v="0"/>
    <s v="LABORF"/>
    <s v="2026"/>
    <n v="76785.240000000005"/>
    <s v="TB800"/>
    <s v="240PI0"/>
    <s v="2110"/>
    <s v="671000"/>
    <m/>
    <m/>
    <s v="0"/>
    <s v="District"/>
    <s v="2"/>
    <s v="Bakersfield College"/>
    <s v="24"/>
    <x v="8"/>
    <s v="240"/>
    <s v="Director-Institutnl Dev/Foundation"/>
    <s v="240A"/>
    <s v="Director-Institutnl Dev/Foundation"/>
    <m/>
    <m/>
    <m/>
  </r>
  <r>
    <s v="BTN037"/>
    <x v="0"/>
    <s v="LABORF"/>
    <s v="2026"/>
    <n v="0"/>
    <s v="TB800"/>
    <s v="240PI0"/>
    <s v="2110"/>
    <s v="671000"/>
    <m/>
    <m/>
    <s v="0"/>
    <s v="District"/>
    <s v="2"/>
    <s v="Bakersfield College"/>
    <s v="24"/>
    <x v="8"/>
    <s v="240"/>
    <s v="Director-Institutnl Dev/Foundation"/>
    <s v="240A"/>
    <s v="Director-Institutnl Dev/Foundation"/>
    <m/>
    <m/>
    <m/>
  </r>
  <r>
    <s v="BMC434"/>
    <x v="0"/>
    <s v="LABORF"/>
    <s v="2026"/>
    <n v="0"/>
    <s v="CE020"/>
    <s v="240LI2"/>
    <s v="2191"/>
    <s v="682000"/>
    <m/>
    <m/>
    <s v="0"/>
    <s v="District"/>
    <s v="2"/>
    <s v="Bakersfield College"/>
    <s v="24"/>
    <x v="8"/>
    <s v="240"/>
    <s v="Director-Institutnl Dev/Foundation"/>
    <s v="240B"/>
    <s v="Levan Center"/>
    <m/>
    <m/>
    <m/>
  </r>
  <r>
    <s v="BMC597"/>
    <x v="0"/>
    <s v="LABORF"/>
    <s v="2026"/>
    <n v="20558.25"/>
    <s v="CE020"/>
    <s v="240LI2"/>
    <s v="2191"/>
    <s v="682000"/>
    <m/>
    <m/>
    <s v="0"/>
    <s v="District"/>
    <s v="2"/>
    <s v="Bakersfield College"/>
    <s v="24"/>
    <x v="8"/>
    <s v="240"/>
    <s v="Director-Institutnl Dev/Foundation"/>
    <s v="240B"/>
    <s v="Levan Center"/>
    <m/>
    <m/>
    <m/>
  </r>
  <r>
    <s v="BTC173"/>
    <x v="0"/>
    <s v="LABORF"/>
    <s v="2026"/>
    <n v="0"/>
    <s v="GU001"/>
    <s v="260VS0"/>
    <s v="2399"/>
    <s v="649090"/>
    <m/>
    <m/>
    <s v="0"/>
    <s v="District"/>
    <s v="2"/>
    <s v="Bakersfield College"/>
    <s v="26"/>
    <x v="9"/>
    <s v="260"/>
    <s v="VP of Student Services"/>
    <s v="260A"/>
    <s v="VP of Student Services"/>
    <m/>
    <m/>
    <m/>
  </r>
  <r>
    <s v="BTC189"/>
    <x v="0"/>
    <s v="LABORF"/>
    <s v="2026"/>
    <n v="0"/>
    <s v="GU001"/>
    <s v="260VS0"/>
    <s v="2399"/>
    <s v="649090"/>
    <m/>
    <m/>
    <s v="0"/>
    <s v="District"/>
    <s v="2"/>
    <s v="Bakersfield College"/>
    <s v="26"/>
    <x v="9"/>
    <s v="260"/>
    <s v="VP of Student Services"/>
    <s v="260A"/>
    <s v="VP of Student Services"/>
    <m/>
    <m/>
    <m/>
  </r>
  <r>
    <s v="BTC030"/>
    <x v="0"/>
    <s v="LABORF"/>
    <s v="2026"/>
    <n v="0"/>
    <s v="GU001"/>
    <s v="260VS0"/>
    <s v="2399"/>
    <s v="649090"/>
    <m/>
    <m/>
    <s v="0"/>
    <s v="District"/>
    <s v="2"/>
    <s v="Bakersfield College"/>
    <s v="26"/>
    <x v="9"/>
    <s v="260"/>
    <s v="VP of Student Services"/>
    <s v="260A"/>
    <s v="VP of Student Services"/>
    <m/>
    <m/>
    <m/>
  </r>
  <r>
    <s v="BTC113"/>
    <x v="0"/>
    <s v="LABORF"/>
    <s v="2026"/>
    <n v="0"/>
    <s v="GU001"/>
    <s v="260VS0"/>
    <s v="2399"/>
    <s v="649090"/>
    <m/>
    <m/>
    <s v="0"/>
    <s v="District"/>
    <s v="2"/>
    <s v="Bakersfield College"/>
    <s v="26"/>
    <x v="9"/>
    <s v="260"/>
    <s v="VP of Student Services"/>
    <s v="260A"/>
    <s v="VP of Student Services"/>
    <m/>
    <m/>
    <m/>
  </r>
  <r>
    <s v="BTC024"/>
    <x v="0"/>
    <s v="LABORF"/>
    <s v="2026"/>
    <n v="0"/>
    <s v="GU001"/>
    <s v="260VS0"/>
    <s v="2399"/>
    <s v="649090"/>
    <m/>
    <m/>
    <s v="0"/>
    <s v="District"/>
    <s v="2"/>
    <s v="Bakersfield College"/>
    <s v="26"/>
    <x v="9"/>
    <s v="260"/>
    <s v="VP of Student Services"/>
    <s v="260A"/>
    <s v="VP of Student Services"/>
    <m/>
    <m/>
    <m/>
  </r>
  <r>
    <s v="BTC031"/>
    <x v="0"/>
    <s v="LABORF"/>
    <s v="2026"/>
    <n v="0"/>
    <s v="GU001"/>
    <s v="260VS0"/>
    <s v="2399"/>
    <s v="649090"/>
    <m/>
    <m/>
    <s v="0"/>
    <s v="District"/>
    <s v="2"/>
    <s v="Bakersfield College"/>
    <s v="26"/>
    <x v="9"/>
    <s v="260"/>
    <s v="VP of Student Services"/>
    <s v="260A"/>
    <s v="VP of Student Services"/>
    <m/>
    <m/>
    <m/>
  </r>
  <r>
    <s v="BTC012"/>
    <x v="0"/>
    <s v="LABORF"/>
    <s v="2026"/>
    <n v="0"/>
    <s v="GU001"/>
    <s v="260VS0"/>
    <s v="2399"/>
    <s v="649090"/>
    <m/>
    <m/>
    <s v="0"/>
    <s v="District"/>
    <s v="2"/>
    <s v="Bakersfield College"/>
    <s v="26"/>
    <x v="9"/>
    <s v="260"/>
    <s v="VP of Student Services"/>
    <s v="260A"/>
    <s v="VP of Student Services"/>
    <m/>
    <m/>
    <m/>
  </r>
  <r>
    <s v="BTC036"/>
    <x v="0"/>
    <s v="LABORF"/>
    <s v="2026"/>
    <n v="0"/>
    <s v="GU001"/>
    <s v="260VS0"/>
    <s v="2399"/>
    <s v="649090"/>
    <m/>
    <m/>
    <s v="0"/>
    <s v="District"/>
    <s v="2"/>
    <s v="Bakersfield College"/>
    <s v="26"/>
    <x v="9"/>
    <s v="260"/>
    <s v="VP of Student Services"/>
    <s v="260A"/>
    <s v="VP of Student Services"/>
    <m/>
    <m/>
    <m/>
  </r>
  <r>
    <s v="BTC157"/>
    <x v="0"/>
    <s v="LABORF"/>
    <s v="2026"/>
    <n v="0"/>
    <s v="GU001"/>
    <s v="260VS0"/>
    <s v="2399"/>
    <s v="649090"/>
    <m/>
    <m/>
    <s v="0"/>
    <s v="District"/>
    <s v="2"/>
    <s v="Bakersfield College"/>
    <s v="26"/>
    <x v="9"/>
    <s v="260"/>
    <s v="VP of Student Services"/>
    <s v="260A"/>
    <s v="VP of Student Services"/>
    <m/>
    <m/>
    <m/>
  </r>
  <r>
    <s v="BTC201"/>
    <x v="0"/>
    <s v="LABORF"/>
    <s v="2026"/>
    <n v="0"/>
    <s v="GU001"/>
    <s v="260VS0"/>
    <s v="2399"/>
    <s v="649090"/>
    <m/>
    <m/>
    <s v="0"/>
    <s v="District"/>
    <s v="2"/>
    <s v="Bakersfield College"/>
    <s v="26"/>
    <x v="9"/>
    <s v="260"/>
    <s v="VP of Student Services"/>
    <s v="260A"/>
    <s v="VP of Student Services"/>
    <m/>
    <m/>
    <m/>
  </r>
  <r>
    <s v="BTC076"/>
    <x v="0"/>
    <s v="LABORF"/>
    <s v="2026"/>
    <n v="0"/>
    <s v="GU001"/>
    <s v="260VS0"/>
    <s v="2399"/>
    <s v="649090"/>
    <m/>
    <m/>
    <s v="0"/>
    <s v="District"/>
    <s v="2"/>
    <s v="Bakersfield College"/>
    <s v="26"/>
    <x v="9"/>
    <s v="260"/>
    <s v="VP of Student Services"/>
    <s v="260A"/>
    <s v="VP of Student Services"/>
    <m/>
    <m/>
    <m/>
  </r>
  <r>
    <s v="BTC197"/>
    <x v="0"/>
    <s v="LABORF"/>
    <s v="2026"/>
    <n v="0"/>
    <s v="GU001"/>
    <s v="260VS0"/>
    <s v="2399"/>
    <s v="649090"/>
    <m/>
    <m/>
    <s v="0"/>
    <s v="District"/>
    <s v="2"/>
    <s v="Bakersfield College"/>
    <s v="26"/>
    <x v="9"/>
    <s v="260"/>
    <s v="VP of Student Services"/>
    <s v="260A"/>
    <s v="VP of Student Services"/>
    <m/>
    <m/>
    <m/>
  </r>
  <r>
    <s v="BTC200"/>
    <x v="0"/>
    <s v="LABORF"/>
    <s v="2026"/>
    <n v="0"/>
    <s v="GU001"/>
    <s v="260VS0"/>
    <s v="2399"/>
    <s v="649090"/>
    <m/>
    <m/>
    <s v="0"/>
    <s v="District"/>
    <s v="2"/>
    <s v="Bakersfield College"/>
    <s v="26"/>
    <x v="9"/>
    <s v="260"/>
    <s v="VP of Student Services"/>
    <s v="260A"/>
    <s v="VP of Student Services"/>
    <m/>
    <m/>
    <m/>
  </r>
  <r>
    <s v="BTC026"/>
    <x v="0"/>
    <s v="LABORF"/>
    <s v="2026"/>
    <n v="0"/>
    <s v="GU001"/>
    <s v="260VS0"/>
    <s v="2399"/>
    <s v="649090"/>
    <m/>
    <m/>
    <s v="0"/>
    <s v="District"/>
    <s v="2"/>
    <s v="Bakersfield College"/>
    <s v="26"/>
    <x v="9"/>
    <s v="260"/>
    <s v="VP of Student Services"/>
    <s v="260A"/>
    <s v="VP of Student Services"/>
    <m/>
    <m/>
    <m/>
  </r>
  <r>
    <s v="BTC016"/>
    <x v="0"/>
    <s v="LABORF"/>
    <s v="2026"/>
    <n v="0"/>
    <s v="GU001"/>
    <s v="260VS0"/>
    <s v="2399"/>
    <s v="649090"/>
    <m/>
    <m/>
    <s v="0"/>
    <s v="District"/>
    <s v="2"/>
    <s v="Bakersfield College"/>
    <s v="26"/>
    <x v="9"/>
    <s v="260"/>
    <s v="VP of Student Services"/>
    <s v="260A"/>
    <s v="VP of Student Services"/>
    <m/>
    <m/>
    <m/>
  </r>
  <r>
    <s v="BTC038"/>
    <x v="0"/>
    <s v="LABORF"/>
    <s v="2026"/>
    <n v="0"/>
    <s v="GU001"/>
    <s v="260VS0"/>
    <s v="2399"/>
    <s v="649090"/>
    <m/>
    <m/>
    <s v="0"/>
    <s v="District"/>
    <s v="2"/>
    <s v="Bakersfield College"/>
    <s v="26"/>
    <x v="9"/>
    <s v="260"/>
    <s v="VP of Student Services"/>
    <s v="260A"/>
    <s v="VP of Student Services"/>
    <m/>
    <m/>
    <m/>
  </r>
  <r>
    <s v="BMN220"/>
    <x v="0"/>
    <s v="LABORF"/>
    <s v="2026"/>
    <n v="0"/>
    <s v="GU001"/>
    <s v="267DK0"/>
    <s v="2110"/>
    <s v="679000"/>
    <m/>
    <m/>
    <s v="0"/>
    <s v="District"/>
    <s v="2"/>
    <s v="Bakersfield College"/>
    <s v="26"/>
    <x v="9"/>
    <s v="267"/>
    <s v="Dean of Student Services"/>
    <s v="267A"/>
    <s v="Dean of Student Services"/>
    <m/>
    <m/>
    <m/>
  </r>
  <r>
    <s v="BMC869"/>
    <x v="0"/>
    <s v="LABORF"/>
    <s v="2026"/>
    <n v="75286.039999999994"/>
    <s v="RP383"/>
    <s v="267MF1"/>
    <s v="2191"/>
    <s v="644000"/>
    <m/>
    <m/>
    <s v="0"/>
    <s v="District"/>
    <s v="2"/>
    <s v="Bakersfield College"/>
    <s v="26"/>
    <x v="9"/>
    <s v="267"/>
    <s v="Dean of Student Services"/>
    <s v="267M"/>
    <s v="Mental Health"/>
    <m/>
    <m/>
    <m/>
  </r>
  <r>
    <s v="BMF179"/>
    <x v="0"/>
    <s v="LABORF"/>
    <s v="2026"/>
    <n v="140703.44"/>
    <s v="GU001"/>
    <s v="26CCG1"/>
    <s v="1231"/>
    <s v="631000"/>
    <m/>
    <m/>
    <s v="0"/>
    <s v="District"/>
    <s v="2"/>
    <s v="Bakersfield College"/>
    <s v="26"/>
    <x v="9"/>
    <s v="26C"/>
    <s v="Dean of Student Development Success"/>
    <s v="26CC"/>
    <s v="Dean of Student Develop Success"/>
    <m/>
    <m/>
    <m/>
  </r>
  <r>
    <s v="BMM024"/>
    <x v="0"/>
    <s v="LABORF"/>
    <s v="2026"/>
    <n v="171802.86"/>
    <s v="GU001"/>
    <s v="26CCG1"/>
    <s v="1214"/>
    <s v="601000"/>
    <m/>
    <m/>
    <s v="0"/>
    <s v="District"/>
    <s v="2"/>
    <s v="Bakersfield College"/>
    <s v="26"/>
    <x v="9"/>
    <s v="26C"/>
    <s v="Dean of Student Development Success"/>
    <s v="26CC"/>
    <s v="Dean of Student Develop Success"/>
    <m/>
    <m/>
    <m/>
  </r>
  <r>
    <s v="BMC808"/>
    <x v="0"/>
    <s v="LABORF"/>
    <s v="2026"/>
    <n v="34955.29"/>
    <s v="GU001"/>
    <s v="26DDEN"/>
    <s v="2191"/>
    <s v="679000"/>
    <s v="DORESV"/>
    <m/>
    <s v="0"/>
    <s v="District"/>
    <s v="2"/>
    <s v="Bakersfield College"/>
    <s v="26"/>
    <x v="9"/>
    <s v="26D"/>
    <s v="Assoc VP - BC"/>
    <s v="26DA"/>
    <s v="Dir Outreach Services"/>
    <m/>
    <m/>
    <m/>
  </r>
  <r>
    <s v="BMC529"/>
    <x v="0"/>
    <s v="LABORF"/>
    <s v="2026"/>
    <n v="54614"/>
    <s v="GU001"/>
    <s v="26DOR1"/>
    <s v="2191"/>
    <s v="649090"/>
    <m/>
    <m/>
    <s v="0"/>
    <s v="District"/>
    <s v="2"/>
    <s v="Bakersfield College"/>
    <s v="26"/>
    <x v="9"/>
    <s v="26D"/>
    <s v="Assoc VP - BC"/>
    <s v="26DA"/>
    <s v="Dir Outreach Services"/>
    <m/>
    <m/>
    <m/>
  </r>
  <r>
    <s v="BMC161"/>
    <x v="0"/>
    <s v="LABORF"/>
    <s v="2026"/>
    <n v="50714.54"/>
    <s v="GU001"/>
    <s v="26DOR1"/>
    <s v="2191"/>
    <s v="649090"/>
    <m/>
    <m/>
    <s v="0"/>
    <s v="District"/>
    <s v="2"/>
    <s v="Bakersfield College"/>
    <s v="26"/>
    <x v="9"/>
    <s v="26D"/>
    <s v="Assoc VP - BC"/>
    <s v="26DA"/>
    <s v="Dir Outreach Services"/>
    <m/>
    <m/>
    <m/>
  </r>
  <r>
    <s v="BMC259"/>
    <x v="0"/>
    <s v="LABORF"/>
    <s v="2026"/>
    <n v="81074.759999999995"/>
    <s v="RP400"/>
    <s v="26FFA4"/>
    <s v="2191"/>
    <s v="646000"/>
    <s v="BFALBA"/>
    <m/>
    <s v="0"/>
    <s v="District"/>
    <s v="2"/>
    <s v="Bakersfield College"/>
    <s v="26"/>
    <x v="9"/>
    <s v="26F"/>
    <s v="Director Financial Aid"/>
    <s v="26FA"/>
    <s v="Director Financial Aid (New Queue)"/>
    <m/>
    <m/>
    <m/>
  </r>
  <r>
    <s v="BMM078"/>
    <x v="0"/>
    <s v="LABORF"/>
    <s v="2026"/>
    <n v="141342.64000000001"/>
    <s v="GU001"/>
    <s v="26GEO1"/>
    <s v="1214"/>
    <s v="643000"/>
    <s v="EOPLCA"/>
    <m/>
    <s v="0"/>
    <s v="District"/>
    <s v="2"/>
    <s v="Bakersfield College"/>
    <s v="26"/>
    <x v="9"/>
    <s v="26G"/>
    <s v="Assoc VP - BC"/>
    <s v="26GA"/>
    <s v="EOPS/CARE"/>
    <m/>
    <m/>
    <m/>
  </r>
  <r>
    <s v="BMC648"/>
    <x v="0"/>
    <s v="LABORF"/>
    <s v="2026"/>
    <n v="49294.13"/>
    <s v="GU001"/>
    <s v="26HAR1"/>
    <s v="2191"/>
    <s v="601000"/>
    <m/>
    <m/>
    <s v="0"/>
    <s v="District"/>
    <s v="2"/>
    <s v="Bakersfield College"/>
    <s v="26"/>
    <x v="9"/>
    <s v="26H"/>
    <s v="ADMISSIONS &amp; RECS."/>
    <s v="26HA"/>
    <s v="ADMISSIONS &amp; RECS."/>
    <m/>
    <m/>
    <m/>
  </r>
  <r>
    <s v="BMC127"/>
    <x v="0"/>
    <s v="LABORF"/>
    <s v="2026"/>
    <n v="61790.73"/>
    <s v="GU001"/>
    <s v="26HAR1"/>
    <s v="2191"/>
    <s v="620000"/>
    <m/>
    <m/>
    <s v="0"/>
    <s v="District"/>
    <s v="2"/>
    <s v="Bakersfield College"/>
    <s v="26"/>
    <x v="9"/>
    <s v="26H"/>
    <s v="ADMISSIONS &amp; RECS."/>
    <s v="26HA"/>
    <s v="ADMISSIONS &amp; RECS."/>
    <m/>
    <m/>
    <m/>
  </r>
  <r>
    <s v="BMN116"/>
    <x v="0"/>
    <s v="LABORF"/>
    <s v="2026"/>
    <n v="86720.5"/>
    <s v="GU001"/>
    <s v="26HAR1"/>
    <s v="2110"/>
    <s v="620000"/>
    <m/>
    <m/>
    <s v="0"/>
    <s v="District"/>
    <s v="2"/>
    <s v="Bakersfield College"/>
    <s v="26"/>
    <x v="9"/>
    <s v="26H"/>
    <s v="ADMISSIONS &amp; RECS."/>
    <s v="26HA"/>
    <s v="ADMISSIONS &amp; RECS."/>
    <m/>
    <m/>
    <m/>
  </r>
  <r>
    <s v="BMC713"/>
    <x v="0"/>
    <s v="LABORF"/>
    <s v="2026"/>
    <n v="69910.559999999998"/>
    <s v="GU001"/>
    <s v="26HAR1"/>
    <s v="2191"/>
    <s v="620000"/>
    <m/>
    <m/>
    <s v="0"/>
    <s v="District"/>
    <s v="2"/>
    <s v="Bakersfield College"/>
    <s v="26"/>
    <x v="9"/>
    <s v="26H"/>
    <s v="ADMISSIONS &amp; RECS."/>
    <s v="26HA"/>
    <s v="ADMISSIONS &amp; RECS."/>
    <m/>
    <m/>
    <m/>
  </r>
  <r>
    <s v="BMC832"/>
    <x v="0"/>
    <s v="LABORF"/>
    <s v="2026"/>
    <n v="63335.53"/>
    <s v="GU001"/>
    <s v="26HAR1"/>
    <s v="2191"/>
    <s v="620000"/>
    <m/>
    <m/>
    <s v="0"/>
    <s v="District"/>
    <s v="2"/>
    <s v="Bakersfield College"/>
    <s v="26"/>
    <x v="9"/>
    <s v="26H"/>
    <s v="ADMISSIONS &amp; RECS."/>
    <s v="26HA"/>
    <s v="ADMISSIONS &amp; RECS."/>
    <m/>
    <m/>
    <m/>
  </r>
  <r>
    <s v="BMC264"/>
    <x v="0"/>
    <s v="LABORF"/>
    <s v="2026"/>
    <n v="60283.63"/>
    <s v="GU001"/>
    <s v="26HAR1"/>
    <s v="2191"/>
    <s v="620000"/>
    <m/>
    <m/>
    <s v="0"/>
    <s v="District"/>
    <s v="2"/>
    <s v="Bakersfield College"/>
    <s v="26"/>
    <x v="9"/>
    <s v="26H"/>
    <s v="ADMISSIONS &amp; RECS."/>
    <s v="26HA"/>
    <s v="ADMISSIONS &amp; RECS."/>
    <m/>
    <m/>
    <m/>
  </r>
  <r>
    <s v="BMC371"/>
    <x v="0"/>
    <s v="LABORF"/>
    <s v="2026"/>
    <n v="64918.94"/>
    <s v="GU001"/>
    <s v="26HAR1"/>
    <s v="2191"/>
    <s v="620000"/>
    <m/>
    <m/>
    <s v="0"/>
    <s v="District"/>
    <s v="2"/>
    <s v="Bakersfield College"/>
    <s v="26"/>
    <x v="9"/>
    <s v="26H"/>
    <s v="ADMISSIONS &amp; RECS."/>
    <s v="26HA"/>
    <s v="ADMISSIONS &amp; RECS."/>
    <m/>
    <m/>
    <m/>
  </r>
  <r>
    <s v="BMC831"/>
    <x v="0"/>
    <s v="LABORF"/>
    <s v="2026"/>
    <n v="61790.73"/>
    <s v="GU001"/>
    <s v="26HAR1"/>
    <s v="2191"/>
    <s v="620000"/>
    <m/>
    <m/>
    <s v="0"/>
    <s v="District"/>
    <s v="2"/>
    <s v="Bakersfield College"/>
    <s v="26"/>
    <x v="9"/>
    <s v="26H"/>
    <s v="ADMISSIONS &amp; RECS."/>
    <s v="26HA"/>
    <s v="ADMISSIONS &amp; RECS."/>
    <m/>
    <m/>
    <m/>
  </r>
  <r>
    <s v="BMN071"/>
    <x v="0"/>
    <s v="LABORF"/>
    <s v="2026"/>
    <n v="3846.77"/>
    <s v="RP131"/>
    <s v="26JFG1"/>
    <s v="2110"/>
    <s v="649080"/>
    <s v="FKCFNX"/>
    <m/>
    <s v="0"/>
    <s v="District"/>
    <s v="2"/>
    <s v="Bakersfield College"/>
    <s v="26"/>
    <x v="9"/>
    <s v="26J"/>
    <s v="Director Special Programs"/>
    <s v="26JF"/>
    <s v="BC Foster Care Grants"/>
    <m/>
    <m/>
    <m/>
  </r>
  <r>
    <s v="BMC679"/>
    <x v="0"/>
    <s v="LABORF"/>
    <s v="2026"/>
    <n v="1230.9100000000001"/>
    <s v="RP131"/>
    <s v="26JFG1"/>
    <s v="2191"/>
    <s v="649080"/>
    <s v="FKCFNX"/>
    <m/>
    <s v="0"/>
    <s v="District"/>
    <s v="2"/>
    <s v="Bakersfield College"/>
    <s v="26"/>
    <x v="9"/>
    <s v="26J"/>
    <s v="Director Special Programs"/>
    <s v="26JF"/>
    <s v="BC Foster Care Grants"/>
    <m/>
    <m/>
    <m/>
  </r>
  <r>
    <s v="BMC382"/>
    <x v="0"/>
    <s v="LABORF"/>
    <s v="2026"/>
    <n v="69910.52"/>
    <s v="RP025"/>
    <s v="26JRS1"/>
    <s v="2191"/>
    <s v="649090"/>
    <m/>
    <m/>
    <s v="0"/>
    <s v="District"/>
    <s v="2"/>
    <s v="Bakersfield College"/>
    <s v="26"/>
    <x v="9"/>
    <s v="26J"/>
    <s v="Director Special Programs"/>
    <s v="26JR"/>
    <s v="BC Dream Resource"/>
    <m/>
    <m/>
    <m/>
  </r>
  <r>
    <s v="BMC515"/>
    <x v="0"/>
    <s v="LABORF"/>
    <s v="2026"/>
    <n v="49390.91"/>
    <s v="RP384"/>
    <s v="26LEQA"/>
    <s v="2191"/>
    <s v="649090"/>
    <m/>
    <m/>
    <s v="0"/>
    <s v="District"/>
    <s v="2"/>
    <s v="Bakersfield College"/>
    <s v="26"/>
    <x v="9"/>
    <s v="26L"/>
    <s v="Dir Categorical Programs"/>
    <s v="26LA"/>
    <s v="Categorical Programs"/>
    <m/>
    <m/>
    <m/>
  </r>
  <r>
    <s v="BTN003"/>
    <x v="0"/>
    <s v="LABOR"/>
    <s v="2026"/>
    <n v="0"/>
    <s v="RP384"/>
    <s v="26LEQA"/>
    <s v="2110"/>
    <s v="649090"/>
    <m/>
    <m/>
    <s v="0"/>
    <s v="District"/>
    <s v="2"/>
    <s v="Bakersfield College"/>
    <s v="26"/>
    <x v="9"/>
    <s v="26L"/>
    <s v="Dir Categorical Programs"/>
    <s v="26LA"/>
    <s v="Categorical Programs"/>
    <m/>
    <m/>
    <m/>
  </r>
  <r>
    <s v="BMN070"/>
    <x v="0"/>
    <s v="LABORF"/>
    <s v="2026"/>
    <n v="50284.6"/>
    <s v="RP384"/>
    <s v="26LEQA"/>
    <s v="2110"/>
    <s v="649090"/>
    <m/>
    <m/>
    <s v="0"/>
    <s v="District"/>
    <s v="2"/>
    <s v="Bakersfield College"/>
    <s v="26"/>
    <x v="9"/>
    <s v="26L"/>
    <s v="Dir Categorical Programs"/>
    <s v="26LA"/>
    <s v="Categorical Programs"/>
    <m/>
    <m/>
    <m/>
  </r>
  <r>
    <s v="BMC115"/>
    <x v="0"/>
    <s v="LABORF"/>
    <s v="2026"/>
    <n v="36724.93"/>
    <s v="RP384"/>
    <s v="26LEQA"/>
    <s v="2191"/>
    <s v="649090"/>
    <m/>
    <m/>
    <s v="0"/>
    <s v="District"/>
    <s v="2"/>
    <s v="Bakersfield College"/>
    <s v="26"/>
    <x v="9"/>
    <s v="26L"/>
    <s v="Dir Categorical Programs"/>
    <s v="26LA"/>
    <s v="Categorical Programs"/>
    <m/>
    <m/>
    <m/>
  </r>
  <r>
    <s v="BTC015"/>
    <x v="0"/>
    <s v="LABORF"/>
    <s v="2026"/>
    <n v="0"/>
    <s v="RP384"/>
    <s v="26LEQA"/>
    <s v="2399"/>
    <s v="649090"/>
    <m/>
    <m/>
    <s v="0"/>
    <s v="District"/>
    <s v="2"/>
    <s v="Bakersfield College"/>
    <s v="26"/>
    <x v="9"/>
    <s v="26L"/>
    <s v="Dir Categorical Programs"/>
    <s v="26LA"/>
    <s v="Categorical Programs"/>
    <m/>
    <m/>
    <m/>
  </r>
  <r>
    <s v="BMC775"/>
    <x v="0"/>
    <s v="LABORF"/>
    <s v="2026"/>
    <n v="34955.26"/>
    <s v="RP384"/>
    <s v="26LEQB"/>
    <s v="2191"/>
    <s v="649090"/>
    <m/>
    <m/>
    <s v="0"/>
    <s v="District"/>
    <s v="2"/>
    <s v="Bakersfield College"/>
    <s v="26"/>
    <x v="9"/>
    <s v="26L"/>
    <s v="Dir Categorical Programs"/>
    <s v="26LA"/>
    <s v="Categorical Programs"/>
    <m/>
    <m/>
    <m/>
  </r>
  <r>
    <s v="BMF575"/>
    <x v="0"/>
    <s v="LABORF"/>
    <s v="2026"/>
    <n v="75761.11"/>
    <s v="RP384"/>
    <s v="26LEQB"/>
    <s v="1231"/>
    <s v="649090"/>
    <m/>
    <m/>
    <s v="0"/>
    <s v="District"/>
    <s v="2"/>
    <s v="Bakersfield College"/>
    <s v="26"/>
    <x v="9"/>
    <s v="26L"/>
    <s v="Dir Categorical Programs"/>
    <s v="26LA"/>
    <s v="Categorical Programs"/>
    <m/>
    <m/>
    <m/>
  </r>
  <r>
    <s v="BMF326"/>
    <x v="0"/>
    <s v="LABORF"/>
    <s v="2026"/>
    <n v="61447"/>
    <s v="RP384"/>
    <s v="26LEQB"/>
    <s v="1231"/>
    <s v="649090"/>
    <m/>
    <m/>
    <s v="0"/>
    <s v="District"/>
    <s v="2"/>
    <s v="Bakersfield College"/>
    <s v="26"/>
    <x v="9"/>
    <s v="26L"/>
    <s v="Dir Categorical Programs"/>
    <s v="26LA"/>
    <s v="Categorical Programs"/>
    <m/>
    <m/>
    <m/>
  </r>
  <r>
    <s v="BMN203"/>
    <x v="0"/>
    <s v="LABORF"/>
    <s v="2026"/>
    <n v="44444.26"/>
    <s v="RP384"/>
    <s v="26LEQB"/>
    <s v="2110"/>
    <s v="649090"/>
    <m/>
    <m/>
    <s v="0"/>
    <s v="District"/>
    <s v="2"/>
    <s v="Bakersfield College"/>
    <s v="26"/>
    <x v="9"/>
    <s v="26L"/>
    <s v="Dir Categorical Programs"/>
    <s v="26LA"/>
    <s v="Categorical Programs"/>
    <m/>
    <m/>
    <m/>
  </r>
  <r>
    <s v="BMN062"/>
    <x v="0"/>
    <s v="LABORF"/>
    <s v="2026"/>
    <n v="44444.25"/>
    <s v="RP384"/>
    <s v="26LEQB"/>
    <s v="2110"/>
    <s v="649090"/>
    <m/>
    <m/>
    <s v="0"/>
    <s v="District"/>
    <s v="2"/>
    <s v="Bakersfield College"/>
    <s v="26"/>
    <x v="9"/>
    <s v="26L"/>
    <s v="Dir Categorical Programs"/>
    <s v="26LA"/>
    <s v="Categorical Programs"/>
    <m/>
    <m/>
    <m/>
  </r>
  <r>
    <s v="BMF472"/>
    <x v="0"/>
    <s v="LABORF"/>
    <s v="2026"/>
    <n v="33031.040000000001"/>
    <s v="RP384"/>
    <s v="26LEQB"/>
    <s v="1251"/>
    <s v="649090"/>
    <m/>
    <m/>
    <s v="0"/>
    <s v="District"/>
    <s v="2"/>
    <s v="Bakersfield College"/>
    <s v="26"/>
    <x v="9"/>
    <s v="26L"/>
    <s v="Dir Categorical Programs"/>
    <s v="26LA"/>
    <s v="Categorical Programs"/>
    <m/>
    <m/>
    <m/>
  </r>
  <r>
    <s v="BMM079"/>
    <x v="0"/>
    <s v="LABORF"/>
    <s v="2026"/>
    <n v="65194.3"/>
    <s v="RP384"/>
    <s v="26LEQB"/>
    <s v="1214"/>
    <s v="649090"/>
    <m/>
    <m/>
    <s v="0"/>
    <s v="District"/>
    <s v="2"/>
    <s v="Bakersfield College"/>
    <s v="26"/>
    <x v="9"/>
    <s v="26L"/>
    <s v="Dir Categorical Programs"/>
    <s v="26LA"/>
    <s v="Categorical Programs"/>
    <m/>
    <m/>
    <m/>
  </r>
  <r>
    <s v="BMC143"/>
    <x v="0"/>
    <s v="LABORF"/>
    <s v="2026"/>
    <n v="0"/>
    <s v="RP029"/>
    <s v="26JNA1"/>
    <s v="2191"/>
    <s v="649090"/>
    <m/>
    <m/>
    <s v="0"/>
    <s v="District"/>
    <s v="2"/>
    <s v="Bakersfield College"/>
    <s v="26"/>
    <x v="9"/>
    <s v="26L"/>
    <s v="Dir Categorical Programs"/>
    <s v="26LB"/>
    <s v="CATEGORICAL NASSSP Native American"/>
    <m/>
    <m/>
    <m/>
  </r>
  <r>
    <s v="BPE705"/>
    <x v="0"/>
    <s v="LABORF"/>
    <s v="2026"/>
    <n v="0"/>
    <s v="RP016"/>
    <s v="26VVR1"/>
    <s v="2394"/>
    <s v="648000"/>
    <m/>
    <m/>
    <s v="0"/>
    <s v="District"/>
    <s v="2"/>
    <s v="Bakersfield College"/>
    <s v="26"/>
    <x v="9"/>
    <s v="26V"/>
    <s v="Director Veterans Services"/>
    <s v="26VV"/>
    <s v="BC Veteran's Department"/>
    <m/>
    <m/>
    <m/>
  </r>
  <r>
    <s v="CML001"/>
    <x v="0"/>
    <s v="LABORF"/>
    <s v="2026"/>
    <n v="111009.57"/>
    <s v="GU001"/>
    <s v="400PR0"/>
    <s v="2190"/>
    <s v="679000"/>
    <m/>
    <s v="CI"/>
    <s v="0"/>
    <s v="District"/>
    <s v="4"/>
    <s v="Cerro Coso College"/>
    <s v="40"/>
    <x v="10"/>
    <s v="400"/>
    <s v="President - Cerro Coso College"/>
    <s v="400A"/>
    <s v="President - Cerro Coso College"/>
    <m/>
    <m/>
    <m/>
  </r>
  <r>
    <s v="CMC220"/>
    <x v="0"/>
    <s v="LABORF"/>
    <s v="2026"/>
    <n v="57539"/>
    <s v="GU001"/>
    <s v="406IT1"/>
    <s v="2191"/>
    <s v="678000"/>
    <m/>
    <s v="CI"/>
    <s v="0"/>
    <s v="District"/>
    <s v="4"/>
    <s v="Cerro Coso College"/>
    <s v="40"/>
    <x v="10"/>
    <s v="406"/>
    <s v="Information Technology"/>
    <s v="406A"/>
    <s v="Information Technology"/>
    <m/>
    <m/>
    <m/>
  </r>
  <r>
    <s v="CMC283"/>
    <x v="0"/>
    <s v="LABORF"/>
    <s v="2026"/>
    <n v="7344.99"/>
    <s v="RP384"/>
    <s v="40KEQA"/>
    <s v="2191"/>
    <s v="649090"/>
    <m/>
    <s v="CI"/>
    <s v="0"/>
    <s v="District"/>
    <s v="4"/>
    <s v="Cerro Coso College"/>
    <s v="40"/>
    <x v="10"/>
    <s v="40K"/>
    <s v="Equity"/>
    <s v="40KA"/>
    <s v="Equity"/>
    <m/>
    <m/>
    <m/>
  </r>
  <r>
    <s v="CMC234"/>
    <x v="0"/>
    <s v="LABORF"/>
    <s v="2026"/>
    <n v="7421.64"/>
    <s v="RP384"/>
    <s v="40KEQA"/>
    <s v="2191"/>
    <s v="649090"/>
    <m/>
    <s v="CI"/>
    <s v="0"/>
    <s v="District"/>
    <s v="4"/>
    <s v="Cerro Coso College"/>
    <s v="40"/>
    <x v="10"/>
    <s v="40K"/>
    <s v="Equity"/>
    <s v="40KA"/>
    <s v="Equity"/>
    <m/>
    <m/>
    <m/>
  </r>
  <r>
    <s v="CMF219"/>
    <x v="0"/>
    <s v="LABORF"/>
    <s v="2026"/>
    <n v="2715.51"/>
    <s v="RP384"/>
    <s v="40KEQA"/>
    <s v="1241"/>
    <s v="649090"/>
    <m/>
    <s v="CT"/>
    <s v="0"/>
    <s v="District"/>
    <s v="4"/>
    <s v="Cerro Coso College"/>
    <s v="40"/>
    <x v="10"/>
    <s v="40K"/>
    <s v="Equity"/>
    <s v="40KA"/>
    <s v="Equity"/>
    <m/>
    <m/>
    <m/>
  </r>
  <r>
    <s v="CMM032"/>
    <x v="0"/>
    <s v="LABORF"/>
    <s v="2026"/>
    <n v="61012.23"/>
    <s v="RP384"/>
    <s v="40KEQB"/>
    <s v="1214"/>
    <s v="649090"/>
    <m/>
    <s v="CI"/>
    <s v="0"/>
    <s v="District"/>
    <s v="4"/>
    <s v="Cerro Coso College"/>
    <s v="40"/>
    <x v="10"/>
    <s v="40K"/>
    <s v="Equity"/>
    <s v="40KA"/>
    <s v="Equity"/>
    <m/>
    <m/>
    <m/>
  </r>
  <r>
    <s v="CMC069"/>
    <x v="0"/>
    <s v="LABORF"/>
    <s v="2026"/>
    <n v="5418.17"/>
    <s v="RP384"/>
    <s v="40KEQB"/>
    <s v="2191"/>
    <s v="649090"/>
    <m/>
    <s v="CB"/>
    <s v="0"/>
    <s v="District"/>
    <s v="4"/>
    <s v="Cerro Coso College"/>
    <s v="40"/>
    <x v="10"/>
    <s v="40K"/>
    <s v="Equity"/>
    <s v="40KA"/>
    <s v="Equity"/>
    <m/>
    <m/>
    <m/>
  </r>
  <r>
    <s v="CMC275"/>
    <x v="0"/>
    <s v="LABORF"/>
    <s v="2026"/>
    <n v="2940.67"/>
    <s v="RP029"/>
    <s v="40KNA1"/>
    <s v="2191"/>
    <s v="649090"/>
    <m/>
    <s v="CI"/>
    <s v="0"/>
    <s v="District"/>
    <s v="4"/>
    <s v="Cerro Coso College"/>
    <s v="40"/>
    <x v="10"/>
    <s v="40K"/>
    <s v="Equity"/>
    <s v="40KA"/>
    <s v="Equity"/>
    <m/>
    <m/>
    <m/>
  </r>
  <r>
    <s v="CCSF25"/>
    <x v="0"/>
    <s v="LABORF"/>
    <s v="2026"/>
    <n v="0"/>
    <s v="GU001"/>
    <s v="410VI0"/>
    <s v="1330"/>
    <s v="089900"/>
    <m/>
    <s v="CI"/>
    <s v="0"/>
    <s v="District"/>
    <s v="4"/>
    <s v="Cerro Coso College"/>
    <s v="41"/>
    <x v="11"/>
    <s v="410"/>
    <s v="VP Academic Affairs"/>
    <s v="410A"/>
    <s v="CC - VP Academic Affairs"/>
    <m/>
    <m/>
    <m/>
  </r>
  <r>
    <s v="CMC001"/>
    <x v="0"/>
    <s v="LABORF"/>
    <s v="2026"/>
    <n v="79097.279999999999"/>
    <s v="GU001"/>
    <s v="410VI0"/>
    <s v="2191"/>
    <s v="601000"/>
    <m/>
    <s v="CI"/>
    <s v="0"/>
    <s v="District"/>
    <s v="4"/>
    <s v="Cerro Coso College"/>
    <s v="41"/>
    <x v="11"/>
    <s v="410"/>
    <s v="VP Academic Affairs"/>
    <s v="410A"/>
    <s v="CC - VP Academic Affairs"/>
    <m/>
    <m/>
    <m/>
  </r>
  <r>
    <s v="CPAH25"/>
    <x v="0"/>
    <s v="LABORF"/>
    <s v="2026"/>
    <n v="0"/>
    <s v="GU001"/>
    <s v="411AH1"/>
    <s v="2412"/>
    <s v="123030"/>
    <m/>
    <s v="CI"/>
    <s v="0"/>
    <s v="District"/>
    <s v="4"/>
    <s v="Cerro Coso College"/>
    <s v="41"/>
    <x v="11"/>
    <s v="411"/>
    <s v="Dean of Career Technical Education"/>
    <s v="411A"/>
    <s v="Dean of Career Technical Education"/>
    <m/>
    <m/>
    <m/>
  </r>
  <r>
    <s v="CMF045"/>
    <x v="0"/>
    <s v="LABORF"/>
    <s v="2026"/>
    <n v="62936.08"/>
    <s v="GU001"/>
    <s v="411BU1"/>
    <s v="1100"/>
    <s v="050100"/>
    <m/>
    <s v="CM"/>
    <s v="0"/>
    <s v="District"/>
    <s v="4"/>
    <s v="Cerro Coso College"/>
    <s v="41"/>
    <x v="11"/>
    <s v="411"/>
    <s v="Dean of Career Technical Education"/>
    <s v="411A"/>
    <s v="Dean of Career Technical Education"/>
    <m/>
    <m/>
    <m/>
  </r>
  <r>
    <s v="CPE041"/>
    <x v="0"/>
    <s v="LABORF"/>
    <s v="2026"/>
    <n v="0"/>
    <s v="RP045"/>
    <s v="411EH1"/>
    <s v="2394"/>
    <s v="601000"/>
    <m/>
    <s v="CI"/>
    <s v="0"/>
    <s v="District"/>
    <s v="4"/>
    <s v="Cerro Coso College"/>
    <s v="41"/>
    <x v="11"/>
    <s v="411"/>
    <s v="Dean of Career Technical Education"/>
    <s v="411A"/>
    <s v="Dean of Career Technical Education"/>
    <m/>
    <m/>
    <m/>
  </r>
  <r>
    <s v="CMF218"/>
    <x v="0"/>
    <s v="LABORF"/>
    <s v="2026"/>
    <n v="7155.95"/>
    <s v="RS4004"/>
    <s v="411NF1"/>
    <s v="1251"/>
    <s v="601000"/>
    <s v="RNIFPD"/>
    <s v="CI"/>
    <s v="0"/>
    <s v="District"/>
    <s v="4"/>
    <s v="Cerro Coso College"/>
    <s v="41"/>
    <x v="11"/>
    <s v="411"/>
    <s v="Dean of Career Technical Education"/>
    <s v="411A"/>
    <s v="Dean of Career Technical Education"/>
    <m/>
    <m/>
    <m/>
  </r>
  <r>
    <s v="CMF111"/>
    <x v="0"/>
    <s v="LABORF"/>
    <s v="2026"/>
    <n v="166279.56"/>
    <s v="GU001"/>
    <s v="411NT1"/>
    <s v="1100"/>
    <s v="061400"/>
    <m/>
    <s v="CI"/>
    <s v="0"/>
    <s v="District"/>
    <s v="4"/>
    <s v="Cerro Coso College"/>
    <s v="41"/>
    <x v="11"/>
    <s v="411"/>
    <s v="Dean of Career Technical Education"/>
    <s v="411A"/>
    <s v="Dean of Career Technical Education"/>
    <m/>
    <m/>
    <m/>
  </r>
  <r>
    <s v="CMF215"/>
    <x v="0"/>
    <s v="LABORF"/>
    <s v="2026"/>
    <n v="2665.77"/>
    <s v="RP267"/>
    <s v="411RP1"/>
    <s v="1231"/>
    <s v="631000"/>
    <m/>
    <s v="CI"/>
    <s v="0"/>
    <s v="District"/>
    <s v="4"/>
    <s v="Cerro Coso College"/>
    <s v="41"/>
    <x v="11"/>
    <s v="411"/>
    <s v="Dean of Career Technical Education"/>
    <s v="411A"/>
    <s v="Dean of Career Technical Education"/>
    <m/>
    <m/>
    <m/>
  </r>
  <r>
    <s v="CMC286"/>
    <x v="0"/>
    <s v="LABORF"/>
    <s v="2026"/>
    <n v="50285.37"/>
    <s v="GU001"/>
    <s v="411VE0"/>
    <s v="2191"/>
    <s v="601000"/>
    <m/>
    <s v="CI"/>
    <s v="0"/>
    <s v="District"/>
    <s v="4"/>
    <s v="Cerro Coso College"/>
    <s v="41"/>
    <x v="11"/>
    <s v="411"/>
    <s v="Dean of Career Technical Education"/>
    <s v="411A"/>
    <s v="Dean of Career Technical Education"/>
    <m/>
    <m/>
    <m/>
  </r>
  <r>
    <s v="CMN034"/>
    <x v="0"/>
    <s v="LABORF"/>
    <s v="2026"/>
    <n v="39706.370000000003"/>
    <s v="RP613"/>
    <s v="411WL9"/>
    <s v="2110"/>
    <s v="679000"/>
    <s v="C78233"/>
    <s v="CI"/>
    <s v="0"/>
    <s v="District"/>
    <s v="4"/>
    <s v="Cerro Coso College"/>
    <s v="41"/>
    <x v="11"/>
    <s v="411"/>
    <s v="Dean of Career Technical Education"/>
    <s v="411A"/>
    <s v="Dean of Career Technical Education"/>
    <m/>
    <m/>
    <m/>
  </r>
  <r>
    <s v="CMC259"/>
    <x v="0"/>
    <s v="LABORF"/>
    <s v="2026"/>
    <n v="30895.360000000001"/>
    <s v="RP613"/>
    <s v="411WL9"/>
    <s v="2191"/>
    <s v="601000"/>
    <s v="C78233"/>
    <s v="CI"/>
    <s v="0"/>
    <s v="District"/>
    <s v="4"/>
    <s v="Cerro Coso College"/>
    <s v="41"/>
    <x v="11"/>
    <s v="411"/>
    <s v="Dean of Career Technical Education"/>
    <s v="411A"/>
    <s v="Dean of Career Technical Education"/>
    <m/>
    <m/>
    <m/>
  </r>
  <r>
    <s v="CMN029"/>
    <x v="0"/>
    <s v="LABORF"/>
    <s v="2026"/>
    <n v="50676.51"/>
    <s v="RP613"/>
    <s v="411WL9"/>
    <s v="2110"/>
    <s v="679000"/>
    <s v="C78233"/>
    <s v="CI"/>
    <s v="0"/>
    <s v="District"/>
    <s v="4"/>
    <s v="Cerro Coso College"/>
    <s v="41"/>
    <x v="11"/>
    <s v="411"/>
    <s v="Dean of Career Technical Education"/>
    <s v="411A"/>
    <s v="Dean of Career Technical Education"/>
    <m/>
    <m/>
    <m/>
  </r>
  <r>
    <s v="CMM033"/>
    <x v="0"/>
    <s v="LABORF"/>
    <s v="2026"/>
    <n v="57326.07"/>
    <s v="GU001"/>
    <s v="415BI1"/>
    <s v="1214"/>
    <s v="601000"/>
    <m/>
    <s v="CB"/>
    <s v="0"/>
    <s v="District"/>
    <s v="4"/>
    <s v="Cerro Coso College"/>
    <s v="41"/>
    <x v="11"/>
    <s v="415"/>
    <s v="Director of Eastern Sierra Center"/>
    <s v="415A"/>
    <s v="CC  -  EASTERN SIERRA CENTER"/>
    <m/>
    <m/>
    <m/>
  </r>
  <r>
    <s v="CMC144"/>
    <x v="0"/>
    <s v="LABORF"/>
    <s v="2026"/>
    <n v="40571.660000000003"/>
    <s v="GU001"/>
    <s v="418TH1"/>
    <s v="2191"/>
    <s v="601000"/>
    <m/>
    <s v="CT"/>
    <s v="0"/>
    <s v="District"/>
    <s v="4"/>
    <s v="Cerro Coso College"/>
    <s v="41"/>
    <x v="11"/>
    <s v="418"/>
    <s v="Director - KRV/South Kern"/>
    <s v="418A"/>
    <s v="KRV/South Kern Campus"/>
    <m/>
    <m/>
    <m/>
  </r>
  <r>
    <s v="CMM024"/>
    <x v="0"/>
    <s v="LABORF"/>
    <s v="2026"/>
    <n v="15963.1"/>
    <s v="RP634"/>
    <s v="41EAEA"/>
    <s v="1214"/>
    <s v="684000"/>
    <s v="AEPDAB"/>
    <s v="CI"/>
    <s v="0"/>
    <s v="District"/>
    <s v="4"/>
    <s v="Cerro Coso College"/>
    <s v="41"/>
    <x v="11"/>
    <s v="41E"/>
    <s v="Dean, Liberal Arts &amp; Science"/>
    <s v="41EA"/>
    <s v="Dean, Liberal Arts &amp; Science"/>
    <m/>
    <m/>
    <m/>
  </r>
  <r>
    <s v="CMF114"/>
    <x v="0"/>
    <s v="LABORF"/>
    <s v="2026"/>
    <n v="77875.789999999994"/>
    <s v="GU001"/>
    <s v="41ECM1"/>
    <s v="1100"/>
    <s v="150100"/>
    <m/>
    <s v="CL"/>
    <s v="0"/>
    <s v="District"/>
    <s v="4"/>
    <s v="Cerro Coso College"/>
    <s v="41"/>
    <x v="11"/>
    <s v="41E"/>
    <s v="Dean, Liberal Arts &amp; Science"/>
    <s v="41EB"/>
    <s v="CC-Communications"/>
    <m/>
    <m/>
    <m/>
  </r>
  <r>
    <s v="CMF217"/>
    <x v="0"/>
    <s v="LABORF"/>
    <s v="2026"/>
    <n v="68651.16"/>
    <s v="GU001"/>
    <s v="41ECM1"/>
    <s v="1100"/>
    <s v="150100"/>
    <m/>
    <s v="CT"/>
    <s v="0"/>
    <s v="District"/>
    <s v="4"/>
    <s v="Cerro Coso College"/>
    <s v="41"/>
    <x v="11"/>
    <s v="41E"/>
    <s v="Dean, Liberal Arts &amp; Science"/>
    <s v="41EB"/>
    <s v="CC-Communications"/>
    <m/>
    <m/>
    <m/>
  </r>
  <r>
    <s v="CMF114"/>
    <x v="0"/>
    <s v="LABORF"/>
    <s v="2026"/>
    <n v="11831.35"/>
    <s v="GU001"/>
    <s v="41ECM1"/>
    <s v="1252"/>
    <s v="601000"/>
    <m/>
    <s v="CI"/>
    <s v="0"/>
    <s v="District"/>
    <s v="4"/>
    <s v="Cerro Coso College"/>
    <s v="41"/>
    <x v="11"/>
    <s v="41E"/>
    <s v="Dean, Liberal Arts &amp; Science"/>
    <s v="41EB"/>
    <s v="CC-Communications"/>
    <m/>
    <m/>
    <m/>
  </r>
  <r>
    <s v="CMF217"/>
    <x v="0"/>
    <s v="LABORF"/>
    <s v="2026"/>
    <n v="68651.16"/>
    <s v="GU001"/>
    <s v="41ECM1"/>
    <s v="1100"/>
    <s v="150100"/>
    <m/>
    <s v="CP"/>
    <s v="0"/>
    <s v="District"/>
    <s v="4"/>
    <s v="Cerro Coso College"/>
    <s v="41"/>
    <x v="11"/>
    <s v="41E"/>
    <s v="Dean, Liberal Arts &amp; Science"/>
    <s v="41EB"/>
    <s v="CC-Communications"/>
    <m/>
    <m/>
    <m/>
  </r>
  <r>
    <s v="CMF020"/>
    <x v="0"/>
    <s v="LABORF"/>
    <s v="2026"/>
    <n v="165155.19"/>
    <s v="GU001"/>
    <s v="41EMA1"/>
    <s v="1100"/>
    <s v="170100"/>
    <m/>
    <s v="CI"/>
    <s v="0"/>
    <s v="District"/>
    <s v="4"/>
    <s v="Cerro Coso College"/>
    <s v="41"/>
    <x v="11"/>
    <s v="41E"/>
    <s v="Dean, Liberal Arts &amp; Science"/>
    <s v="41EC"/>
    <s v="CC-Mathematics"/>
    <m/>
    <m/>
    <m/>
  </r>
  <r>
    <s v="CMF031"/>
    <x v="0"/>
    <s v="LABORF"/>
    <s v="2026"/>
    <n v="8786.26"/>
    <s v="GU001"/>
    <s v="41EPH1"/>
    <s v="1252"/>
    <s v="601000"/>
    <m/>
    <s v="CI"/>
    <s v="0"/>
    <s v="District"/>
    <s v="4"/>
    <s v="Cerro Coso College"/>
    <s v="41"/>
    <x v="11"/>
    <s v="41E"/>
    <s v="Dean, Liberal Arts &amp; Science"/>
    <s v="41ED"/>
    <s v="CC-PE &amp; Health"/>
    <m/>
    <m/>
    <m/>
  </r>
  <r>
    <s v="CMC265"/>
    <x v="0"/>
    <s v="LABORF"/>
    <s v="2026"/>
    <n v="67573.039999999994"/>
    <s v="GU001"/>
    <s v="41ESC1"/>
    <s v="2211"/>
    <s v="040100"/>
    <m/>
    <s v="CI"/>
    <s v="0"/>
    <s v="District"/>
    <s v="4"/>
    <s v="Cerro Coso College"/>
    <s v="41"/>
    <x v="11"/>
    <s v="41E"/>
    <s v="Dean, Liberal Arts &amp; Science"/>
    <s v="41EE"/>
    <s v="CC-Science"/>
    <m/>
    <m/>
    <m/>
  </r>
  <r>
    <s v="CPE046"/>
    <x v="0"/>
    <s v="LABORF"/>
    <s v="2026"/>
    <n v="0"/>
    <s v="GU001"/>
    <s v="41ELC1"/>
    <s v="2412"/>
    <s v="611000"/>
    <m/>
    <s v="CI"/>
    <s v="0"/>
    <s v="District"/>
    <s v="4"/>
    <s v="Cerro Coso College"/>
    <s v="41"/>
    <x v="11"/>
    <s v="41E"/>
    <s v="Dean, Liberal Arts &amp; Science"/>
    <s v="41EJ"/>
    <s v="CC-Learning Center-LAC"/>
    <m/>
    <m/>
    <m/>
  </r>
  <r>
    <s v="CMC273"/>
    <x v="0"/>
    <s v="LABORF"/>
    <s v="2026"/>
    <n v="30610.78"/>
    <s v="GU001"/>
    <s v="41MOI1"/>
    <s v="2191"/>
    <s v="601000"/>
    <m/>
    <s v="CP"/>
    <s v="0"/>
    <s v="District"/>
    <s v="4"/>
    <s v="Cerro Coso College"/>
    <s v="41"/>
    <x v="11"/>
    <s v="41M"/>
    <s v="Incarcerated Stud Ed Program (ISEP)"/>
    <s v="41MA"/>
    <s v="Incarcerated Stud Ed Program (ISEP)"/>
    <m/>
    <m/>
    <m/>
  </r>
  <r>
    <s v="CTM003"/>
    <x v="0"/>
    <s v="LABORF"/>
    <s v="2026"/>
    <n v="17196.560000000001"/>
    <s v="GU001"/>
    <s v="420VS0"/>
    <s v="1214"/>
    <s v="711001"/>
    <m/>
    <s v="CI"/>
    <s v="0"/>
    <s v="District"/>
    <s v="4"/>
    <s v="Cerro Coso College"/>
    <s v="42"/>
    <x v="12"/>
    <s v="420"/>
    <s v="VP Student Services"/>
    <s v="420A"/>
    <s v="CC  -  VP STUDENT SERVICES"/>
    <m/>
    <m/>
    <m/>
  </r>
  <r>
    <s v="CMC262"/>
    <x v="0"/>
    <s v="LABORF"/>
    <s v="2026"/>
    <n v="3528.8"/>
    <s v="RP009"/>
    <s v="422CA1"/>
    <s v="2191"/>
    <s v="643010"/>
    <s v="CARDCB"/>
    <s v="CI"/>
    <s v="0"/>
    <s v="District"/>
    <s v="4"/>
    <s v="Cerro Coso College"/>
    <s v="42"/>
    <x v="12"/>
    <s v="422"/>
    <s v="Dir Access Program"/>
    <s v="422C"/>
    <s v="Care"/>
    <m/>
    <m/>
    <m/>
  </r>
  <r>
    <s v="CMC137"/>
    <x v="0"/>
    <s v="LABORF"/>
    <s v="2026"/>
    <n v="5876.05"/>
    <s v="RP009"/>
    <s v="422CA1"/>
    <s v="2191"/>
    <s v="643010"/>
    <s v="CARDCB"/>
    <s v="CI"/>
    <s v="0"/>
    <s v="District"/>
    <s v="4"/>
    <s v="Cerro Coso College"/>
    <s v="42"/>
    <x v="12"/>
    <s v="422"/>
    <s v="Dir Access Program"/>
    <s v="422C"/>
    <s v="Care"/>
    <m/>
    <m/>
    <m/>
  </r>
  <r>
    <s v="CMC255"/>
    <x v="0"/>
    <s v="LABORF"/>
    <s v="2026"/>
    <n v="2940.67"/>
    <s v="RP009"/>
    <s v="422CA1"/>
    <s v="2191"/>
    <s v="643010"/>
    <s v="CARDCB"/>
    <s v="CI"/>
    <s v="0"/>
    <s v="District"/>
    <s v="4"/>
    <s v="Cerro Coso College"/>
    <s v="42"/>
    <x v="12"/>
    <s v="422"/>
    <s v="Dir Access Program"/>
    <s v="422C"/>
    <s v="Care"/>
    <m/>
    <m/>
    <m/>
  </r>
  <r>
    <s v="CMC263"/>
    <x v="0"/>
    <s v="LABORF"/>
    <s v="2026"/>
    <n v="0"/>
    <s v="RP006"/>
    <s v="422DS1"/>
    <s v="2191"/>
    <s v="642000"/>
    <m/>
    <s v="CI"/>
    <s v="0"/>
    <s v="District"/>
    <s v="4"/>
    <s v="Cerro Coso College"/>
    <s v="42"/>
    <x v="12"/>
    <s v="422"/>
    <s v="Dir Access Program"/>
    <s v="422D"/>
    <s v="DSPS"/>
    <m/>
    <m/>
    <m/>
  </r>
  <r>
    <s v="CMC255"/>
    <x v="0"/>
    <s v="LABORF"/>
    <s v="2026"/>
    <n v="1764.4"/>
    <s v="RP006"/>
    <s v="422DS1"/>
    <s v="2191"/>
    <s v="642000"/>
    <m/>
    <s v="CI"/>
    <s v="0"/>
    <s v="District"/>
    <s v="4"/>
    <s v="Cerro Coso College"/>
    <s v="42"/>
    <x v="12"/>
    <s v="422"/>
    <s v="Dir Access Program"/>
    <s v="422D"/>
    <s v="DSPS"/>
    <m/>
    <m/>
    <m/>
  </r>
  <r>
    <s v="CMC087"/>
    <x v="0"/>
    <s v="LABORF"/>
    <s v="2026"/>
    <n v="0"/>
    <s v="RP005"/>
    <s v="422EO1"/>
    <s v="2191"/>
    <s v="643000"/>
    <s v="EOPDCA"/>
    <s v="CT"/>
    <s v="0"/>
    <s v="District"/>
    <s v="4"/>
    <s v="Cerro Coso College"/>
    <s v="42"/>
    <x v="12"/>
    <s v="422"/>
    <s v="Dir Access Program"/>
    <s v="422E"/>
    <s v="EOPS"/>
    <m/>
    <m/>
    <m/>
  </r>
  <r>
    <s v="CMC234"/>
    <x v="0"/>
    <s v="LABORF"/>
    <s v="2026"/>
    <n v="1236.94"/>
    <s v="RP005"/>
    <s v="422EO1"/>
    <s v="2191"/>
    <s v="643000"/>
    <s v="EOPDCA"/>
    <s v="CI"/>
    <s v="0"/>
    <s v="District"/>
    <s v="4"/>
    <s v="Cerro Coso College"/>
    <s v="42"/>
    <x v="12"/>
    <s v="422"/>
    <s v="Dir Access Program"/>
    <s v="422E"/>
    <s v="EOPS"/>
    <m/>
    <m/>
    <m/>
  </r>
  <r>
    <s v="CMC067"/>
    <x v="0"/>
    <s v="LABORF"/>
    <s v="2026"/>
    <n v="4530.5600000000004"/>
    <s v="RP005"/>
    <s v="422EO1"/>
    <s v="2191"/>
    <s v="643000"/>
    <s v="EOPDCA"/>
    <s v="CI"/>
    <s v="0"/>
    <s v="District"/>
    <s v="4"/>
    <s v="Cerro Coso College"/>
    <s v="42"/>
    <x v="12"/>
    <s v="422"/>
    <s v="Dir Access Program"/>
    <s v="422E"/>
    <s v="EOPS"/>
    <m/>
    <m/>
    <m/>
  </r>
  <r>
    <s v="CMC084"/>
    <x v="0"/>
    <s v="LABORF"/>
    <s v="2026"/>
    <n v="4060.86"/>
    <s v="RP005"/>
    <s v="422EO1"/>
    <s v="2191"/>
    <s v="643000"/>
    <s v="EOPDCB"/>
    <s v="CI"/>
    <s v="0"/>
    <s v="District"/>
    <s v="4"/>
    <s v="Cerro Coso College"/>
    <s v="42"/>
    <x v="12"/>
    <s v="422"/>
    <s v="Dir Access Program"/>
    <s v="422E"/>
    <s v="EOPS"/>
    <m/>
    <m/>
    <m/>
  </r>
  <r>
    <s v="CMC219"/>
    <x v="0"/>
    <s v="LABORF"/>
    <s v="2026"/>
    <n v="6180.28"/>
    <s v="RP005"/>
    <s v="422EO1"/>
    <s v="2191"/>
    <s v="643000"/>
    <s v="EOPDCB"/>
    <s v="CI"/>
    <s v="0"/>
    <s v="District"/>
    <s v="4"/>
    <s v="Cerro Coso College"/>
    <s v="42"/>
    <x v="12"/>
    <s v="422"/>
    <s v="Dir Access Program"/>
    <s v="422E"/>
    <s v="EOPS"/>
    <m/>
    <m/>
    <m/>
  </r>
  <r>
    <s v="CMF113"/>
    <x v="0"/>
    <s v="LABORF"/>
    <s v="2026"/>
    <n v="9683.66"/>
    <s v="RP350"/>
    <s v="422CW1"/>
    <s v="1231"/>
    <s v="641010"/>
    <s v="CALDJD"/>
    <s v="CI"/>
    <s v="0"/>
    <s v="District"/>
    <s v="4"/>
    <s v="Cerro Coso College"/>
    <s v="42"/>
    <x v="12"/>
    <s v="422"/>
    <s v="Dir Access Program"/>
    <s v="422F"/>
    <s v="CalWorks/TANF"/>
    <m/>
    <m/>
    <m/>
  </r>
  <r>
    <s v="CPE027"/>
    <x v="0"/>
    <s v="LABORF"/>
    <s v="2026"/>
    <n v="0"/>
    <s v="RP037"/>
    <s v="424BN1"/>
    <s v="2394"/>
    <s v="649090"/>
    <m/>
    <s v="CI"/>
    <s v="0"/>
    <s v="District"/>
    <s v="4"/>
    <s v="Cerro Coso College"/>
    <s v="42"/>
    <x v="12"/>
    <s v="424"/>
    <s v="Dean Enrollment and Retention"/>
    <s v="424B"/>
    <s v="Dean Enrollment and Retention"/>
    <m/>
    <m/>
    <m/>
  </r>
  <r>
    <s v="CMC084"/>
    <x v="0"/>
    <s v="LABORF"/>
    <s v="2026"/>
    <n v="4060.85"/>
    <s v="RP383"/>
    <s v="424MF1"/>
    <s v="2191"/>
    <s v="644000"/>
    <m/>
    <s v="CI"/>
    <s v="0"/>
    <s v="District"/>
    <s v="4"/>
    <s v="Cerro Coso College"/>
    <s v="42"/>
    <x v="12"/>
    <s v="424"/>
    <s v="Dean Enrollment and Retention"/>
    <s v="424B"/>
    <s v="Dean Enrollment and Retention"/>
    <m/>
    <m/>
    <m/>
  </r>
  <r>
    <s v="CMM025"/>
    <x v="0"/>
    <s v="LABORF"/>
    <s v="2026"/>
    <n v="31983.25"/>
    <s v="RP383"/>
    <s v="424MF1"/>
    <s v="1214"/>
    <s v="644000"/>
    <m/>
    <s v="CI"/>
    <s v="0"/>
    <s v="District"/>
    <s v="4"/>
    <s v="Cerro Coso College"/>
    <s v="42"/>
    <x v="12"/>
    <s v="424"/>
    <s v="Dean Enrollment and Retention"/>
    <s v="424B"/>
    <s v="Dean Enrollment and Retention"/>
    <m/>
    <m/>
    <m/>
  </r>
  <r>
    <s v="CMC211"/>
    <x v="0"/>
    <s v="LABORF"/>
    <s v="2026"/>
    <n v="61790.720000000001"/>
    <s v="GU001"/>
    <s v="424AR1"/>
    <s v="2191"/>
    <s v="620000"/>
    <m/>
    <s v="CI"/>
    <s v="0"/>
    <s v="District"/>
    <s v="4"/>
    <s v="Cerro Coso College"/>
    <s v="42"/>
    <x v="12"/>
    <s v="424"/>
    <s v="Dean Enrollment and Retention"/>
    <s v="424C"/>
    <s v="Admissions &amp; Records"/>
    <m/>
    <m/>
    <m/>
  </r>
  <r>
    <s v="CMC082"/>
    <x v="0"/>
    <s v="LABORF"/>
    <s v="2026"/>
    <n v="69910.559999999998"/>
    <s v="GU001"/>
    <s v="424AR1"/>
    <s v="2191"/>
    <s v="620000"/>
    <m/>
    <s v="CI"/>
    <s v="0"/>
    <s v="District"/>
    <s v="4"/>
    <s v="Cerro Coso College"/>
    <s v="42"/>
    <x v="12"/>
    <s v="424"/>
    <s v="Dean Enrollment and Retention"/>
    <s v="424C"/>
    <s v="Admissions &amp; Records"/>
    <m/>
    <m/>
    <m/>
  </r>
  <r>
    <s v="CTC026"/>
    <x v="0"/>
    <s v="LABORF"/>
    <s v="2026"/>
    <n v="0"/>
    <s v="RP400"/>
    <s v="424FA1"/>
    <s v="2399"/>
    <s v="646002"/>
    <s v="BFADCA"/>
    <s v="CI"/>
    <s v="0"/>
    <s v="District"/>
    <s v="4"/>
    <s v="Cerro Coso College"/>
    <s v="42"/>
    <x v="12"/>
    <s v="424"/>
    <s v="Dean Enrollment and Retention"/>
    <s v="424D"/>
    <s v="Financial Aid"/>
    <m/>
    <m/>
    <m/>
  </r>
  <r>
    <s v="CMN039"/>
    <x v="0"/>
    <s v="LABORF"/>
    <s v="2026"/>
    <n v="23764.26"/>
    <s v="RP280"/>
    <s v="424FA1"/>
    <s v="2110"/>
    <s v="649090"/>
    <m/>
    <s v="CI"/>
    <s v="0"/>
    <s v="District"/>
    <s v="4"/>
    <s v="Cerro Coso College"/>
    <s v="42"/>
    <x v="12"/>
    <s v="424"/>
    <s v="Dean Enrollment and Retention"/>
    <s v="424D"/>
    <s v="Financial Aid"/>
    <m/>
    <m/>
    <m/>
  </r>
  <r>
    <s v="CMC249"/>
    <x v="0"/>
    <s v="LABORF"/>
    <s v="2026"/>
    <n v="22398.77"/>
    <s v="CD002"/>
    <s v="42DCC1"/>
    <s v="2191"/>
    <s v="653000"/>
    <m/>
    <s v="CI"/>
    <s v="0"/>
    <s v="District"/>
    <s v="4"/>
    <s v="Cerro Coso College"/>
    <s v="42"/>
    <x v="12"/>
    <s v="42D"/>
    <s v="CDC Program Manager"/>
    <s v="42DA"/>
    <s v="CDC Program Manager"/>
    <m/>
    <m/>
    <m/>
  </r>
  <r>
    <s v="CMC189"/>
    <x v="0"/>
    <s v="LABORF"/>
    <s v="2026"/>
    <n v="36464.480000000003"/>
    <s v="CD004"/>
    <s v="42DCC4"/>
    <s v="2191"/>
    <s v="692000"/>
    <m/>
    <s v="CI"/>
    <s v="0"/>
    <s v="District"/>
    <s v="4"/>
    <s v="Cerro Coso College"/>
    <s v="42"/>
    <x v="12"/>
    <s v="42D"/>
    <s v="CDC Program Manager"/>
    <s v="42DA"/>
    <s v="CDC Program Manager"/>
    <m/>
    <m/>
    <m/>
  </r>
  <r>
    <s v="CMC216"/>
    <x v="0"/>
    <s v="LABORF"/>
    <s v="2026"/>
    <n v="22789.88"/>
    <s v="CD004"/>
    <s v="42DCC4"/>
    <s v="2191"/>
    <s v="692000"/>
    <m/>
    <s v="CI"/>
    <s v="0"/>
    <s v="District"/>
    <s v="4"/>
    <s v="Cerro Coso College"/>
    <s v="42"/>
    <x v="12"/>
    <s v="42D"/>
    <s v="CDC Program Manager"/>
    <s v="42DA"/>
    <s v="CDC Program Manager"/>
    <m/>
    <m/>
    <m/>
  </r>
  <r>
    <s v="CMC016"/>
    <x v="0"/>
    <s v="LABORF"/>
    <s v="2026"/>
    <n v="22412"/>
    <s v="FD400"/>
    <s v="42DCCF"/>
    <s v="2191"/>
    <s v="692000"/>
    <m/>
    <s v="CI"/>
    <s v="0"/>
    <s v="District"/>
    <s v="4"/>
    <s v="Cerro Coso College"/>
    <s v="42"/>
    <x v="12"/>
    <s v="42D"/>
    <s v="CDC Program Manager"/>
    <s v="42DA"/>
    <s v="CDC Program Manager"/>
    <m/>
    <m/>
    <m/>
  </r>
  <r>
    <s v="CMC260"/>
    <x v="0"/>
    <s v="LABORF"/>
    <s v="2026"/>
    <n v="20584.650000000001"/>
    <s v="RP384"/>
    <s v="42FMTB"/>
    <s v="2191"/>
    <s v="632000"/>
    <m/>
    <s v="CI"/>
    <s v="0"/>
    <s v="District"/>
    <s v="4"/>
    <s v="Cerro Coso College"/>
    <s v="42"/>
    <x v="12"/>
    <s v="42F"/>
    <s v="Director of SSSP"/>
    <s v="42FA"/>
    <s v="Director of SSSP"/>
    <m/>
    <m/>
    <m/>
  </r>
  <r>
    <s v="CPE002"/>
    <x v="0"/>
    <s v="LABORF"/>
    <s v="2026"/>
    <n v="0"/>
    <s v="GU001"/>
    <s v="42GAT0"/>
    <s v="2394"/>
    <s v="696041"/>
    <m/>
    <s v="CI"/>
    <s v="0"/>
    <s v="District"/>
    <s v="4"/>
    <s v="Cerro Coso College"/>
    <s v="42"/>
    <x v="12"/>
    <s v="42G"/>
    <s v="Athletics"/>
    <s v="42GA"/>
    <s v="Athletics"/>
    <m/>
    <m/>
    <m/>
  </r>
  <r>
    <s v="CMC239"/>
    <x v="0"/>
    <s v="LABORF"/>
    <s v="2026"/>
    <n v="75286.039999999994"/>
    <s v="GU001"/>
    <s v="42GAT0"/>
    <s v="2191"/>
    <s v="696041"/>
    <m/>
    <s v="CI"/>
    <s v="0"/>
    <s v="District"/>
    <s v="4"/>
    <s v="Cerro Coso College"/>
    <s v="42"/>
    <x v="12"/>
    <s v="42G"/>
    <s v="Athletics"/>
    <s v="42GA"/>
    <s v="Athletics"/>
    <m/>
    <m/>
    <m/>
  </r>
  <r>
    <s v="CPE034"/>
    <x v="0"/>
    <s v="LABORF"/>
    <s v="2026"/>
    <n v="0"/>
    <s v="GU001"/>
    <s v="42GAT0"/>
    <s v="2394"/>
    <s v="696041"/>
    <m/>
    <s v="CI"/>
    <s v="0"/>
    <s v="District"/>
    <s v="4"/>
    <s v="Cerro Coso College"/>
    <s v="42"/>
    <x v="12"/>
    <s v="42G"/>
    <s v="Athletics"/>
    <s v="42GA"/>
    <s v="Athletics"/>
    <m/>
    <m/>
    <m/>
  </r>
  <r>
    <s v="CPE007"/>
    <x v="0"/>
    <s v="LABORF"/>
    <s v="2026"/>
    <n v="0"/>
    <s v="GU001"/>
    <s v="42GAT6"/>
    <s v="2394"/>
    <s v="696041"/>
    <m/>
    <s v="CI"/>
    <s v="0"/>
    <s v="District"/>
    <s v="4"/>
    <s v="Cerro Coso College"/>
    <s v="42"/>
    <x v="12"/>
    <s v="42G"/>
    <s v="Athletics"/>
    <s v="42GA"/>
    <s v="Athletics"/>
    <m/>
    <m/>
    <m/>
  </r>
  <r>
    <s v="CMC063"/>
    <x v="0"/>
    <s v="LABORF"/>
    <s v="2026"/>
    <n v="70270.710000000006"/>
    <s v="GU001"/>
    <s v="430BS0"/>
    <s v="2191"/>
    <s v="672000"/>
    <m/>
    <s v="CI"/>
    <s v="0"/>
    <s v="District"/>
    <s v="4"/>
    <s v="Cerro Coso College"/>
    <s v="43"/>
    <x v="13"/>
    <s v="430"/>
    <s v="Director of Administrative Services"/>
    <s v="430A"/>
    <s v="CC -  Director of Admin Services"/>
    <m/>
    <m/>
    <m/>
  </r>
  <r>
    <s v="CMC215"/>
    <x v="0"/>
    <s v="LABORF"/>
    <s v="2026"/>
    <n v="47093.56"/>
    <s v="GU001"/>
    <s v="437MOD"/>
    <s v="2191"/>
    <s v="679000"/>
    <m/>
    <s v="CI"/>
    <s v="0"/>
    <s v="District"/>
    <s v="4"/>
    <s v="Cerro Coso College"/>
    <s v="43"/>
    <x v="13"/>
    <s v="437"/>
    <s v="Maintenance &amp; Operations"/>
    <s v="437A"/>
    <s v="CC - Director M&amp;O"/>
    <m/>
    <m/>
    <m/>
  </r>
  <r>
    <s v="CMC289"/>
    <x v="0"/>
    <s v="LABORF"/>
    <s v="2026"/>
    <n v="11762.66"/>
    <s v="GU001"/>
    <s v="437MOD"/>
    <s v="2191"/>
    <s v="696041"/>
    <m/>
    <s v="CI"/>
    <s v="0"/>
    <s v="District"/>
    <s v="4"/>
    <s v="Cerro Coso College"/>
    <s v="43"/>
    <x v="13"/>
    <s v="437"/>
    <s v="Maintenance &amp; Operations"/>
    <s v="437A"/>
    <s v="CC - Director M&amp;O"/>
    <m/>
    <m/>
    <m/>
  </r>
  <r>
    <s v="CMC056"/>
    <x v="0"/>
    <s v="LABORF"/>
    <s v="2026"/>
    <n v="19809.03"/>
    <s v="GU001"/>
    <s v="437MOG"/>
    <s v="2191"/>
    <s v="696041"/>
    <m/>
    <s v="CI"/>
    <s v="0"/>
    <s v="District"/>
    <s v="4"/>
    <s v="Cerro Coso College"/>
    <s v="43"/>
    <x v="13"/>
    <s v="437"/>
    <s v="Maintenance &amp; Operations"/>
    <s v="437A"/>
    <s v="CC - Director M&amp;O"/>
    <m/>
    <m/>
    <m/>
  </r>
  <r>
    <s v="CMC279"/>
    <x v="0"/>
    <s v="LABORF"/>
    <s v="2026"/>
    <n v="21291.4"/>
    <s v="GU001"/>
    <s v="43HMOS"/>
    <s v="2191"/>
    <s v="677050"/>
    <m/>
    <s v="CM"/>
    <s v="0"/>
    <s v="District"/>
    <s v="4"/>
    <s v="Cerro Coso College"/>
    <s v="43"/>
    <x v="13"/>
    <s v="43H"/>
    <s v="CC Safety and Security"/>
    <s v="43HA"/>
    <s v="CC Safety &amp; Security Program Mgr"/>
    <m/>
    <m/>
    <m/>
  </r>
  <r>
    <s v="PML001"/>
    <x v="0"/>
    <s v="LABORF"/>
    <s v="2026"/>
    <n v="88888.51"/>
    <s v="GU001"/>
    <s v="500PR1"/>
    <s v="2190"/>
    <s v="679000"/>
    <m/>
    <m/>
    <s v="0"/>
    <s v="District"/>
    <s v="5"/>
    <s v="Porterville College"/>
    <s v="50"/>
    <x v="14"/>
    <s v="500"/>
    <s v="President"/>
    <s v="500A"/>
    <s v="PC - President"/>
    <m/>
    <m/>
    <m/>
  </r>
  <r>
    <s v="PMN014"/>
    <x v="0"/>
    <s v="LABORF"/>
    <s v="2026"/>
    <n v="13789.53"/>
    <s v="GU001"/>
    <s v="507IT1"/>
    <s v="2110"/>
    <s v="711001"/>
    <m/>
    <m/>
    <s v="0"/>
    <s v="District"/>
    <s v="5"/>
    <s v="Porterville College"/>
    <s v="50"/>
    <x v="14"/>
    <s v="507"/>
    <s v="Information Technology/Print Shop"/>
    <s v="507A"/>
    <s v="Information Technology"/>
    <m/>
    <m/>
    <m/>
  </r>
  <r>
    <s v="PMC197"/>
    <x v="0"/>
    <s v="LABORF"/>
    <s v="2026"/>
    <n v="106377.24"/>
    <s v="GU001"/>
    <s v="507IT1"/>
    <s v="2191"/>
    <s v="678012"/>
    <m/>
    <m/>
    <s v="0"/>
    <s v="District"/>
    <s v="5"/>
    <s v="Porterville College"/>
    <s v="50"/>
    <x v="14"/>
    <s v="507"/>
    <s v="Information Technology/Print Shop"/>
    <s v="507A"/>
    <s v="Information Technology"/>
    <m/>
    <m/>
    <m/>
  </r>
  <r>
    <s v="PMC234"/>
    <x v="0"/>
    <s v="LABORF"/>
    <s v="2026"/>
    <n v="81074.75"/>
    <s v="GU001"/>
    <s v="50GPI1"/>
    <s v="2191"/>
    <s v="671000"/>
    <m/>
    <m/>
    <s v="0"/>
    <s v="District"/>
    <s v="5"/>
    <s v="Porterville College"/>
    <s v="50"/>
    <x v="14"/>
    <s v="50G"/>
    <s v="Communication &amp; Community Relations"/>
    <s v="50GA"/>
    <s v="Communication &amp; Community Relations"/>
    <m/>
    <m/>
    <m/>
  </r>
  <r>
    <s v="PMC261"/>
    <x v="0"/>
    <s v="LABORF"/>
    <s v="2026"/>
    <n v="41946.34"/>
    <s v="RP044"/>
    <s v="510CU1"/>
    <s v="2191"/>
    <s v="601000"/>
    <m/>
    <m/>
    <s v="0"/>
    <s v="District"/>
    <s v="5"/>
    <s v="Porterville College"/>
    <s v="51"/>
    <x v="11"/>
    <s v="510"/>
    <s v="VP Academic Affairs"/>
    <s v="510A"/>
    <s v="PC - VP Academic Affairs"/>
    <m/>
    <m/>
    <m/>
  </r>
  <r>
    <s v="PA2550"/>
    <x v="0"/>
    <s v="LABORF"/>
    <s v="2026"/>
    <n v="0"/>
    <s v="GU001"/>
    <s v="510VI0"/>
    <s v="1310"/>
    <s v="089900"/>
    <m/>
    <m/>
    <s v="0"/>
    <s v="District"/>
    <s v="5"/>
    <s v="Porterville College"/>
    <s v="51"/>
    <x v="11"/>
    <s v="510"/>
    <s v="VP Academic Affairs"/>
    <s v="510A"/>
    <s v="PC - VP Academic Affairs"/>
    <m/>
    <m/>
    <m/>
  </r>
  <r>
    <s v="PO2530"/>
    <x v="0"/>
    <s v="LABORF"/>
    <s v="2026"/>
    <n v="0"/>
    <s v="GU001"/>
    <s v="510VI0"/>
    <s v="1330"/>
    <s v="089900"/>
    <m/>
    <m/>
    <s v="0"/>
    <s v="District"/>
    <s v="5"/>
    <s v="Porterville College"/>
    <s v="51"/>
    <x v="11"/>
    <s v="510"/>
    <s v="VP Academic Affairs"/>
    <s v="510A"/>
    <s v="PC - VP Academic Affairs"/>
    <m/>
    <m/>
    <m/>
  </r>
  <r>
    <s v="PCSA25"/>
    <x v="0"/>
    <s v="LABORF"/>
    <s v="2026"/>
    <n v="0"/>
    <s v="GU001"/>
    <s v="510VI0"/>
    <s v="1340"/>
    <s v="089900"/>
    <m/>
    <m/>
    <s v="0"/>
    <s v="District"/>
    <s v="5"/>
    <s v="Porterville College"/>
    <s v="51"/>
    <x v="11"/>
    <s v="510"/>
    <s v="VP Academic Affairs"/>
    <s v="510A"/>
    <s v="PC - VP Academic Affairs"/>
    <m/>
    <m/>
    <m/>
  </r>
  <r>
    <s v="PMC010"/>
    <x v="0"/>
    <s v="LABORF"/>
    <s v="2026"/>
    <n v="94021.92"/>
    <s v="GU001"/>
    <s v="510VI0"/>
    <s v="2191"/>
    <s v="601000"/>
    <m/>
    <m/>
    <s v="0"/>
    <s v="District"/>
    <s v="5"/>
    <s v="Porterville College"/>
    <s v="51"/>
    <x v="11"/>
    <s v="510"/>
    <s v="VP Academic Affairs"/>
    <s v="510A"/>
    <s v="PC - VP Academic Affairs"/>
    <m/>
    <m/>
    <m/>
  </r>
  <r>
    <s v="PMC208"/>
    <x v="0"/>
    <s v="LABORF"/>
    <s v="2026"/>
    <n v="47003.68"/>
    <s v="GU001"/>
    <s v="511DA1"/>
    <s v="2191"/>
    <s v="601000"/>
    <m/>
    <m/>
    <s v="0"/>
    <s v="District"/>
    <s v="5"/>
    <s v="Porterville College"/>
    <s v="51"/>
    <x v="11"/>
    <s v="511"/>
    <s v="PC Dean of Academic Affairs"/>
    <s v="511A"/>
    <s v="PC - Dean of Learning - A"/>
    <m/>
    <m/>
    <m/>
  </r>
  <r>
    <s v="PMF113"/>
    <x v="0"/>
    <s v="LABORF"/>
    <s v="2026"/>
    <n v="122894"/>
    <s v="GU001"/>
    <s v="511LI1"/>
    <s v="1241"/>
    <s v="612000"/>
    <m/>
    <m/>
    <s v="0"/>
    <s v="District"/>
    <s v="5"/>
    <s v="Porterville College"/>
    <s v="51"/>
    <x v="11"/>
    <s v="511"/>
    <s v="PC Dean of Academic Affairs"/>
    <s v="511B"/>
    <s v="PC - LIBRARY/MEDIA CENTER"/>
    <m/>
    <m/>
    <m/>
  </r>
  <r>
    <s v="PMC013"/>
    <x v="0"/>
    <s v="LABORF"/>
    <s v="2026"/>
    <n v="64918.94"/>
    <s v="GU001"/>
    <s v="511LI1"/>
    <s v="2191"/>
    <s v="612000"/>
    <m/>
    <m/>
    <s v="0"/>
    <s v="District"/>
    <s v="5"/>
    <s v="Porterville College"/>
    <s v="51"/>
    <x v="11"/>
    <s v="511"/>
    <s v="PC Dean of Academic Affairs"/>
    <s v="511B"/>
    <s v="PC - LIBRARY/MEDIA CENTER"/>
    <m/>
    <m/>
    <m/>
  </r>
  <r>
    <s v="PMF002"/>
    <x v="0"/>
    <s v="LABORF"/>
    <s v="2026"/>
    <n v="69365.179999999993"/>
    <s v="GU001"/>
    <s v="511SM2"/>
    <s v="1100"/>
    <s v="170100"/>
    <m/>
    <m/>
    <s v="0"/>
    <s v="District"/>
    <s v="5"/>
    <s v="Porterville College"/>
    <s v="51"/>
    <x v="11"/>
    <s v="511"/>
    <s v="PC Dean of Academic Affairs"/>
    <s v="511C"/>
    <s v="PC - Math"/>
    <m/>
    <m/>
    <m/>
  </r>
  <r>
    <s v="PMF028"/>
    <x v="0"/>
    <s v="LABORF"/>
    <s v="2026"/>
    <n v="110020.29"/>
    <s v="GU001"/>
    <s v="511SM2"/>
    <s v="1100"/>
    <s v="170100"/>
    <m/>
    <m/>
    <s v="0"/>
    <s v="District"/>
    <s v="5"/>
    <s v="Porterville College"/>
    <s v="51"/>
    <x v="11"/>
    <s v="511"/>
    <s v="PC Dean of Academic Affairs"/>
    <s v="511C"/>
    <s v="PC - Math"/>
    <m/>
    <m/>
    <m/>
  </r>
  <r>
    <s v="PMF085"/>
    <x v="0"/>
    <s v="LABORF"/>
    <s v="2026"/>
    <n v="116251.08"/>
    <s v="GU001"/>
    <s v="511LA1"/>
    <s v="1100"/>
    <s v="094500"/>
    <m/>
    <m/>
    <s v="0"/>
    <s v="District"/>
    <s v="5"/>
    <s v="Porterville College"/>
    <s v="51"/>
    <x v="11"/>
    <s v="511"/>
    <s v="PC Dean of Academic Affairs"/>
    <s v="511D"/>
    <s v="PC - LANGUAGE ARTS"/>
    <m/>
    <m/>
    <m/>
  </r>
  <r>
    <s v="PMF091"/>
    <x v="0"/>
    <s v="LABORF"/>
    <s v="2026"/>
    <n v="142412.79999999999"/>
    <s v="GU001"/>
    <s v="511LA1"/>
    <s v="1100"/>
    <s v="150200"/>
    <m/>
    <m/>
    <s v="0"/>
    <s v="District"/>
    <s v="5"/>
    <s v="Porterville College"/>
    <s v="51"/>
    <x v="11"/>
    <s v="511"/>
    <s v="PC Dean of Academic Affairs"/>
    <s v="511D"/>
    <s v="PC - LANGUAGE ARTS"/>
    <m/>
    <m/>
    <m/>
  </r>
  <r>
    <s v="PMF062"/>
    <x v="0"/>
    <s v="LABORF"/>
    <s v="2026"/>
    <n v="134815.62"/>
    <s v="GU001"/>
    <s v="511LA1"/>
    <s v="1100"/>
    <s v="110500"/>
    <m/>
    <m/>
    <s v="0"/>
    <s v="District"/>
    <s v="5"/>
    <s v="Porterville College"/>
    <s v="51"/>
    <x v="11"/>
    <s v="511"/>
    <s v="PC Dean of Academic Affairs"/>
    <s v="511D"/>
    <s v="PC - LANGUAGE ARTS"/>
    <m/>
    <m/>
    <m/>
  </r>
  <r>
    <s v="PMF170"/>
    <x v="0"/>
    <s v="LABORF"/>
    <s v="2026"/>
    <n v="157197.07999999999"/>
    <s v="GU001"/>
    <s v="511SS1"/>
    <s v="1100"/>
    <s v="220200"/>
    <m/>
    <m/>
    <s v="0"/>
    <s v="District"/>
    <s v="5"/>
    <s v="Porterville College"/>
    <s v="51"/>
    <x v="11"/>
    <s v="511"/>
    <s v="PC Dean of Academic Affairs"/>
    <s v="511E"/>
    <s v="PC - SOCIAL SCIENCE"/>
    <m/>
    <m/>
    <m/>
  </r>
  <r>
    <s v="PMC228"/>
    <x v="0"/>
    <s v="LABORF"/>
    <s v="2026"/>
    <n v="6497.8"/>
    <s v="RP257"/>
    <s v="511ST5"/>
    <s v="2191"/>
    <s v="601000"/>
    <m/>
    <m/>
    <s v="0"/>
    <s v="District"/>
    <s v="5"/>
    <s v="Porterville College"/>
    <s v="51"/>
    <x v="11"/>
    <s v="511"/>
    <s v="PC Dean of Academic Affairs"/>
    <s v="511J"/>
    <s v="PC - Dean of Learning - A"/>
    <m/>
    <m/>
    <m/>
  </r>
  <r>
    <s v="DMM010"/>
    <x v="0"/>
    <s v="LABORF"/>
    <s v="2026"/>
    <n v="32050.49"/>
    <s v="RP611"/>
    <s v="512VTV"/>
    <s v="1214"/>
    <s v="601000"/>
    <s v="PERVD3"/>
    <m/>
    <s v="0"/>
    <s v="District"/>
    <s v="5"/>
    <s v="Porterville College"/>
    <s v="51"/>
    <x v="11"/>
    <s v="512"/>
    <s v="Dean of Careers&amp;Technical Education"/>
    <s v="512A"/>
    <s v="PC - DEAN OF LEARNING - B"/>
    <m/>
    <m/>
    <m/>
  </r>
  <r>
    <s v="PMF192"/>
    <x v="0"/>
    <s v="LABORF"/>
    <s v="2026"/>
    <n v="52985.55"/>
    <s v="RP613"/>
    <s v="512WL9"/>
    <s v="1231"/>
    <s v="679000"/>
    <s v="P85230"/>
    <m/>
    <s v="0"/>
    <s v="District"/>
    <s v="5"/>
    <s v="Porterville College"/>
    <s v="51"/>
    <x v="11"/>
    <s v="512"/>
    <s v="Dean of Careers&amp;Technical Education"/>
    <s v="512A"/>
    <s v="PC - DEAN OF LEARNING - B"/>
    <m/>
    <m/>
    <m/>
  </r>
  <r>
    <s v="PMF187"/>
    <x v="0"/>
    <s v="LABORF"/>
    <s v="2026"/>
    <n v="104644.26"/>
    <s v="GU001"/>
    <s v="512AP1"/>
    <s v="1100"/>
    <s v="010100"/>
    <m/>
    <m/>
    <s v="0"/>
    <s v="District"/>
    <s v="5"/>
    <s v="Porterville College"/>
    <s v="51"/>
    <x v="11"/>
    <s v="512"/>
    <s v="Dean of Careers&amp;Technical Education"/>
    <s v="512C"/>
    <s v="PC - CAREER &amp; TECHNICAL EDUCATION"/>
    <m/>
    <m/>
    <m/>
  </r>
  <r>
    <s v="PMF024"/>
    <x v="0"/>
    <s v="LABORF"/>
    <s v="2026"/>
    <n v="53699.16"/>
    <s v="GU001"/>
    <s v="512BU1"/>
    <s v="1252"/>
    <s v="601000"/>
    <m/>
    <m/>
    <s v="0"/>
    <s v="District"/>
    <s v="5"/>
    <s v="Porterville College"/>
    <s v="51"/>
    <x v="11"/>
    <s v="512"/>
    <s v="Dean of Careers&amp;Technical Education"/>
    <s v="512C"/>
    <s v="PC - CAREER &amp; TECHNICAL EDUCATION"/>
    <m/>
    <m/>
    <m/>
  </r>
  <r>
    <s v="PPE025"/>
    <x v="0"/>
    <s v="LABORF"/>
    <s v="2026"/>
    <n v="0"/>
    <s v="GU001"/>
    <s v="514AM1"/>
    <s v="2394"/>
    <s v="696071"/>
    <m/>
    <m/>
    <s v="0"/>
    <s v="District"/>
    <s v="5"/>
    <s v="Porterville College"/>
    <s v="51"/>
    <x v="11"/>
    <s v="514"/>
    <s v="Director Athletics"/>
    <s v="514A"/>
    <s v="PC - Athletic Director"/>
    <m/>
    <m/>
    <m/>
  </r>
  <r>
    <s v="PMM013"/>
    <x v="0"/>
    <s v="LABORF"/>
    <s v="2026"/>
    <n v="164109.32"/>
    <s v="GU001"/>
    <s v="514AT1"/>
    <s v="1214"/>
    <s v="696071"/>
    <m/>
    <m/>
    <s v="0"/>
    <s v="District"/>
    <s v="5"/>
    <s v="Porterville College"/>
    <s v="51"/>
    <x v="11"/>
    <s v="514"/>
    <s v="Director Athletics"/>
    <s v="514A"/>
    <s v="PC - Athletic Director"/>
    <m/>
    <m/>
    <m/>
  </r>
  <r>
    <s v="PPE002"/>
    <x v="0"/>
    <s v="LABORF"/>
    <s v="2026"/>
    <n v="0"/>
    <s v="GU001"/>
    <s v="514AW1"/>
    <s v="2394"/>
    <s v="696071"/>
    <m/>
    <m/>
    <s v="0"/>
    <s v="District"/>
    <s v="5"/>
    <s v="Porterville College"/>
    <s v="51"/>
    <x v="11"/>
    <s v="514"/>
    <s v="Director Athletics"/>
    <s v="514A"/>
    <s v="PC - Athletic Director"/>
    <m/>
    <m/>
    <m/>
  </r>
  <r>
    <s v="PPE041"/>
    <x v="0"/>
    <s v="LABORF"/>
    <s v="2026"/>
    <n v="0"/>
    <s v="GU001"/>
    <s v="514AW2"/>
    <s v="2394"/>
    <s v="696071"/>
    <m/>
    <m/>
    <s v="0"/>
    <s v="District"/>
    <s v="5"/>
    <s v="Porterville College"/>
    <s v="51"/>
    <x v="11"/>
    <s v="514"/>
    <s v="Director Athletics"/>
    <s v="514A"/>
    <s v="PC - Athletic Director"/>
    <m/>
    <m/>
    <m/>
  </r>
  <r>
    <s v="PPE111"/>
    <x v="0"/>
    <s v="LABORF"/>
    <s v="2026"/>
    <n v="0"/>
    <s v="GU001"/>
    <s v="514AW4"/>
    <s v="2394"/>
    <s v="696071"/>
    <m/>
    <m/>
    <s v="0"/>
    <s v="District"/>
    <s v="5"/>
    <s v="Porterville College"/>
    <s v="51"/>
    <x v="11"/>
    <s v="514"/>
    <s v="Director Athletics"/>
    <s v="514A"/>
    <s v="PC - Athletic Director"/>
    <m/>
    <m/>
    <m/>
  </r>
  <r>
    <s v="PMF049"/>
    <x v="0"/>
    <s v="LABORF"/>
    <s v="2026"/>
    <n v="103701.3"/>
    <s v="GU001"/>
    <s v="518HC1"/>
    <s v="1252"/>
    <s v="601000"/>
    <m/>
    <m/>
    <s v="0"/>
    <s v="District"/>
    <s v="5"/>
    <s v="Porterville College"/>
    <s v="51"/>
    <x v="11"/>
    <s v="518"/>
    <s v="Associate Dean, Health Careers"/>
    <s v="518A"/>
    <s v="Associate Dean, Health Careers"/>
    <m/>
    <m/>
    <m/>
  </r>
  <r>
    <s v="PMC111"/>
    <x v="0"/>
    <s v="LABORF"/>
    <s v="2026"/>
    <n v="37461.4"/>
    <s v="GU001"/>
    <s v="536MOC"/>
    <s v="2191"/>
    <s v="653000"/>
    <m/>
    <m/>
    <s v="0"/>
    <s v="District"/>
    <s v="5"/>
    <s v="Porterville College"/>
    <s v="53"/>
    <x v="13"/>
    <s v="536"/>
    <s v="Mainenance &amp; Operations Manager"/>
    <s v="536A"/>
    <s v="PC - Maintenance &amp; Operations"/>
    <m/>
    <m/>
    <m/>
  </r>
  <r>
    <s v="PMC086"/>
    <x v="0"/>
    <s v="LABORF"/>
    <s v="2026"/>
    <n v="36724.93"/>
    <s v="GU001"/>
    <s v="536MOD"/>
    <s v="2191"/>
    <s v="679000"/>
    <m/>
    <m/>
    <s v="0"/>
    <s v="District"/>
    <s v="5"/>
    <s v="Porterville College"/>
    <s v="53"/>
    <x v="13"/>
    <s v="536"/>
    <s v="Mainenance &amp; Operations Manager"/>
    <s v="536A"/>
    <s v="PC - Maintenance &amp; Operations"/>
    <m/>
    <m/>
    <m/>
  </r>
  <r>
    <s v="PMC259"/>
    <x v="0"/>
    <s v="LABORF"/>
    <s v="2026"/>
    <n v="6028.36"/>
    <s v="GU001"/>
    <s v="536MOD"/>
    <s v="2191"/>
    <s v="696071"/>
    <m/>
    <m/>
    <s v="0"/>
    <s v="District"/>
    <s v="5"/>
    <s v="Porterville College"/>
    <s v="53"/>
    <x v="13"/>
    <s v="536"/>
    <s v="Mainenance &amp; Operations Manager"/>
    <s v="536A"/>
    <s v="PC - Maintenance &amp; Operations"/>
    <m/>
    <m/>
    <m/>
  </r>
  <r>
    <s v="PMC132"/>
    <x v="0"/>
    <s v="LABORF"/>
    <s v="2026"/>
    <n v="13119.31"/>
    <s v="GU001"/>
    <s v="536MOG"/>
    <s v="2191"/>
    <s v="655000"/>
    <m/>
    <m/>
    <s v="0"/>
    <s v="District"/>
    <s v="5"/>
    <s v="Porterville College"/>
    <s v="53"/>
    <x v="13"/>
    <s v="536"/>
    <s v="Mainenance &amp; Operations Manager"/>
    <s v="536A"/>
    <s v="PC - Maintenance &amp; Operations"/>
    <m/>
    <m/>
    <m/>
  </r>
  <r>
    <s v="PMC117"/>
    <x v="0"/>
    <s v="LABORF"/>
    <s v="2026"/>
    <n v="17643.990000000002"/>
    <s v="GU001"/>
    <s v="536MOG"/>
    <s v="2191"/>
    <s v="696071"/>
    <m/>
    <m/>
    <s v="0"/>
    <s v="District"/>
    <s v="5"/>
    <s v="Porterville College"/>
    <s v="53"/>
    <x v="13"/>
    <s v="536"/>
    <s v="Mainenance &amp; Operations Manager"/>
    <s v="536A"/>
    <s v="PC - Maintenance &amp; Operations"/>
    <m/>
    <m/>
    <m/>
  </r>
  <r>
    <s v="PPE013"/>
    <x v="0"/>
    <s v="LABORF"/>
    <s v="2026"/>
    <n v="0"/>
    <s v="RP043"/>
    <s v="550SV1"/>
    <s v="2394"/>
    <s v="633000"/>
    <m/>
    <m/>
    <s v="0"/>
    <s v="District"/>
    <s v="5"/>
    <s v="Porterville College"/>
    <s v="55"/>
    <x v="15"/>
    <s v="550"/>
    <s v="VP - Student Services"/>
    <s v="550A"/>
    <s v="VP - STUDENT SERVICES"/>
    <m/>
    <m/>
    <m/>
  </r>
  <r>
    <s v="PMC047"/>
    <x v="0"/>
    <s v="LABORF"/>
    <s v="2026"/>
    <n v="87308.71"/>
    <s v="GU001"/>
    <s v="550VI1"/>
    <s v="2191"/>
    <s v="601000"/>
    <m/>
    <m/>
    <s v="0"/>
    <s v="District"/>
    <s v="5"/>
    <s v="Porterville College"/>
    <s v="55"/>
    <x v="15"/>
    <s v="550"/>
    <s v="VP - Student Services"/>
    <s v="550A"/>
    <s v="VP - STUDENT SERVICES"/>
    <m/>
    <m/>
    <m/>
  </r>
  <r>
    <s v="PMN004"/>
    <x v="0"/>
    <s v="LABORF"/>
    <s v="2026"/>
    <n v="5672.34"/>
    <s v="RP037"/>
    <s v="553BN1"/>
    <s v="2110"/>
    <s v="649090"/>
    <m/>
    <m/>
    <s v="0"/>
    <s v="District"/>
    <s v="5"/>
    <s v="Porterville College"/>
    <s v="55"/>
    <x v="15"/>
    <s v="553"/>
    <s v="Director of Financial Aid"/>
    <s v="553B"/>
    <s v="Director Financial Aid"/>
    <m/>
    <m/>
    <m/>
  </r>
  <r>
    <s v="PMC147"/>
    <x v="0"/>
    <s v="LABORF"/>
    <s v="2026"/>
    <n v="20304.259999999998"/>
    <s v="RP400"/>
    <s v="553FA3"/>
    <s v="2191"/>
    <s v="646002"/>
    <s v="BFADBA"/>
    <m/>
    <s v="0"/>
    <s v="District"/>
    <s v="5"/>
    <s v="Porterville College"/>
    <s v="55"/>
    <x v="15"/>
    <s v="553"/>
    <s v="Director of Financial Aid"/>
    <s v="553B"/>
    <s v="Director Financial Aid"/>
    <m/>
    <m/>
    <m/>
  </r>
  <r>
    <s v="PMN033"/>
    <x v="0"/>
    <s v="LABORF"/>
    <s v="2026"/>
    <n v="2190.2399999999998"/>
    <s v="RP669"/>
    <s v="553FA5"/>
    <s v="2110"/>
    <s v="646000"/>
    <m/>
    <m/>
    <s v="0"/>
    <s v="District"/>
    <s v="5"/>
    <s v="Porterville College"/>
    <s v="55"/>
    <x v="15"/>
    <s v="553"/>
    <s v="Director of Financial Aid"/>
    <s v="553B"/>
    <s v="Director Financial Aid"/>
    <m/>
    <m/>
    <m/>
  </r>
  <r>
    <s v="PMN036"/>
    <x v="0"/>
    <s v="LABORF"/>
    <s v="2026"/>
    <n v="22222.13"/>
    <s v="RP334"/>
    <s v="55BGU4"/>
    <s v="2110"/>
    <s v="601000"/>
    <m/>
    <m/>
    <s v="0"/>
    <s v="District"/>
    <s v="5"/>
    <s v="Porterville College"/>
    <s v="55"/>
    <x v="15"/>
    <s v="55B"/>
    <s v="Gear Up"/>
    <s v="55BA"/>
    <s v="Gear Up Manager"/>
    <m/>
    <m/>
    <m/>
  </r>
  <r>
    <s v="PTM015"/>
    <x v="0"/>
    <s v="LABORF"/>
    <s v="2026"/>
    <n v="1931.54"/>
    <s v="RP384"/>
    <s v="55CEQB"/>
    <s v="1214"/>
    <s v="649090"/>
    <m/>
    <m/>
    <s v="0"/>
    <s v="District"/>
    <s v="5"/>
    <s v="Porterville College"/>
    <s v="55"/>
    <x v="15"/>
    <s v="55C"/>
    <s v="Dean Student Success &amp; Counseling"/>
    <s v="55CA"/>
    <s v="Dean Student Success &amp; Counseling"/>
    <m/>
    <m/>
    <m/>
  </r>
  <r>
    <s v="PMC183"/>
    <x v="0"/>
    <s v="LABORF"/>
    <s v="2026"/>
    <n v="14828.52"/>
    <s v="RP384"/>
    <s v="55CMTA"/>
    <s v="2191"/>
    <s v="632000"/>
    <m/>
    <m/>
    <s v="0"/>
    <s v="District"/>
    <s v="5"/>
    <s v="Porterville College"/>
    <s v="55"/>
    <x v="15"/>
    <s v="55C"/>
    <s v="Dean Student Success &amp; Counseling"/>
    <s v="55CA"/>
    <s v="Dean Student Success &amp; Counseling"/>
    <m/>
    <m/>
    <m/>
  </r>
  <r>
    <s v="PMC219"/>
    <x v="0"/>
    <s v="LABORF"/>
    <s v="2026"/>
    <n v="53743.72"/>
    <s v="RP384"/>
    <s v="55CMTA"/>
    <s v="2191"/>
    <s v="632000"/>
    <m/>
    <m/>
    <s v="0"/>
    <s v="District"/>
    <s v="5"/>
    <s v="Porterville College"/>
    <s v="55"/>
    <x v="15"/>
    <s v="55C"/>
    <s v="Dean Student Success &amp; Counseling"/>
    <s v="55CA"/>
    <s v="Dean Student Success &amp; Counseling"/>
    <m/>
    <m/>
    <m/>
  </r>
  <r>
    <s v="PMC256"/>
    <x v="0"/>
    <s v="LABORF"/>
    <s v="2026"/>
    <n v="40960.5"/>
    <s v="RP384"/>
    <s v="55CMTA"/>
    <s v="2191"/>
    <s v="632000"/>
    <m/>
    <m/>
    <s v="0"/>
    <s v="District"/>
    <s v="5"/>
    <s v="Porterville College"/>
    <s v="55"/>
    <x v="15"/>
    <s v="55C"/>
    <s v="Dean Student Success &amp; Counseling"/>
    <s v="55CA"/>
    <s v="Dean Student Success &amp; Counseling"/>
    <m/>
    <m/>
    <m/>
  </r>
  <r>
    <s v="PMC036"/>
    <x v="0"/>
    <s v="LABORF"/>
    <s v="2026"/>
    <n v="6339.3"/>
    <s v="RP384"/>
    <s v="55CMTB"/>
    <s v="2191"/>
    <s v="632000"/>
    <m/>
    <m/>
    <s v="0"/>
    <s v="District"/>
    <s v="5"/>
    <s v="Porterville College"/>
    <s v="55"/>
    <x v="15"/>
    <s v="55C"/>
    <s v="Dean Student Success &amp; Counseling"/>
    <s v="55CA"/>
    <s v="Dean Student Success &amp; Counseling"/>
    <m/>
    <m/>
    <m/>
  </r>
  <r>
    <s v="PMC219"/>
    <x v="0"/>
    <s v="LABORF"/>
    <s v="2026"/>
    <n v="17914.57"/>
    <s v="RP384"/>
    <s v="55CMTB"/>
    <s v="2191"/>
    <s v="632000"/>
    <m/>
    <m/>
    <s v="0"/>
    <s v="District"/>
    <s v="5"/>
    <s v="Porterville College"/>
    <s v="55"/>
    <x v="15"/>
    <s v="55C"/>
    <s v="Dean Student Success &amp; Counseling"/>
    <s v="55CA"/>
    <s v="Dean Student Success &amp; Counseling"/>
    <m/>
    <m/>
    <m/>
  </r>
  <r>
    <s v="PMC243"/>
    <x v="0"/>
    <s v="LABORF"/>
    <s v="2026"/>
    <n v="8114.87"/>
    <s v="RP384"/>
    <s v="55CMTB"/>
    <s v="2191"/>
    <s v="632000"/>
    <m/>
    <m/>
    <s v="0"/>
    <s v="District"/>
    <s v="5"/>
    <s v="Porterville College"/>
    <s v="55"/>
    <x v="15"/>
    <s v="55C"/>
    <s v="Dean Student Success &amp; Counseling"/>
    <s v="55CA"/>
    <s v="Dean Student Success &amp; Counseling"/>
    <m/>
    <m/>
    <m/>
  </r>
  <r>
    <s v="PMM069"/>
    <x v="0"/>
    <s v="LABORF"/>
    <s v="2026"/>
    <n v="36219.06"/>
    <s v="RP350"/>
    <s v="55CCW1"/>
    <s v="1214"/>
    <s v="641010"/>
    <s v="CALDCO"/>
    <m/>
    <s v="0"/>
    <s v="District"/>
    <s v="5"/>
    <s v="Porterville College"/>
    <s v="55"/>
    <x v="15"/>
    <s v="55C"/>
    <s v="Dean Student Success &amp; Counseling"/>
    <s v="55CB"/>
    <s v="Director of Student Services"/>
    <m/>
    <m/>
    <m/>
  </r>
  <r>
    <s v="PMF116"/>
    <x v="0"/>
    <s v="LABORF"/>
    <s v="2026"/>
    <n v="10086.48"/>
    <s v="RP350"/>
    <s v="55CCW1"/>
    <s v="1231"/>
    <s v="641010"/>
    <s v="CALDCO"/>
    <m/>
    <s v="0"/>
    <s v="District"/>
    <s v="5"/>
    <s v="Porterville College"/>
    <s v="55"/>
    <x v="15"/>
    <s v="55C"/>
    <s v="Dean Student Success &amp; Counseling"/>
    <s v="55CB"/>
    <s v="Director of Student Services"/>
    <m/>
    <m/>
    <m/>
  </r>
  <r>
    <s v="PMC061"/>
    <x v="0"/>
    <s v="LABORF"/>
    <s v="2026"/>
    <n v="4709.3500000000004"/>
    <s v="RP007"/>
    <s v="55CDS1"/>
    <s v="2211"/>
    <s v="611000"/>
    <m/>
    <m/>
    <s v="0"/>
    <s v="District"/>
    <s v="5"/>
    <s v="Porterville College"/>
    <s v="55"/>
    <x v="15"/>
    <s v="55C"/>
    <s v="Dean Student Success &amp; Counseling"/>
    <s v="55CB"/>
    <s v="Director of Student Services"/>
    <m/>
    <m/>
    <m/>
  </r>
  <r>
    <s v="PMC232"/>
    <x v="0"/>
    <s v="LABORF"/>
    <s v="2026"/>
    <n v="17477.64"/>
    <s v="RP007"/>
    <s v="55CDS3"/>
    <s v="2191"/>
    <s v="642000"/>
    <m/>
    <m/>
    <s v="0"/>
    <s v="District"/>
    <s v="5"/>
    <s v="Porterville College"/>
    <s v="55"/>
    <x v="15"/>
    <s v="55C"/>
    <s v="Dean Student Success &amp; Counseling"/>
    <s v="55CB"/>
    <s v="Director of Student Services"/>
    <m/>
    <m/>
    <m/>
  </r>
  <r>
    <s v="PMC185"/>
    <x v="0"/>
    <s v="LABORF"/>
    <s v="2026"/>
    <n v="24089.51"/>
    <s v="GU001"/>
    <s v="55DAR1"/>
    <s v="2191"/>
    <s v="620000"/>
    <m/>
    <m/>
    <s v="0"/>
    <s v="District"/>
    <s v="5"/>
    <s v="Porterville College"/>
    <s v="55"/>
    <x v="15"/>
    <s v="55D"/>
    <s v="Director Enrollment Svs"/>
    <s v="55DA"/>
    <s v="Director Enrollment Svs"/>
    <m/>
    <m/>
    <m/>
  </r>
  <r>
    <s v="PMN023"/>
    <x v="0"/>
    <s v="LABORF"/>
    <s v="2026"/>
    <n v="125075.07"/>
    <s v="GU001"/>
    <s v="55DAR1"/>
    <s v="2110"/>
    <s v="620000"/>
    <m/>
    <m/>
    <s v="0"/>
    <s v="District"/>
    <s v="5"/>
    <s v="Porterville College"/>
    <s v="55"/>
    <x v="15"/>
    <s v="55D"/>
    <s v="Director Enrollment Svs"/>
    <s v="55DA"/>
    <s v="Director Enrollment Svs"/>
    <m/>
    <m/>
    <m/>
  </r>
  <r>
    <s v="PMC253"/>
    <x v="0"/>
    <s v="LABORF"/>
    <s v="2026"/>
    <n v="75286.039999999994"/>
    <s v="GU001"/>
    <s v="55DOR1"/>
    <s v="2191"/>
    <s v="649090"/>
    <m/>
    <m/>
    <s v="0"/>
    <s v="District"/>
    <s v="5"/>
    <s v="Porterville College"/>
    <s v="55"/>
    <x v="15"/>
    <s v="55D"/>
    <s v="Director Enrollment Svs"/>
    <s v="55DA"/>
    <s v="Director Enrollment Svs"/>
    <m/>
    <m/>
    <m/>
  </r>
  <r>
    <s v="DMN038"/>
    <x v="0"/>
    <s v="LABORF"/>
    <s v="2026"/>
    <n v="128507.46"/>
    <s v="GU001"/>
    <s v="D01CO2"/>
    <s v="2110"/>
    <s v="660010"/>
    <m/>
    <m/>
    <s v="0"/>
    <s v="District"/>
    <s v="1"/>
    <s v="DO - District Office"/>
    <s v="10"/>
    <x v="0"/>
    <s v="101"/>
    <s v="Chancellor's - Admin. Assistant"/>
    <s v="101A"/>
    <s v="Chancellor's - Admin. Assistant"/>
    <m/>
    <m/>
    <m/>
  </r>
  <r>
    <s v="DMN090"/>
    <x v="0"/>
    <s v="LABORF"/>
    <s v="2026"/>
    <n v="88888.51"/>
    <s v="RP040"/>
    <s v="102RG1"/>
    <s v="2110"/>
    <s v="684000"/>
    <m/>
    <m/>
    <s v="0"/>
    <s v="District"/>
    <s v="1"/>
    <s v="DO - District Office"/>
    <s v="10"/>
    <x v="0"/>
    <s v="102"/>
    <s v="Public Affairs &amp; Development"/>
    <s v="102B"/>
    <s v="CREL Future Dev (1)"/>
    <m/>
    <m/>
    <m/>
  </r>
  <r>
    <s v="DPE016"/>
    <x v="0"/>
    <s v="LABORF"/>
    <s v="2026"/>
    <n v="0"/>
    <s v="RP040"/>
    <s v="102RG1"/>
    <s v="2394"/>
    <s v="684000"/>
    <m/>
    <m/>
    <s v="0"/>
    <s v="District"/>
    <s v="1"/>
    <s v="DO - District Office"/>
    <s v="10"/>
    <x v="0"/>
    <s v="102"/>
    <s v="Public Affairs &amp; Development"/>
    <s v="102B"/>
    <s v="CREL Future Dev (1)"/>
    <m/>
    <m/>
    <m/>
  </r>
  <r>
    <s v="BMC835"/>
    <x v="0"/>
    <s v="LABORF"/>
    <s v="2026"/>
    <n v="29532.15"/>
    <s v="RP040"/>
    <s v="102RG2"/>
    <s v="2191"/>
    <s v="684000"/>
    <m/>
    <m/>
    <s v="0"/>
    <s v="District"/>
    <s v="1"/>
    <s v="DO - District Office"/>
    <s v="10"/>
    <x v="0"/>
    <s v="102"/>
    <s v="Public Affairs &amp; Development"/>
    <s v="102C"/>
    <s v="CREL Energy Dev (2)"/>
    <m/>
    <m/>
    <m/>
  </r>
  <r>
    <s v="DMM028"/>
    <x v="0"/>
    <s v="LABORF"/>
    <s v="2026"/>
    <n v="0"/>
    <s v="RP040"/>
    <s v="102RG3"/>
    <s v="1214"/>
    <s v="684000"/>
    <m/>
    <m/>
    <s v="0"/>
    <s v="District"/>
    <s v="1"/>
    <s v="DO - District Office"/>
    <s v="10"/>
    <x v="0"/>
    <s v="102"/>
    <s v="Public Affairs &amp; Development"/>
    <s v="102D"/>
    <s v="CREL Academics (3)"/>
    <m/>
    <m/>
    <m/>
  </r>
  <r>
    <s v="DMN098"/>
    <x v="0"/>
    <s v="LABORF"/>
    <s v="2026"/>
    <n v="88888.51"/>
    <s v="GU001"/>
    <s v="102GN1"/>
    <s v="2110"/>
    <s v="679000"/>
    <m/>
    <m/>
    <s v="0"/>
    <s v="District"/>
    <s v="1"/>
    <s v="DO - District Office"/>
    <s v="10"/>
    <x v="0"/>
    <s v="102"/>
    <s v="Public Affairs &amp; Development"/>
    <s v="102G"/>
    <s v="AVC Public Affairs &amp; Dev"/>
    <m/>
    <m/>
    <m/>
  </r>
  <r>
    <s v="DMN097"/>
    <x v="0"/>
    <s v="LABORF"/>
    <s v="2026"/>
    <n v="38829.589999999997"/>
    <s v="RP328"/>
    <s v="102KJC"/>
    <s v="2110"/>
    <s v="684000"/>
    <s v="CJFCGA"/>
    <m/>
    <s v="0"/>
    <s v="District"/>
    <s v="1"/>
    <s v="DO - District Office"/>
    <s v="10"/>
    <x v="0"/>
    <s v="102"/>
    <s v="Public Affairs &amp; Development"/>
    <s v="102G"/>
    <s v="AVC Public Affairs &amp; Dev"/>
    <m/>
    <m/>
    <m/>
  </r>
  <r>
    <s v="DMC173"/>
    <x v="0"/>
    <s v="LABORF"/>
    <s v="2026"/>
    <n v="0"/>
    <s v="GU001"/>
    <s v="110ES1"/>
    <s v="2191"/>
    <s v="679000"/>
    <m/>
    <m/>
    <s v="0"/>
    <s v="District"/>
    <s v="1"/>
    <s v="DO - District Office"/>
    <s v="11"/>
    <x v="1"/>
    <s v="110"/>
    <s v="Asst. Chancellor-Educational Svcs"/>
    <s v="110A"/>
    <s v="Asst. Chancellor-Educational Svcs"/>
    <m/>
    <m/>
    <m/>
  </r>
  <r>
    <s v="DMC178"/>
    <x v="0"/>
    <s v="LABORF"/>
    <s v="2026"/>
    <n v="17477.64"/>
    <s v="RP634"/>
    <s v="11BAEA"/>
    <s v="2191"/>
    <s v="684000"/>
    <s v="AEPDAB"/>
    <m/>
    <s v="0"/>
    <s v="District"/>
    <s v="1"/>
    <s v="DO - District Office"/>
    <s v="11"/>
    <x v="1"/>
    <s v="11B"/>
    <s v="Assoc. Chanc. Econ &amp; Workfrce Dev"/>
    <s v="11BA"/>
    <s v="Director, Adult Ed"/>
    <m/>
    <m/>
    <m/>
  </r>
  <r>
    <s v="DMN079"/>
    <x v="0"/>
    <s v="LABORF"/>
    <s v="2026"/>
    <n v="1315.98"/>
    <s v="CE035"/>
    <s v="11BBC3"/>
    <s v="2110"/>
    <s v="684000"/>
    <m/>
    <m/>
    <s v="0"/>
    <s v="District"/>
    <s v="1"/>
    <s v="DO - District Office"/>
    <s v="11"/>
    <x v="1"/>
    <s v="11B"/>
    <s v="Assoc. Chanc. Econ &amp; Workfrce Dev"/>
    <s v="11BB"/>
    <s v="Tech Prep Education CC"/>
    <m/>
    <m/>
    <m/>
  </r>
  <r>
    <s v="DPE009"/>
    <x v="0"/>
    <s v="LABORF"/>
    <s v="2026"/>
    <n v="0"/>
    <s v="CE035"/>
    <s v="11BBC3"/>
    <s v="2394"/>
    <s v="684000"/>
    <m/>
    <m/>
    <s v="0"/>
    <s v="District"/>
    <s v="1"/>
    <s v="DO - District Office"/>
    <s v="11"/>
    <x v="1"/>
    <s v="11B"/>
    <s v="Assoc. Chanc. Econ &amp; Workfrce Dev"/>
    <s v="11BB"/>
    <s v="Tech Prep Education CC"/>
    <m/>
    <m/>
    <m/>
  </r>
  <r>
    <s v="DPE022"/>
    <x v="0"/>
    <s v="LABORF"/>
    <s v="2026"/>
    <n v="0"/>
    <s v="CE015"/>
    <s v="11BCR1"/>
    <s v="2394"/>
    <s v="684000"/>
    <m/>
    <m/>
    <s v="0"/>
    <s v="District"/>
    <s v="1"/>
    <s v="DO - District Office"/>
    <s v="11"/>
    <x v="1"/>
    <s v="11B"/>
    <s v="Assoc. Chanc. Econ &amp; Workfrce Dev"/>
    <s v="11BC"/>
    <s v="Tech Prep Education BC"/>
    <m/>
    <m/>
    <m/>
  </r>
  <r>
    <s v="DMC149"/>
    <x v="0"/>
    <s v="LABORF"/>
    <s v="2026"/>
    <n v="43125.91"/>
    <s v="RP615"/>
    <s v="117A01"/>
    <s v="2191"/>
    <s v="684000"/>
    <s v="HRTPA"/>
    <m/>
    <s v="0"/>
    <s v="District"/>
    <s v="1"/>
    <s v="DO - District Office"/>
    <s v="11"/>
    <x v="1"/>
    <s v="11B"/>
    <s v="Assoc. Chanc. Econ &amp; Workfrce Dev"/>
    <s v="11BH"/>
    <s v="Clean Energy"/>
    <m/>
    <m/>
    <m/>
  </r>
  <r>
    <s v="DPE189"/>
    <x v="0"/>
    <s v="LABOR"/>
    <s v="2026"/>
    <n v="0"/>
    <s v="RP615"/>
    <s v="117A01"/>
    <s v="2394"/>
    <s v="684000"/>
    <s v="HRTPA"/>
    <m/>
    <s v="0"/>
    <s v="District"/>
    <s v="1"/>
    <s v="DO - District Office"/>
    <s v="11"/>
    <x v="1"/>
    <s v="11B"/>
    <s v="Assoc. Chanc. Econ &amp; Workfrce Dev"/>
    <s v="11BH"/>
    <s v="Clean Energy"/>
    <m/>
    <m/>
    <m/>
  </r>
  <r>
    <s v="DMC129"/>
    <x v="0"/>
    <s v="LABORF"/>
    <s v="2026"/>
    <n v="5761.17"/>
    <s v="RP615"/>
    <s v="117A01"/>
    <s v="2191"/>
    <s v="684000"/>
    <s v="HRTPA"/>
    <m/>
    <s v="0"/>
    <s v="District"/>
    <s v="1"/>
    <s v="DO - District Office"/>
    <s v="11"/>
    <x v="1"/>
    <s v="11B"/>
    <s v="Assoc. Chanc. Econ &amp; Workfrce Dev"/>
    <s v="11BH"/>
    <s v="Clean Energy"/>
    <m/>
    <m/>
    <m/>
  </r>
  <r>
    <s v="DMC166"/>
    <x v="0"/>
    <s v="LABORF"/>
    <s v="2026"/>
    <n v="6865.57"/>
    <s v="RP682"/>
    <s v="11BHJ1"/>
    <s v="2191"/>
    <s v="684000"/>
    <m/>
    <m/>
    <s v="0"/>
    <s v="District"/>
    <s v="1"/>
    <s v="DO - District Office"/>
    <s v="11"/>
    <x v="1"/>
    <s v="11B"/>
    <s v="Assoc. Chanc. Econ &amp; Workfrce Dev"/>
    <s v="11BH"/>
    <s v="Clean Energy"/>
    <m/>
    <m/>
    <m/>
  </r>
  <r>
    <s v="DMN043"/>
    <x v="0"/>
    <s v="LABORF"/>
    <s v="2026"/>
    <n v="35678.620000000003"/>
    <s v="RP682"/>
    <s v="11BUA1"/>
    <s v="2110"/>
    <s v="684000"/>
    <m/>
    <m/>
    <s v="0"/>
    <s v="District"/>
    <s v="1"/>
    <s v="DO - District Office"/>
    <s v="11"/>
    <x v="1"/>
    <s v="11B"/>
    <s v="Assoc. Chanc. Econ &amp; Workfrce Dev"/>
    <s v="11BH"/>
    <s v="Clean Energy"/>
    <m/>
    <m/>
    <m/>
  </r>
  <r>
    <s v="DMN079"/>
    <x v="0"/>
    <s v="LABORF"/>
    <s v="2026"/>
    <n v="1225.23"/>
    <s v="RP682"/>
    <s v="11BZE2"/>
    <s v="2110"/>
    <s v="684000"/>
    <m/>
    <m/>
    <s v="0"/>
    <s v="District"/>
    <s v="1"/>
    <s v="DO - District Office"/>
    <s v="11"/>
    <x v="1"/>
    <s v="11B"/>
    <s v="Assoc. Chanc. Econ &amp; Workfrce Dev"/>
    <s v="11BH"/>
    <s v="Clean Energy"/>
    <m/>
    <m/>
    <m/>
  </r>
  <r>
    <s v="DMC206"/>
    <x v="0"/>
    <s v="LABORF"/>
    <s v="2026"/>
    <n v="4823.83"/>
    <s v="RP682"/>
    <s v="11BZE2"/>
    <s v="2191"/>
    <s v="684000"/>
    <m/>
    <m/>
    <s v="0"/>
    <s v="District"/>
    <s v="1"/>
    <s v="DO - District Office"/>
    <s v="11"/>
    <x v="1"/>
    <s v="11B"/>
    <s v="Assoc. Chanc. Econ &amp; Workfrce Dev"/>
    <s v="11BH"/>
    <s v="Clean Energy"/>
    <m/>
    <m/>
    <m/>
  </r>
  <r>
    <s v="DPE083"/>
    <x v="0"/>
    <s v="LABORF"/>
    <s v="2026"/>
    <n v="0"/>
    <s v="CE005"/>
    <s v="117ETE"/>
    <s v="2412"/>
    <s v="684000"/>
    <m/>
    <m/>
    <s v="0"/>
    <s v="District"/>
    <s v="1"/>
    <s v="DO - District Office"/>
    <s v="11"/>
    <x v="1"/>
    <s v="11B"/>
    <s v="Assoc. Chanc. Econ &amp; Workfrce Dev"/>
    <s v="11BJ"/>
    <s v="Workplace Learning"/>
    <m/>
    <m/>
    <m/>
  </r>
  <r>
    <s v="DPE091"/>
    <x v="0"/>
    <s v="LABORF"/>
    <s v="2026"/>
    <n v="0"/>
    <s v="CE005"/>
    <s v="117ETE"/>
    <s v="2412"/>
    <s v="684000"/>
    <m/>
    <m/>
    <s v="0"/>
    <s v="District"/>
    <s v="1"/>
    <s v="DO - District Office"/>
    <s v="11"/>
    <x v="1"/>
    <s v="11B"/>
    <s v="Assoc. Chanc. Econ &amp; Workfrce Dev"/>
    <s v="11BJ"/>
    <s v="Workplace Learning"/>
    <m/>
    <m/>
    <m/>
  </r>
  <r>
    <s v="DPE188"/>
    <x v="0"/>
    <s v="LABORF"/>
    <s v="2026"/>
    <n v="0"/>
    <s v="CE005"/>
    <s v="117ETE"/>
    <s v="2412"/>
    <s v="684000"/>
    <m/>
    <m/>
    <s v="0"/>
    <s v="District"/>
    <s v="1"/>
    <s v="DO - District Office"/>
    <s v="11"/>
    <x v="1"/>
    <s v="11B"/>
    <s v="Assoc. Chanc. Econ &amp; Workfrce Dev"/>
    <s v="11BJ"/>
    <s v="Workplace Learning"/>
    <m/>
    <m/>
    <m/>
  </r>
  <r>
    <s v="DMC149"/>
    <x v="0"/>
    <s v="LABORF"/>
    <s v="2026"/>
    <n v="9019.9500000000007"/>
    <s v="CE005"/>
    <s v="117ETE"/>
    <s v="2191"/>
    <s v="684000"/>
    <m/>
    <m/>
    <s v="0"/>
    <s v="District"/>
    <s v="1"/>
    <s v="DO - District Office"/>
    <s v="11"/>
    <x v="1"/>
    <s v="11B"/>
    <s v="Assoc. Chanc. Econ &amp; Workfrce Dev"/>
    <s v="11BJ"/>
    <s v="Workplace Learning"/>
    <m/>
    <m/>
    <m/>
  </r>
  <r>
    <s v="DMC180"/>
    <x v="0"/>
    <s v="LABORF"/>
    <s v="2026"/>
    <n v="16657.27"/>
    <s v="RP676"/>
    <s v="11BK58"/>
    <s v="2191"/>
    <s v="684000"/>
    <m/>
    <m/>
    <s v="0"/>
    <s v="District"/>
    <s v="1"/>
    <s v="DO - District Office"/>
    <s v="11"/>
    <x v="1"/>
    <s v="11B"/>
    <s v="Assoc. Chanc. Econ &amp; Workfrce Dev"/>
    <s v="11BK"/>
    <s v="SWF Fiscal Agent"/>
    <m/>
    <m/>
    <m/>
  </r>
  <r>
    <s v="DMM029"/>
    <x v="0"/>
    <s v="LABORF"/>
    <s v="2026"/>
    <n v="209076.13"/>
    <s v="GU001"/>
    <s v="11CGX1"/>
    <s v="1214"/>
    <s v="679000"/>
    <m/>
    <m/>
    <s v="0"/>
    <s v="District"/>
    <s v="1"/>
    <s v="DO - District Office"/>
    <s v="11"/>
    <x v="1"/>
    <s v="11C"/>
    <s v="AVC Planning &amp; Technology"/>
    <s v="11CA"/>
    <s v="AVC Planning &amp; Technology"/>
    <m/>
    <m/>
    <m/>
  </r>
  <r>
    <s v="DTN032"/>
    <x v="0"/>
    <s v="LABORF"/>
    <s v="2026"/>
    <n v="0"/>
    <s v="GU001"/>
    <s v="11CGX1"/>
    <s v="2110"/>
    <s v="679000"/>
    <s v="DORESV"/>
    <m/>
    <s v="0"/>
    <s v="District"/>
    <s v="1"/>
    <s v="DO - District Office"/>
    <s v="11"/>
    <x v="1"/>
    <s v="11C"/>
    <s v="AVC Planning &amp; Technology"/>
    <s v="11CA"/>
    <s v="AVC Planning &amp; Technology"/>
    <m/>
    <m/>
    <m/>
  </r>
  <r>
    <s v="DMC209"/>
    <x v="0"/>
    <s v="LABORF"/>
    <s v="2026"/>
    <n v="66026.789999999994"/>
    <s v="GU001"/>
    <s v="120BS1"/>
    <s v="2191"/>
    <s v="672000"/>
    <m/>
    <m/>
    <s v="0"/>
    <s v="District"/>
    <s v="1"/>
    <s v="DO - District Office"/>
    <s v="12"/>
    <x v="2"/>
    <s v="120"/>
    <s v="Asst. Chancellor, Admin Svcs."/>
    <s v="120A"/>
    <s v="Asst. Chancellor - Admin Svcs."/>
    <m/>
    <m/>
    <m/>
  </r>
  <r>
    <s v="DMN003"/>
    <x v="0"/>
    <s v="LABORF"/>
    <s v="2026"/>
    <n v="37212.379999999997"/>
    <s v="GU001"/>
    <s v="R20BS1"/>
    <s v="2110"/>
    <s v="711001"/>
    <m/>
    <m/>
    <s v="0"/>
    <s v="District"/>
    <s v="1"/>
    <s v="DO - District Office"/>
    <s v="12"/>
    <x v="2"/>
    <s v="120"/>
    <s v="Asst. Chancellor, Admin Svcs."/>
    <s v="120A"/>
    <s v="Asst. Chancellor - Admin Svcs."/>
    <m/>
    <m/>
    <m/>
  </r>
  <r>
    <s v="DMC092"/>
    <x v="0"/>
    <s v="LABORF"/>
    <s v="2026"/>
    <n v="55979.41"/>
    <s v="GU001"/>
    <s v="122BS7"/>
    <s v="2191"/>
    <s v="672000"/>
    <m/>
    <m/>
    <s v="0"/>
    <s v="District"/>
    <s v="1"/>
    <s v="DO - District Office"/>
    <s v="12"/>
    <x v="2"/>
    <s v="122"/>
    <s v="Director of Accounting Services"/>
    <s v="122A"/>
    <s v="Director of Accounting Services"/>
    <m/>
    <m/>
    <m/>
  </r>
  <r>
    <s v="DMC049"/>
    <x v="0"/>
    <s v="LABORF"/>
    <s v="2026"/>
    <n v="89491.37"/>
    <s v="GU001"/>
    <s v="130IT0"/>
    <s v="2191"/>
    <s v="678000"/>
    <m/>
    <m/>
    <s v="0"/>
    <s v="District"/>
    <s v="1"/>
    <s v="DO - District Office"/>
    <s v="13"/>
    <x v="3"/>
    <s v="130"/>
    <s v="IT-Dir. Information Technology"/>
    <s v="130A"/>
    <s v="IT-Dir. Information Technology"/>
    <m/>
    <m/>
    <m/>
  </r>
  <r>
    <s v="DMC151"/>
    <x v="0"/>
    <s v="LABORF"/>
    <s v="2026"/>
    <n v="81074.759999999995"/>
    <s v="GU001"/>
    <s v="132EA0"/>
    <s v="2191"/>
    <s v="678000"/>
    <m/>
    <m/>
    <s v="0"/>
    <s v="District"/>
    <s v="1"/>
    <s v="DO - District Office"/>
    <s v="13"/>
    <x v="3"/>
    <s v="132"/>
    <s v="IT-Director, Enterprise Application"/>
    <s v="132A"/>
    <s v="IT-Director, Enterprise Application"/>
    <m/>
    <m/>
    <m/>
  </r>
  <r>
    <s v="DMC164"/>
    <x v="0"/>
    <s v="LABORF"/>
    <s v="2026"/>
    <n v="106377.19"/>
    <s v="GU001"/>
    <s v="132EA0"/>
    <s v="2191"/>
    <s v="678000"/>
    <m/>
    <m/>
    <s v="0"/>
    <s v="District"/>
    <s v="1"/>
    <s v="DO - District Office"/>
    <s v="13"/>
    <x v="3"/>
    <s v="132"/>
    <s v="IT-Director, Enterprise Application"/>
    <s v="132A"/>
    <s v="IT-Director, Enterprise Application"/>
    <m/>
    <m/>
    <m/>
  </r>
  <r>
    <s v="DMC183"/>
    <x v="0"/>
    <s v="LABORF"/>
    <s v="2026"/>
    <n v="81074.8"/>
    <s v="GU001"/>
    <s v="132EA0"/>
    <s v="2191"/>
    <s v="678000"/>
    <m/>
    <m/>
    <s v="0"/>
    <s v="District"/>
    <s v="1"/>
    <s v="DO - District Office"/>
    <s v="13"/>
    <x v="3"/>
    <s v="132"/>
    <s v="IT-Director, Enterprise Application"/>
    <s v="132A"/>
    <s v="IT-Director, Enterprise Application"/>
    <m/>
    <m/>
    <m/>
  </r>
  <r>
    <s v="DMN105"/>
    <x v="0"/>
    <s v="LABORF"/>
    <s v="2026"/>
    <n v="134531.96"/>
    <s v="GU001"/>
    <s v="133II0"/>
    <s v="2110"/>
    <s v="678000"/>
    <m/>
    <m/>
    <s v="0"/>
    <s v="District"/>
    <s v="1"/>
    <s v="DO - District Office"/>
    <s v="13"/>
    <x v="3"/>
    <s v="133"/>
    <s v="IT-Director, IT Infrastructure"/>
    <s v="133A"/>
    <s v="IT-Director, IT Infrastructure"/>
    <m/>
    <m/>
    <m/>
  </r>
  <r>
    <s v="DMC182"/>
    <x v="0"/>
    <s v="LABORF"/>
    <s v="2026"/>
    <n v="139576.06"/>
    <s v="GU001"/>
    <s v="133II0"/>
    <s v="2191"/>
    <s v="678000"/>
    <m/>
    <m/>
    <s v="0"/>
    <s v="District"/>
    <s v="1"/>
    <s v="DO - District Office"/>
    <s v="13"/>
    <x v="3"/>
    <s v="133"/>
    <s v="IT-Director, IT Infrastructure"/>
    <s v="133A"/>
    <s v="IT-Director, IT Infrastructure"/>
    <m/>
    <m/>
    <m/>
  </r>
  <r>
    <s v="DMC141"/>
    <x v="0"/>
    <s v="LABORF"/>
    <s v="2026"/>
    <n v="63335.53"/>
    <s v="GU001"/>
    <s v="140HR0"/>
    <s v="2191"/>
    <s v="673000"/>
    <m/>
    <m/>
    <s v="0"/>
    <s v="District"/>
    <s v="1"/>
    <s v="DO - District Office"/>
    <s v="14"/>
    <x v="4"/>
    <s v="140"/>
    <s v="HR - Vice Chancellor"/>
    <s v="140A"/>
    <s v="HR - Vice Chancellor"/>
    <m/>
    <m/>
    <m/>
  </r>
  <r>
    <s v="DTN014"/>
    <x v="0"/>
    <s v="LABORF"/>
    <s v="2026"/>
    <n v="0"/>
    <s v="GU001"/>
    <s v="140HR0"/>
    <s v="2110"/>
    <s v="673000"/>
    <m/>
    <m/>
    <s v="0"/>
    <s v="District"/>
    <s v="1"/>
    <s v="DO - District Office"/>
    <s v="14"/>
    <x v="4"/>
    <s v="140"/>
    <s v="HR - Vice Chancellor"/>
    <s v="140A"/>
    <s v="HR - Vice Chancellor"/>
    <m/>
    <m/>
    <m/>
  </r>
  <r>
    <s v="DMN012"/>
    <x v="0"/>
    <s v="LABORF"/>
    <s v="2026"/>
    <n v="287699.7"/>
    <s v="GU001"/>
    <s v="140HR0"/>
    <s v="2110"/>
    <s v="673000"/>
    <m/>
    <m/>
    <s v="0"/>
    <s v="District"/>
    <s v="1"/>
    <s v="DO - District Office"/>
    <s v="14"/>
    <x v="4"/>
    <s v="140"/>
    <s v="HR - Vice Chancellor"/>
    <s v="140A"/>
    <s v="HR - Vice Chancellor"/>
    <m/>
    <m/>
    <m/>
  </r>
  <r>
    <s v="DMN018"/>
    <x v="0"/>
    <s v="LABORF"/>
    <s v="2026"/>
    <n v="163621.76999999999"/>
    <s v="GU001"/>
    <s v="140HR8"/>
    <s v="2110"/>
    <s v="673000"/>
    <m/>
    <m/>
    <s v="0"/>
    <s v="District"/>
    <s v="1"/>
    <s v="DO - District Office"/>
    <s v="14"/>
    <x v="4"/>
    <s v="140"/>
    <s v="HR - Vice Chancellor"/>
    <s v="140A"/>
    <s v="HR - Vice Chancellor"/>
    <m/>
    <m/>
    <m/>
  </r>
  <r>
    <s v="DMC168"/>
    <x v="0"/>
    <s v="LABORF"/>
    <s v="2026"/>
    <n v="68205.47"/>
    <s v="GU001"/>
    <s v="140HR8"/>
    <s v="2191"/>
    <s v="673000"/>
    <m/>
    <m/>
    <s v="0"/>
    <s v="District"/>
    <s v="1"/>
    <s v="DO - District Office"/>
    <s v="14"/>
    <x v="4"/>
    <s v="140"/>
    <s v="HR - Vice Chancellor"/>
    <s v="140A"/>
    <s v="HR - Vice Chancellor"/>
    <m/>
    <m/>
    <m/>
  </r>
  <r>
    <s v="DMN022"/>
    <x v="0"/>
    <s v="LABORF"/>
    <s v="2026"/>
    <n v="119402.98"/>
    <s v="GU001"/>
    <s v="160OP0"/>
    <s v="2110"/>
    <s v="651000"/>
    <m/>
    <m/>
    <s v="0"/>
    <s v="District"/>
    <s v="1"/>
    <s v="DO - District Office"/>
    <s v="16"/>
    <x v="16"/>
    <s v="160"/>
    <s v="Operations"/>
    <s v="160O"/>
    <s v="Operations"/>
    <m/>
    <m/>
    <m/>
  </r>
  <r>
    <s v="DMN078"/>
    <x v="0"/>
    <s v="LABORF"/>
    <s v="2026"/>
    <n v="113446.77"/>
    <s v="MJ100"/>
    <s v="18F000"/>
    <s v="2110"/>
    <s v="711001"/>
    <m/>
    <m/>
    <s v="0"/>
    <s v="District"/>
    <s v="1"/>
    <s v="DO - District Office"/>
    <s v="18"/>
    <x v="17"/>
    <s v="18F"/>
    <s v="DO - Construction"/>
    <s v="18FA"/>
    <s v="DO - Construction"/>
    <m/>
    <m/>
    <m/>
  </r>
  <r>
    <s v="BMN061"/>
    <x v="0"/>
    <s v="LABORF"/>
    <s v="2026"/>
    <n v="134531.96"/>
    <s v="GU001"/>
    <s v="206AT0"/>
    <s v="2110"/>
    <s v="601000"/>
    <m/>
    <m/>
    <s v="0"/>
    <s v="District"/>
    <s v="2"/>
    <s v="Bakersfield College"/>
    <s v="20"/>
    <x v="5"/>
    <s v="206"/>
    <s v="BC Athletics"/>
    <s v="206A"/>
    <s v="BC Athletics"/>
    <m/>
    <m/>
    <m/>
  </r>
  <r>
    <s v="BMF499"/>
    <x v="0"/>
    <s v="LABORF"/>
    <s v="2026"/>
    <n v="15015.08"/>
    <s v="GU001"/>
    <s v="206AT0"/>
    <s v="1252"/>
    <s v="601000"/>
    <m/>
    <m/>
    <s v="0"/>
    <s v="District"/>
    <s v="2"/>
    <s v="Bakersfield College"/>
    <s v="20"/>
    <x v="5"/>
    <s v="206"/>
    <s v="BC Athletics"/>
    <s v="206A"/>
    <s v="BC Athletics"/>
    <m/>
    <m/>
    <m/>
  </r>
  <r>
    <s v="BTN012"/>
    <x v="0"/>
    <s v="LABORF"/>
    <s v="2026"/>
    <n v="0"/>
    <s v="GU001"/>
    <s v="206AT0"/>
    <s v="2110"/>
    <s v="696011"/>
    <m/>
    <m/>
    <s v="0"/>
    <s v="District"/>
    <s v="2"/>
    <s v="Bakersfield College"/>
    <s v="20"/>
    <x v="5"/>
    <s v="206"/>
    <s v="BC Athletics"/>
    <s v="206A"/>
    <s v="BC Athletics"/>
    <m/>
    <m/>
    <m/>
  </r>
  <r>
    <s v="BMC172"/>
    <x v="0"/>
    <s v="LABORF"/>
    <s v="2026"/>
    <n v="106377.18"/>
    <s v="GU001"/>
    <s v="206AT0"/>
    <s v="2191"/>
    <s v="696011"/>
    <m/>
    <m/>
    <s v="0"/>
    <s v="District"/>
    <s v="2"/>
    <s v="Bakersfield College"/>
    <s v="20"/>
    <x v="5"/>
    <s v="206"/>
    <s v="BC Athletics"/>
    <s v="206A"/>
    <s v="BC Athletics"/>
    <m/>
    <m/>
    <m/>
  </r>
  <r>
    <s v="BPE011"/>
    <x v="0"/>
    <s v="LABORF"/>
    <s v="2026"/>
    <n v="0"/>
    <s v="GU001"/>
    <s v="206AW2"/>
    <s v="2394"/>
    <s v="696011"/>
    <m/>
    <m/>
    <s v="0"/>
    <s v="District"/>
    <s v="2"/>
    <s v="Bakersfield College"/>
    <s v="20"/>
    <x v="5"/>
    <s v="206"/>
    <s v="BC Athletics"/>
    <s v="206A"/>
    <s v="BC Athletics"/>
    <m/>
    <m/>
    <m/>
  </r>
  <r>
    <s v="BMF337"/>
    <x v="0"/>
    <s v="LABORF"/>
    <s v="2026"/>
    <n v="110649.45"/>
    <s v="GU001"/>
    <s v="206PH1"/>
    <s v="1100"/>
    <s v="083500"/>
    <m/>
    <m/>
    <s v="0"/>
    <s v="District"/>
    <s v="2"/>
    <s v="Bakersfield College"/>
    <s v="20"/>
    <x v="5"/>
    <s v="206"/>
    <s v="BC Athletics"/>
    <s v="206B"/>
    <s v="BC Athletics-INST"/>
    <m/>
    <m/>
    <m/>
  </r>
  <r>
    <s v="BMF520"/>
    <x v="0"/>
    <s v="LABORF"/>
    <s v="2026"/>
    <n v="51045.98"/>
    <s v="GU001"/>
    <s v="206PH1"/>
    <s v="1100"/>
    <s v="083500"/>
    <m/>
    <m/>
    <s v="0"/>
    <s v="District"/>
    <s v="2"/>
    <s v="Bakersfield College"/>
    <s v="20"/>
    <x v="5"/>
    <s v="206"/>
    <s v="BC Athletics"/>
    <s v="206B"/>
    <s v="BC Athletics-INST"/>
    <m/>
    <m/>
    <m/>
  </r>
  <r>
    <s v="BMC836"/>
    <x v="0"/>
    <s v="LABORF"/>
    <s v="2026"/>
    <n v="85179.28"/>
    <s v="GU001"/>
    <s v="20BPI2"/>
    <s v="2191"/>
    <s v="671000"/>
    <m/>
    <m/>
    <s v="0"/>
    <s v="District"/>
    <s v="2"/>
    <s v="Bakersfield College"/>
    <s v="20"/>
    <x v="5"/>
    <s v="20B"/>
    <s v="Public Information"/>
    <s v="20BA"/>
    <s v="BC - Marketing &amp; Public Relations"/>
    <m/>
    <m/>
    <m/>
  </r>
  <r>
    <s v="BMN109"/>
    <x v="0"/>
    <s v="LABORF"/>
    <s v="2026"/>
    <n v="86720.5"/>
    <s v="GU001"/>
    <s v="20BPI2"/>
    <s v="2110"/>
    <s v="671000"/>
    <m/>
    <m/>
    <s v="0"/>
    <s v="District"/>
    <s v="2"/>
    <s v="Bakersfield College"/>
    <s v="20"/>
    <x v="5"/>
    <s v="20B"/>
    <s v="Public Information"/>
    <s v="20BA"/>
    <s v="BC - Marketing &amp; Public Relations"/>
    <m/>
    <m/>
    <m/>
  </r>
  <r>
    <s v="BMC539"/>
    <x v="0"/>
    <s v="LABORF"/>
    <s v="2026"/>
    <n v="69910.559999999998"/>
    <s v="GU001"/>
    <s v="20BPI2"/>
    <s v="2191"/>
    <s v="671000"/>
    <m/>
    <m/>
    <s v="0"/>
    <s v="District"/>
    <s v="2"/>
    <s v="Bakersfield College"/>
    <s v="20"/>
    <x v="5"/>
    <s v="20B"/>
    <s v="Public Information"/>
    <s v="20BA"/>
    <s v="BC - Marketing &amp; Public Relations"/>
    <m/>
    <m/>
    <m/>
  </r>
  <r>
    <s v="BMN101"/>
    <x v="0"/>
    <s v="LABORF"/>
    <s v="2026"/>
    <n v="141258.56"/>
    <s v="GU001"/>
    <s v="20CDIE"/>
    <s v="2110"/>
    <s v="679000"/>
    <m/>
    <m/>
    <s v="0"/>
    <s v="District"/>
    <s v="2"/>
    <s v="Bakersfield College"/>
    <s v="20"/>
    <x v="5"/>
    <s v="20C"/>
    <s v="Dean of Institutional Effectiveness"/>
    <s v="20CA"/>
    <s v="Dean of Institutional Effectiveness"/>
    <m/>
    <m/>
    <m/>
  </r>
  <r>
    <s v="DPE023"/>
    <x v="0"/>
    <s v="LABORF"/>
    <s v="2026"/>
    <n v="0"/>
    <s v="GU001"/>
    <s v="20CDIE"/>
    <s v="2394"/>
    <s v="679000"/>
    <m/>
    <m/>
    <s v="0"/>
    <s v="District"/>
    <s v="2"/>
    <s v="Bakersfield College"/>
    <s v="20"/>
    <x v="5"/>
    <s v="20C"/>
    <s v="Dean of Institutional Effectiveness"/>
    <s v="20CA"/>
    <s v="Dean of Institutional Effectiveness"/>
    <m/>
    <m/>
    <m/>
  </r>
  <r>
    <s v="BMC729"/>
    <x v="0"/>
    <s v="LABORF"/>
    <s v="2026"/>
    <n v="96372.55"/>
    <s v="GU001"/>
    <s v="20CDIE"/>
    <s v="2191"/>
    <s v="679000"/>
    <m/>
    <m/>
    <s v="0"/>
    <s v="District"/>
    <s v="2"/>
    <s v="Bakersfield College"/>
    <s v="20"/>
    <x v="5"/>
    <s v="20C"/>
    <s v="Dean of Institutional Effectiveness"/>
    <s v="20CA"/>
    <s v="Dean of Institutional Effectiveness"/>
    <m/>
    <m/>
    <m/>
  </r>
  <r>
    <s v="BMC449"/>
    <x v="0"/>
    <s v="LABORF"/>
    <s v="2026"/>
    <n v="53281.97"/>
    <s v="GU001"/>
    <s v="20IIF0"/>
    <s v="2191"/>
    <s v="678012"/>
    <m/>
    <m/>
    <s v="0"/>
    <s v="District"/>
    <s v="2"/>
    <s v="Bakersfield College"/>
    <s v="20"/>
    <x v="5"/>
    <s v="20I"/>
    <s v="Information Services"/>
    <s v="20IA"/>
    <s v="Information Services"/>
    <m/>
    <m/>
    <m/>
  </r>
  <r>
    <s v="BMC108"/>
    <x v="0"/>
    <s v="LABORF"/>
    <s v="2026"/>
    <n v="40608.53"/>
    <s v="GU001"/>
    <s v="20IIF0"/>
    <s v="2191"/>
    <s v="678012"/>
    <m/>
    <m/>
    <s v="0"/>
    <s v="District"/>
    <s v="2"/>
    <s v="Bakersfield College"/>
    <s v="20"/>
    <x v="5"/>
    <s v="20I"/>
    <s v="Information Services"/>
    <s v="20IA"/>
    <s v="Information Services"/>
    <m/>
    <m/>
    <m/>
  </r>
  <r>
    <s v="BTF104"/>
    <x v="0"/>
    <s v="LABORF"/>
    <s v="2026"/>
    <n v="0"/>
    <s v="GU001"/>
    <s v="210VI0"/>
    <s v="1311"/>
    <s v="499900"/>
    <m/>
    <m/>
    <s v="0"/>
    <s v="District"/>
    <s v="2"/>
    <s v="Bakersfield College"/>
    <s v="21"/>
    <x v="6"/>
    <s v="210"/>
    <s v="VP of Student Learning"/>
    <s v="210A"/>
    <s v="VP Student Learning"/>
    <m/>
    <m/>
    <m/>
  </r>
  <r>
    <s v="BPE152"/>
    <x v="0"/>
    <s v="LABORF"/>
    <s v="2026"/>
    <n v="0"/>
    <s v="GU001"/>
    <s v="210VI0"/>
    <s v="2394"/>
    <s v="601000"/>
    <m/>
    <m/>
    <s v="0"/>
    <s v="District"/>
    <s v="2"/>
    <s v="Bakersfield College"/>
    <s v="21"/>
    <x v="6"/>
    <s v="210"/>
    <s v="VP of Student Learning"/>
    <s v="210A"/>
    <s v="VP Student Learning"/>
    <m/>
    <m/>
    <m/>
  </r>
  <r>
    <s v="BPE183"/>
    <x v="0"/>
    <s v="LABORF"/>
    <s v="2026"/>
    <n v="0"/>
    <s v="GU001"/>
    <s v="210VI0"/>
    <s v="2394"/>
    <s v="601000"/>
    <m/>
    <m/>
    <s v="0"/>
    <s v="District"/>
    <s v="2"/>
    <s v="Bakersfield College"/>
    <s v="21"/>
    <x v="6"/>
    <s v="210"/>
    <s v="VP of Student Learning"/>
    <s v="210A"/>
    <s v="VP Student Learning"/>
    <m/>
    <m/>
    <m/>
  </r>
  <r>
    <s v="BPE244"/>
    <x v="0"/>
    <s v="LABORF"/>
    <s v="2026"/>
    <n v="0"/>
    <s v="GU001"/>
    <s v="210VI0"/>
    <s v="2394"/>
    <s v="601000"/>
    <m/>
    <m/>
    <s v="0"/>
    <s v="District"/>
    <s v="2"/>
    <s v="Bakersfield College"/>
    <s v="21"/>
    <x v="6"/>
    <s v="210"/>
    <s v="VP of Student Learning"/>
    <s v="210A"/>
    <s v="VP Student Learning"/>
    <m/>
    <m/>
    <m/>
  </r>
  <r>
    <s v="BPE309"/>
    <x v="0"/>
    <s v="LABORF"/>
    <s v="2026"/>
    <n v="0"/>
    <s v="GU001"/>
    <s v="210VI0"/>
    <s v="2394"/>
    <s v="601000"/>
    <m/>
    <m/>
    <s v="0"/>
    <s v="District"/>
    <s v="2"/>
    <s v="Bakersfield College"/>
    <s v="21"/>
    <x v="6"/>
    <s v="210"/>
    <s v="VP of Student Learning"/>
    <s v="210A"/>
    <s v="VP Student Learning"/>
    <m/>
    <m/>
    <m/>
  </r>
  <r>
    <s v="BPE353"/>
    <x v="0"/>
    <s v="LABORF"/>
    <s v="2026"/>
    <n v="0"/>
    <s v="GU001"/>
    <s v="210VI0"/>
    <s v="2394"/>
    <s v="601000"/>
    <m/>
    <m/>
    <s v="0"/>
    <s v="District"/>
    <s v="2"/>
    <s v="Bakersfield College"/>
    <s v="21"/>
    <x v="6"/>
    <s v="210"/>
    <s v="VP of Student Learning"/>
    <s v="210A"/>
    <s v="VP Student Learning"/>
    <m/>
    <m/>
    <m/>
  </r>
  <r>
    <s v="BPE402"/>
    <x v="0"/>
    <s v="LABORF"/>
    <s v="2026"/>
    <n v="0"/>
    <s v="GU001"/>
    <s v="210VI0"/>
    <s v="2394"/>
    <s v="601000"/>
    <m/>
    <m/>
    <s v="0"/>
    <s v="District"/>
    <s v="2"/>
    <s v="Bakersfield College"/>
    <s v="21"/>
    <x v="6"/>
    <s v="210"/>
    <s v="VP of Student Learning"/>
    <s v="210A"/>
    <s v="VP Student Learning"/>
    <m/>
    <m/>
    <m/>
  </r>
  <r>
    <s v="BPE453"/>
    <x v="0"/>
    <s v="LABORF"/>
    <s v="2026"/>
    <n v="0"/>
    <s v="GU001"/>
    <s v="210VI0"/>
    <s v="2394"/>
    <s v="601000"/>
    <m/>
    <m/>
    <s v="0"/>
    <s v="District"/>
    <s v="2"/>
    <s v="Bakersfield College"/>
    <s v="21"/>
    <x v="6"/>
    <s v="210"/>
    <s v="VP of Student Learning"/>
    <s v="210A"/>
    <s v="VP Student Learning"/>
    <m/>
    <m/>
    <m/>
  </r>
  <r>
    <s v="BPE463"/>
    <x v="0"/>
    <s v="LABORF"/>
    <s v="2026"/>
    <n v="0"/>
    <s v="GU001"/>
    <s v="210VI0"/>
    <s v="2394"/>
    <s v="601000"/>
    <m/>
    <m/>
    <s v="0"/>
    <s v="District"/>
    <s v="2"/>
    <s v="Bakersfield College"/>
    <s v="21"/>
    <x v="6"/>
    <s v="210"/>
    <s v="VP of Student Learning"/>
    <s v="210A"/>
    <s v="VP Student Learning"/>
    <m/>
    <m/>
    <m/>
  </r>
  <r>
    <s v="BPE468"/>
    <x v="0"/>
    <s v="LABORF"/>
    <s v="2026"/>
    <n v="0"/>
    <s v="GU001"/>
    <s v="210VI0"/>
    <s v="2394"/>
    <s v="601000"/>
    <m/>
    <m/>
    <s v="0"/>
    <s v="District"/>
    <s v="2"/>
    <s v="Bakersfield College"/>
    <s v="21"/>
    <x v="6"/>
    <s v="210"/>
    <s v="VP of Student Learning"/>
    <s v="210A"/>
    <s v="VP Student Learning"/>
    <m/>
    <m/>
    <m/>
  </r>
  <r>
    <s v="BPE539"/>
    <x v="0"/>
    <s v="LABORF"/>
    <s v="2026"/>
    <n v="0"/>
    <s v="GU001"/>
    <s v="210VI0"/>
    <s v="2394"/>
    <s v="601000"/>
    <m/>
    <m/>
    <s v="0"/>
    <s v="District"/>
    <s v="2"/>
    <s v="Bakersfield College"/>
    <s v="21"/>
    <x v="6"/>
    <s v="210"/>
    <s v="VP of Student Learning"/>
    <s v="210A"/>
    <s v="VP Student Learning"/>
    <m/>
    <m/>
    <m/>
  </r>
  <r>
    <s v="BPE558"/>
    <x v="0"/>
    <s v="LABORF"/>
    <s v="2026"/>
    <n v="0"/>
    <s v="GU001"/>
    <s v="210VI0"/>
    <s v="2394"/>
    <s v="601000"/>
    <m/>
    <m/>
    <s v="0"/>
    <s v="District"/>
    <s v="2"/>
    <s v="Bakersfield College"/>
    <s v="21"/>
    <x v="6"/>
    <s v="210"/>
    <s v="VP of Student Learning"/>
    <s v="210A"/>
    <s v="VP Student Learning"/>
    <m/>
    <m/>
    <m/>
  </r>
  <r>
    <s v="BTF095"/>
    <x v="0"/>
    <s v="LABORF"/>
    <s v="2026"/>
    <n v="0"/>
    <s v="GU001"/>
    <s v="210VI0"/>
    <s v="1311"/>
    <s v="499900"/>
    <m/>
    <m/>
    <s v="0"/>
    <s v="District"/>
    <s v="2"/>
    <s v="Bakersfield College"/>
    <s v="21"/>
    <x v="6"/>
    <s v="210"/>
    <s v="VP of Student Learning"/>
    <s v="210A"/>
    <s v="VP Student Learning"/>
    <m/>
    <m/>
    <m/>
  </r>
  <r>
    <s v="BTF108"/>
    <x v="0"/>
    <s v="LABORF"/>
    <s v="2026"/>
    <n v="0"/>
    <s v="GU001"/>
    <s v="210VI0"/>
    <s v="1311"/>
    <s v="499900"/>
    <m/>
    <m/>
    <s v="0"/>
    <s v="District"/>
    <s v="2"/>
    <s v="Bakersfield College"/>
    <s v="21"/>
    <x v="6"/>
    <s v="210"/>
    <s v="VP of Student Learning"/>
    <s v="210A"/>
    <s v="VP Student Learning"/>
    <m/>
    <m/>
    <m/>
  </r>
  <r>
    <s v="BPE653"/>
    <x v="0"/>
    <s v="LABORF"/>
    <s v="2026"/>
    <n v="0"/>
    <s v="GU001"/>
    <s v="210VI0"/>
    <s v="2394"/>
    <s v="601000"/>
    <m/>
    <m/>
    <s v="0"/>
    <s v="District"/>
    <s v="2"/>
    <s v="Bakersfield College"/>
    <s v="21"/>
    <x v="6"/>
    <s v="210"/>
    <s v="VP of Student Learning"/>
    <s v="210A"/>
    <s v="VP Student Learning"/>
    <m/>
    <m/>
    <m/>
  </r>
  <r>
    <s v="BPE756"/>
    <x v="0"/>
    <s v="LABORF"/>
    <s v="2026"/>
    <n v="0"/>
    <s v="GU001"/>
    <s v="210VI0"/>
    <s v="2394"/>
    <s v="601000"/>
    <m/>
    <m/>
    <s v="0"/>
    <s v="District"/>
    <s v="2"/>
    <s v="Bakersfield College"/>
    <s v="21"/>
    <x v="6"/>
    <s v="210"/>
    <s v="VP of Student Learning"/>
    <s v="210A"/>
    <s v="VP Student Learning"/>
    <m/>
    <m/>
    <m/>
  </r>
  <r>
    <s v="BPE774"/>
    <x v="0"/>
    <s v="LABORF"/>
    <s v="2026"/>
    <n v="0"/>
    <s v="GU001"/>
    <s v="210VI0"/>
    <s v="2394"/>
    <s v="601000"/>
    <m/>
    <m/>
    <s v="0"/>
    <s v="District"/>
    <s v="2"/>
    <s v="Bakersfield College"/>
    <s v="21"/>
    <x v="6"/>
    <s v="210"/>
    <s v="VP of Student Learning"/>
    <s v="210A"/>
    <s v="VP Student Learning"/>
    <m/>
    <m/>
    <m/>
  </r>
  <r>
    <s v="BPE214"/>
    <x v="0"/>
    <s v="LABORF"/>
    <s v="2026"/>
    <n v="0"/>
    <s v="GU001"/>
    <s v="210VI0"/>
    <s v="2394"/>
    <s v="601000"/>
    <m/>
    <m/>
    <s v="0"/>
    <s v="District"/>
    <s v="2"/>
    <s v="Bakersfield College"/>
    <s v="21"/>
    <x v="6"/>
    <s v="210"/>
    <s v="VP of Student Learning"/>
    <s v="210A"/>
    <s v="VP Student Learning"/>
    <m/>
    <m/>
    <m/>
  </r>
  <r>
    <s v="BPE332"/>
    <x v="0"/>
    <s v="LABORF"/>
    <s v="2026"/>
    <n v="0"/>
    <s v="GU001"/>
    <s v="210VI0"/>
    <s v="2394"/>
    <s v="601000"/>
    <m/>
    <m/>
    <s v="0"/>
    <s v="District"/>
    <s v="2"/>
    <s v="Bakersfield College"/>
    <s v="21"/>
    <x v="6"/>
    <s v="210"/>
    <s v="VP of Student Learning"/>
    <s v="210A"/>
    <s v="VP Student Learning"/>
    <m/>
    <m/>
    <m/>
  </r>
  <r>
    <s v="BPE403"/>
    <x v="0"/>
    <s v="LABORF"/>
    <s v="2026"/>
    <n v="0"/>
    <s v="GU001"/>
    <s v="210VI0"/>
    <s v="2394"/>
    <s v="601000"/>
    <m/>
    <m/>
    <s v="0"/>
    <s v="District"/>
    <s v="2"/>
    <s v="Bakersfield College"/>
    <s v="21"/>
    <x v="6"/>
    <s v="210"/>
    <s v="VP of Student Learning"/>
    <s v="210A"/>
    <s v="VP Student Learning"/>
    <m/>
    <m/>
    <m/>
  </r>
  <r>
    <s v="BPE438"/>
    <x v="0"/>
    <s v="LABORF"/>
    <s v="2026"/>
    <n v="0"/>
    <s v="GU001"/>
    <s v="210VI0"/>
    <s v="2394"/>
    <s v="601000"/>
    <m/>
    <m/>
    <s v="0"/>
    <s v="District"/>
    <s v="2"/>
    <s v="Bakersfield College"/>
    <s v="21"/>
    <x v="6"/>
    <s v="210"/>
    <s v="VP of Student Learning"/>
    <s v="210A"/>
    <s v="VP Student Learning"/>
    <m/>
    <m/>
    <m/>
  </r>
  <r>
    <s v="BPE520"/>
    <x v="0"/>
    <s v="LABORF"/>
    <s v="2026"/>
    <n v="0"/>
    <s v="GU001"/>
    <s v="210VI0"/>
    <s v="2394"/>
    <s v="601000"/>
    <m/>
    <m/>
    <s v="0"/>
    <s v="District"/>
    <s v="2"/>
    <s v="Bakersfield College"/>
    <s v="21"/>
    <x v="6"/>
    <s v="210"/>
    <s v="VP of Student Learning"/>
    <s v="210A"/>
    <s v="VP Student Learning"/>
    <m/>
    <m/>
    <m/>
  </r>
  <r>
    <s v="BPE564"/>
    <x v="0"/>
    <s v="LABORF"/>
    <s v="2026"/>
    <n v="0"/>
    <s v="GU001"/>
    <s v="210VI0"/>
    <s v="2394"/>
    <s v="601000"/>
    <m/>
    <m/>
    <s v="0"/>
    <s v="District"/>
    <s v="2"/>
    <s v="Bakersfield College"/>
    <s v="21"/>
    <x v="6"/>
    <s v="210"/>
    <s v="VP of Student Learning"/>
    <s v="210A"/>
    <s v="VP Student Learning"/>
    <m/>
    <m/>
    <m/>
  </r>
  <r>
    <s v="BTF065"/>
    <x v="0"/>
    <s v="LABORF"/>
    <s v="2026"/>
    <n v="0"/>
    <s v="GU001"/>
    <s v="210VI0"/>
    <s v="1311"/>
    <s v="499900"/>
    <m/>
    <m/>
    <s v="0"/>
    <s v="District"/>
    <s v="2"/>
    <s v="Bakersfield College"/>
    <s v="21"/>
    <x v="6"/>
    <s v="210"/>
    <s v="VP of Student Learning"/>
    <s v="210A"/>
    <s v="VP Student Learning"/>
    <m/>
    <m/>
    <m/>
  </r>
  <r>
    <s v="BTF082"/>
    <x v="0"/>
    <s v="LABORF"/>
    <s v="2026"/>
    <n v="0"/>
    <s v="GU001"/>
    <s v="210VI0"/>
    <s v="1311"/>
    <s v="499900"/>
    <m/>
    <m/>
    <s v="0"/>
    <s v="District"/>
    <s v="2"/>
    <s v="Bakersfield College"/>
    <s v="21"/>
    <x v="6"/>
    <s v="210"/>
    <s v="VP of Student Learning"/>
    <s v="210A"/>
    <s v="VP Student Learning"/>
    <m/>
    <m/>
    <m/>
  </r>
  <r>
    <s v="BPE598"/>
    <x v="0"/>
    <s v="LABORF"/>
    <s v="2026"/>
    <n v="0"/>
    <s v="GU001"/>
    <s v="210VI0"/>
    <s v="2394"/>
    <s v="601000"/>
    <m/>
    <m/>
    <s v="0"/>
    <s v="District"/>
    <s v="2"/>
    <s v="Bakersfield College"/>
    <s v="21"/>
    <x v="6"/>
    <s v="210"/>
    <s v="VP of Student Learning"/>
    <s v="210A"/>
    <s v="VP Student Learning"/>
    <m/>
    <m/>
    <m/>
  </r>
  <r>
    <s v="BPE735"/>
    <x v="0"/>
    <s v="LABORF"/>
    <s v="2026"/>
    <n v="0"/>
    <s v="GU001"/>
    <s v="210VI0"/>
    <s v="2394"/>
    <s v="601000"/>
    <m/>
    <m/>
    <s v="0"/>
    <s v="District"/>
    <s v="2"/>
    <s v="Bakersfield College"/>
    <s v="21"/>
    <x v="6"/>
    <s v="210"/>
    <s v="VP of Student Learning"/>
    <s v="210A"/>
    <s v="VP Student Learning"/>
    <m/>
    <m/>
    <m/>
  </r>
  <r>
    <s v="BPE750"/>
    <x v="0"/>
    <s v="LABORF"/>
    <s v="2026"/>
    <n v="0"/>
    <s v="GU001"/>
    <s v="210VI0"/>
    <s v="2394"/>
    <s v="601000"/>
    <m/>
    <m/>
    <s v="0"/>
    <s v="District"/>
    <s v="2"/>
    <s v="Bakersfield College"/>
    <s v="21"/>
    <x v="6"/>
    <s v="210"/>
    <s v="VP of Student Learning"/>
    <s v="210A"/>
    <s v="VP Student Learning"/>
    <m/>
    <m/>
    <m/>
  </r>
  <r>
    <s v="BPE187"/>
    <x v="0"/>
    <s v="LABORF"/>
    <s v="2026"/>
    <n v="0"/>
    <s v="GU001"/>
    <s v="210VI0"/>
    <s v="2394"/>
    <s v="601000"/>
    <m/>
    <m/>
    <s v="0"/>
    <s v="District"/>
    <s v="2"/>
    <s v="Bakersfield College"/>
    <s v="21"/>
    <x v="6"/>
    <s v="210"/>
    <s v="VP of Student Learning"/>
    <s v="210A"/>
    <s v="VP Student Learning"/>
    <m/>
    <m/>
    <m/>
  </r>
  <r>
    <s v="BPE203"/>
    <x v="0"/>
    <s v="LABORF"/>
    <s v="2026"/>
    <n v="0"/>
    <s v="GU001"/>
    <s v="210VI0"/>
    <s v="2394"/>
    <s v="601000"/>
    <m/>
    <m/>
    <s v="0"/>
    <s v="District"/>
    <s v="2"/>
    <s v="Bakersfield College"/>
    <s v="21"/>
    <x v="6"/>
    <s v="210"/>
    <s v="VP of Student Learning"/>
    <s v="210A"/>
    <s v="VP Student Learning"/>
    <m/>
    <m/>
    <m/>
  </r>
  <r>
    <s v="BPE366"/>
    <x v="0"/>
    <s v="LABORF"/>
    <s v="2026"/>
    <n v="0"/>
    <s v="GU001"/>
    <s v="210VI0"/>
    <s v="2394"/>
    <s v="601000"/>
    <m/>
    <m/>
    <s v="0"/>
    <s v="District"/>
    <s v="2"/>
    <s v="Bakersfield College"/>
    <s v="21"/>
    <x v="6"/>
    <s v="210"/>
    <s v="VP of Student Learning"/>
    <s v="210A"/>
    <s v="VP Student Learning"/>
    <m/>
    <m/>
    <m/>
  </r>
  <r>
    <s v="BPE434"/>
    <x v="0"/>
    <s v="LABORF"/>
    <s v="2026"/>
    <n v="0"/>
    <s v="GU001"/>
    <s v="210VI0"/>
    <s v="2394"/>
    <s v="601000"/>
    <m/>
    <m/>
    <s v="0"/>
    <s v="District"/>
    <s v="2"/>
    <s v="Bakersfield College"/>
    <s v="21"/>
    <x v="6"/>
    <s v="210"/>
    <s v="VP of Student Learning"/>
    <s v="210A"/>
    <s v="VP Student Learning"/>
    <m/>
    <m/>
    <m/>
  </r>
  <r>
    <s v="BPE449"/>
    <x v="0"/>
    <s v="LABORF"/>
    <s v="2026"/>
    <n v="0"/>
    <s v="GU001"/>
    <s v="210VI0"/>
    <s v="2394"/>
    <s v="601000"/>
    <m/>
    <m/>
    <s v="0"/>
    <s v="District"/>
    <s v="2"/>
    <s v="Bakersfield College"/>
    <s v="21"/>
    <x v="6"/>
    <s v="210"/>
    <s v="VP of Student Learning"/>
    <s v="210A"/>
    <s v="VP Student Learning"/>
    <m/>
    <m/>
    <m/>
  </r>
  <r>
    <s v="BPE522"/>
    <x v="0"/>
    <s v="LABORF"/>
    <s v="2026"/>
    <n v="0"/>
    <s v="GU001"/>
    <s v="210VI0"/>
    <s v="2394"/>
    <s v="601000"/>
    <m/>
    <m/>
    <s v="0"/>
    <s v="District"/>
    <s v="2"/>
    <s v="Bakersfield College"/>
    <s v="21"/>
    <x v="6"/>
    <s v="210"/>
    <s v="VP of Student Learning"/>
    <s v="210A"/>
    <s v="VP Student Learning"/>
    <m/>
    <m/>
    <m/>
  </r>
  <r>
    <s v="BPMS26"/>
    <x v="0"/>
    <s v="LABORF"/>
    <s v="2026"/>
    <n v="0"/>
    <s v="GU001"/>
    <s v="210VI0"/>
    <s v="2412"/>
    <s v="499900"/>
    <m/>
    <m/>
    <s v="0"/>
    <s v="District"/>
    <s v="2"/>
    <s v="Bakersfield College"/>
    <s v="21"/>
    <x v="6"/>
    <s v="210"/>
    <s v="VP of Student Learning"/>
    <s v="210A"/>
    <s v="VP Student Learning"/>
    <m/>
    <m/>
    <m/>
  </r>
  <r>
    <s v="BTF086"/>
    <x v="0"/>
    <s v="LABORF"/>
    <s v="2026"/>
    <n v="0"/>
    <s v="GU001"/>
    <s v="210VI0"/>
    <s v="1311"/>
    <s v="499900"/>
    <m/>
    <m/>
    <s v="0"/>
    <s v="District"/>
    <s v="2"/>
    <s v="Bakersfield College"/>
    <s v="21"/>
    <x v="6"/>
    <s v="210"/>
    <s v="VP of Student Learning"/>
    <s v="210A"/>
    <s v="VP Student Learning"/>
    <m/>
    <m/>
    <m/>
  </r>
  <r>
    <s v="BTF092"/>
    <x v="0"/>
    <s v="LABORF"/>
    <s v="2026"/>
    <n v="0"/>
    <s v="GU001"/>
    <s v="210VI0"/>
    <s v="1311"/>
    <s v="499900"/>
    <m/>
    <m/>
    <s v="0"/>
    <s v="District"/>
    <s v="2"/>
    <s v="Bakersfield College"/>
    <s v="21"/>
    <x v="6"/>
    <s v="210"/>
    <s v="VP of Student Learning"/>
    <s v="210A"/>
    <s v="VP Student Learning"/>
    <m/>
    <m/>
    <m/>
  </r>
  <r>
    <s v="BPE734"/>
    <x v="0"/>
    <s v="LABORF"/>
    <s v="2026"/>
    <n v="0"/>
    <s v="GU001"/>
    <s v="210VI0"/>
    <s v="2394"/>
    <s v="601000"/>
    <m/>
    <m/>
    <s v="0"/>
    <s v="District"/>
    <s v="2"/>
    <s v="Bakersfield College"/>
    <s v="21"/>
    <x v="6"/>
    <s v="210"/>
    <s v="VP of Student Learning"/>
    <s v="210A"/>
    <s v="VP Student Learning"/>
    <m/>
    <m/>
    <m/>
  </r>
  <r>
    <s v="BPE027"/>
    <x v="0"/>
    <s v="LABORF"/>
    <s v="2026"/>
    <n v="0"/>
    <s v="GU001"/>
    <s v="210VI0"/>
    <s v="2394"/>
    <s v="601000"/>
    <m/>
    <m/>
    <s v="0"/>
    <s v="District"/>
    <s v="2"/>
    <s v="Bakersfield College"/>
    <s v="21"/>
    <x v="6"/>
    <s v="210"/>
    <s v="VP of Student Learning"/>
    <s v="210A"/>
    <s v="VP Student Learning"/>
    <m/>
    <m/>
    <m/>
  </r>
  <r>
    <s v="BPE123"/>
    <x v="0"/>
    <s v="LABORF"/>
    <s v="2026"/>
    <n v="0"/>
    <s v="GU001"/>
    <s v="210VI0"/>
    <s v="2394"/>
    <s v="601000"/>
    <m/>
    <m/>
    <s v="0"/>
    <s v="District"/>
    <s v="2"/>
    <s v="Bakersfield College"/>
    <s v="21"/>
    <x v="6"/>
    <s v="210"/>
    <s v="VP of Student Learning"/>
    <s v="210A"/>
    <s v="VP Student Learning"/>
    <m/>
    <m/>
    <m/>
  </r>
  <r>
    <s v="BPE164"/>
    <x v="0"/>
    <s v="LABORF"/>
    <s v="2026"/>
    <n v="0"/>
    <s v="GU001"/>
    <s v="210VI0"/>
    <s v="2394"/>
    <s v="601000"/>
    <m/>
    <m/>
    <s v="0"/>
    <s v="District"/>
    <s v="2"/>
    <s v="Bakersfield College"/>
    <s v="21"/>
    <x v="6"/>
    <s v="210"/>
    <s v="VP of Student Learning"/>
    <s v="210A"/>
    <s v="VP Student Learning"/>
    <m/>
    <m/>
    <m/>
  </r>
  <r>
    <s v="BPE256"/>
    <x v="0"/>
    <s v="LABORF"/>
    <s v="2026"/>
    <n v="0"/>
    <s v="GU001"/>
    <s v="210VI0"/>
    <s v="2394"/>
    <s v="601000"/>
    <m/>
    <m/>
    <s v="0"/>
    <s v="District"/>
    <s v="2"/>
    <s v="Bakersfield College"/>
    <s v="21"/>
    <x v="6"/>
    <s v="210"/>
    <s v="VP of Student Learning"/>
    <s v="210A"/>
    <s v="VP Student Learning"/>
    <m/>
    <m/>
    <m/>
  </r>
  <r>
    <s v="BPE335"/>
    <x v="0"/>
    <s v="LABORF"/>
    <s v="2026"/>
    <n v="0"/>
    <s v="GU001"/>
    <s v="210VI0"/>
    <s v="2394"/>
    <s v="601000"/>
    <m/>
    <m/>
    <s v="0"/>
    <s v="District"/>
    <s v="2"/>
    <s v="Bakersfield College"/>
    <s v="21"/>
    <x v="6"/>
    <s v="210"/>
    <s v="VP of Student Learning"/>
    <s v="210A"/>
    <s v="VP Student Learning"/>
    <m/>
    <m/>
    <m/>
  </r>
  <r>
    <s v="BPE359"/>
    <x v="0"/>
    <s v="LABORF"/>
    <s v="2026"/>
    <n v="0"/>
    <s v="GU001"/>
    <s v="210VI0"/>
    <s v="2394"/>
    <s v="601000"/>
    <m/>
    <m/>
    <s v="0"/>
    <s v="District"/>
    <s v="2"/>
    <s v="Bakersfield College"/>
    <s v="21"/>
    <x v="6"/>
    <s v="210"/>
    <s v="VP of Student Learning"/>
    <s v="210A"/>
    <s v="VP Student Learning"/>
    <m/>
    <m/>
    <m/>
  </r>
  <r>
    <s v="BPE416"/>
    <x v="0"/>
    <s v="LABORF"/>
    <s v="2026"/>
    <n v="0"/>
    <s v="GU001"/>
    <s v="210VI0"/>
    <s v="2394"/>
    <s v="601000"/>
    <m/>
    <m/>
    <s v="0"/>
    <s v="District"/>
    <s v="2"/>
    <s v="Bakersfield College"/>
    <s v="21"/>
    <x v="6"/>
    <s v="210"/>
    <s v="VP of Student Learning"/>
    <s v="210A"/>
    <s v="VP Student Learning"/>
    <m/>
    <m/>
    <m/>
  </r>
  <r>
    <s v="BPE548"/>
    <x v="0"/>
    <s v="LABORF"/>
    <s v="2026"/>
    <n v="0"/>
    <s v="GU001"/>
    <s v="210VI0"/>
    <s v="2394"/>
    <s v="601000"/>
    <m/>
    <m/>
    <s v="0"/>
    <s v="District"/>
    <s v="2"/>
    <s v="Bakersfield College"/>
    <s v="21"/>
    <x v="6"/>
    <s v="210"/>
    <s v="VP of Student Learning"/>
    <s v="210A"/>
    <s v="VP Student Learning"/>
    <m/>
    <m/>
    <m/>
  </r>
  <r>
    <s v="BPE583"/>
    <x v="0"/>
    <s v="LABORF"/>
    <s v="2026"/>
    <n v="0"/>
    <s v="GU001"/>
    <s v="210VI0"/>
    <s v="2394"/>
    <s v="601000"/>
    <m/>
    <m/>
    <s v="0"/>
    <s v="District"/>
    <s v="2"/>
    <s v="Bakersfield College"/>
    <s v="21"/>
    <x v="6"/>
    <s v="210"/>
    <s v="VP of Student Learning"/>
    <s v="210A"/>
    <s v="VP Student Learning"/>
    <m/>
    <m/>
    <m/>
  </r>
  <r>
    <s v="BPE612"/>
    <x v="0"/>
    <s v="LABORF"/>
    <s v="2026"/>
    <n v="0"/>
    <s v="GU001"/>
    <s v="210VI0"/>
    <s v="2394"/>
    <s v="601000"/>
    <m/>
    <m/>
    <s v="0"/>
    <s v="District"/>
    <s v="2"/>
    <s v="Bakersfield College"/>
    <s v="21"/>
    <x v="6"/>
    <s v="210"/>
    <s v="VP of Student Learning"/>
    <s v="210A"/>
    <s v="VP Student Learning"/>
    <m/>
    <m/>
    <m/>
  </r>
  <r>
    <s v="BPE639"/>
    <x v="0"/>
    <s v="LABORF"/>
    <s v="2026"/>
    <n v="0"/>
    <s v="GU001"/>
    <s v="210VI0"/>
    <s v="2394"/>
    <s v="601000"/>
    <m/>
    <m/>
    <s v="0"/>
    <s v="District"/>
    <s v="2"/>
    <s v="Bakersfield College"/>
    <s v="21"/>
    <x v="6"/>
    <s v="210"/>
    <s v="VP of Student Learning"/>
    <s v="210A"/>
    <s v="VP Student Learning"/>
    <m/>
    <m/>
    <m/>
  </r>
  <r>
    <s v="BPE730"/>
    <x v="0"/>
    <s v="LABORF"/>
    <s v="2026"/>
    <n v="0"/>
    <s v="GU001"/>
    <s v="210VI0"/>
    <s v="2394"/>
    <s v="601000"/>
    <m/>
    <m/>
    <s v="0"/>
    <s v="District"/>
    <s v="2"/>
    <s v="Bakersfield College"/>
    <s v="21"/>
    <x v="6"/>
    <s v="210"/>
    <s v="VP of Student Learning"/>
    <s v="210A"/>
    <s v="VP Student Learning"/>
    <m/>
    <m/>
    <m/>
  </r>
  <r>
    <s v="BPE732"/>
    <x v="0"/>
    <s v="LABORF"/>
    <s v="2026"/>
    <n v="0"/>
    <s v="GU001"/>
    <s v="210VI0"/>
    <s v="2394"/>
    <s v="601000"/>
    <m/>
    <m/>
    <s v="0"/>
    <s v="District"/>
    <s v="2"/>
    <s v="Bakersfield College"/>
    <s v="21"/>
    <x v="6"/>
    <s v="210"/>
    <s v="VP of Student Learning"/>
    <s v="210A"/>
    <s v="VP Student Learning"/>
    <m/>
    <m/>
    <m/>
  </r>
  <r>
    <s v="BPMS25"/>
    <x v="0"/>
    <s v="LABORF"/>
    <s v="2026"/>
    <n v="0"/>
    <s v="GU001"/>
    <s v="210VI0"/>
    <s v="2412"/>
    <s v="499900"/>
    <m/>
    <m/>
    <s v="0"/>
    <s v="District"/>
    <s v="2"/>
    <s v="Bakersfield College"/>
    <s v="21"/>
    <x v="6"/>
    <s v="210"/>
    <s v="VP of Student Learning"/>
    <s v="210A"/>
    <s v="VP Student Learning"/>
    <m/>
    <m/>
    <m/>
  </r>
  <r>
    <s v="BPE107"/>
    <x v="0"/>
    <s v="LABORF"/>
    <s v="2026"/>
    <n v="0"/>
    <s v="GU001"/>
    <s v="210VI0"/>
    <s v="2394"/>
    <s v="601000"/>
    <m/>
    <m/>
    <s v="0"/>
    <s v="District"/>
    <s v="2"/>
    <s v="Bakersfield College"/>
    <s v="21"/>
    <x v="6"/>
    <s v="210"/>
    <s v="VP of Student Learning"/>
    <s v="210A"/>
    <s v="VP Student Learning"/>
    <m/>
    <m/>
    <m/>
  </r>
  <r>
    <s v="BPE128"/>
    <x v="0"/>
    <s v="LABORF"/>
    <s v="2026"/>
    <n v="0"/>
    <s v="GU001"/>
    <s v="210VI0"/>
    <s v="2394"/>
    <s v="601000"/>
    <m/>
    <m/>
    <s v="0"/>
    <s v="District"/>
    <s v="2"/>
    <s v="Bakersfield College"/>
    <s v="21"/>
    <x v="6"/>
    <s v="210"/>
    <s v="VP of Student Learning"/>
    <s v="210A"/>
    <s v="VP Student Learning"/>
    <m/>
    <m/>
    <m/>
  </r>
  <r>
    <s v="BPE154"/>
    <x v="0"/>
    <s v="LABORF"/>
    <s v="2026"/>
    <n v="0"/>
    <s v="GU001"/>
    <s v="210VI0"/>
    <s v="2394"/>
    <s v="601000"/>
    <m/>
    <m/>
    <s v="0"/>
    <s v="District"/>
    <s v="2"/>
    <s v="Bakersfield College"/>
    <s v="21"/>
    <x v="6"/>
    <s v="210"/>
    <s v="VP of Student Learning"/>
    <s v="210A"/>
    <s v="VP Student Learning"/>
    <m/>
    <m/>
    <m/>
  </r>
  <r>
    <s v="BPE212"/>
    <x v="0"/>
    <s v="LABORF"/>
    <s v="2026"/>
    <n v="0"/>
    <s v="GU001"/>
    <s v="210VI0"/>
    <s v="2394"/>
    <s v="601000"/>
    <m/>
    <m/>
    <s v="0"/>
    <s v="District"/>
    <s v="2"/>
    <s v="Bakersfield College"/>
    <s v="21"/>
    <x v="6"/>
    <s v="210"/>
    <s v="VP of Student Learning"/>
    <s v="210A"/>
    <s v="VP Student Learning"/>
    <m/>
    <m/>
    <m/>
  </r>
  <r>
    <s v="BPE318"/>
    <x v="0"/>
    <s v="LABORF"/>
    <s v="2026"/>
    <n v="0"/>
    <s v="GU001"/>
    <s v="210VI0"/>
    <s v="2394"/>
    <s v="601000"/>
    <m/>
    <m/>
    <s v="0"/>
    <s v="District"/>
    <s v="2"/>
    <s v="Bakersfield College"/>
    <s v="21"/>
    <x v="6"/>
    <s v="210"/>
    <s v="VP of Student Learning"/>
    <s v="210A"/>
    <s v="VP Student Learning"/>
    <m/>
    <m/>
    <m/>
  </r>
  <r>
    <s v="BPE327"/>
    <x v="0"/>
    <s v="LABORF"/>
    <s v="2026"/>
    <n v="0"/>
    <s v="GU001"/>
    <s v="210VI0"/>
    <s v="2394"/>
    <s v="601000"/>
    <m/>
    <m/>
    <s v="0"/>
    <s v="District"/>
    <s v="2"/>
    <s v="Bakersfield College"/>
    <s v="21"/>
    <x v="6"/>
    <s v="210"/>
    <s v="VP of Student Learning"/>
    <s v="210A"/>
    <s v="VP Student Learning"/>
    <m/>
    <m/>
    <m/>
  </r>
  <r>
    <s v="BPE473"/>
    <x v="0"/>
    <s v="LABORF"/>
    <s v="2026"/>
    <n v="0"/>
    <s v="GU001"/>
    <s v="210VI0"/>
    <s v="2394"/>
    <s v="601000"/>
    <m/>
    <m/>
    <s v="0"/>
    <s v="District"/>
    <s v="2"/>
    <s v="Bakersfield College"/>
    <s v="21"/>
    <x v="6"/>
    <s v="210"/>
    <s v="VP of Student Learning"/>
    <s v="210A"/>
    <s v="VP Student Learning"/>
    <m/>
    <m/>
    <m/>
  </r>
  <r>
    <s v="BPE554"/>
    <x v="0"/>
    <s v="LABORF"/>
    <s v="2026"/>
    <n v="0"/>
    <s v="GU001"/>
    <s v="210VI0"/>
    <s v="2394"/>
    <s v="601000"/>
    <m/>
    <m/>
    <s v="0"/>
    <s v="District"/>
    <s v="2"/>
    <s v="Bakersfield College"/>
    <s v="21"/>
    <x v="6"/>
    <s v="210"/>
    <s v="VP of Student Learning"/>
    <s v="210A"/>
    <s v="VP Student Learning"/>
    <m/>
    <m/>
    <m/>
  </r>
  <r>
    <s v="BPE634"/>
    <x v="0"/>
    <s v="LABORF"/>
    <s v="2026"/>
    <n v="0"/>
    <s v="GU001"/>
    <s v="210VI0"/>
    <s v="2394"/>
    <s v="601000"/>
    <m/>
    <m/>
    <s v="0"/>
    <s v="District"/>
    <s v="2"/>
    <s v="Bakersfield College"/>
    <s v="21"/>
    <x v="6"/>
    <s v="210"/>
    <s v="VP of Student Learning"/>
    <s v="210A"/>
    <s v="VP Student Learning"/>
    <m/>
    <m/>
    <m/>
  </r>
  <r>
    <s v="BPE669"/>
    <x v="0"/>
    <s v="LABORF"/>
    <s v="2026"/>
    <n v="0"/>
    <s v="GU001"/>
    <s v="210VI0"/>
    <s v="2394"/>
    <s v="601000"/>
    <m/>
    <m/>
    <s v="0"/>
    <s v="District"/>
    <s v="2"/>
    <s v="Bakersfield College"/>
    <s v="21"/>
    <x v="6"/>
    <s v="210"/>
    <s v="VP of Student Learning"/>
    <s v="210A"/>
    <s v="VP Student Learning"/>
    <m/>
    <m/>
    <m/>
  </r>
  <r>
    <s v="BPE022"/>
    <x v="0"/>
    <s v="LABORF"/>
    <s v="2026"/>
    <n v="0"/>
    <s v="GU001"/>
    <s v="210VI0"/>
    <s v="2394"/>
    <s v="601000"/>
    <m/>
    <m/>
    <s v="0"/>
    <s v="District"/>
    <s v="2"/>
    <s v="Bakersfield College"/>
    <s v="21"/>
    <x v="6"/>
    <s v="210"/>
    <s v="VP of Student Learning"/>
    <s v="210A"/>
    <s v="VP Student Learning"/>
    <m/>
    <m/>
    <m/>
  </r>
  <r>
    <s v="BPE025"/>
    <x v="0"/>
    <s v="LABORF"/>
    <s v="2026"/>
    <n v="0"/>
    <s v="GU001"/>
    <s v="210VI0"/>
    <s v="2394"/>
    <s v="601000"/>
    <m/>
    <m/>
    <s v="0"/>
    <s v="District"/>
    <s v="2"/>
    <s v="Bakersfield College"/>
    <s v="21"/>
    <x v="6"/>
    <s v="210"/>
    <s v="VP of Student Learning"/>
    <s v="210A"/>
    <s v="VP Student Learning"/>
    <m/>
    <m/>
    <m/>
  </r>
  <r>
    <s v="BPE171"/>
    <x v="0"/>
    <s v="LABORF"/>
    <s v="2026"/>
    <n v="0"/>
    <s v="GU001"/>
    <s v="210VI0"/>
    <s v="2394"/>
    <s v="601000"/>
    <m/>
    <m/>
    <s v="0"/>
    <s v="District"/>
    <s v="2"/>
    <s v="Bakersfield College"/>
    <s v="21"/>
    <x v="6"/>
    <s v="210"/>
    <s v="VP of Student Learning"/>
    <s v="210A"/>
    <s v="VP Student Learning"/>
    <m/>
    <m/>
    <m/>
  </r>
  <r>
    <s v="BPE210"/>
    <x v="0"/>
    <s v="LABORF"/>
    <s v="2026"/>
    <n v="0"/>
    <s v="GU001"/>
    <s v="210VI0"/>
    <s v="2394"/>
    <s v="601000"/>
    <m/>
    <m/>
    <s v="0"/>
    <s v="District"/>
    <s v="2"/>
    <s v="Bakersfield College"/>
    <s v="21"/>
    <x v="6"/>
    <s v="210"/>
    <s v="VP of Student Learning"/>
    <s v="210A"/>
    <s v="VP Student Learning"/>
    <m/>
    <m/>
    <m/>
  </r>
  <r>
    <s v="BPE264"/>
    <x v="0"/>
    <s v="LABORF"/>
    <s v="2026"/>
    <n v="0"/>
    <s v="GU001"/>
    <s v="210VI0"/>
    <s v="2394"/>
    <s v="601000"/>
    <m/>
    <m/>
    <s v="0"/>
    <s v="District"/>
    <s v="2"/>
    <s v="Bakersfield College"/>
    <s v="21"/>
    <x v="6"/>
    <s v="210"/>
    <s v="VP of Student Learning"/>
    <s v="210A"/>
    <s v="VP Student Learning"/>
    <m/>
    <m/>
    <m/>
  </r>
  <r>
    <s v="BPE482"/>
    <x v="0"/>
    <s v="LABORF"/>
    <s v="2026"/>
    <n v="0"/>
    <s v="GU001"/>
    <s v="210VI0"/>
    <s v="2394"/>
    <s v="601000"/>
    <m/>
    <m/>
    <s v="0"/>
    <s v="District"/>
    <s v="2"/>
    <s v="Bakersfield College"/>
    <s v="21"/>
    <x v="6"/>
    <s v="210"/>
    <s v="VP of Student Learning"/>
    <s v="210A"/>
    <s v="VP Student Learning"/>
    <m/>
    <m/>
    <m/>
  </r>
  <r>
    <s v="BPE556"/>
    <x v="0"/>
    <s v="LABORF"/>
    <s v="2026"/>
    <n v="0"/>
    <s v="GU001"/>
    <s v="210VI0"/>
    <s v="2394"/>
    <s v="601000"/>
    <m/>
    <m/>
    <s v="0"/>
    <s v="District"/>
    <s v="2"/>
    <s v="Bakersfield College"/>
    <s v="21"/>
    <x v="6"/>
    <s v="210"/>
    <s v="VP of Student Learning"/>
    <s v="210A"/>
    <s v="VP Student Learning"/>
    <m/>
    <m/>
    <m/>
  </r>
  <r>
    <s v="BPE562"/>
    <x v="0"/>
    <s v="LABORF"/>
    <s v="2026"/>
    <n v="0"/>
    <s v="GU001"/>
    <s v="210VI0"/>
    <s v="2394"/>
    <s v="601000"/>
    <m/>
    <m/>
    <s v="0"/>
    <s v="District"/>
    <s v="2"/>
    <s v="Bakersfield College"/>
    <s v="21"/>
    <x v="6"/>
    <s v="210"/>
    <s v="VP of Student Learning"/>
    <s v="210A"/>
    <s v="VP Student Learning"/>
    <m/>
    <m/>
    <m/>
  </r>
  <r>
    <s v="BPE563"/>
    <x v="0"/>
    <s v="LABORF"/>
    <s v="2026"/>
    <n v="0"/>
    <s v="GU001"/>
    <s v="210VI0"/>
    <s v="2394"/>
    <s v="601000"/>
    <m/>
    <m/>
    <s v="0"/>
    <s v="District"/>
    <s v="2"/>
    <s v="Bakersfield College"/>
    <s v="21"/>
    <x v="6"/>
    <s v="210"/>
    <s v="VP of Student Learning"/>
    <s v="210A"/>
    <s v="VP Student Learning"/>
    <m/>
    <m/>
    <m/>
  </r>
  <r>
    <s v="BSUB26"/>
    <x v="0"/>
    <s v="LABORF"/>
    <s v="2026"/>
    <n v="0"/>
    <s v="GU001"/>
    <s v="210VI0"/>
    <s v="2399"/>
    <s v="601000"/>
    <m/>
    <m/>
    <s v="0"/>
    <s v="District"/>
    <s v="2"/>
    <s v="Bakersfield College"/>
    <s v="21"/>
    <x v="6"/>
    <s v="210"/>
    <s v="VP of Student Learning"/>
    <s v="210A"/>
    <s v="VP Student Learning"/>
    <m/>
    <m/>
    <m/>
  </r>
  <r>
    <s v="BTF003"/>
    <x v="0"/>
    <s v="LABORF"/>
    <s v="2026"/>
    <n v="0"/>
    <s v="GU001"/>
    <s v="210VI0"/>
    <s v="1311"/>
    <s v="499900"/>
    <m/>
    <m/>
    <s v="0"/>
    <s v="District"/>
    <s v="2"/>
    <s v="Bakersfield College"/>
    <s v="21"/>
    <x v="6"/>
    <s v="210"/>
    <s v="VP of Student Learning"/>
    <s v="210A"/>
    <s v="VP Student Learning"/>
    <m/>
    <m/>
    <m/>
  </r>
  <r>
    <s v="BTF059"/>
    <x v="0"/>
    <s v="LABORF"/>
    <s v="2026"/>
    <n v="0"/>
    <s v="GU001"/>
    <s v="210VI0"/>
    <s v="1311"/>
    <s v="499900"/>
    <m/>
    <m/>
    <s v="0"/>
    <s v="District"/>
    <s v="2"/>
    <s v="Bakersfield College"/>
    <s v="21"/>
    <x v="6"/>
    <s v="210"/>
    <s v="VP of Student Learning"/>
    <s v="210A"/>
    <s v="VP Student Learning"/>
    <m/>
    <m/>
    <m/>
  </r>
  <r>
    <s v="BTF088"/>
    <x v="0"/>
    <s v="LABORF"/>
    <s v="2026"/>
    <n v="0"/>
    <s v="GU001"/>
    <s v="210VI0"/>
    <s v="1311"/>
    <s v="499900"/>
    <m/>
    <m/>
    <s v="0"/>
    <s v="District"/>
    <s v="2"/>
    <s v="Bakersfield College"/>
    <s v="21"/>
    <x v="6"/>
    <s v="210"/>
    <s v="VP of Student Learning"/>
    <s v="210A"/>
    <s v="VP Student Learning"/>
    <m/>
    <m/>
    <m/>
  </r>
  <r>
    <s v="BTM028"/>
    <x v="0"/>
    <s v="LABORF"/>
    <s v="2026"/>
    <n v="20895.169999999998"/>
    <s v="GU001"/>
    <s v="210VI0"/>
    <s v="1214"/>
    <s v="711001"/>
    <m/>
    <m/>
    <s v="0"/>
    <s v="District"/>
    <s v="2"/>
    <s v="Bakersfield College"/>
    <s v="21"/>
    <x v="6"/>
    <s v="210"/>
    <s v="VP of Student Learning"/>
    <s v="210A"/>
    <s v="VP Student Learning"/>
    <m/>
    <m/>
    <m/>
  </r>
  <r>
    <s v="BPE601"/>
    <x v="0"/>
    <s v="LABORF"/>
    <s v="2026"/>
    <n v="0"/>
    <s v="GU001"/>
    <s v="210VI0"/>
    <s v="2394"/>
    <s v="601000"/>
    <m/>
    <m/>
    <s v="0"/>
    <s v="District"/>
    <s v="2"/>
    <s v="Bakersfield College"/>
    <s v="21"/>
    <x v="6"/>
    <s v="210"/>
    <s v="VP of Student Learning"/>
    <s v="210A"/>
    <s v="VP Student Learning"/>
    <m/>
    <m/>
    <m/>
  </r>
  <r>
    <s v="BPLI25"/>
    <x v="0"/>
    <s v="LABORF"/>
    <s v="2026"/>
    <n v="0"/>
    <s v="GU001"/>
    <s v="210VI0"/>
    <s v="2412"/>
    <s v="499900"/>
    <m/>
    <m/>
    <s v="0"/>
    <s v="District"/>
    <s v="2"/>
    <s v="Bakersfield College"/>
    <s v="21"/>
    <x v="6"/>
    <s v="210"/>
    <s v="VP of Student Learning"/>
    <s v="210A"/>
    <s v="VP Student Learning"/>
    <m/>
    <m/>
    <m/>
  </r>
  <r>
    <s v="BPE067"/>
    <x v="0"/>
    <s v="LABORF"/>
    <s v="2026"/>
    <n v="0"/>
    <s v="GU001"/>
    <s v="210VI0"/>
    <s v="2394"/>
    <s v="601000"/>
    <m/>
    <m/>
    <s v="0"/>
    <s v="District"/>
    <s v="2"/>
    <s v="Bakersfield College"/>
    <s v="21"/>
    <x v="6"/>
    <s v="210"/>
    <s v="VP of Student Learning"/>
    <s v="210A"/>
    <s v="VP Student Learning"/>
    <m/>
    <m/>
    <m/>
  </r>
  <r>
    <s v="BPE071"/>
    <x v="0"/>
    <s v="LABORF"/>
    <s v="2026"/>
    <n v="0"/>
    <s v="GU001"/>
    <s v="210VI0"/>
    <s v="2394"/>
    <s v="601000"/>
    <m/>
    <m/>
    <s v="0"/>
    <s v="District"/>
    <s v="2"/>
    <s v="Bakersfield College"/>
    <s v="21"/>
    <x v="6"/>
    <s v="210"/>
    <s v="VP of Student Learning"/>
    <s v="210A"/>
    <s v="VP Student Learning"/>
    <m/>
    <m/>
    <m/>
  </r>
  <r>
    <s v="BPE202"/>
    <x v="0"/>
    <s v="LABORF"/>
    <s v="2026"/>
    <n v="0"/>
    <s v="GU001"/>
    <s v="210VI0"/>
    <s v="2394"/>
    <s v="601000"/>
    <m/>
    <m/>
    <s v="0"/>
    <s v="District"/>
    <s v="2"/>
    <s v="Bakersfield College"/>
    <s v="21"/>
    <x v="6"/>
    <s v="210"/>
    <s v="VP of Student Learning"/>
    <s v="210A"/>
    <s v="VP Student Learning"/>
    <m/>
    <m/>
    <m/>
  </r>
  <r>
    <s v="BPE320"/>
    <x v="0"/>
    <s v="LABORF"/>
    <s v="2026"/>
    <n v="0"/>
    <s v="GU001"/>
    <s v="210VI0"/>
    <s v="2394"/>
    <s v="601000"/>
    <m/>
    <m/>
    <s v="0"/>
    <s v="District"/>
    <s v="2"/>
    <s v="Bakersfield College"/>
    <s v="21"/>
    <x v="6"/>
    <s v="210"/>
    <s v="VP of Student Learning"/>
    <s v="210A"/>
    <s v="VP Student Learning"/>
    <m/>
    <m/>
    <m/>
  </r>
  <r>
    <s v="BPE375"/>
    <x v="0"/>
    <s v="LABORF"/>
    <s v="2026"/>
    <n v="0"/>
    <s v="GU001"/>
    <s v="210VI0"/>
    <s v="2394"/>
    <s v="601000"/>
    <m/>
    <m/>
    <s v="0"/>
    <s v="District"/>
    <s v="2"/>
    <s v="Bakersfield College"/>
    <s v="21"/>
    <x v="6"/>
    <s v="210"/>
    <s v="VP of Student Learning"/>
    <s v="210A"/>
    <s v="VP Student Learning"/>
    <m/>
    <m/>
    <m/>
  </r>
  <r>
    <s v="BPE383"/>
    <x v="0"/>
    <s v="LABORF"/>
    <s v="2026"/>
    <n v="0"/>
    <s v="GU001"/>
    <s v="210VI0"/>
    <s v="2394"/>
    <s v="601000"/>
    <m/>
    <m/>
    <s v="0"/>
    <s v="District"/>
    <s v="2"/>
    <s v="Bakersfield College"/>
    <s v="21"/>
    <x v="6"/>
    <s v="210"/>
    <s v="VP of Student Learning"/>
    <s v="210A"/>
    <s v="VP Student Learning"/>
    <m/>
    <m/>
    <m/>
  </r>
  <r>
    <s v="BPE547"/>
    <x v="0"/>
    <s v="LABORF"/>
    <s v="2026"/>
    <n v="0"/>
    <s v="GU001"/>
    <s v="210VI0"/>
    <s v="2394"/>
    <s v="601000"/>
    <m/>
    <m/>
    <s v="0"/>
    <s v="District"/>
    <s v="2"/>
    <s v="Bakersfield College"/>
    <s v="21"/>
    <x v="6"/>
    <s v="210"/>
    <s v="VP of Student Learning"/>
    <s v="210A"/>
    <s v="VP Student Learning"/>
    <m/>
    <m/>
    <m/>
  </r>
  <r>
    <s v="BS2526"/>
    <x v="0"/>
    <s v="LABORF"/>
    <s v="2026"/>
    <n v="0"/>
    <s v="GU001"/>
    <s v="210VI0"/>
    <s v="2392"/>
    <s v="601000"/>
    <m/>
    <m/>
    <s v="0"/>
    <s v="District"/>
    <s v="2"/>
    <s v="Bakersfield College"/>
    <s v="21"/>
    <x v="6"/>
    <s v="210"/>
    <s v="VP of Student Learning"/>
    <s v="210A"/>
    <s v="VP Student Learning"/>
    <m/>
    <m/>
    <m/>
  </r>
  <r>
    <s v="BMM075"/>
    <x v="0"/>
    <s v="LABORF"/>
    <s v="2026"/>
    <n v="0"/>
    <s v="GU001"/>
    <s v="210VI0"/>
    <s v="1214"/>
    <s v="601000"/>
    <m/>
    <m/>
    <s v="0"/>
    <s v="District"/>
    <s v="2"/>
    <s v="Bakersfield College"/>
    <s v="21"/>
    <x v="6"/>
    <s v="210"/>
    <s v="VP of Student Learning"/>
    <s v="210A"/>
    <s v="VP Student Learning"/>
    <m/>
    <m/>
    <m/>
  </r>
  <r>
    <s v="BTF074"/>
    <x v="0"/>
    <s v="LABORF"/>
    <s v="2026"/>
    <n v="0"/>
    <s v="GU001"/>
    <s v="210VI0"/>
    <s v="1311"/>
    <s v="499900"/>
    <m/>
    <m/>
    <s v="0"/>
    <s v="District"/>
    <s v="2"/>
    <s v="Bakersfield College"/>
    <s v="21"/>
    <x v="6"/>
    <s v="210"/>
    <s v="VP of Student Learning"/>
    <s v="210A"/>
    <s v="VP Student Learning"/>
    <m/>
    <m/>
    <m/>
  </r>
  <r>
    <s v="BPE785"/>
    <x v="0"/>
    <s v="LABORF"/>
    <s v="2026"/>
    <n v="0"/>
    <s v="GU001"/>
    <s v="210VI0"/>
    <s v="2394"/>
    <s v="601000"/>
    <m/>
    <m/>
    <s v="0"/>
    <s v="District"/>
    <s v="2"/>
    <s v="Bakersfield College"/>
    <s v="21"/>
    <x v="6"/>
    <s v="210"/>
    <s v="VP of Student Learning"/>
    <s v="210A"/>
    <s v="VP Student Learning"/>
    <m/>
    <m/>
    <m/>
  </r>
  <r>
    <s v="BPE088"/>
    <x v="0"/>
    <s v="LABORF"/>
    <s v="2026"/>
    <n v="0"/>
    <s v="GU001"/>
    <s v="210VI0"/>
    <s v="2394"/>
    <s v="601000"/>
    <m/>
    <m/>
    <s v="0"/>
    <s v="District"/>
    <s v="2"/>
    <s v="Bakersfield College"/>
    <s v="21"/>
    <x v="6"/>
    <s v="210"/>
    <s v="VP of Student Learning"/>
    <s v="210A"/>
    <s v="VP Student Learning"/>
    <m/>
    <m/>
    <m/>
  </r>
  <r>
    <s v="BPE100"/>
    <x v="0"/>
    <s v="LABORF"/>
    <s v="2026"/>
    <n v="0"/>
    <s v="GU001"/>
    <s v="210VI0"/>
    <s v="2394"/>
    <s v="601000"/>
    <m/>
    <m/>
    <s v="0"/>
    <s v="District"/>
    <s v="2"/>
    <s v="Bakersfield College"/>
    <s v="21"/>
    <x v="6"/>
    <s v="210"/>
    <s v="VP of Student Learning"/>
    <s v="210A"/>
    <s v="VP Student Learning"/>
    <m/>
    <m/>
    <m/>
  </r>
  <r>
    <s v="BPE134"/>
    <x v="0"/>
    <s v="LABORF"/>
    <s v="2026"/>
    <n v="0"/>
    <s v="GU001"/>
    <s v="210VI0"/>
    <s v="2394"/>
    <s v="601000"/>
    <m/>
    <m/>
    <s v="0"/>
    <s v="District"/>
    <s v="2"/>
    <s v="Bakersfield College"/>
    <s v="21"/>
    <x v="6"/>
    <s v="210"/>
    <s v="VP of Student Learning"/>
    <s v="210A"/>
    <s v="VP Student Learning"/>
    <m/>
    <m/>
    <m/>
  </r>
  <r>
    <s v="BPE199"/>
    <x v="0"/>
    <s v="LABORF"/>
    <s v="2026"/>
    <n v="0"/>
    <s v="GU001"/>
    <s v="210VI0"/>
    <s v="2394"/>
    <s v="601000"/>
    <m/>
    <m/>
    <s v="0"/>
    <s v="District"/>
    <s v="2"/>
    <s v="Bakersfield College"/>
    <s v="21"/>
    <x v="6"/>
    <s v="210"/>
    <s v="VP of Student Learning"/>
    <s v="210A"/>
    <s v="VP Student Learning"/>
    <m/>
    <m/>
    <m/>
  </r>
  <r>
    <s v="BPE524"/>
    <x v="0"/>
    <s v="LABORF"/>
    <s v="2026"/>
    <n v="0"/>
    <s v="GU001"/>
    <s v="210VI0"/>
    <s v="2394"/>
    <s v="601000"/>
    <m/>
    <m/>
    <s v="0"/>
    <s v="District"/>
    <s v="2"/>
    <s v="Bakersfield College"/>
    <s v="21"/>
    <x v="6"/>
    <s v="210"/>
    <s v="VP of Student Learning"/>
    <s v="210A"/>
    <s v="VP Student Learning"/>
    <m/>
    <m/>
    <m/>
  </r>
  <r>
    <s v="BMN194"/>
    <x v="0"/>
    <s v="LABORF"/>
    <s v="2026"/>
    <n v="93388.49"/>
    <s v="GU001"/>
    <s v="211AC0"/>
    <s v="2110"/>
    <s v="601000"/>
    <m/>
    <s v="BA"/>
    <s v="0"/>
    <s v="District"/>
    <s v="2"/>
    <s v="Bakersfield College"/>
    <s v="21"/>
    <x v="6"/>
    <s v="211"/>
    <s v="BC Exec Director Rural Initiatives"/>
    <s v="211A"/>
    <s v="Dean of Learning Resources &amp; IT"/>
    <m/>
    <m/>
    <m/>
  </r>
  <r>
    <s v="BPE688"/>
    <x v="0"/>
    <s v="LABORF"/>
    <s v="2026"/>
    <n v="0"/>
    <s v="RP634"/>
    <s v="211AEA"/>
    <s v="2394"/>
    <s v="684000"/>
    <m/>
    <m/>
    <s v="0"/>
    <s v="District"/>
    <s v="2"/>
    <s v="Bakersfield College"/>
    <s v="21"/>
    <x v="6"/>
    <s v="211"/>
    <s v="BC Exec Director Rural Initiatives"/>
    <s v="211E"/>
    <s v="BC Exec Director Rural Initiatives"/>
    <m/>
    <m/>
    <m/>
  </r>
  <r>
    <s v="BMN195"/>
    <x v="0"/>
    <s v="LABORF"/>
    <s v="2026"/>
    <n v="86720.5"/>
    <s v="GU001"/>
    <s v="211DC0"/>
    <s v="2110"/>
    <s v="601000"/>
    <m/>
    <s v="BD"/>
    <s v="0"/>
    <s v="District"/>
    <s v="2"/>
    <s v="Bakersfield College"/>
    <s v="21"/>
    <x v="6"/>
    <s v="211"/>
    <s v="BC Exec Director Rural Initiatives"/>
    <s v="211E"/>
    <s v="BC Exec Director Rural Initiatives"/>
    <m/>
    <m/>
    <m/>
  </r>
  <r>
    <s v="BMF511"/>
    <x v="0"/>
    <s v="LABORF"/>
    <s v="2026"/>
    <n v="165155.19"/>
    <s v="GU001"/>
    <s v="211DC0"/>
    <s v="1100"/>
    <s v="130500"/>
    <m/>
    <s v="BD"/>
    <s v="0"/>
    <s v="District"/>
    <s v="2"/>
    <s v="Bakersfield College"/>
    <s v="21"/>
    <x v="6"/>
    <s v="211"/>
    <s v="BC Exec Director Rural Initiatives"/>
    <s v="211E"/>
    <s v="BC Exec Director Rural Initiatives"/>
    <m/>
    <m/>
    <m/>
  </r>
  <r>
    <s v="BMF483"/>
    <x v="0"/>
    <s v="LABORF"/>
    <s v="2026"/>
    <n v="0"/>
    <s v="GU001"/>
    <s v="212AA1"/>
    <s v="1100"/>
    <s v="103000"/>
    <m/>
    <m/>
    <s v="0"/>
    <s v="District"/>
    <s v="2"/>
    <s v="Bakersfield College"/>
    <s v="21"/>
    <x v="6"/>
    <s v="212"/>
    <s v="Dean of Student Learning"/>
    <s v="212A"/>
    <s v="BC Art Department"/>
    <m/>
    <m/>
    <m/>
  </r>
  <r>
    <s v="BEF006"/>
    <x v="0"/>
    <s v="LABORF"/>
    <s v="2026"/>
    <n v="0"/>
    <s v="GU001"/>
    <s v="212BMT"/>
    <s v="1100"/>
    <s v="050200"/>
    <m/>
    <m/>
    <s v="0"/>
    <s v="District"/>
    <s v="2"/>
    <s v="Bakersfield College"/>
    <s v="21"/>
    <x v="6"/>
    <s v="212"/>
    <s v="Dean of Student Learning"/>
    <s v="212B"/>
    <s v="Art Department"/>
    <m/>
    <m/>
    <m/>
  </r>
  <r>
    <s v="BMF648"/>
    <x v="0"/>
    <s v="LABORF"/>
    <s v="2026"/>
    <n v="105317.73"/>
    <s v="GU001"/>
    <s v="212BMT"/>
    <s v="1100"/>
    <s v="050100"/>
    <m/>
    <m/>
    <s v="0"/>
    <s v="District"/>
    <s v="2"/>
    <s v="Bakersfield College"/>
    <s v="21"/>
    <x v="6"/>
    <s v="212"/>
    <s v="Dean of Student Learning"/>
    <s v="212B"/>
    <s v="Art Department"/>
    <m/>
    <m/>
    <m/>
  </r>
  <r>
    <s v="BMM036"/>
    <x v="0"/>
    <s v="LABORF"/>
    <s v="2026"/>
    <n v="219922.19"/>
    <s v="GU001"/>
    <s v="212DO0"/>
    <s v="1214"/>
    <s v="601000"/>
    <m/>
    <m/>
    <s v="0"/>
    <s v="District"/>
    <s v="2"/>
    <s v="Bakersfield College"/>
    <s v="21"/>
    <x v="6"/>
    <s v="212"/>
    <s v="Dean of Student Learning"/>
    <s v="212D"/>
    <s v="Dean of Instruction"/>
    <m/>
    <m/>
    <m/>
  </r>
  <r>
    <s v="BMC044"/>
    <x v="0"/>
    <s v="LABORF"/>
    <s v="2026"/>
    <n v="66541.89"/>
    <s v="GU001"/>
    <s v="212PA2"/>
    <s v="2211"/>
    <s v="100400"/>
    <m/>
    <m/>
    <s v="0"/>
    <s v="District"/>
    <s v="2"/>
    <s v="Bakersfield College"/>
    <s v="21"/>
    <x v="6"/>
    <s v="212"/>
    <s v="Dean of Student Learning"/>
    <s v="212P"/>
    <s v="Performing Arts"/>
    <m/>
    <m/>
    <m/>
  </r>
  <r>
    <s v="BPE701"/>
    <x v="0"/>
    <s v="LABORF"/>
    <s v="2026"/>
    <n v="0"/>
    <s v="GU001"/>
    <s v="212PA3"/>
    <s v="2495"/>
    <s v="100700"/>
    <m/>
    <m/>
    <s v="0"/>
    <s v="District"/>
    <s v="2"/>
    <s v="Bakersfield College"/>
    <s v="21"/>
    <x v="6"/>
    <s v="212"/>
    <s v="Dean of Student Learning"/>
    <s v="212P"/>
    <s v="Performing Arts"/>
    <m/>
    <m/>
    <m/>
  </r>
  <r>
    <s v="BMF260"/>
    <x v="0"/>
    <s v="LABORF"/>
    <s v="2026"/>
    <n v="102091.96"/>
    <s v="GU001"/>
    <s v="213AGR"/>
    <s v="1100"/>
    <s v="011200"/>
    <m/>
    <m/>
    <s v="0"/>
    <s v="District"/>
    <s v="2"/>
    <s v="Bakersfield College"/>
    <s v="21"/>
    <x v="6"/>
    <s v="213"/>
    <s v="Dean of Economics &amp; Workforce Dev"/>
    <s v="213B"/>
    <s v="Agriculture Department"/>
    <m/>
    <m/>
    <m/>
  </r>
  <r>
    <s v="BTF113"/>
    <x v="0"/>
    <s v="LABORF"/>
    <s v="2026"/>
    <n v="0"/>
    <s v="GU001"/>
    <s v="213AGR"/>
    <s v="1311"/>
    <s v="011200"/>
    <m/>
    <m/>
    <s v="0"/>
    <s v="District"/>
    <s v="2"/>
    <s v="Bakersfield College"/>
    <s v="21"/>
    <x v="6"/>
    <s v="213"/>
    <s v="Dean of Economics &amp; Workforce Dev"/>
    <s v="213B"/>
    <s v="Agriculture Department"/>
    <m/>
    <m/>
    <m/>
  </r>
  <r>
    <s v="BMC876"/>
    <x v="0"/>
    <s v="LABORF"/>
    <s v="2026"/>
    <n v="71658.28"/>
    <s v="RP030"/>
    <s v="213RH1"/>
    <s v="2191"/>
    <s v="601000"/>
    <m/>
    <m/>
    <s v="0"/>
    <s v="District"/>
    <s v="2"/>
    <s v="Bakersfield College"/>
    <s v="21"/>
    <x v="6"/>
    <s v="213"/>
    <s v="Dean of Economics &amp; Workforce Dev"/>
    <s v="213R"/>
    <s v="BC SOC SCIENCE/RIGHT GRANT"/>
    <m/>
    <m/>
    <m/>
  </r>
  <r>
    <s v="BMC267"/>
    <x v="0"/>
    <s v="LABORF"/>
    <s v="2026"/>
    <n v="0"/>
    <s v="RP041"/>
    <s v="213SN1"/>
    <s v="2191"/>
    <s v="684000"/>
    <m/>
    <m/>
    <s v="0"/>
    <s v="District"/>
    <s v="2"/>
    <s v="Bakersfield College"/>
    <s v="21"/>
    <x v="6"/>
    <s v="213"/>
    <s v="Dean of Economics &amp; Workforce Dev"/>
    <s v="213S"/>
    <s v="BC SOC SCIENCE/RISING SCHOL"/>
    <m/>
    <m/>
    <m/>
  </r>
  <r>
    <s v="BMC573"/>
    <x v="0"/>
    <s v="LABORF"/>
    <s v="2026"/>
    <n v="20073.78"/>
    <s v="GU001"/>
    <s v="213SS1"/>
    <s v="2191"/>
    <s v="601000"/>
    <m/>
    <m/>
    <s v="0"/>
    <s v="District"/>
    <s v="2"/>
    <s v="Bakersfield College"/>
    <s v="21"/>
    <x v="6"/>
    <s v="213"/>
    <s v="Dean of Economics &amp; Workforce Dev"/>
    <s v="213S"/>
    <s v="BC SOC SCIENCE/RISING SCHOL"/>
    <m/>
    <m/>
    <m/>
  </r>
  <r>
    <s v="BMN179"/>
    <x v="0"/>
    <s v="LABORF"/>
    <s v="2026"/>
    <n v="88888.51"/>
    <s v="RP335"/>
    <s v="214SU1"/>
    <s v="2110"/>
    <s v="601000"/>
    <s v="STEM02"/>
    <m/>
    <s v="0"/>
    <s v="District"/>
    <s v="2"/>
    <s v="Bakersfield College"/>
    <s v="21"/>
    <x v="6"/>
    <s v="214"/>
    <s v="Dean of Instruction"/>
    <s v="214S"/>
    <s v="BC Stem"/>
    <m/>
    <m/>
    <m/>
  </r>
  <r>
    <s v="BMC823"/>
    <x v="0"/>
    <s v="LABORF"/>
    <s v="2026"/>
    <n v="58813.3"/>
    <s v="GU001"/>
    <s v="215DN0"/>
    <s v="2191"/>
    <s v="601000"/>
    <m/>
    <m/>
    <s v="0"/>
    <s v="District"/>
    <s v="2"/>
    <s v="Bakersfield College"/>
    <s v="21"/>
    <x v="6"/>
    <s v="215"/>
    <s v="Dean-Stdnt Lrning (Math/HC)"/>
    <s v="215A"/>
    <s v="Dean-Stdnt Lrning (Math/HC)"/>
    <m/>
    <m/>
    <m/>
  </r>
  <r>
    <s v="BMF276"/>
    <x v="0"/>
    <s v="LABORF"/>
    <s v="2026"/>
    <n v="0"/>
    <s v="GU001"/>
    <s v="215BD1"/>
    <s v="1100"/>
    <s v="040100"/>
    <m/>
    <m/>
    <s v="0"/>
    <s v="District"/>
    <s v="2"/>
    <s v="Bakersfield College"/>
    <s v="21"/>
    <x v="6"/>
    <s v="215"/>
    <s v="Dean-Stdnt Lrning (Math/HC)"/>
    <s v="215B"/>
    <s v="Biology Science Department"/>
    <m/>
    <m/>
    <m/>
  </r>
  <r>
    <s v="BMF302"/>
    <x v="0"/>
    <s v="LABORF"/>
    <s v="2026"/>
    <n v="100242.94"/>
    <s v="GU001"/>
    <s v="215BD1"/>
    <s v="1100"/>
    <s v="040100"/>
    <m/>
    <m/>
    <s v="0"/>
    <s v="District"/>
    <s v="2"/>
    <s v="Bakersfield College"/>
    <s v="21"/>
    <x v="6"/>
    <s v="215"/>
    <s v="Dean-Stdnt Lrning (Math/HC)"/>
    <s v="215B"/>
    <s v="Biology Science Department"/>
    <m/>
    <m/>
    <m/>
  </r>
  <r>
    <s v="BMF168"/>
    <x v="0"/>
    <s v="LABORF"/>
    <s v="2026"/>
    <n v="134815.62"/>
    <s v="GU001"/>
    <s v="215MA1"/>
    <s v="1100"/>
    <s v="170100"/>
    <m/>
    <m/>
    <s v="0"/>
    <s v="District"/>
    <s v="2"/>
    <s v="Bakersfield College"/>
    <s v="21"/>
    <x v="6"/>
    <s v="215"/>
    <s v="Dean-Stdnt Lrning (Math/HC)"/>
    <s v="215F"/>
    <s v="Math General"/>
    <m/>
    <m/>
    <m/>
  </r>
  <r>
    <s v="BMF181"/>
    <x v="0"/>
    <s v="LABORF"/>
    <s v="2026"/>
    <n v="124389.13"/>
    <s v="GU001"/>
    <s v="215MA1"/>
    <s v="1100"/>
    <s v="170100"/>
    <m/>
    <m/>
    <s v="0"/>
    <s v="District"/>
    <s v="2"/>
    <s v="Bakersfield College"/>
    <s v="21"/>
    <x v="6"/>
    <s v="215"/>
    <s v="Dean-Stdnt Lrning (Math/HC)"/>
    <s v="215F"/>
    <s v="Math General"/>
    <m/>
    <m/>
    <m/>
  </r>
  <r>
    <s v="BMF518"/>
    <x v="0"/>
    <s v="LABORF"/>
    <s v="2026"/>
    <n v="0"/>
    <s v="GU001"/>
    <s v="215MA1"/>
    <s v="1100"/>
    <s v="170100"/>
    <m/>
    <m/>
    <s v="0"/>
    <s v="District"/>
    <s v="2"/>
    <s v="Bakersfield College"/>
    <s v="21"/>
    <x v="6"/>
    <s v="215"/>
    <s v="Dean-Stdnt Lrning (Math/HC)"/>
    <s v="215F"/>
    <s v="Math General"/>
    <m/>
    <m/>
    <m/>
  </r>
  <r>
    <s v="BTF016"/>
    <x v="0"/>
    <s v="LABORF"/>
    <s v="2026"/>
    <n v="0"/>
    <s v="GU001"/>
    <s v="215MA1"/>
    <s v="1311"/>
    <s v="170100"/>
    <m/>
    <m/>
    <s v="0"/>
    <s v="District"/>
    <s v="2"/>
    <s v="Bakersfield College"/>
    <s v="21"/>
    <x v="6"/>
    <s v="215"/>
    <s v="Dean-Stdnt Lrning (Math/HC)"/>
    <s v="215F"/>
    <s v="Math General"/>
    <m/>
    <m/>
    <m/>
  </r>
  <r>
    <s v="BMC313"/>
    <x v="0"/>
    <s v="LABORF"/>
    <s v="2026"/>
    <n v="60995.76"/>
    <s v="GU001"/>
    <s v="215MA1"/>
    <s v="2211"/>
    <s v="170100"/>
    <m/>
    <m/>
    <s v="0"/>
    <s v="District"/>
    <s v="2"/>
    <s v="Bakersfield College"/>
    <s v="21"/>
    <x v="6"/>
    <s v="215"/>
    <s v="Dean-Stdnt Lrning (Math/HC)"/>
    <s v="215F"/>
    <s v="Math General"/>
    <m/>
    <m/>
    <m/>
  </r>
  <r>
    <s v="BMF559"/>
    <x v="0"/>
    <s v="LABORF"/>
    <s v="2026"/>
    <n v="14383.12"/>
    <s v="GU001"/>
    <s v="215MA1"/>
    <s v="1252"/>
    <s v="601000"/>
    <m/>
    <m/>
    <s v="0"/>
    <s v="District"/>
    <s v="2"/>
    <s v="Bakersfield College"/>
    <s v="21"/>
    <x v="6"/>
    <s v="215"/>
    <s v="Dean-Stdnt Lrning (Math/HC)"/>
    <s v="215F"/>
    <s v="Math General"/>
    <m/>
    <m/>
    <m/>
  </r>
  <r>
    <s v="BMF501"/>
    <x v="0"/>
    <s v="LABORF"/>
    <s v="2026"/>
    <n v="149622.44"/>
    <s v="GU001"/>
    <s v="215SI1"/>
    <s v="1100"/>
    <s v="190100"/>
    <m/>
    <m/>
    <s v="0"/>
    <s v="District"/>
    <s v="2"/>
    <s v="Bakersfield College"/>
    <s v="21"/>
    <x v="6"/>
    <s v="215"/>
    <s v="Dean-Stdnt Lrning (Math/HC)"/>
    <s v="215G"/>
    <s v="Physical Science"/>
    <m/>
    <m/>
    <m/>
  </r>
  <r>
    <s v="BMF521"/>
    <x v="0"/>
    <s v="LABORF"/>
    <s v="2026"/>
    <n v="102749.01"/>
    <s v="GU001"/>
    <s v="215SI1"/>
    <s v="1100"/>
    <s v="191400"/>
    <m/>
    <m/>
    <s v="0"/>
    <s v="District"/>
    <s v="2"/>
    <s v="Bakersfield College"/>
    <s v="21"/>
    <x v="6"/>
    <s v="215"/>
    <s v="Dean-Stdnt Lrning (Math/HC)"/>
    <s v="215G"/>
    <s v="Physical Science"/>
    <m/>
    <m/>
    <m/>
  </r>
  <r>
    <s v="BMF692"/>
    <x v="0"/>
    <s v="LABORF"/>
    <s v="2026"/>
    <n v="119806.94"/>
    <s v="GU001"/>
    <s v="215SI1"/>
    <s v="1100"/>
    <s v="190500"/>
    <m/>
    <m/>
    <s v="0"/>
    <s v="District"/>
    <s v="2"/>
    <s v="Bakersfield College"/>
    <s v="21"/>
    <x v="6"/>
    <s v="215"/>
    <s v="Dean-Stdnt Lrning (Math/HC)"/>
    <s v="215G"/>
    <s v="Physical Science"/>
    <m/>
    <m/>
    <m/>
  </r>
  <r>
    <s v="BMF501"/>
    <x v="0"/>
    <s v="LABORF"/>
    <s v="2026"/>
    <n v="13679.77"/>
    <s v="GU001"/>
    <s v="215SI1"/>
    <s v="1252"/>
    <s v="601000"/>
    <m/>
    <m/>
    <s v="0"/>
    <s v="District"/>
    <s v="2"/>
    <s v="Bakersfield College"/>
    <s v="21"/>
    <x v="6"/>
    <s v="215"/>
    <s v="Dean-Stdnt Lrning (Math/HC)"/>
    <s v="215G"/>
    <s v="Physical Science"/>
    <m/>
    <m/>
    <m/>
  </r>
  <r>
    <s v="BMC275"/>
    <x v="0"/>
    <s v="LABORF"/>
    <s v="2026"/>
    <n v="75286.039999999994"/>
    <s v="GU001"/>
    <s v="215SI1"/>
    <s v="2211"/>
    <s v="190100"/>
    <m/>
    <m/>
    <s v="0"/>
    <s v="District"/>
    <s v="2"/>
    <s v="Bakersfield College"/>
    <s v="21"/>
    <x v="6"/>
    <s v="215"/>
    <s v="Dean-Stdnt Lrning (Math/HC)"/>
    <s v="215G"/>
    <s v="Physical Science"/>
    <m/>
    <m/>
    <m/>
  </r>
  <r>
    <s v="BMF489"/>
    <x v="0"/>
    <s v="LABORF"/>
    <s v="2026"/>
    <n v="56965.120000000003"/>
    <s v="GU001"/>
    <s v="215SI1"/>
    <s v="1100"/>
    <s v="190100"/>
    <m/>
    <m/>
    <s v="0"/>
    <s v="District"/>
    <s v="2"/>
    <s v="Bakersfield College"/>
    <s v="21"/>
    <x v="6"/>
    <s v="215"/>
    <s v="Dean-Stdnt Lrning (Math/HC)"/>
    <s v="215G"/>
    <s v="Physical Science"/>
    <m/>
    <m/>
    <m/>
  </r>
  <r>
    <s v="BMF301"/>
    <x v="0"/>
    <s v="LABORF"/>
    <s v="2026"/>
    <n v="142412.79999999999"/>
    <s v="GU001"/>
    <s v="215SI1"/>
    <s v="1100"/>
    <s v="190200"/>
    <m/>
    <m/>
    <s v="0"/>
    <s v="District"/>
    <s v="2"/>
    <s v="Bakersfield College"/>
    <s v="21"/>
    <x v="6"/>
    <s v="215"/>
    <s v="Dean-Stdnt Lrning (Math/HC)"/>
    <s v="215G"/>
    <s v="Physical Science"/>
    <m/>
    <m/>
    <m/>
  </r>
  <r>
    <s v="BMN187"/>
    <x v="0"/>
    <s v="LABORF"/>
    <s v="2026"/>
    <n v="64888.61"/>
    <s v="RP108"/>
    <s v="215KS3"/>
    <s v="2110"/>
    <s v="601000"/>
    <m/>
    <m/>
    <s v="0"/>
    <s v="District"/>
    <s v="2"/>
    <s v="Bakersfield College"/>
    <s v="21"/>
    <x v="6"/>
    <s v="215"/>
    <s v="Dean-Stdnt Lrning (Math/HC)"/>
    <s v="215K"/>
    <s v="MED GRANTS"/>
    <m/>
    <m/>
    <m/>
  </r>
  <r>
    <s v="BMM053"/>
    <x v="0"/>
    <s v="LABORF"/>
    <s v="2026"/>
    <n v="137895.26"/>
    <s v="GU001"/>
    <s v="217FT0"/>
    <s v="1214"/>
    <s v="601000"/>
    <m/>
    <m/>
    <s v="0"/>
    <s v="District"/>
    <s v="2"/>
    <s v="Bakersfield College"/>
    <s v="21"/>
    <x v="6"/>
    <s v="217"/>
    <s v="Dean of Instruction"/>
    <s v="217F"/>
    <s v="BC FIRE"/>
    <m/>
    <m/>
    <m/>
  </r>
  <r>
    <s v="BMF456"/>
    <x v="0"/>
    <s v="LABORF"/>
    <s v="2026"/>
    <n v="165155.19"/>
    <s v="GU001"/>
    <s v="217LW1"/>
    <s v="1100"/>
    <s v="210500"/>
    <m/>
    <m/>
    <s v="0"/>
    <s v="District"/>
    <s v="2"/>
    <s v="Bakersfield College"/>
    <s v="21"/>
    <x v="6"/>
    <s v="217"/>
    <s v="Dean of Instruction"/>
    <s v="217L"/>
    <s v="BC LAW"/>
    <m/>
    <m/>
    <m/>
  </r>
  <r>
    <s v="BMF296"/>
    <x v="0"/>
    <s v="LABORF"/>
    <s v="2026"/>
    <n v="102091.96"/>
    <s v="GU001"/>
    <s v="218EDU"/>
    <s v="1100"/>
    <s v="493072"/>
    <m/>
    <m/>
    <s v="0"/>
    <s v="District"/>
    <s v="2"/>
    <s v="Bakersfield College"/>
    <s v="21"/>
    <x v="6"/>
    <s v="218"/>
    <s v="Dean of Instruction"/>
    <s v="218E"/>
    <s v="BC Education"/>
    <m/>
    <m/>
    <m/>
  </r>
  <r>
    <s v="BMF503"/>
    <x v="0"/>
    <s v="LABORF"/>
    <s v="2026"/>
    <n v="33028.959999999999"/>
    <s v="GU001"/>
    <s v="218EDU"/>
    <s v="1100"/>
    <s v="493072"/>
    <m/>
    <m/>
    <s v="0"/>
    <s v="District"/>
    <s v="2"/>
    <s v="Bakersfield College"/>
    <s v="21"/>
    <x v="6"/>
    <s v="218"/>
    <s v="Dean of Instruction"/>
    <s v="218E"/>
    <s v="BC Education"/>
    <m/>
    <m/>
    <m/>
  </r>
  <r>
    <s v="BTF036"/>
    <x v="0"/>
    <s v="LABORF"/>
    <s v="2026"/>
    <n v="0"/>
    <s v="GU001"/>
    <s v="218FC1"/>
    <s v="1311"/>
    <s v="130500"/>
    <m/>
    <m/>
    <s v="0"/>
    <s v="District"/>
    <s v="2"/>
    <s v="Bakersfield College"/>
    <s v="21"/>
    <x v="6"/>
    <s v="218"/>
    <s v="Dean of Instruction"/>
    <s v="218F"/>
    <s v="BC FACE"/>
    <m/>
    <m/>
    <m/>
  </r>
  <r>
    <s v="BMF686"/>
    <x v="0"/>
    <s v="LABORF"/>
    <s v="2026"/>
    <n v="102749.01"/>
    <s v="GU001"/>
    <s v="218FC1"/>
    <s v="1100"/>
    <s v="130500"/>
    <m/>
    <m/>
    <s v="0"/>
    <s v="District"/>
    <s v="2"/>
    <s v="Bakersfield College"/>
    <s v="21"/>
    <x v="6"/>
    <s v="218"/>
    <s v="Dean of Instruction"/>
    <s v="218F"/>
    <s v="BC FACE"/>
    <m/>
    <m/>
    <m/>
  </r>
  <r>
    <s v="BMF032"/>
    <x v="0"/>
    <s v="LABORF"/>
    <s v="2026"/>
    <n v="165155.19"/>
    <s v="GU001"/>
    <s v="218FC1"/>
    <s v="1100"/>
    <s v="130500"/>
    <m/>
    <m/>
    <s v="0"/>
    <s v="District"/>
    <s v="2"/>
    <s v="Bakersfield College"/>
    <s v="21"/>
    <x v="6"/>
    <s v="218"/>
    <s v="Dean of Instruction"/>
    <s v="218F"/>
    <s v="BC FACE"/>
    <m/>
    <m/>
    <m/>
  </r>
  <r>
    <s v="BMF496"/>
    <x v="0"/>
    <s v="LABORF"/>
    <s v="2026"/>
    <n v="119157.35"/>
    <s v="GU001"/>
    <s v="218FC1"/>
    <s v="1100"/>
    <s v="130500"/>
    <m/>
    <m/>
    <s v="0"/>
    <s v="District"/>
    <s v="2"/>
    <s v="Bakersfield College"/>
    <s v="21"/>
    <x v="6"/>
    <s v="218"/>
    <s v="Dean of Instruction"/>
    <s v="218F"/>
    <s v="BC FACE"/>
    <m/>
    <m/>
    <m/>
  </r>
  <r>
    <s v="BMF657"/>
    <x v="0"/>
    <s v="LABORF"/>
    <s v="2026"/>
    <n v="102749.01"/>
    <s v="GU001"/>
    <s v="218FC2"/>
    <s v="1100"/>
    <s v="130600"/>
    <m/>
    <m/>
    <s v="0"/>
    <s v="District"/>
    <s v="2"/>
    <s v="Bakersfield College"/>
    <s v="21"/>
    <x v="6"/>
    <s v="218"/>
    <s v="Dean of Instruction"/>
    <s v="218F"/>
    <s v="BC FACE"/>
    <m/>
    <m/>
    <m/>
  </r>
  <r>
    <s v="BMF665"/>
    <x v="0"/>
    <s v="LABORF"/>
    <s v="2026"/>
    <n v="102749.01"/>
    <s v="GU001"/>
    <s v="218FC2"/>
    <s v="1100"/>
    <s v="130600"/>
    <m/>
    <m/>
    <s v="0"/>
    <s v="District"/>
    <s v="2"/>
    <s v="Bakersfield College"/>
    <s v="21"/>
    <x v="6"/>
    <s v="218"/>
    <s v="Dean of Instruction"/>
    <s v="218F"/>
    <s v="BC FACE"/>
    <m/>
    <m/>
    <m/>
  </r>
  <r>
    <s v="BMF503"/>
    <x v="0"/>
    <s v="LABORF"/>
    <s v="2026"/>
    <n v="8451.42"/>
    <s v="RP333"/>
    <s v="218GT1"/>
    <s v="1251"/>
    <s v="601000"/>
    <m/>
    <m/>
    <s v="0"/>
    <s v="District"/>
    <s v="2"/>
    <s v="Bakersfield College"/>
    <s v="21"/>
    <x v="6"/>
    <s v="218"/>
    <s v="Dean of Instruction"/>
    <s v="218G"/>
    <s v="Education Pathway"/>
    <m/>
    <m/>
    <m/>
  </r>
  <r>
    <s v="BPE687"/>
    <x v="0"/>
    <s v="LABORF"/>
    <s v="2026"/>
    <n v="0"/>
    <s v="RP108"/>
    <s v="218KS4"/>
    <s v="2394"/>
    <s v="676000"/>
    <m/>
    <m/>
    <s v="0"/>
    <s v="District"/>
    <s v="2"/>
    <s v="Bakersfield College"/>
    <s v="21"/>
    <x v="6"/>
    <s v="218"/>
    <s v="Dean of Instruction"/>
    <s v="218K"/>
    <s v="FACULTY GRANTS"/>
    <m/>
    <m/>
    <m/>
  </r>
  <r>
    <s v="BPE686"/>
    <x v="0"/>
    <s v="LABORF"/>
    <s v="2026"/>
    <n v="0"/>
    <s v="RP108"/>
    <s v="218KS4"/>
    <s v="2394"/>
    <s v="676000"/>
    <m/>
    <m/>
    <s v="0"/>
    <s v="District"/>
    <s v="2"/>
    <s v="Bakersfield College"/>
    <s v="21"/>
    <x v="6"/>
    <s v="218"/>
    <s v="Dean of Instruction"/>
    <s v="218K"/>
    <s v="FACULTY GRANTS"/>
    <m/>
    <m/>
    <m/>
  </r>
  <r>
    <s v="BMC286"/>
    <x v="0"/>
    <s v="LABORF"/>
    <s v="2026"/>
    <n v="0"/>
    <s v="CD015"/>
    <s v="219CA2"/>
    <s v="2191"/>
    <s v="692000"/>
    <m/>
    <m/>
    <s v="0"/>
    <s v="District"/>
    <s v="2"/>
    <s v="Bakersfield College"/>
    <s v="21"/>
    <x v="6"/>
    <s v="219"/>
    <s v="BC Director CDC"/>
    <s v="219C"/>
    <s v="BC Director CDC"/>
    <m/>
    <m/>
    <m/>
  </r>
  <r>
    <s v="BMC580"/>
    <x v="0"/>
    <s v="LABORF"/>
    <s v="2026"/>
    <n v="19809.03"/>
    <s v="CD002"/>
    <s v="219CD1"/>
    <s v="2191"/>
    <s v="692000"/>
    <m/>
    <m/>
    <s v="0"/>
    <s v="District"/>
    <s v="2"/>
    <s v="Bakersfield College"/>
    <s v="21"/>
    <x v="6"/>
    <s v="219"/>
    <s v="BC Director CDC"/>
    <s v="219C"/>
    <s v="BC Director CDC"/>
    <m/>
    <m/>
    <m/>
  </r>
  <r>
    <s v="BMC467"/>
    <x v="0"/>
    <s v="LABORF"/>
    <s v="2026"/>
    <n v="17249.5"/>
    <s v="CD002"/>
    <s v="219CD1"/>
    <s v="2191"/>
    <s v="692000"/>
    <m/>
    <m/>
    <s v="0"/>
    <s v="District"/>
    <s v="2"/>
    <s v="Bakersfield College"/>
    <s v="21"/>
    <x v="6"/>
    <s v="219"/>
    <s v="BC Director CDC"/>
    <s v="219C"/>
    <s v="BC Director CDC"/>
    <m/>
    <m/>
    <m/>
  </r>
  <r>
    <s v="BMC586"/>
    <x v="0"/>
    <s v="LABORF"/>
    <s v="2026"/>
    <n v="48841.15"/>
    <s v="CD004"/>
    <s v="219CD4"/>
    <s v="2191"/>
    <s v="692000"/>
    <m/>
    <m/>
    <s v="0"/>
    <s v="District"/>
    <s v="2"/>
    <s v="Bakersfield College"/>
    <s v="21"/>
    <x v="6"/>
    <s v="219"/>
    <s v="BC Director CDC"/>
    <s v="219C"/>
    <s v="BC Director CDC"/>
    <m/>
    <m/>
    <m/>
  </r>
  <r>
    <s v="BMC071"/>
    <x v="0"/>
    <s v="LABORF"/>
    <s v="2026"/>
    <n v="29686.57"/>
    <s v="CD004"/>
    <s v="219CD4"/>
    <s v="2191"/>
    <s v="692000"/>
    <m/>
    <m/>
    <s v="0"/>
    <s v="District"/>
    <s v="2"/>
    <s v="Bakersfield College"/>
    <s v="21"/>
    <x v="6"/>
    <s v="219"/>
    <s v="BC Director CDC"/>
    <s v="219C"/>
    <s v="BC Director CDC"/>
    <m/>
    <m/>
    <m/>
  </r>
  <r>
    <s v="BMC590"/>
    <x v="0"/>
    <s v="LABORF"/>
    <s v="2026"/>
    <n v="42115.6"/>
    <s v="CD004"/>
    <s v="219CD4"/>
    <s v="2191"/>
    <s v="692000"/>
    <m/>
    <m/>
    <s v="0"/>
    <s v="District"/>
    <s v="2"/>
    <s v="Bakersfield College"/>
    <s v="21"/>
    <x v="6"/>
    <s v="219"/>
    <s v="BC Director CDC"/>
    <s v="219C"/>
    <s v="BC Director CDC"/>
    <m/>
    <m/>
    <m/>
  </r>
  <r>
    <s v="BMC045"/>
    <x v="0"/>
    <s v="LABORF"/>
    <s v="2026"/>
    <n v="37966.21"/>
    <s v="FD400"/>
    <s v="219CDF"/>
    <s v="2191"/>
    <s v="692000"/>
    <m/>
    <m/>
    <s v="0"/>
    <s v="District"/>
    <s v="2"/>
    <s v="Bakersfield College"/>
    <s v="21"/>
    <x v="6"/>
    <s v="219"/>
    <s v="BC Director CDC"/>
    <s v="219C"/>
    <s v="BC Director CDC"/>
    <m/>
    <m/>
    <m/>
  </r>
  <r>
    <s v="BMF009"/>
    <x v="0"/>
    <s v="LABORF"/>
    <s v="2026"/>
    <n v="129115.5"/>
    <s v="GU001"/>
    <s v="21ABDP"/>
    <s v="1231"/>
    <s v="631000"/>
    <m/>
    <m/>
    <s v="0"/>
    <s v="District"/>
    <s v="2"/>
    <s v="Bakersfield College"/>
    <s v="21"/>
    <x v="6"/>
    <s v="21A"/>
    <s v="BC Director Career Education"/>
    <s v="21AB"/>
    <s v="Bachelors Industrial Automation"/>
    <m/>
    <m/>
    <m/>
  </r>
  <r>
    <s v="BMM002"/>
    <x v="0"/>
    <s v="LABORF"/>
    <s v="2026"/>
    <n v="171802.86"/>
    <s v="GU001"/>
    <s v="21ACTE"/>
    <s v="1214"/>
    <s v="601000"/>
    <m/>
    <m/>
    <s v="0"/>
    <s v="District"/>
    <s v="2"/>
    <s v="Bakersfield College"/>
    <s v="21"/>
    <x v="6"/>
    <s v="21A"/>
    <s v="BC Director Career Education"/>
    <s v="21AC"/>
    <s v="BC Director CTE"/>
    <m/>
    <m/>
    <m/>
  </r>
  <r>
    <s v="BMF233"/>
    <x v="0"/>
    <s v="LABORF"/>
    <s v="2026"/>
    <n v="0"/>
    <s v="GU001"/>
    <s v="21AEIT"/>
    <s v="1100"/>
    <s v="094800"/>
    <m/>
    <m/>
    <s v="0"/>
    <s v="District"/>
    <s v="2"/>
    <s v="Bakersfield College"/>
    <s v="21"/>
    <x v="6"/>
    <s v="21A"/>
    <s v="BC Director Career Education"/>
    <s v="21AE"/>
    <s v="Engineering Systems"/>
    <m/>
    <m/>
    <m/>
  </r>
  <r>
    <s v="BMF335"/>
    <x v="0"/>
    <s v="LABORF"/>
    <s v="2026"/>
    <n v="0"/>
    <s v="GU001"/>
    <s v="21AEIT"/>
    <s v="1100"/>
    <s v="095600"/>
    <m/>
    <m/>
    <s v="0"/>
    <s v="District"/>
    <s v="2"/>
    <s v="Bakersfield College"/>
    <s v="21"/>
    <x v="6"/>
    <s v="21A"/>
    <s v="BC Director Career Education"/>
    <s v="21AE"/>
    <s v="Engineering Systems"/>
    <m/>
    <m/>
    <m/>
  </r>
  <r>
    <s v="BMC875"/>
    <x v="0"/>
    <s v="LABORF"/>
    <s v="2026"/>
    <n v="0"/>
    <s v="GU001"/>
    <s v="21AEIT"/>
    <s v="2211"/>
    <s v="090100"/>
    <m/>
    <m/>
    <s v="0"/>
    <s v="District"/>
    <s v="2"/>
    <s v="Bakersfield College"/>
    <s v="21"/>
    <x v="6"/>
    <s v="21A"/>
    <s v="BC Director Career Education"/>
    <s v="21AE"/>
    <s v="Engineering Systems"/>
    <m/>
    <m/>
    <m/>
  </r>
  <r>
    <s v="BMF038"/>
    <x v="0"/>
    <s v="LABORF"/>
    <s v="2026"/>
    <n v="154352.71"/>
    <s v="GU001"/>
    <s v="21AIND"/>
    <s v="1100"/>
    <s v="190100"/>
    <m/>
    <m/>
    <s v="0"/>
    <s v="District"/>
    <s v="2"/>
    <s v="Bakersfield College"/>
    <s v="21"/>
    <x v="6"/>
    <s v="21A"/>
    <s v="BC Director Career Education"/>
    <s v="21AI"/>
    <s v="Industrial Tech"/>
    <m/>
    <m/>
    <m/>
  </r>
  <r>
    <s v="BMF191"/>
    <x v="0"/>
    <s v="LABORF"/>
    <s v="2026"/>
    <n v="0"/>
    <s v="GU001"/>
    <s v="21AIND"/>
    <s v="1100"/>
    <s v="070100"/>
    <m/>
    <m/>
    <s v="0"/>
    <s v="District"/>
    <s v="2"/>
    <s v="Bakersfield College"/>
    <s v="21"/>
    <x v="6"/>
    <s v="21A"/>
    <s v="BC Director Career Education"/>
    <s v="21AI"/>
    <s v="Industrial Tech"/>
    <m/>
    <m/>
    <m/>
  </r>
  <r>
    <s v="BMN003"/>
    <x v="0"/>
    <s v="LABORF"/>
    <s v="2026"/>
    <n v="68621.460000000006"/>
    <s v="RP282"/>
    <s v="21APQO"/>
    <s v="2110"/>
    <s v="601000"/>
    <m/>
    <m/>
    <s v="0"/>
    <s v="District"/>
    <s v="2"/>
    <s v="Bakersfield College"/>
    <s v="21"/>
    <x v="6"/>
    <s v="21A"/>
    <s v="BC Director Career Education"/>
    <s v="21AP"/>
    <s v="BC Apprenticeship Program"/>
    <m/>
    <m/>
    <m/>
  </r>
  <r>
    <s v="BMC188"/>
    <x v="0"/>
    <s v="LABORF"/>
    <s v="2026"/>
    <n v="15681.53"/>
    <s v="CE431"/>
    <s v="21APRN"/>
    <s v="2191"/>
    <s v="601000"/>
    <m/>
    <m/>
    <s v="0"/>
    <s v="District"/>
    <s v="2"/>
    <s v="Bakersfield College"/>
    <s v="21"/>
    <x v="6"/>
    <s v="21A"/>
    <s v="BC Director Career Education"/>
    <s v="21AP"/>
    <s v="BC Apprenticeship Program"/>
    <m/>
    <m/>
    <m/>
  </r>
  <r>
    <s v="BMC717"/>
    <x v="0"/>
    <s v="LABORF"/>
    <s v="2026"/>
    <n v="71658.28"/>
    <s v="RP611"/>
    <s v="21AVTV"/>
    <s v="2191"/>
    <s v="647000"/>
    <s v="PERVCL"/>
    <m/>
    <s v="0"/>
    <s v="District"/>
    <s v="2"/>
    <s v="Bakersfield College"/>
    <s v="21"/>
    <x v="6"/>
    <s v="21A"/>
    <s v="BC Director Career Education"/>
    <s v="21AV"/>
    <s v="VTEA"/>
    <m/>
    <m/>
    <m/>
  </r>
  <r>
    <s v="BMN152"/>
    <x v="0"/>
    <s v="LABORF"/>
    <s v="2026"/>
    <n v="0"/>
    <s v="RP613"/>
    <s v="21AWL9"/>
    <s v="2110"/>
    <s v="647000"/>
    <s v="B68168"/>
    <m/>
    <s v="0"/>
    <s v="District"/>
    <s v="2"/>
    <s v="Bakersfield College"/>
    <s v="21"/>
    <x v="6"/>
    <s v="21A"/>
    <s v="BC Director Career Education"/>
    <s v="21AW"/>
    <s v="BC Strong Workforce"/>
    <m/>
    <m/>
    <m/>
  </r>
  <r>
    <s v="BMM087"/>
    <x v="0"/>
    <s v="LABORF"/>
    <s v="2026"/>
    <n v="125075.07"/>
    <s v="RP613"/>
    <s v="21AWL9"/>
    <s v="1214"/>
    <s v="647000"/>
    <s v="B68168"/>
    <m/>
    <s v="0"/>
    <s v="District"/>
    <s v="2"/>
    <s v="Bakersfield College"/>
    <s v="21"/>
    <x v="6"/>
    <s v="21A"/>
    <s v="BC Director Career Education"/>
    <s v="21AW"/>
    <s v="BC Strong Workforce"/>
    <m/>
    <m/>
    <m/>
  </r>
  <r>
    <s v="BMC754"/>
    <x v="0"/>
    <s v="LABORF"/>
    <s v="2026"/>
    <n v="89491.36"/>
    <s v="RP613"/>
    <s v="21AWR9"/>
    <s v="2191"/>
    <s v="619000"/>
    <s v="R84668"/>
    <m/>
    <s v="0"/>
    <s v="District"/>
    <s v="2"/>
    <s v="Bakersfield College"/>
    <s v="21"/>
    <x v="6"/>
    <s v="21A"/>
    <s v="BC Director Career Education"/>
    <s v="21AW"/>
    <s v="BC Strong Workforce"/>
    <m/>
    <m/>
    <m/>
  </r>
  <r>
    <s v="BMC718"/>
    <x v="0"/>
    <s v="LABORF"/>
    <s v="2026"/>
    <n v="68205.460000000006"/>
    <s v="RP613"/>
    <s v="21AWR9"/>
    <s v="2191"/>
    <s v="647000"/>
    <s v="R84668"/>
    <m/>
    <s v="0"/>
    <s v="District"/>
    <s v="2"/>
    <s v="Bakersfield College"/>
    <s v="21"/>
    <x v="6"/>
    <s v="21A"/>
    <s v="BC Director Career Education"/>
    <s v="21AW"/>
    <s v="BC Strong Workforce"/>
    <m/>
    <m/>
    <m/>
  </r>
  <r>
    <s v="BMF538"/>
    <x v="0"/>
    <s v="LABORF"/>
    <s v="2026"/>
    <n v="142412.79999999999"/>
    <s v="GU001"/>
    <s v="21BCM1"/>
    <s v="1100"/>
    <s v="060100"/>
    <m/>
    <m/>
    <s v="0"/>
    <s v="District"/>
    <s v="2"/>
    <s v="Bakersfield College"/>
    <s v="21"/>
    <x v="6"/>
    <s v="21B"/>
    <s v="Dean English"/>
    <s v="21BC"/>
    <s v="English Grants"/>
    <m/>
    <m/>
    <m/>
  </r>
  <r>
    <s v="BMF542"/>
    <x v="0"/>
    <s v="LABORF"/>
    <s v="2026"/>
    <n v="125872.17"/>
    <s v="GU001"/>
    <s v="21BCM1"/>
    <s v="1100"/>
    <s v="150600"/>
    <m/>
    <m/>
    <s v="0"/>
    <s v="District"/>
    <s v="2"/>
    <s v="Bakersfield College"/>
    <s v="21"/>
    <x v="6"/>
    <s v="21B"/>
    <s v="Dean English"/>
    <s v="21BC"/>
    <s v="English Grants"/>
    <m/>
    <m/>
    <m/>
  </r>
  <r>
    <s v="BMF286"/>
    <x v="0"/>
    <s v="LABORF"/>
    <s v="2026"/>
    <n v="142412.79999999999"/>
    <s v="GU001"/>
    <s v="21BEE1"/>
    <s v="1100"/>
    <s v="150100"/>
    <m/>
    <m/>
    <s v="0"/>
    <s v="District"/>
    <s v="2"/>
    <s v="Bakersfield College"/>
    <s v="21"/>
    <x v="6"/>
    <s v="21B"/>
    <s v="Dean English"/>
    <s v="21BE"/>
    <s v="Dean English"/>
    <m/>
    <m/>
    <m/>
  </r>
  <r>
    <s v="BMF200"/>
    <x v="0"/>
    <s v="LABORF"/>
    <s v="2026"/>
    <n v="153363"/>
    <s v="GU001"/>
    <s v="21BEE1"/>
    <s v="1100"/>
    <s v="150100"/>
    <m/>
    <m/>
    <s v="0"/>
    <s v="District"/>
    <s v="2"/>
    <s v="Bakersfield College"/>
    <s v="21"/>
    <x v="6"/>
    <s v="21B"/>
    <s v="Dean English"/>
    <s v="21BE"/>
    <s v="Dean English"/>
    <m/>
    <m/>
    <m/>
  </r>
  <r>
    <s v="BMF295"/>
    <x v="0"/>
    <s v="LABORF"/>
    <s v="2026"/>
    <n v="134815.62"/>
    <s v="GU001"/>
    <s v="21BEE1"/>
    <s v="1100"/>
    <s v="150100"/>
    <m/>
    <m/>
    <s v="0"/>
    <s v="District"/>
    <s v="2"/>
    <s v="Bakersfield College"/>
    <s v="21"/>
    <x v="6"/>
    <s v="21B"/>
    <s v="Dean English"/>
    <s v="21BE"/>
    <s v="Dean English"/>
    <m/>
    <m/>
    <m/>
  </r>
  <r>
    <s v="BMF229"/>
    <x v="0"/>
    <s v="LABORF"/>
    <s v="2026"/>
    <n v="136425.29"/>
    <s v="GU001"/>
    <s v="21DHC1"/>
    <s v="1100"/>
    <s v="123010"/>
    <m/>
    <m/>
    <s v="0"/>
    <s v="District"/>
    <s v="2"/>
    <s v="Bakersfield College"/>
    <s v="21"/>
    <x v="6"/>
    <s v="21D"/>
    <s v="BC Assoc Dean Nursing"/>
    <s v="21DH"/>
    <s v="BC Assc Dean Nursing"/>
    <m/>
    <m/>
    <m/>
  </r>
  <r>
    <s v="BMF236"/>
    <x v="0"/>
    <s v="LABORF"/>
    <s v="2026"/>
    <n v="102749.01"/>
    <s v="GU001"/>
    <s v="21DHC1"/>
    <s v="1100"/>
    <s v="123010"/>
    <m/>
    <m/>
    <s v="0"/>
    <s v="District"/>
    <s v="2"/>
    <s v="Bakersfield College"/>
    <s v="21"/>
    <x v="6"/>
    <s v="21D"/>
    <s v="BC Assoc Dean Nursing"/>
    <s v="21DH"/>
    <s v="BC Assc Dean Nursing"/>
    <m/>
    <m/>
    <m/>
  </r>
  <r>
    <s v="BMF348"/>
    <x v="0"/>
    <s v="LABORF"/>
    <s v="2026"/>
    <n v="0"/>
    <s v="GU001"/>
    <s v="21DHC1"/>
    <s v="1100"/>
    <s v="123010"/>
    <m/>
    <m/>
    <s v="0"/>
    <s v="District"/>
    <s v="2"/>
    <s v="Bakersfield College"/>
    <s v="21"/>
    <x v="6"/>
    <s v="21D"/>
    <s v="BC Assoc Dean Nursing"/>
    <s v="21DH"/>
    <s v="BC Assc Dean Nursing"/>
    <m/>
    <m/>
    <m/>
  </r>
  <r>
    <s v="BMF625"/>
    <x v="0"/>
    <s v="LABORF"/>
    <s v="2026"/>
    <n v="110649.45"/>
    <s v="GU001"/>
    <s v="21DHC1"/>
    <s v="1100"/>
    <s v="123020"/>
    <m/>
    <m/>
    <s v="0"/>
    <s v="District"/>
    <s v="2"/>
    <s v="Bakersfield College"/>
    <s v="21"/>
    <x v="6"/>
    <s v="21D"/>
    <s v="BC Assoc Dean Nursing"/>
    <s v="21DH"/>
    <s v="BC Assc Dean Nursing"/>
    <m/>
    <m/>
    <m/>
  </r>
  <r>
    <s v="BMF663"/>
    <x v="0"/>
    <s v="LABORF"/>
    <s v="2026"/>
    <n v="0"/>
    <s v="GU001"/>
    <s v="21DHC1"/>
    <s v="1100"/>
    <s v="123030"/>
    <m/>
    <m/>
    <s v="0"/>
    <s v="District"/>
    <s v="2"/>
    <s v="Bakersfield College"/>
    <s v="21"/>
    <x v="6"/>
    <s v="21D"/>
    <s v="BC Assoc Dean Nursing"/>
    <s v="21DH"/>
    <s v="BC Assc Dean Nursing"/>
    <m/>
    <m/>
    <m/>
  </r>
  <r>
    <s v="BMF592"/>
    <x v="0"/>
    <s v="LABORF"/>
    <s v="2026"/>
    <n v="107950.68"/>
    <s v="GU001"/>
    <s v="21DHT0"/>
    <s v="1100"/>
    <s v="122300"/>
    <m/>
    <m/>
    <s v="0"/>
    <s v="District"/>
    <s v="2"/>
    <s v="Bakersfield College"/>
    <s v="21"/>
    <x v="6"/>
    <s v="21D"/>
    <s v="BC Assoc Dean Nursing"/>
    <s v="21DH"/>
    <s v="BC Assc Dean Nursing"/>
    <m/>
    <m/>
    <m/>
  </r>
  <r>
    <s v="BMF684"/>
    <x v="0"/>
    <s v="LABORF"/>
    <s v="2026"/>
    <n v="100242.94"/>
    <s v="GU001"/>
    <s v="21DHT0"/>
    <s v="1100"/>
    <s v="122300"/>
    <m/>
    <m/>
    <s v="0"/>
    <s v="District"/>
    <s v="2"/>
    <s v="Bakersfield College"/>
    <s v="21"/>
    <x v="6"/>
    <s v="21D"/>
    <s v="BC Assoc Dean Nursing"/>
    <s v="21DH"/>
    <s v="BC Assc Dean Nursing"/>
    <m/>
    <m/>
    <m/>
  </r>
  <r>
    <s v="BMC023"/>
    <x v="0"/>
    <s v="LABORF"/>
    <s v="2026"/>
    <n v="45944.88"/>
    <s v="RP108"/>
    <s v="21DKS1"/>
    <s v="2191"/>
    <s v="601000"/>
    <m/>
    <m/>
    <s v="0"/>
    <s v="District"/>
    <s v="2"/>
    <s v="Bakersfield College"/>
    <s v="21"/>
    <x v="6"/>
    <s v="21D"/>
    <s v="BC Assoc Dean Nursing"/>
    <s v="21DK"/>
    <s v="Nursing Grants"/>
    <m/>
    <m/>
    <m/>
  </r>
  <r>
    <s v="BMF441"/>
    <x v="0"/>
    <s v="LABORF"/>
    <s v="2026"/>
    <n v="124389.13"/>
    <s v="GU001"/>
    <s v="21FPL1"/>
    <s v="1100"/>
    <s v="150900"/>
    <m/>
    <m/>
    <s v="0"/>
    <s v="District"/>
    <s v="2"/>
    <s v="Bakersfield College"/>
    <s v="21"/>
    <x v="6"/>
    <s v="21F"/>
    <s v="BC DEAN"/>
    <s v="21FP"/>
    <s v="BC PHILOSOPHY"/>
    <m/>
    <m/>
    <m/>
  </r>
  <r>
    <s v="BMF612"/>
    <x v="0"/>
    <s v="LABORF"/>
    <s v="2026"/>
    <n v="138939.32"/>
    <s v="GU001"/>
    <s v="21GBE1"/>
    <s v="1100"/>
    <s v="200100"/>
    <m/>
    <m/>
    <s v="0"/>
    <s v="District"/>
    <s v="2"/>
    <s v="Bakersfield College"/>
    <s v="21"/>
    <x v="6"/>
    <s v="21G"/>
    <s v="BC Dean of Instruction"/>
    <s v="21GB"/>
    <s v="BC BEHAVIORIAL SCIENCE"/>
    <m/>
    <m/>
    <m/>
  </r>
  <r>
    <s v="BMF647"/>
    <x v="0"/>
    <s v="LABORF"/>
    <s v="2026"/>
    <n v="109941.88"/>
    <s v="GU001"/>
    <s v="21GBE1"/>
    <s v="1100"/>
    <s v="200100"/>
    <m/>
    <m/>
    <s v="0"/>
    <s v="District"/>
    <s v="2"/>
    <s v="Bakersfield College"/>
    <s v="21"/>
    <x v="6"/>
    <s v="21G"/>
    <s v="BC Dean of Instruction"/>
    <s v="21GB"/>
    <s v="BC BEHAVIORIAL SCIENCE"/>
    <m/>
    <m/>
    <m/>
  </r>
  <r>
    <s v="BMF265"/>
    <x v="0"/>
    <s v="LABORF"/>
    <s v="2026"/>
    <n v="109941.88"/>
    <s v="GU001"/>
    <s v="21GBE1"/>
    <s v="1100"/>
    <s v="200100"/>
    <m/>
    <m/>
    <s v="0"/>
    <s v="District"/>
    <s v="2"/>
    <s v="Bakersfield College"/>
    <s v="21"/>
    <x v="6"/>
    <s v="21G"/>
    <s v="BC Dean of Instruction"/>
    <s v="21GB"/>
    <s v="BC BEHAVIORIAL SCIENCE"/>
    <m/>
    <m/>
    <m/>
  </r>
  <r>
    <s v="BMF452"/>
    <x v="0"/>
    <s v="LABORF"/>
    <s v="2026"/>
    <n v="125872.17"/>
    <s v="GU001"/>
    <s v="21GBE1"/>
    <s v="1100"/>
    <s v="200100"/>
    <m/>
    <m/>
    <s v="0"/>
    <s v="District"/>
    <s v="2"/>
    <s v="Bakersfield College"/>
    <s v="21"/>
    <x v="6"/>
    <s v="21G"/>
    <s v="BC Dean of Instruction"/>
    <s v="21GB"/>
    <s v="BC BEHAVIORIAL SCIENCE"/>
    <m/>
    <m/>
    <m/>
  </r>
  <r>
    <s v="BMF005"/>
    <x v="0"/>
    <s v="LABORF"/>
    <s v="2026"/>
    <n v="125872.17"/>
    <s v="GU001"/>
    <s v="21GBE1"/>
    <s v="1100"/>
    <s v="200100"/>
    <m/>
    <m/>
    <s v="0"/>
    <s v="District"/>
    <s v="2"/>
    <s v="Bakersfield College"/>
    <s v="21"/>
    <x v="6"/>
    <s v="21G"/>
    <s v="BC Dean of Instruction"/>
    <s v="21GB"/>
    <s v="BC BEHAVIORIAL SCIENCE"/>
    <m/>
    <m/>
    <m/>
  </r>
  <r>
    <s v="BMF234"/>
    <x v="0"/>
    <s v="LABORF"/>
    <s v="2026"/>
    <n v="108620.38"/>
    <s v="GU001"/>
    <s v="21GLI0"/>
    <s v="1241"/>
    <s v="612000"/>
    <m/>
    <m/>
    <s v="0"/>
    <s v="District"/>
    <s v="2"/>
    <s v="Bakersfield College"/>
    <s v="21"/>
    <x v="6"/>
    <s v="21G"/>
    <s v="BC Dean of Instruction"/>
    <s v="21GL"/>
    <s v="BC LIBRARY"/>
    <m/>
    <m/>
    <m/>
  </r>
  <r>
    <s v="BMN038"/>
    <x v="0"/>
    <s v="LABORF"/>
    <s v="2026"/>
    <n v="104475.88"/>
    <s v="GU001"/>
    <s v="230BS0"/>
    <s v="2110"/>
    <s v="672000"/>
    <m/>
    <m/>
    <s v="0"/>
    <s v="District"/>
    <s v="2"/>
    <s v="Bakersfield College"/>
    <s v="23"/>
    <x v="7"/>
    <s v="230"/>
    <s v="VP Finance and Admin Services"/>
    <s v="230A"/>
    <s v="VP Finance and Admin Services"/>
    <m/>
    <m/>
    <m/>
  </r>
  <r>
    <s v="BMN046"/>
    <x v="0"/>
    <s v="LABORF"/>
    <s v="2026"/>
    <n v="10289.959999999999"/>
    <s v="RP500"/>
    <s v="239SY0"/>
    <s v="2110"/>
    <s v="695010"/>
    <m/>
    <m/>
    <s v="0"/>
    <s v="District"/>
    <s v="2"/>
    <s v="Bakersfield College"/>
    <s v="23"/>
    <x v="7"/>
    <s v="239"/>
    <s v="Public Safety"/>
    <s v="239A"/>
    <s v="Public Safety"/>
    <m/>
    <m/>
    <m/>
  </r>
  <r>
    <s v="BMC699"/>
    <x v="0"/>
    <s v="LABORF"/>
    <s v="2026"/>
    <n v="6816.49"/>
    <s v="GU001"/>
    <s v="239SY0"/>
    <s v="2191"/>
    <s v="696011"/>
    <m/>
    <m/>
    <s v="0"/>
    <s v="District"/>
    <s v="2"/>
    <s v="Bakersfield College"/>
    <s v="23"/>
    <x v="7"/>
    <s v="239"/>
    <s v="Public Safety"/>
    <s v="239A"/>
    <s v="Public Safety"/>
    <m/>
    <m/>
    <m/>
  </r>
  <r>
    <s v="BMC010"/>
    <x v="0"/>
    <s v="LABORF"/>
    <s v="2026"/>
    <n v="5881.33"/>
    <s v="GU001"/>
    <s v="239SY0"/>
    <s v="2191"/>
    <s v="696011"/>
    <m/>
    <m/>
    <s v="0"/>
    <s v="District"/>
    <s v="2"/>
    <s v="Bakersfield College"/>
    <s v="23"/>
    <x v="7"/>
    <s v="239"/>
    <s v="Public Safety"/>
    <s v="239A"/>
    <s v="Public Safety"/>
    <m/>
    <m/>
    <m/>
  </r>
  <r>
    <s v="BMC641"/>
    <x v="0"/>
    <s v="LABORF"/>
    <s v="2026"/>
    <n v="43691.199999999997"/>
    <s v="GU001"/>
    <s v="239SY0"/>
    <s v="2191"/>
    <s v="677010"/>
    <m/>
    <m/>
    <s v="0"/>
    <s v="District"/>
    <s v="2"/>
    <s v="Bakersfield College"/>
    <s v="23"/>
    <x v="7"/>
    <s v="239"/>
    <s v="Public Safety"/>
    <s v="239A"/>
    <s v="Public Safety"/>
    <m/>
    <m/>
    <m/>
  </r>
  <r>
    <s v="BMC771"/>
    <x v="0"/>
    <s v="LABORF"/>
    <s v="2026"/>
    <n v="4827.08"/>
    <s v="RP500"/>
    <s v="239SY0"/>
    <s v="2191"/>
    <s v="695010"/>
    <m/>
    <m/>
    <s v="0"/>
    <s v="District"/>
    <s v="2"/>
    <s v="Bakersfield College"/>
    <s v="23"/>
    <x v="7"/>
    <s v="239"/>
    <s v="Public Safety"/>
    <s v="239A"/>
    <s v="Public Safety"/>
    <m/>
    <m/>
    <m/>
  </r>
  <r>
    <s v="BMC642"/>
    <x v="0"/>
    <s v="LABORF"/>
    <s v="2026"/>
    <n v="0"/>
    <s v="GU001"/>
    <s v="239SY0"/>
    <s v="2191"/>
    <s v="677010"/>
    <m/>
    <m/>
    <s v="0"/>
    <s v="District"/>
    <s v="2"/>
    <s v="Bakersfield College"/>
    <s v="23"/>
    <x v="7"/>
    <s v="239"/>
    <s v="Public Safety"/>
    <s v="239A"/>
    <s v="Public Safety"/>
    <m/>
    <m/>
    <m/>
  </r>
  <r>
    <s v="BMC112"/>
    <x v="0"/>
    <s v="LABORF"/>
    <s v="2026"/>
    <n v="5325.03"/>
    <s v="GU001"/>
    <s v="239SY0"/>
    <s v="2191"/>
    <s v="696011"/>
    <m/>
    <m/>
    <s v="0"/>
    <s v="District"/>
    <s v="2"/>
    <s v="Bakersfield College"/>
    <s v="23"/>
    <x v="7"/>
    <s v="239"/>
    <s v="Public Safety"/>
    <s v="239A"/>
    <s v="Public Safety"/>
    <m/>
    <m/>
    <m/>
  </r>
  <r>
    <s v="BMC670"/>
    <x v="0"/>
    <s v="LABORF"/>
    <s v="2026"/>
    <n v="46784.18"/>
    <s v="GU001"/>
    <s v="239SY0"/>
    <s v="2191"/>
    <s v="677010"/>
    <m/>
    <m/>
    <s v="0"/>
    <s v="District"/>
    <s v="2"/>
    <s v="Bakersfield College"/>
    <s v="23"/>
    <x v="7"/>
    <s v="239"/>
    <s v="Public Safety"/>
    <s v="239A"/>
    <s v="Public Safety"/>
    <m/>
    <m/>
    <m/>
  </r>
  <r>
    <s v="BMN171"/>
    <x v="0"/>
    <s v="LABORF"/>
    <s v="2026"/>
    <n v="113446.77"/>
    <s v="GU001"/>
    <s v="23BBS2"/>
    <s v="2110"/>
    <s v="672000"/>
    <m/>
    <m/>
    <s v="0"/>
    <s v="District"/>
    <s v="2"/>
    <s v="Bakersfield College"/>
    <s v="23"/>
    <x v="7"/>
    <s v="23B"/>
    <s v="Director of Finance and Grants"/>
    <s v="23BB"/>
    <s v="BC Budget Office"/>
    <m/>
    <m/>
    <m/>
  </r>
  <r>
    <s v="BMC653"/>
    <x v="0"/>
    <s v="LABORF"/>
    <s v="2026"/>
    <n v="64918.94"/>
    <s v="GU001"/>
    <s v="23CMOB"/>
    <s v="2191"/>
    <s v="651000"/>
    <m/>
    <m/>
    <s v="0"/>
    <s v="District"/>
    <s v="2"/>
    <s v="Bakersfield College"/>
    <s v="23"/>
    <x v="7"/>
    <s v="23C"/>
    <s v="M &amp; O Manager"/>
    <s v="23CA"/>
    <s v="M &amp; O Manager"/>
    <m/>
    <m/>
    <m/>
  </r>
  <r>
    <s v="BMC828"/>
    <x v="0"/>
    <s v="LABORF"/>
    <s v="2026"/>
    <n v="43731.040000000001"/>
    <s v="GU001"/>
    <s v="23CMOC"/>
    <s v="2191"/>
    <s v="653000"/>
    <m/>
    <m/>
    <s v="0"/>
    <s v="District"/>
    <s v="2"/>
    <s v="Bakersfield College"/>
    <s v="23"/>
    <x v="7"/>
    <s v="23C"/>
    <s v="M &amp; O Manager"/>
    <s v="23CA"/>
    <s v="M &amp; O Manager"/>
    <m/>
    <m/>
    <m/>
  </r>
  <r>
    <s v="BMC059"/>
    <x v="0"/>
    <s v="LABORF"/>
    <s v="2026"/>
    <n v="39618.050000000003"/>
    <s v="GU001"/>
    <s v="23CMOC"/>
    <s v="2191"/>
    <s v="653000"/>
    <m/>
    <m/>
    <s v="0"/>
    <s v="District"/>
    <s v="2"/>
    <s v="Bakersfield College"/>
    <s v="23"/>
    <x v="7"/>
    <s v="23C"/>
    <s v="M &amp; O Manager"/>
    <s v="23CA"/>
    <s v="M &amp; O Manager"/>
    <m/>
    <m/>
    <m/>
  </r>
  <r>
    <s v="BTC010"/>
    <x v="0"/>
    <s v="LABORF"/>
    <s v="2026"/>
    <n v="0"/>
    <s v="GU001"/>
    <s v="23CMOC"/>
    <s v="2399"/>
    <s v="653000"/>
    <m/>
    <m/>
    <s v="0"/>
    <s v="District"/>
    <s v="2"/>
    <s v="Bakersfield College"/>
    <s v="23"/>
    <x v="7"/>
    <s v="23C"/>
    <s v="M &amp; O Manager"/>
    <s v="23CA"/>
    <s v="M &amp; O Manager"/>
    <m/>
    <m/>
    <m/>
  </r>
  <r>
    <s v="BMC524"/>
    <x v="0"/>
    <s v="LABORF"/>
    <s v="2026"/>
    <n v="40608.53"/>
    <s v="GU001"/>
    <s v="23CMOC"/>
    <s v="2191"/>
    <s v="653000"/>
    <m/>
    <m/>
    <s v="0"/>
    <s v="District"/>
    <s v="2"/>
    <s v="Bakersfield College"/>
    <s v="23"/>
    <x v="7"/>
    <s v="23C"/>
    <s v="M &amp; O Manager"/>
    <s v="23CA"/>
    <s v="M &amp; O Manager"/>
    <m/>
    <m/>
    <m/>
  </r>
  <r>
    <s v="BMC083"/>
    <x v="0"/>
    <s v="LABORF"/>
    <s v="2026"/>
    <n v="39594.550000000003"/>
    <s v="GU001"/>
    <s v="23CMOC"/>
    <s v="2191"/>
    <s v="653000"/>
    <m/>
    <m/>
    <s v="0"/>
    <s v="District"/>
    <s v="2"/>
    <s v="Bakersfield College"/>
    <s v="23"/>
    <x v="7"/>
    <s v="23C"/>
    <s v="M &amp; O Manager"/>
    <s v="23CA"/>
    <s v="M &amp; O Manager"/>
    <m/>
    <m/>
    <m/>
  </r>
  <r>
    <s v="BMC195"/>
    <x v="0"/>
    <s v="LABORF"/>
    <s v="2026"/>
    <n v="40584.480000000003"/>
    <s v="GU001"/>
    <s v="23CMOC"/>
    <s v="2191"/>
    <s v="653000"/>
    <m/>
    <m/>
    <s v="0"/>
    <s v="District"/>
    <s v="2"/>
    <s v="Bakersfield College"/>
    <s v="23"/>
    <x v="7"/>
    <s v="23C"/>
    <s v="M &amp; O Manager"/>
    <s v="23CA"/>
    <s v="M &amp; O Manager"/>
    <m/>
    <m/>
    <m/>
  </r>
  <r>
    <s v="BMC145"/>
    <x v="0"/>
    <s v="LABORF"/>
    <s v="2026"/>
    <n v="42664.41"/>
    <s v="GU001"/>
    <s v="23CMOG"/>
    <s v="2191"/>
    <s v="655000"/>
    <m/>
    <m/>
    <s v="0"/>
    <s v="District"/>
    <s v="2"/>
    <s v="Bakersfield College"/>
    <s v="23"/>
    <x v="7"/>
    <s v="23C"/>
    <s v="M &amp; O Manager"/>
    <s v="23CA"/>
    <s v="M &amp; O Manager"/>
    <m/>
    <m/>
    <m/>
  </r>
  <r>
    <s v="BMC107"/>
    <x v="0"/>
    <s v="LABORF"/>
    <s v="2026"/>
    <n v="39618.050000000003"/>
    <s v="GU001"/>
    <s v="23CMOG"/>
    <s v="2191"/>
    <s v="655000"/>
    <m/>
    <m/>
    <s v="0"/>
    <s v="District"/>
    <s v="2"/>
    <s v="Bakersfield College"/>
    <s v="23"/>
    <x v="7"/>
    <s v="23C"/>
    <s v="M &amp; O Manager"/>
    <s v="23CA"/>
    <s v="M &amp; O Manager"/>
    <m/>
    <m/>
    <m/>
  </r>
  <r>
    <s v="BMC033"/>
    <x v="0"/>
    <s v="LABORF"/>
    <s v="2026"/>
    <n v="45944.93"/>
    <s v="GU001"/>
    <s v="23CMOG"/>
    <s v="2191"/>
    <s v="655000"/>
    <m/>
    <m/>
    <s v="0"/>
    <s v="District"/>
    <s v="2"/>
    <s v="Bakersfield College"/>
    <s v="23"/>
    <x v="7"/>
    <s v="23C"/>
    <s v="M &amp; O Manager"/>
    <s v="23CA"/>
    <s v="M &amp; O Manager"/>
    <m/>
    <m/>
    <m/>
  </r>
  <r>
    <s v="BMC208"/>
    <x v="0"/>
    <s v="LABORF"/>
    <s v="2026"/>
    <n v="38651.89"/>
    <s v="BF100"/>
    <s v="23DCS2"/>
    <s v="2191"/>
    <s v="694011"/>
    <m/>
    <m/>
    <s v="0"/>
    <s v="District"/>
    <s v="2"/>
    <s v="Bakersfield College"/>
    <s v="23"/>
    <x v="7"/>
    <s v="23F"/>
    <s v="BC Food Service"/>
    <s v="23FS"/>
    <s v="BC Food Service"/>
    <m/>
    <m/>
    <m/>
  </r>
  <r>
    <s v="BTC037"/>
    <x v="0"/>
    <s v="LABORF"/>
    <s v="2026"/>
    <n v="0"/>
    <s v="BF100"/>
    <s v="23DCS2"/>
    <s v="2399"/>
    <s v="694011"/>
    <m/>
    <m/>
    <s v="0"/>
    <s v="District"/>
    <s v="2"/>
    <s v="Bakersfield College"/>
    <s v="23"/>
    <x v="7"/>
    <s v="23F"/>
    <s v="BC Food Service"/>
    <s v="23FS"/>
    <s v="BC Food Service"/>
    <m/>
    <m/>
    <m/>
  </r>
  <r>
    <s v="BMC767"/>
    <x v="0"/>
    <s v="LABORF"/>
    <s v="2026"/>
    <n v="36463.919999999998"/>
    <s v="BF100"/>
    <s v="23DFS1"/>
    <s v="2191"/>
    <s v="694011"/>
    <m/>
    <m/>
    <s v="0"/>
    <s v="District"/>
    <s v="2"/>
    <s v="Bakersfield College"/>
    <s v="23"/>
    <x v="7"/>
    <s v="23F"/>
    <s v="BC Food Service"/>
    <s v="23FS"/>
    <s v="BC Food Service"/>
    <m/>
    <m/>
    <m/>
  </r>
  <r>
    <s v="BMC768"/>
    <x v="0"/>
    <s v="LABORF"/>
    <s v="2026"/>
    <n v="40608.53"/>
    <s v="BF100"/>
    <s v="23DFS1"/>
    <s v="2191"/>
    <s v="694011"/>
    <m/>
    <m/>
    <s v="0"/>
    <s v="District"/>
    <s v="2"/>
    <s v="Bakersfield College"/>
    <s v="23"/>
    <x v="7"/>
    <s v="23F"/>
    <s v="BC Food Service"/>
    <s v="23FS"/>
    <s v="BC Food Service"/>
    <m/>
    <m/>
    <m/>
  </r>
  <r>
    <s v="BMN021"/>
    <x v="0"/>
    <s v="LABORF"/>
    <s v="2026"/>
    <n v="83856.160000000003"/>
    <s v="GU001"/>
    <s v="240PI0"/>
    <s v="2110"/>
    <s v="709000"/>
    <m/>
    <m/>
    <s v="0"/>
    <s v="District"/>
    <s v="2"/>
    <s v="Bakersfield College"/>
    <s v="24"/>
    <x v="8"/>
    <s v="240"/>
    <s v="Director-Institutnl Dev/Foundation"/>
    <s v="240A"/>
    <s v="Director-Institutnl Dev/Foundation"/>
    <m/>
    <m/>
    <m/>
  </r>
  <r>
    <s v="BTC167"/>
    <x v="0"/>
    <s v="LABORF"/>
    <s v="2026"/>
    <n v="0"/>
    <s v="GU001"/>
    <s v="260VS0"/>
    <s v="2399"/>
    <s v="649090"/>
    <m/>
    <m/>
    <s v="0"/>
    <s v="District"/>
    <s v="2"/>
    <s v="Bakersfield College"/>
    <s v="26"/>
    <x v="9"/>
    <s v="260"/>
    <s v="VP of Student Services"/>
    <s v="260A"/>
    <s v="VP of Student Services"/>
    <m/>
    <m/>
    <m/>
  </r>
  <r>
    <s v="BTC007"/>
    <x v="0"/>
    <s v="LABORF"/>
    <s v="2026"/>
    <n v="0"/>
    <s v="GU001"/>
    <s v="260VS0"/>
    <s v="2399"/>
    <s v="649090"/>
    <m/>
    <m/>
    <s v="0"/>
    <s v="District"/>
    <s v="2"/>
    <s v="Bakersfield College"/>
    <s v="26"/>
    <x v="9"/>
    <s v="260"/>
    <s v="VP of Student Services"/>
    <s v="260A"/>
    <s v="VP of Student Services"/>
    <m/>
    <m/>
    <m/>
  </r>
  <r>
    <s v="BTC009"/>
    <x v="0"/>
    <s v="LABORF"/>
    <s v="2026"/>
    <n v="0"/>
    <s v="GU001"/>
    <s v="260VS0"/>
    <s v="2399"/>
    <s v="649090"/>
    <m/>
    <m/>
    <s v="0"/>
    <s v="District"/>
    <s v="2"/>
    <s v="Bakersfield College"/>
    <s v="26"/>
    <x v="9"/>
    <s v="260"/>
    <s v="VP of Student Services"/>
    <s v="260A"/>
    <s v="VP of Student Services"/>
    <m/>
    <m/>
    <m/>
  </r>
  <r>
    <s v="BTC134"/>
    <x v="0"/>
    <s v="LABORF"/>
    <s v="2026"/>
    <n v="0"/>
    <s v="GU001"/>
    <s v="260VS0"/>
    <s v="2399"/>
    <s v="649090"/>
    <m/>
    <m/>
    <s v="0"/>
    <s v="District"/>
    <s v="2"/>
    <s v="Bakersfield College"/>
    <s v="26"/>
    <x v="9"/>
    <s v="260"/>
    <s v="VP of Student Services"/>
    <s v="260A"/>
    <s v="VP of Student Services"/>
    <m/>
    <m/>
    <m/>
  </r>
  <r>
    <s v="BTC170"/>
    <x v="0"/>
    <s v="LABORF"/>
    <s v="2026"/>
    <n v="0"/>
    <s v="GU001"/>
    <s v="260VS0"/>
    <s v="2399"/>
    <s v="649090"/>
    <m/>
    <m/>
    <s v="0"/>
    <s v="District"/>
    <s v="2"/>
    <s v="Bakersfield College"/>
    <s v="26"/>
    <x v="9"/>
    <s v="260"/>
    <s v="VP of Student Services"/>
    <s v="260A"/>
    <s v="VP of Student Services"/>
    <m/>
    <m/>
    <m/>
  </r>
  <r>
    <s v="BTC003"/>
    <x v="0"/>
    <s v="LABORF"/>
    <s v="2026"/>
    <n v="0"/>
    <s v="GU001"/>
    <s v="260VS0"/>
    <s v="2399"/>
    <s v="649090"/>
    <m/>
    <m/>
    <s v="0"/>
    <s v="District"/>
    <s v="2"/>
    <s v="Bakersfield College"/>
    <s v="26"/>
    <x v="9"/>
    <s v="260"/>
    <s v="VP of Student Services"/>
    <s v="260A"/>
    <s v="VP of Student Services"/>
    <m/>
    <m/>
    <m/>
  </r>
  <r>
    <s v="BTC022"/>
    <x v="0"/>
    <s v="LABORF"/>
    <s v="2026"/>
    <n v="0"/>
    <s v="GU001"/>
    <s v="260VS0"/>
    <s v="2399"/>
    <s v="649090"/>
    <m/>
    <m/>
    <s v="0"/>
    <s v="District"/>
    <s v="2"/>
    <s v="Bakersfield College"/>
    <s v="26"/>
    <x v="9"/>
    <s v="260"/>
    <s v="VP of Student Services"/>
    <s v="260A"/>
    <s v="VP of Student Services"/>
    <m/>
    <m/>
    <m/>
  </r>
  <r>
    <s v="BTC138"/>
    <x v="0"/>
    <s v="LABORF"/>
    <s v="2026"/>
    <n v="0"/>
    <s v="GU001"/>
    <s v="260VS0"/>
    <s v="2399"/>
    <s v="649090"/>
    <m/>
    <m/>
    <s v="0"/>
    <s v="District"/>
    <s v="2"/>
    <s v="Bakersfield College"/>
    <s v="26"/>
    <x v="9"/>
    <s v="260"/>
    <s v="VP of Student Services"/>
    <s v="260A"/>
    <s v="VP of Student Services"/>
    <m/>
    <m/>
    <m/>
  </r>
  <r>
    <s v="BTC182"/>
    <x v="0"/>
    <s v="LABORF"/>
    <s v="2026"/>
    <n v="0"/>
    <s v="GU001"/>
    <s v="260VS0"/>
    <s v="2399"/>
    <s v="649090"/>
    <m/>
    <m/>
    <s v="0"/>
    <s v="District"/>
    <s v="2"/>
    <s v="Bakersfield College"/>
    <s v="26"/>
    <x v="9"/>
    <s v="260"/>
    <s v="VP of Student Services"/>
    <s v="260A"/>
    <s v="VP of Student Services"/>
    <m/>
    <m/>
    <m/>
  </r>
  <r>
    <s v="BTC184"/>
    <x v="0"/>
    <s v="LABORF"/>
    <s v="2026"/>
    <n v="0"/>
    <s v="GU001"/>
    <s v="260VS0"/>
    <s v="2399"/>
    <s v="649090"/>
    <m/>
    <m/>
    <s v="0"/>
    <s v="District"/>
    <s v="2"/>
    <s v="Bakersfield College"/>
    <s v="26"/>
    <x v="9"/>
    <s v="260"/>
    <s v="VP of Student Services"/>
    <s v="260A"/>
    <s v="VP of Student Services"/>
    <m/>
    <m/>
    <m/>
  </r>
  <r>
    <s v="BTC202"/>
    <x v="0"/>
    <s v="LABORF"/>
    <s v="2026"/>
    <n v="0"/>
    <s v="GU001"/>
    <s v="260VS0"/>
    <s v="2399"/>
    <s v="649090"/>
    <m/>
    <m/>
    <s v="0"/>
    <s v="District"/>
    <s v="2"/>
    <s v="Bakersfield College"/>
    <s v="26"/>
    <x v="9"/>
    <s v="260"/>
    <s v="VP of Student Services"/>
    <s v="260A"/>
    <s v="VP of Student Services"/>
    <m/>
    <m/>
    <m/>
  </r>
  <r>
    <s v="BTC208"/>
    <x v="0"/>
    <s v="LABORF"/>
    <s v="2026"/>
    <n v="0"/>
    <s v="GU001"/>
    <s v="260VS0"/>
    <s v="2399"/>
    <s v="649090"/>
    <m/>
    <m/>
    <s v="0"/>
    <s v="District"/>
    <s v="2"/>
    <s v="Bakersfield College"/>
    <s v="26"/>
    <x v="9"/>
    <s v="260"/>
    <s v="VP of Student Services"/>
    <s v="260A"/>
    <s v="VP of Student Services"/>
    <m/>
    <m/>
    <m/>
  </r>
  <r>
    <s v="BS2425"/>
    <x v="0"/>
    <s v="LABORF"/>
    <s v="2026"/>
    <n v="0"/>
    <s v="GU001"/>
    <s v="260VS0"/>
    <s v="2392"/>
    <s v="649090"/>
    <m/>
    <m/>
    <s v="0"/>
    <s v="District"/>
    <s v="2"/>
    <s v="Bakersfield College"/>
    <s v="26"/>
    <x v="9"/>
    <s v="260"/>
    <s v="VP of Student Services"/>
    <s v="260A"/>
    <s v="VP of Student Services"/>
    <m/>
    <m/>
    <m/>
  </r>
  <r>
    <s v="BTC040"/>
    <x v="0"/>
    <s v="LABORF"/>
    <s v="2026"/>
    <n v="0"/>
    <s v="GU001"/>
    <s v="260VS0"/>
    <s v="2399"/>
    <s v="649090"/>
    <m/>
    <m/>
    <s v="0"/>
    <s v="District"/>
    <s v="2"/>
    <s v="Bakersfield College"/>
    <s v="26"/>
    <x v="9"/>
    <s v="260"/>
    <s v="VP of Student Services"/>
    <s v="260A"/>
    <s v="VP of Student Services"/>
    <m/>
    <m/>
    <m/>
  </r>
  <r>
    <s v="BMN219"/>
    <x v="0"/>
    <s v="LABORF"/>
    <s v="2026"/>
    <n v="134531.96"/>
    <s v="GU001"/>
    <s v="267HX1"/>
    <s v="2110"/>
    <s v="697000"/>
    <m/>
    <m/>
    <s v="0"/>
    <s v="District"/>
    <s v="2"/>
    <s v="Bakersfield College"/>
    <s v="26"/>
    <x v="9"/>
    <s v="267"/>
    <s v="Dean of Student Services"/>
    <s v="267A"/>
    <s v="Dean of Student Services"/>
    <m/>
    <m/>
    <m/>
  </r>
  <r>
    <s v="BMN150"/>
    <x v="0"/>
    <s v="LABORF"/>
    <s v="2026"/>
    <n v="0"/>
    <s v="TA100"/>
    <s v="267SA1"/>
    <s v="2110"/>
    <s v="649060"/>
    <m/>
    <m/>
    <s v="0"/>
    <s v="District"/>
    <s v="2"/>
    <s v="Bakersfield College"/>
    <s v="26"/>
    <x v="9"/>
    <s v="267"/>
    <s v="Dean of Student Services"/>
    <s v="267A"/>
    <s v="Dean of Student Services"/>
    <m/>
    <m/>
    <m/>
  </r>
  <r>
    <s v="BMC257"/>
    <x v="0"/>
    <s v="LABORF"/>
    <s v="2026"/>
    <n v="48270.81"/>
    <s v="RP037"/>
    <s v="267BN1"/>
    <s v="2191"/>
    <s v="649090"/>
    <m/>
    <m/>
    <s v="0"/>
    <s v="District"/>
    <s v="2"/>
    <s v="Bakersfield College"/>
    <s v="26"/>
    <x v="9"/>
    <s v="267"/>
    <s v="Dean of Student Services"/>
    <s v="267B"/>
    <s v="Basic Needs"/>
    <m/>
    <m/>
    <m/>
  </r>
  <r>
    <s v="BPE012"/>
    <x v="0"/>
    <s v="LABORF"/>
    <s v="2026"/>
    <n v="0"/>
    <s v="RP383"/>
    <s v="267MF1"/>
    <s v="2394"/>
    <s v="644000"/>
    <m/>
    <m/>
    <s v="0"/>
    <s v="District"/>
    <s v="2"/>
    <s v="Bakersfield College"/>
    <s v="26"/>
    <x v="9"/>
    <s v="267"/>
    <s v="Dean of Student Services"/>
    <s v="267M"/>
    <s v="Mental Health"/>
    <m/>
    <m/>
    <m/>
  </r>
  <r>
    <s v="BMC252"/>
    <x v="0"/>
    <s v="LABORF"/>
    <s v="2026"/>
    <n v="0"/>
    <s v="RP510"/>
    <s v="26BHS1"/>
    <s v="2191"/>
    <s v="644000"/>
    <m/>
    <m/>
    <s v="0"/>
    <s v="District"/>
    <s v="2"/>
    <s v="Bakersfield College"/>
    <s v="26"/>
    <x v="9"/>
    <s v="26B"/>
    <s v="Director of Student Health"/>
    <s v="26BH"/>
    <s v="Director of Student Health"/>
    <m/>
    <m/>
    <m/>
  </r>
  <r>
    <s v="BMC229"/>
    <x v="0"/>
    <s v="LABORF"/>
    <s v="2026"/>
    <n v="71658.28"/>
    <s v="GU001"/>
    <s v="26CCG1"/>
    <s v="2191"/>
    <s v="631000"/>
    <m/>
    <m/>
    <s v="0"/>
    <s v="District"/>
    <s v="2"/>
    <s v="Bakersfield College"/>
    <s v="26"/>
    <x v="9"/>
    <s v="26C"/>
    <s v="Dean of Student Development Success"/>
    <s v="26CC"/>
    <s v="Dean of Student Develop Success"/>
    <m/>
    <m/>
    <m/>
  </r>
  <r>
    <s v="BMF621"/>
    <x v="0"/>
    <s v="LABORF"/>
    <s v="2026"/>
    <n v="0"/>
    <s v="GU001"/>
    <s v="26CCG1"/>
    <s v="1231"/>
    <s v="631000"/>
    <m/>
    <m/>
    <s v="0"/>
    <s v="District"/>
    <s v="2"/>
    <s v="Bakersfield College"/>
    <s v="26"/>
    <x v="9"/>
    <s v="26C"/>
    <s v="Dean of Student Development Success"/>
    <s v="26CC"/>
    <s v="Dean of Student Develop Success"/>
    <m/>
    <m/>
    <m/>
  </r>
  <r>
    <s v="BMC253"/>
    <x v="0"/>
    <s v="LABORF"/>
    <s v="2026"/>
    <n v="49477.61"/>
    <s v="GU001"/>
    <s v="26CCG1"/>
    <s v="2191"/>
    <s v="631000"/>
    <m/>
    <m/>
    <s v="0"/>
    <s v="District"/>
    <s v="2"/>
    <s v="Bakersfield College"/>
    <s v="26"/>
    <x v="9"/>
    <s v="26C"/>
    <s v="Dean of Student Development Success"/>
    <s v="26CC"/>
    <s v="Dean of Student Develop Success"/>
    <m/>
    <m/>
    <m/>
  </r>
  <r>
    <s v="BMN114"/>
    <x v="0"/>
    <s v="LABORF"/>
    <s v="2026"/>
    <n v="44444.25"/>
    <s v="GU001"/>
    <s v="26DDEN"/>
    <s v="2110"/>
    <s v="679000"/>
    <s v="DORESV"/>
    <m/>
    <s v="0"/>
    <s v="District"/>
    <s v="2"/>
    <s v="Bakersfield College"/>
    <s v="26"/>
    <x v="9"/>
    <s v="26D"/>
    <s v="Assoc VP - BC"/>
    <s v="26DA"/>
    <s v="Dir Outreach Services"/>
    <m/>
    <m/>
    <m/>
  </r>
  <r>
    <s v="BMC818"/>
    <x v="0"/>
    <s v="LABORF"/>
    <s v="2026"/>
    <n v="45944.88"/>
    <s v="GU001"/>
    <s v="26DDEN"/>
    <s v="2191"/>
    <s v="601000"/>
    <m/>
    <m/>
    <s v="0"/>
    <s v="District"/>
    <s v="2"/>
    <s v="Bakersfield College"/>
    <s v="26"/>
    <x v="9"/>
    <s v="26D"/>
    <s v="Assoc VP - BC"/>
    <s v="26DA"/>
    <s v="Dir Outreach Services"/>
    <m/>
    <m/>
    <m/>
  </r>
  <r>
    <s v="BMC020"/>
    <x v="0"/>
    <s v="LABORF"/>
    <s v="2026"/>
    <n v="66541.89"/>
    <s v="GU001"/>
    <s v="26EAS1"/>
    <s v="2191"/>
    <s v="620000"/>
    <m/>
    <m/>
    <s v="0"/>
    <s v="District"/>
    <s v="2"/>
    <s v="Bakersfield College"/>
    <s v="26"/>
    <x v="9"/>
    <s v="26E"/>
    <s v="Assoc VP - BC"/>
    <s v="26ED"/>
    <s v="BC DSPS"/>
    <m/>
    <m/>
    <m/>
  </r>
  <r>
    <s v="BMF600"/>
    <x v="0"/>
    <s v="LABORF"/>
    <s v="2026"/>
    <n v="144221.01999999999"/>
    <s v="RP008"/>
    <s v="26EDS1"/>
    <s v="1231"/>
    <s v="642000"/>
    <m/>
    <m/>
    <s v="0"/>
    <s v="District"/>
    <s v="2"/>
    <s v="Bakersfield College"/>
    <s v="26"/>
    <x v="9"/>
    <s v="26E"/>
    <s v="Assoc VP - BC"/>
    <s v="26ED"/>
    <s v="BC DSPS"/>
    <m/>
    <m/>
    <m/>
  </r>
  <r>
    <s v="BMC602"/>
    <x v="0"/>
    <s v="LABORF"/>
    <s v="2026"/>
    <n v="34429.599999999999"/>
    <s v="RP008"/>
    <s v="26EDS1"/>
    <s v="2191"/>
    <s v="642000"/>
    <m/>
    <m/>
    <s v="0"/>
    <s v="District"/>
    <s v="2"/>
    <s v="Bakersfield College"/>
    <s v="26"/>
    <x v="9"/>
    <s v="26E"/>
    <s v="Assoc VP - BC"/>
    <s v="26ED"/>
    <s v="BC DSPS"/>
    <m/>
    <m/>
    <m/>
  </r>
  <r>
    <s v="BMC762"/>
    <x v="0"/>
    <s v="LABORF"/>
    <s v="2026"/>
    <n v="39618.07"/>
    <s v="GU001"/>
    <s v="26FFA1"/>
    <s v="2191"/>
    <s v="646000"/>
    <m/>
    <m/>
    <s v="0"/>
    <s v="District"/>
    <s v="2"/>
    <s v="Bakersfield College"/>
    <s v="26"/>
    <x v="9"/>
    <s v="26F"/>
    <s v="Director Financial Aid"/>
    <s v="26FA"/>
    <s v="Director Financial Aid (New Queue)"/>
    <m/>
    <m/>
    <m/>
  </r>
  <r>
    <s v="BMC854"/>
    <x v="0"/>
    <s v="LABORF"/>
    <s v="2026"/>
    <n v="60283.63"/>
    <s v="GU001"/>
    <s v="26FFA1"/>
    <s v="2191"/>
    <s v="646000"/>
    <m/>
    <m/>
    <s v="0"/>
    <s v="District"/>
    <s v="2"/>
    <s v="Bakersfield College"/>
    <s v="26"/>
    <x v="9"/>
    <s v="26F"/>
    <s v="Director Financial Aid"/>
    <s v="26FA"/>
    <s v="Director Financial Aid (New Queue)"/>
    <m/>
    <m/>
    <m/>
  </r>
  <r>
    <s v="BMF523"/>
    <x v="0"/>
    <s v="LABORF"/>
    <s v="2026"/>
    <n v="42482.39"/>
    <s v="RP350"/>
    <s v="26GCW1"/>
    <s v="1231"/>
    <s v="641010"/>
    <s v="CALLCO"/>
    <m/>
    <s v="0"/>
    <s v="District"/>
    <s v="2"/>
    <s v="Bakersfield College"/>
    <s v="26"/>
    <x v="9"/>
    <s v="26G"/>
    <s v="Assoc VP - BC"/>
    <s v="26GA"/>
    <s v="EOPS/CARE"/>
    <m/>
    <m/>
    <m/>
  </r>
  <r>
    <s v="BMN144"/>
    <x v="0"/>
    <s v="LABORF"/>
    <s v="2026"/>
    <n v="46513.17"/>
    <s v="RP005"/>
    <s v="26GEO1"/>
    <s v="2110"/>
    <s v="643000"/>
    <s v="EOPLCA"/>
    <m/>
    <s v="0"/>
    <s v="District"/>
    <s v="2"/>
    <s v="Bakersfield College"/>
    <s v="26"/>
    <x v="9"/>
    <s v="26G"/>
    <s v="Assoc VP - BC"/>
    <s v="26GA"/>
    <s v="EOPS/CARE"/>
    <m/>
    <m/>
    <m/>
  </r>
  <r>
    <s v="BMC134"/>
    <x v="0"/>
    <s v="LABORF"/>
    <s v="2026"/>
    <n v="9654.16"/>
    <s v="RP023"/>
    <s v="26GFY1"/>
    <s v="2191"/>
    <s v="649090"/>
    <s v="NXULRC"/>
    <m/>
    <s v="0"/>
    <s v="District"/>
    <s v="2"/>
    <s v="Bakersfield College"/>
    <s v="26"/>
    <x v="9"/>
    <s v="26G"/>
    <s v="Assoc VP - BC"/>
    <s v="26GA"/>
    <s v="EOPS/CARE"/>
    <m/>
    <m/>
    <m/>
  </r>
  <r>
    <s v="BMC830"/>
    <x v="0"/>
    <s v="LABORF"/>
    <s v="2026"/>
    <n v="60283.63"/>
    <s v="GU001"/>
    <s v="26HAR1"/>
    <s v="2191"/>
    <s v="620000"/>
    <m/>
    <m/>
    <s v="0"/>
    <s v="District"/>
    <s v="2"/>
    <s v="Bakersfield College"/>
    <s v="26"/>
    <x v="9"/>
    <s v="26H"/>
    <s v="ADMISSIONS &amp; RECS."/>
    <s v="26HA"/>
    <s v="ADMISSIONS &amp; RECS."/>
    <m/>
    <m/>
    <m/>
  </r>
  <r>
    <s v="BTC001"/>
    <x v="0"/>
    <s v="LABORF"/>
    <s v="2026"/>
    <n v="0"/>
    <s v="GU001"/>
    <s v="26HAR1"/>
    <s v="2399"/>
    <s v="620000"/>
    <m/>
    <m/>
    <s v="0"/>
    <s v="District"/>
    <s v="2"/>
    <s v="Bakersfield College"/>
    <s v="26"/>
    <x v="9"/>
    <s v="26H"/>
    <s v="ADMISSIONS &amp; RECS."/>
    <s v="26HA"/>
    <s v="ADMISSIONS &amp; RECS."/>
    <m/>
    <m/>
    <m/>
  </r>
  <r>
    <s v="BMC135"/>
    <x v="0"/>
    <s v="LABORF"/>
    <s v="2026"/>
    <n v="53281.97"/>
    <s v="GU001"/>
    <s v="26HAR1"/>
    <s v="2191"/>
    <s v="620000"/>
    <m/>
    <m/>
    <s v="0"/>
    <s v="District"/>
    <s v="2"/>
    <s v="Bakersfield College"/>
    <s v="26"/>
    <x v="9"/>
    <s v="26H"/>
    <s v="ADMISSIONS &amp; RECS."/>
    <s v="26HA"/>
    <s v="ADMISSIONS &amp; RECS."/>
    <m/>
    <m/>
    <m/>
  </r>
  <r>
    <s v="BMN009"/>
    <x v="0"/>
    <s v="LABORF"/>
    <s v="2026"/>
    <n v="134531.96"/>
    <s v="GU001"/>
    <s v="26HAR1"/>
    <s v="2110"/>
    <s v="620000"/>
    <m/>
    <m/>
    <s v="0"/>
    <s v="District"/>
    <s v="2"/>
    <s v="Bakersfield College"/>
    <s v="26"/>
    <x v="9"/>
    <s v="26H"/>
    <s v="ADMISSIONS &amp; RECS."/>
    <s v="26HA"/>
    <s v="ADMISSIONS &amp; RECS."/>
    <m/>
    <m/>
    <m/>
  </r>
  <r>
    <s v="BMC760"/>
    <x v="0"/>
    <s v="LABORF"/>
    <s v="2026"/>
    <n v="69910.559999999998"/>
    <s v="GU001"/>
    <s v="26HAR2"/>
    <s v="2191"/>
    <s v="620000"/>
    <m/>
    <m/>
    <s v="0"/>
    <s v="District"/>
    <s v="2"/>
    <s v="Bakersfield College"/>
    <s v="26"/>
    <x v="9"/>
    <s v="26H"/>
    <s v="ADMISSIONS &amp; RECS."/>
    <s v="26HA"/>
    <s v="ADMISSIONS &amp; RECS."/>
    <m/>
    <m/>
    <m/>
  </r>
  <r>
    <s v="BPE015"/>
    <x v="0"/>
    <s v="LABORF"/>
    <s v="2026"/>
    <n v="0"/>
    <s v="RP131"/>
    <s v="26JFG1"/>
    <s v="2394"/>
    <s v="649080"/>
    <s v="FKCFEN"/>
    <m/>
    <s v="0"/>
    <s v="District"/>
    <s v="2"/>
    <s v="Bakersfield College"/>
    <s v="26"/>
    <x v="9"/>
    <s v="26J"/>
    <s v="Director Special Programs"/>
    <s v="26JF"/>
    <s v="BC Foster Care Grants"/>
    <m/>
    <m/>
    <m/>
  </r>
  <r>
    <s v="BMM050"/>
    <x v="0"/>
    <s v="LABORF"/>
    <s v="2026"/>
    <n v="74249.05"/>
    <s v="GU001"/>
    <s v="26KCG2"/>
    <s v="1214"/>
    <s v="649040"/>
    <m/>
    <m/>
    <s v="0"/>
    <s v="District"/>
    <s v="2"/>
    <s v="Bakersfield College"/>
    <s v="26"/>
    <x v="9"/>
    <s v="26K"/>
    <s v="Director Transfer Pathways"/>
    <s v="26KC"/>
    <s v="BC INTERNATIONAL"/>
    <m/>
    <m/>
    <m/>
  </r>
  <r>
    <s v="BMM050"/>
    <x v="0"/>
    <s v="LABORF"/>
    <s v="2026"/>
    <n v="37124.53"/>
    <s v="RP384"/>
    <s v="26LEQA"/>
    <s v="1214"/>
    <s v="649090"/>
    <m/>
    <m/>
    <s v="0"/>
    <s v="District"/>
    <s v="2"/>
    <s v="Bakersfield College"/>
    <s v="26"/>
    <x v="9"/>
    <s v="26L"/>
    <s v="Dir Categorical Programs"/>
    <s v="26LA"/>
    <s v="Categorical Programs"/>
    <m/>
    <m/>
    <m/>
  </r>
  <r>
    <s v="BMC679"/>
    <x v="0"/>
    <s v="LABORF"/>
    <s v="2026"/>
    <n v="24135.4"/>
    <s v="RP384"/>
    <s v="26LEQA"/>
    <s v="2191"/>
    <s v="649090"/>
    <m/>
    <m/>
    <s v="0"/>
    <s v="District"/>
    <s v="2"/>
    <s v="Bakersfield College"/>
    <s v="26"/>
    <x v="9"/>
    <s v="26L"/>
    <s v="Dir Categorical Programs"/>
    <s v="26LA"/>
    <s v="Categorical Programs"/>
    <m/>
    <m/>
    <m/>
  </r>
  <r>
    <s v="BMN081"/>
    <x v="0"/>
    <s v="LABORF"/>
    <s v="2026"/>
    <n v="0"/>
    <s v="RP384"/>
    <s v="26LEQA"/>
    <s v="2110"/>
    <s v="649090"/>
    <m/>
    <m/>
    <s v="0"/>
    <s v="District"/>
    <s v="2"/>
    <s v="Bakersfield College"/>
    <s v="26"/>
    <x v="9"/>
    <s v="26L"/>
    <s v="Dir Categorical Programs"/>
    <s v="26LA"/>
    <s v="Categorical Programs"/>
    <m/>
    <m/>
    <m/>
  </r>
  <r>
    <s v="BMC512"/>
    <x v="0"/>
    <s v="LABORF"/>
    <s v="2026"/>
    <n v="36724.93"/>
    <s v="RP384"/>
    <s v="26LEQA"/>
    <s v="2191"/>
    <s v="649090"/>
    <m/>
    <m/>
    <s v="0"/>
    <s v="District"/>
    <s v="2"/>
    <s v="Bakersfield College"/>
    <s v="26"/>
    <x v="9"/>
    <s v="26L"/>
    <s v="Dir Categorical Programs"/>
    <s v="26LA"/>
    <s v="Categorical Programs"/>
    <m/>
    <m/>
    <m/>
  </r>
  <r>
    <s v="BMF577"/>
    <x v="0"/>
    <s v="LABORF"/>
    <s v="2026"/>
    <n v="81063.3"/>
    <s v="RP384"/>
    <s v="26LEQA"/>
    <s v="1231"/>
    <s v="649090"/>
    <m/>
    <m/>
    <s v="0"/>
    <s v="District"/>
    <s v="2"/>
    <s v="Bakersfield College"/>
    <s v="26"/>
    <x v="9"/>
    <s v="26L"/>
    <s v="Dir Categorical Programs"/>
    <s v="26LA"/>
    <s v="Categorical Programs"/>
    <m/>
    <m/>
    <m/>
  </r>
  <r>
    <s v="BMF576"/>
    <x v="0"/>
    <s v="LABORF"/>
    <s v="2026"/>
    <n v="66171.7"/>
    <s v="RP384"/>
    <s v="26LEQA"/>
    <s v="1231"/>
    <s v="649090"/>
    <m/>
    <m/>
    <s v="0"/>
    <s v="District"/>
    <s v="2"/>
    <s v="Bakersfield College"/>
    <s v="26"/>
    <x v="9"/>
    <s v="26L"/>
    <s v="Dir Categorical Programs"/>
    <s v="26LA"/>
    <s v="Categorical Programs"/>
    <m/>
    <m/>
    <m/>
  </r>
  <r>
    <s v="BMC682"/>
    <x v="0"/>
    <s v="LABORF"/>
    <s v="2026"/>
    <n v="34955.26"/>
    <s v="RP384"/>
    <s v="26LEQA"/>
    <s v="2191"/>
    <s v="649090"/>
    <m/>
    <m/>
    <s v="0"/>
    <s v="District"/>
    <s v="2"/>
    <s v="Bakersfield College"/>
    <s v="26"/>
    <x v="9"/>
    <s v="26L"/>
    <s v="Dir Categorical Programs"/>
    <s v="26LA"/>
    <s v="Categorical Programs"/>
    <m/>
    <m/>
    <m/>
  </r>
  <r>
    <s v="BPE702"/>
    <x v="0"/>
    <s v="LABORF"/>
    <s v="2026"/>
    <n v="0"/>
    <s v="RP384"/>
    <s v="26LEQA"/>
    <s v="2394"/>
    <s v="649090"/>
    <m/>
    <m/>
    <s v="0"/>
    <s v="District"/>
    <s v="2"/>
    <s v="Bakersfield College"/>
    <s v="26"/>
    <x v="9"/>
    <s v="26L"/>
    <s v="Dir Categorical Programs"/>
    <s v="26LA"/>
    <s v="Categorical Programs"/>
    <m/>
    <m/>
    <m/>
  </r>
  <r>
    <s v="BMC016"/>
    <x v="0"/>
    <s v="LABORF"/>
    <s v="2026"/>
    <n v="24738.81"/>
    <s v="RP384"/>
    <s v="26LEQB"/>
    <s v="2191"/>
    <s v="649090"/>
    <m/>
    <m/>
    <s v="0"/>
    <s v="District"/>
    <s v="2"/>
    <s v="Bakersfield College"/>
    <s v="26"/>
    <x v="9"/>
    <s v="26L"/>
    <s v="Dir Categorical Programs"/>
    <s v="26LA"/>
    <s v="Categorical Programs"/>
    <m/>
    <m/>
    <m/>
  </r>
  <r>
    <s v="BMN130"/>
    <x v="0"/>
    <s v="LABORF"/>
    <s v="2026"/>
    <n v="62537.54"/>
    <s v="RP384"/>
    <s v="26LEQB"/>
    <s v="2110"/>
    <s v="649090"/>
    <m/>
    <m/>
    <s v="0"/>
    <s v="District"/>
    <s v="2"/>
    <s v="Bakersfield College"/>
    <s v="26"/>
    <x v="9"/>
    <s v="26L"/>
    <s v="Dir Categorical Programs"/>
    <s v="26LA"/>
    <s v="Categorical Programs"/>
    <m/>
    <m/>
    <m/>
  </r>
  <r>
    <s v="BMN189"/>
    <x v="0"/>
    <s v="LABORF"/>
    <s v="2026"/>
    <n v="110679.78"/>
    <s v="RP029"/>
    <s v="26JNA1"/>
    <s v="2110"/>
    <s v="649090"/>
    <m/>
    <m/>
    <s v="0"/>
    <s v="District"/>
    <s v="2"/>
    <s v="Bakersfield College"/>
    <s v="26"/>
    <x v="9"/>
    <s v="26L"/>
    <s v="Dir Categorical Programs"/>
    <s v="26LB"/>
    <s v="CATEGORICAL NASSSP Native American"/>
    <m/>
    <m/>
    <m/>
  </r>
  <r>
    <s v="BMC873"/>
    <x v="0"/>
    <s v="LABORF"/>
    <s v="2026"/>
    <n v="71658.28"/>
    <s v="RP029"/>
    <s v="26JNA1"/>
    <s v="2191"/>
    <s v="649090"/>
    <m/>
    <m/>
    <s v="0"/>
    <s v="District"/>
    <s v="2"/>
    <s v="Bakersfield College"/>
    <s v="26"/>
    <x v="9"/>
    <s v="26L"/>
    <s v="Dir Categorical Programs"/>
    <s v="26LB"/>
    <s v="CATEGORICAL NASSSP Native American"/>
    <m/>
    <m/>
    <m/>
  </r>
  <r>
    <s v="BPE007"/>
    <x v="0"/>
    <s v="LABORF"/>
    <s v="2026"/>
    <n v="0"/>
    <s v="RP659"/>
    <s v="26LCAS"/>
    <s v="2394"/>
    <s v="643020"/>
    <s v="CASCSC"/>
    <m/>
    <s v="0"/>
    <s v="District"/>
    <s v="2"/>
    <s v="Bakersfield College"/>
    <s v="26"/>
    <x v="9"/>
    <s v="26L"/>
    <s v="Dir Categorical Programs"/>
    <s v="26LC"/>
    <s v="CATEGORICAL BC CAL SOAP"/>
    <m/>
    <m/>
    <m/>
  </r>
  <r>
    <s v="BPE712"/>
    <x v="0"/>
    <s v="LABORF"/>
    <s v="2026"/>
    <n v="0"/>
    <s v="RP659"/>
    <s v="26LCAS"/>
    <s v="2394"/>
    <s v="643020"/>
    <s v="CASCSC"/>
    <m/>
    <s v="0"/>
    <s v="District"/>
    <s v="2"/>
    <s v="Bakersfield College"/>
    <s v="26"/>
    <x v="9"/>
    <s v="26L"/>
    <s v="Dir Categorical Programs"/>
    <s v="26LC"/>
    <s v="CATEGORICAL BC CAL SOAP"/>
    <m/>
    <m/>
    <m/>
  </r>
  <r>
    <s v="BPE684"/>
    <x v="0"/>
    <s v="LABORF"/>
    <s v="2026"/>
    <n v="0"/>
    <s v="RP659"/>
    <s v="26LCAS"/>
    <s v="2394"/>
    <s v="643020"/>
    <s v="CASCSC"/>
    <m/>
    <s v="0"/>
    <s v="District"/>
    <s v="2"/>
    <s v="Bakersfield College"/>
    <s v="26"/>
    <x v="9"/>
    <s v="26L"/>
    <s v="Dir Categorical Programs"/>
    <s v="26LC"/>
    <s v="CATEGORICAL BC CAL SOAP"/>
    <m/>
    <m/>
    <m/>
  </r>
  <r>
    <s v="BPE727"/>
    <x v="0"/>
    <s v="LABORF"/>
    <s v="2026"/>
    <n v="0"/>
    <s v="RP659"/>
    <s v="26LCAS"/>
    <s v="2394"/>
    <s v="643020"/>
    <s v="CASCSC"/>
    <m/>
    <s v="0"/>
    <s v="District"/>
    <s v="2"/>
    <s v="Bakersfield College"/>
    <s v="26"/>
    <x v="9"/>
    <s v="26L"/>
    <s v="Dir Categorical Programs"/>
    <s v="26LC"/>
    <s v="CATEGORICAL BC CAL SOAP"/>
    <m/>
    <m/>
    <m/>
  </r>
  <r>
    <s v="BPE698"/>
    <x v="0"/>
    <s v="LABORF"/>
    <s v="2026"/>
    <n v="0"/>
    <s v="RP659"/>
    <s v="26LCAS"/>
    <s v="2394"/>
    <s v="643020"/>
    <s v="CASCSC"/>
    <m/>
    <s v="0"/>
    <s v="District"/>
    <s v="2"/>
    <s v="Bakersfield College"/>
    <s v="26"/>
    <x v="9"/>
    <s v="26L"/>
    <s v="Dir Categorical Programs"/>
    <s v="26LC"/>
    <s v="CATEGORICAL BC CAL SOAP"/>
    <m/>
    <m/>
    <m/>
  </r>
  <r>
    <s v="BPE713"/>
    <x v="0"/>
    <s v="LABORF"/>
    <s v="2026"/>
    <n v="0"/>
    <s v="RP659"/>
    <s v="26LCAS"/>
    <s v="2394"/>
    <s v="643020"/>
    <s v="CASCSC"/>
    <m/>
    <s v="0"/>
    <s v="District"/>
    <s v="2"/>
    <s v="Bakersfield College"/>
    <s v="26"/>
    <x v="9"/>
    <s v="26L"/>
    <s v="Dir Categorical Programs"/>
    <s v="26LC"/>
    <s v="CATEGORICAL BC CAL SOAP"/>
    <m/>
    <m/>
    <m/>
  </r>
  <r>
    <s v="BMC801"/>
    <x v="0"/>
    <s v="LABORF"/>
    <s v="2026"/>
    <n v="77168.22"/>
    <s v="RP016"/>
    <s v="26VVR1"/>
    <s v="2191"/>
    <s v="648000"/>
    <m/>
    <m/>
    <s v="0"/>
    <s v="District"/>
    <s v="2"/>
    <s v="Bakersfield College"/>
    <s v="26"/>
    <x v="9"/>
    <s v="26V"/>
    <s v="Director Veterans Services"/>
    <s v="26VV"/>
    <s v="BC Veteran's Department"/>
    <m/>
    <m/>
    <m/>
  </r>
  <r>
    <s v="CSUB26"/>
    <x v="0"/>
    <s v="LABORF"/>
    <s v="2026"/>
    <n v="0"/>
    <s v="GU001"/>
    <s v="400PR0"/>
    <s v="2399"/>
    <s v="679000"/>
    <m/>
    <s v="CI"/>
    <s v="0"/>
    <s v="District"/>
    <s v="4"/>
    <s v="Cerro Coso College"/>
    <s v="40"/>
    <x v="10"/>
    <s v="400"/>
    <s v="President - Cerro Coso College"/>
    <s v="400A"/>
    <s v="President - Cerro Coso College"/>
    <m/>
    <m/>
    <m/>
  </r>
  <r>
    <s v="CMM002"/>
    <x v="0"/>
    <s v="LABORF"/>
    <s v="2026"/>
    <n v="187549.7"/>
    <s v="GU001"/>
    <s v="400PR0"/>
    <s v="1214"/>
    <s v="679000"/>
    <m/>
    <s v="CI"/>
    <s v="0"/>
    <s v="District"/>
    <s v="4"/>
    <s v="Cerro Coso College"/>
    <s v="40"/>
    <x v="10"/>
    <s v="400"/>
    <s v="President - Cerro Coso College"/>
    <s v="400A"/>
    <s v="President - Cerro Coso College"/>
    <m/>
    <m/>
    <m/>
  </r>
  <r>
    <s v="CMC083"/>
    <x v="0"/>
    <s v="LABORF"/>
    <s v="2026"/>
    <n v="43443.74"/>
    <s v="GU001"/>
    <s v="409PI1"/>
    <s v="2191"/>
    <s v="671000"/>
    <m/>
    <s v="CI"/>
    <s v="0"/>
    <s v="District"/>
    <s v="4"/>
    <s v="Cerro Coso College"/>
    <s v="40"/>
    <x v="10"/>
    <s v="409"/>
    <s v="Public Information-Extrnl Relations"/>
    <s v="409A"/>
    <s v="Public Information-Extrnl Relations"/>
    <m/>
    <m/>
    <m/>
  </r>
  <r>
    <s v="CMF113"/>
    <x v="0"/>
    <s v="LABORF"/>
    <s v="2026"/>
    <n v="4635.25"/>
    <s v="RP384"/>
    <s v="40KEQA"/>
    <s v="1231"/>
    <s v="649090"/>
    <m/>
    <s v="CI"/>
    <s v="0"/>
    <s v="District"/>
    <s v="4"/>
    <s v="Cerro Coso College"/>
    <s v="40"/>
    <x v="10"/>
    <s v="40K"/>
    <s v="Equity"/>
    <s v="40KA"/>
    <s v="Equity"/>
    <m/>
    <m/>
    <m/>
  </r>
  <r>
    <s v="CMM026"/>
    <x v="0"/>
    <s v="LABORF"/>
    <s v="2026"/>
    <n v="3451.49"/>
    <s v="RP384"/>
    <s v="40KEQA"/>
    <s v="1214"/>
    <s v="649090"/>
    <m/>
    <s v="CI"/>
    <s v="0"/>
    <s v="District"/>
    <s v="4"/>
    <s v="Cerro Coso College"/>
    <s v="40"/>
    <x v="10"/>
    <s v="40K"/>
    <s v="Equity"/>
    <s v="40KA"/>
    <s v="Equity"/>
    <m/>
    <m/>
    <m/>
  </r>
  <r>
    <s v="CMM034"/>
    <x v="0"/>
    <s v="LABORF"/>
    <s v="2026"/>
    <n v="8181.09"/>
    <s v="RP384"/>
    <s v="40KEQA"/>
    <s v="1214"/>
    <s v="649090"/>
    <m/>
    <s v="CI"/>
    <s v="0"/>
    <s v="District"/>
    <s v="4"/>
    <s v="Cerro Coso College"/>
    <s v="40"/>
    <x v="10"/>
    <s v="40K"/>
    <s v="Equity"/>
    <s v="40KA"/>
    <s v="Equity"/>
    <m/>
    <m/>
    <m/>
  </r>
  <r>
    <s v="CMF113"/>
    <x v="0"/>
    <s v="LABORF"/>
    <s v="2026"/>
    <n v="4635.25"/>
    <s v="RP384"/>
    <s v="40KEQB"/>
    <s v="1231"/>
    <s v="649090"/>
    <m/>
    <s v="CI"/>
    <s v="0"/>
    <s v="District"/>
    <s v="4"/>
    <s v="Cerro Coso College"/>
    <s v="40"/>
    <x v="10"/>
    <s v="40K"/>
    <s v="Equity"/>
    <s v="40KA"/>
    <s v="Equity"/>
    <m/>
    <m/>
    <m/>
  </r>
  <r>
    <s v="CMC159"/>
    <x v="0"/>
    <s v="LABORF"/>
    <s v="2026"/>
    <n v="3089.54"/>
    <s v="RP026"/>
    <s v="40KTQ1"/>
    <s v="2191"/>
    <s v="649090"/>
    <m/>
    <s v="CI"/>
    <s v="0"/>
    <s v="District"/>
    <s v="4"/>
    <s v="Cerro Coso College"/>
    <s v="40"/>
    <x v="10"/>
    <s v="40K"/>
    <s v="Equity"/>
    <s v="40KA"/>
    <s v="Equity"/>
    <m/>
    <m/>
    <m/>
  </r>
  <r>
    <s v="CPE029"/>
    <x v="0"/>
    <s v="LABORF"/>
    <s v="2026"/>
    <n v="0"/>
    <s v="RP389"/>
    <s v="410QP1"/>
    <s v="2412"/>
    <s v="611000"/>
    <s v="EPSCSS"/>
    <s v="CL"/>
    <s v="0"/>
    <s v="District"/>
    <s v="4"/>
    <s v="Cerro Coso College"/>
    <s v="41"/>
    <x v="11"/>
    <s v="410"/>
    <s v="VP Academic Affairs"/>
    <s v="410A"/>
    <s v="CC - VP Academic Affairs"/>
    <m/>
    <m/>
    <m/>
  </r>
  <r>
    <s v="CMM025"/>
    <x v="0"/>
    <s v="LABORF"/>
    <s v="2026"/>
    <n v="23987.43"/>
    <s v="RP043"/>
    <s v="410SV1"/>
    <s v="1214"/>
    <s v="633000"/>
    <m/>
    <s v="CI"/>
    <s v="0"/>
    <s v="District"/>
    <s v="4"/>
    <s v="Cerro Coso College"/>
    <s v="41"/>
    <x v="11"/>
    <s v="410"/>
    <s v="VP Academic Affairs"/>
    <s v="410A"/>
    <s v="CC - VP Academic Affairs"/>
    <m/>
    <m/>
    <m/>
  </r>
  <r>
    <s v="CZ2570"/>
    <x v="0"/>
    <s v="LABORF"/>
    <s v="2026"/>
    <n v="0"/>
    <s v="GU001"/>
    <s v="410VI0"/>
    <s v="1419"/>
    <s v="601000"/>
    <m/>
    <s v="CI"/>
    <s v="0"/>
    <s v="District"/>
    <s v="4"/>
    <s v="Cerro Coso College"/>
    <s v="41"/>
    <x v="11"/>
    <s v="410"/>
    <s v="VP Academic Affairs"/>
    <s v="410A"/>
    <s v="CC - VP Academic Affairs"/>
    <m/>
    <m/>
    <m/>
  </r>
  <r>
    <s v="CNP001"/>
    <x v="0"/>
    <s v="LABORF"/>
    <s v="2026"/>
    <n v="0"/>
    <s v="GU001"/>
    <s v="410VI0"/>
    <s v="1310"/>
    <s v="089900"/>
    <m/>
    <s v="CI"/>
    <s v="0"/>
    <s v="District"/>
    <s v="4"/>
    <s v="Cerro Coso College"/>
    <s v="41"/>
    <x v="11"/>
    <s v="410"/>
    <s v="VP Academic Affairs"/>
    <s v="410A"/>
    <s v="CC - VP Academic Affairs"/>
    <m/>
    <m/>
    <m/>
  </r>
  <r>
    <s v="CZ2530"/>
    <x v="0"/>
    <s v="LABORF"/>
    <s v="2026"/>
    <n v="0"/>
    <s v="GU001"/>
    <s v="410VI0"/>
    <s v="1419"/>
    <s v="601000"/>
    <m/>
    <s v="CI"/>
    <s v="0"/>
    <s v="District"/>
    <s v="4"/>
    <s v="Cerro Coso College"/>
    <s v="41"/>
    <x v="11"/>
    <s v="410"/>
    <s v="VP Academic Affairs"/>
    <s v="410A"/>
    <s v="CC - VP Academic Affairs"/>
    <m/>
    <m/>
    <m/>
  </r>
  <r>
    <s v="CMF047"/>
    <x v="0"/>
    <s v="LABORF"/>
    <s v="2026"/>
    <n v="115402.61"/>
    <s v="GU001"/>
    <s v="411AH1"/>
    <s v="1100"/>
    <s v="125000"/>
    <m/>
    <s v="CI"/>
    <s v="0"/>
    <s v="District"/>
    <s v="4"/>
    <s v="Cerro Coso College"/>
    <s v="41"/>
    <x v="11"/>
    <s v="411"/>
    <s v="Dean of Career Technical Education"/>
    <s v="411A"/>
    <s v="Dean of Career Technical Education"/>
    <m/>
    <m/>
    <m/>
  </r>
  <r>
    <s v="CMF154"/>
    <x v="0"/>
    <s v="LABORF"/>
    <s v="2026"/>
    <n v="7926.82"/>
    <s v="GU001"/>
    <s v="411CI1"/>
    <s v="1252"/>
    <s v="601000"/>
    <m/>
    <s v="CI"/>
    <s v="0"/>
    <s v="District"/>
    <s v="4"/>
    <s v="Cerro Coso College"/>
    <s v="41"/>
    <x v="11"/>
    <s v="411"/>
    <s v="Dean of Career Technical Education"/>
    <s v="411A"/>
    <s v="Dean of Career Technical Education"/>
    <m/>
    <m/>
    <m/>
  </r>
  <r>
    <s v="CMF221"/>
    <x v="0"/>
    <s v="LABORF"/>
    <s v="2026"/>
    <n v="20048.59"/>
    <s v="GU001"/>
    <s v="411PU1"/>
    <s v="1100"/>
    <s v="210550"/>
    <m/>
    <s v="CT"/>
    <s v="0"/>
    <s v="District"/>
    <s v="4"/>
    <s v="Cerro Coso College"/>
    <s v="41"/>
    <x v="11"/>
    <s v="411"/>
    <s v="Dean of Career Technical Education"/>
    <s v="411A"/>
    <s v="Dean of Career Technical Education"/>
    <m/>
    <m/>
    <m/>
  </r>
  <r>
    <s v="CPPS26"/>
    <x v="0"/>
    <s v="LABORF"/>
    <s v="2026"/>
    <n v="0"/>
    <s v="GU001"/>
    <s v="411PUA"/>
    <s v="2412"/>
    <s v="210550"/>
    <m/>
    <s v="CI"/>
    <s v="0"/>
    <s v="District"/>
    <s v="4"/>
    <s v="Cerro Coso College"/>
    <s v="41"/>
    <x v="11"/>
    <s v="411"/>
    <s v="Dean of Career Technical Education"/>
    <s v="411A"/>
    <s v="Dean of Career Technical Education"/>
    <m/>
    <m/>
    <m/>
  </r>
  <r>
    <s v="CMC251"/>
    <x v="0"/>
    <s v="LABORF"/>
    <s v="2026"/>
    <n v="29406.66"/>
    <s v="RP611"/>
    <s v="411VTV"/>
    <s v="2191"/>
    <s v="601000"/>
    <s v="PERVD3"/>
    <s v="CI"/>
    <s v="0"/>
    <s v="District"/>
    <s v="4"/>
    <s v="Cerro Coso College"/>
    <s v="41"/>
    <x v="11"/>
    <s v="411"/>
    <s v="Dean of Career Technical Education"/>
    <s v="411A"/>
    <s v="Dean of Career Technical Education"/>
    <m/>
    <m/>
    <m/>
  </r>
  <r>
    <s v="CTC010"/>
    <x v="0"/>
    <s v="LABORF"/>
    <s v="2026"/>
    <n v="0"/>
    <s v="RP613"/>
    <s v="411WL8"/>
    <s v="2412"/>
    <s v="130500"/>
    <s v="C26714"/>
    <s v="CI"/>
    <s v="0"/>
    <s v="District"/>
    <s v="4"/>
    <s v="Cerro Coso College"/>
    <s v="41"/>
    <x v="11"/>
    <s v="411"/>
    <s v="Dean of Career Technical Education"/>
    <s v="411A"/>
    <s v="Dean of Career Technical Education"/>
    <m/>
    <m/>
    <m/>
  </r>
  <r>
    <s v="CPE044"/>
    <x v="0"/>
    <s v="LABORF"/>
    <s v="2026"/>
    <n v="0"/>
    <s v="RP613"/>
    <s v="411WL9"/>
    <s v="2311"/>
    <s v="601000"/>
    <m/>
    <s v="CI"/>
    <s v="0"/>
    <s v="District"/>
    <s v="4"/>
    <s v="Cerro Coso College"/>
    <s v="41"/>
    <x v="11"/>
    <s v="411"/>
    <s v="Dean of Career Technical Education"/>
    <s v="411A"/>
    <s v="Dean of Career Technical Education"/>
    <m/>
    <m/>
    <m/>
  </r>
  <r>
    <s v="CPE019"/>
    <x v="0"/>
    <s v="LABORF"/>
    <s v="2026"/>
    <n v="0"/>
    <s v="RP613"/>
    <s v="411WL9"/>
    <s v="2311"/>
    <s v="601000"/>
    <m/>
    <s v="CB"/>
    <s v="0"/>
    <s v="District"/>
    <s v="4"/>
    <s v="Cerro Coso College"/>
    <s v="41"/>
    <x v="11"/>
    <s v="411"/>
    <s v="Dean of Career Technical Education"/>
    <s v="411A"/>
    <s v="Dean of Career Technical Education"/>
    <m/>
    <m/>
    <m/>
  </r>
  <r>
    <s v="CMC251"/>
    <x v="0"/>
    <s v="LABORF"/>
    <s v="2026"/>
    <n v="14703.32"/>
    <s v="RP613"/>
    <s v="411WL9"/>
    <s v="2191"/>
    <s v="601000"/>
    <s v="C78233"/>
    <s v="CI"/>
    <s v="0"/>
    <s v="District"/>
    <s v="4"/>
    <s v="Cerro Coso College"/>
    <s v="41"/>
    <x v="11"/>
    <s v="411"/>
    <s v="Dean of Career Technical Education"/>
    <s v="411A"/>
    <s v="Dean of Career Technical Education"/>
    <m/>
    <m/>
    <m/>
  </r>
  <r>
    <s v="CPE075"/>
    <x v="0"/>
    <s v="LABORF"/>
    <s v="2026"/>
    <n v="0"/>
    <s v="RP613"/>
    <s v="411WR8"/>
    <s v="2394"/>
    <s v="601000"/>
    <s v="R41283"/>
    <s v="CI"/>
    <s v="0"/>
    <s v="District"/>
    <s v="4"/>
    <s v="Cerro Coso College"/>
    <s v="41"/>
    <x v="11"/>
    <s v="411"/>
    <s v="Dean of Career Technical Education"/>
    <s v="411A"/>
    <s v="Dean of Career Technical Education"/>
    <m/>
    <m/>
    <m/>
  </r>
  <r>
    <s v="CMM028"/>
    <x v="0"/>
    <s v="LABORF"/>
    <s v="2026"/>
    <n v="52036.23"/>
    <s v="GU001"/>
    <s v="418KV1"/>
    <s v="1214"/>
    <s v="601000"/>
    <m/>
    <s v="CK"/>
    <s v="0"/>
    <s v="District"/>
    <s v="4"/>
    <s v="Cerro Coso College"/>
    <s v="41"/>
    <x v="11"/>
    <s v="418"/>
    <s v="Director - KRV/South Kern"/>
    <s v="418A"/>
    <s v="KRV/South Kern Campus"/>
    <m/>
    <m/>
    <m/>
  </r>
  <r>
    <s v="CMM028"/>
    <x v="0"/>
    <s v="LABORF"/>
    <s v="2026"/>
    <n v="14867.5"/>
    <s v="GU001"/>
    <s v="418SK1"/>
    <s v="1214"/>
    <s v="601000"/>
    <m/>
    <s v="CS"/>
    <s v="0"/>
    <s v="District"/>
    <s v="4"/>
    <s v="Cerro Coso College"/>
    <s v="41"/>
    <x v="11"/>
    <s v="418"/>
    <s v="Director - KRV/South Kern"/>
    <s v="418A"/>
    <s v="KRV/South Kern Campus"/>
    <m/>
    <m/>
    <m/>
  </r>
  <r>
    <s v="CMM028"/>
    <x v="0"/>
    <s v="LABORF"/>
    <s v="2026"/>
    <n v="44602.49"/>
    <s v="GU001"/>
    <s v="418TH1"/>
    <s v="1214"/>
    <s v="601000"/>
    <m/>
    <s v="CT"/>
    <s v="0"/>
    <s v="District"/>
    <s v="4"/>
    <s v="Cerro Coso College"/>
    <s v="41"/>
    <x v="11"/>
    <s v="418"/>
    <s v="Director - KRV/South Kern"/>
    <s v="418A"/>
    <s v="KRV/South Kern Campus"/>
    <m/>
    <m/>
    <m/>
  </r>
  <r>
    <s v="CMM021"/>
    <x v="0"/>
    <s v="LABORF"/>
    <s v="2026"/>
    <n v="148674.95000000001"/>
    <s v="GU001"/>
    <s v="41CDL1"/>
    <s v="1214"/>
    <s v="601000"/>
    <m/>
    <s v="CI"/>
    <s v="0"/>
    <s v="District"/>
    <s v="4"/>
    <s v="Cerro Coso College"/>
    <s v="41"/>
    <x v="11"/>
    <s v="41C"/>
    <s v="Director of Distance Learning"/>
    <s v="41CA"/>
    <s v="Director of Distance Learning"/>
    <m/>
    <m/>
    <m/>
  </r>
  <r>
    <s v="CPE038"/>
    <x v="0"/>
    <s v="LABORF"/>
    <s v="2026"/>
    <n v="0"/>
    <s v="RP634"/>
    <s v="41EAEA"/>
    <s v="2311"/>
    <s v="684000"/>
    <s v="AEPDAB"/>
    <s v="CB"/>
    <s v="0"/>
    <s v="District"/>
    <s v="4"/>
    <s v="Cerro Coso College"/>
    <s v="41"/>
    <x v="11"/>
    <s v="41E"/>
    <s v="Dean, Liberal Arts &amp; Science"/>
    <s v="41EA"/>
    <s v="Dean, Liberal Arts &amp; Science"/>
    <m/>
    <m/>
    <m/>
  </r>
  <r>
    <s v="CMF039"/>
    <x v="0"/>
    <s v="LABORF"/>
    <s v="2026"/>
    <n v="144253.26"/>
    <s v="GU001"/>
    <s v="41ECM1"/>
    <s v="1100"/>
    <s v="150100"/>
    <m/>
    <s v="CI"/>
    <s v="0"/>
    <s v="District"/>
    <s v="4"/>
    <s v="Cerro Coso College"/>
    <s v="41"/>
    <x v="11"/>
    <s v="41E"/>
    <s v="Dean, Liberal Arts &amp; Science"/>
    <s v="41EB"/>
    <s v="CC-Communications"/>
    <m/>
    <m/>
    <m/>
  </r>
  <r>
    <s v="CMF124"/>
    <x v="0"/>
    <s v="LABORF"/>
    <s v="2026"/>
    <n v="71206.399999999994"/>
    <s v="GU001"/>
    <s v="41ECM1"/>
    <s v="1100"/>
    <s v="150100"/>
    <m/>
    <s v="CM"/>
    <s v="0"/>
    <s v="District"/>
    <s v="4"/>
    <s v="Cerro Coso College"/>
    <s v="41"/>
    <x v="11"/>
    <s v="41E"/>
    <s v="Dean, Liberal Arts &amp; Science"/>
    <s v="41EB"/>
    <s v="CC-Communications"/>
    <m/>
    <m/>
    <m/>
  </r>
  <r>
    <s v="CTF004"/>
    <x v="0"/>
    <s v="LABORF"/>
    <s v="2026"/>
    <n v="29221.21"/>
    <s v="GU001"/>
    <s v="41ESC1"/>
    <s v="1311"/>
    <s v="040100"/>
    <m/>
    <s v="CB"/>
    <s v="0"/>
    <s v="District"/>
    <s v="4"/>
    <s v="Cerro Coso College"/>
    <s v="41"/>
    <x v="11"/>
    <s v="41E"/>
    <s v="Dean, Liberal Arts &amp; Science"/>
    <s v="41EE"/>
    <s v="CC-Science"/>
    <m/>
    <m/>
    <m/>
  </r>
  <r>
    <s v="CMF212"/>
    <x v="0"/>
    <s v="LABORF"/>
    <s v="2026"/>
    <n v="133097.85"/>
    <s v="GU001"/>
    <s v="41ESS1"/>
    <s v="1100"/>
    <s v="220200"/>
    <m/>
    <s v="CT"/>
    <s v="0"/>
    <s v="District"/>
    <s v="4"/>
    <s v="Cerro Coso College"/>
    <s v="41"/>
    <x v="11"/>
    <s v="41E"/>
    <s v="Dean, Liberal Arts &amp; Science"/>
    <s v="41EF"/>
    <s v="CC-Social Science"/>
    <m/>
    <m/>
    <m/>
  </r>
  <r>
    <s v="CMF043"/>
    <x v="0"/>
    <s v="LABORF"/>
    <s v="2026"/>
    <n v="69917.960000000006"/>
    <s v="GU001"/>
    <s v="41ESS1"/>
    <s v="1100"/>
    <s v="200100"/>
    <m/>
    <s v="CP"/>
    <s v="0"/>
    <s v="District"/>
    <s v="4"/>
    <s v="Cerro Coso College"/>
    <s v="41"/>
    <x v="11"/>
    <s v="41E"/>
    <s v="Dean, Liberal Arts &amp; Science"/>
    <s v="41EF"/>
    <s v="CC-Social Science"/>
    <m/>
    <m/>
    <m/>
  </r>
  <r>
    <s v="CTC011"/>
    <x v="0"/>
    <s v="LABORF"/>
    <s v="2026"/>
    <n v="0"/>
    <s v="GU001"/>
    <s v="41EVP1"/>
    <s v="2419"/>
    <s v="100200"/>
    <m/>
    <s v="CI"/>
    <s v="0"/>
    <s v="District"/>
    <s v="4"/>
    <s v="Cerro Coso College"/>
    <s v="41"/>
    <x v="11"/>
    <s v="41E"/>
    <s v="Dean, Liberal Arts &amp; Science"/>
    <s v="41EG"/>
    <s v="CC-Visual &amp; Perf Arts"/>
    <m/>
    <m/>
    <m/>
  </r>
  <r>
    <s v="CMF158"/>
    <x v="0"/>
    <s v="LABORF"/>
    <s v="2026"/>
    <n v="7105.26"/>
    <s v="GU001"/>
    <s v="41ELI1"/>
    <s v="1252"/>
    <s v="601000"/>
    <m/>
    <s v="CI"/>
    <s v="0"/>
    <s v="District"/>
    <s v="4"/>
    <s v="Cerro Coso College"/>
    <s v="41"/>
    <x v="11"/>
    <s v="41E"/>
    <s v="Dean, Liberal Arts &amp; Science"/>
    <s v="41EI"/>
    <s v="CC-Library"/>
    <m/>
    <m/>
    <m/>
  </r>
  <r>
    <s v="CTM003"/>
    <x v="0"/>
    <s v="LABORF"/>
    <s v="2026"/>
    <n v="68786.25"/>
    <s v="GU001"/>
    <s v="420VS0"/>
    <s v="1214"/>
    <s v="645000"/>
    <m/>
    <s v="CI"/>
    <s v="0"/>
    <s v="District"/>
    <s v="4"/>
    <s v="Cerro Coso College"/>
    <s v="42"/>
    <x v="12"/>
    <s v="420"/>
    <s v="VP Student Services"/>
    <s v="420A"/>
    <s v="CC  -  VP STUDENT SERVICES"/>
    <m/>
    <m/>
    <m/>
  </r>
  <r>
    <s v="CMF117"/>
    <x v="0"/>
    <s v="LABORF"/>
    <s v="2026"/>
    <n v="8146.53"/>
    <s v="RP009"/>
    <s v="422CA1"/>
    <s v="1231"/>
    <s v="643010"/>
    <s v="CARDCB"/>
    <s v="CI"/>
    <s v="0"/>
    <s v="District"/>
    <s v="4"/>
    <s v="Cerro Coso College"/>
    <s v="42"/>
    <x v="12"/>
    <s v="422"/>
    <s v="Dir Access Program"/>
    <s v="422C"/>
    <s v="Care"/>
    <m/>
    <m/>
    <m/>
  </r>
  <r>
    <s v="CMC067"/>
    <x v="0"/>
    <s v="LABORF"/>
    <s v="2026"/>
    <n v="13591.69"/>
    <s v="RP006"/>
    <s v="422DS1"/>
    <s v="2191"/>
    <s v="642000"/>
    <m/>
    <s v="CI"/>
    <s v="0"/>
    <s v="District"/>
    <s v="4"/>
    <s v="Cerro Coso College"/>
    <s v="42"/>
    <x v="12"/>
    <s v="422"/>
    <s v="Dir Access Program"/>
    <s v="422D"/>
    <s v="DSPS"/>
    <m/>
    <m/>
    <m/>
  </r>
  <r>
    <s v="CMF215"/>
    <x v="0"/>
    <s v="LABORF"/>
    <s v="2026"/>
    <n v="3496.8"/>
    <s v="RP006"/>
    <s v="422DS1"/>
    <s v="1231"/>
    <s v="642000"/>
    <m/>
    <s v="CI"/>
    <s v="0"/>
    <s v="District"/>
    <s v="4"/>
    <s v="Cerro Coso College"/>
    <s v="42"/>
    <x v="12"/>
    <s v="422"/>
    <s v="Dir Access Program"/>
    <s v="422D"/>
    <s v="DSPS"/>
    <m/>
    <m/>
    <m/>
  </r>
  <r>
    <s v="CMC255"/>
    <x v="0"/>
    <s v="LABORF"/>
    <s v="2026"/>
    <n v="5881.33"/>
    <s v="RP005"/>
    <s v="422EO1"/>
    <s v="2191"/>
    <s v="643000"/>
    <s v="EOPDCB"/>
    <s v="CI"/>
    <s v="0"/>
    <s v="District"/>
    <s v="4"/>
    <s v="Cerro Coso College"/>
    <s v="42"/>
    <x v="12"/>
    <s v="422"/>
    <s v="Dir Access Program"/>
    <s v="422E"/>
    <s v="EOPS"/>
    <m/>
    <m/>
    <m/>
  </r>
  <r>
    <s v="CMC156"/>
    <x v="0"/>
    <s v="LABORF"/>
    <s v="2026"/>
    <n v="11722.04"/>
    <s v="RP005"/>
    <s v="422EO1"/>
    <s v="2191"/>
    <s v="643000"/>
    <s v="EOPDCB"/>
    <s v="CI"/>
    <s v="0"/>
    <s v="District"/>
    <s v="4"/>
    <s v="Cerro Coso College"/>
    <s v="42"/>
    <x v="12"/>
    <s v="422"/>
    <s v="Dir Access Program"/>
    <s v="422E"/>
    <s v="EOPS"/>
    <m/>
    <m/>
    <m/>
  </r>
  <r>
    <s v="CMC245"/>
    <x v="0"/>
    <s v="LABORF"/>
    <s v="2026"/>
    <n v="2737.22"/>
    <s v="RP005"/>
    <s v="422EO1"/>
    <s v="2191"/>
    <s v="643000"/>
    <s v="EOPDCB"/>
    <s v="CI"/>
    <s v="0"/>
    <s v="District"/>
    <s v="4"/>
    <s v="Cerro Coso College"/>
    <s v="42"/>
    <x v="12"/>
    <s v="422"/>
    <s v="Dir Access Program"/>
    <s v="422E"/>
    <s v="EOPS"/>
    <m/>
    <m/>
    <m/>
  </r>
  <r>
    <s v="CMC263"/>
    <x v="0"/>
    <s v="LABORF"/>
    <s v="2026"/>
    <n v="0"/>
    <s v="RP005"/>
    <s v="422EO1"/>
    <s v="2191"/>
    <s v="643000"/>
    <s v="EOPDCA"/>
    <s v="CI"/>
    <s v="0"/>
    <s v="District"/>
    <s v="4"/>
    <s v="Cerro Coso College"/>
    <s v="42"/>
    <x v="12"/>
    <s v="422"/>
    <s v="Dir Access Program"/>
    <s v="422E"/>
    <s v="EOPS"/>
    <m/>
    <m/>
    <m/>
  </r>
  <r>
    <s v="CMN034"/>
    <x v="0"/>
    <s v="LABORF"/>
    <s v="2026"/>
    <n v="5672.34"/>
    <s v="RP005"/>
    <s v="422EO1"/>
    <s v="2110"/>
    <s v="643000"/>
    <s v="EOPDCB"/>
    <s v="CI"/>
    <s v="0"/>
    <s v="District"/>
    <s v="4"/>
    <s v="Cerro Coso College"/>
    <s v="42"/>
    <x v="12"/>
    <s v="422"/>
    <s v="Dir Access Program"/>
    <s v="422E"/>
    <s v="EOPS"/>
    <m/>
    <m/>
    <m/>
  </r>
  <r>
    <s v="CMC159"/>
    <x v="0"/>
    <s v="LABORF"/>
    <s v="2026"/>
    <n v="1544.77"/>
    <s v="RP005"/>
    <s v="422EO1"/>
    <s v="2191"/>
    <s v="643000"/>
    <s v="EOPDCA"/>
    <s v="CI"/>
    <s v="0"/>
    <s v="District"/>
    <s v="4"/>
    <s v="Cerro Coso College"/>
    <s v="42"/>
    <x v="12"/>
    <s v="422"/>
    <s v="Dir Access Program"/>
    <s v="422E"/>
    <s v="EOPS"/>
    <m/>
    <m/>
    <m/>
  </r>
  <r>
    <s v="CMC271"/>
    <x v="0"/>
    <s v="LABORF"/>
    <s v="2026"/>
    <n v="5198.24"/>
    <s v="RP005"/>
    <s v="422EO1"/>
    <s v="2191"/>
    <s v="643000"/>
    <s v="EOPDCB"/>
    <s v="CI"/>
    <s v="0"/>
    <s v="District"/>
    <s v="4"/>
    <s v="Cerro Coso College"/>
    <s v="42"/>
    <x v="12"/>
    <s v="422"/>
    <s v="Dir Access Program"/>
    <s v="422E"/>
    <s v="EOPS"/>
    <m/>
    <m/>
    <m/>
  </r>
  <r>
    <s v="CMN034"/>
    <x v="0"/>
    <s v="LABORF"/>
    <s v="2026"/>
    <n v="5672.34"/>
    <s v="RP037"/>
    <s v="424BN1"/>
    <s v="2110"/>
    <s v="649090"/>
    <m/>
    <s v="CI"/>
    <s v="0"/>
    <s v="District"/>
    <s v="4"/>
    <s v="Cerro Coso College"/>
    <s v="42"/>
    <x v="12"/>
    <s v="424"/>
    <s v="Dean Enrollment and Retention"/>
    <s v="424B"/>
    <s v="Dean Enrollment and Retention"/>
    <m/>
    <m/>
    <m/>
  </r>
  <r>
    <s v="CMC234"/>
    <x v="0"/>
    <s v="LABORF"/>
    <s v="2026"/>
    <n v="2473.88"/>
    <s v="RP383"/>
    <s v="424MF1"/>
    <s v="2191"/>
    <s v="644000"/>
    <m/>
    <s v="CI"/>
    <s v="0"/>
    <s v="District"/>
    <s v="4"/>
    <s v="Cerro Coso College"/>
    <s v="42"/>
    <x v="12"/>
    <s v="424"/>
    <s v="Dean Enrollment and Retention"/>
    <s v="424B"/>
    <s v="Dean Enrollment and Retention"/>
    <m/>
    <m/>
    <m/>
  </r>
  <r>
    <s v="CMF117"/>
    <x v="0"/>
    <s v="LABORF"/>
    <s v="2026"/>
    <n v="21724.080000000002"/>
    <s v="RP383"/>
    <s v="424MF1"/>
    <s v="1231"/>
    <s v="644000"/>
    <m/>
    <s v="CI"/>
    <s v="0"/>
    <s v="District"/>
    <s v="4"/>
    <s v="Cerro Coso College"/>
    <s v="42"/>
    <x v="12"/>
    <s v="424"/>
    <s v="Dean Enrollment and Retention"/>
    <s v="424B"/>
    <s v="Dean Enrollment and Retention"/>
    <m/>
    <m/>
    <m/>
  </r>
  <r>
    <s v="CMN040"/>
    <x v="0"/>
    <s v="LABORF"/>
    <s v="2026"/>
    <n v="6253.75"/>
    <s v="RP674"/>
    <s v="424RR1"/>
    <s v="2110"/>
    <s v="649090"/>
    <m/>
    <s v="CI"/>
    <s v="0"/>
    <s v="District"/>
    <s v="4"/>
    <s v="Cerro Coso College"/>
    <s v="42"/>
    <x v="12"/>
    <s v="424"/>
    <s v="Dean Enrollment and Retention"/>
    <s v="424B"/>
    <s v="Dean Enrollment and Retention"/>
    <m/>
    <m/>
    <m/>
  </r>
  <r>
    <s v="CMN039"/>
    <x v="0"/>
    <s v="LABORF"/>
    <s v="2026"/>
    <n v="5315.69"/>
    <s v="RP668"/>
    <s v="424FA1"/>
    <s v="2110"/>
    <s v="646000"/>
    <m/>
    <s v="CI"/>
    <s v="0"/>
    <s v="District"/>
    <s v="4"/>
    <s v="Cerro Coso College"/>
    <s v="42"/>
    <x v="12"/>
    <s v="424"/>
    <s v="Dean Enrollment and Retention"/>
    <s v="424D"/>
    <s v="Financial Aid"/>
    <m/>
    <m/>
    <m/>
  </r>
  <r>
    <s v="CMC059"/>
    <x v="0"/>
    <s v="LABORF"/>
    <s v="2026"/>
    <n v="29412.41"/>
    <s v="GU001"/>
    <s v="424FA1"/>
    <s v="2191"/>
    <s v="646000"/>
    <m/>
    <s v="CI"/>
    <s v="0"/>
    <s v="District"/>
    <s v="4"/>
    <s v="Cerro Coso College"/>
    <s v="42"/>
    <x v="12"/>
    <s v="424"/>
    <s v="Dean Enrollment and Retention"/>
    <s v="424D"/>
    <s v="Financial Aid"/>
    <m/>
    <m/>
    <m/>
  </r>
  <r>
    <s v="CMC219"/>
    <x v="0"/>
    <s v="LABORF"/>
    <s v="2026"/>
    <n v="22619.84"/>
    <s v="TD241"/>
    <s v="424FA1"/>
    <s v="2191"/>
    <s v="646000"/>
    <m/>
    <s v="CI"/>
    <s v="0"/>
    <s v="District"/>
    <s v="4"/>
    <s v="Cerro Coso College"/>
    <s v="42"/>
    <x v="12"/>
    <s v="424"/>
    <s v="Dean Enrollment and Retention"/>
    <s v="424D"/>
    <s v="Financial Aid"/>
    <m/>
    <m/>
    <m/>
  </r>
  <r>
    <s v="CMC205"/>
    <x v="0"/>
    <s v="LABORF"/>
    <s v="2026"/>
    <n v="37708.32"/>
    <s v="CD002"/>
    <s v="42DCC1"/>
    <s v="2191"/>
    <s v="692000"/>
    <m/>
    <s v="CI"/>
    <s v="0"/>
    <s v="District"/>
    <s v="4"/>
    <s v="Cerro Coso College"/>
    <s v="42"/>
    <x v="12"/>
    <s v="42D"/>
    <s v="CDC Program Manager"/>
    <s v="42DA"/>
    <s v="CDC Program Manager"/>
    <m/>
    <m/>
    <m/>
  </r>
  <r>
    <s v="CMF108"/>
    <x v="0"/>
    <s v="LABORF"/>
    <s v="2026"/>
    <n v="141607.98000000001"/>
    <s v="GU001"/>
    <s v="42FCG1"/>
    <s v="1231"/>
    <s v="631000"/>
    <m/>
    <s v="CI"/>
    <s v="0"/>
    <s v="District"/>
    <s v="4"/>
    <s v="Cerro Coso College"/>
    <s v="42"/>
    <x v="12"/>
    <s v="42F"/>
    <s v="Director of SSSP"/>
    <s v="42FA"/>
    <s v="Director of SSSP"/>
    <m/>
    <m/>
    <m/>
  </r>
  <r>
    <s v="CMC245"/>
    <x v="0"/>
    <s v="LABORF"/>
    <s v="2026"/>
    <n v="24634.959999999999"/>
    <s v="RP384"/>
    <s v="42FMTB"/>
    <s v="2191"/>
    <s v="632000"/>
    <m/>
    <s v="CI"/>
    <s v="0"/>
    <s v="District"/>
    <s v="4"/>
    <s v="Cerro Coso College"/>
    <s v="42"/>
    <x v="12"/>
    <s v="42F"/>
    <s v="Director of SSSP"/>
    <s v="42FA"/>
    <s v="Director of SSSP"/>
    <m/>
    <m/>
    <m/>
  </r>
  <r>
    <s v="CMF215"/>
    <x v="0"/>
    <s v="LABORF"/>
    <s v="2026"/>
    <n v="24930.86"/>
    <s v="RP384"/>
    <s v="42FMTB"/>
    <s v="1231"/>
    <s v="632000"/>
    <m/>
    <s v="CI"/>
    <s v="0"/>
    <s v="District"/>
    <s v="4"/>
    <s v="Cerro Coso College"/>
    <s v="42"/>
    <x v="12"/>
    <s v="42F"/>
    <s v="Director of SSSP"/>
    <s v="42FA"/>
    <s v="Director of SSSP"/>
    <m/>
    <m/>
    <m/>
  </r>
  <r>
    <s v="CMF157"/>
    <x v="0"/>
    <s v="LABORF"/>
    <s v="2026"/>
    <n v="14962.24"/>
    <s v="RP384"/>
    <s v="42FMTB"/>
    <s v="1251"/>
    <s v="601000"/>
    <m/>
    <s v="CI"/>
    <s v="0"/>
    <s v="District"/>
    <s v="4"/>
    <s v="Cerro Coso College"/>
    <s v="42"/>
    <x v="12"/>
    <s v="42F"/>
    <s v="Director of SSSP"/>
    <s v="42FA"/>
    <s v="Director of SSSP"/>
    <m/>
    <m/>
    <m/>
  </r>
  <r>
    <s v="CMF116"/>
    <x v="0"/>
    <s v="LABORF"/>
    <s v="2026"/>
    <n v="138154.12"/>
    <s v="RP384"/>
    <s v="42FMTB"/>
    <s v="1231"/>
    <s v="632000"/>
    <m/>
    <s v="CI"/>
    <s v="0"/>
    <s v="District"/>
    <s v="4"/>
    <s v="Cerro Coso College"/>
    <s v="42"/>
    <x v="12"/>
    <s v="42F"/>
    <s v="Director of SSSP"/>
    <s v="42FA"/>
    <s v="Director of SSSP"/>
    <m/>
    <m/>
    <m/>
  </r>
  <r>
    <s v="CMC067"/>
    <x v="0"/>
    <s v="LABORF"/>
    <s v="2026"/>
    <n v="3624.45"/>
    <s v="RP384"/>
    <s v="42FMTB"/>
    <s v="2191"/>
    <s v="632000"/>
    <m/>
    <s v="CI"/>
    <s v="0"/>
    <s v="District"/>
    <s v="4"/>
    <s v="Cerro Coso College"/>
    <s v="42"/>
    <x v="12"/>
    <s v="42F"/>
    <s v="Director of SSSP"/>
    <s v="42FA"/>
    <s v="Director of SSSP"/>
    <m/>
    <m/>
    <m/>
  </r>
  <r>
    <s v="CPE005"/>
    <x v="0"/>
    <s v="LABORF"/>
    <s v="2026"/>
    <n v="0"/>
    <s v="TC800"/>
    <s v="42GAM1"/>
    <s v="2394"/>
    <s v="696041"/>
    <m/>
    <s v="CI"/>
    <s v="0"/>
    <s v="District"/>
    <s v="4"/>
    <s v="Cerro Coso College"/>
    <s v="42"/>
    <x v="12"/>
    <s v="42G"/>
    <s v="Athletics"/>
    <s v="42GA"/>
    <s v="Athletics"/>
    <m/>
    <m/>
    <m/>
  </r>
  <r>
    <s v="CPE006"/>
    <x v="0"/>
    <s v="LABORF"/>
    <s v="2026"/>
    <n v="0"/>
    <s v="TC800"/>
    <s v="42GAM1"/>
    <s v="2394"/>
    <s v="696041"/>
    <m/>
    <s v="CI"/>
    <s v="0"/>
    <s v="District"/>
    <s v="4"/>
    <s v="Cerro Coso College"/>
    <s v="42"/>
    <x v="12"/>
    <s v="42G"/>
    <s v="Athletics"/>
    <s v="42GA"/>
    <s v="Athletics"/>
    <m/>
    <m/>
    <m/>
  </r>
  <r>
    <s v="CPE004"/>
    <x v="0"/>
    <s v="LABORF"/>
    <s v="2026"/>
    <n v="0"/>
    <s v="GU001"/>
    <s v="42GAT0"/>
    <s v="2394"/>
    <s v="696041"/>
    <m/>
    <s v="CI"/>
    <s v="0"/>
    <s v="District"/>
    <s v="4"/>
    <s v="Cerro Coso College"/>
    <s v="42"/>
    <x v="12"/>
    <s v="42G"/>
    <s v="Athletics"/>
    <s v="42GA"/>
    <s v="Athletics"/>
    <m/>
    <m/>
    <m/>
  </r>
  <r>
    <s v="CPE059"/>
    <x v="0"/>
    <s v="LABORF"/>
    <s v="2026"/>
    <n v="0"/>
    <s v="GU001"/>
    <s v="42GAT0"/>
    <s v="2394"/>
    <s v="696041"/>
    <m/>
    <s v="CI"/>
    <s v="0"/>
    <s v="District"/>
    <s v="4"/>
    <s v="Cerro Coso College"/>
    <s v="42"/>
    <x v="12"/>
    <s v="42G"/>
    <s v="Athletics"/>
    <s v="42GA"/>
    <s v="Athletics"/>
    <m/>
    <m/>
    <m/>
  </r>
  <r>
    <s v="CPE010"/>
    <x v="0"/>
    <s v="LABORF"/>
    <s v="2026"/>
    <n v="0"/>
    <s v="GU001"/>
    <s v="42GAT0"/>
    <s v="2394"/>
    <s v="696041"/>
    <m/>
    <s v="CI"/>
    <s v="0"/>
    <s v="District"/>
    <s v="4"/>
    <s v="Cerro Coso College"/>
    <s v="42"/>
    <x v="12"/>
    <s v="42G"/>
    <s v="Athletics"/>
    <s v="42GA"/>
    <s v="Athletics"/>
    <m/>
    <m/>
    <m/>
  </r>
  <r>
    <s v="CPE037"/>
    <x v="0"/>
    <s v="LABORF"/>
    <s v="2026"/>
    <n v="0"/>
    <s v="GU001"/>
    <s v="42GAW1"/>
    <s v="2394"/>
    <s v="696041"/>
    <m/>
    <s v="CI"/>
    <s v="0"/>
    <s v="District"/>
    <s v="4"/>
    <s v="Cerro Coso College"/>
    <s v="42"/>
    <x v="12"/>
    <s v="42G"/>
    <s v="Athletics"/>
    <s v="42GA"/>
    <s v="Athletics"/>
    <m/>
    <m/>
    <m/>
  </r>
  <r>
    <s v="CPE003"/>
    <x v="0"/>
    <s v="LABORF"/>
    <s v="2026"/>
    <n v="0"/>
    <s v="GU001"/>
    <s v="42GAW1"/>
    <s v="2394"/>
    <s v="696041"/>
    <m/>
    <s v="CI"/>
    <s v="0"/>
    <s v="District"/>
    <s v="4"/>
    <s v="Cerro Coso College"/>
    <s v="42"/>
    <x v="12"/>
    <s v="42G"/>
    <s v="Athletics"/>
    <s v="42GA"/>
    <s v="Athletics"/>
    <m/>
    <m/>
    <m/>
  </r>
  <r>
    <s v="CMC063"/>
    <x v="0"/>
    <s v="LABORF"/>
    <s v="2026"/>
    <n v="7807.86"/>
    <s v="GU001"/>
    <s v="430BS0"/>
    <s v="2191"/>
    <s v="709000"/>
    <m/>
    <s v="CI"/>
    <s v="0"/>
    <s v="District"/>
    <s v="4"/>
    <s v="Cerro Coso College"/>
    <s v="43"/>
    <x v="13"/>
    <s v="430"/>
    <s v="Director of Administrative Services"/>
    <s v="430A"/>
    <s v="CC -  Director of Admin Services"/>
    <m/>
    <m/>
    <m/>
  </r>
  <r>
    <s v="CMN038"/>
    <x v="0"/>
    <s v="LABORF"/>
    <s v="2026"/>
    <n v="26564.95"/>
    <s v="GU001"/>
    <s v="430BS0"/>
    <s v="2110"/>
    <s v="672000"/>
    <m/>
    <s v="CI"/>
    <s v="0"/>
    <s v="District"/>
    <s v="4"/>
    <s v="Cerro Coso College"/>
    <s v="43"/>
    <x v="13"/>
    <s v="430"/>
    <s v="Director of Administrative Services"/>
    <s v="430A"/>
    <s v="CC -  Director of Admin Services"/>
    <m/>
    <m/>
    <m/>
  </r>
  <r>
    <s v="CMN027"/>
    <x v="0"/>
    <s v="LABORF"/>
    <s v="2026"/>
    <n v="74204.89"/>
    <s v="GU001"/>
    <s v="437MOD"/>
    <s v="2110"/>
    <s v="679000"/>
    <m/>
    <s v="CI"/>
    <s v="0"/>
    <s v="District"/>
    <s v="4"/>
    <s v="Cerro Coso College"/>
    <s v="43"/>
    <x v="13"/>
    <s v="437"/>
    <s v="Maintenance &amp; Operations"/>
    <s v="437A"/>
    <s v="CC - Director M&amp;O"/>
    <m/>
    <m/>
    <m/>
  </r>
  <r>
    <s v="CMC049"/>
    <x v="0"/>
    <s v="LABORF"/>
    <s v="2026"/>
    <n v="2664.1"/>
    <s v="GU001"/>
    <s v="437MOG"/>
    <s v="2191"/>
    <s v="655000"/>
    <m/>
    <s v="CB"/>
    <s v="0"/>
    <s v="District"/>
    <s v="4"/>
    <s v="Cerro Coso College"/>
    <s v="43"/>
    <x v="13"/>
    <s v="437"/>
    <s v="Maintenance &amp; Operations"/>
    <s v="437A"/>
    <s v="CC - Director M&amp;O"/>
    <m/>
    <m/>
    <m/>
  </r>
  <r>
    <s v="CMC049"/>
    <x v="0"/>
    <s v="LABORF"/>
    <s v="2026"/>
    <n v="2664.1"/>
    <s v="GU001"/>
    <s v="437MOG"/>
    <s v="2191"/>
    <s v="655000"/>
    <m/>
    <s v="CM"/>
    <s v="0"/>
    <s v="District"/>
    <s v="4"/>
    <s v="Cerro Coso College"/>
    <s v="43"/>
    <x v="13"/>
    <s v="437"/>
    <s v="Maintenance &amp; Operations"/>
    <s v="437A"/>
    <s v="CC - Director M&amp;O"/>
    <m/>
    <m/>
    <m/>
  </r>
  <r>
    <s v="CMC065"/>
    <x v="0"/>
    <s v="LABORF"/>
    <s v="2026"/>
    <n v="35859.440000000002"/>
    <s v="GU001"/>
    <s v="437MOC"/>
    <s v="2191"/>
    <s v="653000"/>
    <m/>
    <s v="CI"/>
    <s v="0"/>
    <s v="District"/>
    <s v="4"/>
    <s v="Cerro Coso College"/>
    <s v="43"/>
    <x v="13"/>
    <s v="437"/>
    <s v="Maintenance &amp; Operations"/>
    <s v="437B"/>
    <s v="Operations Manager"/>
    <m/>
    <m/>
    <m/>
  </r>
  <r>
    <s v="CMC249"/>
    <x v="0"/>
    <s v="LABORF"/>
    <s v="2026"/>
    <n v="14932.51"/>
    <s v="GU001"/>
    <s v="437MOC"/>
    <s v="2191"/>
    <s v="653000"/>
    <m/>
    <s v="CI"/>
    <s v="0"/>
    <s v="District"/>
    <s v="4"/>
    <s v="Cerro Coso College"/>
    <s v="43"/>
    <x v="13"/>
    <s v="437"/>
    <s v="Maintenance &amp; Operations"/>
    <s v="437B"/>
    <s v="Operations Manager"/>
    <m/>
    <m/>
    <m/>
  </r>
  <r>
    <s v="CMC277"/>
    <x v="0"/>
    <s v="LABORF"/>
    <s v="2026"/>
    <n v="2535.73"/>
    <s v="RP501"/>
    <s v="43HPK1"/>
    <s v="2191"/>
    <s v="695020"/>
    <m/>
    <s v="CI"/>
    <s v="0"/>
    <s v="District"/>
    <s v="4"/>
    <s v="Cerro Coso College"/>
    <s v="43"/>
    <x v="13"/>
    <s v="43H"/>
    <s v="CC Safety and Security"/>
    <s v="43HA"/>
    <s v="CC Safety &amp; Security Program Mgr"/>
    <m/>
    <m/>
    <m/>
  </r>
  <r>
    <s v="CMC278"/>
    <x v="0"/>
    <s v="LABORF"/>
    <s v="2026"/>
    <n v="1217.1500000000001"/>
    <s v="RP501"/>
    <s v="43HPK1"/>
    <s v="2191"/>
    <s v="695020"/>
    <m/>
    <s v="CI"/>
    <s v="0"/>
    <s v="District"/>
    <s v="4"/>
    <s v="Cerro Coso College"/>
    <s v="43"/>
    <x v="13"/>
    <s v="43H"/>
    <s v="CC Safety and Security"/>
    <s v="43HA"/>
    <s v="CC Safety &amp; Security Program Mgr"/>
    <m/>
    <m/>
    <m/>
  </r>
  <r>
    <s v="PPE031"/>
    <x v="0"/>
    <s v="LABORF"/>
    <s v="2026"/>
    <n v="0"/>
    <s v="GU001"/>
    <s v="500SD1"/>
    <s v="2394"/>
    <s v="675000"/>
    <m/>
    <m/>
    <s v="0"/>
    <s v="District"/>
    <s v="5"/>
    <s v="Porterville College"/>
    <s v="50"/>
    <x v="14"/>
    <s v="500"/>
    <s v="President"/>
    <s v="500A"/>
    <s v="PC - President"/>
    <m/>
    <m/>
    <m/>
  </r>
  <r>
    <s v="PMC236"/>
    <x v="0"/>
    <s v="LABORF"/>
    <s v="2026"/>
    <n v="64918.95"/>
    <s v="TP800"/>
    <s v="50AFO1"/>
    <s v="2191"/>
    <s v="709000"/>
    <m/>
    <m/>
    <s v="0"/>
    <s v="District"/>
    <s v="5"/>
    <s v="Porterville College"/>
    <s v="50"/>
    <x v="14"/>
    <s v="50A"/>
    <s v="Director, Foundation"/>
    <s v="50AA"/>
    <s v="Director, Foundation"/>
    <m/>
    <m/>
    <m/>
  </r>
  <r>
    <s v="PMC188"/>
    <x v="0"/>
    <s v="LABORF"/>
    <s v="2026"/>
    <n v="64918.92"/>
    <s v="GU001"/>
    <s v="50GPS1"/>
    <s v="2191"/>
    <s v="677040"/>
    <m/>
    <m/>
    <s v="0"/>
    <s v="District"/>
    <s v="5"/>
    <s v="Porterville College"/>
    <s v="50"/>
    <x v="14"/>
    <s v="50G"/>
    <s v="Communication &amp; Community Relations"/>
    <s v="50GA"/>
    <s v="Communication &amp; Community Relations"/>
    <m/>
    <m/>
    <m/>
  </r>
  <r>
    <s v="PMF002"/>
    <x v="0"/>
    <s v="LABORF"/>
    <s v="2026"/>
    <n v="82577.59"/>
    <s v="GU001"/>
    <s v="510SF1"/>
    <s v="1251"/>
    <s v="603000"/>
    <m/>
    <m/>
    <s v="0"/>
    <s v="District"/>
    <s v="5"/>
    <s v="Porterville College"/>
    <s v="51"/>
    <x v="11"/>
    <s v="510"/>
    <s v="VP Academic Affairs"/>
    <s v="510A"/>
    <s v="PC - VP Academic Affairs"/>
    <m/>
    <m/>
    <m/>
  </r>
  <r>
    <s v="PMM014"/>
    <x v="0"/>
    <s v="LABORF"/>
    <s v="2026"/>
    <n v="21430.3"/>
    <s v="GU001"/>
    <s v="510VI0"/>
    <s v="1214"/>
    <s v="711001"/>
    <m/>
    <m/>
    <s v="0"/>
    <s v="District"/>
    <s v="5"/>
    <s v="Porterville College"/>
    <s v="51"/>
    <x v="11"/>
    <s v="510"/>
    <s v="VP Academic Affairs"/>
    <s v="510A"/>
    <s v="PC - VP Academic Affairs"/>
    <m/>
    <m/>
    <m/>
  </r>
  <r>
    <s v="PA2530"/>
    <x v="0"/>
    <s v="LABORF"/>
    <s v="2026"/>
    <n v="0"/>
    <s v="GU001"/>
    <s v="510VI0"/>
    <s v="1310"/>
    <s v="089900"/>
    <m/>
    <m/>
    <s v="0"/>
    <s v="District"/>
    <s v="5"/>
    <s v="Porterville College"/>
    <s v="51"/>
    <x v="11"/>
    <s v="510"/>
    <s v="VP Academic Affairs"/>
    <s v="510A"/>
    <s v="PC - VP Academic Affairs"/>
    <m/>
    <m/>
    <m/>
  </r>
  <r>
    <s v="PMC090"/>
    <x v="0"/>
    <s v="LABORF"/>
    <s v="2026"/>
    <n v="75286.039999999994"/>
    <s v="GU001"/>
    <s v="510VI0"/>
    <s v="2191"/>
    <s v="601000"/>
    <m/>
    <m/>
    <s v="0"/>
    <s v="District"/>
    <s v="5"/>
    <s v="Porterville College"/>
    <s v="51"/>
    <x v="11"/>
    <s v="510"/>
    <s v="VP Academic Affairs"/>
    <s v="510A"/>
    <s v="PC - VP Academic Affairs"/>
    <m/>
    <m/>
    <m/>
  </r>
  <r>
    <s v="PMC233"/>
    <x v="0"/>
    <s v="LABORF"/>
    <s v="2026"/>
    <n v="18556.47"/>
    <s v="RP384"/>
    <s v="511BAJ"/>
    <s v="2211"/>
    <s v="611000"/>
    <m/>
    <m/>
    <s v="0"/>
    <s v="District"/>
    <s v="5"/>
    <s v="Porterville College"/>
    <s v="51"/>
    <x v="11"/>
    <s v="511"/>
    <s v="PC Dean of Academic Affairs"/>
    <s v="511A"/>
    <s v="PC - Dean of Learning - A"/>
    <m/>
    <m/>
    <m/>
  </r>
  <r>
    <s v="PMF066"/>
    <x v="0"/>
    <s v="LABORF"/>
    <s v="2026"/>
    <n v="68636.81"/>
    <s v="GU001"/>
    <s v="511LA1"/>
    <s v="1100"/>
    <s v="150200"/>
    <m/>
    <m/>
    <s v="0"/>
    <s v="District"/>
    <s v="5"/>
    <s v="Porterville College"/>
    <s v="51"/>
    <x v="11"/>
    <s v="511"/>
    <s v="PC Dean of Academic Affairs"/>
    <s v="511D"/>
    <s v="PC - LANGUAGE ARTS"/>
    <m/>
    <m/>
    <m/>
  </r>
  <r>
    <s v="PMF188"/>
    <x v="0"/>
    <s v="LABORF"/>
    <s v="2026"/>
    <n v="122802.11"/>
    <s v="GU001"/>
    <s v="511SS1"/>
    <s v="1100"/>
    <s v="220300"/>
    <m/>
    <m/>
    <s v="0"/>
    <s v="District"/>
    <s v="5"/>
    <s v="Porterville College"/>
    <s v="51"/>
    <x v="11"/>
    <s v="511"/>
    <s v="PC Dean of Academic Affairs"/>
    <s v="511E"/>
    <s v="PC - SOCIAL SCIENCE"/>
    <m/>
    <m/>
    <m/>
  </r>
  <r>
    <s v="PMF165"/>
    <x v="0"/>
    <s v="LABORF"/>
    <s v="2026"/>
    <n v="154352.71"/>
    <s v="GU001"/>
    <s v="511VP1"/>
    <s v="1100"/>
    <s v="100100"/>
    <m/>
    <m/>
    <s v="0"/>
    <s v="District"/>
    <s v="5"/>
    <s v="Porterville College"/>
    <s v="51"/>
    <x v="11"/>
    <s v="511"/>
    <s v="PC Dean of Academic Affairs"/>
    <s v="511F"/>
    <s v="PC - FINE &amp; APPLIED ARTS"/>
    <m/>
    <m/>
    <m/>
  </r>
  <r>
    <s v="PMF020"/>
    <x v="0"/>
    <s v="LABORF"/>
    <s v="2026"/>
    <n v="106478.28"/>
    <s v="GU001"/>
    <s v="511VP1"/>
    <s v="1100"/>
    <s v="100400"/>
    <m/>
    <m/>
    <s v="0"/>
    <s v="District"/>
    <s v="5"/>
    <s v="Porterville College"/>
    <s v="51"/>
    <x v="11"/>
    <s v="511"/>
    <s v="PC Dean of Academic Affairs"/>
    <s v="511F"/>
    <s v="PC - FINE &amp; APPLIED ARTS"/>
    <m/>
    <m/>
    <m/>
  </r>
  <r>
    <s v="PMF080"/>
    <x v="0"/>
    <s v="LABORF"/>
    <s v="2026"/>
    <n v="120395.11"/>
    <s v="GU001"/>
    <s v="511SM1"/>
    <s v="1100"/>
    <s v="190500"/>
    <m/>
    <m/>
    <s v="0"/>
    <s v="District"/>
    <s v="5"/>
    <s v="Porterville College"/>
    <s v="51"/>
    <x v="11"/>
    <s v="511"/>
    <s v="PC Dean of Academic Affairs"/>
    <s v="511G"/>
    <s v="PC - SCIENCE"/>
    <m/>
    <m/>
    <m/>
  </r>
  <r>
    <s v="PMC190"/>
    <x v="0"/>
    <s v="LABORF"/>
    <s v="2026"/>
    <n v="54097.9"/>
    <s v="GU001"/>
    <s v="511LC1"/>
    <s v="2191"/>
    <s v="611000"/>
    <m/>
    <m/>
    <s v="0"/>
    <s v="District"/>
    <s v="5"/>
    <s v="Porterville College"/>
    <s v="51"/>
    <x v="11"/>
    <s v="511"/>
    <s v="PC Dean of Academic Affairs"/>
    <s v="511H"/>
    <s v="PC - Learning Center"/>
    <m/>
    <m/>
    <m/>
  </r>
  <r>
    <s v="PPE092"/>
    <x v="0"/>
    <s v="LABORF"/>
    <s v="2026"/>
    <n v="0"/>
    <s v="RP266"/>
    <s v="511GF1"/>
    <s v="2412"/>
    <s v="493080"/>
    <m/>
    <m/>
    <s v="0"/>
    <s v="District"/>
    <s v="5"/>
    <s v="Porterville College"/>
    <s v="51"/>
    <x v="11"/>
    <s v="511"/>
    <s v="PC Dean of Academic Affairs"/>
    <s v="511J"/>
    <s v="PC - Dean of Learning - A"/>
    <m/>
    <m/>
    <m/>
  </r>
  <r>
    <s v="PPE009"/>
    <x v="0"/>
    <s v="LABORF"/>
    <s v="2026"/>
    <n v="0"/>
    <s v="RP266"/>
    <s v="511GF1"/>
    <s v="2412"/>
    <s v="493080"/>
    <m/>
    <m/>
    <s v="0"/>
    <s v="District"/>
    <s v="5"/>
    <s v="Porterville College"/>
    <s v="51"/>
    <x v="11"/>
    <s v="511"/>
    <s v="PC Dean of Academic Affairs"/>
    <s v="511J"/>
    <s v="PC - Dean of Learning - A"/>
    <m/>
    <m/>
    <m/>
  </r>
  <r>
    <s v="PPFA26"/>
    <x v="0"/>
    <s v="LABORF"/>
    <s v="2026"/>
    <n v="0"/>
    <s v="GU001"/>
    <s v="512FT1"/>
    <s v="2412"/>
    <s v="213300"/>
    <m/>
    <m/>
    <s v="0"/>
    <s v="District"/>
    <s v="5"/>
    <s v="Porterville College"/>
    <s v="51"/>
    <x v="11"/>
    <s v="512"/>
    <s v="Dean of Careers&amp;Technical Education"/>
    <s v="512A"/>
    <s v="PC - DEAN OF LEARNING - B"/>
    <m/>
    <m/>
    <m/>
  </r>
  <r>
    <s v="PMC199"/>
    <x v="0"/>
    <s v="LABORF"/>
    <s v="2026"/>
    <n v="20792.97"/>
    <s v="RP613"/>
    <s v="512WL9"/>
    <s v="2191"/>
    <s v="679000"/>
    <s v="P85233"/>
    <m/>
    <s v="0"/>
    <s v="District"/>
    <s v="5"/>
    <s v="Porterville College"/>
    <s v="51"/>
    <x v="11"/>
    <s v="512"/>
    <s v="Dean of Careers&amp;Technical Education"/>
    <s v="512A"/>
    <s v="PC - DEAN OF LEARNING - B"/>
    <m/>
    <m/>
    <m/>
  </r>
  <r>
    <s v="PMN038"/>
    <x v="0"/>
    <s v="LABORF"/>
    <s v="2026"/>
    <n v="113446.77"/>
    <s v="RP613"/>
    <s v="512WL9"/>
    <s v="2110"/>
    <s v="679000"/>
    <s v="P85238"/>
    <m/>
    <s v="0"/>
    <s v="District"/>
    <s v="5"/>
    <s v="Porterville College"/>
    <s v="51"/>
    <x v="11"/>
    <s v="512"/>
    <s v="Dean of Careers&amp;Technical Education"/>
    <s v="512A"/>
    <s v="PC - DEAN OF LEARNING - B"/>
    <m/>
    <m/>
    <m/>
  </r>
  <r>
    <s v="PPPS26"/>
    <x v="0"/>
    <s v="LABORF"/>
    <s v="2026"/>
    <n v="0"/>
    <s v="GU001"/>
    <s v="512CJ1"/>
    <s v="2412"/>
    <s v="210500"/>
    <m/>
    <m/>
    <s v="0"/>
    <s v="District"/>
    <s v="5"/>
    <s v="Porterville College"/>
    <s v="51"/>
    <x v="11"/>
    <s v="512"/>
    <s v="Dean of Careers&amp;Technical Education"/>
    <s v="512C"/>
    <s v="PC - CAREER &amp; TECHNICAL EDUCATION"/>
    <m/>
    <m/>
    <m/>
  </r>
  <r>
    <s v="PPE079"/>
    <x v="0"/>
    <s v="LABORF"/>
    <s v="2026"/>
    <n v="0"/>
    <s v="GU001"/>
    <s v="514AW1"/>
    <s v="2394"/>
    <s v="696071"/>
    <m/>
    <m/>
    <s v="0"/>
    <s v="District"/>
    <s v="5"/>
    <s v="Porterville College"/>
    <s v="51"/>
    <x v="11"/>
    <s v="514"/>
    <s v="Director Athletics"/>
    <s v="514A"/>
    <s v="PC - Athletic Director"/>
    <m/>
    <m/>
    <m/>
  </r>
  <r>
    <s v="PMF099"/>
    <x v="0"/>
    <s v="LABORF"/>
    <s v="2026"/>
    <n v="14793.71"/>
    <s v="GU001"/>
    <s v="514AW1"/>
    <s v="1251"/>
    <s v="696071"/>
    <m/>
    <m/>
    <s v="0"/>
    <s v="District"/>
    <s v="5"/>
    <s v="Porterville College"/>
    <s v="51"/>
    <x v="11"/>
    <s v="514"/>
    <s v="Director Athletics"/>
    <s v="514A"/>
    <s v="PC - Athletic Director"/>
    <m/>
    <m/>
    <m/>
  </r>
  <r>
    <s v="PMF122"/>
    <x v="0"/>
    <s v="LABORF"/>
    <s v="2026"/>
    <n v="68458.59"/>
    <s v="RP527"/>
    <s v="518HC3"/>
    <s v="1100"/>
    <s v="123900"/>
    <m/>
    <m/>
    <s v="0"/>
    <s v="District"/>
    <s v="5"/>
    <s v="Porterville College"/>
    <s v="51"/>
    <x v="11"/>
    <s v="518"/>
    <s v="Associate Dean, Health Careers"/>
    <s v="518A"/>
    <s v="Associate Dean, Health Careers"/>
    <m/>
    <m/>
    <m/>
  </r>
  <r>
    <s v="PMF006"/>
    <x v="0"/>
    <s v="LABORF"/>
    <s v="2026"/>
    <n v="107950.68"/>
    <s v="GU001"/>
    <s v="518HC3"/>
    <s v="1100"/>
    <s v="123900"/>
    <m/>
    <m/>
    <s v="0"/>
    <s v="District"/>
    <s v="5"/>
    <s v="Porterville College"/>
    <s v="51"/>
    <x v="11"/>
    <s v="518"/>
    <s v="Associate Dean, Health Careers"/>
    <s v="518A"/>
    <s v="Associate Dean, Health Careers"/>
    <m/>
    <m/>
    <m/>
  </r>
  <r>
    <s v="PMF182"/>
    <x v="0"/>
    <s v="LABORF"/>
    <s v="2026"/>
    <n v="119157.35"/>
    <s v="GU001"/>
    <s v="518HC5"/>
    <s v="1100"/>
    <s v="123010"/>
    <m/>
    <m/>
    <s v="0"/>
    <s v="District"/>
    <s v="5"/>
    <s v="Porterville College"/>
    <s v="51"/>
    <x v="11"/>
    <s v="518"/>
    <s v="Associate Dean, Health Careers"/>
    <s v="518A"/>
    <s v="Associate Dean, Health Careers"/>
    <m/>
    <m/>
    <m/>
  </r>
  <r>
    <s v="PMF169"/>
    <x v="0"/>
    <s v="LABORF"/>
    <s v="2026"/>
    <n v="55324.72"/>
    <s v="GU001"/>
    <s v="518HC5"/>
    <s v="1251"/>
    <s v="601000"/>
    <m/>
    <m/>
    <s v="0"/>
    <s v="District"/>
    <s v="5"/>
    <s v="Porterville College"/>
    <s v="51"/>
    <x v="11"/>
    <s v="518"/>
    <s v="Associate Dean, Health Careers"/>
    <s v="518A"/>
    <s v="Associate Dean, Health Careers"/>
    <m/>
    <m/>
    <m/>
  </r>
  <r>
    <s v="PMF173"/>
    <x v="0"/>
    <s v="LABORF"/>
    <s v="2026"/>
    <n v="51374.5"/>
    <s v="GU001"/>
    <s v="518HC5"/>
    <s v="1251"/>
    <s v="601000"/>
    <m/>
    <m/>
    <s v="0"/>
    <s v="District"/>
    <s v="5"/>
    <s v="Porterville College"/>
    <s v="51"/>
    <x v="11"/>
    <s v="518"/>
    <s v="Associate Dean, Health Careers"/>
    <s v="518A"/>
    <s v="Associate Dean, Health Careers"/>
    <m/>
    <m/>
    <m/>
  </r>
  <r>
    <s v="PMM015"/>
    <x v="0"/>
    <s v="LABORF"/>
    <s v="2026"/>
    <n v="119190.01"/>
    <s v="RP380"/>
    <s v="51JMA1"/>
    <s v="2110"/>
    <s v="601000"/>
    <m/>
    <m/>
    <s v="0"/>
    <s v="District"/>
    <s v="5"/>
    <s v="Porterville College"/>
    <s v="51"/>
    <x v="11"/>
    <s v="51J"/>
    <s v="MESA Director"/>
    <s v="51JA"/>
    <s v="MESA Director"/>
    <m/>
    <m/>
    <m/>
  </r>
  <r>
    <s v="PPE037"/>
    <x v="0"/>
    <s v="LABORF"/>
    <s v="2026"/>
    <n v="0"/>
    <s v="RP325"/>
    <s v="51JPZ1"/>
    <s v="2412"/>
    <s v="611000"/>
    <m/>
    <m/>
    <s v="0"/>
    <s v="District"/>
    <s v="5"/>
    <s v="Porterville College"/>
    <s v="51"/>
    <x v="11"/>
    <s v="51J"/>
    <s v="MESA Director"/>
    <s v="51JA"/>
    <s v="MESA Director"/>
    <m/>
    <m/>
    <m/>
  </r>
  <r>
    <s v="PTF024"/>
    <x v="0"/>
    <s v="LABORF"/>
    <s v="2026"/>
    <n v="51693.22"/>
    <s v="GU001"/>
    <s v="51KDE1"/>
    <s v="1411"/>
    <s v="631000"/>
    <m/>
    <m/>
    <s v="0"/>
    <s v="District"/>
    <s v="5"/>
    <s v="Porterville College"/>
    <s v="51"/>
    <x v="11"/>
    <s v="51K"/>
    <s v="Dir Dual Enrollment &amp; Early College"/>
    <s v="51KA"/>
    <s v="Dir Dual Enrollment &amp; Early College"/>
    <m/>
    <m/>
    <m/>
  </r>
  <r>
    <s v="PMC059"/>
    <x v="0"/>
    <s v="LABORF"/>
    <s v="2026"/>
    <n v="37461.4"/>
    <s v="GU001"/>
    <s v="536MOC"/>
    <s v="2191"/>
    <s v="653000"/>
    <m/>
    <m/>
    <s v="0"/>
    <s v="District"/>
    <s v="5"/>
    <s v="Porterville College"/>
    <s v="53"/>
    <x v="13"/>
    <s v="536"/>
    <s v="Mainenance &amp; Operations Manager"/>
    <s v="536A"/>
    <s v="PC - Maintenance &amp; Operations"/>
    <m/>
    <m/>
    <m/>
  </r>
  <r>
    <s v="PMC006"/>
    <x v="0"/>
    <s v="LABORF"/>
    <s v="2026"/>
    <n v="5328.2"/>
    <s v="GU001"/>
    <s v="536MOC"/>
    <s v="2191"/>
    <s v="696071"/>
    <m/>
    <m/>
    <s v="0"/>
    <s v="District"/>
    <s v="5"/>
    <s v="Porterville College"/>
    <s v="53"/>
    <x v="13"/>
    <s v="536"/>
    <s v="Mainenance &amp; Operations Manager"/>
    <s v="536A"/>
    <s v="PC - Maintenance &amp; Operations"/>
    <m/>
    <m/>
    <m/>
  </r>
  <r>
    <s v="PMC187"/>
    <x v="0"/>
    <s v="LABORF"/>
    <s v="2026"/>
    <n v="33938.19"/>
    <s v="GU001"/>
    <s v="536MOC"/>
    <s v="2191"/>
    <s v="653000"/>
    <m/>
    <m/>
    <s v="0"/>
    <s v="District"/>
    <s v="5"/>
    <s v="Porterville College"/>
    <s v="53"/>
    <x v="13"/>
    <s v="536"/>
    <s v="Mainenance &amp; Operations Manager"/>
    <s v="536A"/>
    <s v="PC - Maintenance &amp; Operations"/>
    <m/>
    <m/>
    <m/>
  </r>
  <r>
    <s v="PMC117"/>
    <x v="0"/>
    <s v="LABORF"/>
    <s v="2026"/>
    <n v="41169.31"/>
    <s v="GU001"/>
    <s v="536MOG"/>
    <s v="2191"/>
    <s v="655000"/>
    <m/>
    <m/>
    <s v="0"/>
    <s v="District"/>
    <s v="5"/>
    <s v="Porterville College"/>
    <s v="53"/>
    <x v="13"/>
    <s v="536"/>
    <s v="Mainenance &amp; Operations Manager"/>
    <s v="536A"/>
    <s v="PC - Maintenance &amp; Operations"/>
    <m/>
    <m/>
    <m/>
  </r>
  <r>
    <s v="PTM013"/>
    <x v="0"/>
    <s v="LABORF"/>
    <s v="2026"/>
    <n v="194147.97"/>
    <s v="GU001"/>
    <s v="550VI1"/>
    <s v="1214"/>
    <s v="601000"/>
    <m/>
    <m/>
    <s v="0"/>
    <s v="District"/>
    <s v="5"/>
    <s v="Porterville College"/>
    <s v="55"/>
    <x v="15"/>
    <s v="550"/>
    <s v="VP - Student Services"/>
    <s v="550A"/>
    <s v="VP - STUDENT SERVICES"/>
    <m/>
    <m/>
    <m/>
  </r>
  <r>
    <s v="PMN033"/>
    <x v="0"/>
    <s v="LABORF"/>
    <s v="2026"/>
    <n v="3611.71"/>
    <s v="RP314"/>
    <s v="553FA1"/>
    <s v="2110"/>
    <s v="646000"/>
    <m/>
    <m/>
    <s v="0"/>
    <s v="District"/>
    <s v="5"/>
    <s v="Porterville College"/>
    <s v="55"/>
    <x v="15"/>
    <s v="553"/>
    <s v="Director of Financial Aid"/>
    <s v="553B"/>
    <s v="Director Financial Aid"/>
    <m/>
    <m/>
    <m/>
  </r>
  <r>
    <s v="PMN033"/>
    <x v="0"/>
    <s v="LABORF"/>
    <s v="2026"/>
    <n v="15955.36"/>
    <s v="TD242"/>
    <s v="553FA1"/>
    <s v="2110"/>
    <s v="646000"/>
    <m/>
    <m/>
    <s v="0"/>
    <s v="District"/>
    <s v="5"/>
    <s v="Porterville College"/>
    <s v="55"/>
    <x v="15"/>
    <s v="553"/>
    <s v="Director of Financial Aid"/>
    <s v="553B"/>
    <s v="Director Financial Aid"/>
    <m/>
    <m/>
    <m/>
  </r>
  <r>
    <s v="PMF177"/>
    <x v="0"/>
    <s v="LABORF"/>
    <s v="2026"/>
    <n v="128289.84"/>
    <s v="GU001"/>
    <s v="55CCG1"/>
    <s v="1231"/>
    <s v="631000"/>
    <m/>
    <m/>
    <s v="0"/>
    <s v="District"/>
    <s v="5"/>
    <s v="Porterville College"/>
    <s v="55"/>
    <x v="15"/>
    <s v="55C"/>
    <s v="Dean Student Success &amp; Counseling"/>
    <s v="55CA"/>
    <s v="Dean Student Success &amp; Counseling"/>
    <m/>
    <m/>
    <m/>
  </r>
  <r>
    <s v="PMM006"/>
    <x v="0"/>
    <s v="LABORF"/>
    <s v="2026"/>
    <n v="91010.87"/>
    <s v="RP384"/>
    <s v="55CEQA"/>
    <s v="1214"/>
    <s v="649090"/>
    <m/>
    <m/>
    <s v="0"/>
    <s v="District"/>
    <s v="5"/>
    <s v="Porterville College"/>
    <s v="55"/>
    <x v="15"/>
    <s v="55C"/>
    <s v="Dean Student Success &amp; Counseling"/>
    <s v="55CA"/>
    <s v="Dean Student Success &amp; Counseling"/>
    <m/>
    <m/>
    <m/>
  </r>
  <r>
    <s v="PTM015"/>
    <x v="0"/>
    <s v="LABORF"/>
    <s v="2026"/>
    <n v="17367.849999999999"/>
    <s v="RP384"/>
    <s v="55CMTA"/>
    <s v="1214"/>
    <s v="631000"/>
    <m/>
    <m/>
    <s v="0"/>
    <s v="District"/>
    <s v="5"/>
    <s v="Porterville College"/>
    <s v="55"/>
    <x v="15"/>
    <s v="55C"/>
    <s v="Dean Student Success &amp; Counseling"/>
    <s v="55CA"/>
    <s v="Dean Student Success &amp; Counseling"/>
    <m/>
    <m/>
    <m/>
  </r>
  <r>
    <s v="PMF192"/>
    <x v="0"/>
    <s v="LABORF"/>
    <s v="2026"/>
    <n v="10597.11"/>
    <s v="RP384"/>
    <s v="55CMTB"/>
    <s v="1231"/>
    <s v="632000"/>
    <m/>
    <m/>
    <s v="0"/>
    <s v="District"/>
    <s v="5"/>
    <s v="Porterville College"/>
    <s v="55"/>
    <x v="15"/>
    <s v="55C"/>
    <s v="Dean Student Success &amp; Counseling"/>
    <s v="55CA"/>
    <s v="Dean Student Success &amp; Counseling"/>
    <m/>
    <m/>
    <m/>
  </r>
  <r>
    <s v="PMC183"/>
    <x v="0"/>
    <s v="LABORF"/>
    <s v="2026"/>
    <n v="4942.84"/>
    <s v="RP384"/>
    <s v="55CMTB"/>
    <s v="2191"/>
    <s v="632000"/>
    <m/>
    <m/>
    <s v="0"/>
    <s v="District"/>
    <s v="5"/>
    <s v="Porterville College"/>
    <s v="55"/>
    <x v="15"/>
    <s v="55C"/>
    <s v="Dean Student Success &amp; Counseling"/>
    <s v="55CA"/>
    <s v="Dean Student Success &amp; Counseling"/>
    <m/>
    <m/>
    <m/>
  </r>
  <r>
    <s v="PMC231"/>
    <x v="0"/>
    <s v="LABORF"/>
    <s v="2026"/>
    <n v="7528.6"/>
    <s v="RP016"/>
    <s v="55CVR1"/>
    <s v="2191"/>
    <s v="648000"/>
    <m/>
    <m/>
    <s v="0"/>
    <s v="District"/>
    <s v="5"/>
    <s v="Porterville College"/>
    <s v="55"/>
    <x v="15"/>
    <s v="55C"/>
    <s v="Dean Student Success &amp; Counseling"/>
    <s v="55CA"/>
    <s v="Dean Student Success &amp; Counseling"/>
    <m/>
    <m/>
    <m/>
  </r>
  <r>
    <s v="PPE020"/>
    <x v="0"/>
    <s v="LABORF"/>
    <s v="2026"/>
    <n v="0"/>
    <s v="RP350"/>
    <s v="55CCW1"/>
    <s v="2311"/>
    <s v="641010"/>
    <s v="CALDCO"/>
    <m/>
    <s v="0"/>
    <s v="District"/>
    <s v="5"/>
    <s v="Porterville College"/>
    <s v="55"/>
    <x v="15"/>
    <s v="55C"/>
    <s v="Dean Student Success &amp; Counseling"/>
    <s v="55CB"/>
    <s v="Director of Student Services"/>
    <m/>
    <m/>
    <m/>
  </r>
  <r>
    <s v="PMC232"/>
    <x v="0"/>
    <s v="LABORF"/>
    <s v="2026"/>
    <n v="17477.64"/>
    <s v="RP007"/>
    <s v="55CDS1"/>
    <s v="2191"/>
    <s v="642000"/>
    <m/>
    <m/>
    <s v="0"/>
    <s v="District"/>
    <s v="5"/>
    <s v="Porterville College"/>
    <s v="55"/>
    <x v="15"/>
    <s v="55C"/>
    <s v="Dean Student Success &amp; Counseling"/>
    <s v="55CB"/>
    <s v="Director of Student Services"/>
    <m/>
    <m/>
    <m/>
  </r>
  <r>
    <s v="PTF029"/>
    <x v="0"/>
    <s v="LABORF"/>
    <s v="2026"/>
    <n v="0"/>
    <s v="RP005"/>
    <s v="55CEO1"/>
    <s v="1411"/>
    <s v="643000"/>
    <s v="EOPDCB"/>
    <m/>
    <s v="0"/>
    <s v="District"/>
    <s v="5"/>
    <s v="Porterville College"/>
    <s v="55"/>
    <x v="15"/>
    <s v="55C"/>
    <s v="Dean Student Success &amp; Counseling"/>
    <s v="55CB"/>
    <s v="Director of Student Services"/>
    <m/>
    <m/>
    <m/>
  </r>
  <r>
    <s v="PMC258"/>
    <x v="0"/>
    <s v="LABORF"/>
    <s v="2026"/>
    <n v="24135.41"/>
    <s v="RP005"/>
    <s v="55CEO1"/>
    <s v="2191"/>
    <s v="643000"/>
    <s v="EOPDCA"/>
    <m/>
    <s v="0"/>
    <s v="District"/>
    <s v="5"/>
    <s v="Porterville College"/>
    <s v="55"/>
    <x v="15"/>
    <s v="55C"/>
    <s v="Dean Student Success &amp; Counseling"/>
    <s v="55CB"/>
    <s v="Director of Student Services"/>
    <m/>
    <m/>
    <m/>
  </r>
  <r>
    <s v="PMC207"/>
    <x v="0"/>
    <s v="LABORF"/>
    <s v="2026"/>
    <n v="28663.31"/>
    <s v="RP023"/>
    <s v="55CFY1"/>
    <s v="2191"/>
    <s v="649090"/>
    <m/>
    <m/>
    <s v="0"/>
    <s v="District"/>
    <s v="5"/>
    <s v="Porterville College"/>
    <s v="55"/>
    <x v="15"/>
    <s v="55C"/>
    <s v="Dean Student Success &amp; Counseling"/>
    <s v="55CB"/>
    <s v="Director of Student Services"/>
    <m/>
    <m/>
    <m/>
  </r>
  <r>
    <s v="PMC012"/>
    <x v="0"/>
    <s v="LABORF"/>
    <s v="2026"/>
    <n v="34749.300000000003"/>
    <s v="GU001"/>
    <s v="55DAR1"/>
    <s v="2191"/>
    <s v="620000"/>
    <m/>
    <m/>
    <s v="0"/>
    <s v="District"/>
    <s v="5"/>
    <s v="Porterville College"/>
    <s v="55"/>
    <x v="15"/>
    <s v="55D"/>
    <s v="Director Enrollment Svs"/>
    <s v="55DA"/>
    <s v="Director Enrollment Svs"/>
    <m/>
    <m/>
    <m/>
  </r>
  <r>
    <s v="DMM004"/>
    <x v="0"/>
    <s v="LABORF"/>
    <s v="2026"/>
    <n v="53752.29"/>
    <s v="GU001"/>
    <s v="R00CO1"/>
    <s v="1214"/>
    <s v="711001"/>
    <m/>
    <m/>
    <s v="0"/>
    <s v="District"/>
    <s v="1"/>
    <s v="DO - District Office"/>
    <s v="10"/>
    <x v="0"/>
    <s v="100"/>
    <s v="Chancellor's - Office"/>
    <s v="100A"/>
    <s v="Chancellor's - Office"/>
    <m/>
    <m/>
    <m/>
  </r>
  <r>
    <s v="DPE050"/>
    <x v="0"/>
    <s v="LABORF"/>
    <s v="2026"/>
    <n v="0"/>
    <s v="GU001"/>
    <s v="R00CO1"/>
    <s v="2311"/>
    <s v="660010"/>
    <s v="DORESV"/>
    <m/>
    <s v="0"/>
    <s v="District"/>
    <s v="1"/>
    <s v="DO - District Office"/>
    <s v="10"/>
    <x v="0"/>
    <s v="100"/>
    <s v="Chancellor's - Office"/>
    <s v="100A"/>
    <s v="Chancellor's - Office"/>
    <m/>
    <m/>
    <m/>
  </r>
  <r>
    <s v="BMC265"/>
    <x v="0"/>
    <s v="LABORF"/>
    <s v="2026"/>
    <n v="79050.28"/>
    <s v="GU001"/>
    <s v="D01CO2"/>
    <s v="2191"/>
    <s v="677010"/>
    <m/>
    <m/>
    <s v="0"/>
    <s v="District"/>
    <s v="1"/>
    <s v="DO - District Office"/>
    <s v="10"/>
    <x v="0"/>
    <s v="101"/>
    <s v="Chancellor's - Admin. Assistant"/>
    <s v="101A"/>
    <s v="Chancellor's - Admin. Assistant"/>
    <m/>
    <m/>
    <m/>
  </r>
  <r>
    <s v="BMC640"/>
    <x v="0"/>
    <s v="LABORF"/>
    <s v="2026"/>
    <n v="66502.31"/>
    <s v="GU001"/>
    <s v="D01CO2"/>
    <s v="2191"/>
    <s v="677010"/>
    <m/>
    <m/>
    <s v="0"/>
    <s v="District"/>
    <s v="1"/>
    <s v="DO - District Office"/>
    <s v="10"/>
    <x v="0"/>
    <s v="101"/>
    <s v="Chancellor's - Admin. Assistant"/>
    <s v="101A"/>
    <s v="Chancellor's - Admin. Assistant"/>
    <m/>
    <m/>
    <m/>
  </r>
  <r>
    <s v="DTN033"/>
    <x v="0"/>
    <s v="LABOR"/>
    <s v="2026"/>
    <n v="0"/>
    <s v="GU001"/>
    <s v="D01CO2"/>
    <s v="2110"/>
    <s v="660010"/>
    <m/>
    <m/>
    <s v="0"/>
    <s v="District"/>
    <s v="1"/>
    <s v="DO - District Office"/>
    <s v="10"/>
    <x v="0"/>
    <s v="101"/>
    <s v="Chancellor's - Admin. Assistant"/>
    <s v="101A"/>
    <s v="Chancellor's - Admin. Assistant"/>
    <m/>
    <m/>
    <m/>
  </r>
  <r>
    <s v="DMT007"/>
    <x v="0"/>
    <s v="LABORF"/>
    <s v="2026"/>
    <n v="3600"/>
    <s v="GU001"/>
    <s v="R01BT1"/>
    <s v="2110"/>
    <s v="660020"/>
    <m/>
    <m/>
    <s v="0"/>
    <s v="District"/>
    <s v="1"/>
    <s v="DO - District Office"/>
    <s v="10"/>
    <x v="0"/>
    <s v="101"/>
    <s v="Chancellor's - Admin. Assistant"/>
    <s v="101A"/>
    <s v="Chancellor's - Admin. Assistant"/>
    <m/>
    <m/>
    <m/>
  </r>
  <r>
    <s v="DMC205"/>
    <x v="0"/>
    <s v="LABORF"/>
    <s v="2026"/>
    <n v="55678.14"/>
    <s v="RP109"/>
    <s v="102HL1"/>
    <s v="2191"/>
    <s v="684000"/>
    <m/>
    <m/>
    <s v="0"/>
    <s v="District"/>
    <s v="1"/>
    <s v="DO - District Office"/>
    <s v="10"/>
    <x v="0"/>
    <s v="102"/>
    <s v="Public Affairs &amp; Development"/>
    <s v="102G"/>
    <s v="AVC Public Affairs &amp; Dev"/>
    <m/>
    <m/>
    <m/>
  </r>
  <r>
    <s v="DMN017"/>
    <x v="0"/>
    <s v="LABORF"/>
    <s v="2026"/>
    <n v="113446.77"/>
    <s v="RP109"/>
    <s v="102HL1"/>
    <s v="2110"/>
    <s v="684000"/>
    <m/>
    <m/>
    <s v="0"/>
    <s v="District"/>
    <s v="1"/>
    <s v="DO - District Office"/>
    <s v="10"/>
    <x v="0"/>
    <s v="102"/>
    <s v="Public Affairs &amp; Development"/>
    <s v="102G"/>
    <s v="AVC Public Affairs &amp; Dev"/>
    <m/>
    <m/>
    <m/>
  </r>
  <r>
    <s v="DTM009"/>
    <x v="0"/>
    <s v="LABORF"/>
    <s v="2026"/>
    <n v="0"/>
    <s v="GU001"/>
    <s v="110ES1"/>
    <s v="1214"/>
    <s v="679000"/>
    <m/>
    <m/>
    <s v="0"/>
    <s v="District"/>
    <s v="1"/>
    <s v="DO - District Office"/>
    <s v="11"/>
    <x v="1"/>
    <s v="110"/>
    <s v="Asst. Chancellor-Educational Svcs"/>
    <s v="110A"/>
    <s v="Asst. Chancellor-Educational Svcs"/>
    <m/>
    <m/>
    <m/>
  </r>
  <r>
    <s v="DPE197"/>
    <x v="0"/>
    <s v="LABORF"/>
    <s v="2026"/>
    <n v="0"/>
    <s v="GU001"/>
    <s v="110ES1"/>
    <s v="2311"/>
    <s v="660010"/>
    <m/>
    <m/>
    <s v="0"/>
    <s v="District"/>
    <s v="1"/>
    <s v="DO - District Office"/>
    <s v="11"/>
    <x v="1"/>
    <s v="110"/>
    <s v="Asst. Chancellor-Educational Svcs"/>
    <s v="110A"/>
    <s v="Asst. Chancellor-Educational Svcs"/>
    <m/>
    <m/>
    <m/>
  </r>
  <r>
    <s v="DMC191"/>
    <x v="0"/>
    <s v="LABORF"/>
    <s v="2026"/>
    <n v="52432.92"/>
    <s v="GU001"/>
    <s v="11AIR1"/>
    <s v="2191"/>
    <s v="679000"/>
    <m/>
    <m/>
    <s v="0"/>
    <s v="District"/>
    <s v="1"/>
    <s v="DO - District Office"/>
    <s v="11"/>
    <x v="1"/>
    <s v="11A"/>
    <s v="Institutional Research"/>
    <s v="11AA"/>
    <s v="Institutional Research"/>
    <m/>
    <m/>
    <m/>
  </r>
  <r>
    <s v="DMC208"/>
    <x v="0"/>
    <s v="LABORF"/>
    <s v="2026"/>
    <n v="8027.83"/>
    <s v="RP173"/>
    <s v="11ATP1"/>
    <s v="2191"/>
    <s v="679000"/>
    <m/>
    <m/>
    <s v="0"/>
    <s v="District"/>
    <s v="1"/>
    <s v="DO - District Office"/>
    <s v="11"/>
    <x v="1"/>
    <s v="11A"/>
    <s v="Institutional Research"/>
    <s v="11AA"/>
    <s v="Institutional Research"/>
    <m/>
    <m/>
    <m/>
  </r>
  <r>
    <s v="DPE015"/>
    <x v="0"/>
    <s v="LABORF"/>
    <s v="2026"/>
    <n v="0"/>
    <s v="RP634"/>
    <s v="11BAEA"/>
    <s v="2412"/>
    <s v="684000"/>
    <m/>
    <m/>
    <s v="0"/>
    <s v="District"/>
    <s v="1"/>
    <s v="DO - District Office"/>
    <s v="11"/>
    <x v="1"/>
    <s v="11B"/>
    <s v="Assoc. Chanc. Econ &amp; Workfrce Dev"/>
    <s v="11BA"/>
    <s v="Director, Adult Ed"/>
    <m/>
    <m/>
    <m/>
  </r>
  <r>
    <s v="DPE012"/>
    <x v="0"/>
    <s v="LABORF"/>
    <s v="2026"/>
    <n v="0"/>
    <s v="CE035"/>
    <s v="11BBC3"/>
    <s v="2412"/>
    <s v="684000"/>
    <m/>
    <m/>
    <s v="0"/>
    <s v="District"/>
    <s v="1"/>
    <s v="DO - District Office"/>
    <s v="11"/>
    <x v="1"/>
    <s v="11B"/>
    <s v="Assoc. Chanc. Econ &amp; Workfrce Dev"/>
    <s v="11BB"/>
    <s v="Tech Prep Education CC"/>
    <m/>
    <m/>
    <m/>
  </r>
  <r>
    <s v="DMC166"/>
    <x v="0"/>
    <s v="LABORF"/>
    <s v="2026"/>
    <n v="10767.04"/>
    <s v="CE035"/>
    <s v="11BBC3"/>
    <s v="2191"/>
    <s v="684000"/>
    <m/>
    <m/>
    <s v="0"/>
    <s v="District"/>
    <s v="1"/>
    <s v="DO - District Office"/>
    <s v="11"/>
    <x v="1"/>
    <s v="11B"/>
    <s v="Assoc. Chanc. Econ &amp; Workfrce Dev"/>
    <s v="11BB"/>
    <s v="Tech Prep Education CC"/>
    <m/>
    <m/>
    <m/>
  </r>
  <r>
    <s v="DMC166"/>
    <x v="0"/>
    <s v="LABORF"/>
    <s v="2026"/>
    <n v="6086.54"/>
    <s v="CE015"/>
    <s v="11BCR1"/>
    <s v="2191"/>
    <s v="684000"/>
    <m/>
    <m/>
    <s v="0"/>
    <s v="District"/>
    <s v="1"/>
    <s v="DO - District Office"/>
    <s v="11"/>
    <x v="1"/>
    <s v="11B"/>
    <s v="Assoc. Chanc. Econ &amp; Workfrce Dev"/>
    <s v="11BC"/>
    <s v="Tech Prep Education BC"/>
    <m/>
    <m/>
    <m/>
  </r>
  <r>
    <s v="DPE002"/>
    <x v="0"/>
    <s v="LABORF"/>
    <s v="2026"/>
    <n v="0"/>
    <s v="CE015"/>
    <s v="11BCR1"/>
    <s v="2394"/>
    <s v="684000"/>
    <m/>
    <m/>
    <s v="0"/>
    <s v="District"/>
    <s v="1"/>
    <s v="DO - District Office"/>
    <s v="11"/>
    <x v="1"/>
    <s v="11B"/>
    <s v="Assoc. Chanc. Econ &amp; Workfrce Dev"/>
    <s v="11BC"/>
    <s v="Tech Prep Education BC"/>
    <m/>
    <m/>
    <m/>
  </r>
  <r>
    <s v="DPE008"/>
    <x v="0"/>
    <s v="LABORF"/>
    <s v="2026"/>
    <n v="0"/>
    <s v="RP615"/>
    <s v="117A01"/>
    <s v="2394"/>
    <s v="684000"/>
    <s v="HRTPA"/>
    <m/>
    <s v="0"/>
    <s v="District"/>
    <s v="1"/>
    <s v="DO - District Office"/>
    <s v="11"/>
    <x v="1"/>
    <s v="11B"/>
    <s v="Assoc. Chanc. Econ &amp; Workfrce Dev"/>
    <s v="11BH"/>
    <s v="Clean Energy"/>
    <m/>
    <m/>
    <m/>
  </r>
  <r>
    <s v="DPE047"/>
    <x v="0"/>
    <s v="LABORF"/>
    <s v="2026"/>
    <n v="0"/>
    <s v="RP615"/>
    <s v="117A01"/>
    <s v="2412"/>
    <s v="684000"/>
    <m/>
    <m/>
    <s v="0"/>
    <s v="District"/>
    <s v="1"/>
    <s v="DO - District Office"/>
    <s v="11"/>
    <x v="1"/>
    <s v="11B"/>
    <s v="Assoc. Chanc. Econ &amp; Workfrce Dev"/>
    <s v="11BH"/>
    <s v="Clean Energy"/>
    <m/>
    <m/>
    <m/>
  </r>
  <r>
    <s v="DMN043"/>
    <x v="0"/>
    <s v="LABORF"/>
    <s v="2026"/>
    <n v="4077.56"/>
    <s v="RP587"/>
    <s v="11BFJ2"/>
    <s v="2110"/>
    <s v="684000"/>
    <m/>
    <m/>
    <s v="0"/>
    <s v="District"/>
    <s v="1"/>
    <s v="DO - District Office"/>
    <s v="11"/>
    <x v="1"/>
    <s v="11B"/>
    <s v="Assoc. Chanc. Econ &amp; Workfrce Dev"/>
    <s v="11BH"/>
    <s v="Clean Energy"/>
    <m/>
    <m/>
    <m/>
  </r>
  <r>
    <s v="DMN056"/>
    <x v="0"/>
    <s v="LABORF"/>
    <s v="2026"/>
    <n v="9721.25"/>
    <s v="RP682"/>
    <s v="11BZE2"/>
    <s v="2110"/>
    <s v="684000"/>
    <m/>
    <m/>
    <s v="0"/>
    <s v="District"/>
    <s v="1"/>
    <s v="DO - District Office"/>
    <s v="11"/>
    <x v="1"/>
    <s v="11B"/>
    <s v="Assoc. Chanc. Econ &amp; Workfrce Dev"/>
    <s v="11BH"/>
    <s v="Clean Energy"/>
    <m/>
    <m/>
    <m/>
  </r>
  <r>
    <s v="DMN043"/>
    <x v="0"/>
    <s v="LABORF"/>
    <s v="2026"/>
    <n v="13956.36"/>
    <s v="RP682"/>
    <s v="11BZE2"/>
    <s v="2110"/>
    <s v="684000"/>
    <m/>
    <m/>
    <s v="0"/>
    <s v="District"/>
    <s v="1"/>
    <s v="DO - District Office"/>
    <s v="11"/>
    <x v="1"/>
    <s v="11B"/>
    <s v="Assoc. Chanc. Econ &amp; Workfrce Dev"/>
    <s v="11BH"/>
    <s v="Clean Energy"/>
    <m/>
    <m/>
    <m/>
  </r>
  <r>
    <s v="DPE051"/>
    <x v="0"/>
    <s v="LABORF"/>
    <s v="2026"/>
    <n v="0"/>
    <s v="CE005"/>
    <s v="117ETE"/>
    <s v="2412"/>
    <s v="684000"/>
    <m/>
    <m/>
    <s v="0"/>
    <s v="District"/>
    <s v="1"/>
    <s v="DO - District Office"/>
    <s v="11"/>
    <x v="1"/>
    <s v="11B"/>
    <s v="Assoc. Chanc. Econ &amp; Workfrce Dev"/>
    <s v="11BJ"/>
    <s v="Workplace Learning"/>
    <m/>
    <m/>
    <m/>
  </r>
  <r>
    <s v="DPE187"/>
    <x v="0"/>
    <s v="LABORF"/>
    <s v="2026"/>
    <n v="0"/>
    <s v="CE005"/>
    <s v="117ETE"/>
    <s v="2412"/>
    <s v="684000"/>
    <m/>
    <m/>
    <s v="0"/>
    <s v="District"/>
    <s v="1"/>
    <s v="DO - District Office"/>
    <s v="11"/>
    <x v="1"/>
    <s v="11B"/>
    <s v="Assoc. Chanc. Econ &amp; Workfrce Dev"/>
    <s v="11BJ"/>
    <s v="Workplace Learning"/>
    <m/>
    <m/>
    <m/>
  </r>
  <r>
    <s v="DPE099"/>
    <x v="0"/>
    <s v="LABORF"/>
    <s v="2026"/>
    <n v="0"/>
    <s v="CE005"/>
    <s v="117ETE"/>
    <s v="2412"/>
    <s v="684000"/>
    <m/>
    <m/>
    <s v="0"/>
    <s v="District"/>
    <s v="1"/>
    <s v="DO - District Office"/>
    <s v="11"/>
    <x v="1"/>
    <s v="11B"/>
    <s v="Assoc. Chanc. Econ &amp; Workfrce Dev"/>
    <s v="11BJ"/>
    <s v="Workplace Learning"/>
    <m/>
    <m/>
    <m/>
  </r>
  <r>
    <s v="DMM032"/>
    <x v="0"/>
    <s v="LABORF"/>
    <s v="2026"/>
    <n v="171802.86"/>
    <s v="RP675"/>
    <s v="11BKAA"/>
    <s v="1214"/>
    <s v="684000"/>
    <m/>
    <m/>
    <s v="0"/>
    <s v="District"/>
    <s v="1"/>
    <s v="DO - District Office"/>
    <s v="11"/>
    <x v="1"/>
    <s v="11B"/>
    <s v="Assoc. Chanc. Econ &amp; Workfrce Dev"/>
    <s v="11BK"/>
    <s v="SWF Fiscal Agent"/>
    <m/>
    <m/>
    <m/>
  </r>
  <r>
    <s v="DMN081"/>
    <x v="0"/>
    <s v="LABORF"/>
    <s v="2026"/>
    <n v="113446.77"/>
    <s v="RP676"/>
    <s v="11BKEA"/>
    <s v="2110"/>
    <s v="684000"/>
    <m/>
    <m/>
    <s v="0"/>
    <s v="District"/>
    <s v="1"/>
    <s v="DO - District Office"/>
    <s v="11"/>
    <x v="1"/>
    <s v="11B"/>
    <s v="Assoc. Chanc. Econ &amp; Workfrce Dev"/>
    <s v="11BK"/>
    <s v="SWF Fiscal Agent"/>
    <m/>
    <m/>
    <m/>
  </r>
  <r>
    <s v="DMM010"/>
    <x v="0"/>
    <s v="LABORF"/>
    <s v="2026"/>
    <n v="64100.98"/>
    <s v="RP613"/>
    <s v="11BWLA"/>
    <s v="1214"/>
    <s v="684000"/>
    <m/>
    <m/>
    <s v="0"/>
    <s v="District"/>
    <s v="1"/>
    <s v="DO - District Office"/>
    <s v="11"/>
    <x v="1"/>
    <s v="11B"/>
    <s v="Assoc. Chanc. Econ &amp; Workfrce Dev"/>
    <s v="11BW"/>
    <s v="Econ &amp; Workfrce Dev"/>
    <m/>
    <m/>
    <m/>
  </r>
  <r>
    <s v="DMC150"/>
    <x v="0"/>
    <s v="LABORF"/>
    <s v="2026"/>
    <n v="79097.33"/>
    <s v="GU001"/>
    <s v="122BS2"/>
    <s v="2191"/>
    <s v="672000"/>
    <m/>
    <m/>
    <s v="0"/>
    <s v="District"/>
    <s v="1"/>
    <s v="DO - District Office"/>
    <s v="12"/>
    <x v="2"/>
    <s v="122"/>
    <s v="Director of Accounting Services"/>
    <s v="122A"/>
    <s v="Director of Accounting Services"/>
    <m/>
    <m/>
    <m/>
  </r>
  <r>
    <s v="DTN030"/>
    <x v="0"/>
    <s v="LABORF"/>
    <s v="2026"/>
    <n v="0"/>
    <s v="GU001"/>
    <s v="122BS7"/>
    <s v="2110"/>
    <s v="672000"/>
    <m/>
    <m/>
    <s v="0"/>
    <s v="District"/>
    <s v="1"/>
    <s v="DO - District Office"/>
    <s v="12"/>
    <x v="2"/>
    <s v="122"/>
    <s v="Director of Accounting Services"/>
    <s v="122A"/>
    <s v="Director of Accounting Services"/>
    <m/>
    <m/>
    <m/>
  </r>
  <r>
    <s v="DMN028"/>
    <x v="0"/>
    <s v="LABORF"/>
    <s v="2026"/>
    <n v="134692.17000000001"/>
    <s v="GU001"/>
    <s v="122BS5"/>
    <s v="2110"/>
    <s v="672000"/>
    <m/>
    <m/>
    <s v="0"/>
    <s v="District"/>
    <s v="1"/>
    <s v="DO - District Office"/>
    <s v="12"/>
    <x v="2"/>
    <s v="122"/>
    <s v="Director of Accounting Services"/>
    <s v="122C"/>
    <s v="CC Business Office"/>
    <m/>
    <m/>
    <m/>
  </r>
  <r>
    <s v="DMC132"/>
    <x v="0"/>
    <s v="LABORF"/>
    <s v="2026"/>
    <n v="60283.64"/>
    <s v="GU001"/>
    <s v="122BS5"/>
    <s v="2191"/>
    <s v="672000"/>
    <m/>
    <m/>
    <s v="0"/>
    <s v="District"/>
    <s v="1"/>
    <s v="DO - District Office"/>
    <s v="12"/>
    <x v="2"/>
    <s v="122"/>
    <s v="Director of Accounting Services"/>
    <s v="122C"/>
    <s v="CC Business Office"/>
    <m/>
    <m/>
    <m/>
  </r>
  <r>
    <s v="DMN025"/>
    <x v="0"/>
    <s v="LABORF"/>
    <s v="2026"/>
    <n v="155737.56"/>
    <s v="GU001"/>
    <s v="12DMR0"/>
    <s v="2110"/>
    <s v="677050"/>
    <m/>
    <m/>
    <s v="0"/>
    <s v="District"/>
    <s v="1"/>
    <s v="DO - District Office"/>
    <s v="12"/>
    <x v="2"/>
    <s v="12D"/>
    <s v="Risk Mgmt &amp; Safety"/>
    <s v="12DA"/>
    <s v="Risk Mgmt &amp; Safety"/>
    <m/>
    <m/>
    <m/>
  </r>
  <r>
    <s v="DMN087"/>
    <x v="0"/>
    <s v="LABORF"/>
    <s v="2026"/>
    <n v="225152.13"/>
    <s v="GU001"/>
    <s v="130IT0"/>
    <s v="2110"/>
    <s v="678000"/>
    <m/>
    <m/>
    <s v="0"/>
    <s v="District"/>
    <s v="1"/>
    <s v="DO - District Office"/>
    <s v="13"/>
    <x v="3"/>
    <s v="130"/>
    <s v="IT-Dir. Information Technology"/>
    <s v="130A"/>
    <s v="IT-Dir. Information Technology"/>
    <m/>
    <m/>
    <m/>
  </r>
  <r>
    <s v="DMN055"/>
    <x v="0"/>
    <s v="LABORF"/>
    <s v="2026"/>
    <n v="137895.26"/>
    <s v="GU001"/>
    <s v="130IT0"/>
    <s v="2110"/>
    <s v="678000"/>
    <m/>
    <m/>
    <s v="0"/>
    <s v="District"/>
    <s v="1"/>
    <s v="DO - District Office"/>
    <s v="13"/>
    <x v="3"/>
    <s v="130"/>
    <s v="IT-Dir. Information Technology"/>
    <s v="130A"/>
    <s v="IT-Dir. Information Technology"/>
    <m/>
    <m/>
    <m/>
  </r>
  <r>
    <s v="DMN054"/>
    <x v="0"/>
    <s v="LABORF"/>
    <s v="2026"/>
    <n v="159631"/>
    <s v="GU001"/>
    <s v="131IS0"/>
    <s v="2110"/>
    <s v="678000"/>
    <m/>
    <m/>
    <s v="0"/>
    <s v="District"/>
    <s v="1"/>
    <s v="DO - District Office"/>
    <s v="13"/>
    <x v="3"/>
    <s v="131"/>
    <s v="IT-Director, Security"/>
    <s v="131A"/>
    <s v="IT-Director, Security"/>
    <m/>
    <m/>
    <m/>
  </r>
  <r>
    <s v="DMC175"/>
    <x v="0"/>
    <s v="LABORF"/>
    <s v="2026"/>
    <n v="98781.82"/>
    <s v="GU001"/>
    <s v="132EA0"/>
    <s v="2191"/>
    <s v="678000"/>
    <m/>
    <m/>
    <s v="0"/>
    <s v="District"/>
    <s v="1"/>
    <s v="DO - District Office"/>
    <s v="13"/>
    <x v="3"/>
    <s v="132"/>
    <s v="IT-Director, Enterprise Application"/>
    <s v="132A"/>
    <s v="IT-Director, Enterprise Application"/>
    <m/>
    <m/>
    <m/>
  </r>
  <r>
    <s v="DPE004"/>
    <x v="0"/>
    <s v="LABORF"/>
    <s v="2026"/>
    <n v="0"/>
    <s v="GU001"/>
    <s v="132EA0"/>
    <s v="2311"/>
    <s v="678000"/>
    <m/>
    <m/>
    <s v="0"/>
    <s v="District"/>
    <s v="1"/>
    <s v="DO - District Office"/>
    <s v="13"/>
    <x v="3"/>
    <s v="132"/>
    <s v="IT-Director, Enterprise Application"/>
    <s v="132A"/>
    <s v="IT-Director, Enterprise Application"/>
    <m/>
    <m/>
    <m/>
  </r>
  <r>
    <s v="DMC001"/>
    <x v="0"/>
    <s v="LABORF"/>
    <s v="2026"/>
    <n v="143065.49"/>
    <s v="GU001"/>
    <s v="133II0"/>
    <s v="2191"/>
    <s v="678000"/>
    <m/>
    <m/>
    <s v="0"/>
    <s v="District"/>
    <s v="1"/>
    <s v="DO - District Office"/>
    <s v="13"/>
    <x v="3"/>
    <s v="133"/>
    <s v="IT-Director, IT Infrastructure"/>
    <s v="133A"/>
    <s v="IT-Director, IT Infrastructure"/>
    <m/>
    <m/>
    <m/>
  </r>
  <r>
    <s v="DMC126"/>
    <x v="0"/>
    <s v="LABORF"/>
    <s v="2026"/>
    <n v="71658.28"/>
    <s v="GU001"/>
    <s v="133II0"/>
    <s v="2191"/>
    <s v="678000"/>
    <m/>
    <m/>
    <s v="0"/>
    <s v="District"/>
    <s v="1"/>
    <s v="DO - District Office"/>
    <s v="13"/>
    <x v="3"/>
    <s v="133"/>
    <s v="IT-Director, IT Infrastructure"/>
    <s v="133A"/>
    <s v="IT-Director, IT Infrastructure"/>
    <m/>
    <m/>
    <m/>
  </r>
  <r>
    <s v="DMN042"/>
    <x v="0"/>
    <s v="LABORF"/>
    <s v="2026"/>
    <n v="125224.01"/>
    <s v="GU001"/>
    <s v="133II0"/>
    <s v="2110"/>
    <s v="678000"/>
    <m/>
    <m/>
    <s v="0"/>
    <s v="District"/>
    <s v="1"/>
    <s v="DO - District Office"/>
    <s v="13"/>
    <x v="3"/>
    <s v="133"/>
    <s v="IT-Director, IT Infrastructure"/>
    <s v="133A"/>
    <s v="IT-Director, IT Infrastructure"/>
    <m/>
    <m/>
    <m/>
  </r>
  <r>
    <s v="DML010"/>
    <x v="0"/>
    <s v="LABORF"/>
    <s v="2026"/>
    <n v="95780.19"/>
    <s v="GU001"/>
    <s v="140HR0"/>
    <s v="2190"/>
    <s v="673000"/>
    <m/>
    <m/>
    <s v="0"/>
    <s v="District"/>
    <s v="1"/>
    <s v="DO - District Office"/>
    <s v="14"/>
    <x v="4"/>
    <s v="140"/>
    <s v="HR - Vice Chancellor"/>
    <s v="140A"/>
    <s v="HR - Vice Chancellor"/>
    <m/>
    <m/>
    <m/>
  </r>
  <r>
    <s v="CSEA21"/>
    <x v="0"/>
    <s v="LABORF"/>
    <s v="2026"/>
    <n v="0"/>
    <s v="GU001"/>
    <s v="140HR0"/>
    <s v="2191"/>
    <s v="673000"/>
    <s v="UNC003"/>
    <m/>
    <s v="0"/>
    <s v="District"/>
    <s v="1"/>
    <s v="DO - District Office"/>
    <s v="14"/>
    <x v="4"/>
    <s v="140"/>
    <s v="HR - Vice Chancellor"/>
    <s v="140A"/>
    <s v="HR - Vice Chancellor"/>
    <m/>
    <m/>
    <m/>
  </r>
  <r>
    <s v="DMC117"/>
    <x v="0"/>
    <s v="LABORF"/>
    <s v="2026"/>
    <n v="37709.089999999997"/>
    <s v="GU001"/>
    <s v="160OP0"/>
    <s v="2191"/>
    <s v="653000"/>
    <m/>
    <m/>
    <s v="0"/>
    <s v="District"/>
    <s v="1"/>
    <s v="DO - District Office"/>
    <s v="16"/>
    <x v="16"/>
    <s v="160"/>
    <s v="Operations"/>
    <s v="160O"/>
    <s v="Operations"/>
    <m/>
    <m/>
    <m/>
  </r>
  <r>
    <s v="DMN041"/>
    <x v="0"/>
    <s v="LABORF"/>
    <s v="2026"/>
    <n v="122024.45"/>
    <s v="MJ100"/>
    <s v="18F000"/>
    <s v="2110"/>
    <s v="711001"/>
    <m/>
    <m/>
    <s v="0"/>
    <s v="District"/>
    <s v="1"/>
    <s v="DO - District Office"/>
    <s v="18"/>
    <x v="17"/>
    <s v="18F"/>
    <s v="DO - Construction"/>
    <s v="18FA"/>
    <s v="DO - Construction"/>
    <m/>
    <m/>
    <m/>
  </r>
  <r>
    <s v="BML001"/>
    <x v="0"/>
    <s v="LABORF"/>
    <s v="2026"/>
    <n v="88888.51"/>
    <s v="GU001"/>
    <s v="200PR0"/>
    <s v="2190"/>
    <s v="679000"/>
    <m/>
    <m/>
    <s v="0"/>
    <s v="District"/>
    <s v="2"/>
    <s v="Bakersfield College"/>
    <s v="20"/>
    <x v="5"/>
    <s v="200"/>
    <s v="President - Bakersfield College"/>
    <s v="200A"/>
    <s v="BC - President"/>
    <m/>
    <m/>
    <m/>
  </r>
  <r>
    <s v="BMF610"/>
    <x v="0"/>
    <s v="LABORF"/>
    <s v="2026"/>
    <n v="13277.53"/>
    <s v="GU001"/>
    <s v="206AT0"/>
    <s v="1251"/>
    <s v="696011"/>
    <m/>
    <m/>
    <s v="0"/>
    <s v="District"/>
    <s v="2"/>
    <s v="Bakersfield College"/>
    <s v="20"/>
    <x v="5"/>
    <s v="206"/>
    <s v="BC Athletics"/>
    <s v="206A"/>
    <s v="BC Athletics"/>
    <m/>
    <m/>
    <m/>
  </r>
  <r>
    <s v="BMM059"/>
    <x v="0"/>
    <s v="LABORF"/>
    <s v="2026"/>
    <n v="176097.94"/>
    <s v="GU001"/>
    <s v="206AT0"/>
    <s v="1214"/>
    <s v="601000"/>
    <m/>
    <m/>
    <s v="0"/>
    <s v="District"/>
    <s v="2"/>
    <s v="Bakersfield College"/>
    <s v="20"/>
    <x v="5"/>
    <s v="206"/>
    <s v="BC Athletics"/>
    <s v="206A"/>
    <s v="BC Athletics"/>
    <m/>
    <m/>
    <m/>
  </r>
  <r>
    <s v="BTM011"/>
    <x v="0"/>
    <s v="LABORF"/>
    <s v="2026"/>
    <n v="0"/>
    <s v="GU001"/>
    <s v="206AT0"/>
    <s v="1214"/>
    <s v="696011"/>
    <m/>
    <m/>
    <s v="0"/>
    <s v="District"/>
    <s v="2"/>
    <s v="Bakersfield College"/>
    <s v="20"/>
    <x v="5"/>
    <s v="206"/>
    <s v="BC Athletics"/>
    <s v="206A"/>
    <s v="BC Athletics"/>
    <m/>
    <m/>
    <m/>
  </r>
  <r>
    <s v="BMF042"/>
    <x v="0"/>
    <s v="LABORF"/>
    <s v="2026"/>
    <n v="77176.350000000006"/>
    <s v="GU001"/>
    <s v="206AT0"/>
    <s v="1100"/>
    <s v="083550"/>
    <m/>
    <m/>
    <s v="0"/>
    <s v="District"/>
    <s v="2"/>
    <s v="Bakersfield College"/>
    <s v="20"/>
    <x v="5"/>
    <s v="206"/>
    <s v="BC Athletics"/>
    <s v="206A"/>
    <s v="BC Athletics"/>
    <m/>
    <m/>
    <m/>
  </r>
  <r>
    <s v="BMF608"/>
    <x v="0"/>
    <s v="LABORF"/>
    <s v="2026"/>
    <n v="13277.53"/>
    <s v="GU001"/>
    <s v="206AT0"/>
    <s v="1251"/>
    <s v="696011"/>
    <m/>
    <m/>
    <s v="0"/>
    <s v="District"/>
    <s v="2"/>
    <s v="Bakersfield College"/>
    <s v="20"/>
    <x v="5"/>
    <s v="206"/>
    <s v="BC Athletics"/>
    <s v="206A"/>
    <s v="BC Athletics"/>
    <m/>
    <m/>
    <m/>
  </r>
  <r>
    <s v="BMF499"/>
    <x v="0"/>
    <s v="LABORF"/>
    <s v="2026"/>
    <n v="77169.649999999994"/>
    <s v="GU001"/>
    <s v="206PH1"/>
    <s v="1100"/>
    <s v="083500"/>
    <m/>
    <m/>
    <s v="0"/>
    <s v="District"/>
    <s v="2"/>
    <s v="Bakersfield College"/>
    <s v="20"/>
    <x v="5"/>
    <s v="206"/>
    <s v="BC Athletics"/>
    <s v="206B"/>
    <s v="BC Athletics-INST"/>
    <m/>
    <m/>
    <m/>
  </r>
  <r>
    <s v="BMF121"/>
    <x v="0"/>
    <s v="LABORF"/>
    <s v="2026"/>
    <n v="0"/>
    <s v="GU001"/>
    <s v="206PH1"/>
    <s v="1100"/>
    <s v="083500"/>
    <m/>
    <m/>
    <s v="0"/>
    <s v="District"/>
    <s v="2"/>
    <s v="Bakersfield College"/>
    <s v="20"/>
    <x v="5"/>
    <s v="206"/>
    <s v="BC Athletics"/>
    <s v="206B"/>
    <s v="BC Athletics-INST"/>
    <m/>
    <m/>
    <m/>
  </r>
  <r>
    <s v="BMF639"/>
    <x v="0"/>
    <s v="LABORF"/>
    <s v="2026"/>
    <n v="107950.68"/>
    <s v="GU001"/>
    <s v="206PT1"/>
    <s v="1100"/>
    <s v="122200"/>
    <m/>
    <m/>
    <s v="0"/>
    <s v="District"/>
    <s v="2"/>
    <s v="Bakersfield College"/>
    <s v="20"/>
    <x v="5"/>
    <s v="206"/>
    <s v="BC Athletics"/>
    <s v="206B"/>
    <s v="BC Athletics-INST"/>
    <m/>
    <m/>
    <m/>
  </r>
  <r>
    <s v="BMC697"/>
    <x v="0"/>
    <s v="LABORF"/>
    <s v="2026"/>
    <n v="77168.22"/>
    <s v="GU001"/>
    <s v="20BPI2"/>
    <s v="2191"/>
    <s v="671000"/>
    <m/>
    <m/>
    <s v="0"/>
    <s v="District"/>
    <s v="2"/>
    <s v="Bakersfield College"/>
    <s v="20"/>
    <x v="5"/>
    <s v="20B"/>
    <s v="Public Information"/>
    <s v="20BA"/>
    <s v="BC - Marketing &amp; Public Relations"/>
    <m/>
    <m/>
    <m/>
  </r>
  <r>
    <s v="BMN111"/>
    <x v="0"/>
    <s v="LABORF"/>
    <s v="2026"/>
    <n v="0"/>
    <s v="GU001"/>
    <s v="20BPI2"/>
    <s v="2110"/>
    <s v="671000"/>
    <m/>
    <m/>
    <s v="0"/>
    <s v="District"/>
    <s v="2"/>
    <s v="Bakersfield College"/>
    <s v="20"/>
    <x v="5"/>
    <s v="20B"/>
    <s v="Public Information"/>
    <s v="20BA"/>
    <s v="BC - Marketing &amp; Public Relations"/>
    <m/>
    <m/>
    <m/>
  </r>
  <r>
    <s v="BMC018"/>
    <x v="0"/>
    <s v="LABORF"/>
    <s v="2026"/>
    <n v="48270.81"/>
    <s v="GU001"/>
    <s v="20CDIE"/>
    <s v="2191"/>
    <s v="679000"/>
    <m/>
    <m/>
    <s v="0"/>
    <s v="District"/>
    <s v="2"/>
    <s v="Bakersfield College"/>
    <s v="20"/>
    <x v="5"/>
    <s v="20C"/>
    <s v="Dean of Institutional Effectiveness"/>
    <s v="20CA"/>
    <s v="Dean of Institutional Effectiveness"/>
    <m/>
    <m/>
    <m/>
  </r>
  <r>
    <s v="BPE718"/>
    <x v="0"/>
    <s v="LABORF"/>
    <s v="2026"/>
    <n v="0"/>
    <s v="GU001"/>
    <s v="20CDIE"/>
    <s v="2394"/>
    <s v="679000"/>
    <m/>
    <m/>
    <s v="0"/>
    <s v="District"/>
    <s v="2"/>
    <s v="Bakersfield College"/>
    <s v="20"/>
    <x v="5"/>
    <s v="20C"/>
    <s v="Dean of Institutional Effectiveness"/>
    <s v="20CA"/>
    <s v="Dean of Institutional Effectiveness"/>
    <m/>
    <m/>
    <m/>
  </r>
  <r>
    <s v="BPE681"/>
    <x v="0"/>
    <s v="LABORF"/>
    <s v="2026"/>
    <n v="0"/>
    <s v="RP618"/>
    <s v="20DAY1"/>
    <s v="2394"/>
    <s v="684000"/>
    <s v="EET006"/>
    <m/>
    <s v="0"/>
    <s v="District"/>
    <s v="2"/>
    <s v="Bakersfield College"/>
    <s v="20"/>
    <x v="5"/>
    <s v="20D"/>
    <s v="President - Bakersfield College"/>
    <s v="20DA"/>
    <s v="BC Tech Program"/>
    <m/>
    <m/>
    <m/>
  </r>
  <r>
    <s v="BMN001"/>
    <x v="0"/>
    <s v="LABORF"/>
    <s v="2026"/>
    <n v="13789.53"/>
    <s v="GU001"/>
    <s v="20IIF0"/>
    <s v="2110"/>
    <s v="711001"/>
    <m/>
    <m/>
    <s v="0"/>
    <s v="District"/>
    <s v="2"/>
    <s v="Bakersfield College"/>
    <s v="20"/>
    <x v="5"/>
    <s v="20I"/>
    <s v="Information Services"/>
    <s v="20IA"/>
    <s v="Information Services"/>
    <m/>
    <m/>
    <m/>
  </r>
  <r>
    <s v="BMC629"/>
    <x v="0"/>
    <s v="LABORF"/>
    <s v="2026"/>
    <n v="81074.759999999995"/>
    <s v="GU001"/>
    <s v="20IIF0"/>
    <s v="2191"/>
    <s v="678012"/>
    <m/>
    <m/>
    <s v="0"/>
    <s v="District"/>
    <s v="2"/>
    <s v="Bakersfield College"/>
    <s v="20"/>
    <x v="5"/>
    <s v="20I"/>
    <s v="Information Services"/>
    <s v="20IA"/>
    <s v="Information Services"/>
    <m/>
    <m/>
    <m/>
  </r>
  <r>
    <s v="BTF070"/>
    <x v="0"/>
    <s v="LABORF"/>
    <s v="2026"/>
    <n v="0"/>
    <s v="GU001"/>
    <s v="210VI0"/>
    <s v="1311"/>
    <s v="499900"/>
    <m/>
    <m/>
    <s v="0"/>
    <s v="District"/>
    <s v="2"/>
    <s v="Bakersfield College"/>
    <s v="21"/>
    <x v="6"/>
    <s v="210"/>
    <s v="VP of Student Learning"/>
    <s v="210A"/>
    <s v="VP Student Learning"/>
    <m/>
    <m/>
    <m/>
  </r>
  <r>
    <s v="BTF089"/>
    <x v="0"/>
    <s v="LABORF"/>
    <s v="2026"/>
    <n v="0"/>
    <s v="GU001"/>
    <s v="210VI0"/>
    <s v="1311"/>
    <s v="499900"/>
    <m/>
    <m/>
    <s v="0"/>
    <s v="District"/>
    <s v="2"/>
    <s v="Bakersfield College"/>
    <s v="21"/>
    <x v="6"/>
    <s v="210"/>
    <s v="VP of Student Learning"/>
    <s v="210A"/>
    <s v="VP Student Learning"/>
    <m/>
    <m/>
    <m/>
  </r>
  <r>
    <s v="BPE765"/>
    <x v="0"/>
    <s v="LABORF"/>
    <s v="2026"/>
    <n v="0"/>
    <s v="GU001"/>
    <s v="210VI0"/>
    <s v="2394"/>
    <s v="601000"/>
    <m/>
    <m/>
    <s v="0"/>
    <s v="District"/>
    <s v="2"/>
    <s v="Bakersfield College"/>
    <s v="21"/>
    <x v="6"/>
    <s v="210"/>
    <s v="VP of Student Learning"/>
    <s v="210A"/>
    <s v="VP Student Learning"/>
    <m/>
    <m/>
    <m/>
  </r>
  <r>
    <s v="BPE070"/>
    <x v="0"/>
    <s v="LABORF"/>
    <s v="2026"/>
    <n v="0"/>
    <s v="GU001"/>
    <s v="210VI0"/>
    <s v="2394"/>
    <s v="601000"/>
    <m/>
    <m/>
    <s v="0"/>
    <s v="District"/>
    <s v="2"/>
    <s v="Bakersfield College"/>
    <s v="21"/>
    <x v="6"/>
    <s v="210"/>
    <s v="VP of Student Learning"/>
    <s v="210A"/>
    <s v="VP Student Learning"/>
    <m/>
    <m/>
    <m/>
  </r>
  <r>
    <s v="BPE108"/>
    <x v="0"/>
    <s v="LABORF"/>
    <s v="2026"/>
    <n v="0"/>
    <s v="GU001"/>
    <s v="210VI0"/>
    <s v="2394"/>
    <s v="601000"/>
    <m/>
    <m/>
    <s v="0"/>
    <s v="District"/>
    <s v="2"/>
    <s v="Bakersfield College"/>
    <s v="21"/>
    <x v="6"/>
    <s v="210"/>
    <s v="VP of Student Learning"/>
    <s v="210A"/>
    <s v="VP Student Learning"/>
    <m/>
    <m/>
    <m/>
  </r>
  <r>
    <s v="BPE192"/>
    <x v="0"/>
    <s v="LABORF"/>
    <s v="2026"/>
    <n v="0"/>
    <s v="GU001"/>
    <s v="210VI0"/>
    <s v="2394"/>
    <s v="601000"/>
    <m/>
    <m/>
    <s v="0"/>
    <s v="District"/>
    <s v="2"/>
    <s v="Bakersfield College"/>
    <s v="21"/>
    <x v="6"/>
    <s v="210"/>
    <s v="VP of Student Learning"/>
    <s v="210A"/>
    <s v="VP Student Learning"/>
    <m/>
    <m/>
    <m/>
  </r>
  <r>
    <s v="BPE201"/>
    <x v="0"/>
    <s v="LABORF"/>
    <s v="2026"/>
    <n v="0"/>
    <s v="GU001"/>
    <s v="210VI0"/>
    <s v="2394"/>
    <s v="601000"/>
    <m/>
    <m/>
    <s v="0"/>
    <s v="District"/>
    <s v="2"/>
    <s v="Bakersfield College"/>
    <s v="21"/>
    <x v="6"/>
    <s v="210"/>
    <s v="VP of Student Learning"/>
    <s v="210A"/>
    <s v="VP Student Learning"/>
    <m/>
    <m/>
    <m/>
  </r>
  <r>
    <s v="BPE211"/>
    <x v="0"/>
    <s v="LABORF"/>
    <s v="2026"/>
    <n v="0"/>
    <s v="GU001"/>
    <s v="210VI0"/>
    <s v="2394"/>
    <s v="601000"/>
    <m/>
    <m/>
    <s v="0"/>
    <s v="District"/>
    <s v="2"/>
    <s v="Bakersfield College"/>
    <s v="21"/>
    <x v="6"/>
    <s v="210"/>
    <s v="VP of Student Learning"/>
    <s v="210A"/>
    <s v="VP Student Learning"/>
    <m/>
    <m/>
    <m/>
  </r>
  <r>
    <s v="BPE337"/>
    <x v="0"/>
    <s v="LABORF"/>
    <s v="2026"/>
    <n v="0"/>
    <s v="GU001"/>
    <s v="210VI0"/>
    <s v="2394"/>
    <s v="601000"/>
    <m/>
    <m/>
    <s v="0"/>
    <s v="District"/>
    <s v="2"/>
    <s v="Bakersfield College"/>
    <s v="21"/>
    <x v="6"/>
    <s v="210"/>
    <s v="VP of Student Learning"/>
    <s v="210A"/>
    <s v="VP Student Learning"/>
    <m/>
    <m/>
    <m/>
  </r>
  <r>
    <s v="BPE357"/>
    <x v="0"/>
    <s v="LABORF"/>
    <s v="2026"/>
    <n v="0"/>
    <s v="GU001"/>
    <s v="210VI0"/>
    <s v="2394"/>
    <s v="601000"/>
    <m/>
    <m/>
    <s v="0"/>
    <s v="District"/>
    <s v="2"/>
    <s v="Bakersfield College"/>
    <s v="21"/>
    <x v="6"/>
    <s v="210"/>
    <s v="VP of Student Learning"/>
    <s v="210A"/>
    <s v="VP Student Learning"/>
    <m/>
    <m/>
    <m/>
  </r>
  <r>
    <s v="BPE365"/>
    <x v="0"/>
    <s v="LABORF"/>
    <s v="2026"/>
    <n v="0"/>
    <s v="GU001"/>
    <s v="210VI0"/>
    <s v="2394"/>
    <s v="601000"/>
    <m/>
    <m/>
    <s v="0"/>
    <s v="District"/>
    <s v="2"/>
    <s v="Bakersfield College"/>
    <s v="21"/>
    <x v="6"/>
    <s v="210"/>
    <s v="VP of Student Learning"/>
    <s v="210A"/>
    <s v="VP Student Learning"/>
    <m/>
    <m/>
    <m/>
  </r>
  <r>
    <s v="BPE368"/>
    <x v="0"/>
    <s v="LABORF"/>
    <s v="2026"/>
    <n v="0"/>
    <s v="GU001"/>
    <s v="210VI0"/>
    <s v="2394"/>
    <s v="601000"/>
    <m/>
    <m/>
    <s v="0"/>
    <s v="District"/>
    <s v="2"/>
    <s v="Bakersfield College"/>
    <s v="21"/>
    <x v="6"/>
    <s v="210"/>
    <s v="VP of Student Learning"/>
    <s v="210A"/>
    <s v="VP Student Learning"/>
    <m/>
    <m/>
    <m/>
  </r>
  <r>
    <s v="BPE422"/>
    <x v="0"/>
    <s v="LABORF"/>
    <s v="2026"/>
    <n v="0"/>
    <s v="GU001"/>
    <s v="210VI0"/>
    <s v="2394"/>
    <s v="601000"/>
    <m/>
    <m/>
    <s v="0"/>
    <s v="District"/>
    <s v="2"/>
    <s v="Bakersfield College"/>
    <s v="21"/>
    <x v="6"/>
    <s v="210"/>
    <s v="VP of Student Learning"/>
    <s v="210A"/>
    <s v="VP Student Learning"/>
    <m/>
    <m/>
    <m/>
  </r>
  <r>
    <s v="BTF024"/>
    <x v="0"/>
    <s v="LABORF"/>
    <s v="2026"/>
    <n v="0"/>
    <s v="GU001"/>
    <s v="210VI0"/>
    <s v="1311"/>
    <s v="499900"/>
    <m/>
    <m/>
    <s v="0"/>
    <s v="District"/>
    <s v="2"/>
    <s v="Bakersfield College"/>
    <s v="21"/>
    <x v="6"/>
    <s v="210"/>
    <s v="VP of Student Learning"/>
    <s v="210A"/>
    <s v="VP Student Learning"/>
    <m/>
    <m/>
    <m/>
  </r>
  <r>
    <s v="BTF026"/>
    <x v="0"/>
    <s v="LABORF"/>
    <s v="2026"/>
    <n v="0"/>
    <s v="GU001"/>
    <s v="210VI0"/>
    <s v="1311"/>
    <s v="499900"/>
    <m/>
    <m/>
    <s v="0"/>
    <s v="District"/>
    <s v="2"/>
    <s v="Bakersfield College"/>
    <s v="21"/>
    <x v="6"/>
    <s v="210"/>
    <s v="VP of Student Learning"/>
    <s v="210A"/>
    <s v="VP Student Learning"/>
    <m/>
    <m/>
    <m/>
  </r>
  <r>
    <s v="BTF064"/>
    <x v="0"/>
    <s v="LABORF"/>
    <s v="2026"/>
    <n v="0"/>
    <s v="GU001"/>
    <s v="210VI0"/>
    <s v="1311"/>
    <s v="499900"/>
    <m/>
    <m/>
    <s v="0"/>
    <s v="District"/>
    <s v="2"/>
    <s v="Bakersfield College"/>
    <s v="21"/>
    <x v="6"/>
    <s v="210"/>
    <s v="VP of Student Learning"/>
    <s v="210A"/>
    <s v="VP Student Learning"/>
    <m/>
    <m/>
    <m/>
  </r>
  <r>
    <s v="BPE580"/>
    <x v="0"/>
    <s v="LABORF"/>
    <s v="2026"/>
    <n v="0"/>
    <s v="GU001"/>
    <s v="210VI0"/>
    <s v="2394"/>
    <s v="601000"/>
    <m/>
    <m/>
    <s v="0"/>
    <s v="District"/>
    <s v="2"/>
    <s v="Bakersfield College"/>
    <s v="21"/>
    <x v="6"/>
    <s v="210"/>
    <s v="VP of Student Learning"/>
    <s v="210A"/>
    <s v="VP Student Learning"/>
    <m/>
    <m/>
    <m/>
  </r>
  <r>
    <s v="BPE609"/>
    <x v="0"/>
    <s v="LABORF"/>
    <s v="2026"/>
    <n v="0"/>
    <s v="GU001"/>
    <s v="210VI0"/>
    <s v="2394"/>
    <s v="601000"/>
    <m/>
    <m/>
    <s v="0"/>
    <s v="District"/>
    <s v="2"/>
    <s v="Bakersfield College"/>
    <s v="21"/>
    <x v="6"/>
    <s v="210"/>
    <s v="VP of Student Learning"/>
    <s v="210A"/>
    <s v="VP Student Learning"/>
    <m/>
    <m/>
    <m/>
  </r>
  <r>
    <s v="BPE636"/>
    <x v="0"/>
    <s v="LABORF"/>
    <s v="2026"/>
    <n v="0"/>
    <s v="GU001"/>
    <s v="210VI0"/>
    <s v="2394"/>
    <s v="601000"/>
    <m/>
    <m/>
    <s v="0"/>
    <s v="District"/>
    <s v="2"/>
    <s v="Bakersfield College"/>
    <s v="21"/>
    <x v="6"/>
    <s v="210"/>
    <s v="VP of Student Learning"/>
    <s v="210A"/>
    <s v="VP Student Learning"/>
    <m/>
    <m/>
    <m/>
  </r>
  <r>
    <s v="BPE146"/>
    <x v="0"/>
    <s v="LABORF"/>
    <s v="2026"/>
    <n v="0"/>
    <s v="GU001"/>
    <s v="210VI0"/>
    <s v="2394"/>
    <s v="601000"/>
    <m/>
    <m/>
    <s v="0"/>
    <s v="District"/>
    <s v="2"/>
    <s v="Bakersfield College"/>
    <s v="21"/>
    <x v="6"/>
    <s v="210"/>
    <s v="VP of Student Learning"/>
    <s v="210A"/>
    <s v="VP Student Learning"/>
    <m/>
    <m/>
    <m/>
  </r>
  <r>
    <s v="BPE155"/>
    <x v="0"/>
    <s v="LABORF"/>
    <s v="2026"/>
    <n v="0"/>
    <s v="GU001"/>
    <s v="210VI0"/>
    <s v="2394"/>
    <s v="601000"/>
    <m/>
    <m/>
    <s v="0"/>
    <s v="District"/>
    <s v="2"/>
    <s v="Bakersfield College"/>
    <s v="21"/>
    <x v="6"/>
    <s v="210"/>
    <s v="VP of Student Learning"/>
    <s v="210A"/>
    <s v="VP Student Learning"/>
    <m/>
    <m/>
    <m/>
  </r>
  <r>
    <s v="BPE166"/>
    <x v="0"/>
    <s v="LABORF"/>
    <s v="2026"/>
    <n v="0"/>
    <s v="GU001"/>
    <s v="210VI0"/>
    <s v="2394"/>
    <s v="601000"/>
    <m/>
    <m/>
    <s v="0"/>
    <s v="District"/>
    <s v="2"/>
    <s v="Bakersfield College"/>
    <s v="21"/>
    <x v="6"/>
    <s v="210"/>
    <s v="VP of Student Learning"/>
    <s v="210A"/>
    <s v="VP Student Learning"/>
    <m/>
    <m/>
    <m/>
  </r>
  <r>
    <s v="BPE265"/>
    <x v="0"/>
    <s v="LABORF"/>
    <s v="2026"/>
    <n v="0"/>
    <s v="GU001"/>
    <s v="210VI0"/>
    <s v="2394"/>
    <s v="601000"/>
    <m/>
    <m/>
    <s v="0"/>
    <s v="District"/>
    <s v="2"/>
    <s v="Bakersfield College"/>
    <s v="21"/>
    <x v="6"/>
    <s v="210"/>
    <s v="VP of Student Learning"/>
    <s v="210A"/>
    <s v="VP Student Learning"/>
    <m/>
    <m/>
    <m/>
  </r>
  <r>
    <s v="BPE399"/>
    <x v="0"/>
    <s v="LABORF"/>
    <s v="2026"/>
    <n v="0"/>
    <s v="GU001"/>
    <s v="210VI0"/>
    <s v="2394"/>
    <s v="601000"/>
    <m/>
    <m/>
    <s v="0"/>
    <s v="District"/>
    <s v="2"/>
    <s v="Bakersfield College"/>
    <s v="21"/>
    <x v="6"/>
    <s v="210"/>
    <s v="VP of Student Learning"/>
    <s v="210A"/>
    <s v="VP Student Learning"/>
    <m/>
    <m/>
    <m/>
  </r>
  <r>
    <s v="BPE419"/>
    <x v="0"/>
    <s v="LABORF"/>
    <s v="2026"/>
    <n v="0"/>
    <s v="GU001"/>
    <s v="210VI0"/>
    <s v="2394"/>
    <s v="601000"/>
    <m/>
    <m/>
    <s v="0"/>
    <s v="District"/>
    <s v="2"/>
    <s v="Bakersfield College"/>
    <s v="21"/>
    <x v="6"/>
    <s v="210"/>
    <s v="VP of Student Learning"/>
    <s v="210A"/>
    <s v="VP Student Learning"/>
    <m/>
    <m/>
    <m/>
  </r>
  <r>
    <s v="BPE461"/>
    <x v="0"/>
    <s v="LABORF"/>
    <s v="2026"/>
    <n v="0"/>
    <s v="GU001"/>
    <s v="210VI0"/>
    <s v="2394"/>
    <s v="601000"/>
    <m/>
    <m/>
    <s v="0"/>
    <s v="District"/>
    <s v="2"/>
    <s v="Bakersfield College"/>
    <s v="21"/>
    <x v="6"/>
    <s v="210"/>
    <s v="VP of Student Learning"/>
    <s v="210A"/>
    <s v="VP Student Learning"/>
    <m/>
    <m/>
    <m/>
  </r>
  <r>
    <s v="BPE471"/>
    <x v="0"/>
    <s v="LABORF"/>
    <s v="2026"/>
    <n v="0"/>
    <s v="GU001"/>
    <s v="210VI0"/>
    <s v="2394"/>
    <s v="601000"/>
    <m/>
    <m/>
    <s v="0"/>
    <s v="District"/>
    <s v="2"/>
    <s v="Bakersfield College"/>
    <s v="21"/>
    <x v="6"/>
    <s v="210"/>
    <s v="VP of Student Learning"/>
    <s v="210A"/>
    <s v="VP Student Learning"/>
    <m/>
    <m/>
    <m/>
  </r>
  <r>
    <s v="BPE477"/>
    <x v="0"/>
    <s v="LABORF"/>
    <s v="2026"/>
    <n v="0"/>
    <s v="GU001"/>
    <s v="210VI0"/>
    <s v="2394"/>
    <s v="601000"/>
    <m/>
    <m/>
    <s v="0"/>
    <s v="District"/>
    <s v="2"/>
    <s v="Bakersfield College"/>
    <s v="21"/>
    <x v="6"/>
    <s v="210"/>
    <s v="VP of Student Learning"/>
    <s v="210A"/>
    <s v="VP Student Learning"/>
    <m/>
    <m/>
    <m/>
  </r>
  <r>
    <s v="BPE527"/>
    <x v="0"/>
    <s v="LABORF"/>
    <s v="2026"/>
    <n v="0"/>
    <s v="GU001"/>
    <s v="210VI0"/>
    <s v="2394"/>
    <s v="601000"/>
    <m/>
    <m/>
    <s v="0"/>
    <s v="District"/>
    <s v="2"/>
    <s v="Bakersfield College"/>
    <s v="21"/>
    <x v="6"/>
    <s v="210"/>
    <s v="VP of Student Learning"/>
    <s v="210A"/>
    <s v="VP Student Learning"/>
    <m/>
    <m/>
    <m/>
  </r>
  <r>
    <s v="BTF013"/>
    <x v="0"/>
    <s v="LABORF"/>
    <s v="2026"/>
    <n v="0"/>
    <s v="GU001"/>
    <s v="210VI0"/>
    <s v="1311"/>
    <s v="499900"/>
    <m/>
    <m/>
    <s v="0"/>
    <s v="District"/>
    <s v="2"/>
    <s v="Bakersfield College"/>
    <s v="21"/>
    <x v="6"/>
    <s v="210"/>
    <s v="VP of Student Learning"/>
    <s v="210A"/>
    <s v="VP Student Learning"/>
    <m/>
    <m/>
    <m/>
  </r>
  <r>
    <s v="BPE603"/>
    <x v="0"/>
    <s v="LABORF"/>
    <s v="2026"/>
    <n v="0"/>
    <s v="GU001"/>
    <s v="210VI0"/>
    <s v="2394"/>
    <s v="601000"/>
    <m/>
    <m/>
    <s v="0"/>
    <s v="District"/>
    <s v="2"/>
    <s v="Bakersfield College"/>
    <s v="21"/>
    <x v="6"/>
    <s v="210"/>
    <s v="VP of Student Learning"/>
    <s v="210A"/>
    <s v="VP Student Learning"/>
    <m/>
    <m/>
    <m/>
  </r>
  <r>
    <s v="BPE624"/>
    <x v="0"/>
    <s v="LABORF"/>
    <s v="2026"/>
    <n v="0"/>
    <s v="GU001"/>
    <s v="210VI0"/>
    <s v="2394"/>
    <s v="601000"/>
    <m/>
    <m/>
    <s v="0"/>
    <s v="District"/>
    <s v="2"/>
    <s v="Bakersfield College"/>
    <s v="21"/>
    <x v="6"/>
    <s v="210"/>
    <s v="VP of Student Learning"/>
    <s v="210A"/>
    <s v="VP Student Learning"/>
    <m/>
    <m/>
    <m/>
  </r>
  <r>
    <s v="BPE626"/>
    <x v="0"/>
    <s v="LABORF"/>
    <s v="2026"/>
    <n v="0"/>
    <s v="GU001"/>
    <s v="210VI0"/>
    <s v="2394"/>
    <s v="601000"/>
    <m/>
    <m/>
    <s v="0"/>
    <s v="District"/>
    <s v="2"/>
    <s v="Bakersfield College"/>
    <s v="21"/>
    <x v="6"/>
    <s v="210"/>
    <s v="VP of Student Learning"/>
    <s v="210A"/>
    <s v="VP Student Learning"/>
    <m/>
    <m/>
    <m/>
  </r>
  <r>
    <s v="BPE772"/>
    <x v="0"/>
    <s v="LABORF"/>
    <s v="2026"/>
    <n v="0"/>
    <s v="GU001"/>
    <s v="210VI0"/>
    <s v="2394"/>
    <s v="601000"/>
    <m/>
    <m/>
    <s v="0"/>
    <s v="District"/>
    <s v="2"/>
    <s v="Bakersfield College"/>
    <s v="21"/>
    <x v="6"/>
    <s v="210"/>
    <s v="VP of Student Learning"/>
    <s v="210A"/>
    <s v="VP Student Learning"/>
    <m/>
    <m/>
    <m/>
  </r>
  <r>
    <s v="BPE113"/>
    <x v="0"/>
    <s v="LABORF"/>
    <s v="2026"/>
    <n v="0"/>
    <s v="GU001"/>
    <s v="210VI0"/>
    <s v="2394"/>
    <s v="601000"/>
    <m/>
    <m/>
    <s v="0"/>
    <s v="District"/>
    <s v="2"/>
    <s v="Bakersfield College"/>
    <s v="21"/>
    <x v="6"/>
    <s v="210"/>
    <s v="VP of Student Learning"/>
    <s v="210A"/>
    <s v="VP Student Learning"/>
    <m/>
    <m/>
    <m/>
  </r>
  <r>
    <s v="BPE191"/>
    <x v="0"/>
    <s v="LABORF"/>
    <s v="2026"/>
    <n v="0"/>
    <s v="GU001"/>
    <s v="210VI0"/>
    <s v="2394"/>
    <s v="601000"/>
    <m/>
    <m/>
    <s v="0"/>
    <s v="District"/>
    <s v="2"/>
    <s v="Bakersfield College"/>
    <s v="21"/>
    <x v="6"/>
    <s v="210"/>
    <s v="VP of Student Learning"/>
    <s v="210A"/>
    <s v="VP Student Learning"/>
    <m/>
    <m/>
    <m/>
  </r>
  <r>
    <s v="BPE470"/>
    <x v="0"/>
    <s v="LABORF"/>
    <s v="2026"/>
    <n v="0"/>
    <s v="GU001"/>
    <s v="210VI0"/>
    <s v="2394"/>
    <s v="601000"/>
    <m/>
    <m/>
    <s v="0"/>
    <s v="District"/>
    <s v="2"/>
    <s v="Bakersfield College"/>
    <s v="21"/>
    <x v="6"/>
    <s v="210"/>
    <s v="VP of Student Learning"/>
    <s v="210A"/>
    <s v="VP Student Learning"/>
    <m/>
    <m/>
    <m/>
  </r>
  <r>
    <s v="BPE569"/>
    <x v="0"/>
    <s v="LABORF"/>
    <s v="2026"/>
    <n v="0"/>
    <s v="GU001"/>
    <s v="210VI0"/>
    <s v="2394"/>
    <s v="601000"/>
    <m/>
    <m/>
    <s v="0"/>
    <s v="District"/>
    <s v="2"/>
    <s v="Bakersfield College"/>
    <s v="21"/>
    <x v="6"/>
    <s v="210"/>
    <s v="VP of Student Learning"/>
    <s v="210A"/>
    <s v="VP Student Learning"/>
    <m/>
    <m/>
    <m/>
  </r>
  <r>
    <s v="BMM017"/>
    <x v="0"/>
    <s v="LABORF"/>
    <s v="2026"/>
    <n v="0"/>
    <s v="GU001"/>
    <s v="210VI0"/>
    <s v="1214"/>
    <s v="601000"/>
    <m/>
    <m/>
    <s v="0"/>
    <s v="District"/>
    <s v="2"/>
    <s v="Bakersfield College"/>
    <s v="21"/>
    <x v="6"/>
    <s v="210"/>
    <s v="VP of Student Learning"/>
    <s v="210A"/>
    <s v="VP Student Learning"/>
    <m/>
    <m/>
    <m/>
  </r>
  <r>
    <s v="BTF041"/>
    <x v="0"/>
    <s v="LABORF"/>
    <s v="2026"/>
    <n v="0"/>
    <s v="GU001"/>
    <s v="210VI0"/>
    <s v="1311"/>
    <s v="499900"/>
    <m/>
    <m/>
    <s v="0"/>
    <s v="District"/>
    <s v="2"/>
    <s v="Bakersfield College"/>
    <s v="21"/>
    <x v="6"/>
    <s v="210"/>
    <s v="VP of Student Learning"/>
    <s v="210A"/>
    <s v="VP Student Learning"/>
    <m/>
    <m/>
    <m/>
  </r>
  <r>
    <s v="BPE575"/>
    <x v="0"/>
    <s v="LABORF"/>
    <s v="2026"/>
    <n v="0"/>
    <s v="GU001"/>
    <s v="210VI0"/>
    <s v="2394"/>
    <s v="601000"/>
    <m/>
    <m/>
    <s v="0"/>
    <s v="District"/>
    <s v="2"/>
    <s v="Bakersfield College"/>
    <s v="21"/>
    <x v="6"/>
    <s v="210"/>
    <s v="VP of Student Learning"/>
    <s v="210A"/>
    <s v="VP Student Learning"/>
    <m/>
    <m/>
    <m/>
  </r>
  <r>
    <s v="BPE585"/>
    <x v="0"/>
    <s v="LABORF"/>
    <s v="2026"/>
    <n v="0"/>
    <s v="GU001"/>
    <s v="210VI0"/>
    <s v="2394"/>
    <s v="601000"/>
    <m/>
    <m/>
    <s v="0"/>
    <s v="District"/>
    <s v="2"/>
    <s v="Bakersfield College"/>
    <s v="21"/>
    <x v="6"/>
    <s v="210"/>
    <s v="VP of Student Learning"/>
    <s v="210A"/>
    <s v="VP Student Learning"/>
    <m/>
    <m/>
    <m/>
  </r>
  <r>
    <s v="BPE623"/>
    <x v="0"/>
    <s v="LABORF"/>
    <s v="2026"/>
    <n v="0"/>
    <s v="GU001"/>
    <s v="210VI0"/>
    <s v="2394"/>
    <s v="601000"/>
    <m/>
    <m/>
    <s v="0"/>
    <s v="District"/>
    <s v="2"/>
    <s v="Bakersfield College"/>
    <s v="21"/>
    <x v="6"/>
    <s v="210"/>
    <s v="VP of Student Learning"/>
    <s v="210A"/>
    <s v="VP Student Learning"/>
    <m/>
    <m/>
    <m/>
  </r>
  <r>
    <s v="BCSF25"/>
    <x v="0"/>
    <s v="LABORF"/>
    <s v="2026"/>
    <n v="0"/>
    <s v="GU001"/>
    <s v="210VI0"/>
    <s v="1419"/>
    <s v="601000"/>
    <m/>
    <m/>
    <s v="0"/>
    <s v="District"/>
    <s v="2"/>
    <s v="Bakersfield College"/>
    <s v="21"/>
    <x v="6"/>
    <s v="210"/>
    <s v="VP of Student Learning"/>
    <s v="210A"/>
    <s v="VP Student Learning"/>
    <m/>
    <m/>
    <m/>
  </r>
  <r>
    <s v="BPE046"/>
    <x v="0"/>
    <s v="LABORF"/>
    <s v="2026"/>
    <n v="0"/>
    <s v="GU001"/>
    <s v="210VI0"/>
    <s v="2394"/>
    <s v="601000"/>
    <m/>
    <m/>
    <s v="0"/>
    <s v="District"/>
    <s v="2"/>
    <s v="Bakersfield College"/>
    <s v="21"/>
    <x v="6"/>
    <s v="210"/>
    <s v="VP of Student Learning"/>
    <s v="210A"/>
    <s v="VP Student Learning"/>
    <m/>
    <m/>
    <m/>
  </r>
  <r>
    <s v="BPE189"/>
    <x v="0"/>
    <s v="LABORF"/>
    <s v="2026"/>
    <n v="0"/>
    <s v="GU001"/>
    <s v="210VI0"/>
    <s v="2394"/>
    <s v="601000"/>
    <m/>
    <m/>
    <s v="0"/>
    <s v="District"/>
    <s v="2"/>
    <s v="Bakersfield College"/>
    <s v="21"/>
    <x v="6"/>
    <s v="210"/>
    <s v="VP of Student Learning"/>
    <s v="210A"/>
    <s v="VP Student Learning"/>
    <m/>
    <m/>
    <m/>
  </r>
  <r>
    <s v="BPE208"/>
    <x v="0"/>
    <s v="LABORF"/>
    <s v="2026"/>
    <n v="0"/>
    <s v="GU001"/>
    <s v="210VI0"/>
    <s v="2394"/>
    <s v="601000"/>
    <m/>
    <m/>
    <s v="0"/>
    <s v="District"/>
    <s v="2"/>
    <s v="Bakersfield College"/>
    <s v="21"/>
    <x v="6"/>
    <s v="210"/>
    <s v="VP of Student Learning"/>
    <s v="210A"/>
    <s v="VP Student Learning"/>
    <m/>
    <m/>
    <m/>
  </r>
  <r>
    <s v="BPE238"/>
    <x v="0"/>
    <s v="LABORF"/>
    <s v="2026"/>
    <n v="0"/>
    <s v="GU001"/>
    <s v="210VI0"/>
    <s v="2394"/>
    <s v="601000"/>
    <m/>
    <m/>
    <s v="0"/>
    <s v="District"/>
    <s v="2"/>
    <s v="Bakersfield College"/>
    <s v="21"/>
    <x v="6"/>
    <s v="210"/>
    <s v="VP of Student Learning"/>
    <s v="210A"/>
    <s v="VP Student Learning"/>
    <m/>
    <m/>
    <m/>
  </r>
  <r>
    <s v="BPE243"/>
    <x v="0"/>
    <s v="LABORF"/>
    <s v="2026"/>
    <n v="0"/>
    <s v="GU001"/>
    <s v="210VI0"/>
    <s v="2394"/>
    <s v="601000"/>
    <m/>
    <m/>
    <s v="0"/>
    <s v="District"/>
    <s v="2"/>
    <s v="Bakersfield College"/>
    <s v="21"/>
    <x v="6"/>
    <s v="210"/>
    <s v="VP of Student Learning"/>
    <s v="210A"/>
    <s v="VP Student Learning"/>
    <m/>
    <m/>
    <m/>
  </r>
  <r>
    <s v="BPE260"/>
    <x v="0"/>
    <s v="LABORF"/>
    <s v="2026"/>
    <n v="0"/>
    <s v="GU001"/>
    <s v="210VI0"/>
    <s v="2394"/>
    <s v="601000"/>
    <m/>
    <m/>
    <s v="0"/>
    <s v="District"/>
    <s v="2"/>
    <s v="Bakersfield College"/>
    <s v="21"/>
    <x v="6"/>
    <s v="210"/>
    <s v="VP of Student Learning"/>
    <s v="210A"/>
    <s v="VP Student Learning"/>
    <m/>
    <m/>
    <m/>
  </r>
  <r>
    <s v="BPE322"/>
    <x v="0"/>
    <s v="LABORF"/>
    <s v="2026"/>
    <n v="0"/>
    <s v="GU001"/>
    <s v="210VI0"/>
    <s v="2394"/>
    <s v="601000"/>
    <m/>
    <m/>
    <s v="0"/>
    <s v="District"/>
    <s v="2"/>
    <s v="Bakersfield College"/>
    <s v="21"/>
    <x v="6"/>
    <s v="210"/>
    <s v="VP of Student Learning"/>
    <s v="210A"/>
    <s v="VP Student Learning"/>
    <m/>
    <m/>
    <m/>
  </r>
  <r>
    <s v="BPE501"/>
    <x v="0"/>
    <s v="LABORF"/>
    <s v="2026"/>
    <n v="0"/>
    <s v="GU001"/>
    <s v="210VI0"/>
    <s v="2394"/>
    <s v="601000"/>
    <m/>
    <m/>
    <s v="0"/>
    <s v="District"/>
    <s v="2"/>
    <s v="Bakersfield College"/>
    <s v="21"/>
    <x v="6"/>
    <s v="210"/>
    <s v="VP of Student Learning"/>
    <s v="210A"/>
    <s v="VP Student Learning"/>
    <m/>
    <m/>
    <m/>
  </r>
  <r>
    <s v="BPE509"/>
    <x v="0"/>
    <s v="LABORF"/>
    <s v="2026"/>
    <n v="0"/>
    <s v="GU001"/>
    <s v="210VI0"/>
    <s v="2394"/>
    <s v="601000"/>
    <m/>
    <m/>
    <s v="0"/>
    <s v="District"/>
    <s v="2"/>
    <s v="Bakersfield College"/>
    <s v="21"/>
    <x v="6"/>
    <s v="210"/>
    <s v="VP of Student Learning"/>
    <s v="210A"/>
    <s v="VP Student Learning"/>
    <m/>
    <m/>
    <m/>
  </r>
  <r>
    <s v="BTF077"/>
    <x v="0"/>
    <s v="LABORF"/>
    <s v="2026"/>
    <n v="0"/>
    <s v="GU001"/>
    <s v="210VI0"/>
    <s v="1311"/>
    <s v="499900"/>
    <m/>
    <m/>
    <s v="0"/>
    <s v="District"/>
    <s v="2"/>
    <s v="Bakersfield College"/>
    <s v="21"/>
    <x v="6"/>
    <s v="210"/>
    <s v="VP of Student Learning"/>
    <s v="210A"/>
    <s v="VP Student Learning"/>
    <m/>
    <m/>
    <m/>
  </r>
  <r>
    <s v="BPE588"/>
    <x v="0"/>
    <s v="LABORF"/>
    <s v="2026"/>
    <n v="0"/>
    <s v="GU001"/>
    <s v="210VI0"/>
    <s v="2394"/>
    <s v="601000"/>
    <m/>
    <m/>
    <s v="0"/>
    <s v="District"/>
    <s v="2"/>
    <s v="Bakersfield College"/>
    <s v="21"/>
    <x v="6"/>
    <s v="210"/>
    <s v="VP of Student Learning"/>
    <s v="210A"/>
    <s v="VP Student Learning"/>
    <m/>
    <m/>
    <m/>
  </r>
  <r>
    <s v="BPE641"/>
    <x v="0"/>
    <s v="LABORF"/>
    <s v="2026"/>
    <n v="0"/>
    <s v="GU001"/>
    <s v="210VI0"/>
    <s v="2394"/>
    <s v="601000"/>
    <m/>
    <m/>
    <s v="0"/>
    <s v="District"/>
    <s v="2"/>
    <s v="Bakersfield College"/>
    <s v="21"/>
    <x v="6"/>
    <s v="210"/>
    <s v="VP of Student Learning"/>
    <s v="210A"/>
    <s v="VP Student Learning"/>
    <m/>
    <m/>
    <m/>
  </r>
  <r>
    <s v="BPE775"/>
    <x v="0"/>
    <s v="LABORF"/>
    <s v="2026"/>
    <n v="0"/>
    <s v="GU001"/>
    <s v="210VI0"/>
    <s v="2394"/>
    <s v="601000"/>
    <m/>
    <m/>
    <s v="0"/>
    <s v="District"/>
    <s v="2"/>
    <s v="Bakersfield College"/>
    <s v="21"/>
    <x v="6"/>
    <s v="210"/>
    <s v="VP of Student Learning"/>
    <s v="210A"/>
    <s v="VP Student Learning"/>
    <m/>
    <m/>
    <m/>
  </r>
  <r>
    <s v="BA2450"/>
    <x v="0"/>
    <s v="LABORF"/>
    <s v="2026"/>
    <n v="0"/>
    <s v="GU001"/>
    <s v="210VI0"/>
    <s v="1310"/>
    <s v="499900"/>
    <m/>
    <m/>
    <s v="0"/>
    <s v="District"/>
    <s v="2"/>
    <s v="Bakersfield College"/>
    <s v="21"/>
    <x v="6"/>
    <s v="210"/>
    <s v="VP of Student Learning"/>
    <s v="210A"/>
    <s v="VP Student Learning"/>
    <m/>
    <m/>
    <m/>
  </r>
  <r>
    <s v="BPE077"/>
    <x v="0"/>
    <s v="LABORF"/>
    <s v="2026"/>
    <n v="0"/>
    <s v="GU001"/>
    <s v="210VI0"/>
    <s v="2394"/>
    <s v="601000"/>
    <m/>
    <m/>
    <s v="0"/>
    <s v="District"/>
    <s v="2"/>
    <s v="Bakersfield College"/>
    <s v="21"/>
    <x v="6"/>
    <s v="210"/>
    <s v="VP of Student Learning"/>
    <s v="210A"/>
    <s v="VP Student Learning"/>
    <m/>
    <m/>
    <m/>
  </r>
  <r>
    <s v="BPE180"/>
    <x v="0"/>
    <s v="LABORF"/>
    <s v="2026"/>
    <n v="0"/>
    <s v="GU001"/>
    <s v="210VI0"/>
    <s v="2394"/>
    <s v="601000"/>
    <m/>
    <m/>
    <s v="0"/>
    <s v="District"/>
    <s v="2"/>
    <s v="Bakersfield College"/>
    <s v="21"/>
    <x v="6"/>
    <s v="210"/>
    <s v="VP of Student Learning"/>
    <s v="210A"/>
    <s v="VP Student Learning"/>
    <m/>
    <m/>
    <m/>
  </r>
  <r>
    <s v="BPE195"/>
    <x v="0"/>
    <s v="LABORF"/>
    <s v="2026"/>
    <n v="0"/>
    <s v="GU001"/>
    <s v="210VI0"/>
    <s v="2394"/>
    <s v="601000"/>
    <m/>
    <m/>
    <s v="0"/>
    <s v="District"/>
    <s v="2"/>
    <s v="Bakersfield College"/>
    <s v="21"/>
    <x v="6"/>
    <s v="210"/>
    <s v="VP of Student Learning"/>
    <s v="210A"/>
    <s v="VP Student Learning"/>
    <m/>
    <m/>
    <m/>
  </r>
  <r>
    <s v="BPE222"/>
    <x v="0"/>
    <s v="LABORF"/>
    <s v="2026"/>
    <n v="0"/>
    <s v="GU001"/>
    <s v="210VI0"/>
    <s v="2394"/>
    <s v="601000"/>
    <m/>
    <m/>
    <s v="0"/>
    <s v="District"/>
    <s v="2"/>
    <s v="Bakersfield College"/>
    <s v="21"/>
    <x v="6"/>
    <s v="210"/>
    <s v="VP of Student Learning"/>
    <s v="210A"/>
    <s v="VP Student Learning"/>
    <m/>
    <m/>
    <m/>
  </r>
  <r>
    <s v="BPE229"/>
    <x v="0"/>
    <s v="LABORF"/>
    <s v="2026"/>
    <n v="0"/>
    <s v="GU001"/>
    <s v="210VI0"/>
    <s v="2394"/>
    <s v="601000"/>
    <m/>
    <m/>
    <s v="0"/>
    <s v="District"/>
    <s v="2"/>
    <s v="Bakersfield College"/>
    <s v="21"/>
    <x v="6"/>
    <s v="210"/>
    <s v="VP of Student Learning"/>
    <s v="210A"/>
    <s v="VP Student Learning"/>
    <m/>
    <m/>
    <m/>
  </r>
  <r>
    <s v="BPE288"/>
    <x v="0"/>
    <s v="LABORF"/>
    <s v="2026"/>
    <n v="0"/>
    <s v="GU001"/>
    <s v="210VI0"/>
    <s v="2394"/>
    <s v="601000"/>
    <m/>
    <m/>
    <s v="0"/>
    <s v="District"/>
    <s v="2"/>
    <s v="Bakersfield College"/>
    <s v="21"/>
    <x v="6"/>
    <s v="210"/>
    <s v="VP of Student Learning"/>
    <s v="210A"/>
    <s v="VP Student Learning"/>
    <m/>
    <m/>
    <m/>
  </r>
  <r>
    <s v="BPE299"/>
    <x v="0"/>
    <s v="LABORF"/>
    <s v="2026"/>
    <n v="0"/>
    <s v="GU001"/>
    <s v="210VI0"/>
    <s v="2394"/>
    <s v="601000"/>
    <m/>
    <m/>
    <s v="0"/>
    <s v="District"/>
    <s v="2"/>
    <s v="Bakersfield College"/>
    <s v="21"/>
    <x v="6"/>
    <s v="210"/>
    <s v="VP of Student Learning"/>
    <s v="210A"/>
    <s v="VP Student Learning"/>
    <m/>
    <m/>
    <m/>
  </r>
  <r>
    <s v="BPE351"/>
    <x v="0"/>
    <s v="LABORF"/>
    <s v="2026"/>
    <n v="0"/>
    <s v="GU001"/>
    <s v="210VI0"/>
    <s v="2394"/>
    <s v="601000"/>
    <m/>
    <m/>
    <s v="0"/>
    <s v="District"/>
    <s v="2"/>
    <s v="Bakersfield College"/>
    <s v="21"/>
    <x v="6"/>
    <s v="210"/>
    <s v="VP of Student Learning"/>
    <s v="210A"/>
    <s v="VP Student Learning"/>
    <m/>
    <m/>
    <m/>
  </r>
  <r>
    <s v="BPE395"/>
    <x v="0"/>
    <s v="LABORF"/>
    <s v="2026"/>
    <n v="0"/>
    <s v="GU001"/>
    <s v="210VI0"/>
    <s v="2394"/>
    <s v="601000"/>
    <m/>
    <m/>
    <s v="0"/>
    <s v="District"/>
    <s v="2"/>
    <s v="Bakersfield College"/>
    <s v="21"/>
    <x v="6"/>
    <s v="210"/>
    <s v="VP of Student Learning"/>
    <s v="210A"/>
    <s v="VP Student Learning"/>
    <m/>
    <m/>
    <m/>
  </r>
  <r>
    <s v="BPE429"/>
    <x v="0"/>
    <s v="LABORF"/>
    <s v="2026"/>
    <n v="0"/>
    <s v="GU001"/>
    <s v="210VI0"/>
    <s v="2394"/>
    <s v="601000"/>
    <m/>
    <m/>
    <s v="0"/>
    <s v="District"/>
    <s v="2"/>
    <s v="Bakersfield College"/>
    <s v="21"/>
    <x v="6"/>
    <s v="210"/>
    <s v="VP of Student Learning"/>
    <s v="210A"/>
    <s v="VP Student Learning"/>
    <m/>
    <m/>
    <m/>
  </r>
  <r>
    <s v="BPE445"/>
    <x v="0"/>
    <s v="LABORF"/>
    <s v="2026"/>
    <n v="0"/>
    <s v="GU001"/>
    <s v="210VI0"/>
    <s v="2394"/>
    <s v="601000"/>
    <m/>
    <m/>
    <s v="0"/>
    <s v="District"/>
    <s v="2"/>
    <s v="Bakersfield College"/>
    <s v="21"/>
    <x v="6"/>
    <s v="210"/>
    <s v="VP of Student Learning"/>
    <s v="210A"/>
    <s v="VP Student Learning"/>
    <m/>
    <m/>
    <m/>
  </r>
  <r>
    <s v="BPE465"/>
    <x v="0"/>
    <s v="LABORF"/>
    <s v="2026"/>
    <n v="0"/>
    <s v="GU001"/>
    <s v="210VI0"/>
    <s v="2394"/>
    <s v="601000"/>
    <m/>
    <m/>
    <s v="0"/>
    <s v="District"/>
    <s v="2"/>
    <s v="Bakersfield College"/>
    <s v="21"/>
    <x v="6"/>
    <s v="210"/>
    <s v="VP of Student Learning"/>
    <s v="210A"/>
    <s v="VP Student Learning"/>
    <m/>
    <m/>
    <m/>
  </r>
  <r>
    <s v="BPE571"/>
    <x v="0"/>
    <s v="LABORF"/>
    <s v="2026"/>
    <n v="0"/>
    <s v="GU001"/>
    <s v="210VI0"/>
    <s v="2394"/>
    <s v="601000"/>
    <m/>
    <m/>
    <s v="0"/>
    <s v="District"/>
    <s v="2"/>
    <s v="Bakersfield College"/>
    <s v="21"/>
    <x v="6"/>
    <s v="210"/>
    <s v="VP of Student Learning"/>
    <s v="210A"/>
    <s v="VP Student Learning"/>
    <m/>
    <m/>
    <m/>
  </r>
  <r>
    <s v="BMM047"/>
    <x v="0"/>
    <s v="LABORF"/>
    <s v="2026"/>
    <n v="225018.19"/>
    <s v="GU001"/>
    <s v="210VI0"/>
    <s v="1214"/>
    <s v="601000"/>
    <m/>
    <m/>
    <s v="0"/>
    <s v="District"/>
    <s v="2"/>
    <s v="Bakersfield College"/>
    <s v="21"/>
    <x v="6"/>
    <s v="210"/>
    <s v="VP of Student Learning"/>
    <s v="210A"/>
    <s v="VP Student Learning"/>
    <m/>
    <m/>
    <m/>
  </r>
  <r>
    <s v="BPFA26"/>
    <x v="0"/>
    <s v="LABORF"/>
    <s v="2026"/>
    <n v="0"/>
    <s v="GU001"/>
    <s v="210VI0"/>
    <s v="2412"/>
    <s v="499900"/>
    <m/>
    <m/>
    <s v="0"/>
    <s v="District"/>
    <s v="2"/>
    <s v="Bakersfield College"/>
    <s v="21"/>
    <x v="6"/>
    <s v="210"/>
    <s v="VP of Student Learning"/>
    <s v="210A"/>
    <s v="VP Student Learning"/>
    <m/>
    <m/>
    <m/>
  </r>
  <r>
    <s v="BTF037"/>
    <x v="0"/>
    <s v="LABORF"/>
    <s v="2026"/>
    <n v="0"/>
    <s v="GU001"/>
    <s v="210VI0"/>
    <s v="1311"/>
    <s v="499900"/>
    <m/>
    <m/>
    <s v="0"/>
    <s v="District"/>
    <s v="2"/>
    <s v="Bakersfield College"/>
    <s v="21"/>
    <x v="6"/>
    <s v="210"/>
    <s v="VP of Student Learning"/>
    <s v="210A"/>
    <s v="VP Student Learning"/>
    <m/>
    <m/>
    <m/>
  </r>
  <r>
    <s v="BTF052"/>
    <x v="0"/>
    <s v="LABORF"/>
    <s v="2026"/>
    <n v="0"/>
    <s v="GU001"/>
    <s v="210VI0"/>
    <s v="1311"/>
    <s v="499900"/>
    <m/>
    <m/>
    <s v="0"/>
    <s v="District"/>
    <s v="2"/>
    <s v="Bakersfield College"/>
    <s v="21"/>
    <x v="6"/>
    <s v="210"/>
    <s v="VP of Student Learning"/>
    <s v="210A"/>
    <s v="VP Student Learning"/>
    <m/>
    <m/>
    <m/>
  </r>
  <r>
    <s v="BTF075"/>
    <x v="0"/>
    <s v="LABORF"/>
    <s v="2026"/>
    <n v="0"/>
    <s v="GU001"/>
    <s v="210VI0"/>
    <s v="1311"/>
    <s v="499900"/>
    <m/>
    <m/>
    <s v="0"/>
    <s v="District"/>
    <s v="2"/>
    <s v="Bakersfield College"/>
    <s v="21"/>
    <x v="6"/>
    <s v="210"/>
    <s v="VP of Student Learning"/>
    <s v="210A"/>
    <s v="VP Student Learning"/>
    <m/>
    <m/>
    <m/>
  </r>
  <r>
    <s v="BPE618"/>
    <x v="0"/>
    <s v="LABORF"/>
    <s v="2026"/>
    <n v="0"/>
    <s v="GU001"/>
    <s v="210VI0"/>
    <s v="2394"/>
    <s v="601000"/>
    <m/>
    <m/>
    <s v="0"/>
    <s v="District"/>
    <s v="2"/>
    <s v="Bakersfield College"/>
    <s v="21"/>
    <x v="6"/>
    <s v="210"/>
    <s v="VP of Student Learning"/>
    <s v="210A"/>
    <s v="VP Student Learning"/>
    <m/>
    <m/>
    <m/>
  </r>
  <r>
    <s v="BPE660"/>
    <x v="0"/>
    <s v="LABORF"/>
    <s v="2026"/>
    <n v="0"/>
    <s v="GU001"/>
    <s v="210VI0"/>
    <s v="2394"/>
    <s v="601000"/>
    <m/>
    <m/>
    <s v="0"/>
    <s v="District"/>
    <s v="2"/>
    <s v="Bakersfield College"/>
    <s v="21"/>
    <x v="6"/>
    <s v="210"/>
    <s v="VP of Student Learning"/>
    <s v="210A"/>
    <s v="VP Student Learning"/>
    <m/>
    <m/>
    <m/>
  </r>
  <r>
    <s v="BPE748"/>
    <x v="0"/>
    <s v="LABORF"/>
    <s v="2026"/>
    <n v="0"/>
    <s v="GU001"/>
    <s v="210VI0"/>
    <s v="2394"/>
    <s v="601000"/>
    <m/>
    <m/>
    <s v="0"/>
    <s v="District"/>
    <s v="2"/>
    <s v="Bakersfield College"/>
    <s v="21"/>
    <x v="6"/>
    <s v="210"/>
    <s v="VP of Student Learning"/>
    <s v="210A"/>
    <s v="VP Student Learning"/>
    <m/>
    <m/>
    <m/>
  </r>
  <r>
    <s v="BPE020"/>
    <x v="0"/>
    <s v="LABORF"/>
    <s v="2026"/>
    <n v="0"/>
    <s v="GU001"/>
    <s v="210VI0"/>
    <s v="2394"/>
    <s v="601000"/>
    <m/>
    <m/>
    <s v="0"/>
    <s v="District"/>
    <s v="2"/>
    <s v="Bakersfield College"/>
    <s v="21"/>
    <x v="6"/>
    <s v="210"/>
    <s v="VP of Student Learning"/>
    <s v="210A"/>
    <s v="VP Student Learning"/>
    <m/>
    <m/>
    <m/>
  </r>
  <r>
    <s v="BPE099"/>
    <x v="0"/>
    <s v="LABORF"/>
    <s v="2026"/>
    <n v="0"/>
    <s v="GU001"/>
    <s v="210VI0"/>
    <s v="2394"/>
    <s v="601000"/>
    <m/>
    <m/>
    <s v="0"/>
    <s v="District"/>
    <s v="2"/>
    <s v="Bakersfield College"/>
    <s v="21"/>
    <x v="6"/>
    <s v="210"/>
    <s v="VP of Student Learning"/>
    <s v="210A"/>
    <s v="VP Student Learning"/>
    <m/>
    <m/>
    <m/>
  </r>
  <r>
    <s v="BPE133"/>
    <x v="0"/>
    <s v="LABORF"/>
    <s v="2026"/>
    <n v="0"/>
    <s v="GU001"/>
    <s v="210VI0"/>
    <s v="2394"/>
    <s v="601000"/>
    <m/>
    <m/>
    <s v="0"/>
    <s v="District"/>
    <s v="2"/>
    <s v="Bakersfield College"/>
    <s v="21"/>
    <x v="6"/>
    <s v="210"/>
    <s v="VP of Student Learning"/>
    <s v="210A"/>
    <s v="VP Student Learning"/>
    <m/>
    <m/>
    <m/>
  </r>
  <r>
    <s v="BPE303"/>
    <x v="0"/>
    <s v="LABORF"/>
    <s v="2026"/>
    <n v="0"/>
    <s v="GU001"/>
    <s v="210VI0"/>
    <s v="2394"/>
    <s v="601000"/>
    <m/>
    <m/>
    <s v="0"/>
    <s v="District"/>
    <s v="2"/>
    <s v="Bakersfield College"/>
    <s v="21"/>
    <x v="6"/>
    <s v="210"/>
    <s v="VP of Student Learning"/>
    <s v="210A"/>
    <s v="VP Student Learning"/>
    <m/>
    <m/>
    <m/>
  </r>
  <r>
    <s v="BPE336"/>
    <x v="0"/>
    <s v="LABORF"/>
    <s v="2026"/>
    <n v="0"/>
    <s v="GU001"/>
    <s v="210VI0"/>
    <s v="2394"/>
    <s v="601000"/>
    <m/>
    <m/>
    <s v="0"/>
    <s v="District"/>
    <s v="2"/>
    <s v="Bakersfield College"/>
    <s v="21"/>
    <x v="6"/>
    <s v="210"/>
    <s v="VP of Student Learning"/>
    <s v="210A"/>
    <s v="VP Student Learning"/>
    <m/>
    <m/>
    <m/>
  </r>
  <r>
    <s v="BPE497"/>
    <x v="0"/>
    <s v="LABORF"/>
    <s v="2026"/>
    <n v="0"/>
    <s v="GU001"/>
    <s v="210VI0"/>
    <s v="2394"/>
    <s v="601000"/>
    <m/>
    <m/>
    <s v="0"/>
    <s v="District"/>
    <s v="2"/>
    <s v="Bakersfield College"/>
    <s v="21"/>
    <x v="6"/>
    <s v="210"/>
    <s v="VP of Student Learning"/>
    <s v="210A"/>
    <s v="VP Student Learning"/>
    <m/>
    <m/>
    <m/>
  </r>
  <r>
    <s v="BPAH26"/>
    <x v="0"/>
    <s v="LABORF"/>
    <s v="2026"/>
    <n v="0"/>
    <s v="GU001"/>
    <s v="210VI0"/>
    <s v="2412"/>
    <s v="499900"/>
    <m/>
    <m/>
    <s v="0"/>
    <s v="District"/>
    <s v="2"/>
    <s v="Bakersfield College"/>
    <s v="21"/>
    <x v="6"/>
    <s v="210"/>
    <s v="VP of Student Learning"/>
    <s v="210A"/>
    <s v="VP Student Learning"/>
    <m/>
    <m/>
    <m/>
  </r>
  <r>
    <s v="BTF019"/>
    <x v="0"/>
    <s v="LABORF"/>
    <s v="2026"/>
    <n v="0"/>
    <s v="GU001"/>
    <s v="210VI0"/>
    <s v="1311"/>
    <s v="499900"/>
    <m/>
    <m/>
    <s v="0"/>
    <s v="District"/>
    <s v="2"/>
    <s v="Bakersfield College"/>
    <s v="21"/>
    <x v="6"/>
    <s v="210"/>
    <s v="VP of Student Learning"/>
    <s v="210A"/>
    <s v="VP Student Learning"/>
    <m/>
    <m/>
    <m/>
  </r>
  <r>
    <s v="BPE617"/>
    <x v="0"/>
    <s v="LABORF"/>
    <s v="2026"/>
    <n v="0"/>
    <s v="GU001"/>
    <s v="210VI0"/>
    <s v="2394"/>
    <s v="601000"/>
    <m/>
    <m/>
    <s v="0"/>
    <s v="District"/>
    <s v="2"/>
    <s v="Bakersfield College"/>
    <s v="21"/>
    <x v="6"/>
    <s v="210"/>
    <s v="VP of Student Learning"/>
    <s v="210A"/>
    <s v="VP Student Learning"/>
    <m/>
    <m/>
    <m/>
  </r>
  <r>
    <s v="BPE749"/>
    <x v="0"/>
    <s v="LABORF"/>
    <s v="2026"/>
    <n v="0"/>
    <s v="GU001"/>
    <s v="210VI0"/>
    <s v="2394"/>
    <s v="601000"/>
    <m/>
    <m/>
    <s v="0"/>
    <s v="District"/>
    <s v="2"/>
    <s v="Bakersfield College"/>
    <s v="21"/>
    <x v="6"/>
    <s v="210"/>
    <s v="VP of Student Learning"/>
    <s v="210A"/>
    <s v="VP Student Learning"/>
    <m/>
    <m/>
    <m/>
  </r>
  <r>
    <s v="BPFA22"/>
    <x v="0"/>
    <s v="LABORF"/>
    <s v="2026"/>
    <n v="0"/>
    <s v="GU001"/>
    <s v="210VI0"/>
    <s v="2412"/>
    <s v="499900"/>
    <m/>
    <m/>
    <s v="0"/>
    <s v="District"/>
    <s v="2"/>
    <s v="Bakersfield College"/>
    <s v="21"/>
    <x v="6"/>
    <s v="210"/>
    <s v="VP of Student Learning"/>
    <s v="210A"/>
    <s v="VP Student Learning"/>
    <m/>
    <m/>
    <m/>
  </r>
  <r>
    <s v="BPE052"/>
    <x v="0"/>
    <s v="LABORF"/>
    <s v="2026"/>
    <n v="0"/>
    <s v="GU001"/>
    <s v="210VI0"/>
    <s v="2394"/>
    <s v="601000"/>
    <m/>
    <m/>
    <s v="0"/>
    <s v="District"/>
    <s v="2"/>
    <s v="Bakersfield College"/>
    <s v="21"/>
    <x v="6"/>
    <s v="210"/>
    <s v="VP of Student Learning"/>
    <s v="210A"/>
    <s v="VP Student Learning"/>
    <m/>
    <m/>
    <m/>
  </r>
  <r>
    <s v="BPE068"/>
    <x v="0"/>
    <s v="LABORF"/>
    <s v="2026"/>
    <n v="0"/>
    <s v="GU001"/>
    <s v="210VI0"/>
    <s v="2394"/>
    <s v="601000"/>
    <m/>
    <m/>
    <s v="0"/>
    <s v="District"/>
    <s v="2"/>
    <s v="Bakersfield College"/>
    <s v="21"/>
    <x v="6"/>
    <s v="210"/>
    <s v="VP of Student Learning"/>
    <s v="210A"/>
    <s v="VP Student Learning"/>
    <m/>
    <m/>
    <m/>
  </r>
  <r>
    <s v="BPE151"/>
    <x v="0"/>
    <s v="LABORF"/>
    <s v="2026"/>
    <n v="0"/>
    <s v="GU001"/>
    <s v="210VI0"/>
    <s v="2394"/>
    <s v="601000"/>
    <m/>
    <m/>
    <s v="0"/>
    <s v="District"/>
    <s v="2"/>
    <s v="Bakersfield College"/>
    <s v="21"/>
    <x v="6"/>
    <s v="210"/>
    <s v="VP of Student Learning"/>
    <s v="210A"/>
    <s v="VP Student Learning"/>
    <m/>
    <m/>
    <m/>
  </r>
  <r>
    <s v="BPE182"/>
    <x v="0"/>
    <s v="LABORF"/>
    <s v="2026"/>
    <n v="0"/>
    <s v="GU001"/>
    <s v="210VI0"/>
    <s v="2394"/>
    <s v="601000"/>
    <m/>
    <m/>
    <s v="0"/>
    <s v="District"/>
    <s v="2"/>
    <s v="Bakersfield College"/>
    <s v="21"/>
    <x v="6"/>
    <s v="210"/>
    <s v="VP of Student Learning"/>
    <s v="210A"/>
    <s v="VP Student Learning"/>
    <m/>
    <m/>
    <m/>
  </r>
  <r>
    <s v="BPE217"/>
    <x v="0"/>
    <s v="LABORF"/>
    <s v="2026"/>
    <n v="0"/>
    <s v="GU001"/>
    <s v="210VI0"/>
    <s v="2394"/>
    <s v="601000"/>
    <m/>
    <m/>
    <s v="0"/>
    <s v="District"/>
    <s v="2"/>
    <s v="Bakersfield College"/>
    <s v="21"/>
    <x v="6"/>
    <s v="210"/>
    <s v="VP of Student Learning"/>
    <s v="210A"/>
    <s v="VP Student Learning"/>
    <m/>
    <m/>
    <m/>
  </r>
  <r>
    <s v="BPE231"/>
    <x v="0"/>
    <s v="LABORF"/>
    <s v="2026"/>
    <n v="0"/>
    <s v="GU001"/>
    <s v="210VI0"/>
    <s v="2394"/>
    <s v="601000"/>
    <m/>
    <m/>
    <s v="0"/>
    <s v="District"/>
    <s v="2"/>
    <s v="Bakersfield College"/>
    <s v="21"/>
    <x v="6"/>
    <s v="210"/>
    <s v="VP of Student Learning"/>
    <s v="210A"/>
    <s v="VP Student Learning"/>
    <m/>
    <m/>
    <m/>
  </r>
  <r>
    <s v="BPE262"/>
    <x v="0"/>
    <s v="LABORF"/>
    <s v="2026"/>
    <n v="0"/>
    <s v="GU001"/>
    <s v="210VI0"/>
    <s v="2394"/>
    <s v="601000"/>
    <m/>
    <m/>
    <s v="0"/>
    <s v="District"/>
    <s v="2"/>
    <s v="Bakersfield College"/>
    <s v="21"/>
    <x v="6"/>
    <s v="210"/>
    <s v="VP of Student Learning"/>
    <s v="210A"/>
    <s v="VP Student Learning"/>
    <m/>
    <m/>
    <m/>
  </r>
  <r>
    <s v="BPE277"/>
    <x v="0"/>
    <s v="LABORF"/>
    <s v="2026"/>
    <n v="0"/>
    <s v="GU001"/>
    <s v="210VI0"/>
    <s v="2394"/>
    <s v="601000"/>
    <m/>
    <m/>
    <s v="0"/>
    <s v="District"/>
    <s v="2"/>
    <s v="Bakersfield College"/>
    <s v="21"/>
    <x v="6"/>
    <s v="210"/>
    <s v="VP of Student Learning"/>
    <s v="210A"/>
    <s v="VP Student Learning"/>
    <m/>
    <m/>
    <m/>
  </r>
  <r>
    <s v="BPE301"/>
    <x v="0"/>
    <s v="LABORF"/>
    <s v="2026"/>
    <n v="0"/>
    <s v="GU001"/>
    <s v="210VI0"/>
    <s v="2394"/>
    <s v="601000"/>
    <m/>
    <m/>
    <s v="0"/>
    <s v="District"/>
    <s v="2"/>
    <s v="Bakersfield College"/>
    <s v="21"/>
    <x v="6"/>
    <s v="210"/>
    <s v="VP of Student Learning"/>
    <s v="210A"/>
    <s v="VP Student Learning"/>
    <m/>
    <m/>
    <m/>
  </r>
  <r>
    <s v="BPE333"/>
    <x v="0"/>
    <s v="LABORF"/>
    <s v="2026"/>
    <n v="0"/>
    <s v="GU001"/>
    <s v="210VI0"/>
    <s v="2394"/>
    <s v="601000"/>
    <m/>
    <m/>
    <s v="0"/>
    <s v="District"/>
    <s v="2"/>
    <s v="Bakersfield College"/>
    <s v="21"/>
    <x v="6"/>
    <s v="210"/>
    <s v="VP of Student Learning"/>
    <s v="210A"/>
    <s v="VP Student Learning"/>
    <m/>
    <m/>
    <m/>
  </r>
  <r>
    <s v="BPE347"/>
    <x v="0"/>
    <s v="LABORF"/>
    <s v="2026"/>
    <n v="0"/>
    <s v="GU001"/>
    <s v="210VI0"/>
    <s v="2394"/>
    <s v="601000"/>
    <m/>
    <m/>
    <s v="0"/>
    <s v="District"/>
    <s v="2"/>
    <s v="Bakersfield College"/>
    <s v="21"/>
    <x v="6"/>
    <s v="210"/>
    <s v="VP of Student Learning"/>
    <s v="210A"/>
    <s v="VP Student Learning"/>
    <m/>
    <m/>
    <m/>
  </r>
  <r>
    <s v="BPE442"/>
    <x v="0"/>
    <s v="LABORF"/>
    <s v="2026"/>
    <n v="0"/>
    <s v="GU001"/>
    <s v="210VI0"/>
    <s v="2394"/>
    <s v="601000"/>
    <m/>
    <m/>
    <s v="0"/>
    <s v="District"/>
    <s v="2"/>
    <s v="Bakersfield College"/>
    <s v="21"/>
    <x v="6"/>
    <s v="210"/>
    <s v="VP of Student Learning"/>
    <s v="210A"/>
    <s v="VP Student Learning"/>
    <m/>
    <m/>
    <m/>
  </r>
  <r>
    <s v="BPE455"/>
    <x v="0"/>
    <s v="LABORF"/>
    <s v="2026"/>
    <n v="0"/>
    <s v="GU001"/>
    <s v="210VI0"/>
    <s v="2394"/>
    <s v="601000"/>
    <m/>
    <m/>
    <s v="0"/>
    <s v="District"/>
    <s v="2"/>
    <s v="Bakersfield College"/>
    <s v="21"/>
    <x v="6"/>
    <s v="210"/>
    <s v="VP of Student Learning"/>
    <s v="210A"/>
    <s v="VP Student Learning"/>
    <m/>
    <m/>
    <m/>
  </r>
  <r>
    <s v="BPE478"/>
    <x v="0"/>
    <s v="LABORF"/>
    <s v="2026"/>
    <n v="0"/>
    <s v="GU001"/>
    <s v="210VI0"/>
    <s v="2394"/>
    <s v="601000"/>
    <m/>
    <m/>
    <s v="0"/>
    <s v="District"/>
    <s v="2"/>
    <s v="Bakersfield College"/>
    <s v="21"/>
    <x v="6"/>
    <s v="210"/>
    <s v="VP of Student Learning"/>
    <s v="210A"/>
    <s v="VP Student Learning"/>
    <m/>
    <m/>
    <m/>
  </r>
  <r>
    <s v="BTF053"/>
    <x v="0"/>
    <s v="LABORF"/>
    <s v="2026"/>
    <n v="0"/>
    <s v="GU001"/>
    <s v="210VI0"/>
    <s v="1311"/>
    <s v="499900"/>
    <m/>
    <m/>
    <s v="0"/>
    <s v="District"/>
    <s v="2"/>
    <s v="Bakersfield College"/>
    <s v="21"/>
    <x v="6"/>
    <s v="210"/>
    <s v="VP of Student Learning"/>
    <s v="210A"/>
    <s v="VP Student Learning"/>
    <m/>
    <m/>
    <m/>
  </r>
  <r>
    <s v="BPE621"/>
    <x v="0"/>
    <s v="LABORF"/>
    <s v="2026"/>
    <n v="0"/>
    <s v="GU001"/>
    <s v="210VI0"/>
    <s v="2394"/>
    <s v="601000"/>
    <m/>
    <m/>
    <s v="0"/>
    <s v="District"/>
    <s v="2"/>
    <s v="Bakersfield College"/>
    <s v="21"/>
    <x v="6"/>
    <s v="210"/>
    <s v="VP of Student Learning"/>
    <s v="210A"/>
    <s v="VP Student Learning"/>
    <m/>
    <m/>
    <m/>
  </r>
  <r>
    <s v="BPE787"/>
    <x v="0"/>
    <s v="LABORF"/>
    <s v="2026"/>
    <n v="0"/>
    <s v="GU001"/>
    <s v="210VI0"/>
    <s v="2394"/>
    <s v="601000"/>
    <m/>
    <m/>
    <s v="0"/>
    <s v="District"/>
    <s v="2"/>
    <s v="Bakersfield College"/>
    <s v="21"/>
    <x v="6"/>
    <s v="210"/>
    <s v="VP of Student Learning"/>
    <s v="210A"/>
    <s v="VP Student Learning"/>
    <m/>
    <m/>
    <m/>
  </r>
  <r>
    <s v="BPE126"/>
    <x v="0"/>
    <s v="LABORF"/>
    <s v="2026"/>
    <n v="0"/>
    <s v="GU001"/>
    <s v="210VI0"/>
    <s v="2394"/>
    <s v="601000"/>
    <m/>
    <m/>
    <s v="0"/>
    <s v="District"/>
    <s v="2"/>
    <s v="Bakersfield College"/>
    <s v="21"/>
    <x v="6"/>
    <s v="210"/>
    <s v="VP of Student Learning"/>
    <s v="210A"/>
    <s v="VP Student Learning"/>
    <m/>
    <m/>
    <m/>
  </r>
  <r>
    <s v="BPE143"/>
    <x v="0"/>
    <s v="LABORF"/>
    <s v="2026"/>
    <n v="0"/>
    <s v="GU001"/>
    <s v="210VI0"/>
    <s v="2394"/>
    <s v="601000"/>
    <m/>
    <m/>
    <s v="0"/>
    <s v="District"/>
    <s v="2"/>
    <s v="Bakersfield College"/>
    <s v="21"/>
    <x v="6"/>
    <s v="210"/>
    <s v="VP of Student Learning"/>
    <s v="210A"/>
    <s v="VP Student Learning"/>
    <m/>
    <m/>
    <m/>
  </r>
  <r>
    <s v="BPE157"/>
    <x v="0"/>
    <s v="LABORF"/>
    <s v="2026"/>
    <n v="0"/>
    <s v="GU001"/>
    <s v="210VI0"/>
    <s v="2394"/>
    <s v="601000"/>
    <m/>
    <m/>
    <s v="0"/>
    <s v="District"/>
    <s v="2"/>
    <s v="Bakersfield College"/>
    <s v="21"/>
    <x v="6"/>
    <s v="210"/>
    <s v="VP of Student Learning"/>
    <s v="210A"/>
    <s v="VP Student Learning"/>
    <m/>
    <m/>
    <m/>
  </r>
  <r>
    <s v="BPE196"/>
    <x v="0"/>
    <s v="LABORF"/>
    <s v="2026"/>
    <n v="0"/>
    <s v="GU001"/>
    <s v="210VI0"/>
    <s v="2394"/>
    <s v="601000"/>
    <m/>
    <m/>
    <s v="0"/>
    <s v="District"/>
    <s v="2"/>
    <s v="Bakersfield College"/>
    <s v="21"/>
    <x v="6"/>
    <s v="210"/>
    <s v="VP of Student Learning"/>
    <s v="210A"/>
    <s v="VP Student Learning"/>
    <m/>
    <m/>
    <m/>
  </r>
  <r>
    <s v="BPE197"/>
    <x v="0"/>
    <s v="LABORF"/>
    <s v="2026"/>
    <n v="0"/>
    <s v="GU001"/>
    <s v="210VI0"/>
    <s v="2394"/>
    <s v="601000"/>
    <m/>
    <m/>
    <s v="0"/>
    <s v="District"/>
    <s v="2"/>
    <s v="Bakersfield College"/>
    <s v="21"/>
    <x v="6"/>
    <s v="210"/>
    <s v="VP of Student Learning"/>
    <s v="210A"/>
    <s v="VP Student Learning"/>
    <m/>
    <m/>
    <m/>
  </r>
  <r>
    <s v="BPE302"/>
    <x v="0"/>
    <s v="LABORF"/>
    <s v="2026"/>
    <n v="0"/>
    <s v="GU001"/>
    <s v="210VI0"/>
    <s v="2394"/>
    <s v="601000"/>
    <m/>
    <m/>
    <s v="0"/>
    <s v="District"/>
    <s v="2"/>
    <s v="Bakersfield College"/>
    <s v="21"/>
    <x v="6"/>
    <s v="210"/>
    <s v="VP of Student Learning"/>
    <s v="210A"/>
    <s v="VP Student Learning"/>
    <m/>
    <m/>
    <m/>
  </r>
  <r>
    <s v="BPE367"/>
    <x v="0"/>
    <s v="LABORF"/>
    <s v="2026"/>
    <n v="0"/>
    <s v="GU001"/>
    <s v="210VI0"/>
    <s v="2394"/>
    <s v="601000"/>
    <m/>
    <m/>
    <s v="0"/>
    <s v="District"/>
    <s v="2"/>
    <s v="Bakersfield College"/>
    <s v="21"/>
    <x v="6"/>
    <s v="210"/>
    <s v="VP of Student Learning"/>
    <s v="210A"/>
    <s v="VP Student Learning"/>
    <m/>
    <m/>
    <m/>
  </r>
  <r>
    <s v="BPE436"/>
    <x v="0"/>
    <s v="LABORF"/>
    <s v="2026"/>
    <n v="0"/>
    <s v="GU001"/>
    <s v="210VI0"/>
    <s v="2394"/>
    <s v="601000"/>
    <m/>
    <m/>
    <s v="0"/>
    <s v="District"/>
    <s v="2"/>
    <s v="Bakersfield College"/>
    <s v="21"/>
    <x v="6"/>
    <s v="210"/>
    <s v="VP of Student Learning"/>
    <s v="210A"/>
    <s v="VP Student Learning"/>
    <m/>
    <m/>
    <m/>
  </r>
  <r>
    <s v="BPE506"/>
    <x v="0"/>
    <s v="LABORF"/>
    <s v="2026"/>
    <n v="0"/>
    <s v="GU001"/>
    <s v="210VI0"/>
    <s v="2394"/>
    <s v="601000"/>
    <m/>
    <m/>
    <s v="0"/>
    <s v="District"/>
    <s v="2"/>
    <s v="Bakersfield College"/>
    <s v="21"/>
    <x v="6"/>
    <s v="210"/>
    <s v="VP of Student Learning"/>
    <s v="210A"/>
    <s v="VP Student Learning"/>
    <m/>
    <m/>
    <m/>
  </r>
  <r>
    <s v="BPE515"/>
    <x v="0"/>
    <s v="LABORF"/>
    <s v="2026"/>
    <n v="0"/>
    <s v="GU001"/>
    <s v="210VI0"/>
    <s v="2394"/>
    <s v="601000"/>
    <m/>
    <m/>
    <s v="0"/>
    <s v="District"/>
    <s v="2"/>
    <s v="Bakersfield College"/>
    <s v="21"/>
    <x v="6"/>
    <s v="210"/>
    <s v="VP of Student Learning"/>
    <s v="210A"/>
    <s v="VP Student Learning"/>
    <m/>
    <m/>
    <m/>
  </r>
  <r>
    <s v="BPE536"/>
    <x v="0"/>
    <s v="LABORF"/>
    <s v="2026"/>
    <n v="0"/>
    <s v="GU001"/>
    <s v="210VI0"/>
    <s v="2394"/>
    <s v="601000"/>
    <m/>
    <m/>
    <s v="0"/>
    <s v="District"/>
    <s v="2"/>
    <s v="Bakersfield College"/>
    <s v="21"/>
    <x v="6"/>
    <s v="210"/>
    <s v="VP of Student Learning"/>
    <s v="210A"/>
    <s v="VP Student Learning"/>
    <m/>
    <m/>
    <m/>
  </r>
  <r>
    <s v="BMN076"/>
    <x v="0"/>
    <s v="LABORF"/>
    <s v="2026"/>
    <n v="0"/>
    <s v="RP634"/>
    <s v="211AEA"/>
    <s v="2110"/>
    <s v="684000"/>
    <m/>
    <m/>
    <s v="0"/>
    <s v="District"/>
    <s v="2"/>
    <s v="Bakersfield College"/>
    <s v="21"/>
    <x v="6"/>
    <s v="211"/>
    <s v="BC Exec Director Rural Initiatives"/>
    <s v="211E"/>
    <s v="BC Exec Director Rural Initiatives"/>
    <m/>
    <m/>
    <m/>
  </r>
  <r>
    <s v="BMF511"/>
    <x v="0"/>
    <s v="LABORF"/>
    <s v="2026"/>
    <n v="14156.16"/>
    <s v="GU001"/>
    <s v="211DC0"/>
    <s v="1252"/>
    <s v="601000"/>
    <m/>
    <s v="BD"/>
    <s v="0"/>
    <s v="District"/>
    <s v="2"/>
    <s v="Bakersfield College"/>
    <s v="21"/>
    <x v="6"/>
    <s v="211"/>
    <s v="BC Exec Director Rural Initiatives"/>
    <s v="211E"/>
    <s v="BC Exec Director Rural Initiatives"/>
    <m/>
    <m/>
    <m/>
  </r>
  <r>
    <s v="BEC006"/>
    <x v="0"/>
    <s v="LABORF"/>
    <s v="2026"/>
    <n v="75286.039999999994"/>
    <s v="GU001"/>
    <s v="211DC0"/>
    <s v="2191"/>
    <s v="601000"/>
    <m/>
    <s v="BD"/>
    <s v="0"/>
    <s v="District"/>
    <s v="2"/>
    <s v="Bakersfield College"/>
    <s v="21"/>
    <x v="6"/>
    <s v="211"/>
    <s v="BC Exec Director Rural Initiatives"/>
    <s v="211E"/>
    <s v="BC Exec Director Rural Initiatives"/>
    <m/>
    <m/>
    <m/>
  </r>
  <r>
    <s v="BMC781"/>
    <x v="0"/>
    <s v="LABORF"/>
    <s v="2026"/>
    <n v="54614"/>
    <s v="GU001"/>
    <s v="211DC0"/>
    <s v="2191"/>
    <s v="601000"/>
    <m/>
    <s v="BD"/>
    <s v="0"/>
    <s v="District"/>
    <s v="2"/>
    <s v="Bakersfield College"/>
    <s v="21"/>
    <x v="6"/>
    <s v="211"/>
    <s v="BC Exec Director Rural Initiatives"/>
    <s v="211E"/>
    <s v="BC Exec Director Rural Initiatives"/>
    <m/>
    <m/>
    <m/>
  </r>
  <r>
    <s v="BMF290"/>
    <x v="0"/>
    <s v="LABORF"/>
    <s v="2026"/>
    <n v="107950.68"/>
    <s v="GU001"/>
    <s v="212BMT"/>
    <s v="1100"/>
    <s v="050200"/>
    <m/>
    <m/>
    <s v="0"/>
    <s v="District"/>
    <s v="2"/>
    <s v="Bakersfield College"/>
    <s v="21"/>
    <x v="6"/>
    <s v="212"/>
    <s v="Dean of Student Learning"/>
    <s v="212B"/>
    <s v="Art Department"/>
    <m/>
    <m/>
    <m/>
  </r>
  <r>
    <s v="BMF594"/>
    <x v="0"/>
    <s v="LABORF"/>
    <s v="2026"/>
    <n v="102091.96"/>
    <s v="GU001"/>
    <s v="212PA2"/>
    <s v="1100"/>
    <s v="100400"/>
    <m/>
    <m/>
    <s v="0"/>
    <s v="District"/>
    <s v="2"/>
    <s v="Bakersfield College"/>
    <s v="21"/>
    <x v="6"/>
    <s v="212"/>
    <s v="Dean of Student Learning"/>
    <s v="212P"/>
    <s v="Performing Arts"/>
    <m/>
    <m/>
    <m/>
  </r>
  <r>
    <s v="BMF599"/>
    <x v="0"/>
    <s v="LABORF"/>
    <s v="2026"/>
    <n v="122136.29"/>
    <s v="GU001"/>
    <s v="212PA2"/>
    <s v="1100"/>
    <s v="100400"/>
    <m/>
    <m/>
    <s v="0"/>
    <s v="District"/>
    <s v="2"/>
    <s v="Bakersfield College"/>
    <s v="21"/>
    <x v="6"/>
    <s v="212"/>
    <s v="Dean of Student Learning"/>
    <s v="212P"/>
    <s v="Performing Arts"/>
    <m/>
    <m/>
    <m/>
  </r>
  <r>
    <s v="BMF084"/>
    <x v="0"/>
    <s v="LABORF"/>
    <s v="2026"/>
    <n v="165155.19"/>
    <s v="GU001"/>
    <s v="212PA2"/>
    <s v="1100"/>
    <s v="100400"/>
    <m/>
    <m/>
    <s v="0"/>
    <s v="District"/>
    <s v="2"/>
    <s v="Bakersfield College"/>
    <s v="21"/>
    <x v="6"/>
    <s v="212"/>
    <s v="Dean of Student Learning"/>
    <s v="212P"/>
    <s v="Performing Arts"/>
    <m/>
    <m/>
    <m/>
  </r>
  <r>
    <s v="BPE694"/>
    <x v="0"/>
    <s v="LABORF"/>
    <s v="2026"/>
    <n v="0"/>
    <s v="GU001"/>
    <s v="212PA2"/>
    <s v="2495"/>
    <s v="100413"/>
    <m/>
    <m/>
    <s v="0"/>
    <s v="District"/>
    <s v="2"/>
    <s v="Bakersfield College"/>
    <s v="21"/>
    <x v="6"/>
    <s v="212"/>
    <s v="Dean of Student Learning"/>
    <s v="212P"/>
    <s v="Performing Arts"/>
    <m/>
    <m/>
    <m/>
  </r>
  <r>
    <s v="BMF022"/>
    <x v="0"/>
    <s v="LABORF"/>
    <s v="2026"/>
    <n v="119157.35"/>
    <s v="GU001"/>
    <s v="213AGR"/>
    <s v="1100"/>
    <s v="011200"/>
    <m/>
    <m/>
    <s v="0"/>
    <s v="District"/>
    <s v="2"/>
    <s v="Bakersfield College"/>
    <s v="21"/>
    <x v="6"/>
    <s v="213"/>
    <s v="Dean of Economics &amp; Workforce Dev"/>
    <s v="213B"/>
    <s v="Agriculture Department"/>
    <m/>
    <m/>
    <m/>
  </r>
  <r>
    <s v="BMF579"/>
    <x v="0"/>
    <s v="LABORF"/>
    <s v="2026"/>
    <n v="116251.08"/>
    <s v="GU001"/>
    <s v="213AGR"/>
    <s v="1100"/>
    <s v="010100"/>
    <m/>
    <m/>
    <s v="0"/>
    <s v="District"/>
    <s v="2"/>
    <s v="Bakersfield College"/>
    <s v="21"/>
    <x v="6"/>
    <s v="213"/>
    <s v="Dean of Economics &amp; Workforce Dev"/>
    <s v="213B"/>
    <s v="Agriculture Department"/>
    <m/>
    <m/>
    <m/>
  </r>
  <r>
    <s v="BMF666"/>
    <x v="0"/>
    <s v="LABORF"/>
    <s v="2026"/>
    <n v="117639.09"/>
    <s v="GU001"/>
    <s v="213AGR"/>
    <s v="1100"/>
    <s v="010200"/>
    <m/>
    <m/>
    <s v="0"/>
    <s v="District"/>
    <s v="2"/>
    <s v="Bakersfield College"/>
    <s v="21"/>
    <x v="6"/>
    <s v="213"/>
    <s v="Dean of Economics &amp; Workforce Dev"/>
    <s v="213B"/>
    <s v="Agriculture Department"/>
    <m/>
    <m/>
    <m/>
  </r>
  <r>
    <s v="BMN077"/>
    <x v="0"/>
    <s v="LABORF"/>
    <s v="2026"/>
    <n v="0"/>
    <s v="GU001"/>
    <s v="213OI1"/>
    <s v="2110"/>
    <s v="601000"/>
    <m/>
    <m/>
    <s v="0"/>
    <s v="District"/>
    <s v="2"/>
    <s v="Bakersfield College"/>
    <s v="21"/>
    <x v="6"/>
    <s v="213"/>
    <s v="Dean of Economics &amp; Workforce Dev"/>
    <s v="213O"/>
    <s v="BC Inmate Ed"/>
    <m/>
    <m/>
    <m/>
  </r>
  <r>
    <s v="BMF108"/>
    <x v="0"/>
    <s v="LABORF"/>
    <s v="2026"/>
    <n v="154352.71"/>
    <s v="GU001"/>
    <s v="213SS1"/>
    <s v="1100"/>
    <s v="220700"/>
    <m/>
    <m/>
    <s v="0"/>
    <s v="District"/>
    <s v="2"/>
    <s v="Bakersfield College"/>
    <s v="21"/>
    <x v="6"/>
    <s v="213"/>
    <s v="Dean of Economics &amp; Workforce Dev"/>
    <s v="213S"/>
    <s v="BC SOC SCIENCE/RISING SCHOL"/>
    <m/>
    <m/>
    <m/>
  </r>
  <r>
    <s v="BMF632"/>
    <x v="0"/>
    <s v="LABORF"/>
    <s v="2026"/>
    <n v="110649.45"/>
    <s v="GU001"/>
    <s v="213SS1"/>
    <s v="1100"/>
    <s v="220500"/>
    <m/>
    <m/>
    <s v="0"/>
    <s v="District"/>
    <s v="2"/>
    <s v="Bakersfield College"/>
    <s v="21"/>
    <x v="6"/>
    <s v="213"/>
    <s v="Dean of Economics &amp; Workforce Dev"/>
    <s v="213S"/>
    <s v="BC SOC SCIENCE/RISING SCHOL"/>
    <m/>
    <m/>
    <m/>
  </r>
  <r>
    <s v="BMF244"/>
    <x v="0"/>
    <s v="LABORF"/>
    <s v="2026"/>
    <n v="153363"/>
    <s v="GU001"/>
    <s v="213SS1"/>
    <s v="1100"/>
    <s v="220500"/>
    <m/>
    <m/>
    <s v="0"/>
    <s v="District"/>
    <s v="2"/>
    <s v="Bakersfield College"/>
    <s v="21"/>
    <x v="6"/>
    <s v="213"/>
    <s v="Dean of Economics &amp; Workforce Dev"/>
    <s v="213S"/>
    <s v="BC SOC SCIENCE/RISING SCHOL"/>
    <m/>
    <m/>
    <m/>
  </r>
  <r>
    <s v="BMF088"/>
    <x v="0"/>
    <s v="LABORF"/>
    <s v="2026"/>
    <n v="0"/>
    <s v="GU001"/>
    <s v="213SS1"/>
    <s v="1100"/>
    <s v="220500"/>
    <m/>
    <m/>
    <s v="0"/>
    <s v="District"/>
    <s v="2"/>
    <s v="Bakersfield College"/>
    <s v="21"/>
    <x v="6"/>
    <s v="213"/>
    <s v="Dean of Economics &amp; Workforce Dev"/>
    <s v="213S"/>
    <s v="BC SOC SCIENCE/RISING SCHOL"/>
    <m/>
    <m/>
    <m/>
  </r>
  <r>
    <s v="BMF110"/>
    <x v="0"/>
    <s v="LABORF"/>
    <s v="2026"/>
    <n v="0"/>
    <s v="GU001"/>
    <s v="213SS1"/>
    <s v="1100"/>
    <s v="220500"/>
    <m/>
    <m/>
    <s v="0"/>
    <s v="District"/>
    <s v="2"/>
    <s v="Bakersfield College"/>
    <s v="21"/>
    <x v="6"/>
    <s v="213"/>
    <s v="Dean of Economics &amp; Workforce Dev"/>
    <s v="213S"/>
    <s v="BC SOC SCIENCE/RISING SCHOL"/>
    <m/>
    <m/>
    <m/>
  </r>
  <r>
    <s v="BMF297"/>
    <x v="0"/>
    <s v="LABORF"/>
    <s v="2026"/>
    <n v="165155.19"/>
    <s v="GU001"/>
    <s v="213SS1"/>
    <s v="1100"/>
    <s v="220400"/>
    <m/>
    <m/>
    <s v="0"/>
    <s v="District"/>
    <s v="2"/>
    <s v="Bakersfield College"/>
    <s v="21"/>
    <x v="6"/>
    <s v="213"/>
    <s v="Dean of Economics &amp; Workforce Dev"/>
    <s v="213S"/>
    <s v="BC SOC SCIENCE/RISING SCHOL"/>
    <m/>
    <m/>
    <m/>
  </r>
  <r>
    <s v="BTC141"/>
    <x v="0"/>
    <s v="LABORF"/>
    <s v="2026"/>
    <n v="0"/>
    <s v="RP335"/>
    <s v="214SU1"/>
    <s v="2394"/>
    <s v="601000"/>
    <s v="STEM02"/>
    <m/>
    <s v="0"/>
    <s v="District"/>
    <s v="2"/>
    <s v="Bakersfield College"/>
    <s v="21"/>
    <x v="6"/>
    <s v="214"/>
    <s v="Dean of Instruction"/>
    <s v="214S"/>
    <s v="BC Stem"/>
    <m/>
    <m/>
    <m/>
  </r>
  <r>
    <s v="BMM082"/>
    <x v="0"/>
    <s v="LABORF"/>
    <s v="2026"/>
    <n v="70629.279999999999"/>
    <s v="RP335"/>
    <s v="214SU1"/>
    <s v="1214"/>
    <s v="601000"/>
    <s v="STEM02"/>
    <m/>
    <s v="0"/>
    <s v="District"/>
    <s v="2"/>
    <s v="Bakersfield College"/>
    <s v="21"/>
    <x v="6"/>
    <s v="214"/>
    <s v="Dean of Instruction"/>
    <s v="214S"/>
    <s v="BC Stem"/>
    <m/>
    <m/>
    <m/>
  </r>
  <r>
    <s v="BMM082"/>
    <x v="0"/>
    <s v="LABORF"/>
    <s v="2026"/>
    <n v="70629.279999999999"/>
    <s v="GU001"/>
    <s v="215DN0"/>
    <s v="1214"/>
    <s v="601000"/>
    <m/>
    <m/>
    <s v="0"/>
    <s v="District"/>
    <s v="2"/>
    <s v="Bakersfield College"/>
    <s v="21"/>
    <x v="6"/>
    <s v="215"/>
    <s v="Dean-Stdnt Lrning (Math/HC)"/>
    <s v="215A"/>
    <s v="Dean-Stdnt Lrning (Math/HC)"/>
    <m/>
    <m/>
    <m/>
  </r>
  <r>
    <s v="BMC545"/>
    <x v="0"/>
    <s v="LABORF"/>
    <s v="2026"/>
    <n v="45511"/>
    <s v="GU001"/>
    <s v="215BD1"/>
    <s v="2211"/>
    <s v="040100"/>
    <m/>
    <m/>
    <s v="0"/>
    <s v="District"/>
    <s v="2"/>
    <s v="Bakersfield College"/>
    <s v="21"/>
    <x v="6"/>
    <s v="215"/>
    <s v="Dean-Stdnt Lrning (Math/HC)"/>
    <s v="215B"/>
    <s v="Biology Science Department"/>
    <m/>
    <m/>
    <m/>
  </r>
  <r>
    <s v="BMF147"/>
    <x v="0"/>
    <s v="LABORF"/>
    <s v="2026"/>
    <n v="134815.62"/>
    <s v="GU001"/>
    <s v="215MA1"/>
    <s v="1100"/>
    <s v="170100"/>
    <m/>
    <m/>
    <s v="0"/>
    <s v="District"/>
    <s v="2"/>
    <s v="Bakersfield College"/>
    <s v="21"/>
    <x v="6"/>
    <s v="215"/>
    <s v="Dean-Stdnt Lrning (Math/HC)"/>
    <s v="215F"/>
    <s v="Math General"/>
    <m/>
    <m/>
    <m/>
  </r>
  <r>
    <s v="BMF099"/>
    <x v="0"/>
    <s v="LABORF"/>
    <s v="2026"/>
    <n v="154352.71"/>
    <s v="GU001"/>
    <s v="215MA1"/>
    <s v="1100"/>
    <s v="170100"/>
    <m/>
    <m/>
    <s v="0"/>
    <s v="District"/>
    <s v="2"/>
    <s v="Bakersfield College"/>
    <s v="21"/>
    <x v="6"/>
    <s v="215"/>
    <s v="Dean-Stdnt Lrning (Math/HC)"/>
    <s v="215F"/>
    <s v="Math General"/>
    <m/>
    <m/>
    <m/>
  </r>
  <r>
    <s v="BMF478"/>
    <x v="0"/>
    <s v="LABORF"/>
    <s v="2026"/>
    <n v="149622.44"/>
    <s v="GU001"/>
    <s v="215MA1"/>
    <s v="1100"/>
    <s v="170100"/>
    <m/>
    <m/>
    <s v="0"/>
    <s v="District"/>
    <s v="2"/>
    <s v="Bakersfield College"/>
    <s v="21"/>
    <x v="6"/>
    <s v="215"/>
    <s v="Dean-Stdnt Lrning (Math/HC)"/>
    <s v="215F"/>
    <s v="Math General"/>
    <m/>
    <m/>
    <m/>
  </r>
  <r>
    <s v="BMF558"/>
    <x v="0"/>
    <s v="LABORF"/>
    <s v="2026"/>
    <n v="133097.85"/>
    <s v="GU001"/>
    <s v="215MA1"/>
    <s v="1100"/>
    <s v="170100"/>
    <m/>
    <m/>
    <s v="0"/>
    <s v="District"/>
    <s v="2"/>
    <s v="Bakersfield College"/>
    <s v="21"/>
    <x v="6"/>
    <s v="215"/>
    <s v="Dean-Stdnt Lrning (Math/HC)"/>
    <s v="215F"/>
    <s v="Math General"/>
    <m/>
    <m/>
    <m/>
  </r>
  <r>
    <s v="BMF530"/>
    <x v="0"/>
    <s v="LABORF"/>
    <s v="2026"/>
    <n v="0"/>
    <s v="GU001"/>
    <s v="215MA1"/>
    <s v="1100"/>
    <s v="170100"/>
    <m/>
    <m/>
    <s v="0"/>
    <s v="District"/>
    <s v="2"/>
    <s v="Bakersfield College"/>
    <s v="21"/>
    <x v="6"/>
    <s v="215"/>
    <s v="Dean-Stdnt Lrning (Math/HC)"/>
    <s v="215F"/>
    <s v="Math General"/>
    <m/>
    <m/>
    <m/>
  </r>
  <r>
    <s v="BMF012"/>
    <x v="0"/>
    <s v="LABORF"/>
    <s v="2026"/>
    <n v="125189.69"/>
    <s v="GU001"/>
    <s v="215MA1"/>
    <s v="1100"/>
    <s v="170100"/>
    <m/>
    <m/>
    <s v="0"/>
    <s v="District"/>
    <s v="2"/>
    <s v="Bakersfield College"/>
    <s v="21"/>
    <x v="6"/>
    <s v="215"/>
    <s v="Dean-Stdnt Lrning (Math/HC)"/>
    <s v="215F"/>
    <s v="Math General"/>
    <m/>
    <m/>
    <m/>
  </r>
  <r>
    <s v="BMF159"/>
    <x v="0"/>
    <s v="LABORF"/>
    <s v="2026"/>
    <n v="154352.71"/>
    <s v="GU001"/>
    <s v="215MA1"/>
    <s v="1100"/>
    <s v="170100"/>
    <m/>
    <m/>
    <s v="0"/>
    <s v="District"/>
    <s v="2"/>
    <s v="Bakersfield College"/>
    <s v="21"/>
    <x v="6"/>
    <s v="215"/>
    <s v="Dean-Stdnt Lrning (Math/HC)"/>
    <s v="215F"/>
    <s v="Math General"/>
    <m/>
    <m/>
    <m/>
  </r>
  <r>
    <s v="BMF183"/>
    <x v="0"/>
    <s v="LABORF"/>
    <s v="2026"/>
    <n v="149622.44"/>
    <s v="GU001"/>
    <s v="215MA1"/>
    <s v="1100"/>
    <s v="170100"/>
    <m/>
    <m/>
    <s v="0"/>
    <s v="District"/>
    <s v="2"/>
    <s v="Bakersfield College"/>
    <s v="21"/>
    <x v="6"/>
    <s v="215"/>
    <s v="Dean-Stdnt Lrning (Math/HC)"/>
    <s v="215F"/>
    <s v="Math General"/>
    <m/>
    <m/>
    <m/>
  </r>
  <r>
    <s v="BMF460"/>
    <x v="0"/>
    <s v="LABORF"/>
    <s v="2026"/>
    <n v="0"/>
    <s v="GU001"/>
    <s v="215MA1"/>
    <s v="1100"/>
    <s v="170100"/>
    <m/>
    <m/>
    <s v="0"/>
    <s v="District"/>
    <s v="2"/>
    <s v="Bakersfield College"/>
    <s v="21"/>
    <x v="6"/>
    <s v="215"/>
    <s v="Dean-Stdnt Lrning (Math/HC)"/>
    <s v="215F"/>
    <s v="Math General"/>
    <m/>
    <m/>
    <m/>
  </r>
  <r>
    <s v="BTF091"/>
    <x v="0"/>
    <s v="LABORF"/>
    <s v="2026"/>
    <n v="0"/>
    <s v="GU001"/>
    <s v="215SI1"/>
    <s v="1311"/>
    <s v="190100"/>
    <m/>
    <m/>
    <s v="0"/>
    <s v="District"/>
    <s v="2"/>
    <s v="Bakersfield College"/>
    <s v="21"/>
    <x v="6"/>
    <s v="215"/>
    <s v="Dean-Stdnt Lrning (Math/HC)"/>
    <s v="215G"/>
    <s v="Physical Science"/>
    <m/>
    <m/>
    <m/>
  </r>
  <r>
    <s v="BMF139"/>
    <x v="0"/>
    <s v="LABORF"/>
    <s v="2026"/>
    <n v="165155.19"/>
    <s v="GU001"/>
    <s v="215SI1"/>
    <s v="1100"/>
    <s v="220600"/>
    <m/>
    <m/>
    <s v="0"/>
    <s v="District"/>
    <s v="2"/>
    <s v="Bakersfield College"/>
    <s v="21"/>
    <x v="6"/>
    <s v="215"/>
    <s v="Dean-Stdnt Lrning (Math/HC)"/>
    <s v="215G"/>
    <s v="Physical Science"/>
    <m/>
    <m/>
    <m/>
  </r>
  <r>
    <s v="BMF672"/>
    <x v="0"/>
    <s v="LABORF"/>
    <s v="2026"/>
    <n v="102749.01"/>
    <s v="GU001"/>
    <s v="217EMP"/>
    <s v="1100"/>
    <s v="125100"/>
    <m/>
    <m/>
    <s v="0"/>
    <s v="District"/>
    <s v="2"/>
    <s v="Bakersfield College"/>
    <s v="21"/>
    <x v="6"/>
    <s v="217"/>
    <s v="Dean of Instruction"/>
    <s v="217E"/>
    <s v="BC EMT/PARAMEDIC"/>
    <m/>
    <m/>
    <m/>
  </r>
  <r>
    <s v="BMF585"/>
    <x v="0"/>
    <s v="LABORF"/>
    <s v="2026"/>
    <n v="114031.22"/>
    <s v="GU001"/>
    <s v="217FT0"/>
    <s v="1100"/>
    <s v="213300"/>
    <m/>
    <m/>
    <s v="0"/>
    <s v="District"/>
    <s v="2"/>
    <s v="Bakersfield College"/>
    <s v="21"/>
    <x v="6"/>
    <s v="217"/>
    <s v="Dean of Instruction"/>
    <s v="217F"/>
    <s v="BC FIRE"/>
    <m/>
    <m/>
    <m/>
  </r>
  <r>
    <s v="BMF310"/>
    <x v="0"/>
    <s v="LABORF"/>
    <s v="2026"/>
    <n v="127498.86"/>
    <s v="GU001"/>
    <s v="218EDU"/>
    <s v="1100"/>
    <s v="493072"/>
    <m/>
    <m/>
    <s v="0"/>
    <s v="District"/>
    <s v="2"/>
    <s v="Bakersfield College"/>
    <s v="21"/>
    <x v="6"/>
    <s v="218"/>
    <s v="Dean of Instruction"/>
    <s v="218E"/>
    <s v="BC Education"/>
    <m/>
    <m/>
    <m/>
  </r>
  <r>
    <s v="BMF561"/>
    <x v="0"/>
    <s v="LABORF"/>
    <s v="2026"/>
    <n v="44886.73"/>
    <s v="GU001"/>
    <s v="218EDU"/>
    <s v="1100"/>
    <s v="152000"/>
    <m/>
    <m/>
    <s v="0"/>
    <s v="District"/>
    <s v="2"/>
    <s v="Bakersfield College"/>
    <s v="21"/>
    <x v="6"/>
    <s v="218"/>
    <s v="Dean of Instruction"/>
    <s v="218E"/>
    <s v="BC Education"/>
    <m/>
    <m/>
    <m/>
  </r>
  <r>
    <s v="BMF080"/>
    <x v="0"/>
    <s v="LABORF"/>
    <s v="2026"/>
    <n v="0"/>
    <s v="GU001"/>
    <s v="218FC1"/>
    <s v="1100"/>
    <s v="130500"/>
    <m/>
    <m/>
    <s v="0"/>
    <s v="District"/>
    <s v="2"/>
    <s v="Bakersfield College"/>
    <s v="21"/>
    <x v="6"/>
    <s v="218"/>
    <s v="Dean of Instruction"/>
    <s v="218F"/>
    <s v="BC FACE"/>
    <m/>
    <m/>
    <m/>
  </r>
  <r>
    <s v="BMF349"/>
    <x v="0"/>
    <s v="LABORF"/>
    <s v="2026"/>
    <n v="0"/>
    <s v="GU001"/>
    <s v="218FC1"/>
    <s v="1100"/>
    <s v="130700"/>
    <m/>
    <m/>
    <s v="0"/>
    <s v="District"/>
    <s v="2"/>
    <s v="Bakersfield College"/>
    <s v="21"/>
    <x v="6"/>
    <s v="218"/>
    <s v="Dean of Instruction"/>
    <s v="218F"/>
    <s v="BC FACE"/>
    <m/>
    <m/>
    <m/>
  </r>
  <r>
    <s v="BPE791"/>
    <x v="0"/>
    <s v="LABORF"/>
    <s v="2026"/>
    <n v="0"/>
    <s v="RP108"/>
    <s v="218KS4"/>
    <s v="2394"/>
    <s v="676000"/>
    <m/>
    <m/>
    <s v="0"/>
    <s v="District"/>
    <s v="2"/>
    <s v="Bakersfield College"/>
    <s v="21"/>
    <x v="6"/>
    <s v="218"/>
    <s v="Dean of Instruction"/>
    <s v="218K"/>
    <s v="FACULTY GRANTS"/>
    <m/>
    <m/>
    <m/>
  </r>
  <r>
    <s v="BMC477"/>
    <x v="0"/>
    <s v="LABORF"/>
    <s v="2026"/>
    <n v="37709.1"/>
    <s v="CD015"/>
    <s v="219CA2"/>
    <s v="2191"/>
    <s v="692000"/>
    <m/>
    <m/>
    <s v="0"/>
    <s v="District"/>
    <s v="2"/>
    <s v="Bakersfield College"/>
    <s v="21"/>
    <x v="6"/>
    <s v="219"/>
    <s v="BC Director CDC"/>
    <s v="219C"/>
    <s v="BC Director CDC"/>
    <m/>
    <m/>
    <m/>
  </r>
  <r>
    <s v="BMC847"/>
    <x v="0"/>
    <s v="LABORF"/>
    <s v="2026"/>
    <n v="37709.1"/>
    <s v="CD015"/>
    <s v="219CA2"/>
    <s v="2191"/>
    <s v="692000"/>
    <m/>
    <m/>
    <s v="0"/>
    <s v="District"/>
    <s v="2"/>
    <s v="Bakersfield College"/>
    <s v="21"/>
    <x v="6"/>
    <s v="219"/>
    <s v="BC Director CDC"/>
    <s v="219C"/>
    <s v="BC Director CDC"/>
    <m/>
    <m/>
    <m/>
  </r>
  <r>
    <s v="BMC848"/>
    <x v="0"/>
    <s v="LABORF"/>
    <s v="2026"/>
    <n v="0"/>
    <s v="CD015"/>
    <s v="219CA2"/>
    <s v="2191"/>
    <s v="692000"/>
    <m/>
    <m/>
    <s v="0"/>
    <s v="District"/>
    <s v="2"/>
    <s v="Bakersfield College"/>
    <s v="21"/>
    <x v="6"/>
    <s v="219"/>
    <s v="BC Director CDC"/>
    <s v="219C"/>
    <s v="BC Director CDC"/>
    <m/>
    <m/>
    <m/>
  </r>
  <r>
    <s v="BMC738"/>
    <x v="0"/>
    <s v="LABORF"/>
    <s v="2026"/>
    <n v="25068.86"/>
    <s v="CD002"/>
    <s v="219CD1"/>
    <s v="2191"/>
    <s v="692000"/>
    <m/>
    <m/>
    <s v="0"/>
    <s v="District"/>
    <s v="2"/>
    <s v="Bakersfield College"/>
    <s v="21"/>
    <x v="6"/>
    <s v="219"/>
    <s v="BC Director CDC"/>
    <s v="219C"/>
    <s v="BC Director CDC"/>
    <m/>
    <m/>
    <m/>
  </r>
  <r>
    <s v="BMC582"/>
    <x v="0"/>
    <s v="LABORF"/>
    <s v="2026"/>
    <n v="44247.4"/>
    <s v="CD002"/>
    <s v="219CD1"/>
    <s v="2191"/>
    <s v="692000"/>
    <m/>
    <m/>
    <s v="0"/>
    <s v="District"/>
    <s v="2"/>
    <s v="Bakersfield College"/>
    <s v="21"/>
    <x v="6"/>
    <s v="219"/>
    <s v="BC Director CDC"/>
    <s v="219C"/>
    <s v="BC Director CDC"/>
    <m/>
    <m/>
    <m/>
  </r>
  <r>
    <s v="BMN035"/>
    <x v="0"/>
    <s v="LABORF"/>
    <s v="2026"/>
    <n v="47890.1"/>
    <s v="CD002"/>
    <s v="219CD1"/>
    <s v="2110"/>
    <s v="692000"/>
    <m/>
    <m/>
    <s v="0"/>
    <s v="District"/>
    <s v="2"/>
    <s v="Bakersfield College"/>
    <s v="21"/>
    <x v="6"/>
    <s v="219"/>
    <s v="BC Director CDC"/>
    <s v="219C"/>
    <s v="BC Director CDC"/>
    <m/>
    <m/>
    <m/>
  </r>
  <r>
    <s v="BMN127"/>
    <x v="0"/>
    <s v="LABORF"/>
    <s v="2026"/>
    <n v="61084.88"/>
    <s v="CD004"/>
    <s v="219CD4"/>
    <s v="2110"/>
    <s v="692000"/>
    <m/>
    <m/>
    <s v="0"/>
    <s v="District"/>
    <s v="2"/>
    <s v="Bakersfield College"/>
    <s v="21"/>
    <x v="6"/>
    <s v="219"/>
    <s v="BC Director CDC"/>
    <s v="219C"/>
    <s v="BC Director CDC"/>
    <m/>
    <m/>
    <m/>
  </r>
  <r>
    <s v="BMC740"/>
    <x v="0"/>
    <s v="LABORF"/>
    <s v="2026"/>
    <n v="48841.15"/>
    <s v="CD011"/>
    <s v="219CD6"/>
    <s v="2191"/>
    <s v="692000"/>
    <m/>
    <m/>
    <s v="0"/>
    <s v="District"/>
    <s v="2"/>
    <s v="Bakersfield College"/>
    <s v="21"/>
    <x v="6"/>
    <s v="219"/>
    <s v="BC Director CDC"/>
    <s v="219C"/>
    <s v="BC Director CDC"/>
    <m/>
    <m/>
    <m/>
  </r>
  <r>
    <s v="BMC186"/>
    <x v="0"/>
    <s v="LABORF"/>
    <s v="2026"/>
    <n v="0"/>
    <s v="CD011"/>
    <s v="219CD6"/>
    <s v="2191"/>
    <s v="692000"/>
    <m/>
    <m/>
    <s v="0"/>
    <s v="District"/>
    <s v="2"/>
    <s v="Bakersfield College"/>
    <s v="21"/>
    <x v="6"/>
    <s v="219"/>
    <s v="BC Director CDC"/>
    <s v="219C"/>
    <s v="BC Director CDC"/>
    <m/>
    <m/>
    <m/>
  </r>
  <r>
    <s v="BMF345"/>
    <x v="0"/>
    <s v="LABORF"/>
    <s v="2026"/>
    <n v="121355.25"/>
    <s v="GU001"/>
    <s v="21AEIT"/>
    <s v="1100"/>
    <s v="095600"/>
    <m/>
    <m/>
    <s v="0"/>
    <s v="District"/>
    <s v="2"/>
    <s v="Bakersfield College"/>
    <s v="21"/>
    <x v="6"/>
    <s v="21A"/>
    <s v="BC Director Career Education"/>
    <s v="21AE"/>
    <s v="Engineering Systems"/>
    <m/>
    <m/>
    <m/>
  </r>
  <r>
    <s v="BMC674"/>
    <x v="0"/>
    <s v="LABORF"/>
    <s v="2026"/>
    <n v="63335.53"/>
    <s v="GU001"/>
    <s v="21AJP1"/>
    <s v="2191"/>
    <s v="601000"/>
    <m/>
    <m/>
    <s v="0"/>
    <s v="District"/>
    <s v="2"/>
    <s v="Bakersfield College"/>
    <s v="21"/>
    <x v="6"/>
    <s v="21A"/>
    <s v="BC Director Career Education"/>
    <s v="21AJ"/>
    <s v="Job Placement"/>
    <m/>
    <m/>
    <m/>
  </r>
  <r>
    <s v="BMN003"/>
    <x v="0"/>
    <s v="LABORF"/>
    <s v="2026"/>
    <n v="36524.33"/>
    <s v="RP282"/>
    <s v="21APQB"/>
    <s v="2110"/>
    <s v="601000"/>
    <m/>
    <m/>
    <s v="0"/>
    <s v="District"/>
    <s v="2"/>
    <s v="Bakersfield College"/>
    <s v="21"/>
    <x v="6"/>
    <s v="21A"/>
    <s v="BC Director Career Education"/>
    <s v="21AP"/>
    <s v="BC Apprenticeship Program"/>
    <m/>
    <m/>
    <m/>
  </r>
  <r>
    <s v="BMC868"/>
    <x v="0"/>
    <s v="LABORF"/>
    <s v="2026"/>
    <n v="12369.4"/>
    <s v="RP282"/>
    <s v="21APQC"/>
    <s v="2191"/>
    <s v="601000"/>
    <m/>
    <m/>
    <s v="0"/>
    <s v="District"/>
    <s v="2"/>
    <s v="Bakersfield College"/>
    <s v="21"/>
    <x v="6"/>
    <s v="21A"/>
    <s v="BC Director Career Education"/>
    <s v="21AP"/>
    <s v="BC Apprenticeship Program"/>
    <m/>
    <m/>
    <m/>
  </r>
  <r>
    <s v="BMN202"/>
    <x v="0"/>
    <s v="LABORF"/>
    <s v="2026"/>
    <n v="86720.5"/>
    <s v="RP282"/>
    <s v="21APQE"/>
    <s v="2110"/>
    <s v="601000"/>
    <m/>
    <m/>
    <s v="0"/>
    <s v="District"/>
    <s v="2"/>
    <s v="Bakersfield College"/>
    <s v="21"/>
    <x v="6"/>
    <s v="21A"/>
    <s v="BC Director Career Education"/>
    <s v="21AP"/>
    <s v="BC Apprenticeship Program"/>
    <m/>
    <m/>
    <m/>
  </r>
  <r>
    <s v="BMC428"/>
    <x v="0"/>
    <s v="LABORF"/>
    <s v="2026"/>
    <n v="38310.25"/>
    <s v="RP282"/>
    <s v="21APQP"/>
    <s v="2191"/>
    <s v="601000"/>
    <m/>
    <m/>
    <s v="0"/>
    <s v="District"/>
    <s v="2"/>
    <s v="Bakersfield College"/>
    <s v="21"/>
    <x v="6"/>
    <s v="21A"/>
    <s v="BC Director Career Education"/>
    <s v="21AP"/>
    <s v="BC Apprenticeship Program"/>
    <m/>
    <m/>
    <m/>
  </r>
  <r>
    <s v="BMF322"/>
    <x v="0"/>
    <s v="LABORF"/>
    <s v="2026"/>
    <n v="150550.67000000001"/>
    <s v="RP613"/>
    <s v="21AWL9"/>
    <s v="1231"/>
    <s v="684000"/>
    <s v="B68168"/>
    <m/>
    <s v="0"/>
    <s v="District"/>
    <s v="2"/>
    <s v="Bakersfield College"/>
    <s v="21"/>
    <x v="6"/>
    <s v="21A"/>
    <s v="BC Director Career Education"/>
    <s v="21AW"/>
    <s v="BC Strong Workforce"/>
    <m/>
    <m/>
    <m/>
  </r>
  <r>
    <s v="BMN122"/>
    <x v="0"/>
    <s v="LABORF"/>
    <s v="2026"/>
    <n v="88888.51"/>
    <s v="RP613"/>
    <s v="21AWL9"/>
    <s v="2110"/>
    <s v="619000"/>
    <s v="B68168"/>
    <m/>
    <s v="0"/>
    <s v="District"/>
    <s v="2"/>
    <s v="Bakersfield College"/>
    <s v="21"/>
    <x v="6"/>
    <s v="21A"/>
    <s v="BC Director Career Education"/>
    <s v="21AW"/>
    <s v="BC Strong Workforce"/>
    <m/>
    <m/>
    <m/>
  </r>
  <r>
    <s v="BPE710"/>
    <x v="0"/>
    <s v="LABORF"/>
    <s v="2026"/>
    <n v="0"/>
    <s v="RP613"/>
    <s v="21AWR8"/>
    <s v="2394"/>
    <s v="684000"/>
    <s v="R41283"/>
    <m/>
    <s v="0"/>
    <s v="District"/>
    <s v="2"/>
    <s v="Bakersfield College"/>
    <s v="21"/>
    <x v="6"/>
    <s v="21A"/>
    <s v="BC Director Career Education"/>
    <s v="21AW"/>
    <s v="BC Strong Workforce"/>
    <m/>
    <m/>
    <m/>
  </r>
  <r>
    <s v="BMC862"/>
    <x v="0"/>
    <s v="LABORF"/>
    <s v="2026"/>
    <n v="51982.42"/>
    <s v="RP613"/>
    <s v="21AWR9"/>
    <s v="2191"/>
    <s v="619000"/>
    <s v="R84668"/>
    <m/>
    <s v="0"/>
    <s v="District"/>
    <s v="2"/>
    <s v="Bakersfield College"/>
    <s v="21"/>
    <x v="6"/>
    <s v="21A"/>
    <s v="BC Director Career Education"/>
    <s v="21AW"/>
    <s v="BC Strong Workforce"/>
    <m/>
    <m/>
    <m/>
  </r>
  <r>
    <s v="BMC728"/>
    <x v="0"/>
    <s v="LABORF"/>
    <s v="2026"/>
    <n v="53743.71"/>
    <s v="RP613"/>
    <s v="21AWR9"/>
    <s v="2191"/>
    <s v="619000"/>
    <s v="R84668"/>
    <m/>
    <s v="0"/>
    <s v="District"/>
    <s v="2"/>
    <s v="Bakersfield College"/>
    <s v="21"/>
    <x v="6"/>
    <s v="21A"/>
    <s v="BC Director Career Education"/>
    <s v="21AW"/>
    <s v="BC Strong Workforce"/>
    <m/>
    <m/>
    <m/>
  </r>
  <r>
    <s v="BMF500"/>
    <x v="0"/>
    <s v="LABORF"/>
    <s v="2026"/>
    <n v="127498.86"/>
    <s v="GU001"/>
    <s v="21BCM1"/>
    <s v="1100"/>
    <s v="060100"/>
    <m/>
    <m/>
    <s v="0"/>
    <s v="District"/>
    <s v="2"/>
    <s v="Bakersfield College"/>
    <s v="21"/>
    <x v="6"/>
    <s v="21B"/>
    <s v="Dean English"/>
    <s v="21BC"/>
    <s v="English Grants"/>
    <m/>
    <m/>
    <m/>
  </r>
  <r>
    <s v="BMF131"/>
    <x v="0"/>
    <s v="LABORF"/>
    <s v="2026"/>
    <n v="154352.71"/>
    <s v="GU001"/>
    <s v="21BCM1"/>
    <s v="1100"/>
    <s v="060100"/>
    <m/>
    <m/>
    <s v="0"/>
    <s v="District"/>
    <s v="2"/>
    <s v="Bakersfield College"/>
    <s v="21"/>
    <x v="6"/>
    <s v="21B"/>
    <s v="Dean English"/>
    <s v="21BC"/>
    <s v="English Grants"/>
    <m/>
    <m/>
    <m/>
  </r>
  <r>
    <s v="BMF472"/>
    <x v="0"/>
    <s v="LABORF"/>
    <s v="2026"/>
    <n v="99093.11"/>
    <s v="GU001"/>
    <s v="21BEE1"/>
    <s v="1100"/>
    <s v="150100"/>
    <m/>
    <m/>
    <s v="0"/>
    <s v="District"/>
    <s v="2"/>
    <s v="Bakersfield College"/>
    <s v="21"/>
    <x v="6"/>
    <s v="21B"/>
    <s v="Dean English"/>
    <s v="21BE"/>
    <s v="Dean English"/>
    <m/>
    <m/>
    <m/>
  </r>
  <r>
    <s v="BMF249"/>
    <x v="0"/>
    <s v="LABORF"/>
    <s v="2026"/>
    <n v="102749.01"/>
    <s v="GU001"/>
    <s v="21BEE1"/>
    <s v="1100"/>
    <s v="150100"/>
    <m/>
    <m/>
    <s v="0"/>
    <s v="District"/>
    <s v="2"/>
    <s v="Bakersfield College"/>
    <s v="21"/>
    <x v="6"/>
    <s v="21B"/>
    <s v="Dean English"/>
    <s v="21BE"/>
    <s v="Dean English"/>
    <m/>
    <m/>
    <m/>
  </r>
  <r>
    <s v="BMF074"/>
    <x v="0"/>
    <s v="LABORF"/>
    <s v="2026"/>
    <n v="142412.79999999999"/>
    <s v="GU001"/>
    <s v="21BEE1"/>
    <s v="1100"/>
    <s v="150100"/>
    <m/>
    <m/>
    <s v="0"/>
    <s v="District"/>
    <s v="2"/>
    <s v="Bakersfield College"/>
    <s v="21"/>
    <x v="6"/>
    <s v="21B"/>
    <s v="Dean English"/>
    <s v="21BE"/>
    <s v="Dean English"/>
    <m/>
    <m/>
    <m/>
  </r>
  <r>
    <s v="BMF238"/>
    <x v="0"/>
    <s v="LABORF"/>
    <s v="2026"/>
    <n v="20286.36"/>
    <s v="GU001"/>
    <s v="21BEE1"/>
    <s v="1252"/>
    <s v="601000"/>
    <m/>
    <m/>
    <s v="0"/>
    <s v="District"/>
    <s v="2"/>
    <s v="Bakersfield College"/>
    <s v="21"/>
    <x v="6"/>
    <s v="21B"/>
    <s v="Dean English"/>
    <s v="21BE"/>
    <s v="Dean English"/>
    <m/>
    <m/>
    <m/>
  </r>
  <r>
    <s v="BMF221"/>
    <x v="0"/>
    <s v="LABORF"/>
    <s v="2026"/>
    <n v="121355.25"/>
    <s v="GU001"/>
    <s v="21BEE1"/>
    <s v="1100"/>
    <s v="150100"/>
    <m/>
    <m/>
    <s v="0"/>
    <s v="District"/>
    <s v="2"/>
    <s v="Bakersfield College"/>
    <s v="21"/>
    <x v="6"/>
    <s v="21B"/>
    <s v="Dean English"/>
    <s v="21BE"/>
    <s v="Dean English"/>
    <m/>
    <m/>
    <m/>
  </r>
  <r>
    <s v="BMF111"/>
    <x v="0"/>
    <s v="LABORF"/>
    <s v="2026"/>
    <n v="154352.71"/>
    <s v="GU001"/>
    <s v="21BEE1"/>
    <s v="1100"/>
    <s v="150100"/>
    <m/>
    <m/>
    <s v="0"/>
    <s v="District"/>
    <s v="2"/>
    <s v="Bakersfield College"/>
    <s v="21"/>
    <x v="6"/>
    <s v="21B"/>
    <s v="Dean English"/>
    <s v="21BE"/>
    <s v="Dean English"/>
    <m/>
    <m/>
    <m/>
  </r>
  <r>
    <s v="BMF540"/>
    <x v="0"/>
    <s v="LABORF"/>
    <s v="2026"/>
    <n v="109941.88"/>
    <s v="GU001"/>
    <s v="21DHC1"/>
    <s v="1100"/>
    <s v="123010"/>
    <m/>
    <m/>
    <s v="0"/>
    <s v="District"/>
    <s v="2"/>
    <s v="Bakersfield College"/>
    <s v="21"/>
    <x v="6"/>
    <s v="21D"/>
    <s v="BC Assoc Dean Nursing"/>
    <s v="21DH"/>
    <s v="BC Assc Dean Nursing"/>
    <m/>
    <m/>
    <m/>
  </r>
  <r>
    <s v="BMF161"/>
    <x v="0"/>
    <s v="LABORF"/>
    <s v="2026"/>
    <n v="119806.94"/>
    <s v="GU001"/>
    <s v="21DHC1"/>
    <s v="1100"/>
    <s v="123010"/>
    <m/>
    <m/>
    <s v="0"/>
    <s v="District"/>
    <s v="2"/>
    <s v="Bakersfield College"/>
    <s v="21"/>
    <x v="6"/>
    <s v="21D"/>
    <s v="BC Assoc Dean Nursing"/>
    <s v="21DH"/>
    <s v="BC Assc Dean Nursing"/>
    <m/>
    <m/>
    <m/>
  </r>
  <r>
    <s v="BMF305"/>
    <x v="0"/>
    <s v="LABORF"/>
    <s v="2026"/>
    <n v="0"/>
    <s v="GU001"/>
    <s v="21DHC1"/>
    <s v="1100"/>
    <s v="123020"/>
    <m/>
    <m/>
    <s v="0"/>
    <s v="District"/>
    <s v="2"/>
    <s v="Bakersfield College"/>
    <s v="21"/>
    <x v="6"/>
    <s v="21D"/>
    <s v="BC Assoc Dean Nursing"/>
    <s v="21DH"/>
    <s v="BC Assc Dean Nursing"/>
    <m/>
    <m/>
    <m/>
  </r>
  <r>
    <s v="BTM046"/>
    <x v="0"/>
    <s v="LABORF"/>
    <s v="2026"/>
    <n v="0"/>
    <s v="GU001"/>
    <s v="21DHC1"/>
    <s v="1214"/>
    <s v="601000"/>
    <m/>
    <m/>
    <s v="0"/>
    <s v="District"/>
    <s v="2"/>
    <s v="Bakersfield College"/>
    <s v="21"/>
    <x v="6"/>
    <s v="21D"/>
    <s v="BC Assoc Dean Nursing"/>
    <s v="21DH"/>
    <s v="BC Assc Dean Nursing"/>
    <m/>
    <m/>
    <m/>
  </r>
  <r>
    <s v="BMF127"/>
    <x v="0"/>
    <s v="LABORF"/>
    <s v="2026"/>
    <n v="154352.71"/>
    <s v="GU001"/>
    <s v="21DHC1"/>
    <s v="1100"/>
    <s v="123010"/>
    <m/>
    <m/>
    <s v="0"/>
    <s v="District"/>
    <s v="2"/>
    <s v="Bakersfield College"/>
    <s v="21"/>
    <x v="6"/>
    <s v="21D"/>
    <s v="BC Assoc Dean Nursing"/>
    <s v="21DH"/>
    <s v="BC Assc Dean Nursing"/>
    <m/>
    <m/>
    <m/>
  </r>
  <r>
    <s v="BMC663"/>
    <x v="0"/>
    <s v="LABORF"/>
    <s v="2026"/>
    <n v="57378.82"/>
    <s v="GU001"/>
    <s v="21DHC1"/>
    <s v="2191"/>
    <s v="601000"/>
    <m/>
    <m/>
    <s v="0"/>
    <s v="District"/>
    <s v="2"/>
    <s v="Bakersfield College"/>
    <s v="21"/>
    <x v="6"/>
    <s v="21D"/>
    <s v="BC Assoc Dean Nursing"/>
    <s v="21DH"/>
    <s v="BC Assc Dean Nursing"/>
    <m/>
    <m/>
    <m/>
  </r>
  <r>
    <s v="BMF216"/>
    <x v="0"/>
    <s v="LABORF"/>
    <s v="2026"/>
    <n v="154352.71"/>
    <s v="GU001"/>
    <s v="21DHC1"/>
    <s v="1100"/>
    <s v="123010"/>
    <m/>
    <m/>
    <s v="0"/>
    <s v="District"/>
    <s v="2"/>
    <s v="Bakersfield College"/>
    <s v="21"/>
    <x v="6"/>
    <s v="21D"/>
    <s v="BC Assoc Dean Nursing"/>
    <s v="21DH"/>
    <s v="BC Assc Dean Nursing"/>
    <m/>
    <m/>
    <m/>
  </r>
  <r>
    <s v="BMF171"/>
    <x v="0"/>
    <s v="LABORF"/>
    <s v="2026"/>
    <n v="0"/>
    <s v="GU001"/>
    <s v="21DRT1"/>
    <s v="1100"/>
    <s v="122500"/>
    <m/>
    <m/>
    <s v="0"/>
    <s v="District"/>
    <s v="2"/>
    <s v="Bakersfield College"/>
    <s v="21"/>
    <x v="6"/>
    <s v="21D"/>
    <s v="BC Assoc Dean Nursing"/>
    <s v="21DR"/>
    <s v="BC Rad Tech"/>
    <m/>
    <m/>
    <m/>
  </r>
  <r>
    <s v="BMC174"/>
    <x v="0"/>
    <s v="LABORF"/>
    <s v="2026"/>
    <n v="0"/>
    <s v="RP264"/>
    <s v="21ETV5"/>
    <s v="2191"/>
    <s v="601000"/>
    <m/>
    <m/>
    <s v="0"/>
    <s v="District"/>
    <s v="2"/>
    <s v="Bakersfield College"/>
    <s v="21"/>
    <x v="6"/>
    <s v="21E"/>
    <s v="BC Dir Dual Enrollment"/>
    <s v="21ET"/>
    <s v="BC Health Science Grants"/>
    <m/>
    <m/>
    <m/>
  </r>
  <r>
    <s v="BMC122"/>
    <x v="0"/>
    <s v="LABORF"/>
    <s v="2026"/>
    <n v="0"/>
    <s v="RP264"/>
    <s v="21ETV5"/>
    <s v="2191"/>
    <s v="601000"/>
    <m/>
    <m/>
    <s v="0"/>
    <s v="District"/>
    <s v="2"/>
    <s v="Bakersfield College"/>
    <s v="21"/>
    <x v="6"/>
    <s v="21E"/>
    <s v="BC Dir Dual Enrollment"/>
    <s v="21ET"/>
    <s v="BC Health Science Grants"/>
    <m/>
    <m/>
    <m/>
  </r>
  <r>
    <s v="BMF425"/>
    <x v="0"/>
    <s v="LABORF"/>
    <s v="2026"/>
    <n v="0"/>
    <s v="GU001"/>
    <s v="21FEE2"/>
    <s v="1100"/>
    <s v="493080"/>
    <m/>
    <m/>
    <s v="0"/>
    <s v="District"/>
    <s v="2"/>
    <s v="Bakersfield College"/>
    <s v="21"/>
    <x v="6"/>
    <s v="21F"/>
    <s v="BC DEAN"/>
    <s v="21FE"/>
    <s v="BC EMLS"/>
    <m/>
    <m/>
    <m/>
  </r>
  <r>
    <s v="BMF282"/>
    <x v="0"/>
    <s v="LABORF"/>
    <s v="2026"/>
    <n v="102091.96"/>
    <s v="GU001"/>
    <s v="21FFL1"/>
    <s v="1100"/>
    <s v="110100"/>
    <m/>
    <m/>
    <s v="0"/>
    <s v="District"/>
    <s v="2"/>
    <s v="Bakersfield College"/>
    <s v="21"/>
    <x v="6"/>
    <s v="21F"/>
    <s v="BC DEAN"/>
    <s v="21FF"/>
    <s v="BC FOREIGN LANGUAGE"/>
    <m/>
    <m/>
    <m/>
  </r>
  <r>
    <s v="BTF044"/>
    <x v="0"/>
    <s v="LABORF"/>
    <s v="2026"/>
    <n v="0"/>
    <s v="GU001"/>
    <s v="21FFL2"/>
    <s v="1311"/>
    <s v="493080"/>
    <m/>
    <m/>
    <s v="0"/>
    <s v="District"/>
    <s v="2"/>
    <s v="Bakersfield College"/>
    <s v="21"/>
    <x v="6"/>
    <s v="21F"/>
    <s v="BC DEAN"/>
    <s v="21FF"/>
    <s v="BC FOREIGN LANGUAGE"/>
    <m/>
    <m/>
    <m/>
  </r>
  <r>
    <s v="BMF102"/>
    <x v="0"/>
    <s v="LABORF"/>
    <s v="2026"/>
    <n v="125872.17"/>
    <s v="GU001"/>
    <s v="21FPL1"/>
    <s v="1100"/>
    <s v="150900"/>
    <m/>
    <m/>
    <s v="0"/>
    <s v="District"/>
    <s v="2"/>
    <s v="Bakersfield College"/>
    <s v="21"/>
    <x v="6"/>
    <s v="21F"/>
    <s v="BC DEAN"/>
    <s v="21FP"/>
    <s v="BC PHILOSOPHY"/>
    <m/>
    <m/>
    <m/>
  </r>
  <r>
    <s v="BMF508"/>
    <x v="0"/>
    <s v="LABORF"/>
    <s v="2026"/>
    <n v="0"/>
    <s v="GU001"/>
    <s v="21FPL1"/>
    <s v="1100"/>
    <s v="150900"/>
    <m/>
    <m/>
    <s v="0"/>
    <s v="District"/>
    <s v="2"/>
    <s v="Bakersfield College"/>
    <s v="21"/>
    <x v="6"/>
    <s v="21F"/>
    <s v="BC DEAN"/>
    <s v="21FP"/>
    <s v="BC PHILOSOPHY"/>
    <m/>
    <m/>
    <m/>
  </r>
  <r>
    <s v="BMF059"/>
    <x v="0"/>
    <s v="LABORF"/>
    <s v="2026"/>
    <n v="127498.86"/>
    <s v="GU001"/>
    <s v="21GBE1"/>
    <s v="1100"/>
    <s v="220800"/>
    <m/>
    <m/>
    <s v="0"/>
    <s v="District"/>
    <s v="2"/>
    <s v="Bakersfield College"/>
    <s v="21"/>
    <x v="6"/>
    <s v="21G"/>
    <s v="BC Dean of Instruction"/>
    <s v="21GB"/>
    <s v="BC BEHAVIORIAL SCIENCE"/>
    <m/>
    <m/>
    <m/>
  </r>
  <r>
    <s v="BMC291"/>
    <x v="0"/>
    <s v="LABORF"/>
    <s v="2026"/>
    <n v="54097.93"/>
    <s v="GU001"/>
    <s v="21GBE1"/>
    <s v="2191"/>
    <s v="601000"/>
    <m/>
    <m/>
    <s v="0"/>
    <s v="District"/>
    <s v="2"/>
    <s v="Bakersfield College"/>
    <s v="21"/>
    <x v="6"/>
    <s v="21G"/>
    <s v="BC Dean of Instruction"/>
    <s v="21GB"/>
    <s v="BC BEHAVIORIAL SCIENCE"/>
    <m/>
    <m/>
    <m/>
  </r>
  <r>
    <s v="BMF643"/>
    <x v="0"/>
    <s v="LABORF"/>
    <s v="2026"/>
    <n v="132244.45000000001"/>
    <s v="GU001"/>
    <s v="21GDAC"/>
    <s v="1100"/>
    <s v="089900"/>
    <m/>
    <m/>
    <s v="0"/>
    <s v="District"/>
    <s v="2"/>
    <s v="Bakersfield College"/>
    <s v="21"/>
    <x v="6"/>
    <s v="21G"/>
    <s v="BC Dean of Instruction"/>
    <s v="21GD"/>
    <s v="BC DEAN"/>
    <m/>
    <m/>
    <m/>
  </r>
  <r>
    <s v="BMN139"/>
    <x v="0"/>
    <s v="LABORF"/>
    <s v="2026"/>
    <n v="98116.29"/>
    <s v="GU001"/>
    <s v="21GDAC"/>
    <s v="2110"/>
    <s v="601000"/>
    <m/>
    <m/>
    <s v="0"/>
    <s v="District"/>
    <s v="2"/>
    <s v="Bakersfield College"/>
    <s v="21"/>
    <x v="6"/>
    <s v="21G"/>
    <s v="BC Dean of Instruction"/>
    <s v="21GD"/>
    <s v="BC DEAN"/>
    <m/>
    <m/>
    <m/>
  </r>
  <r>
    <s v="BMC015"/>
    <x v="0"/>
    <s v="LABORF"/>
    <s v="2026"/>
    <n v="52595.89"/>
    <s v="GU001"/>
    <s v="21GLI0"/>
    <s v="2191"/>
    <s v="612000"/>
    <m/>
    <m/>
    <s v="0"/>
    <s v="District"/>
    <s v="2"/>
    <s v="Bakersfield College"/>
    <s v="21"/>
    <x v="6"/>
    <s v="21G"/>
    <s v="BC Dean of Instruction"/>
    <s v="21GL"/>
    <s v="BC LIBRARY"/>
    <m/>
    <m/>
    <m/>
  </r>
  <r>
    <s v="BMC857"/>
    <x v="0"/>
    <s v="LABORF"/>
    <s v="2026"/>
    <n v="5325.03"/>
    <s v="GU001"/>
    <s v="239SY0"/>
    <s v="2191"/>
    <s v="696011"/>
    <m/>
    <m/>
    <s v="0"/>
    <s v="District"/>
    <s v="2"/>
    <s v="Bakersfield College"/>
    <s v="23"/>
    <x v="7"/>
    <s v="239"/>
    <s v="Public Safety"/>
    <s v="239A"/>
    <s v="Public Safety"/>
    <m/>
    <m/>
    <m/>
  </r>
  <r>
    <s v="BMC641"/>
    <x v="0"/>
    <s v="LABORF"/>
    <s v="2026"/>
    <n v="5461.4"/>
    <s v="GU001"/>
    <s v="239SY0"/>
    <s v="2191"/>
    <s v="696011"/>
    <m/>
    <m/>
    <s v="0"/>
    <s v="District"/>
    <s v="2"/>
    <s v="Bakersfield College"/>
    <s v="23"/>
    <x v="7"/>
    <s v="239"/>
    <s v="Public Safety"/>
    <s v="239A"/>
    <s v="Public Safety"/>
    <m/>
    <m/>
    <m/>
  </r>
  <r>
    <s v="BMC504"/>
    <x v="0"/>
    <s v="LABORF"/>
    <s v="2026"/>
    <n v="5458.16"/>
    <s v="RP500"/>
    <s v="239SY0"/>
    <s v="2191"/>
    <s v="695010"/>
    <m/>
    <m/>
    <s v="0"/>
    <s v="District"/>
    <s v="2"/>
    <s v="Bakersfield College"/>
    <s v="23"/>
    <x v="7"/>
    <s v="239"/>
    <s v="Public Safety"/>
    <s v="239A"/>
    <s v="Public Safety"/>
    <m/>
    <m/>
    <m/>
  </r>
  <r>
    <s v="BMC507"/>
    <x v="0"/>
    <s v="LABORF"/>
    <s v="2026"/>
    <n v="42600.22"/>
    <s v="GU001"/>
    <s v="239SY0"/>
    <s v="2191"/>
    <s v="677010"/>
    <m/>
    <m/>
    <s v="0"/>
    <s v="District"/>
    <s v="2"/>
    <s v="Bakersfield College"/>
    <s v="23"/>
    <x v="7"/>
    <s v="239"/>
    <s v="Public Safety"/>
    <s v="239A"/>
    <s v="Public Safety"/>
    <m/>
    <m/>
    <m/>
  </r>
  <r>
    <s v="BMC010"/>
    <x v="0"/>
    <s v="LABORF"/>
    <s v="2026"/>
    <n v="47050.64"/>
    <s v="GU001"/>
    <s v="239SY0"/>
    <s v="2191"/>
    <s v="677010"/>
    <m/>
    <m/>
    <s v="0"/>
    <s v="District"/>
    <s v="2"/>
    <s v="Bakersfield College"/>
    <s v="23"/>
    <x v="7"/>
    <s v="239"/>
    <s v="Public Safety"/>
    <s v="239A"/>
    <s v="Public Safety"/>
    <m/>
    <m/>
    <m/>
  </r>
  <r>
    <s v="BMC708"/>
    <x v="0"/>
    <s v="LABORF"/>
    <s v="2026"/>
    <n v="5325.03"/>
    <s v="GU001"/>
    <s v="239SY0"/>
    <s v="2191"/>
    <s v="696011"/>
    <m/>
    <m/>
    <s v="0"/>
    <s v="District"/>
    <s v="2"/>
    <s v="Bakersfield College"/>
    <s v="23"/>
    <x v="7"/>
    <s v="239"/>
    <s v="Public Safety"/>
    <s v="239A"/>
    <s v="Public Safety"/>
    <m/>
    <m/>
    <m/>
  </r>
  <r>
    <s v="BMC735"/>
    <x v="0"/>
    <s v="LABORF"/>
    <s v="2026"/>
    <n v="6654.19"/>
    <s v="GU001"/>
    <s v="239SY0"/>
    <s v="2191"/>
    <s v="696011"/>
    <m/>
    <m/>
    <s v="0"/>
    <s v="District"/>
    <s v="2"/>
    <s v="Bakersfield College"/>
    <s v="23"/>
    <x v="7"/>
    <s v="239"/>
    <s v="Public Safety"/>
    <s v="239A"/>
    <s v="Public Safety"/>
    <m/>
    <m/>
    <m/>
  </r>
  <r>
    <s v="BMC871"/>
    <x v="0"/>
    <s v="LABORF"/>
    <s v="2026"/>
    <n v="5325.03"/>
    <s v="GU001"/>
    <s v="239SY0"/>
    <s v="2191"/>
    <s v="696011"/>
    <m/>
    <m/>
    <s v="0"/>
    <s v="District"/>
    <s v="2"/>
    <s v="Bakersfield College"/>
    <s v="23"/>
    <x v="7"/>
    <s v="239"/>
    <s v="Public Safety"/>
    <s v="239A"/>
    <s v="Public Safety"/>
    <m/>
    <m/>
    <m/>
  </r>
  <r>
    <s v="BMC503"/>
    <x v="0"/>
    <s v="LABORF"/>
    <s v="2026"/>
    <n v="5458.15"/>
    <s v="GU001"/>
    <s v="239SY0"/>
    <s v="2191"/>
    <s v="696011"/>
    <m/>
    <m/>
    <s v="0"/>
    <s v="District"/>
    <s v="2"/>
    <s v="Bakersfield College"/>
    <s v="23"/>
    <x v="7"/>
    <s v="239"/>
    <s v="Public Safety"/>
    <s v="239A"/>
    <s v="Public Safety"/>
    <m/>
    <m/>
    <m/>
  </r>
  <r>
    <s v="BMC733"/>
    <x v="0"/>
    <s v="LABORF"/>
    <s v="2026"/>
    <n v="47050.64"/>
    <s v="GU001"/>
    <s v="239SY0"/>
    <s v="2191"/>
    <s v="677010"/>
    <m/>
    <m/>
    <s v="0"/>
    <s v="District"/>
    <s v="2"/>
    <s v="Bakersfield College"/>
    <s v="23"/>
    <x v="7"/>
    <s v="239"/>
    <s v="Public Safety"/>
    <s v="239A"/>
    <s v="Public Safety"/>
    <m/>
    <m/>
    <m/>
  </r>
  <r>
    <s v="BMC504"/>
    <x v="0"/>
    <s v="LABORF"/>
    <s v="2026"/>
    <n v="43665.23"/>
    <s v="GU001"/>
    <s v="239SY0"/>
    <s v="2191"/>
    <s v="677010"/>
    <m/>
    <m/>
    <s v="0"/>
    <s v="District"/>
    <s v="2"/>
    <s v="Bakersfield College"/>
    <s v="23"/>
    <x v="7"/>
    <s v="239"/>
    <s v="Public Safety"/>
    <s v="239A"/>
    <s v="Public Safety"/>
    <m/>
    <m/>
    <m/>
  </r>
  <r>
    <s v="BMN192"/>
    <x v="0"/>
    <s v="LABORF"/>
    <s v="2026"/>
    <n v="141342.64000000001"/>
    <s v="GU001"/>
    <s v="23BBS2"/>
    <s v="2110"/>
    <s v="672000"/>
    <m/>
    <m/>
    <s v="0"/>
    <s v="District"/>
    <s v="2"/>
    <s v="Bakersfield College"/>
    <s v="23"/>
    <x v="7"/>
    <s v="23B"/>
    <s v="Director of Finance and Grants"/>
    <s v="23BB"/>
    <s v="BC Budget Office"/>
    <m/>
    <m/>
    <m/>
  </r>
  <r>
    <s v="BMC694"/>
    <x v="0"/>
    <s v="LABORF"/>
    <s v="2026"/>
    <n v="21865.52"/>
    <s v="GU001"/>
    <s v="23CMOB"/>
    <s v="2191"/>
    <s v="696011"/>
    <m/>
    <m/>
    <s v="0"/>
    <s v="District"/>
    <s v="2"/>
    <s v="Bakersfield College"/>
    <s v="23"/>
    <x v="7"/>
    <s v="23C"/>
    <s v="M &amp; O Manager"/>
    <s v="23CA"/>
    <s v="M &amp; O Manager"/>
    <m/>
    <m/>
    <m/>
  </r>
  <r>
    <s v="BMC295"/>
    <x v="0"/>
    <s v="LABORF"/>
    <s v="2026"/>
    <n v="91728.78"/>
    <s v="GU001"/>
    <s v="23CMOB"/>
    <s v="2191"/>
    <s v="651000"/>
    <m/>
    <m/>
    <s v="0"/>
    <s v="District"/>
    <s v="2"/>
    <s v="Bakersfield College"/>
    <s v="23"/>
    <x v="7"/>
    <s v="23C"/>
    <s v="M &amp; O Manager"/>
    <s v="23CA"/>
    <s v="M &amp; O Manager"/>
    <m/>
    <m/>
    <m/>
  </r>
  <r>
    <s v="BMC090"/>
    <x v="0"/>
    <s v="LABORF"/>
    <s v="2026"/>
    <n v="44824.3"/>
    <s v="GU001"/>
    <s v="23CMOC"/>
    <s v="2191"/>
    <s v="653000"/>
    <m/>
    <m/>
    <s v="0"/>
    <s v="District"/>
    <s v="2"/>
    <s v="Bakersfield College"/>
    <s v="23"/>
    <x v="7"/>
    <s v="23C"/>
    <s v="M &amp; O Manager"/>
    <s v="23CA"/>
    <s v="M &amp; O Manager"/>
    <m/>
    <m/>
    <m/>
  </r>
  <r>
    <s v="BMC361"/>
    <x v="0"/>
    <s v="LABORF"/>
    <s v="2026"/>
    <n v="38651.89"/>
    <s v="GU001"/>
    <s v="23CMOC"/>
    <s v="2191"/>
    <s v="653000"/>
    <m/>
    <m/>
    <s v="0"/>
    <s v="District"/>
    <s v="2"/>
    <s v="Bakersfield College"/>
    <s v="23"/>
    <x v="7"/>
    <s v="23C"/>
    <s v="M &amp; O Manager"/>
    <s v="23CA"/>
    <s v="M &amp; O Manager"/>
    <m/>
    <m/>
    <m/>
  </r>
  <r>
    <s v="BMC282"/>
    <x v="0"/>
    <s v="LABORF"/>
    <s v="2026"/>
    <n v="39594.550000000003"/>
    <s v="GU001"/>
    <s v="23CMOC"/>
    <s v="2191"/>
    <s v="653000"/>
    <m/>
    <m/>
    <s v="0"/>
    <s v="District"/>
    <s v="2"/>
    <s v="Bakersfield College"/>
    <s v="23"/>
    <x v="7"/>
    <s v="23C"/>
    <s v="M &amp; O Manager"/>
    <s v="23CA"/>
    <s v="M &amp; O Manager"/>
    <m/>
    <m/>
    <m/>
  </r>
  <r>
    <s v="BMC093"/>
    <x v="0"/>
    <s v="LABORF"/>
    <s v="2026"/>
    <n v="39594.550000000003"/>
    <s v="GU001"/>
    <s v="23CMOC"/>
    <s v="2191"/>
    <s v="653000"/>
    <m/>
    <m/>
    <s v="0"/>
    <s v="District"/>
    <s v="2"/>
    <s v="Bakersfield College"/>
    <s v="23"/>
    <x v="7"/>
    <s v="23C"/>
    <s v="M &amp; O Manager"/>
    <s v="23CA"/>
    <s v="M &amp; O Manager"/>
    <m/>
    <m/>
    <m/>
  </r>
  <r>
    <s v="BMN072"/>
    <x v="0"/>
    <s v="LABORF"/>
    <s v="2026"/>
    <n v="52923.77"/>
    <s v="GU001"/>
    <s v="23CMOD"/>
    <s v="2110"/>
    <s v="651000"/>
    <m/>
    <m/>
    <s v="0"/>
    <s v="District"/>
    <s v="2"/>
    <s v="Bakersfield College"/>
    <s v="23"/>
    <x v="7"/>
    <s v="23C"/>
    <s v="M &amp; O Manager"/>
    <s v="23CA"/>
    <s v="M &amp; O Manager"/>
    <m/>
    <m/>
    <m/>
  </r>
  <r>
    <s v="BMC249"/>
    <x v="0"/>
    <s v="LABORF"/>
    <s v="2026"/>
    <n v="37709.08"/>
    <s v="GU001"/>
    <s v="23CMOG"/>
    <s v="2191"/>
    <s v="655000"/>
    <m/>
    <m/>
    <s v="0"/>
    <s v="District"/>
    <s v="2"/>
    <s v="Bakersfield College"/>
    <s v="23"/>
    <x v="7"/>
    <s v="23C"/>
    <s v="M &amp; O Manager"/>
    <s v="23CA"/>
    <s v="M &amp; O Manager"/>
    <m/>
    <m/>
    <m/>
  </r>
  <r>
    <s v="BMC765"/>
    <x v="0"/>
    <s v="LABORF"/>
    <s v="2026"/>
    <n v="38651.89"/>
    <s v="BF100"/>
    <s v="23DFS1"/>
    <s v="2191"/>
    <s v="694011"/>
    <m/>
    <m/>
    <s v="0"/>
    <s v="District"/>
    <s v="2"/>
    <s v="Bakersfield College"/>
    <s v="23"/>
    <x v="7"/>
    <s v="23F"/>
    <s v="BC Food Service"/>
    <s v="23FS"/>
    <s v="BC Food Service"/>
    <m/>
    <m/>
    <m/>
  </r>
  <r>
    <s v="BTC165"/>
    <x v="0"/>
    <s v="LABORF"/>
    <s v="2026"/>
    <n v="0"/>
    <s v="BF100"/>
    <s v="23DFS1"/>
    <s v="2399"/>
    <s v="694011"/>
    <m/>
    <m/>
    <s v="0"/>
    <s v="District"/>
    <s v="2"/>
    <s v="Bakersfield College"/>
    <s v="23"/>
    <x v="7"/>
    <s v="23F"/>
    <s v="BC Food Service"/>
    <s v="23FS"/>
    <s v="BC Food Service"/>
    <m/>
    <m/>
    <m/>
  </r>
  <r>
    <s v="BMC251"/>
    <x v="0"/>
    <s v="LABORF"/>
    <s v="2026"/>
    <n v="45944.88"/>
    <s v="BF100"/>
    <s v="23DFS1"/>
    <s v="2191"/>
    <s v="694011"/>
    <m/>
    <m/>
    <s v="0"/>
    <s v="District"/>
    <s v="2"/>
    <s v="Bakersfield College"/>
    <s v="23"/>
    <x v="7"/>
    <s v="23F"/>
    <s v="BC Food Service"/>
    <s v="23FS"/>
    <s v="BC Food Service"/>
    <m/>
    <m/>
    <m/>
  </r>
  <r>
    <s v="BMF011"/>
    <x v="0"/>
    <s v="LABORF"/>
    <s v="2026"/>
    <n v="82577.600000000006"/>
    <s v="CE020"/>
    <s v="240LI1"/>
    <s v="1251"/>
    <s v="682000"/>
    <m/>
    <m/>
    <s v="0"/>
    <s v="District"/>
    <s v="2"/>
    <s v="Bakersfield College"/>
    <s v="24"/>
    <x v="8"/>
    <s v="240"/>
    <s v="Director-Institutnl Dev/Foundation"/>
    <s v="240B"/>
    <s v="Levan Center"/>
    <m/>
    <m/>
    <m/>
  </r>
  <r>
    <s v="BPE693"/>
    <x v="0"/>
    <s v="LABORF"/>
    <s v="2026"/>
    <n v="0"/>
    <s v="CE020"/>
    <s v="240LI2"/>
    <s v="2394"/>
    <s v="682000"/>
    <m/>
    <m/>
    <s v="0"/>
    <s v="District"/>
    <s v="2"/>
    <s v="Bakersfield College"/>
    <s v="24"/>
    <x v="8"/>
    <s v="240"/>
    <s v="Director-Institutnl Dev/Foundation"/>
    <s v="240B"/>
    <s v="Levan Center"/>
    <m/>
    <m/>
    <m/>
  </r>
  <r>
    <s v="BTC108"/>
    <x v="0"/>
    <s v="LABORF"/>
    <s v="2026"/>
    <n v="0"/>
    <s v="GU001"/>
    <s v="260VS0"/>
    <s v="2399"/>
    <s v="649090"/>
    <m/>
    <m/>
    <s v="0"/>
    <s v="District"/>
    <s v="2"/>
    <s v="Bakersfield College"/>
    <s v="26"/>
    <x v="9"/>
    <s v="260"/>
    <s v="VP of Student Services"/>
    <s v="260A"/>
    <s v="VP of Student Services"/>
    <m/>
    <m/>
    <m/>
  </r>
  <r>
    <s v="BTC129"/>
    <x v="0"/>
    <s v="LABORF"/>
    <s v="2026"/>
    <n v="0"/>
    <s v="GU001"/>
    <s v="260VS0"/>
    <s v="2399"/>
    <s v="649090"/>
    <m/>
    <m/>
    <s v="0"/>
    <s v="District"/>
    <s v="2"/>
    <s v="Bakersfield College"/>
    <s v="26"/>
    <x v="9"/>
    <s v="260"/>
    <s v="VP of Student Services"/>
    <s v="260A"/>
    <s v="VP of Student Services"/>
    <m/>
    <m/>
    <m/>
  </r>
  <r>
    <s v="BTC175"/>
    <x v="0"/>
    <s v="LABORF"/>
    <s v="2026"/>
    <n v="0"/>
    <s v="GU001"/>
    <s v="260VS0"/>
    <s v="2399"/>
    <s v="649090"/>
    <m/>
    <m/>
    <s v="0"/>
    <s v="District"/>
    <s v="2"/>
    <s v="Bakersfield College"/>
    <s v="26"/>
    <x v="9"/>
    <s v="260"/>
    <s v="VP of Student Services"/>
    <s v="260A"/>
    <s v="VP of Student Services"/>
    <m/>
    <m/>
    <m/>
  </r>
  <r>
    <s v="BTC094"/>
    <x v="0"/>
    <s v="LABORF"/>
    <s v="2026"/>
    <n v="0"/>
    <s v="GU001"/>
    <s v="260VS0"/>
    <s v="2399"/>
    <s v="649090"/>
    <m/>
    <m/>
    <s v="0"/>
    <s v="District"/>
    <s v="2"/>
    <s v="Bakersfield College"/>
    <s v="26"/>
    <x v="9"/>
    <s v="260"/>
    <s v="VP of Student Services"/>
    <s v="260A"/>
    <s v="VP of Student Services"/>
    <m/>
    <m/>
    <m/>
  </r>
  <r>
    <s v="BTC104"/>
    <x v="0"/>
    <s v="LABORF"/>
    <s v="2026"/>
    <n v="0"/>
    <s v="GU001"/>
    <s v="260VS0"/>
    <s v="2399"/>
    <s v="649090"/>
    <m/>
    <m/>
    <s v="0"/>
    <s v="District"/>
    <s v="2"/>
    <s v="Bakersfield College"/>
    <s v="26"/>
    <x v="9"/>
    <s v="260"/>
    <s v="VP of Student Services"/>
    <s v="260A"/>
    <s v="VP of Student Services"/>
    <m/>
    <m/>
    <m/>
  </r>
  <r>
    <s v="BTC158"/>
    <x v="0"/>
    <s v="LABORF"/>
    <s v="2026"/>
    <n v="0"/>
    <s v="GU001"/>
    <s v="260VS0"/>
    <s v="2399"/>
    <s v="649090"/>
    <m/>
    <m/>
    <s v="0"/>
    <s v="District"/>
    <s v="2"/>
    <s v="Bakersfield College"/>
    <s v="26"/>
    <x v="9"/>
    <s v="260"/>
    <s v="VP of Student Services"/>
    <s v="260A"/>
    <s v="VP of Student Services"/>
    <m/>
    <m/>
    <m/>
  </r>
  <r>
    <s v="BTC215"/>
    <x v="0"/>
    <s v="LABORF"/>
    <s v="2026"/>
    <n v="0"/>
    <s v="GU001"/>
    <s v="260VS0"/>
    <s v="2399"/>
    <s v="649090"/>
    <m/>
    <m/>
    <s v="0"/>
    <s v="District"/>
    <s v="2"/>
    <s v="Bakersfield College"/>
    <s v="26"/>
    <x v="9"/>
    <s v="260"/>
    <s v="VP of Student Services"/>
    <s v="260A"/>
    <s v="VP of Student Services"/>
    <m/>
    <m/>
    <m/>
  </r>
  <r>
    <s v="BTC006"/>
    <x v="0"/>
    <s v="LABORF"/>
    <s v="2026"/>
    <n v="0"/>
    <s v="GU001"/>
    <s v="260VS0"/>
    <s v="2399"/>
    <s v="649090"/>
    <m/>
    <m/>
    <s v="0"/>
    <s v="District"/>
    <s v="2"/>
    <s v="Bakersfield College"/>
    <s v="26"/>
    <x v="9"/>
    <s v="260"/>
    <s v="VP of Student Services"/>
    <s v="260A"/>
    <s v="VP of Student Services"/>
    <m/>
    <m/>
    <m/>
  </r>
  <r>
    <s v="BTC090"/>
    <x v="0"/>
    <s v="LABORF"/>
    <s v="2026"/>
    <n v="0"/>
    <s v="GU001"/>
    <s v="260VS0"/>
    <s v="2399"/>
    <s v="649090"/>
    <m/>
    <m/>
    <s v="0"/>
    <s v="District"/>
    <s v="2"/>
    <s v="Bakersfield College"/>
    <s v="26"/>
    <x v="9"/>
    <s v="260"/>
    <s v="VP of Student Services"/>
    <s v="260A"/>
    <s v="VP of Student Services"/>
    <m/>
    <m/>
    <m/>
  </r>
  <r>
    <s v="BTC169"/>
    <x v="0"/>
    <s v="LABORF"/>
    <s v="2026"/>
    <n v="0"/>
    <s v="GU001"/>
    <s v="260VS0"/>
    <s v="2399"/>
    <s v="649090"/>
    <m/>
    <m/>
    <s v="0"/>
    <s v="District"/>
    <s v="2"/>
    <s v="Bakersfield College"/>
    <s v="26"/>
    <x v="9"/>
    <s v="260"/>
    <s v="VP of Student Services"/>
    <s v="260A"/>
    <s v="VP of Student Services"/>
    <m/>
    <m/>
    <m/>
  </r>
  <r>
    <s v="BTC199"/>
    <x v="0"/>
    <s v="LABORF"/>
    <s v="2026"/>
    <n v="0"/>
    <s v="GU001"/>
    <s v="260VS0"/>
    <s v="2399"/>
    <s v="649090"/>
    <m/>
    <m/>
    <s v="0"/>
    <s v="District"/>
    <s v="2"/>
    <s v="Bakersfield College"/>
    <s v="26"/>
    <x v="9"/>
    <s v="260"/>
    <s v="VP of Student Services"/>
    <s v="260A"/>
    <s v="VP of Student Services"/>
    <m/>
    <m/>
    <m/>
  </r>
  <r>
    <s v="BTC049"/>
    <x v="0"/>
    <s v="LABORF"/>
    <s v="2026"/>
    <n v="0"/>
    <s v="GU001"/>
    <s v="260VS0"/>
    <s v="2399"/>
    <s v="649090"/>
    <m/>
    <m/>
    <s v="0"/>
    <s v="District"/>
    <s v="2"/>
    <s v="Bakersfield College"/>
    <s v="26"/>
    <x v="9"/>
    <s v="260"/>
    <s v="VP of Student Services"/>
    <s v="260A"/>
    <s v="VP of Student Services"/>
    <m/>
    <m/>
    <m/>
  </r>
  <r>
    <s v="BTC084"/>
    <x v="0"/>
    <s v="LABORF"/>
    <s v="2026"/>
    <n v="0"/>
    <s v="GU001"/>
    <s v="260VS0"/>
    <s v="2399"/>
    <s v="649090"/>
    <m/>
    <m/>
    <s v="0"/>
    <s v="District"/>
    <s v="2"/>
    <s v="Bakersfield College"/>
    <s v="26"/>
    <x v="9"/>
    <s v="260"/>
    <s v="VP of Student Services"/>
    <s v="260A"/>
    <s v="VP of Student Services"/>
    <m/>
    <m/>
    <m/>
  </r>
  <r>
    <s v="BTC107"/>
    <x v="0"/>
    <s v="LABORF"/>
    <s v="2026"/>
    <n v="0"/>
    <s v="GU001"/>
    <s v="260VS0"/>
    <s v="2399"/>
    <s v="649090"/>
    <m/>
    <m/>
    <s v="0"/>
    <s v="District"/>
    <s v="2"/>
    <s v="Bakersfield College"/>
    <s v="26"/>
    <x v="9"/>
    <s v="260"/>
    <s v="VP of Student Services"/>
    <s v="260A"/>
    <s v="VP of Student Services"/>
    <m/>
    <m/>
    <m/>
  </r>
  <r>
    <s v="BTC174"/>
    <x v="0"/>
    <s v="LABORF"/>
    <s v="2026"/>
    <n v="0"/>
    <s v="GU001"/>
    <s v="260VS0"/>
    <s v="2399"/>
    <s v="649090"/>
    <m/>
    <m/>
    <s v="0"/>
    <s v="District"/>
    <s v="2"/>
    <s v="Bakersfield College"/>
    <s v="26"/>
    <x v="9"/>
    <s v="260"/>
    <s v="VP of Student Services"/>
    <s v="260A"/>
    <s v="VP of Student Services"/>
    <m/>
    <m/>
    <m/>
  </r>
  <r>
    <s v="BTC198"/>
    <x v="0"/>
    <s v="LABORF"/>
    <s v="2026"/>
    <n v="0"/>
    <s v="GU001"/>
    <s v="260VS0"/>
    <s v="2399"/>
    <s v="649090"/>
    <m/>
    <m/>
    <s v="0"/>
    <s v="District"/>
    <s v="2"/>
    <s v="Bakersfield College"/>
    <s v="26"/>
    <x v="9"/>
    <s v="260"/>
    <s v="VP of Student Services"/>
    <s v="260A"/>
    <s v="VP of Student Services"/>
    <m/>
    <m/>
    <m/>
  </r>
  <r>
    <s v="BTC100"/>
    <x v="0"/>
    <s v="LABORF"/>
    <s v="2026"/>
    <n v="0"/>
    <s v="GU001"/>
    <s v="260VS0"/>
    <s v="2399"/>
    <s v="649090"/>
    <m/>
    <m/>
    <s v="0"/>
    <s v="District"/>
    <s v="2"/>
    <s v="Bakersfield College"/>
    <s v="26"/>
    <x v="9"/>
    <s v="260"/>
    <s v="VP of Student Services"/>
    <s v="260A"/>
    <s v="VP of Student Services"/>
    <m/>
    <m/>
    <m/>
  </r>
  <r>
    <s v="BMC222"/>
    <x v="0"/>
    <s v="LABORF"/>
    <s v="2026"/>
    <n v="68205.460000000006"/>
    <s v="GU001"/>
    <s v="260VS0"/>
    <s v="2191"/>
    <s v="679000"/>
    <m/>
    <m/>
    <s v="0"/>
    <s v="District"/>
    <s v="2"/>
    <s v="Bakersfield College"/>
    <s v="26"/>
    <x v="9"/>
    <s v="260"/>
    <s v="VP of Student Services"/>
    <s v="260A"/>
    <s v="VP of Student Services"/>
    <m/>
    <m/>
    <m/>
  </r>
  <r>
    <s v="BTC191"/>
    <x v="0"/>
    <s v="LABORF"/>
    <s v="2026"/>
    <n v="0"/>
    <s v="GU001"/>
    <s v="260VS0"/>
    <s v="2399"/>
    <s v="649090"/>
    <m/>
    <m/>
    <s v="0"/>
    <s v="District"/>
    <s v="2"/>
    <s v="Bakersfield College"/>
    <s v="26"/>
    <x v="9"/>
    <s v="260"/>
    <s v="VP of Student Services"/>
    <s v="260A"/>
    <s v="VP of Student Services"/>
    <m/>
    <m/>
    <m/>
  </r>
  <r>
    <s v="BTC018"/>
    <x v="0"/>
    <s v="LABORF"/>
    <s v="2026"/>
    <n v="0"/>
    <s v="GU001"/>
    <s v="260VS0"/>
    <s v="2399"/>
    <s v="649090"/>
    <m/>
    <m/>
    <s v="0"/>
    <s v="District"/>
    <s v="2"/>
    <s v="Bakersfield College"/>
    <s v="26"/>
    <x v="9"/>
    <s v="260"/>
    <s v="VP of Student Services"/>
    <s v="260A"/>
    <s v="VP of Student Services"/>
    <m/>
    <m/>
    <m/>
  </r>
  <r>
    <s v="BTC056"/>
    <x v="0"/>
    <s v="LABORF"/>
    <s v="2026"/>
    <n v="0"/>
    <s v="GU001"/>
    <s v="260VS0"/>
    <s v="2399"/>
    <s v="649090"/>
    <m/>
    <m/>
    <s v="0"/>
    <s v="District"/>
    <s v="2"/>
    <s v="Bakersfield College"/>
    <s v="26"/>
    <x v="9"/>
    <s v="260"/>
    <s v="VP of Student Services"/>
    <s v="260A"/>
    <s v="VP of Student Services"/>
    <m/>
    <m/>
    <m/>
  </r>
  <r>
    <s v="BTC013"/>
    <x v="0"/>
    <s v="LABORF"/>
    <s v="2026"/>
    <n v="0"/>
    <s v="GU001"/>
    <s v="260VS0"/>
    <s v="2399"/>
    <s v="611000"/>
    <m/>
    <m/>
    <s v="0"/>
    <s v="District"/>
    <s v="2"/>
    <s v="Bakersfield College"/>
    <s v="26"/>
    <x v="9"/>
    <s v="260"/>
    <s v="VP of Student Services"/>
    <s v="260A"/>
    <s v="VP of Student Services"/>
    <m/>
    <m/>
    <m/>
  </r>
  <r>
    <s v="BMC800"/>
    <x v="0"/>
    <s v="LABORF"/>
    <s v="2026"/>
    <n v="64918.94"/>
    <s v="GU001"/>
    <s v="267DK0"/>
    <s v="2191"/>
    <s v="679000"/>
    <m/>
    <m/>
    <s v="0"/>
    <s v="District"/>
    <s v="2"/>
    <s v="Bakersfield College"/>
    <s v="26"/>
    <x v="9"/>
    <s v="267"/>
    <s v="Dean of Student Services"/>
    <s v="267A"/>
    <s v="Dean of Student Services"/>
    <m/>
    <m/>
    <m/>
  </r>
  <r>
    <s v="BMN173"/>
    <x v="0"/>
    <s v="LABORF"/>
    <s v="2026"/>
    <n v="88888.51"/>
    <s v="RP037"/>
    <s v="267BN1"/>
    <s v="2110"/>
    <s v="649090"/>
    <m/>
    <m/>
    <s v="0"/>
    <s v="District"/>
    <s v="2"/>
    <s v="Bakersfield College"/>
    <s v="26"/>
    <x v="9"/>
    <s v="267"/>
    <s v="Dean of Student Services"/>
    <s v="267B"/>
    <s v="Basic Needs"/>
    <m/>
    <m/>
    <m/>
  </r>
  <r>
    <s v="BMN180"/>
    <x v="0"/>
    <s v="LABORF"/>
    <s v="2026"/>
    <n v="88888.51"/>
    <s v="RP383"/>
    <s v="267MF1"/>
    <s v="2110"/>
    <s v="644000"/>
    <m/>
    <m/>
    <s v="0"/>
    <s v="District"/>
    <s v="2"/>
    <s v="Bakersfield College"/>
    <s v="26"/>
    <x v="9"/>
    <s v="267"/>
    <s v="Dean of Student Services"/>
    <s v="267M"/>
    <s v="Mental Health"/>
    <m/>
    <m/>
    <m/>
  </r>
  <r>
    <s v="BMN169"/>
    <x v="0"/>
    <s v="LABORF"/>
    <s v="2026"/>
    <n v="105472.05"/>
    <s v="RP510"/>
    <s v="26BHS1"/>
    <s v="2110"/>
    <s v="644000"/>
    <m/>
    <m/>
    <s v="0"/>
    <s v="District"/>
    <s v="2"/>
    <s v="Bakersfield College"/>
    <s v="26"/>
    <x v="9"/>
    <s v="26B"/>
    <s v="Director of Student Health"/>
    <s v="26BH"/>
    <s v="Director of Student Health"/>
    <m/>
    <m/>
    <m/>
  </r>
  <r>
    <s v="BMF292"/>
    <x v="0"/>
    <s v="LABORF"/>
    <s v="2026"/>
    <n v="132343.39000000001"/>
    <s v="GU001"/>
    <s v="26CCG1"/>
    <s v="1231"/>
    <s v="631000"/>
    <m/>
    <m/>
    <s v="0"/>
    <s v="District"/>
    <s v="2"/>
    <s v="Bakersfield College"/>
    <s v="26"/>
    <x v="9"/>
    <s v="26C"/>
    <s v="Dean of Student Development Success"/>
    <s v="26CC"/>
    <s v="Dean of Student Develop Success"/>
    <m/>
    <m/>
    <m/>
  </r>
  <r>
    <s v="BMF616"/>
    <x v="0"/>
    <s v="LABORF"/>
    <s v="2026"/>
    <n v="133743.84"/>
    <s v="GU001"/>
    <s v="26CCG1"/>
    <s v="1231"/>
    <s v="631000"/>
    <m/>
    <m/>
    <s v="0"/>
    <s v="District"/>
    <s v="2"/>
    <s v="Bakersfield College"/>
    <s v="26"/>
    <x v="9"/>
    <s v="26C"/>
    <s v="Dean of Student Development Success"/>
    <s v="26CC"/>
    <s v="Dean of Student Develop Success"/>
    <m/>
    <m/>
    <m/>
  </r>
  <r>
    <s v="BMF291"/>
    <x v="0"/>
    <s v="LABORF"/>
    <s v="2026"/>
    <n v="0"/>
    <s v="GU001"/>
    <s v="26CCG1"/>
    <s v="1231"/>
    <s v="631000"/>
    <m/>
    <m/>
    <s v="0"/>
    <s v="District"/>
    <s v="2"/>
    <s v="Bakersfield College"/>
    <s v="26"/>
    <x v="9"/>
    <s v="26C"/>
    <s v="Dean of Student Development Success"/>
    <s v="26CC"/>
    <s v="Dean of Student Develop Success"/>
    <m/>
    <m/>
    <m/>
  </r>
  <r>
    <s v="BMC668"/>
    <x v="0"/>
    <s v="LABORF"/>
    <s v="2026"/>
    <n v="69910.559999999998"/>
    <s v="GU001"/>
    <s v="26CCG1"/>
    <s v="2191"/>
    <s v="631000"/>
    <m/>
    <m/>
    <s v="0"/>
    <s v="District"/>
    <s v="2"/>
    <s v="Bakersfield College"/>
    <s v="26"/>
    <x v="9"/>
    <s v="26C"/>
    <s v="Dean of Student Development Success"/>
    <s v="26CC"/>
    <s v="Dean of Student Develop Success"/>
    <m/>
    <m/>
    <m/>
  </r>
  <r>
    <s v="BMC842"/>
    <x v="0"/>
    <s v="LABORF"/>
    <s v="2026"/>
    <n v="79097.33"/>
    <s v="GU001"/>
    <s v="26DAR3"/>
    <s v="2191"/>
    <s v="649090"/>
    <m/>
    <m/>
    <s v="0"/>
    <s v="District"/>
    <s v="2"/>
    <s v="Bakersfield College"/>
    <s v="26"/>
    <x v="9"/>
    <s v="26D"/>
    <s v="Assoc VP - BC"/>
    <s v="26DA"/>
    <s v="Dir Outreach Services"/>
    <m/>
    <m/>
    <m/>
  </r>
  <r>
    <s v="BMN182"/>
    <x v="0"/>
    <s v="LABORF"/>
    <s v="2026"/>
    <n v="22222.13"/>
    <s v="RP586"/>
    <s v="26DEC2"/>
    <s v="2110"/>
    <s v="679000"/>
    <m/>
    <m/>
    <s v="0"/>
    <s v="District"/>
    <s v="2"/>
    <s v="Bakersfield College"/>
    <s v="26"/>
    <x v="9"/>
    <s v="26D"/>
    <s v="Assoc VP - BC"/>
    <s v="26DA"/>
    <s v="Dir Outreach Services"/>
    <m/>
    <m/>
    <m/>
  </r>
  <r>
    <s v="BPE692"/>
    <x v="0"/>
    <s v="LABORF"/>
    <s v="2026"/>
    <n v="0"/>
    <s v="RP586"/>
    <s v="26DEC2"/>
    <s v="2394"/>
    <s v="679000"/>
    <m/>
    <m/>
    <s v="0"/>
    <s v="District"/>
    <s v="2"/>
    <s v="Bakersfield College"/>
    <s v="26"/>
    <x v="9"/>
    <s v="26D"/>
    <s v="Assoc VP - BC"/>
    <s v="26DA"/>
    <s v="Dir Outreach Services"/>
    <m/>
    <m/>
    <m/>
  </r>
  <r>
    <s v="BPE683"/>
    <x v="0"/>
    <s v="LABORF"/>
    <s v="2026"/>
    <n v="0"/>
    <s v="RP586"/>
    <s v="26DEC2"/>
    <s v="2394"/>
    <s v="679000"/>
    <m/>
    <m/>
    <s v="0"/>
    <s v="District"/>
    <s v="2"/>
    <s v="Bakersfield College"/>
    <s v="26"/>
    <x v="9"/>
    <s v="26D"/>
    <s v="Assoc VP - BC"/>
    <s v="26DA"/>
    <s v="Dir Outreach Services"/>
    <m/>
    <m/>
    <m/>
  </r>
  <r>
    <s v="BMC021"/>
    <x v="0"/>
    <s v="LABORF"/>
    <s v="2026"/>
    <n v="68104.3"/>
    <s v="RP008"/>
    <s v="26EDS1"/>
    <s v="2191"/>
    <s v="642000"/>
    <m/>
    <m/>
    <s v="0"/>
    <s v="District"/>
    <s v="2"/>
    <s v="Bakersfield College"/>
    <s v="26"/>
    <x v="9"/>
    <s v="26E"/>
    <s v="Assoc VP - BC"/>
    <s v="26ED"/>
    <s v="BC DSPS"/>
    <m/>
    <m/>
    <m/>
  </r>
  <r>
    <s v="BMC700"/>
    <x v="0"/>
    <s v="LABORF"/>
    <s v="2026"/>
    <n v="63335.53"/>
    <s v="GU001"/>
    <s v="26FFA1"/>
    <s v="2191"/>
    <s v="646000"/>
    <m/>
    <m/>
    <s v="0"/>
    <s v="District"/>
    <s v="2"/>
    <s v="Bakersfield College"/>
    <s v="26"/>
    <x v="9"/>
    <s v="26F"/>
    <s v="Director Financial Aid"/>
    <s v="26FA"/>
    <s v="Director Financial Aid (New Queue)"/>
    <m/>
    <m/>
    <m/>
  </r>
  <r>
    <s v="BMN107"/>
    <x v="0"/>
    <s v="LABORF"/>
    <s v="2026"/>
    <n v="44444.26"/>
    <s v="GU001"/>
    <s v="26FFA1"/>
    <s v="2110"/>
    <s v="646000"/>
    <m/>
    <m/>
    <s v="0"/>
    <s v="District"/>
    <s v="2"/>
    <s v="Bakersfield College"/>
    <s v="26"/>
    <x v="9"/>
    <s v="26F"/>
    <s v="Director Financial Aid"/>
    <s v="26FA"/>
    <s v="Director Financial Aid (New Queue)"/>
    <m/>
    <m/>
    <m/>
  </r>
  <r>
    <s v="BMC852"/>
    <x v="0"/>
    <s v="LABORF"/>
    <s v="2026"/>
    <n v="0"/>
    <s v="GU001"/>
    <s v="26FFA1"/>
    <s v="2191"/>
    <s v="620000"/>
    <m/>
    <m/>
    <s v="0"/>
    <s v="District"/>
    <s v="2"/>
    <s v="Bakersfield College"/>
    <s v="26"/>
    <x v="9"/>
    <s v="26F"/>
    <s v="Director Financial Aid"/>
    <s v="26FA"/>
    <s v="Director Financial Aid (New Queue)"/>
    <m/>
    <m/>
    <m/>
  </r>
  <r>
    <s v="BMC087"/>
    <x v="0"/>
    <s v="LABORF"/>
    <s v="2026"/>
    <n v="60283.63"/>
    <s v="GU001"/>
    <s v="26FFA1"/>
    <s v="2191"/>
    <s v="646000"/>
    <m/>
    <m/>
    <s v="0"/>
    <s v="District"/>
    <s v="2"/>
    <s v="Bakersfield College"/>
    <s v="26"/>
    <x v="9"/>
    <s v="26F"/>
    <s v="Director Financial Aid"/>
    <s v="26FA"/>
    <s v="Director Financial Aid (New Queue)"/>
    <m/>
    <m/>
    <m/>
  </r>
  <r>
    <s v="BMM046"/>
    <x v="0"/>
    <s v="LABORF"/>
    <s v="2026"/>
    <n v="0"/>
    <s v="GU001"/>
    <s v="26FFA1"/>
    <s v="1214"/>
    <s v="646000"/>
    <m/>
    <m/>
    <s v="0"/>
    <s v="District"/>
    <s v="2"/>
    <s v="Bakersfield College"/>
    <s v="26"/>
    <x v="9"/>
    <s v="26F"/>
    <s v="Director Financial Aid"/>
    <s v="26FA"/>
    <s v="Director Financial Aid (New Queue)"/>
    <m/>
    <m/>
    <m/>
  </r>
  <r>
    <s v="BMN164"/>
    <x v="0"/>
    <s v="LABORF"/>
    <s v="2026"/>
    <n v="91110.73"/>
    <s v="RP400"/>
    <s v="26FFA4"/>
    <s v="2110"/>
    <s v="646000"/>
    <s v="BFALCA"/>
    <m/>
    <s v="0"/>
    <s v="District"/>
    <s v="2"/>
    <s v="Bakersfield College"/>
    <s v="26"/>
    <x v="9"/>
    <s v="26F"/>
    <s v="Director Financial Aid"/>
    <s v="26FA"/>
    <s v="Director Financial Aid (New Queue)"/>
    <m/>
    <m/>
    <m/>
  </r>
  <r>
    <s v="BMC806"/>
    <x v="0"/>
    <s v="LABORF"/>
    <s v="2026"/>
    <n v="15433.64"/>
    <s v="RP009"/>
    <s v="26GCA1"/>
    <s v="2191"/>
    <s v="643010"/>
    <s v="CARLCB"/>
    <m/>
    <s v="0"/>
    <s v="District"/>
    <s v="2"/>
    <s v="Bakersfield College"/>
    <s v="26"/>
    <x v="9"/>
    <s v="26G"/>
    <s v="Assoc VP - BC"/>
    <s v="26GA"/>
    <s v="EOPS/CARE"/>
    <m/>
    <m/>
    <m/>
  </r>
  <r>
    <s v="BMF597"/>
    <x v="0"/>
    <s v="LABORF"/>
    <s v="2026"/>
    <n v="125966.34"/>
    <s v="GU001"/>
    <s v="26GEO1"/>
    <s v="1231"/>
    <s v="631000"/>
    <m/>
    <m/>
    <s v="0"/>
    <s v="District"/>
    <s v="2"/>
    <s v="Bakersfield College"/>
    <s v="26"/>
    <x v="9"/>
    <s v="26G"/>
    <s v="Assoc VP - BC"/>
    <s v="26GA"/>
    <s v="EOPS/CARE"/>
    <m/>
    <m/>
    <m/>
  </r>
  <r>
    <s v="BMN050"/>
    <x v="0"/>
    <s v="LABORF"/>
    <s v="2026"/>
    <n v="119190.01"/>
    <s v="GU001"/>
    <s v="26HAR1"/>
    <s v="2110"/>
    <s v="620000"/>
    <m/>
    <m/>
    <s v="0"/>
    <s v="District"/>
    <s v="2"/>
    <s v="Bakersfield College"/>
    <s v="26"/>
    <x v="9"/>
    <s v="26H"/>
    <s v="ADMISSIONS &amp; RECS."/>
    <s v="26HA"/>
    <s v="ADMISSIONS &amp; RECS."/>
    <m/>
    <m/>
    <m/>
  </r>
  <r>
    <s v="BMC328"/>
    <x v="0"/>
    <s v="LABORF"/>
    <s v="2026"/>
    <n v="71658.28"/>
    <s v="GU001"/>
    <s v="26HAR1"/>
    <s v="2191"/>
    <s v="620000"/>
    <m/>
    <m/>
    <s v="0"/>
    <s v="District"/>
    <s v="2"/>
    <s v="Bakersfield College"/>
    <s v="26"/>
    <x v="9"/>
    <s v="26H"/>
    <s v="ADMISSIONS &amp; RECS."/>
    <s v="26HA"/>
    <s v="ADMISSIONS &amp; RECS."/>
    <m/>
    <m/>
    <m/>
  </r>
  <r>
    <s v="BMC777"/>
    <x v="0"/>
    <s v="LABORF"/>
    <s v="2026"/>
    <n v="64918.94"/>
    <s v="GU001"/>
    <s v="26HAR1"/>
    <s v="2191"/>
    <s v="620000"/>
    <m/>
    <m/>
    <s v="0"/>
    <s v="District"/>
    <s v="2"/>
    <s v="Bakersfield College"/>
    <s v="26"/>
    <x v="9"/>
    <s v="26H"/>
    <s v="ADMISSIONS &amp; RECS."/>
    <s v="26HA"/>
    <s v="ADMISSIONS &amp; RECS."/>
    <m/>
    <m/>
    <m/>
  </r>
  <r>
    <s v="BMC776"/>
    <x v="0"/>
    <s v="LABORF"/>
    <s v="2026"/>
    <n v="58595.24"/>
    <s v="GU001"/>
    <s v="26HAR1"/>
    <s v="2191"/>
    <s v="620000"/>
    <m/>
    <s v="BD"/>
    <s v="0"/>
    <s v="District"/>
    <s v="2"/>
    <s v="Bakersfield College"/>
    <s v="26"/>
    <x v="9"/>
    <s v="26H"/>
    <s v="ADMISSIONS &amp; RECS."/>
    <s v="26HA"/>
    <s v="ADMISSIONS &amp; RECS."/>
    <m/>
    <m/>
    <m/>
  </r>
  <r>
    <s v="BMC709"/>
    <x v="0"/>
    <s v="LABORF"/>
    <s v="2026"/>
    <n v="60283.63"/>
    <s v="GU001"/>
    <s v="26HAR1"/>
    <s v="2191"/>
    <s v="620000"/>
    <m/>
    <m/>
    <s v="0"/>
    <s v="District"/>
    <s v="2"/>
    <s v="Bakersfield College"/>
    <s v="26"/>
    <x v="9"/>
    <s v="26H"/>
    <s v="ADMISSIONS &amp; RECS."/>
    <s v="26HA"/>
    <s v="ADMISSIONS &amp; RECS."/>
    <m/>
    <m/>
    <m/>
  </r>
  <r>
    <s v="BMC856"/>
    <x v="0"/>
    <s v="LABORF"/>
    <s v="2026"/>
    <n v="58813.3"/>
    <s v="GU001"/>
    <s v="26HAR1"/>
    <s v="2191"/>
    <s v="620000"/>
    <m/>
    <m/>
    <s v="0"/>
    <s v="District"/>
    <s v="2"/>
    <s v="Bakersfield College"/>
    <s v="26"/>
    <x v="9"/>
    <s v="26H"/>
    <s v="ADMISSIONS &amp; RECS."/>
    <s v="26HA"/>
    <s v="ADMISSIONS &amp; RECS."/>
    <m/>
    <m/>
    <m/>
  </r>
  <r>
    <s v="BMC724"/>
    <x v="0"/>
    <s v="LABORF"/>
    <s v="2026"/>
    <n v="57378.81"/>
    <s v="GU001"/>
    <s v="26HAR1"/>
    <s v="2191"/>
    <s v="620000"/>
    <m/>
    <m/>
    <s v="0"/>
    <s v="District"/>
    <s v="2"/>
    <s v="Bakersfield College"/>
    <s v="26"/>
    <x v="9"/>
    <s v="26H"/>
    <s v="ADMISSIONS &amp; RECS."/>
    <s v="26HA"/>
    <s v="ADMISSIONS &amp; RECS."/>
    <m/>
    <m/>
    <m/>
  </r>
  <r>
    <s v="BMC203"/>
    <x v="0"/>
    <s v="LABORF"/>
    <s v="2026"/>
    <n v="54614"/>
    <s v="GU001"/>
    <s v="26HAR1"/>
    <s v="2191"/>
    <s v="620000"/>
    <m/>
    <m/>
    <s v="0"/>
    <s v="District"/>
    <s v="2"/>
    <s v="Bakersfield College"/>
    <s v="26"/>
    <x v="9"/>
    <s v="26H"/>
    <s v="ADMISSIONS &amp; RECS."/>
    <s v="26HA"/>
    <s v="ADMISSIONS &amp; RECS."/>
    <m/>
    <m/>
    <m/>
  </r>
  <r>
    <s v="BMN138"/>
    <x v="0"/>
    <s v="LABORF"/>
    <s v="2026"/>
    <n v="56723.38"/>
    <s v="RP384"/>
    <s v="26LEQA"/>
    <s v="2110"/>
    <s v="649090"/>
    <m/>
    <m/>
    <s v="0"/>
    <s v="District"/>
    <s v="2"/>
    <s v="Bakersfield College"/>
    <s v="26"/>
    <x v="9"/>
    <s v="26L"/>
    <s v="Dir Categorical Programs"/>
    <s v="26LA"/>
    <s v="Categorical Programs"/>
    <m/>
    <m/>
    <m/>
  </r>
  <r>
    <s v="BMC686"/>
    <x v="0"/>
    <s v="LABORF"/>
    <s v="2026"/>
    <n v="45864.32"/>
    <s v="RP384"/>
    <s v="26LEQA"/>
    <s v="2191"/>
    <s v="649090"/>
    <m/>
    <m/>
    <s v="0"/>
    <s v="District"/>
    <s v="2"/>
    <s v="Bakersfield College"/>
    <s v="26"/>
    <x v="9"/>
    <s v="26L"/>
    <s v="Dir Categorical Programs"/>
    <s v="26LA"/>
    <s v="Categorical Programs"/>
    <m/>
    <m/>
    <m/>
  </r>
  <r>
    <s v="BMN203"/>
    <x v="0"/>
    <s v="LABORF"/>
    <s v="2026"/>
    <n v="44444.25"/>
    <s v="RP384"/>
    <s v="26LEQA"/>
    <s v="2110"/>
    <s v="649090"/>
    <m/>
    <m/>
    <s v="0"/>
    <s v="District"/>
    <s v="2"/>
    <s v="Bakersfield College"/>
    <s v="26"/>
    <x v="9"/>
    <s v="26L"/>
    <s v="Dir Categorical Programs"/>
    <s v="26LA"/>
    <s v="Categorical Programs"/>
    <m/>
    <m/>
    <m/>
  </r>
  <r>
    <s v="BMN141"/>
    <x v="0"/>
    <s v="LABORF"/>
    <s v="2026"/>
    <n v="44444.25"/>
    <s v="RP384"/>
    <s v="26LEQA"/>
    <s v="2110"/>
    <s v="649090"/>
    <m/>
    <m/>
    <s v="0"/>
    <s v="District"/>
    <s v="2"/>
    <s v="Bakersfield College"/>
    <s v="26"/>
    <x v="9"/>
    <s v="26L"/>
    <s v="Dir Categorical Programs"/>
    <s v="26LA"/>
    <s v="Categorical Programs"/>
    <m/>
    <m/>
    <m/>
  </r>
  <r>
    <s v="BMC686"/>
    <x v="0"/>
    <s v="LABORF"/>
    <s v="2026"/>
    <n v="45864.32"/>
    <s v="RP384"/>
    <s v="26LEQB"/>
    <s v="2191"/>
    <s v="649090"/>
    <m/>
    <m/>
    <s v="0"/>
    <s v="District"/>
    <s v="2"/>
    <s v="Bakersfield College"/>
    <s v="26"/>
    <x v="9"/>
    <s v="26L"/>
    <s v="Dir Categorical Programs"/>
    <s v="26LA"/>
    <s v="Categorical Programs"/>
    <m/>
    <m/>
    <m/>
  </r>
  <r>
    <s v="BMC571"/>
    <x v="0"/>
    <s v="LABORF"/>
    <s v="2026"/>
    <n v="36724.92"/>
    <s v="RP384"/>
    <s v="26LEQB"/>
    <s v="2191"/>
    <s v="649090"/>
    <m/>
    <m/>
    <s v="0"/>
    <s v="District"/>
    <s v="2"/>
    <s v="Bakersfield College"/>
    <s v="26"/>
    <x v="9"/>
    <s v="26L"/>
    <s v="Dir Categorical Programs"/>
    <s v="26LA"/>
    <s v="Categorical Programs"/>
    <m/>
    <m/>
    <m/>
  </r>
  <r>
    <s v="BMC657"/>
    <x v="0"/>
    <s v="LABORF"/>
    <s v="2026"/>
    <n v="36724.92"/>
    <s v="RP384"/>
    <s v="26LEQB"/>
    <s v="2191"/>
    <s v="649090"/>
    <m/>
    <m/>
    <s v="0"/>
    <s v="District"/>
    <s v="2"/>
    <s v="Bakersfield College"/>
    <s v="26"/>
    <x v="9"/>
    <s v="26L"/>
    <s v="Dir Categorical Programs"/>
    <s v="26LA"/>
    <s v="Categorical Programs"/>
    <m/>
    <m/>
    <m/>
  </r>
  <r>
    <s v="BMN138"/>
    <x v="0"/>
    <s v="LABORF"/>
    <s v="2026"/>
    <n v="56723.39"/>
    <s v="RP384"/>
    <s v="26LEQB"/>
    <s v="2110"/>
    <s v="649090"/>
    <m/>
    <m/>
    <s v="0"/>
    <s v="District"/>
    <s v="2"/>
    <s v="Bakersfield College"/>
    <s v="26"/>
    <x v="9"/>
    <s v="26L"/>
    <s v="Dir Categorical Programs"/>
    <s v="26LA"/>
    <s v="Categorical Programs"/>
    <m/>
    <m/>
    <m/>
  </r>
  <r>
    <s v="BMC844"/>
    <x v="0"/>
    <s v="LABORF"/>
    <s v="2026"/>
    <n v="34955.26"/>
    <s v="RP384"/>
    <s v="26LEQB"/>
    <s v="2191"/>
    <s v="649090"/>
    <m/>
    <m/>
    <s v="0"/>
    <s v="District"/>
    <s v="2"/>
    <s v="Bakersfield College"/>
    <s v="26"/>
    <x v="9"/>
    <s v="26L"/>
    <s v="Dir Categorical Programs"/>
    <s v="26LA"/>
    <s v="Categorical Programs"/>
    <m/>
    <m/>
    <m/>
  </r>
  <r>
    <s v="BMC105"/>
    <x v="0"/>
    <s v="LABORF"/>
    <s v="2026"/>
    <n v="37643.019999999997"/>
    <s v="RP384"/>
    <s v="26LEQB"/>
    <s v="2191"/>
    <s v="649090"/>
    <m/>
    <m/>
    <s v="0"/>
    <s v="District"/>
    <s v="2"/>
    <s v="Bakersfield College"/>
    <s v="26"/>
    <x v="9"/>
    <s v="26L"/>
    <s v="Dir Categorical Programs"/>
    <s v="26LA"/>
    <s v="Categorical Programs"/>
    <m/>
    <m/>
    <m/>
  </r>
  <r>
    <s v="BMC682"/>
    <x v="0"/>
    <s v="LABORF"/>
    <s v="2026"/>
    <n v="34955.26"/>
    <s v="RP384"/>
    <s v="26LEQB"/>
    <s v="2191"/>
    <s v="649090"/>
    <m/>
    <m/>
    <s v="0"/>
    <s v="District"/>
    <s v="2"/>
    <s v="Bakersfield College"/>
    <s v="26"/>
    <x v="9"/>
    <s v="26L"/>
    <s v="Dir Categorical Programs"/>
    <s v="26LA"/>
    <s v="Categorical Programs"/>
    <m/>
    <m/>
    <m/>
  </r>
  <r>
    <s v="BMC810"/>
    <x v="0"/>
    <s v="LABORF"/>
    <s v="2026"/>
    <n v="39548.660000000003"/>
    <s v="RP384"/>
    <s v="26LEQB"/>
    <s v="2191"/>
    <s v="649090"/>
    <m/>
    <m/>
    <s v="0"/>
    <s v="District"/>
    <s v="2"/>
    <s v="Bakersfield College"/>
    <s v="26"/>
    <x v="9"/>
    <s v="26L"/>
    <s v="Dir Categorical Programs"/>
    <s v="26LA"/>
    <s v="Categorical Programs"/>
    <m/>
    <m/>
    <m/>
  </r>
  <r>
    <s v="BMC815"/>
    <x v="0"/>
    <s v="LABORF"/>
    <s v="2026"/>
    <n v="36724.92"/>
    <s v="RP384"/>
    <s v="26LEQB"/>
    <s v="2191"/>
    <s v="649090"/>
    <m/>
    <m/>
    <s v="0"/>
    <s v="District"/>
    <s v="2"/>
    <s v="Bakersfield College"/>
    <s v="26"/>
    <x v="9"/>
    <s v="26L"/>
    <s v="Dir Categorical Programs"/>
    <s v="26LA"/>
    <s v="Categorical Programs"/>
    <m/>
    <m/>
    <m/>
  </r>
  <r>
    <s v="BMC515"/>
    <x v="0"/>
    <s v="LABORF"/>
    <s v="2026"/>
    <n v="49390.91"/>
    <s v="RP384"/>
    <s v="26LEQB"/>
    <s v="2191"/>
    <s v="649090"/>
    <m/>
    <m/>
    <s v="0"/>
    <s v="District"/>
    <s v="2"/>
    <s v="Bakersfield College"/>
    <s v="26"/>
    <x v="9"/>
    <s v="26L"/>
    <s v="Dir Categorical Programs"/>
    <s v="26LA"/>
    <s v="Categorical Programs"/>
    <m/>
    <m/>
    <m/>
  </r>
  <r>
    <s v="BMF056"/>
    <x v="0"/>
    <s v="LABORF"/>
    <s v="2026"/>
    <n v="61447"/>
    <s v="RP384"/>
    <s v="26LEQB"/>
    <s v="1231"/>
    <s v="649090"/>
    <m/>
    <m/>
    <s v="0"/>
    <s v="District"/>
    <s v="2"/>
    <s v="Bakersfield College"/>
    <s v="26"/>
    <x v="9"/>
    <s v="26L"/>
    <s v="Dir Categorical Programs"/>
    <s v="26LA"/>
    <s v="Categorical Programs"/>
    <m/>
    <m/>
    <m/>
  </r>
  <r>
    <s v="BPE010"/>
    <x v="0"/>
    <s v="LABORF"/>
    <s v="2026"/>
    <n v="0"/>
    <s v="RS4001"/>
    <s v="26PCAS"/>
    <s v="2394"/>
    <s v="643020"/>
    <s v="CASSPS"/>
    <m/>
    <s v="0"/>
    <s v="District"/>
    <s v="2"/>
    <s v="Bakersfield College"/>
    <s v="26"/>
    <x v="9"/>
    <s v="26P"/>
    <s v="BC Cal SOAP"/>
    <s v="26PA"/>
    <s v="BC Cal SOAP"/>
    <m/>
    <m/>
    <m/>
  </r>
  <r>
    <s v="CMM002"/>
    <x v="0"/>
    <s v="LABORF"/>
    <s v="2026"/>
    <n v="100988.3"/>
    <s v="GU001"/>
    <s v="400PR0"/>
    <s v="1214"/>
    <s v="711001"/>
    <m/>
    <s v="CI"/>
    <s v="0"/>
    <s v="District"/>
    <s v="4"/>
    <s v="Cerro Coso College"/>
    <s v="40"/>
    <x v="10"/>
    <s v="400"/>
    <s v="President - Cerro Coso College"/>
    <s v="400A"/>
    <s v="President - Cerro Coso College"/>
    <m/>
    <m/>
    <m/>
  </r>
  <r>
    <s v="CPE028"/>
    <x v="0"/>
    <s v="LABORF"/>
    <s v="2026"/>
    <n v="0"/>
    <s v="RP384"/>
    <s v="40KEQ9"/>
    <s v="2394"/>
    <s v="649090"/>
    <m/>
    <s v="CI"/>
    <s v="0"/>
    <s v="District"/>
    <s v="4"/>
    <s v="Cerro Coso College"/>
    <s v="40"/>
    <x v="10"/>
    <s v="40K"/>
    <s v="Equity"/>
    <s v="40KA"/>
    <s v="Equity"/>
    <m/>
    <m/>
    <m/>
  </r>
  <r>
    <s v="CMC255"/>
    <x v="0"/>
    <s v="LABORF"/>
    <s v="2026"/>
    <n v="5881.33"/>
    <s v="RP384"/>
    <s v="40KEQA"/>
    <s v="2191"/>
    <s v="649090"/>
    <m/>
    <s v="CI"/>
    <s v="0"/>
    <s v="District"/>
    <s v="4"/>
    <s v="Cerro Coso College"/>
    <s v="40"/>
    <x v="10"/>
    <s v="40K"/>
    <s v="Equity"/>
    <s v="40KA"/>
    <s v="Equity"/>
    <m/>
    <m/>
    <m/>
  </r>
  <r>
    <s v="CMC069"/>
    <x v="0"/>
    <s v="LABORF"/>
    <s v="2026"/>
    <n v="5418.17"/>
    <s v="RP384"/>
    <s v="40KEQA"/>
    <s v="2191"/>
    <s v="649090"/>
    <m/>
    <s v="CM"/>
    <s v="0"/>
    <s v="District"/>
    <s v="4"/>
    <s v="Cerro Coso College"/>
    <s v="40"/>
    <x v="10"/>
    <s v="40K"/>
    <s v="Equity"/>
    <s v="40KA"/>
    <s v="Equity"/>
    <m/>
    <m/>
    <m/>
  </r>
  <r>
    <s v="CMC069"/>
    <x v="0"/>
    <s v="LABORF"/>
    <s v="2026"/>
    <n v="5418.17"/>
    <s v="RP384"/>
    <s v="40KEQB"/>
    <s v="2191"/>
    <s v="649090"/>
    <m/>
    <s v="CM"/>
    <s v="0"/>
    <s v="District"/>
    <s v="4"/>
    <s v="Cerro Coso College"/>
    <s v="40"/>
    <x v="10"/>
    <s v="40K"/>
    <s v="Equity"/>
    <s v="40KA"/>
    <s v="Equity"/>
    <m/>
    <m/>
    <m/>
  </r>
  <r>
    <s v="CMC283"/>
    <x v="0"/>
    <s v="LABORF"/>
    <s v="2026"/>
    <n v="7344.99"/>
    <s v="RP384"/>
    <s v="40KEQB"/>
    <s v="2191"/>
    <s v="649090"/>
    <m/>
    <s v="CI"/>
    <s v="0"/>
    <s v="District"/>
    <s v="4"/>
    <s v="Cerro Coso College"/>
    <s v="40"/>
    <x v="10"/>
    <s v="40K"/>
    <s v="Equity"/>
    <s v="40KA"/>
    <s v="Equity"/>
    <m/>
    <m/>
    <m/>
  </r>
  <r>
    <s v="CA2530"/>
    <x v="0"/>
    <s v="LABORF"/>
    <s v="2026"/>
    <n v="0"/>
    <s v="GU001"/>
    <s v="410VI0"/>
    <s v="1310"/>
    <s v="089900"/>
    <m/>
    <s v="CI"/>
    <s v="0"/>
    <s v="District"/>
    <s v="4"/>
    <s v="Cerro Coso College"/>
    <s v="41"/>
    <x v="11"/>
    <s v="410"/>
    <s v="VP Academic Affairs"/>
    <s v="410A"/>
    <s v="CC - VP Academic Affairs"/>
    <m/>
    <m/>
    <m/>
  </r>
  <r>
    <s v="CMF149"/>
    <x v="0"/>
    <s v="LABORF"/>
    <s v="2026"/>
    <n v="116160.7"/>
    <s v="GU001"/>
    <s v="411AH1"/>
    <s v="1100"/>
    <s v="120100"/>
    <m/>
    <s v="CI"/>
    <s v="0"/>
    <s v="District"/>
    <s v="4"/>
    <s v="Cerro Coso College"/>
    <s v="41"/>
    <x v="11"/>
    <s v="411"/>
    <s v="Dean of Career Technical Education"/>
    <s v="411A"/>
    <s v="Dean of Career Technical Education"/>
    <m/>
    <m/>
    <m/>
  </r>
  <r>
    <s v="CMF226"/>
    <x v="0"/>
    <s v="LABORF"/>
    <s v="2026"/>
    <n v="97797.99"/>
    <s v="GU001"/>
    <s v="411AH1"/>
    <s v="1100"/>
    <s v="120100"/>
    <m/>
    <s v="CI"/>
    <s v="0"/>
    <s v="District"/>
    <s v="4"/>
    <s v="Cerro Coso College"/>
    <s v="41"/>
    <x v="11"/>
    <s v="411"/>
    <s v="Dean of Career Technical Education"/>
    <s v="411A"/>
    <s v="Dean of Career Technical Education"/>
    <m/>
    <m/>
    <m/>
  </r>
  <r>
    <s v="CPE055"/>
    <x v="0"/>
    <s v="LABORF"/>
    <s v="2026"/>
    <n v="0"/>
    <s v="CE012"/>
    <s v="411CE1"/>
    <s v="2412"/>
    <s v="682000"/>
    <m/>
    <s v="CM"/>
    <s v="0"/>
    <s v="District"/>
    <s v="4"/>
    <s v="Cerro Coso College"/>
    <s v="41"/>
    <x v="11"/>
    <s v="411"/>
    <s v="Dean of Career Technical Education"/>
    <s v="411A"/>
    <s v="Dean of Career Technical Education"/>
    <m/>
    <m/>
    <m/>
  </r>
  <r>
    <s v="CMF115"/>
    <x v="0"/>
    <s v="LABORF"/>
    <s v="2026"/>
    <n v="154352.71"/>
    <s v="GU001"/>
    <s v="411CI1"/>
    <s v="1100"/>
    <s v="130500"/>
    <m/>
    <s v="CI"/>
    <s v="0"/>
    <s v="District"/>
    <s v="4"/>
    <s v="Cerro Coso College"/>
    <s v="41"/>
    <x v="11"/>
    <s v="411"/>
    <s v="Dean of Career Technical Education"/>
    <s v="411A"/>
    <s v="Dean of Career Technical Education"/>
    <m/>
    <m/>
    <m/>
  </r>
  <r>
    <s v="CTC020"/>
    <x v="0"/>
    <s v="LABORF"/>
    <s v="2026"/>
    <n v="0"/>
    <s v="RP045"/>
    <s v="411EH2"/>
    <s v="2399"/>
    <s v="601000"/>
    <m/>
    <s v="CI"/>
    <s v="0"/>
    <s v="District"/>
    <s v="4"/>
    <s v="Cerro Coso College"/>
    <s v="41"/>
    <x v="11"/>
    <s v="411"/>
    <s v="Dean of Career Technical Education"/>
    <s v="411A"/>
    <s v="Dean of Career Technical Education"/>
    <m/>
    <m/>
    <m/>
  </r>
  <r>
    <s v="CMC250"/>
    <x v="0"/>
    <s v="LABORF"/>
    <s v="2026"/>
    <n v="48689.2"/>
    <s v="GU001"/>
    <s v="411IL1"/>
    <s v="2211"/>
    <s v="095650"/>
    <m/>
    <s v="CI"/>
    <s v="0"/>
    <s v="District"/>
    <s v="4"/>
    <s v="Cerro Coso College"/>
    <s v="41"/>
    <x v="11"/>
    <s v="411"/>
    <s v="Dean of Career Technical Education"/>
    <s v="411A"/>
    <s v="Dean of Career Technical Education"/>
    <m/>
    <m/>
    <m/>
  </r>
  <r>
    <s v="CMF152"/>
    <x v="0"/>
    <s v="LABORF"/>
    <s v="2026"/>
    <n v="6233.37"/>
    <s v="GU001"/>
    <s v="411IL1"/>
    <s v="1252"/>
    <s v="601000"/>
    <m/>
    <s v="CI"/>
    <s v="0"/>
    <s v="District"/>
    <s v="4"/>
    <s v="Cerro Coso College"/>
    <s v="41"/>
    <x v="11"/>
    <s v="411"/>
    <s v="Dean of Career Technical Education"/>
    <s v="411A"/>
    <s v="Dean of Career Technical Education"/>
    <m/>
    <m/>
    <m/>
  </r>
  <r>
    <s v="CMF223"/>
    <x v="0"/>
    <s v="LABORF"/>
    <s v="2026"/>
    <n v="107260.37"/>
    <s v="GU001"/>
    <s v="411NT1"/>
    <s v="1100"/>
    <s v="070100"/>
    <m/>
    <s v="CI"/>
    <s v="0"/>
    <s v="District"/>
    <s v="4"/>
    <s v="Cerro Coso College"/>
    <s v="41"/>
    <x v="11"/>
    <s v="411"/>
    <s v="Dean of Career Technical Education"/>
    <s v="411A"/>
    <s v="Dean of Career Technical Education"/>
    <m/>
    <m/>
    <m/>
  </r>
  <r>
    <s v="DMM010"/>
    <x v="0"/>
    <s v="LABORF"/>
    <s v="2026"/>
    <n v="32050.49"/>
    <s v="RP611"/>
    <s v="411VTV"/>
    <s v="1214"/>
    <s v="601000"/>
    <s v="PERVD3"/>
    <s v="CI"/>
    <s v="0"/>
    <s v="District"/>
    <s v="4"/>
    <s v="Cerro Coso College"/>
    <s v="41"/>
    <x v="11"/>
    <s v="411"/>
    <s v="Dean of Career Technical Education"/>
    <s v="411A"/>
    <s v="Dean of Career Technical Education"/>
    <m/>
    <m/>
    <m/>
  </r>
  <r>
    <s v="CMN038"/>
    <x v="0"/>
    <s v="LABORF"/>
    <s v="2026"/>
    <n v="15938.96"/>
    <s v="RP613"/>
    <s v="411WL9"/>
    <s v="2110"/>
    <s v="679000"/>
    <s v="C78233"/>
    <s v="CI"/>
    <s v="0"/>
    <s v="District"/>
    <s v="4"/>
    <s v="Cerro Coso College"/>
    <s v="41"/>
    <x v="11"/>
    <s v="411"/>
    <s v="Dean of Career Technical Education"/>
    <s v="411A"/>
    <s v="Dean of Career Technical Education"/>
    <m/>
    <m/>
    <m/>
  </r>
  <r>
    <s v="CMM006"/>
    <x v="0"/>
    <s v="LABORF"/>
    <s v="2026"/>
    <n v="32724.35"/>
    <s v="RP613"/>
    <s v="411WR9"/>
    <s v="1214"/>
    <s v="601000"/>
    <s v="R84668"/>
    <s v="CI"/>
    <s v="0"/>
    <s v="District"/>
    <s v="4"/>
    <s v="Cerro Coso College"/>
    <s v="41"/>
    <x v="11"/>
    <s v="411"/>
    <s v="Dean of Career Technical Education"/>
    <s v="411A"/>
    <s v="Dean of Career Technical Education"/>
    <m/>
    <m/>
    <m/>
  </r>
  <r>
    <s v="CEC009"/>
    <x v="0"/>
    <s v="LABORF"/>
    <s v="2026"/>
    <n v="43327.73"/>
    <s v="GU001"/>
    <s v="415BI1"/>
    <s v="2191"/>
    <s v="601000"/>
    <m/>
    <s v="CB"/>
    <s v="0"/>
    <s v="District"/>
    <s v="4"/>
    <s v="Cerro Coso College"/>
    <s v="41"/>
    <x v="11"/>
    <s v="415"/>
    <s v="Director of Eastern Sierra Center"/>
    <s v="415A"/>
    <s v="CC  -  EASTERN SIERRA CENTER"/>
    <m/>
    <m/>
    <m/>
  </r>
  <r>
    <s v="CMC069"/>
    <x v="0"/>
    <s v="LABORF"/>
    <s v="2026"/>
    <n v="6596.72"/>
    <s v="RP107"/>
    <s v="415WE1"/>
    <s v="2191"/>
    <s v="631000"/>
    <m/>
    <s v="CB"/>
    <s v="0"/>
    <s v="District"/>
    <s v="4"/>
    <s v="Cerro Coso College"/>
    <s v="41"/>
    <x v="11"/>
    <s v="415"/>
    <s v="Director of Eastern Sierra Center"/>
    <s v="415A"/>
    <s v="CC  -  EASTERN SIERRA CENTER"/>
    <m/>
    <m/>
    <m/>
  </r>
  <r>
    <s v="CMC039"/>
    <x v="0"/>
    <s v="LABORF"/>
    <s v="2026"/>
    <n v="61803.040000000001"/>
    <s v="GU001"/>
    <s v="418KV1"/>
    <s v="2191"/>
    <s v="601000"/>
    <m/>
    <s v="CK"/>
    <s v="0"/>
    <s v="District"/>
    <s v="4"/>
    <s v="Cerro Coso College"/>
    <s v="41"/>
    <x v="11"/>
    <s v="418"/>
    <s v="Director - KRV/South Kern"/>
    <s v="418A"/>
    <s v="KRV/South Kern Campus"/>
    <m/>
    <m/>
    <m/>
  </r>
  <r>
    <s v="CMC293"/>
    <x v="0"/>
    <s v="LABORF"/>
    <s v="2026"/>
    <n v="32151.3"/>
    <s v="GU001"/>
    <s v="418TH1"/>
    <s v="2191"/>
    <s v="601000"/>
    <m/>
    <s v="CT"/>
    <s v="0"/>
    <s v="District"/>
    <s v="4"/>
    <s v="Cerro Coso College"/>
    <s v="41"/>
    <x v="11"/>
    <s v="418"/>
    <s v="Director - KRV/South Kern"/>
    <s v="418A"/>
    <s v="KRV/South Kern Campus"/>
    <m/>
    <m/>
    <m/>
  </r>
  <r>
    <s v="CMF124"/>
    <x v="0"/>
    <s v="LABORF"/>
    <s v="2026"/>
    <n v="71206.399999999994"/>
    <s v="GU001"/>
    <s v="41ECM1"/>
    <s v="1100"/>
    <s v="150100"/>
    <m/>
    <s v="CB"/>
    <s v="0"/>
    <s v="District"/>
    <s v="4"/>
    <s v="Cerro Coso College"/>
    <s v="41"/>
    <x v="11"/>
    <s v="41E"/>
    <s v="Dean, Liberal Arts &amp; Science"/>
    <s v="41EB"/>
    <s v="CC-Communications"/>
    <m/>
    <m/>
    <m/>
  </r>
  <r>
    <s v="CMF114"/>
    <x v="0"/>
    <s v="LABORF"/>
    <s v="2026"/>
    <n v="77875.789999999994"/>
    <s v="GU001"/>
    <s v="41ECM1"/>
    <s v="1100"/>
    <s v="150100"/>
    <m/>
    <s v="CT"/>
    <s v="0"/>
    <s v="District"/>
    <s v="4"/>
    <s v="Cerro Coso College"/>
    <s v="41"/>
    <x v="11"/>
    <s v="41E"/>
    <s v="Dean, Liberal Arts &amp; Science"/>
    <s v="41EB"/>
    <s v="CC-Communications"/>
    <m/>
    <m/>
    <m/>
  </r>
  <r>
    <s v="CMF024"/>
    <x v="0"/>
    <s v="LABORF"/>
    <s v="2026"/>
    <n v="165155.19"/>
    <s v="GU001"/>
    <s v="41ECM1"/>
    <s v="1100"/>
    <s v="150100"/>
    <m/>
    <s v="CI"/>
    <s v="0"/>
    <s v="District"/>
    <s v="4"/>
    <s v="Cerro Coso College"/>
    <s v="41"/>
    <x v="11"/>
    <s v="41E"/>
    <s v="Dean, Liberal Arts &amp; Science"/>
    <s v="41EB"/>
    <s v="CC-Communications"/>
    <m/>
    <m/>
    <m/>
  </r>
  <r>
    <s v="CMF104"/>
    <x v="0"/>
    <s v="LABORF"/>
    <s v="2026"/>
    <n v="112690.42"/>
    <s v="GU001"/>
    <s v="41ECM1"/>
    <s v="1100"/>
    <s v="150100"/>
    <m/>
    <s v="CI"/>
    <s v="0"/>
    <s v="District"/>
    <s v="4"/>
    <s v="Cerro Coso College"/>
    <s v="41"/>
    <x v="11"/>
    <s v="41E"/>
    <s v="Dean, Liberal Arts &amp; Science"/>
    <s v="41EB"/>
    <s v="CC-Communications"/>
    <m/>
    <m/>
    <m/>
  </r>
  <r>
    <s v="CMF001"/>
    <x v="0"/>
    <s v="LABORF"/>
    <s v="2026"/>
    <n v="123873.41"/>
    <s v="GU001"/>
    <s v="41EPH1"/>
    <s v="1100"/>
    <s v="083500"/>
    <m/>
    <s v="CI"/>
    <s v="0"/>
    <s v="District"/>
    <s v="4"/>
    <s v="Cerro Coso College"/>
    <s v="41"/>
    <x v="11"/>
    <s v="41E"/>
    <s v="Dean, Liberal Arts &amp; Science"/>
    <s v="41ED"/>
    <s v="CC-PE &amp; Health"/>
    <m/>
    <m/>
    <m/>
  </r>
  <r>
    <s v="CTF004"/>
    <x v="0"/>
    <s v="LABORF"/>
    <s v="2026"/>
    <n v="29221.200000000001"/>
    <s v="GU001"/>
    <s v="41ESC1"/>
    <s v="1311"/>
    <s v="040100"/>
    <m/>
    <s v="CM"/>
    <s v="0"/>
    <s v="District"/>
    <s v="4"/>
    <s v="Cerro Coso College"/>
    <s v="41"/>
    <x v="11"/>
    <s v="41E"/>
    <s v="Dean, Liberal Arts &amp; Science"/>
    <s v="41EE"/>
    <s v="CC-Science"/>
    <m/>
    <m/>
    <m/>
  </r>
  <r>
    <s v="CMF213"/>
    <x v="0"/>
    <s v="LABORF"/>
    <s v="2026"/>
    <n v="118395.37"/>
    <s v="GU001"/>
    <s v="41EVP1"/>
    <s v="1100"/>
    <s v="100200"/>
    <m/>
    <s v="CI"/>
    <s v="0"/>
    <s v="District"/>
    <s v="4"/>
    <s v="Cerro Coso College"/>
    <s v="41"/>
    <x v="11"/>
    <s v="41E"/>
    <s v="Dean, Liberal Arts &amp; Science"/>
    <s v="41EG"/>
    <s v="CC-Visual &amp; Perf Arts"/>
    <m/>
    <m/>
    <m/>
  </r>
  <r>
    <s v="CMF011"/>
    <x v="0"/>
    <s v="LABORF"/>
    <s v="2026"/>
    <n v="151522.22"/>
    <s v="GU001"/>
    <s v="41ELI1"/>
    <s v="1241"/>
    <s v="612000"/>
    <m/>
    <s v="CI"/>
    <s v="0"/>
    <s v="District"/>
    <s v="4"/>
    <s v="Cerro Coso College"/>
    <s v="41"/>
    <x v="11"/>
    <s v="41E"/>
    <s v="Dean, Liberal Arts &amp; Science"/>
    <s v="41EI"/>
    <s v="CC-Library"/>
    <m/>
    <m/>
    <m/>
  </r>
  <r>
    <s v="CMF219"/>
    <x v="0"/>
    <s v="LABORF"/>
    <s v="2026"/>
    <n v="21724.080000000002"/>
    <s v="GU001"/>
    <s v="41ELI1"/>
    <s v="1241"/>
    <s v="612000"/>
    <m/>
    <s v="CT"/>
    <s v="0"/>
    <s v="District"/>
    <s v="4"/>
    <s v="Cerro Coso College"/>
    <s v="41"/>
    <x v="11"/>
    <s v="41E"/>
    <s v="Dean, Liberal Arts &amp; Science"/>
    <s v="41EI"/>
    <s v="CC-Library"/>
    <m/>
    <m/>
    <m/>
  </r>
  <r>
    <s v="CMM003"/>
    <x v="0"/>
    <s v="LABORF"/>
    <s v="2026"/>
    <n v="73917.14"/>
    <s v="GU001"/>
    <s v="420VS0"/>
    <s v="1214"/>
    <s v="645000"/>
    <m/>
    <s v="CI"/>
    <s v="0"/>
    <s v="District"/>
    <s v="4"/>
    <s v="Cerro Coso College"/>
    <s v="42"/>
    <x v="12"/>
    <s v="420"/>
    <s v="VP Student Services"/>
    <s v="420A"/>
    <s v="CC  -  VP STUDENT SERVICES"/>
    <m/>
    <m/>
    <m/>
  </r>
  <r>
    <s v="CMF113"/>
    <x v="0"/>
    <s v="LABORF"/>
    <s v="2026"/>
    <n v="697.22"/>
    <s v="RP009"/>
    <s v="422CA1"/>
    <s v="1231"/>
    <s v="643010"/>
    <s v="CARDCA"/>
    <s v="CI"/>
    <s v="0"/>
    <s v="District"/>
    <s v="4"/>
    <s v="Cerro Coso College"/>
    <s v="42"/>
    <x v="12"/>
    <s v="422"/>
    <s v="Dir Access Program"/>
    <s v="422C"/>
    <s v="Care"/>
    <m/>
    <m/>
    <m/>
  </r>
  <r>
    <s v="CMC067"/>
    <x v="0"/>
    <s v="LABORF"/>
    <s v="2026"/>
    <n v="3396.11"/>
    <s v="RP009"/>
    <s v="422CA1"/>
    <s v="2191"/>
    <s v="643010"/>
    <s v="CARDCB"/>
    <s v="CI"/>
    <s v="0"/>
    <s v="District"/>
    <s v="4"/>
    <s v="Cerro Coso College"/>
    <s v="42"/>
    <x v="12"/>
    <s v="422"/>
    <s v="Dir Access Program"/>
    <s v="422C"/>
    <s v="Care"/>
    <m/>
    <m/>
    <m/>
  </r>
  <r>
    <s v="CMC263"/>
    <x v="0"/>
    <s v="LABORF"/>
    <s v="2026"/>
    <n v="0"/>
    <s v="RP009"/>
    <s v="422CA1"/>
    <s v="2191"/>
    <s v="643010"/>
    <s v="CARDCB"/>
    <s v="CI"/>
    <s v="0"/>
    <s v="District"/>
    <s v="4"/>
    <s v="Cerro Coso College"/>
    <s v="42"/>
    <x v="12"/>
    <s v="422"/>
    <s v="Dir Access Program"/>
    <s v="422C"/>
    <s v="Care"/>
    <m/>
    <m/>
    <m/>
  </r>
  <r>
    <s v="CMF211"/>
    <x v="0"/>
    <s v="LABORF"/>
    <s v="2026"/>
    <n v="2650.44"/>
    <s v="RP009"/>
    <s v="422CA1"/>
    <s v="1231"/>
    <s v="643010"/>
    <s v="CARDCB"/>
    <s v="CT"/>
    <s v="0"/>
    <s v="District"/>
    <s v="4"/>
    <s v="Cerro Coso College"/>
    <s v="42"/>
    <x v="12"/>
    <s v="422"/>
    <s v="Dir Access Program"/>
    <s v="422C"/>
    <s v="Care"/>
    <m/>
    <m/>
    <m/>
  </r>
  <r>
    <s v="CMC262"/>
    <x v="0"/>
    <s v="LABORF"/>
    <s v="2026"/>
    <n v="3528.8"/>
    <s v="RP009"/>
    <s v="422CA1"/>
    <s v="2191"/>
    <s v="643010"/>
    <s v="CARDCA"/>
    <s v="CI"/>
    <s v="0"/>
    <s v="District"/>
    <s v="4"/>
    <s v="Cerro Coso College"/>
    <s v="42"/>
    <x v="12"/>
    <s v="422"/>
    <s v="Dir Access Program"/>
    <s v="422C"/>
    <s v="Care"/>
    <m/>
    <m/>
    <m/>
  </r>
  <r>
    <s v="CMC084"/>
    <x v="0"/>
    <s v="LABORF"/>
    <s v="2026"/>
    <n v="4060.85"/>
    <s v="RP006"/>
    <s v="422DS1"/>
    <s v="2191"/>
    <s v="642000"/>
    <m/>
    <s v="CI"/>
    <s v="0"/>
    <s v="District"/>
    <s v="4"/>
    <s v="Cerro Coso College"/>
    <s v="42"/>
    <x v="12"/>
    <s v="422"/>
    <s v="Dir Access Program"/>
    <s v="422D"/>
    <s v="DSPS"/>
    <m/>
    <m/>
    <m/>
  </r>
  <r>
    <s v="CMN038"/>
    <x v="0"/>
    <s v="LABORF"/>
    <s v="2026"/>
    <n v="5312.99"/>
    <s v="RP006"/>
    <s v="422DS1"/>
    <s v="2110"/>
    <s v="642000"/>
    <m/>
    <s v="CI"/>
    <s v="0"/>
    <s v="District"/>
    <s v="4"/>
    <s v="Cerro Coso College"/>
    <s v="42"/>
    <x v="12"/>
    <s v="422"/>
    <s v="Dir Access Program"/>
    <s v="422D"/>
    <s v="DSPS"/>
    <m/>
    <m/>
    <m/>
  </r>
  <r>
    <s v="CMF211"/>
    <x v="0"/>
    <s v="LABORF"/>
    <s v="2026"/>
    <n v="9332.36"/>
    <s v="RP006"/>
    <s v="422DS1"/>
    <s v="1231"/>
    <s v="642000"/>
    <m/>
    <s v="CP"/>
    <s v="0"/>
    <s v="District"/>
    <s v="4"/>
    <s v="Cerro Coso College"/>
    <s v="42"/>
    <x v="12"/>
    <s v="422"/>
    <s v="Dir Access Program"/>
    <s v="422D"/>
    <s v="DSPS"/>
    <m/>
    <m/>
    <m/>
  </r>
  <r>
    <s v="CMC059"/>
    <x v="0"/>
    <s v="LABORF"/>
    <s v="2026"/>
    <n v="2941.24"/>
    <s v="RP005"/>
    <s v="422EO1"/>
    <s v="2191"/>
    <s v="643000"/>
    <s v="EOPDCA"/>
    <s v="CI"/>
    <s v="0"/>
    <s v="District"/>
    <s v="4"/>
    <s v="Cerro Coso College"/>
    <s v="42"/>
    <x v="12"/>
    <s v="422"/>
    <s v="Dir Access Program"/>
    <s v="422E"/>
    <s v="EOPS"/>
    <m/>
    <m/>
    <m/>
  </r>
  <r>
    <s v="CMC144"/>
    <x v="0"/>
    <s v="LABORF"/>
    <s v="2026"/>
    <n v="5071.46"/>
    <s v="RP005"/>
    <s v="422EO1"/>
    <s v="2191"/>
    <s v="643000"/>
    <s v="EOPDCB"/>
    <s v="CT"/>
    <s v="0"/>
    <s v="District"/>
    <s v="4"/>
    <s v="Cerro Coso College"/>
    <s v="42"/>
    <x v="12"/>
    <s v="422"/>
    <s v="Dir Access Program"/>
    <s v="422E"/>
    <s v="EOPS"/>
    <m/>
    <m/>
    <m/>
  </r>
  <r>
    <s v="CMC067"/>
    <x v="0"/>
    <s v="LABORF"/>
    <s v="2026"/>
    <n v="9967.24"/>
    <s v="RP005"/>
    <s v="422EO1"/>
    <s v="2191"/>
    <s v="643000"/>
    <s v="EOPDCB"/>
    <s v="CI"/>
    <s v="0"/>
    <s v="District"/>
    <s v="4"/>
    <s v="Cerro Coso College"/>
    <s v="42"/>
    <x v="12"/>
    <s v="422"/>
    <s v="Dir Access Program"/>
    <s v="422E"/>
    <s v="EOPS"/>
    <m/>
    <m/>
    <m/>
  </r>
  <r>
    <s v="CMF117"/>
    <x v="0"/>
    <s v="LABORF"/>
    <s v="2026"/>
    <n v="2715.51"/>
    <s v="RP005"/>
    <s v="422EO1"/>
    <s v="1231"/>
    <s v="643000"/>
    <s v="EOPDCA"/>
    <s v="CI"/>
    <s v="0"/>
    <s v="District"/>
    <s v="4"/>
    <s v="Cerro Coso College"/>
    <s v="42"/>
    <x v="12"/>
    <s v="422"/>
    <s v="Dir Access Program"/>
    <s v="422E"/>
    <s v="EOPS"/>
    <m/>
    <m/>
    <m/>
  </r>
  <r>
    <s v="CMC262"/>
    <x v="0"/>
    <s v="LABORF"/>
    <s v="2026"/>
    <n v="22643.119999999999"/>
    <s v="RP005"/>
    <s v="422EO1"/>
    <s v="2191"/>
    <s v="643000"/>
    <s v="EOPDCB"/>
    <s v="CI"/>
    <s v="0"/>
    <s v="District"/>
    <s v="4"/>
    <s v="Cerro Coso College"/>
    <s v="42"/>
    <x v="12"/>
    <s v="422"/>
    <s v="Dir Access Program"/>
    <s v="422E"/>
    <s v="EOPS"/>
    <m/>
    <m/>
    <m/>
  </r>
  <r>
    <s v="CMC238"/>
    <x v="0"/>
    <s v="LABORF"/>
    <s v="2026"/>
    <n v="6028.26"/>
    <s v="RP350"/>
    <s v="422CW1"/>
    <s v="2191"/>
    <s v="641010"/>
    <s v="CALDJD"/>
    <s v="CI"/>
    <s v="0"/>
    <s v="District"/>
    <s v="4"/>
    <s v="Cerro Coso College"/>
    <s v="42"/>
    <x v="12"/>
    <s v="422"/>
    <s v="Dir Access Program"/>
    <s v="422F"/>
    <s v="CalWorks/TANF"/>
    <m/>
    <m/>
    <m/>
  </r>
  <r>
    <s v="CMF113"/>
    <x v="0"/>
    <s v="LABORF"/>
    <s v="2026"/>
    <n v="9167.2000000000007"/>
    <s v="RP350"/>
    <s v="422CW1"/>
    <s v="1231"/>
    <s v="641010"/>
    <s v="CALDCO"/>
    <s v="CI"/>
    <s v="0"/>
    <s v="District"/>
    <s v="4"/>
    <s v="Cerro Coso College"/>
    <s v="42"/>
    <x v="12"/>
    <s v="422"/>
    <s v="Dir Access Program"/>
    <s v="422F"/>
    <s v="CalWorks/TANF"/>
    <m/>
    <m/>
    <m/>
  </r>
  <r>
    <s v="CMC255"/>
    <x v="0"/>
    <s v="LABORF"/>
    <s v="2026"/>
    <n v="5293.2"/>
    <s v="RP350"/>
    <s v="422CW1"/>
    <s v="2191"/>
    <s v="641010"/>
    <s v="CALDCO"/>
    <s v="CI"/>
    <s v="0"/>
    <s v="District"/>
    <s v="4"/>
    <s v="Cerro Coso College"/>
    <s v="42"/>
    <x v="12"/>
    <s v="422"/>
    <s v="Dir Access Program"/>
    <s v="422F"/>
    <s v="CalWorks/TANF"/>
    <m/>
    <m/>
    <m/>
  </r>
  <r>
    <s v="CMC156"/>
    <x v="0"/>
    <s v="LABORF"/>
    <s v="2026"/>
    <n v="7992.3"/>
    <s v="RP350"/>
    <s v="422CW1"/>
    <s v="2191"/>
    <s v="641010"/>
    <s v="CALDJD"/>
    <s v="CI"/>
    <s v="0"/>
    <s v="District"/>
    <s v="4"/>
    <s v="Cerro Coso College"/>
    <s v="42"/>
    <x v="12"/>
    <s v="422"/>
    <s v="Dir Access Program"/>
    <s v="422F"/>
    <s v="CalWorks/TANF"/>
    <m/>
    <m/>
    <m/>
  </r>
  <r>
    <s v="CMC260"/>
    <x v="0"/>
    <s v="LABORF"/>
    <s v="2026"/>
    <n v="2940.67"/>
    <s v="RP037"/>
    <s v="424BN1"/>
    <s v="2191"/>
    <s v="649090"/>
    <m/>
    <s v="CI"/>
    <s v="0"/>
    <s v="District"/>
    <s v="4"/>
    <s v="Cerro Coso College"/>
    <s v="42"/>
    <x v="12"/>
    <s v="424"/>
    <s v="Dean Enrollment and Retention"/>
    <s v="424B"/>
    <s v="Dean Enrollment and Retention"/>
    <m/>
    <m/>
    <m/>
  </r>
  <r>
    <s v="CMN034"/>
    <x v="0"/>
    <s v="LABORF"/>
    <s v="2026"/>
    <n v="22689.35"/>
    <s v="RP674"/>
    <s v="424RR1"/>
    <s v="2110"/>
    <s v="649090"/>
    <m/>
    <s v="CI"/>
    <s v="0"/>
    <s v="District"/>
    <s v="4"/>
    <s v="Cerro Coso College"/>
    <s v="42"/>
    <x v="12"/>
    <s v="424"/>
    <s v="Dean Enrollment and Retention"/>
    <s v="424B"/>
    <s v="Dean Enrollment and Retention"/>
    <m/>
    <m/>
    <m/>
  </r>
  <r>
    <s v="CMC013"/>
    <x v="0"/>
    <s v="LABORF"/>
    <s v="2026"/>
    <n v="24322.43"/>
    <s v="RP400"/>
    <s v="424FA1"/>
    <s v="2191"/>
    <s v="646002"/>
    <s v="BFADBA"/>
    <s v="CI"/>
    <s v="0"/>
    <s v="District"/>
    <s v="4"/>
    <s v="Cerro Coso College"/>
    <s v="42"/>
    <x v="12"/>
    <s v="424"/>
    <s v="Dean Enrollment and Retention"/>
    <s v="424D"/>
    <s v="Financial Aid"/>
    <m/>
    <m/>
    <m/>
  </r>
  <r>
    <s v="CMN039"/>
    <x v="0"/>
    <s v="LABORF"/>
    <s v="2026"/>
    <n v="20137.09"/>
    <s v="TD241"/>
    <s v="424FA1"/>
    <s v="2110"/>
    <s v="646000"/>
    <m/>
    <s v="CI"/>
    <s v="0"/>
    <s v="District"/>
    <s v="4"/>
    <s v="Cerro Coso College"/>
    <s v="42"/>
    <x v="12"/>
    <s v="424"/>
    <s v="Dean Enrollment and Retention"/>
    <s v="424D"/>
    <s v="Financial Aid"/>
    <m/>
    <m/>
    <m/>
  </r>
  <r>
    <s v="CW2425"/>
    <x v="0"/>
    <s v="LABORF"/>
    <s v="2026"/>
    <n v="0"/>
    <s v="RP002"/>
    <s v="424FA1"/>
    <s v="2392"/>
    <s v="646000"/>
    <m/>
    <s v="CI"/>
    <s v="0"/>
    <s v="District"/>
    <s v="4"/>
    <s v="Cerro Coso College"/>
    <s v="42"/>
    <x v="12"/>
    <s v="424"/>
    <s v="Dean Enrollment and Retention"/>
    <s v="424D"/>
    <s v="Financial Aid"/>
    <m/>
    <m/>
    <m/>
  </r>
  <r>
    <s v="CW2526"/>
    <x v="0"/>
    <s v="LABORF"/>
    <s v="2026"/>
    <n v="0"/>
    <s v="RP002"/>
    <s v="424FA1"/>
    <s v="2392"/>
    <s v="646000"/>
    <m/>
    <s v="CI"/>
    <s v="0"/>
    <s v="District"/>
    <s v="4"/>
    <s v="Cerro Coso College"/>
    <s v="42"/>
    <x v="12"/>
    <s v="424"/>
    <s v="Dean Enrollment and Retention"/>
    <s v="424D"/>
    <s v="Financial Aid"/>
    <m/>
    <m/>
    <m/>
  </r>
  <r>
    <s v="CMC234"/>
    <x v="0"/>
    <s v="LABORF"/>
    <s v="2026"/>
    <n v="12369.4"/>
    <s v="GU001"/>
    <s v="424OR1"/>
    <s v="2191"/>
    <s v="649090"/>
    <m/>
    <s v="CI"/>
    <s v="0"/>
    <s v="District"/>
    <s v="4"/>
    <s v="Cerro Coso College"/>
    <s v="42"/>
    <x v="12"/>
    <s v="424"/>
    <s v="Dean Enrollment and Retention"/>
    <s v="424E"/>
    <s v="Outreach"/>
    <m/>
    <m/>
    <m/>
  </r>
  <r>
    <s v="CMC230"/>
    <x v="0"/>
    <s v="LABORF"/>
    <s v="2026"/>
    <n v="18232.240000000002"/>
    <s v="CD004"/>
    <s v="42DCC4"/>
    <s v="2191"/>
    <s v="692000"/>
    <m/>
    <s v="CS"/>
    <s v="0"/>
    <s v="District"/>
    <s v="4"/>
    <s v="Cerro Coso College"/>
    <s v="42"/>
    <x v="12"/>
    <s v="42D"/>
    <s v="CDC Program Manager"/>
    <s v="42DA"/>
    <s v="CDC Program Manager"/>
    <m/>
    <m/>
    <m/>
  </r>
  <r>
    <s v="CMC199"/>
    <x v="0"/>
    <s v="LABORF"/>
    <s v="2026"/>
    <n v="0"/>
    <s v="CD004"/>
    <s v="42DCC4"/>
    <s v="2191"/>
    <s v="692000"/>
    <m/>
    <s v="CS"/>
    <s v="0"/>
    <s v="District"/>
    <s v="4"/>
    <s v="Cerro Coso College"/>
    <s v="42"/>
    <x v="12"/>
    <s v="42D"/>
    <s v="CDC Program Manager"/>
    <s v="42DA"/>
    <s v="CDC Program Manager"/>
    <m/>
    <m/>
    <m/>
  </r>
  <r>
    <s v="CMC283"/>
    <x v="0"/>
    <s v="LABORF"/>
    <s v="2026"/>
    <n v="36724.94"/>
    <s v="GU001"/>
    <s v="42FCG1"/>
    <s v="2191"/>
    <s v="631000"/>
    <m/>
    <s v="CI"/>
    <s v="0"/>
    <s v="District"/>
    <s v="4"/>
    <s v="Cerro Coso College"/>
    <s v="42"/>
    <x v="12"/>
    <s v="42F"/>
    <s v="Director of SSSP"/>
    <s v="42FA"/>
    <s v="Director of SSSP"/>
    <m/>
    <m/>
    <m/>
  </r>
  <r>
    <s v="CMC069"/>
    <x v="0"/>
    <s v="LABORF"/>
    <s v="2026"/>
    <n v="16309.88"/>
    <s v="RP384"/>
    <s v="42FMTB"/>
    <s v="2191"/>
    <s v="632000"/>
    <m/>
    <s v="CB"/>
    <s v="0"/>
    <s v="District"/>
    <s v="4"/>
    <s v="Cerro Coso College"/>
    <s v="42"/>
    <x v="12"/>
    <s v="42F"/>
    <s v="Director of SSSP"/>
    <s v="42FA"/>
    <s v="Director of SSSP"/>
    <m/>
    <m/>
    <m/>
  </r>
  <r>
    <s v="CMC069"/>
    <x v="0"/>
    <s v="LABORF"/>
    <s v="2026"/>
    <n v="16309.86"/>
    <s v="RP384"/>
    <s v="42FMTB"/>
    <s v="2191"/>
    <s v="632000"/>
    <m/>
    <s v="CM"/>
    <s v="0"/>
    <s v="District"/>
    <s v="4"/>
    <s v="Cerro Coso College"/>
    <s v="42"/>
    <x v="12"/>
    <s v="42F"/>
    <s v="Director of SSSP"/>
    <s v="42FA"/>
    <s v="Director of SSSP"/>
    <m/>
    <m/>
    <m/>
  </r>
  <r>
    <s v="CPE062"/>
    <x v="0"/>
    <s v="LABORF"/>
    <s v="2026"/>
    <n v="0"/>
    <s v="TC800"/>
    <s v="42GAT0"/>
    <s v="2394"/>
    <s v="696041"/>
    <m/>
    <s v="CI"/>
    <s v="0"/>
    <s v="District"/>
    <s v="4"/>
    <s v="Cerro Coso College"/>
    <s v="42"/>
    <x v="12"/>
    <s v="42G"/>
    <s v="Athletics"/>
    <s v="42GA"/>
    <s v="Athletics"/>
    <m/>
    <m/>
    <m/>
  </r>
  <r>
    <s v="CMC292"/>
    <x v="0"/>
    <s v="LABORF"/>
    <s v="2026"/>
    <n v="16367.86"/>
    <s v="GU001"/>
    <s v="42GAT0"/>
    <s v="2191"/>
    <s v="696041"/>
    <m/>
    <s v="CI"/>
    <s v="0"/>
    <s v="District"/>
    <s v="4"/>
    <s v="Cerro Coso College"/>
    <s v="42"/>
    <x v="12"/>
    <s v="42G"/>
    <s v="Athletics"/>
    <s v="42GA"/>
    <s v="Athletics"/>
    <m/>
    <m/>
    <m/>
  </r>
  <r>
    <s v="CMM026"/>
    <x v="0"/>
    <s v="LABORF"/>
    <s v="2026"/>
    <n v="96641.64"/>
    <s v="GU001"/>
    <s v="42GAT0"/>
    <s v="1214"/>
    <s v="696041"/>
    <m/>
    <s v="CI"/>
    <s v="0"/>
    <s v="District"/>
    <s v="4"/>
    <s v="Cerro Coso College"/>
    <s v="42"/>
    <x v="12"/>
    <s v="42G"/>
    <s v="Athletics"/>
    <s v="42GA"/>
    <s v="Athletics"/>
    <m/>
    <m/>
    <m/>
  </r>
  <r>
    <s v="CPE058"/>
    <x v="0"/>
    <s v="LABORF"/>
    <s v="2026"/>
    <n v="0"/>
    <s v="GU001"/>
    <s v="42GAW1"/>
    <s v="2394"/>
    <s v="696041"/>
    <m/>
    <s v="CI"/>
    <s v="0"/>
    <s v="District"/>
    <s v="4"/>
    <s v="Cerro Coso College"/>
    <s v="42"/>
    <x v="12"/>
    <s v="42G"/>
    <s v="Athletics"/>
    <s v="42GA"/>
    <s v="Athletics"/>
    <m/>
    <m/>
    <m/>
  </r>
  <r>
    <s v="CPE049"/>
    <x v="0"/>
    <s v="LABORF"/>
    <s v="2026"/>
    <n v="0"/>
    <s v="GU001"/>
    <s v="42GAW4"/>
    <s v="2394"/>
    <s v="696041"/>
    <m/>
    <s v="CI"/>
    <s v="0"/>
    <s v="District"/>
    <s v="4"/>
    <s v="Cerro Coso College"/>
    <s v="42"/>
    <x v="12"/>
    <s v="42G"/>
    <s v="Athletics"/>
    <s v="42GA"/>
    <s v="Athletics"/>
    <m/>
    <m/>
    <m/>
  </r>
  <r>
    <s v="CMC270"/>
    <x v="0"/>
    <s v="LABORF"/>
    <s v="2026"/>
    <n v="47093.56"/>
    <s v="GU001"/>
    <s v="437MOB"/>
    <s v="2191"/>
    <s v="651000"/>
    <m/>
    <s v="CI"/>
    <s v="0"/>
    <s v="District"/>
    <s v="4"/>
    <s v="Cerro Coso College"/>
    <s v="43"/>
    <x v="13"/>
    <s v="437"/>
    <s v="Maintenance &amp; Operations"/>
    <s v="437A"/>
    <s v="CC - Director M&amp;O"/>
    <m/>
    <m/>
    <m/>
  </r>
  <r>
    <s v="CMC161"/>
    <x v="0"/>
    <s v="LABORF"/>
    <s v="2026"/>
    <n v="22606.38"/>
    <s v="GU001"/>
    <s v="437MOD"/>
    <s v="2191"/>
    <s v="679000"/>
    <m/>
    <s v="CM"/>
    <s v="0"/>
    <s v="District"/>
    <s v="4"/>
    <s v="Cerro Coso College"/>
    <s v="43"/>
    <x v="13"/>
    <s v="437"/>
    <s v="Maintenance &amp; Operations"/>
    <s v="437A"/>
    <s v="CC - Director M&amp;O"/>
    <m/>
    <m/>
    <m/>
  </r>
  <r>
    <s v="CPE084"/>
    <x v="0"/>
    <s v="LABORF"/>
    <s v="2026"/>
    <n v="0"/>
    <s v="GU001"/>
    <s v="43HMOS"/>
    <s v="2394"/>
    <s v="677050"/>
    <m/>
    <s v="CI"/>
    <s v="0"/>
    <s v="District"/>
    <s v="4"/>
    <s v="Cerro Coso College"/>
    <s v="43"/>
    <x v="13"/>
    <s v="43H"/>
    <s v="CC Safety and Security"/>
    <s v="43HA"/>
    <s v="CC Safety &amp; Security Program Mgr"/>
    <m/>
    <m/>
    <m/>
  </r>
  <r>
    <s v="CMC281"/>
    <x v="0"/>
    <s v="LABORF"/>
    <s v="2026"/>
    <n v="21291.4"/>
    <s v="GU001"/>
    <s v="43HMOS"/>
    <s v="2191"/>
    <s v="677050"/>
    <m/>
    <s v="CB"/>
    <s v="0"/>
    <s v="District"/>
    <s v="4"/>
    <s v="Cerro Coso College"/>
    <s v="43"/>
    <x v="13"/>
    <s v="43H"/>
    <s v="CC Safety and Security"/>
    <s v="43HA"/>
    <s v="CC Safety &amp; Security Program Mgr"/>
    <m/>
    <m/>
    <m/>
  </r>
  <r>
    <s v="CMC276"/>
    <x v="0"/>
    <s v="LABORF"/>
    <s v="2026"/>
    <n v="25561.040000000001"/>
    <s v="GU001"/>
    <s v="43HMOS"/>
    <s v="2191"/>
    <s v="677050"/>
    <m/>
    <s v="CT"/>
    <s v="0"/>
    <s v="District"/>
    <s v="4"/>
    <s v="Cerro Coso College"/>
    <s v="43"/>
    <x v="13"/>
    <s v="43H"/>
    <s v="CC Safety and Security"/>
    <s v="43HA"/>
    <s v="CC Safety &amp; Security Program Mgr"/>
    <m/>
    <m/>
    <m/>
  </r>
  <r>
    <s v="PMC036"/>
    <x v="0"/>
    <s v="LABORF"/>
    <s v="2026"/>
    <n v="15214.37"/>
    <s v="GU001"/>
    <s v="50GPS1"/>
    <s v="2191"/>
    <s v="677040"/>
    <m/>
    <m/>
    <s v="0"/>
    <s v="District"/>
    <s v="5"/>
    <s v="Porterville College"/>
    <s v="50"/>
    <x v="14"/>
    <s v="50G"/>
    <s v="Communication &amp; Community Relations"/>
    <s v="50GA"/>
    <s v="Communication &amp; Community Relations"/>
    <m/>
    <m/>
    <m/>
  </r>
  <r>
    <s v="PMF015"/>
    <x v="0"/>
    <s v="LABORF"/>
    <s v="2026"/>
    <n v="29924.49"/>
    <s v="RP044"/>
    <s v="510CU1"/>
    <s v="1251"/>
    <s v="601000"/>
    <m/>
    <m/>
    <s v="0"/>
    <s v="District"/>
    <s v="5"/>
    <s v="Porterville College"/>
    <s v="51"/>
    <x v="11"/>
    <s v="510"/>
    <s v="VP Academic Affairs"/>
    <s v="510A"/>
    <s v="PC - VP Academic Affairs"/>
    <m/>
    <m/>
    <m/>
  </r>
  <r>
    <s v="PCSF25"/>
    <x v="0"/>
    <s v="LABORF"/>
    <s v="2026"/>
    <n v="0"/>
    <s v="GU001"/>
    <s v="510VI0"/>
    <s v="1340"/>
    <s v="089900"/>
    <m/>
    <m/>
    <s v="0"/>
    <s v="District"/>
    <s v="5"/>
    <s v="Porterville College"/>
    <s v="51"/>
    <x v="11"/>
    <s v="510"/>
    <s v="VP Academic Affairs"/>
    <s v="510A"/>
    <s v="PC - VP Academic Affairs"/>
    <m/>
    <m/>
    <m/>
  </r>
  <r>
    <s v="PZ2530"/>
    <x v="0"/>
    <s v="LABORF"/>
    <s v="2026"/>
    <n v="0"/>
    <s v="GU001"/>
    <s v="510VI0"/>
    <s v="1419"/>
    <s v="601000"/>
    <m/>
    <m/>
    <s v="0"/>
    <s v="District"/>
    <s v="5"/>
    <s v="Porterville College"/>
    <s v="51"/>
    <x v="11"/>
    <s v="510"/>
    <s v="VP Academic Affairs"/>
    <s v="510A"/>
    <s v="PC - VP Academic Affairs"/>
    <m/>
    <m/>
    <m/>
  </r>
  <r>
    <s v="PMF190"/>
    <x v="0"/>
    <s v="LABORF"/>
    <s v="2026"/>
    <n v="122802.11"/>
    <s v="GU001"/>
    <s v="511SM2"/>
    <s v="1100"/>
    <s v="090100"/>
    <m/>
    <m/>
    <s v="0"/>
    <s v="District"/>
    <s v="5"/>
    <s v="Porterville College"/>
    <s v="51"/>
    <x v="11"/>
    <s v="511"/>
    <s v="PC Dean of Academic Affairs"/>
    <s v="511C"/>
    <s v="PC - Math"/>
    <m/>
    <m/>
    <m/>
  </r>
  <r>
    <s v="PMF135"/>
    <x v="0"/>
    <s v="LABORF"/>
    <s v="2026"/>
    <n v="154352.71"/>
    <s v="GU001"/>
    <s v="511SM2"/>
    <s v="1100"/>
    <s v="170100"/>
    <m/>
    <m/>
    <s v="0"/>
    <s v="District"/>
    <s v="5"/>
    <s v="Porterville College"/>
    <s v="51"/>
    <x v="11"/>
    <s v="511"/>
    <s v="PC Dean of Academic Affairs"/>
    <s v="511C"/>
    <s v="PC - Math"/>
    <m/>
    <m/>
    <m/>
  </r>
  <r>
    <s v="PMF026"/>
    <x v="0"/>
    <s v="LABORF"/>
    <s v="2026"/>
    <n v="154352.71"/>
    <s v="GU001"/>
    <s v="511SM2"/>
    <s v="1100"/>
    <s v="170100"/>
    <m/>
    <m/>
    <s v="0"/>
    <s v="District"/>
    <s v="5"/>
    <s v="Porterville College"/>
    <s v="51"/>
    <x v="11"/>
    <s v="511"/>
    <s v="PC Dean of Academic Affairs"/>
    <s v="511C"/>
    <s v="PC - Math"/>
    <m/>
    <m/>
    <m/>
  </r>
  <r>
    <s v="PMF196"/>
    <x v="0"/>
    <s v="LABORF"/>
    <s v="2026"/>
    <n v="104644.26"/>
    <s v="GU001"/>
    <s v="511VP1"/>
    <s v="1100"/>
    <s v="100100"/>
    <m/>
    <m/>
    <s v="0"/>
    <s v="District"/>
    <s v="5"/>
    <s v="Porterville College"/>
    <s v="51"/>
    <x v="11"/>
    <s v="511"/>
    <s v="PC Dean of Academic Affairs"/>
    <s v="511F"/>
    <s v="PC - FINE &amp; APPLIED ARTS"/>
    <m/>
    <m/>
    <m/>
  </r>
  <r>
    <s v="PMF195"/>
    <x v="0"/>
    <s v="LABORF"/>
    <s v="2026"/>
    <n v="122802.11"/>
    <s v="GU001"/>
    <s v="511SM1"/>
    <s v="1100"/>
    <s v="040100"/>
    <m/>
    <m/>
    <s v="0"/>
    <s v="District"/>
    <s v="5"/>
    <s v="Porterville College"/>
    <s v="51"/>
    <x v="11"/>
    <s v="511"/>
    <s v="PC Dean of Academic Affairs"/>
    <s v="511G"/>
    <s v="PC - SCIENCE"/>
    <m/>
    <m/>
    <m/>
  </r>
  <r>
    <s v="PMF155"/>
    <x v="0"/>
    <s v="LABORF"/>
    <s v="2026"/>
    <n v="144253.26"/>
    <s v="GU001"/>
    <s v="511SM1"/>
    <s v="1100"/>
    <s v="040100"/>
    <m/>
    <m/>
    <s v="0"/>
    <s v="District"/>
    <s v="5"/>
    <s v="Porterville College"/>
    <s v="51"/>
    <x v="11"/>
    <s v="511"/>
    <s v="PC Dean of Academic Affairs"/>
    <s v="511G"/>
    <s v="PC - SCIENCE"/>
    <m/>
    <m/>
    <m/>
  </r>
  <r>
    <s v="PPE114"/>
    <x v="0"/>
    <s v="LABORF"/>
    <s v="2026"/>
    <n v="0"/>
    <s v="RP266"/>
    <s v="511GF1"/>
    <s v="2412"/>
    <s v="493080"/>
    <m/>
    <m/>
    <s v="0"/>
    <s v="District"/>
    <s v="5"/>
    <s v="Porterville College"/>
    <s v="51"/>
    <x v="11"/>
    <s v="511"/>
    <s v="PC Dean of Academic Affairs"/>
    <s v="511J"/>
    <s v="PC - Dean of Learning - A"/>
    <m/>
    <m/>
    <m/>
  </r>
  <r>
    <s v="PPE010"/>
    <x v="0"/>
    <s v="LABORF"/>
    <s v="2026"/>
    <n v="0"/>
    <s v="RP266"/>
    <s v="511GF1"/>
    <s v="2412"/>
    <s v="493080"/>
    <m/>
    <m/>
    <s v="0"/>
    <s v="District"/>
    <s v="5"/>
    <s v="Porterville College"/>
    <s v="51"/>
    <x v="11"/>
    <s v="511"/>
    <s v="PC Dean of Academic Affairs"/>
    <s v="511J"/>
    <s v="PC - Dean of Learning - A"/>
    <m/>
    <m/>
    <m/>
  </r>
  <r>
    <s v="PPE036"/>
    <x v="0"/>
    <s v="LABORF"/>
    <s v="2026"/>
    <n v="0"/>
    <s v="RP676"/>
    <s v="512JS4"/>
    <s v="2412"/>
    <s v="050600"/>
    <m/>
    <m/>
    <s v="0"/>
    <s v="District"/>
    <s v="5"/>
    <s v="Porterville College"/>
    <s v="51"/>
    <x v="11"/>
    <s v="512"/>
    <s v="Dean of Careers&amp;Technical Education"/>
    <s v="512A"/>
    <s v="PC - DEAN OF LEARNING - B"/>
    <m/>
    <m/>
    <m/>
  </r>
  <r>
    <s v="PMC229"/>
    <x v="0"/>
    <s v="LABORF"/>
    <s v="2026"/>
    <n v="24716.3"/>
    <s v="RP611"/>
    <s v="512VTV"/>
    <s v="2191"/>
    <s v="601000"/>
    <s v="PERVD3"/>
    <m/>
    <s v="0"/>
    <s v="District"/>
    <s v="5"/>
    <s v="Porterville College"/>
    <s v="51"/>
    <x v="11"/>
    <s v="512"/>
    <s v="Dean of Careers&amp;Technical Education"/>
    <s v="512A"/>
    <s v="PC - DEAN OF LEARNING - B"/>
    <m/>
    <m/>
    <m/>
  </r>
  <r>
    <s v="PPE051"/>
    <x v="0"/>
    <s v="LABORF"/>
    <s v="2026"/>
    <n v="0"/>
    <s v="GU001"/>
    <s v="514AM2"/>
    <s v="2394"/>
    <s v="696071"/>
    <m/>
    <m/>
    <s v="0"/>
    <s v="District"/>
    <s v="5"/>
    <s v="Porterville College"/>
    <s v="51"/>
    <x v="11"/>
    <s v="514"/>
    <s v="Director Athletics"/>
    <s v="514A"/>
    <s v="PC - Athletic Director"/>
    <m/>
    <m/>
    <m/>
  </r>
  <r>
    <s v="PPE008"/>
    <x v="0"/>
    <s v="LABORF"/>
    <s v="2026"/>
    <n v="0"/>
    <s v="GU001"/>
    <s v="514AW2"/>
    <s v="2394"/>
    <s v="696071"/>
    <m/>
    <m/>
    <s v="0"/>
    <s v="District"/>
    <s v="5"/>
    <s v="Porterville College"/>
    <s v="51"/>
    <x v="11"/>
    <s v="514"/>
    <s v="Director Athletics"/>
    <s v="514A"/>
    <s v="PC - Athletic Director"/>
    <m/>
    <m/>
    <m/>
  </r>
  <r>
    <s v="PPE104"/>
    <x v="0"/>
    <s v="LABORF"/>
    <s v="2026"/>
    <n v="0"/>
    <s v="GU001"/>
    <s v="514AW3"/>
    <s v="2394"/>
    <s v="696071"/>
    <m/>
    <m/>
    <s v="0"/>
    <s v="District"/>
    <s v="5"/>
    <s v="Porterville College"/>
    <s v="51"/>
    <x v="11"/>
    <s v="514"/>
    <s v="Director Athletics"/>
    <s v="514A"/>
    <s v="PC - Athletic Director"/>
    <m/>
    <m/>
    <m/>
  </r>
  <r>
    <s v="PPE035"/>
    <x v="0"/>
    <s v="LABORF"/>
    <s v="2026"/>
    <n v="0"/>
    <s v="GU001"/>
    <s v="514AW3"/>
    <s v="2394"/>
    <s v="696071"/>
    <m/>
    <m/>
    <s v="0"/>
    <s v="District"/>
    <s v="5"/>
    <s v="Porterville College"/>
    <s v="51"/>
    <x v="11"/>
    <s v="514"/>
    <s v="Director Athletics"/>
    <s v="514A"/>
    <s v="PC - Athletic Director"/>
    <m/>
    <m/>
    <m/>
  </r>
  <r>
    <s v="PPE105"/>
    <x v="0"/>
    <s v="LABORF"/>
    <s v="2026"/>
    <n v="0"/>
    <s v="GU001"/>
    <s v="514AW5"/>
    <s v="2394"/>
    <s v="696071"/>
    <m/>
    <m/>
    <s v="0"/>
    <s v="District"/>
    <s v="5"/>
    <s v="Porterville College"/>
    <s v="51"/>
    <x v="11"/>
    <s v="514"/>
    <s v="Director Athletics"/>
    <s v="514A"/>
    <s v="PC - Athletic Director"/>
    <m/>
    <m/>
    <m/>
  </r>
  <r>
    <s v="PMC229"/>
    <x v="0"/>
    <s v="LABORF"/>
    <s v="2026"/>
    <n v="6179.07"/>
    <s v="GU001"/>
    <s v="518HC1"/>
    <s v="2191"/>
    <s v="601000"/>
    <m/>
    <m/>
    <s v="0"/>
    <s v="District"/>
    <s v="5"/>
    <s v="Porterville College"/>
    <s v="51"/>
    <x v="11"/>
    <s v="518"/>
    <s v="Associate Dean, Health Careers"/>
    <s v="518A"/>
    <s v="Associate Dean, Health Careers"/>
    <m/>
    <m/>
    <m/>
  </r>
  <r>
    <s v="PMM068"/>
    <x v="0"/>
    <s v="LABORF"/>
    <s v="2026"/>
    <n v="104494.86"/>
    <s v="GU001"/>
    <s v="518HC1"/>
    <s v="1214"/>
    <s v="601000"/>
    <m/>
    <m/>
    <s v="0"/>
    <s v="District"/>
    <s v="5"/>
    <s v="Porterville College"/>
    <s v="51"/>
    <x v="11"/>
    <s v="518"/>
    <s v="Associate Dean, Health Careers"/>
    <s v="518A"/>
    <s v="Associate Dean, Health Careers"/>
    <m/>
    <m/>
    <m/>
  </r>
  <r>
    <s v="PMF049"/>
    <x v="0"/>
    <s v="LABORF"/>
    <s v="2026"/>
    <n v="51447.27"/>
    <s v="GU001"/>
    <s v="518HC3"/>
    <s v="1100"/>
    <s v="123900"/>
    <m/>
    <m/>
    <s v="0"/>
    <s v="District"/>
    <s v="5"/>
    <s v="Porterville College"/>
    <s v="51"/>
    <x v="11"/>
    <s v="518"/>
    <s v="Associate Dean, Health Careers"/>
    <s v="518A"/>
    <s v="Associate Dean, Health Careers"/>
    <m/>
    <m/>
    <m/>
  </r>
  <r>
    <s v="PMF122"/>
    <x v="0"/>
    <s v="LABORF"/>
    <s v="2026"/>
    <n v="29339.4"/>
    <s v="GU001"/>
    <s v="518HC3"/>
    <s v="1100"/>
    <s v="123900"/>
    <s v="PCLBRC"/>
    <m/>
    <s v="0"/>
    <s v="District"/>
    <s v="5"/>
    <s v="Porterville College"/>
    <s v="51"/>
    <x v="11"/>
    <s v="518"/>
    <s v="Associate Dean, Health Careers"/>
    <s v="518A"/>
    <s v="Associate Dean, Health Careers"/>
    <m/>
    <m/>
    <m/>
  </r>
  <r>
    <s v="PTF024"/>
    <x v="0"/>
    <s v="LABORF"/>
    <s v="2026"/>
    <n v="51693.23"/>
    <s v="GU001"/>
    <s v="51KDE1"/>
    <s v="1411"/>
    <s v="631000"/>
    <s v="DORESV"/>
    <m/>
    <s v="0"/>
    <s v="District"/>
    <s v="5"/>
    <s v="Porterville College"/>
    <s v="51"/>
    <x v="11"/>
    <s v="51K"/>
    <s v="Dir Dual Enrollment &amp; Early College"/>
    <s v="51KA"/>
    <s v="Dir Dual Enrollment &amp; Early College"/>
    <m/>
    <m/>
    <m/>
  </r>
  <r>
    <s v="PMC137"/>
    <x v="0"/>
    <s v="LABORF"/>
    <s v="2026"/>
    <n v="35829.14"/>
    <s v="GU001"/>
    <s v="51KDE1"/>
    <s v="2191"/>
    <s v="631000"/>
    <m/>
    <m/>
    <s v="0"/>
    <s v="District"/>
    <s v="5"/>
    <s v="Porterville College"/>
    <s v="51"/>
    <x v="11"/>
    <s v="51K"/>
    <s v="Dir Dual Enrollment &amp; Early College"/>
    <s v="51KA"/>
    <s v="Dir Dual Enrollment &amp; Early College"/>
    <m/>
    <m/>
    <m/>
  </r>
  <r>
    <s v="PMC039"/>
    <x v="0"/>
    <s v="LABORF"/>
    <s v="2026"/>
    <n v="71658.240000000005"/>
    <s v="GU001"/>
    <s v="536MOB"/>
    <s v="2191"/>
    <s v="651000"/>
    <m/>
    <m/>
    <s v="0"/>
    <s v="District"/>
    <s v="5"/>
    <s v="Porterville College"/>
    <s v="53"/>
    <x v="13"/>
    <s v="536"/>
    <s v="Mainenance &amp; Operations Manager"/>
    <s v="536A"/>
    <s v="PC - Maintenance &amp; Operations"/>
    <m/>
    <m/>
    <m/>
  </r>
  <r>
    <s v="PMC059"/>
    <x v="0"/>
    <s v="LABORF"/>
    <s v="2026"/>
    <n v="4162.38"/>
    <s v="GU001"/>
    <s v="536MOC"/>
    <s v="2191"/>
    <s v="696071"/>
    <m/>
    <m/>
    <s v="0"/>
    <s v="District"/>
    <s v="5"/>
    <s v="Porterville College"/>
    <s v="53"/>
    <x v="13"/>
    <s v="536"/>
    <s v="Mainenance &amp; Operations Manager"/>
    <s v="536A"/>
    <s v="PC - Maintenance &amp; Operations"/>
    <m/>
    <m/>
    <m/>
  </r>
  <r>
    <s v="PMC259"/>
    <x v="0"/>
    <s v="LABORF"/>
    <s v="2026"/>
    <n v="54255.27"/>
    <s v="GU001"/>
    <s v="536MOD"/>
    <s v="2191"/>
    <s v="679000"/>
    <m/>
    <m/>
    <s v="0"/>
    <s v="District"/>
    <s v="5"/>
    <s v="Porterville College"/>
    <s v="53"/>
    <x v="13"/>
    <s v="536"/>
    <s v="Mainenance &amp; Operations Manager"/>
    <s v="536A"/>
    <s v="PC - Maintenance &amp; Operations"/>
    <m/>
    <m/>
    <m/>
  </r>
  <r>
    <s v="PTM015"/>
    <x v="0"/>
    <s v="LABORF"/>
    <s v="2026"/>
    <n v="12770.48"/>
    <s v="GU001"/>
    <s v="550VI1"/>
    <s v="1214"/>
    <s v="601000"/>
    <m/>
    <m/>
    <s v="0"/>
    <s v="District"/>
    <s v="5"/>
    <s v="Porterville College"/>
    <s v="55"/>
    <x v="15"/>
    <s v="550"/>
    <s v="VP - Student Services"/>
    <s v="550A"/>
    <s v="VP - STUDENT SERVICES"/>
    <m/>
    <m/>
    <m/>
  </r>
  <r>
    <s v="PMM007"/>
    <x v="0"/>
    <s v="LABORF"/>
    <s v="2026"/>
    <n v="0"/>
    <s v="GU001"/>
    <s v="550VI1"/>
    <s v="1214"/>
    <s v="601000"/>
    <m/>
    <m/>
    <s v="0"/>
    <s v="District"/>
    <s v="5"/>
    <s v="Porterville College"/>
    <s v="55"/>
    <x v="15"/>
    <s v="550"/>
    <s v="VP - Student Services"/>
    <s v="550A"/>
    <s v="VP - STUDENT SERVICES"/>
    <m/>
    <m/>
    <m/>
  </r>
  <r>
    <s v="PMC249"/>
    <x v="0"/>
    <s v="LABORF"/>
    <s v="2026"/>
    <n v="45418.7"/>
    <s v="RP037"/>
    <s v="553BN1"/>
    <s v="2191"/>
    <s v="649090"/>
    <m/>
    <m/>
    <s v="0"/>
    <s v="District"/>
    <s v="5"/>
    <s v="Porterville College"/>
    <s v="55"/>
    <x v="15"/>
    <s v="553"/>
    <s v="Director of Financial Aid"/>
    <s v="553B"/>
    <s v="Director Financial Aid"/>
    <m/>
    <m/>
    <m/>
  </r>
  <r>
    <s v="PW2526"/>
    <x v="0"/>
    <s v="LABORF"/>
    <s v="2026"/>
    <n v="0"/>
    <s v="RP003"/>
    <s v="553FA2"/>
    <s v="2392"/>
    <s v="646001"/>
    <m/>
    <m/>
    <s v="0"/>
    <s v="District"/>
    <s v="5"/>
    <s v="Porterville College"/>
    <s v="55"/>
    <x v="15"/>
    <s v="553"/>
    <s v="Director of Financial Aid"/>
    <s v="553B"/>
    <s v="Director Financial Aid"/>
    <m/>
    <m/>
    <m/>
  </r>
  <r>
    <s v="PS2425"/>
    <x v="0"/>
    <s v="LABORF"/>
    <s v="2026"/>
    <n v="0"/>
    <s v="GU001"/>
    <s v="553FA2"/>
    <s v="2392"/>
    <s v="646001"/>
    <m/>
    <m/>
    <s v="0"/>
    <s v="District"/>
    <s v="5"/>
    <s v="Porterville College"/>
    <s v="55"/>
    <x v="15"/>
    <s v="553"/>
    <s v="Director of Financial Aid"/>
    <s v="553B"/>
    <s v="Director Financial Aid"/>
    <m/>
    <m/>
    <m/>
  </r>
  <r>
    <s v="PMC147"/>
    <x v="0"/>
    <s v="LABORF"/>
    <s v="2026"/>
    <n v="20304.27"/>
    <s v="RP400"/>
    <s v="553FA3"/>
    <s v="2191"/>
    <s v="646002"/>
    <s v="BFADCA"/>
    <m/>
    <s v="0"/>
    <s v="District"/>
    <s v="5"/>
    <s v="Porterville College"/>
    <s v="55"/>
    <x v="15"/>
    <s v="553"/>
    <s v="Director of Financial Aid"/>
    <s v="553B"/>
    <s v="Director Financial Aid"/>
    <m/>
    <m/>
    <m/>
  </r>
  <r>
    <s v="PMC114"/>
    <x v="0"/>
    <s v="LABORF"/>
    <s v="2026"/>
    <n v="10486.59"/>
    <s v="RP400"/>
    <s v="553FA3"/>
    <s v="2191"/>
    <s v="646002"/>
    <s v="BFADCA"/>
    <m/>
    <s v="0"/>
    <s v="District"/>
    <s v="5"/>
    <s v="Porterville College"/>
    <s v="55"/>
    <x v="15"/>
    <s v="553"/>
    <s v="Director of Financial Aid"/>
    <s v="553B"/>
    <s v="Director Financial Aid"/>
    <m/>
    <m/>
    <m/>
  </r>
  <r>
    <s v="PMC247"/>
    <x v="0"/>
    <s v="LABORF"/>
    <s v="2026"/>
    <n v="4440.16"/>
    <s v="RP334"/>
    <s v="55BGU4"/>
    <s v="2191"/>
    <s v="601000"/>
    <m/>
    <m/>
    <s v="0"/>
    <s v="District"/>
    <s v="5"/>
    <s v="Porterville College"/>
    <s v="55"/>
    <x v="15"/>
    <s v="55B"/>
    <s v="Gear Up"/>
    <s v="55BA"/>
    <s v="Gear Up Manager"/>
    <m/>
    <m/>
    <m/>
  </r>
  <r>
    <s v="PMN036"/>
    <x v="0"/>
    <s v="LABORF"/>
    <s v="2026"/>
    <n v="66666.38"/>
    <s v="RP334"/>
    <s v="55BGU5"/>
    <s v="2110"/>
    <s v="601000"/>
    <m/>
    <m/>
    <s v="0"/>
    <s v="District"/>
    <s v="5"/>
    <s v="Porterville College"/>
    <s v="55"/>
    <x v="15"/>
    <s v="55B"/>
    <s v="Gear Up"/>
    <s v="55BA"/>
    <s v="Gear Up Manager"/>
    <m/>
    <m/>
    <m/>
  </r>
  <r>
    <s v="PMF079"/>
    <x v="0"/>
    <s v="LABORF"/>
    <s v="2026"/>
    <n v="12953.69"/>
    <s v="GU001"/>
    <s v="55CCG1"/>
    <s v="1252"/>
    <s v="601000"/>
    <m/>
    <m/>
    <s v="0"/>
    <s v="District"/>
    <s v="5"/>
    <s v="Porterville College"/>
    <s v="55"/>
    <x v="15"/>
    <s v="55C"/>
    <s v="Dean Student Success &amp; Counseling"/>
    <s v="55CA"/>
    <s v="Dean Student Success &amp; Counseling"/>
    <m/>
    <m/>
    <m/>
  </r>
  <r>
    <s v="PMC207"/>
    <x v="0"/>
    <s v="LABORF"/>
    <s v="2026"/>
    <n v="26277.09"/>
    <s v="RP384"/>
    <s v="55CEQA"/>
    <s v="2191"/>
    <s v="649090"/>
    <m/>
    <m/>
    <s v="0"/>
    <s v="District"/>
    <s v="5"/>
    <s v="Porterville College"/>
    <s v="55"/>
    <x v="15"/>
    <s v="55C"/>
    <s v="Dean Student Success &amp; Counseling"/>
    <s v="55CA"/>
    <s v="Dean Student Success &amp; Counseling"/>
    <m/>
    <m/>
    <m/>
  </r>
  <r>
    <s v="PMC207"/>
    <x v="0"/>
    <s v="LABORF"/>
    <s v="2026"/>
    <n v="2386.23"/>
    <s v="RP384"/>
    <s v="55CEQB"/>
    <s v="2191"/>
    <s v="649090"/>
    <m/>
    <m/>
    <s v="0"/>
    <s v="District"/>
    <s v="5"/>
    <s v="Porterville College"/>
    <s v="55"/>
    <x v="15"/>
    <s v="55C"/>
    <s v="Dean Student Success &amp; Counseling"/>
    <s v="55CA"/>
    <s v="Dean Student Success &amp; Counseling"/>
    <m/>
    <m/>
    <m/>
  </r>
  <r>
    <s v="PMC222"/>
    <x v="0"/>
    <s v="LABORF"/>
    <s v="2026"/>
    <n v="20775.43"/>
    <s v="RP384"/>
    <s v="55CMTB"/>
    <s v="2191"/>
    <s v="632000"/>
    <m/>
    <m/>
    <s v="0"/>
    <s v="District"/>
    <s v="5"/>
    <s v="Porterville College"/>
    <s v="55"/>
    <x v="15"/>
    <s v="55C"/>
    <s v="Dean Student Success &amp; Counseling"/>
    <s v="55CA"/>
    <s v="Dean Student Success &amp; Counseling"/>
    <m/>
    <m/>
    <m/>
  </r>
  <r>
    <s v="PPE049"/>
    <x v="0"/>
    <s v="LABORF"/>
    <s v="2026"/>
    <n v="0"/>
    <s v="GU001"/>
    <s v="55CDS1"/>
    <s v="2412"/>
    <s v="089900"/>
    <m/>
    <m/>
    <s v="0"/>
    <s v="District"/>
    <s v="5"/>
    <s v="Porterville College"/>
    <s v="55"/>
    <x v="15"/>
    <s v="55C"/>
    <s v="Dean Student Success &amp; Counseling"/>
    <s v="55CB"/>
    <s v="Director of Student Services"/>
    <m/>
    <m/>
    <m/>
  </r>
  <r>
    <s v="PMC232"/>
    <x v="0"/>
    <s v="LABORF"/>
    <s v="2026"/>
    <n v="34955.29"/>
    <s v="GU001"/>
    <s v="55CDS1"/>
    <s v="2191"/>
    <s v="642000"/>
    <m/>
    <m/>
    <s v="0"/>
    <s v="District"/>
    <s v="5"/>
    <s v="Porterville College"/>
    <s v="55"/>
    <x v="15"/>
    <s v="55C"/>
    <s v="Dean Student Success &amp; Counseling"/>
    <s v="55CB"/>
    <s v="Director of Student Services"/>
    <m/>
    <m/>
    <m/>
  </r>
  <r>
    <s v="PMF116"/>
    <x v="0"/>
    <s v="LABORF"/>
    <s v="2026"/>
    <n v="78674.570000000007"/>
    <s v="RP005"/>
    <s v="55CEO1"/>
    <s v="1231"/>
    <s v="643000"/>
    <s v="EOPDCB"/>
    <m/>
    <s v="0"/>
    <s v="District"/>
    <s v="5"/>
    <s v="Porterville College"/>
    <s v="55"/>
    <x v="15"/>
    <s v="55C"/>
    <s v="Dean Student Success &amp; Counseling"/>
    <s v="55CB"/>
    <s v="Director of Student Services"/>
    <m/>
    <m/>
    <m/>
  </r>
  <r>
    <s v="PMC243"/>
    <x v="0"/>
    <s v="LABORF"/>
    <s v="2026"/>
    <n v="32459.47"/>
    <s v="GU001"/>
    <s v="55DAR1"/>
    <s v="2191"/>
    <s v="620000"/>
    <m/>
    <m/>
    <s v="0"/>
    <s v="District"/>
    <s v="5"/>
    <s v="Porterville College"/>
    <s v="55"/>
    <x v="15"/>
    <s v="55D"/>
    <s v="Director Enrollment Svs"/>
    <s v="55DA"/>
    <s v="Director Enrollment Svs"/>
    <m/>
    <m/>
    <m/>
  </r>
  <r>
    <s v="DMT005"/>
    <x v="0"/>
    <s v="LABORF"/>
    <s v="2026"/>
    <n v="3600"/>
    <s v="GU001"/>
    <s v="R01BT1"/>
    <s v="2110"/>
    <s v="660020"/>
    <m/>
    <m/>
    <s v="0"/>
    <s v="District"/>
    <s v="1"/>
    <s v="DO - District Office"/>
    <s v="10"/>
    <x v="0"/>
    <s v="101"/>
    <s v="Chancellor's - Admin. Assistant"/>
    <s v="101A"/>
    <s v="Chancellor's - Admin. Assistant"/>
    <m/>
    <m/>
    <m/>
  </r>
  <r>
    <s v="DPE196"/>
    <x v="0"/>
    <s v="LABORF"/>
    <s v="2026"/>
    <n v="0"/>
    <s v="RP040"/>
    <s v="102RG1"/>
    <s v="2394"/>
    <s v="679000"/>
    <m/>
    <m/>
    <s v="0"/>
    <s v="District"/>
    <s v="1"/>
    <s v="DO - District Office"/>
    <s v="10"/>
    <x v="0"/>
    <s v="102"/>
    <s v="Public Affairs &amp; Development"/>
    <s v="102B"/>
    <s v="CREL Future Dev (1)"/>
    <m/>
    <m/>
    <m/>
  </r>
  <r>
    <s v="DPE043"/>
    <x v="0"/>
    <s v="LABORF"/>
    <s v="2026"/>
    <n v="0"/>
    <s v="RP040"/>
    <s v="102RG3"/>
    <s v="2311"/>
    <s v="684000"/>
    <m/>
    <m/>
    <s v="0"/>
    <s v="District"/>
    <s v="1"/>
    <s v="DO - District Office"/>
    <s v="10"/>
    <x v="0"/>
    <s v="102"/>
    <s v="Public Affairs &amp; Development"/>
    <s v="102D"/>
    <s v="CREL Academics (3)"/>
    <m/>
    <m/>
    <m/>
  </r>
  <r>
    <s v="DMN062"/>
    <x v="0"/>
    <s v="LABORF"/>
    <s v="2026"/>
    <n v="172212.28"/>
    <s v="GU001"/>
    <s v="102GN1"/>
    <s v="2110"/>
    <s v="679000"/>
    <m/>
    <m/>
    <s v="0"/>
    <s v="District"/>
    <s v="1"/>
    <s v="DO - District Office"/>
    <s v="10"/>
    <x v="0"/>
    <s v="102"/>
    <s v="Public Affairs &amp; Development"/>
    <s v="102G"/>
    <s v="AVC Public Affairs &amp; Dev"/>
    <m/>
    <m/>
    <m/>
  </r>
  <r>
    <s v="DMC202"/>
    <x v="0"/>
    <s v="LABORF"/>
    <s v="2026"/>
    <n v="66541.899999999994"/>
    <s v="RP109"/>
    <s v="102HL1"/>
    <s v="2191"/>
    <s v="684000"/>
    <m/>
    <m/>
    <s v="0"/>
    <s v="District"/>
    <s v="1"/>
    <s v="DO - District Office"/>
    <s v="10"/>
    <x v="0"/>
    <s v="102"/>
    <s v="Public Affairs &amp; Development"/>
    <s v="102G"/>
    <s v="AVC Public Affairs &amp; Dev"/>
    <m/>
    <m/>
    <m/>
  </r>
  <r>
    <s v="DPE019"/>
    <x v="0"/>
    <s v="LABORF"/>
    <s v="2026"/>
    <n v="0"/>
    <s v="GU001"/>
    <s v="110ES1"/>
    <s v="2394"/>
    <s v="679000"/>
    <m/>
    <m/>
    <s v="0"/>
    <s v="District"/>
    <s v="1"/>
    <s v="DO - District Office"/>
    <s v="11"/>
    <x v="1"/>
    <s v="110"/>
    <s v="Asst. Chancellor-Educational Svcs"/>
    <s v="110A"/>
    <s v="Asst. Chancellor-Educational Svcs"/>
    <m/>
    <m/>
    <m/>
  </r>
  <r>
    <s v="DPE185"/>
    <x v="0"/>
    <s v="LABORF"/>
    <s v="2026"/>
    <n v="0"/>
    <s v="GU001"/>
    <s v="110LA0"/>
    <s v="2394"/>
    <s v="679000"/>
    <m/>
    <m/>
    <s v="0"/>
    <s v="District"/>
    <s v="1"/>
    <s v="DO - District Office"/>
    <s v="11"/>
    <x v="1"/>
    <s v="110"/>
    <s v="Asst. Chancellor-Educational Svcs"/>
    <s v="110C"/>
    <s v="Leadership Academy"/>
    <m/>
    <m/>
    <m/>
  </r>
  <r>
    <s v="DMC188"/>
    <x v="0"/>
    <s v="LABORF"/>
    <s v="2026"/>
    <n v="98781.759999999995"/>
    <s v="GU001"/>
    <s v="11AIR1"/>
    <s v="2191"/>
    <s v="679000"/>
    <m/>
    <m/>
    <s v="0"/>
    <s v="District"/>
    <s v="1"/>
    <s v="DO - District Office"/>
    <s v="11"/>
    <x v="1"/>
    <s v="11A"/>
    <s v="Institutional Research"/>
    <s v="11AA"/>
    <s v="Institutional Research"/>
    <m/>
    <m/>
    <m/>
  </r>
  <r>
    <s v="DMN104"/>
    <x v="0"/>
    <s v="LABORF"/>
    <s v="2026"/>
    <n v="209076.13"/>
    <s v="GU001"/>
    <s v="11AIR1"/>
    <s v="2110"/>
    <s v="679000"/>
    <m/>
    <m/>
    <s v="0"/>
    <s v="District"/>
    <s v="1"/>
    <s v="DO - District Office"/>
    <s v="11"/>
    <x v="1"/>
    <s v="11A"/>
    <s v="Institutional Research"/>
    <s v="11AA"/>
    <s v="Institutional Research"/>
    <m/>
    <m/>
    <m/>
  </r>
  <r>
    <s v="DMC179"/>
    <x v="0"/>
    <s v="LABORF"/>
    <s v="2026"/>
    <n v="0"/>
    <s v="RP634"/>
    <s v="11BAEA"/>
    <s v="2191"/>
    <s v="684000"/>
    <s v="AEPDAB"/>
    <m/>
    <s v="0"/>
    <s v="District"/>
    <s v="1"/>
    <s v="DO - District Office"/>
    <s v="11"/>
    <x v="1"/>
    <s v="11B"/>
    <s v="Assoc. Chanc. Econ &amp; Workfrce Dev"/>
    <s v="11BA"/>
    <s v="Director, Adult Ed"/>
    <m/>
    <m/>
    <m/>
  </r>
  <r>
    <s v="DMN079"/>
    <x v="0"/>
    <s v="LABORF"/>
    <s v="2026"/>
    <n v="6421.09"/>
    <s v="CE015"/>
    <s v="11BCR1"/>
    <s v="2110"/>
    <s v="684000"/>
    <m/>
    <m/>
    <s v="0"/>
    <s v="District"/>
    <s v="1"/>
    <s v="DO - District Office"/>
    <s v="11"/>
    <x v="1"/>
    <s v="11B"/>
    <s v="Assoc. Chanc. Econ &amp; Workfrce Dev"/>
    <s v="11BC"/>
    <s v="Tech Prep Education BC"/>
    <m/>
    <m/>
    <m/>
  </r>
  <r>
    <s v="DPE006"/>
    <x v="0"/>
    <s v="LABORF"/>
    <s v="2026"/>
    <n v="0"/>
    <s v="CE015"/>
    <s v="11BCR1"/>
    <s v="2394"/>
    <s v="684000"/>
    <m/>
    <m/>
    <s v="0"/>
    <s v="District"/>
    <s v="1"/>
    <s v="DO - District Office"/>
    <s v="11"/>
    <x v="1"/>
    <s v="11B"/>
    <s v="Assoc. Chanc. Econ &amp; Workfrce Dev"/>
    <s v="11BC"/>
    <s v="Tech Prep Education BC"/>
    <m/>
    <m/>
    <m/>
  </r>
  <r>
    <s v="DPE038"/>
    <x v="0"/>
    <s v="LABORF"/>
    <s v="2026"/>
    <n v="0"/>
    <s v="RP615"/>
    <s v="117A01"/>
    <s v="2412"/>
    <s v="684000"/>
    <m/>
    <m/>
    <s v="0"/>
    <s v="District"/>
    <s v="1"/>
    <s v="DO - District Office"/>
    <s v="11"/>
    <x v="1"/>
    <s v="11B"/>
    <s v="Assoc. Chanc. Econ &amp; Workfrce Dev"/>
    <s v="11BH"/>
    <s v="Clean Energy"/>
    <m/>
    <m/>
    <m/>
  </r>
  <r>
    <s v="DPE041"/>
    <x v="0"/>
    <s v="LABORF"/>
    <s v="2026"/>
    <n v="0"/>
    <s v="RP615"/>
    <s v="117A01"/>
    <s v="2412"/>
    <s v="684000"/>
    <m/>
    <m/>
    <s v="0"/>
    <s v="District"/>
    <s v="1"/>
    <s v="DO - District Office"/>
    <s v="11"/>
    <x v="1"/>
    <s v="11B"/>
    <s v="Assoc. Chanc. Econ &amp; Workfrce Dev"/>
    <s v="11BH"/>
    <s v="Clean Energy"/>
    <m/>
    <m/>
    <m/>
  </r>
  <r>
    <s v="DMN043"/>
    <x v="0"/>
    <s v="LABORF"/>
    <s v="2026"/>
    <n v="19776.150000000001"/>
    <s v="RP682"/>
    <s v="11BHJ1"/>
    <s v="2110"/>
    <s v="684000"/>
    <m/>
    <m/>
    <s v="0"/>
    <s v="District"/>
    <s v="1"/>
    <s v="DO - District Office"/>
    <s v="11"/>
    <x v="1"/>
    <s v="11B"/>
    <s v="Assoc. Chanc. Econ &amp; Workfrce Dev"/>
    <s v="11BH"/>
    <s v="Clean Energy"/>
    <m/>
    <m/>
    <m/>
  </r>
  <r>
    <s v="DMN079"/>
    <x v="0"/>
    <s v="LABORF"/>
    <s v="2026"/>
    <n v="13409.41"/>
    <s v="RP682"/>
    <s v="11BHJ1"/>
    <s v="2110"/>
    <s v="684000"/>
    <m/>
    <m/>
    <s v="0"/>
    <s v="District"/>
    <s v="1"/>
    <s v="DO - District Office"/>
    <s v="11"/>
    <x v="1"/>
    <s v="11B"/>
    <s v="Assoc. Chanc. Econ &amp; Workfrce Dev"/>
    <s v="11BH"/>
    <s v="Clean Energy"/>
    <m/>
    <m/>
    <m/>
  </r>
  <r>
    <s v="DMN056"/>
    <x v="0"/>
    <s v="LABORF"/>
    <s v="2026"/>
    <n v="10163.129999999999"/>
    <s v="CE005"/>
    <s v="117ETC"/>
    <s v="2110"/>
    <s v="684000"/>
    <m/>
    <m/>
    <s v="0"/>
    <s v="District"/>
    <s v="1"/>
    <s v="DO - District Office"/>
    <s v="11"/>
    <x v="1"/>
    <s v="11B"/>
    <s v="Assoc. Chanc. Econ &amp; Workfrce Dev"/>
    <s v="11BJ"/>
    <s v="Workplace Learning"/>
    <m/>
    <m/>
    <m/>
  </r>
  <r>
    <s v="DMC149"/>
    <x v="0"/>
    <s v="LABORF"/>
    <s v="2026"/>
    <n v="218.04"/>
    <s v="CE005"/>
    <s v="117ETC"/>
    <s v="2191"/>
    <s v="684000"/>
    <m/>
    <m/>
    <s v="0"/>
    <s v="District"/>
    <s v="1"/>
    <s v="DO - District Office"/>
    <s v="11"/>
    <x v="1"/>
    <s v="11B"/>
    <s v="Assoc. Chanc. Econ &amp; Workfrce Dev"/>
    <s v="11BJ"/>
    <s v="Workplace Learning"/>
    <m/>
    <m/>
    <m/>
  </r>
  <r>
    <s v="DTC049"/>
    <x v="0"/>
    <s v="LABORF"/>
    <s v="2026"/>
    <n v="0"/>
    <s v="CE005"/>
    <s v="117ETE"/>
    <s v="2399"/>
    <s v="684000"/>
    <m/>
    <m/>
    <s v="0"/>
    <s v="District"/>
    <s v="1"/>
    <s v="DO - District Office"/>
    <s v="11"/>
    <x v="1"/>
    <s v="11B"/>
    <s v="Assoc. Chanc. Econ &amp; Workfrce Dev"/>
    <s v="11BJ"/>
    <s v="Workplace Learning"/>
    <m/>
    <m/>
    <m/>
  </r>
  <r>
    <s v="DPE122"/>
    <x v="0"/>
    <s v="LABORF"/>
    <s v="2026"/>
    <n v="0"/>
    <s v="CE005"/>
    <s v="117ETE"/>
    <s v="2412"/>
    <s v="684000"/>
    <m/>
    <m/>
    <s v="0"/>
    <s v="District"/>
    <s v="1"/>
    <s v="DO - District Office"/>
    <s v="11"/>
    <x v="1"/>
    <s v="11B"/>
    <s v="Assoc. Chanc. Econ &amp; Workfrce Dev"/>
    <s v="11BJ"/>
    <s v="Workplace Learning"/>
    <m/>
    <m/>
    <m/>
  </r>
  <r>
    <s v="DPE170"/>
    <x v="0"/>
    <s v="LABORF"/>
    <s v="2026"/>
    <n v="0"/>
    <s v="CE005"/>
    <s v="117ETE"/>
    <s v="2412"/>
    <s v="684000"/>
    <m/>
    <m/>
    <s v="0"/>
    <s v="District"/>
    <s v="1"/>
    <s v="DO - District Office"/>
    <s v="11"/>
    <x v="1"/>
    <s v="11B"/>
    <s v="Assoc. Chanc. Econ &amp; Workfrce Dev"/>
    <s v="11BJ"/>
    <s v="Workplace Learning"/>
    <m/>
    <m/>
    <m/>
  </r>
  <r>
    <s v="DPE035"/>
    <x v="0"/>
    <s v="LABORF"/>
    <s v="2026"/>
    <n v="0"/>
    <s v="CE005"/>
    <s v="117ETE"/>
    <s v="2394"/>
    <s v="684000"/>
    <m/>
    <m/>
    <s v="0"/>
    <s v="District"/>
    <s v="1"/>
    <s v="DO - District Office"/>
    <s v="11"/>
    <x v="1"/>
    <s v="11B"/>
    <s v="Assoc. Chanc. Econ &amp; Workfrce Dev"/>
    <s v="11BJ"/>
    <s v="Workplace Learning"/>
    <m/>
    <m/>
    <m/>
  </r>
  <r>
    <s v="DPE071"/>
    <x v="0"/>
    <s v="LABORF"/>
    <s v="2026"/>
    <n v="0"/>
    <s v="CE005"/>
    <s v="117ETE"/>
    <s v="2412"/>
    <s v="684000"/>
    <m/>
    <m/>
    <s v="0"/>
    <s v="District"/>
    <s v="1"/>
    <s v="DO - District Office"/>
    <s v="11"/>
    <x v="1"/>
    <s v="11B"/>
    <s v="Assoc. Chanc. Econ &amp; Workfrce Dev"/>
    <s v="11BJ"/>
    <s v="Workplace Learning"/>
    <m/>
    <m/>
    <m/>
  </r>
  <r>
    <s v="DPE053"/>
    <x v="0"/>
    <s v="LABORF"/>
    <s v="2026"/>
    <n v="0"/>
    <s v="CE005"/>
    <s v="117ETE"/>
    <s v="2412"/>
    <s v="684000"/>
    <m/>
    <m/>
    <s v="0"/>
    <s v="District"/>
    <s v="1"/>
    <s v="DO - District Office"/>
    <s v="11"/>
    <x v="1"/>
    <s v="11B"/>
    <s v="Assoc. Chanc. Econ &amp; Workfrce Dev"/>
    <s v="11BJ"/>
    <s v="Workplace Learning"/>
    <m/>
    <m/>
    <m/>
  </r>
  <r>
    <s v="DPE037"/>
    <x v="0"/>
    <s v="LABORF"/>
    <s v="2026"/>
    <n v="0"/>
    <s v="CE005"/>
    <s v="117ETE"/>
    <s v="2412"/>
    <s v="684000"/>
    <m/>
    <m/>
    <s v="0"/>
    <s v="District"/>
    <s v="1"/>
    <s v="DO - District Office"/>
    <s v="11"/>
    <x v="1"/>
    <s v="11B"/>
    <s v="Assoc. Chanc. Econ &amp; Workfrce Dev"/>
    <s v="11BJ"/>
    <s v="Workplace Learning"/>
    <m/>
    <m/>
    <m/>
  </r>
  <r>
    <s v="DMN088"/>
    <x v="0"/>
    <s v="LABORF"/>
    <s v="2026"/>
    <n v="68947.63"/>
    <s v="RP676"/>
    <s v="11BK58"/>
    <s v="2110"/>
    <s v="684000"/>
    <m/>
    <m/>
    <s v="0"/>
    <s v="District"/>
    <s v="1"/>
    <s v="DO - District Office"/>
    <s v="11"/>
    <x v="1"/>
    <s v="11B"/>
    <s v="Assoc. Chanc. Econ &amp; Workfrce Dev"/>
    <s v="11BK"/>
    <s v="SWF Fiscal Agent"/>
    <m/>
    <m/>
    <m/>
  </r>
  <r>
    <s v="DMN077"/>
    <x v="0"/>
    <s v="LABORF"/>
    <s v="2026"/>
    <n v="55339.89"/>
    <s v="RP676"/>
    <s v="11BK58"/>
    <s v="2110"/>
    <s v="672000"/>
    <m/>
    <m/>
    <s v="0"/>
    <s v="District"/>
    <s v="1"/>
    <s v="DO - District Office"/>
    <s v="11"/>
    <x v="1"/>
    <s v="11B"/>
    <s v="Assoc. Chanc. Econ &amp; Workfrce Dev"/>
    <s v="11BK"/>
    <s v="SWF Fiscal Agent"/>
    <m/>
    <m/>
    <m/>
  </r>
  <r>
    <s v="DMN088"/>
    <x v="0"/>
    <s v="LABORF"/>
    <s v="2026"/>
    <n v="68947.63"/>
    <s v="RP676"/>
    <s v="11BK59"/>
    <s v="2110"/>
    <s v="684000"/>
    <m/>
    <m/>
    <s v="0"/>
    <s v="District"/>
    <s v="1"/>
    <s v="DO - District Office"/>
    <s v="11"/>
    <x v="1"/>
    <s v="11B"/>
    <s v="Assoc. Chanc. Econ &amp; Workfrce Dev"/>
    <s v="11BK"/>
    <s v="SWF Fiscal Agent"/>
    <m/>
    <m/>
    <m/>
  </r>
  <r>
    <s v="DMN079"/>
    <x v="0"/>
    <s v="LABORF"/>
    <s v="2026"/>
    <n v="7385.38"/>
    <s v="RP461"/>
    <s v="11BZE1"/>
    <s v="2110"/>
    <s v="684000"/>
    <m/>
    <m/>
    <s v="0"/>
    <s v="District"/>
    <s v="1"/>
    <s v="DO - District Office"/>
    <s v="11"/>
    <x v="1"/>
    <s v="11B"/>
    <s v="Assoc. Chanc. Econ &amp; Workfrce Dev"/>
    <s v="11BZ"/>
    <s v="Clean Energy, Zero Emissions"/>
    <m/>
    <m/>
    <m/>
  </r>
  <r>
    <s v="DTN004"/>
    <x v="0"/>
    <s v="LABOR"/>
    <s v="2026"/>
    <n v="0"/>
    <s v="GU001"/>
    <s v="120BS0"/>
    <s v="2110"/>
    <s v="672000"/>
    <m/>
    <m/>
    <s v="0"/>
    <s v="District"/>
    <s v="1"/>
    <s v="DO - District Office"/>
    <s v="12"/>
    <x v="2"/>
    <s v="120"/>
    <s v="Asst. Chancellor, Admin Svcs."/>
    <s v="120A"/>
    <s v="Asst. Chancellor - Admin Svcs."/>
    <m/>
    <m/>
    <m/>
  </r>
  <r>
    <s v="DMN071"/>
    <x v="0"/>
    <s v="LABORF"/>
    <s v="2026"/>
    <n v="128201.95"/>
    <s v="GU001"/>
    <s v="120BS1"/>
    <s v="2110"/>
    <s v="672000"/>
    <m/>
    <m/>
    <s v="0"/>
    <s v="District"/>
    <s v="1"/>
    <s v="DO - District Office"/>
    <s v="12"/>
    <x v="2"/>
    <s v="120"/>
    <s v="Asst. Chancellor, Admin Svcs."/>
    <s v="120A"/>
    <s v="Asst. Chancellor - Admin Svcs."/>
    <m/>
    <m/>
    <m/>
  </r>
  <r>
    <s v="DMN003"/>
    <x v="0"/>
    <s v="LABORF"/>
    <s v="2026"/>
    <n v="210870.17"/>
    <s v="GU001"/>
    <s v="R20BS1"/>
    <s v="2110"/>
    <s v="672000"/>
    <m/>
    <m/>
    <s v="0"/>
    <s v="District"/>
    <s v="1"/>
    <s v="DO - District Office"/>
    <s v="12"/>
    <x v="2"/>
    <s v="120"/>
    <s v="Asst. Chancellor, Admin Svcs."/>
    <s v="120A"/>
    <s v="Asst. Chancellor - Admin Svcs."/>
    <m/>
    <m/>
    <m/>
  </r>
  <r>
    <s v="DMN070"/>
    <x v="0"/>
    <s v="LABORF"/>
    <s v="2026"/>
    <n v="134692.17000000001"/>
    <s v="GU001"/>
    <s v="122BS2"/>
    <s v="2110"/>
    <s v="672000"/>
    <m/>
    <m/>
    <s v="0"/>
    <s v="District"/>
    <s v="1"/>
    <s v="DO - District Office"/>
    <s v="12"/>
    <x v="2"/>
    <s v="122"/>
    <s v="Director of Accounting Services"/>
    <s v="122A"/>
    <s v="Director of Accounting Services"/>
    <m/>
    <m/>
    <m/>
  </r>
  <r>
    <s v="DMC020"/>
    <x v="0"/>
    <s v="LABORF"/>
    <s v="2026"/>
    <n v="75286.039999999994"/>
    <s v="GU001"/>
    <s v="122BS2"/>
    <s v="2191"/>
    <s v="672000"/>
    <m/>
    <m/>
    <s v="0"/>
    <s v="District"/>
    <s v="1"/>
    <s v="DO - District Office"/>
    <s v="12"/>
    <x v="2"/>
    <s v="122"/>
    <s v="Director of Accounting Services"/>
    <s v="122A"/>
    <s v="Director of Accounting Services"/>
    <m/>
    <m/>
    <m/>
  </r>
  <r>
    <s v="DMC093"/>
    <x v="0"/>
    <s v="LABORF"/>
    <s v="2026"/>
    <n v="64918.94"/>
    <s v="GU001"/>
    <s v="122BS7"/>
    <s v="2191"/>
    <s v="672000"/>
    <m/>
    <m/>
    <s v="0"/>
    <s v="District"/>
    <s v="1"/>
    <s v="DO - District Office"/>
    <s v="12"/>
    <x v="2"/>
    <s v="122"/>
    <s v="Director of Accounting Services"/>
    <s v="122A"/>
    <s v="Director of Accounting Services"/>
    <m/>
    <m/>
    <m/>
  </r>
  <r>
    <s v="DMC009"/>
    <x v="0"/>
    <s v="LABORF"/>
    <s v="2026"/>
    <n v="69910.559999999998"/>
    <s v="GU001"/>
    <s v="122BS7"/>
    <s v="2191"/>
    <s v="672000"/>
    <m/>
    <m/>
    <s v="0"/>
    <s v="District"/>
    <s v="1"/>
    <s v="DO - District Office"/>
    <s v="12"/>
    <x v="2"/>
    <s v="122"/>
    <s v="Director of Accounting Services"/>
    <s v="122A"/>
    <s v="Director of Accounting Services"/>
    <m/>
    <m/>
    <m/>
  </r>
  <r>
    <s v="DMN004"/>
    <x v="0"/>
    <s v="LABORF"/>
    <s v="2026"/>
    <n v="168212.06"/>
    <s v="GU001"/>
    <s v="122BS3"/>
    <s v="2110"/>
    <s v="672000"/>
    <m/>
    <m/>
    <s v="0"/>
    <s v="District"/>
    <s v="1"/>
    <s v="DO - District Office"/>
    <s v="12"/>
    <x v="2"/>
    <s v="122"/>
    <s v="Director of Accounting Services"/>
    <s v="122B"/>
    <s v="BC Business Office"/>
    <m/>
    <m/>
    <m/>
  </r>
  <r>
    <s v="DMC140"/>
    <x v="0"/>
    <s v="LABORF"/>
    <s v="2026"/>
    <n v="15447.68"/>
    <s v="BF100"/>
    <s v="122BS3"/>
    <s v="2191"/>
    <s v="672000"/>
    <m/>
    <m/>
    <s v="0"/>
    <s v="District"/>
    <s v="1"/>
    <s v="DO - District Office"/>
    <s v="12"/>
    <x v="2"/>
    <s v="122"/>
    <s v="Director of Accounting Services"/>
    <s v="122B"/>
    <s v="BC Business Office"/>
    <m/>
    <m/>
    <m/>
  </r>
  <r>
    <s v="DMC161"/>
    <x v="0"/>
    <s v="LABORF"/>
    <s v="2026"/>
    <n v="77168.22"/>
    <s v="GU001"/>
    <s v="12DMR0"/>
    <s v="2191"/>
    <s v="677050"/>
    <m/>
    <m/>
    <s v="0"/>
    <s v="District"/>
    <s v="1"/>
    <s v="DO - District Office"/>
    <s v="12"/>
    <x v="2"/>
    <s v="12D"/>
    <s v="Risk Mgmt &amp; Safety"/>
    <s v="12DA"/>
    <s v="Risk Mgmt &amp; Safety"/>
    <m/>
    <m/>
    <m/>
  </r>
  <r>
    <s v="DMC040"/>
    <x v="0"/>
    <s v="LABORF"/>
    <s v="2026"/>
    <n v="139576.06"/>
    <s v="GU001"/>
    <s v="131IS0"/>
    <s v="2191"/>
    <s v="678000"/>
    <m/>
    <m/>
    <s v="0"/>
    <s v="District"/>
    <s v="1"/>
    <s v="DO - District Office"/>
    <s v="13"/>
    <x v="3"/>
    <s v="131"/>
    <s v="IT-Director, Security"/>
    <s v="131A"/>
    <s v="IT-Director, Security"/>
    <m/>
    <m/>
    <m/>
  </r>
  <r>
    <s v="DMC002"/>
    <x v="0"/>
    <s v="LABORF"/>
    <s v="2026"/>
    <n v="120356.04"/>
    <s v="GU001"/>
    <s v="132EA0"/>
    <s v="2191"/>
    <s v="678000"/>
    <m/>
    <m/>
    <s v="0"/>
    <s v="District"/>
    <s v="1"/>
    <s v="DO - District Office"/>
    <s v="13"/>
    <x v="3"/>
    <s v="132"/>
    <s v="IT-Director, Enterprise Application"/>
    <s v="132A"/>
    <s v="IT-Director, Enterprise Application"/>
    <m/>
    <m/>
    <m/>
  </r>
  <r>
    <s v="DMC160"/>
    <x v="0"/>
    <s v="LABORF"/>
    <s v="2026"/>
    <n v="101251.39"/>
    <s v="GU001"/>
    <s v="132EA0"/>
    <s v="2191"/>
    <s v="678000"/>
    <m/>
    <m/>
    <s v="0"/>
    <s v="District"/>
    <s v="1"/>
    <s v="DO - District Office"/>
    <s v="13"/>
    <x v="3"/>
    <s v="132"/>
    <s v="IT-Director, Enterprise Application"/>
    <s v="132A"/>
    <s v="IT-Director, Enterprise Application"/>
    <m/>
    <m/>
    <m/>
  </r>
  <r>
    <s v="DMC003"/>
    <x v="0"/>
    <s v="LABORF"/>
    <s v="2026"/>
    <n v="109036.61"/>
    <s v="GU001"/>
    <s v="132EA0"/>
    <s v="2191"/>
    <s v="678000"/>
    <m/>
    <m/>
    <s v="0"/>
    <s v="District"/>
    <s v="1"/>
    <s v="DO - District Office"/>
    <s v="13"/>
    <x v="3"/>
    <s v="132"/>
    <s v="IT-Director, Enterprise Application"/>
    <s v="132A"/>
    <s v="IT-Director, Enterprise Application"/>
    <m/>
    <m/>
    <m/>
  </r>
  <r>
    <s v="DMN067"/>
    <x v="0"/>
    <s v="LABORF"/>
    <s v="2026"/>
    <n v="19449.490000000002"/>
    <s v="GU001"/>
    <s v="133II0"/>
    <s v="2110"/>
    <s v="711001"/>
    <m/>
    <m/>
    <s v="0"/>
    <s v="District"/>
    <s v="1"/>
    <s v="DO - District Office"/>
    <s v="13"/>
    <x v="3"/>
    <s v="133"/>
    <s v="IT-Director, IT Infrastructure"/>
    <s v="133A"/>
    <s v="IT-Director, IT Infrastructure"/>
    <m/>
    <m/>
    <m/>
  </r>
  <r>
    <s v="PMF080"/>
    <x v="0"/>
    <s v="LABORF"/>
    <s v="2026"/>
    <n v="33957.599999999999"/>
    <s v="GU001"/>
    <s v="140HR0"/>
    <s v="1251"/>
    <s v="673000"/>
    <m/>
    <m/>
    <s v="0"/>
    <s v="District"/>
    <s v="1"/>
    <s v="DO - District Office"/>
    <s v="14"/>
    <x v="4"/>
    <s v="140"/>
    <s v="HR - Vice Chancellor"/>
    <s v="140A"/>
    <s v="HR - Vice Chancellor"/>
    <m/>
    <m/>
    <m/>
  </r>
  <r>
    <s v="DMC085"/>
    <x v="0"/>
    <s v="LABORF"/>
    <s v="2026"/>
    <n v="63335.53"/>
    <s v="GU001"/>
    <s v="140HR0"/>
    <s v="2191"/>
    <s v="673000"/>
    <m/>
    <m/>
    <s v="0"/>
    <s v="District"/>
    <s v="1"/>
    <s v="DO - District Office"/>
    <s v="14"/>
    <x v="4"/>
    <s v="140"/>
    <s v="HR - Vice Chancellor"/>
    <s v="140A"/>
    <s v="HR - Vice Chancellor"/>
    <m/>
    <m/>
    <m/>
  </r>
  <r>
    <s v="DMC157"/>
    <x v="0"/>
    <s v="LABORF"/>
    <s v="2026"/>
    <n v="58813.32"/>
    <s v="GU001"/>
    <s v="145HR4"/>
    <s v="2191"/>
    <s v="673000"/>
    <m/>
    <m/>
    <s v="0"/>
    <s v="District"/>
    <s v="1"/>
    <s v="DO - District Office"/>
    <s v="14"/>
    <x v="4"/>
    <s v="145"/>
    <s v="District HR"/>
    <s v="145A"/>
    <s v="HR Manager - PC"/>
    <m/>
    <m/>
    <m/>
  </r>
  <r>
    <s v="DMC192"/>
    <x v="0"/>
    <s v="LABORF"/>
    <s v="2026"/>
    <n v="64918.94"/>
    <s v="GU001"/>
    <s v="145HR5"/>
    <s v="2191"/>
    <s v="673000"/>
    <m/>
    <m/>
    <s v="0"/>
    <s v="District"/>
    <s v="1"/>
    <s v="DO - District Office"/>
    <s v="14"/>
    <x v="4"/>
    <s v="145"/>
    <s v="District HR"/>
    <s v="145C"/>
    <s v="HR Manager - CC"/>
    <m/>
    <m/>
    <m/>
  </r>
  <r>
    <s v="DTC043"/>
    <x v="0"/>
    <s v="LABORF"/>
    <s v="2026"/>
    <n v="0"/>
    <s v="GU001"/>
    <s v="145HR5"/>
    <s v="2399"/>
    <s v="673000"/>
    <m/>
    <m/>
    <s v="0"/>
    <s v="District"/>
    <s v="1"/>
    <s v="DO - District Office"/>
    <s v="14"/>
    <x v="4"/>
    <s v="145"/>
    <s v="District HR"/>
    <s v="145C"/>
    <s v="HR Manager - CC"/>
    <m/>
    <m/>
    <m/>
  </r>
  <r>
    <s v="DMN051"/>
    <x v="0"/>
    <s v="LABORF"/>
    <s v="2026"/>
    <n v="90142.85"/>
    <s v="MJ100"/>
    <s v="18F000"/>
    <s v="2110"/>
    <s v="711001"/>
    <m/>
    <m/>
    <s v="0"/>
    <s v="District"/>
    <s v="1"/>
    <s v="DO - District Office"/>
    <s v="18"/>
    <x v="17"/>
    <s v="18F"/>
    <s v="DO - Construction"/>
    <s v="18FA"/>
    <s v="DO - Construction"/>
    <m/>
    <m/>
    <m/>
  </r>
  <r>
    <s v="DMN021"/>
    <x v="0"/>
    <s v="LABORF"/>
    <s v="2026"/>
    <n v="125075.07"/>
    <s v="MJ100"/>
    <s v="18F000"/>
    <s v="2110"/>
    <s v="711001"/>
    <m/>
    <m/>
    <s v="0"/>
    <s v="District"/>
    <s v="1"/>
    <s v="DO - District Office"/>
    <s v="18"/>
    <x v="17"/>
    <s v="18F"/>
    <s v="DO - Construction"/>
    <s v="18FA"/>
    <s v="DO - Construction"/>
    <m/>
    <m/>
    <m/>
  </r>
  <r>
    <s v="DMN033"/>
    <x v="0"/>
    <s v="LABORF"/>
    <s v="2026"/>
    <n v="156201.62"/>
    <s v="MJ100"/>
    <s v="18F000"/>
    <s v="2110"/>
    <s v="711001"/>
    <m/>
    <m/>
    <s v="0"/>
    <s v="District"/>
    <s v="1"/>
    <s v="DO - District Office"/>
    <s v="18"/>
    <x v="17"/>
    <s v="18F"/>
    <s v="DO - Construction"/>
    <s v="18FA"/>
    <s v="DO - Construction"/>
    <m/>
    <m/>
    <m/>
  </r>
  <r>
    <s v="DTN029"/>
    <x v="0"/>
    <s v="LABORF"/>
    <s v="2026"/>
    <n v="0"/>
    <s v="MJ100"/>
    <s v="18F000"/>
    <s v="2110"/>
    <s v="711001"/>
    <m/>
    <m/>
    <s v="0"/>
    <s v="District"/>
    <s v="1"/>
    <s v="DO - District Office"/>
    <s v="18"/>
    <x v="17"/>
    <s v="18F"/>
    <s v="DO - Construction"/>
    <s v="18FA"/>
    <s v="DO - Construction"/>
    <m/>
    <m/>
    <m/>
  </r>
  <r>
    <s v="DMC116"/>
    <x v="0"/>
    <s v="LABORF"/>
    <s v="2026"/>
    <n v="75286.039999999994"/>
    <s v="MJ100"/>
    <s v="18F000"/>
    <s v="2191"/>
    <s v="711001"/>
    <m/>
    <m/>
    <s v="0"/>
    <s v="District"/>
    <s v="1"/>
    <s v="DO - District Office"/>
    <s v="18"/>
    <x v="17"/>
    <s v="18F"/>
    <s v="DO - Construction"/>
    <s v="18FA"/>
    <s v="DO - Construction"/>
    <m/>
    <m/>
    <m/>
  </r>
  <r>
    <s v="BMM010"/>
    <x v="0"/>
    <s v="LABORF"/>
    <s v="2026"/>
    <n v="217747.20000000001"/>
    <s v="GU001"/>
    <s v="200PR0"/>
    <s v="1214"/>
    <s v="679000"/>
    <m/>
    <m/>
    <s v="0"/>
    <s v="District"/>
    <s v="2"/>
    <s v="Bakersfield College"/>
    <s v="20"/>
    <x v="5"/>
    <s v="200"/>
    <s v="President - Bakersfield College"/>
    <s v="200A"/>
    <s v="BC - President"/>
    <m/>
    <m/>
    <m/>
  </r>
  <r>
    <s v="BMC864"/>
    <x v="0"/>
    <s v="LABORF"/>
    <s v="2026"/>
    <n v="54614"/>
    <s v="GU001"/>
    <s v="200PR0"/>
    <s v="2191"/>
    <s v="679000"/>
    <m/>
    <m/>
    <s v="0"/>
    <s v="District"/>
    <s v="2"/>
    <s v="Bakersfield College"/>
    <s v="20"/>
    <x v="5"/>
    <s v="200"/>
    <s v="President - Bakersfield College"/>
    <s v="200A"/>
    <s v="BC - President"/>
    <m/>
    <m/>
    <m/>
  </r>
  <r>
    <s v="BMC215"/>
    <x v="0"/>
    <s v="LABORF"/>
    <s v="2026"/>
    <n v="87308.7"/>
    <s v="GU001"/>
    <s v="200PR2"/>
    <s v="2191"/>
    <s v="603000"/>
    <m/>
    <m/>
    <s v="0"/>
    <s v="District"/>
    <s v="2"/>
    <s v="Bakersfield College"/>
    <s v="20"/>
    <x v="5"/>
    <s v="200"/>
    <s v="President - Bakersfield College"/>
    <s v="200B"/>
    <s v="BC - Faculty Senate"/>
    <m/>
    <m/>
    <m/>
  </r>
  <r>
    <s v="BMF519"/>
    <x v="0"/>
    <s v="LABORF"/>
    <s v="2026"/>
    <n v="84893.99"/>
    <s v="GU001"/>
    <s v="206AT0"/>
    <s v="1100"/>
    <s v="083550"/>
    <m/>
    <m/>
    <s v="0"/>
    <s v="District"/>
    <s v="2"/>
    <s v="Bakersfield College"/>
    <s v="20"/>
    <x v="5"/>
    <s v="206"/>
    <s v="BC Athletics"/>
    <s v="206A"/>
    <s v="BC Athletics"/>
    <m/>
    <m/>
    <m/>
  </r>
  <r>
    <s v="BMF608"/>
    <x v="0"/>
    <s v="LABORF"/>
    <s v="2026"/>
    <n v="116259.39"/>
    <s v="GU001"/>
    <s v="206AT0"/>
    <s v="1100"/>
    <s v="083550"/>
    <m/>
    <m/>
    <s v="0"/>
    <s v="District"/>
    <s v="2"/>
    <s v="Bakersfield College"/>
    <s v="20"/>
    <x v="5"/>
    <s v="206"/>
    <s v="BC Athletics"/>
    <s v="206A"/>
    <s v="BC Athletics"/>
    <m/>
    <m/>
    <m/>
  </r>
  <r>
    <s v="BMF449"/>
    <x v="0"/>
    <s v="LABORF"/>
    <s v="2026"/>
    <n v="71233.78"/>
    <s v="GU001"/>
    <s v="206AT0"/>
    <s v="1251"/>
    <s v="696011"/>
    <m/>
    <m/>
    <s v="0"/>
    <s v="District"/>
    <s v="2"/>
    <s v="Bakersfield College"/>
    <s v="20"/>
    <x v="5"/>
    <s v="206"/>
    <s v="BC Athletics"/>
    <s v="206A"/>
    <s v="BC Athletics"/>
    <m/>
    <m/>
    <m/>
  </r>
  <r>
    <s v="BMF610"/>
    <x v="0"/>
    <s v="LABORF"/>
    <s v="2026"/>
    <n v="116259.39"/>
    <s v="GU001"/>
    <s v="206AT0"/>
    <s v="1100"/>
    <s v="083550"/>
    <m/>
    <m/>
    <s v="0"/>
    <s v="District"/>
    <s v="2"/>
    <s v="Bakersfield College"/>
    <s v="20"/>
    <x v="5"/>
    <s v="206"/>
    <s v="BC Athletics"/>
    <s v="206A"/>
    <s v="BC Athletics"/>
    <m/>
    <m/>
    <m/>
  </r>
  <r>
    <s v="BMF587"/>
    <x v="0"/>
    <s v="LABORF"/>
    <s v="2026"/>
    <n v="61065.7"/>
    <s v="GU001"/>
    <s v="206AT0"/>
    <s v="1100"/>
    <s v="083550"/>
    <m/>
    <m/>
    <s v="0"/>
    <s v="District"/>
    <s v="2"/>
    <s v="Bakersfield College"/>
    <s v="20"/>
    <x v="5"/>
    <s v="206"/>
    <s v="BC Athletics"/>
    <s v="206A"/>
    <s v="BC Athletics"/>
    <m/>
    <m/>
    <m/>
  </r>
  <r>
    <s v="BPE677"/>
    <x v="0"/>
    <s v="LABORF"/>
    <s v="2026"/>
    <n v="0"/>
    <s v="GU001"/>
    <s v="206PM1"/>
    <s v="2394"/>
    <s v="696011"/>
    <m/>
    <m/>
    <s v="0"/>
    <s v="District"/>
    <s v="2"/>
    <s v="Bakersfield College"/>
    <s v="20"/>
    <x v="5"/>
    <s v="206"/>
    <s v="BC Athletics"/>
    <s v="206A"/>
    <s v="BC Athletics"/>
    <m/>
    <m/>
    <m/>
  </r>
  <r>
    <s v="BMF499"/>
    <x v="0"/>
    <s v="LABORF"/>
    <s v="2026"/>
    <n v="77169.649999999994"/>
    <s v="GU001"/>
    <s v="206PH1"/>
    <s v="1100"/>
    <s v="083550"/>
    <m/>
    <m/>
    <s v="0"/>
    <s v="District"/>
    <s v="2"/>
    <s v="Bakersfield College"/>
    <s v="20"/>
    <x v="5"/>
    <s v="206"/>
    <s v="BC Athletics"/>
    <s v="206B"/>
    <s v="BC Athletics-INST"/>
    <m/>
    <m/>
    <m/>
  </r>
  <r>
    <s v="BMF428"/>
    <x v="0"/>
    <s v="LABORF"/>
    <s v="2026"/>
    <n v="154352.71"/>
    <s v="GU001"/>
    <s v="206PH1"/>
    <s v="1100"/>
    <s v="083500"/>
    <m/>
    <m/>
    <s v="0"/>
    <s v="District"/>
    <s v="2"/>
    <s v="Bakersfield College"/>
    <s v="20"/>
    <x v="5"/>
    <s v="206"/>
    <s v="BC Athletics"/>
    <s v="206B"/>
    <s v="BC Athletics-INST"/>
    <m/>
    <m/>
    <m/>
  </r>
  <r>
    <s v="BMN108"/>
    <x v="0"/>
    <s v="LABORF"/>
    <s v="2026"/>
    <n v="15963.1"/>
    <s v="GU001"/>
    <s v="20BPI2"/>
    <s v="2110"/>
    <s v="684000"/>
    <m/>
    <m/>
    <s v="0"/>
    <s v="District"/>
    <s v="2"/>
    <s v="Bakersfield College"/>
    <s v="20"/>
    <x v="5"/>
    <s v="20B"/>
    <s v="Public Information"/>
    <s v="20BA"/>
    <s v="BC - Marketing &amp; Public Relations"/>
    <m/>
    <m/>
    <m/>
  </r>
  <r>
    <s v="BMC730"/>
    <x v="0"/>
    <s v="LABORF"/>
    <s v="2026"/>
    <n v="89491.36"/>
    <s v="GU001"/>
    <s v="20CDIE"/>
    <s v="2191"/>
    <s v="679000"/>
    <m/>
    <m/>
    <s v="0"/>
    <s v="District"/>
    <s v="2"/>
    <s v="Bakersfield College"/>
    <s v="20"/>
    <x v="5"/>
    <s v="20C"/>
    <s v="Dean of Institutional Effectiveness"/>
    <s v="20CA"/>
    <s v="Dean of Institutional Effectiveness"/>
    <m/>
    <m/>
    <m/>
  </r>
  <r>
    <s v="BTM057"/>
    <x v="0"/>
    <s v="LABORF"/>
    <s v="2026"/>
    <n v="159631"/>
    <s v="GU001"/>
    <s v="20CDIE"/>
    <s v="1214"/>
    <s v="679000"/>
    <m/>
    <m/>
    <s v="0"/>
    <s v="District"/>
    <s v="2"/>
    <s v="Bakersfield College"/>
    <s v="20"/>
    <x v="5"/>
    <s v="20C"/>
    <s v="Dean of Institutional Effectiveness"/>
    <s v="20CA"/>
    <s v="Dean of Institutional Effectiveness"/>
    <m/>
    <m/>
    <m/>
  </r>
  <r>
    <s v="BMN198"/>
    <x v="0"/>
    <s v="LABORF"/>
    <s v="2026"/>
    <n v="113446.77"/>
    <s v="RP567"/>
    <s v="20CTW1"/>
    <s v="2110"/>
    <s v="679000"/>
    <m/>
    <m/>
    <s v="0"/>
    <s v="District"/>
    <s v="2"/>
    <s v="Bakersfield College"/>
    <s v="20"/>
    <x v="5"/>
    <s v="20C"/>
    <s v="Dean of Institutional Effectiveness"/>
    <s v="20CT"/>
    <s v="PHIT GRANT"/>
    <m/>
    <m/>
    <m/>
  </r>
  <r>
    <s v="BPE676"/>
    <x v="0"/>
    <s v="LABORF"/>
    <s v="2026"/>
    <n v="0"/>
    <s v="RP681"/>
    <s v="20DAY1"/>
    <s v="2394"/>
    <s v="684000"/>
    <s v="EET003"/>
    <m/>
    <s v="0"/>
    <s v="District"/>
    <s v="2"/>
    <s v="Bakersfield College"/>
    <s v="20"/>
    <x v="5"/>
    <s v="20D"/>
    <s v="President - Bakersfield College"/>
    <s v="20DA"/>
    <s v="BC Tech Program"/>
    <m/>
    <m/>
    <m/>
  </r>
  <r>
    <s v="BMC632"/>
    <x v="0"/>
    <s v="LABORF"/>
    <s v="2026"/>
    <n v="73449.850000000006"/>
    <s v="GU001"/>
    <s v="20IIF0"/>
    <s v="2191"/>
    <s v="678012"/>
    <m/>
    <m/>
    <s v="0"/>
    <s v="District"/>
    <s v="2"/>
    <s v="Bakersfield College"/>
    <s v="20"/>
    <x v="5"/>
    <s v="20I"/>
    <s v="Information Services"/>
    <s v="20IA"/>
    <s v="Information Services"/>
    <m/>
    <m/>
    <m/>
  </r>
  <r>
    <s v="BMN147"/>
    <x v="0"/>
    <s v="LABORF"/>
    <s v="2026"/>
    <n v="88888.51"/>
    <s v="GU001"/>
    <s v="20IIF0"/>
    <s v="2110"/>
    <s v="678012"/>
    <m/>
    <m/>
    <s v="0"/>
    <s v="District"/>
    <s v="2"/>
    <s v="Bakersfield College"/>
    <s v="20"/>
    <x v="5"/>
    <s v="20I"/>
    <s v="Information Services"/>
    <s v="20IA"/>
    <s v="Information Services"/>
    <m/>
    <m/>
    <m/>
  </r>
  <r>
    <s v="BTF107"/>
    <x v="0"/>
    <s v="LABORF"/>
    <s v="2026"/>
    <n v="0"/>
    <s v="GU001"/>
    <s v="210VI0"/>
    <s v="1311"/>
    <s v="499900"/>
    <m/>
    <m/>
    <s v="0"/>
    <s v="District"/>
    <s v="2"/>
    <s v="Bakersfield College"/>
    <s v="21"/>
    <x v="6"/>
    <s v="210"/>
    <s v="VP of Student Learning"/>
    <s v="210A"/>
    <s v="VP Student Learning"/>
    <m/>
    <m/>
    <m/>
  </r>
  <r>
    <s v="BPE577"/>
    <x v="0"/>
    <s v="LABORF"/>
    <s v="2026"/>
    <n v="0"/>
    <s v="GU001"/>
    <s v="210VI0"/>
    <s v="2394"/>
    <s v="601000"/>
    <m/>
    <m/>
    <s v="0"/>
    <s v="District"/>
    <s v="2"/>
    <s v="Bakersfield College"/>
    <s v="21"/>
    <x v="6"/>
    <s v="210"/>
    <s v="VP of Student Learning"/>
    <s v="210A"/>
    <s v="VP Student Learning"/>
    <m/>
    <m/>
    <m/>
  </r>
  <r>
    <s v="BPE628"/>
    <x v="0"/>
    <s v="LABORF"/>
    <s v="2026"/>
    <n v="0"/>
    <s v="GU001"/>
    <s v="210VI0"/>
    <s v="2394"/>
    <s v="601000"/>
    <m/>
    <m/>
    <s v="0"/>
    <s v="District"/>
    <s v="2"/>
    <s v="Bakersfield College"/>
    <s v="21"/>
    <x v="6"/>
    <s v="210"/>
    <s v="VP of Student Learning"/>
    <s v="210A"/>
    <s v="VP Student Learning"/>
    <m/>
    <m/>
    <m/>
  </r>
  <r>
    <s v="BPE656"/>
    <x v="0"/>
    <s v="LABORF"/>
    <s v="2026"/>
    <n v="0"/>
    <s v="GU001"/>
    <s v="210VI0"/>
    <s v="2394"/>
    <s v="601000"/>
    <m/>
    <m/>
    <s v="0"/>
    <s v="District"/>
    <s v="2"/>
    <s v="Bakersfield College"/>
    <s v="21"/>
    <x v="6"/>
    <s v="210"/>
    <s v="VP of Student Learning"/>
    <s v="210A"/>
    <s v="VP Student Learning"/>
    <m/>
    <m/>
    <m/>
  </r>
  <r>
    <s v="BPE109"/>
    <x v="0"/>
    <s v="LABORF"/>
    <s v="2026"/>
    <n v="0"/>
    <s v="GU001"/>
    <s v="210VI0"/>
    <s v="2394"/>
    <s v="601000"/>
    <m/>
    <m/>
    <s v="0"/>
    <s v="District"/>
    <s v="2"/>
    <s v="Bakersfield College"/>
    <s v="21"/>
    <x v="6"/>
    <s v="210"/>
    <s v="VP of Student Learning"/>
    <s v="210A"/>
    <s v="VP Student Learning"/>
    <m/>
    <m/>
    <m/>
  </r>
  <r>
    <s v="BPE340"/>
    <x v="0"/>
    <s v="LABORF"/>
    <s v="2026"/>
    <n v="0"/>
    <s v="GU001"/>
    <s v="210VI0"/>
    <s v="2394"/>
    <s v="601000"/>
    <m/>
    <m/>
    <s v="0"/>
    <s v="District"/>
    <s v="2"/>
    <s v="Bakersfield College"/>
    <s v="21"/>
    <x v="6"/>
    <s v="210"/>
    <s v="VP of Student Learning"/>
    <s v="210A"/>
    <s v="VP Student Learning"/>
    <m/>
    <m/>
    <m/>
  </r>
  <r>
    <s v="BPE421"/>
    <x v="0"/>
    <s v="LABORF"/>
    <s v="2026"/>
    <n v="0"/>
    <s v="GU001"/>
    <s v="210VI0"/>
    <s v="2394"/>
    <s v="601000"/>
    <m/>
    <m/>
    <s v="0"/>
    <s v="District"/>
    <s v="2"/>
    <s v="Bakersfield College"/>
    <s v="21"/>
    <x v="6"/>
    <s v="210"/>
    <s v="VP of Student Learning"/>
    <s v="210A"/>
    <s v="VP Student Learning"/>
    <m/>
    <m/>
    <m/>
  </r>
  <r>
    <s v="BPE437"/>
    <x v="0"/>
    <s v="LABORF"/>
    <s v="2026"/>
    <n v="0"/>
    <s v="GU001"/>
    <s v="210VI0"/>
    <s v="2394"/>
    <s v="601000"/>
    <m/>
    <m/>
    <s v="0"/>
    <s v="District"/>
    <s v="2"/>
    <s v="Bakersfield College"/>
    <s v="21"/>
    <x v="6"/>
    <s v="210"/>
    <s v="VP of Student Learning"/>
    <s v="210A"/>
    <s v="VP Student Learning"/>
    <m/>
    <m/>
    <m/>
  </r>
  <r>
    <s v="BPE448"/>
    <x v="0"/>
    <s v="LABORF"/>
    <s v="2026"/>
    <n v="0"/>
    <s v="GU001"/>
    <s v="210VI0"/>
    <s v="2394"/>
    <s v="601000"/>
    <m/>
    <m/>
    <s v="0"/>
    <s v="District"/>
    <s v="2"/>
    <s v="Bakersfield College"/>
    <s v="21"/>
    <x v="6"/>
    <s v="210"/>
    <s v="VP of Student Learning"/>
    <s v="210A"/>
    <s v="VP Student Learning"/>
    <m/>
    <m/>
    <m/>
  </r>
  <r>
    <s v="BPE474"/>
    <x v="0"/>
    <s v="LABORF"/>
    <s v="2026"/>
    <n v="0"/>
    <s v="GU001"/>
    <s v="210VI0"/>
    <s v="2394"/>
    <s v="601000"/>
    <m/>
    <m/>
    <s v="0"/>
    <s v="District"/>
    <s v="2"/>
    <s v="Bakersfield College"/>
    <s v="21"/>
    <x v="6"/>
    <s v="210"/>
    <s v="VP of Student Learning"/>
    <s v="210A"/>
    <s v="VP Student Learning"/>
    <m/>
    <m/>
    <m/>
  </r>
  <r>
    <s v="BPE513"/>
    <x v="0"/>
    <s v="LABORF"/>
    <s v="2026"/>
    <n v="0"/>
    <s v="GU001"/>
    <s v="210VI0"/>
    <s v="2394"/>
    <s v="601000"/>
    <m/>
    <m/>
    <s v="0"/>
    <s v="District"/>
    <s v="2"/>
    <s v="Bakersfield College"/>
    <s v="21"/>
    <x v="6"/>
    <s v="210"/>
    <s v="VP of Student Learning"/>
    <s v="210A"/>
    <s v="VP Student Learning"/>
    <m/>
    <m/>
    <m/>
  </r>
  <r>
    <s v="BPE551"/>
    <x v="0"/>
    <s v="LABORF"/>
    <s v="2026"/>
    <n v="0"/>
    <s v="GU001"/>
    <s v="210VI0"/>
    <s v="2394"/>
    <s v="601000"/>
    <m/>
    <m/>
    <s v="0"/>
    <s v="District"/>
    <s v="2"/>
    <s v="Bakersfield College"/>
    <s v="21"/>
    <x v="6"/>
    <s v="210"/>
    <s v="VP of Student Learning"/>
    <s v="210A"/>
    <s v="VP Student Learning"/>
    <m/>
    <m/>
    <m/>
  </r>
  <r>
    <s v="BZ2470"/>
    <x v="0"/>
    <s v="LABORF"/>
    <s v="2026"/>
    <n v="0"/>
    <s v="GU001"/>
    <s v="210VI0"/>
    <s v="1419"/>
    <s v="601000"/>
    <m/>
    <m/>
    <s v="0"/>
    <s v="District"/>
    <s v="2"/>
    <s v="Bakersfield College"/>
    <s v="21"/>
    <x v="6"/>
    <s v="210"/>
    <s v="VP of Student Learning"/>
    <s v="210A"/>
    <s v="VP Student Learning"/>
    <m/>
    <m/>
    <m/>
  </r>
  <r>
    <s v="BPE586"/>
    <x v="0"/>
    <s v="LABORF"/>
    <s v="2026"/>
    <n v="0"/>
    <s v="GU001"/>
    <s v="210VI0"/>
    <s v="2394"/>
    <s v="601000"/>
    <m/>
    <m/>
    <s v="0"/>
    <s v="District"/>
    <s v="2"/>
    <s v="Bakersfield College"/>
    <s v="21"/>
    <x v="6"/>
    <s v="210"/>
    <s v="VP of Student Learning"/>
    <s v="210A"/>
    <s v="VP Student Learning"/>
    <m/>
    <m/>
    <m/>
  </r>
  <r>
    <s v="BPE610"/>
    <x v="0"/>
    <s v="LABORF"/>
    <s v="2026"/>
    <n v="0"/>
    <s v="GU001"/>
    <s v="210VI0"/>
    <s v="2394"/>
    <s v="601000"/>
    <m/>
    <m/>
    <s v="0"/>
    <s v="District"/>
    <s v="2"/>
    <s v="Bakersfield College"/>
    <s v="21"/>
    <x v="6"/>
    <s v="210"/>
    <s v="VP of Student Learning"/>
    <s v="210A"/>
    <s v="VP Student Learning"/>
    <m/>
    <m/>
    <m/>
  </r>
  <r>
    <s v="BPE629"/>
    <x v="0"/>
    <s v="LABORF"/>
    <s v="2026"/>
    <n v="0"/>
    <s v="GU001"/>
    <s v="210VI0"/>
    <s v="2394"/>
    <s v="601000"/>
    <m/>
    <m/>
    <s v="0"/>
    <s v="District"/>
    <s v="2"/>
    <s v="Bakersfield College"/>
    <s v="21"/>
    <x v="6"/>
    <s v="210"/>
    <s v="VP of Student Learning"/>
    <s v="210A"/>
    <s v="VP Student Learning"/>
    <m/>
    <m/>
    <m/>
  </r>
  <r>
    <s v="BPE032"/>
    <x v="0"/>
    <s v="LABORF"/>
    <s v="2026"/>
    <n v="0"/>
    <s v="GU001"/>
    <s v="210VI0"/>
    <s v="2394"/>
    <s v="601000"/>
    <m/>
    <m/>
    <s v="0"/>
    <s v="District"/>
    <s v="2"/>
    <s v="Bakersfield College"/>
    <s v="21"/>
    <x v="6"/>
    <s v="210"/>
    <s v="VP of Student Learning"/>
    <s v="210A"/>
    <s v="VP Student Learning"/>
    <m/>
    <m/>
    <m/>
  </r>
  <r>
    <s v="BPE053"/>
    <x v="0"/>
    <s v="LABORF"/>
    <s v="2026"/>
    <n v="0"/>
    <s v="GU001"/>
    <s v="210VI0"/>
    <s v="2394"/>
    <s v="601000"/>
    <m/>
    <m/>
    <s v="0"/>
    <s v="District"/>
    <s v="2"/>
    <s v="Bakersfield College"/>
    <s v="21"/>
    <x v="6"/>
    <s v="210"/>
    <s v="VP of Student Learning"/>
    <s v="210A"/>
    <s v="VP Student Learning"/>
    <m/>
    <m/>
    <m/>
  </r>
  <r>
    <s v="BPE060"/>
    <x v="0"/>
    <s v="LABORF"/>
    <s v="2026"/>
    <n v="0"/>
    <s v="GU001"/>
    <s v="210VI0"/>
    <s v="2394"/>
    <s v="601000"/>
    <m/>
    <m/>
    <s v="0"/>
    <s v="District"/>
    <s v="2"/>
    <s v="Bakersfield College"/>
    <s v="21"/>
    <x v="6"/>
    <s v="210"/>
    <s v="VP of Student Learning"/>
    <s v="210A"/>
    <s v="VP Student Learning"/>
    <m/>
    <m/>
    <m/>
  </r>
  <r>
    <s v="BPE116"/>
    <x v="0"/>
    <s v="LABORF"/>
    <s v="2026"/>
    <n v="0"/>
    <s v="GU001"/>
    <s v="210VI0"/>
    <s v="2394"/>
    <s v="601000"/>
    <m/>
    <m/>
    <s v="0"/>
    <s v="District"/>
    <s v="2"/>
    <s v="Bakersfield College"/>
    <s v="21"/>
    <x v="6"/>
    <s v="210"/>
    <s v="VP of Student Learning"/>
    <s v="210A"/>
    <s v="VP Student Learning"/>
    <m/>
    <m/>
    <m/>
  </r>
  <r>
    <s v="BPE174"/>
    <x v="0"/>
    <s v="LABORF"/>
    <s v="2026"/>
    <n v="0"/>
    <s v="GU001"/>
    <s v="210VI0"/>
    <s v="2394"/>
    <s v="601000"/>
    <m/>
    <m/>
    <s v="0"/>
    <s v="District"/>
    <s v="2"/>
    <s v="Bakersfield College"/>
    <s v="21"/>
    <x v="6"/>
    <s v="210"/>
    <s v="VP of Student Learning"/>
    <s v="210A"/>
    <s v="VP Student Learning"/>
    <m/>
    <m/>
    <m/>
  </r>
  <r>
    <s v="BPE223"/>
    <x v="0"/>
    <s v="LABORF"/>
    <s v="2026"/>
    <n v="0"/>
    <s v="GU001"/>
    <s v="210VI0"/>
    <s v="2394"/>
    <s v="601000"/>
    <m/>
    <m/>
    <s v="0"/>
    <s v="District"/>
    <s v="2"/>
    <s v="Bakersfield College"/>
    <s v="21"/>
    <x v="6"/>
    <s v="210"/>
    <s v="VP of Student Learning"/>
    <s v="210A"/>
    <s v="VP Student Learning"/>
    <m/>
    <m/>
    <m/>
  </r>
  <r>
    <s v="BPE387"/>
    <x v="0"/>
    <s v="LABORF"/>
    <s v="2026"/>
    <n v="0"/>
    <s v="GU001"/>
    <s v="210VI0"/>
    <s v="2394"/>
    <s v="601000"/>
    <m/>
    <m/>
    <s v="0"/>
    <s v="District"/>
    <s v="2"/>
    <s v="Bakersfield College"/>
    <s v="21"/>
    <x v="6"/>
    <s v="210"/>
    <s v="VP of Student Learning"/>
    <s v="210A"/>
    <s v="VP Student Learning"/>
    <m/>
    <m/>
    <m/>
  </r>
  <r>
    <s v="BPE481"/>
    <x v="0"/>
    <s v="LABORF"/>
    <s v="2026"/>
    <n v="0"/>
    <s v="GU001"/>
    <s v="210VI0"/>
    <s v="2394"/>
    <s v="601000"/>
    <m/>
    <m/>
    <s v="0"/>
    <s v="District"/>
    <s v="2"/>
    <s v="Bakersfield College"/>
    <s v="21"/>
    <x v="6"/>
    <s v="210"/>
    <s v="VP of Student Learning"/>
    <s v="210A"/>
    <s v="VP Student Learning"/>
    <m/>
    <m/>
    <m/>
  </r>
  <r>
    <s v="BPE526"/>
    <x v="0"/>
    <s v="LABORF"/>
    <s v="2026"/>
    <n v="0"/>
    <s v="GU001"/>
    <s v="210VI0"/>
    <s v="2394"/>
    <s v="601000"/>
    <m/>
    <m/>
    <s v="0"/>
    <s v="District"/>
    <s v="2"/>
    <s v="Bakersfield College"/>
    <s v="21"/>
    <x v="6"/>
    <s v="210"/>
    <s v="VP of Student Learning"/>
    <s v="210A"/>
    <s v="VP Student Learning"/>
    <m/>
    <m/>
    <m/>
  </r>
  <r>
    <s v="BPE544"/>
    <x v="0"/>
    <s v="LABORF"/>
    <s v="2026"/>
    <n v="0"/>
    <s v="GU001"/>
    <s v="210VI0"/>
    <s v="2394"/>
    <s v="601000"/>
    <m/>
    <m/>
    <s v="0"/>
    <s v="District"/>
    <s v="2"/>
    <s v="Bakersfield College"/>
    <s v="21"/>
    <x v="6"/>
    <s v="210"/>
    <s v="VP of Student Learning"/>
    <s v="210A"/>
    <s v="VP Student Learning"/>
    <m/>
    <m/>
    <m/>
  </r>
  <r>
    <s v="BO2570"/>
    <x v="0"/>
    <s v="LABORF"/>
    <s v="2026"/>
    <n v="0"/>
    <s v="GU001"/>
    <s v="210VI0"/>
    <s v="1330"/>
    <s v="499900"/>
    <s v="BTL001"/>
    <m/>
    <s v="0"/>
    <s v="District"/>
    <s v="2"/>
    <s v="Bakersfield College"/>
    <s v="21"/>
    <x v="6"/>
    <s v="210"/>
    <s v="VP of Student Learning"/>
    <s v="210A"/>
    <s v="VP Student Learning"/>
    <m/>
    <m/>
    <m/>
  </r>
  <r>
    <s v="BMC644"/>
    <x v="0"/>
    <s v="LABORF"/>
    <s v="2026"/>
    <n v="89491.36"/>
    <s v="GU001"/>
    <s v="210VI0"/>
    <s v="2191"/>
    <s v="601000"/>
    <m/>
    <m/>
    <s v="0"/>
    <s v="District"/>
    <s v="2"/>
    <s v="Bakersfield College"/>
    <s v="21"/>
    <x v="6"/>
    <s v="210"/>
    <s v="VP of Student Learning"/>
    <s v="210A"/>
    <s v="VP Student Learning"/>
    <m/>
    <m/>
    <m/>
  </r>
  <r>
    <s v="BTF103"/>
    <x v="0"/>
    <s v="LABORF"/>
    <s v="2026"/>
    <n v="0"/>
    <s v="GU001"/>
    <s v="210VI0"/>
    <s v="1311"/>
    <s v="499900"/>
    <m/>
    <m/>
    <s v="0"/>
    <s v="District"/>
    <s v="2"/>
    <s v="Bakersfield College"/>
    <s v="21"/>
    <x v="6"/>
    <s v="210"/>
    <s v="VP of Student Learning"/>
    <s v="210A"/>
    <s v="VP Student Learning"/>
    <m/>
    <m/>
    <m/>
  </r>
  <r>
    <s v="BPE661"/>
    <x v="0"/>
    <s v="LABORF"/>
    <s v="2026"/>
    <n v="0"/>
    <s v="GU001"/>
    <s v="210VI0"/>
    <s v="2394"/>
    <s v="601000"/>
    <m/>
    <m/>
    <s v="0"/>
    <s v="District"/>
    <s v="2"/>
    <s v="Bakersfield College"/>
    <s v="21"/>
    <x v="6"/>
    <s v="210"/>
    <s v="VP of Student Learning"/>
    <s v="210A"/>
    <s v="VP Student Learning"/>
    <m/>
    <m/>
    <m/>
  </r>
  <r>
    <s v="BPE059"/>
    <x v="0"/>
    <s v="LABORF"/>
    <s v="2026"/>
    <n v="0"/>
    <s v="GU001"/>
    <s v="210VI0"/>
    <s v="2394"/>
    <s v="601000"/>
    <m/>
    <m/>
    <s v="0"/>
    <s v="District"/>
    <s v="2"/>
    <s v="Bakersfield College"/>
    <s v="21"/>
    <x v="6"/>
    <s v="210"/>
    <s v="VP of Student Learning"/>
    <s v="210A"/>
    <s v="VP Student Learning"/>
    <m/>
    <m/>
    <m/>
  </r>
  <r>
    <s v="BPE124"/>
    <x v="0"/>
    <s v="LABORF"/>
    <s v="2026"/>
    <n v="0"/>
    <s v="GU001"/>
    <s v="210VI0"/>
    <s v="2394"/>
    <s v="601000"/>
    <m/>
    <m/>
    <s v="0"/>
    <s v="District"/>
    <s v="2"/>
    <s v="Bakersfield College"/>
    <s v="21"/>
    <x v="6"/>
    <s v="210"/>
    <s v="VP of Student Learning"/>
    <s v="210A"/>
    <s v="VP Student Learning"/>
    <m/>
    <m/>
    <m/>
  </r>
  <r>
    <s v="BPE148"/>
    <x v="0"/>
    <s v="LABORF"/>
    <s v="2026"/>
    <n v="0"/>
    <s v="GU001"/>
    <s v="210VI0"/>
    <s v="2394"/>
    <s v="601000"/>
    <m/>
    <m/>
    <s v="0"/>
    <s v="District"/>
    <s v="2"/>
    <s v="Bakersfield College"/>
    <s v="21"/>
    <x v="6"/>
    <s v="210"/>
    <s v="VP of Student Learning"/>
    <s v="210A"/>
    <s v="VP Student Learning"/>
    <m/>
    <m/>
    <m/>
  </r>
  <r>
    <s v="BPE240"/>
    <x v="0"/>
    <s v="LABORF"/>
    <s v="2026"/>
    <n v="0"/>
    <s v="GU001"/>
    <s v="210VI0"/>
    <s v="2394"/>
    <s v="601000"/>
    <m/>
    <m/>
    <s v="0"/>
    <s v="District"/>
    <s v="2"/>
    <s v="Bakersfield College"/>
    <s v="21"/>
    <x v="6"/>
    <s v="210"/>
    <s v="VP of Student Learning"/>
    <s v="210A"/>
    <s v="VP Student Learning"/>
    <m/>
    <m/>
    <m/>
  </r>
  <r>
    <s v="BPE328"/>
    <x v="0"/>
    <s v="LABORF"/>
    <s v="2026"/>
    <n v="0"/>
    <s v="GU001"/>
    <s v="210VI0"/>
    <s v="2394"/>
    <s v="601000"/>
    <m/>
    <m/>
    <s v="0"/>
    <s v="District"/>
    <s v="2"/>
    <s v="Bakersfield College"/>
    <s v="21"/>
    <x v="6"/>
    <s v="210"/>
    <s v="VP of Student Learning"/>
    <s v="210A"/>
    <s v="VP Student Learning"/>
    <m/>
    <m/>
    <m/>
  </r>
  <r>
    <s v="BPE467"/>
    <x v="0"/>
    <s v="LABORF"/>
    <s v="2026"/>
    <n v="0"/>
    <s v="GU001"/>
    <s v="210VI0"/>
    <s v="2394"/>
    <s v="601000"/>
    <m/>
    <m/>
    <s v="0"/>
    <s v="District"/>
    <s v="2"/>
    <s v="Bakersfield College"/>
    <s v="21"/>
    <x v="6"/>
    <s v="210"/>
    <s v="VP of Student Learning"/>
    <s v="210A"/>
    <s v="VP Student Learning"/>
    <m/>
    <m/>
    <m/>
  </r>
  <r>
    <s v="BPE777"/>
    <x v="0"/>
    <s v="LABORF"/>
    <s v="2026"/>
    <n v="0"/>
    <s v="GU001"/>
    <s v="210VI0"/>
    <s v="2394"/>
    <s v="601000"/>
    <m/>
    <m/>
    <s v="0"/>
    <s v="District"/>
    <s v="2"/>
    <s v="Bakersfield College"/>
    <s v="21"/>
    <x v="6"/>
    <s v="210"/>
    <s v="VP of Student Learning"/>
    <s v="210A"/>
    <s v="VP Student Learning"/>
    <m/>
    <m/>
    <m/>
  </r>
  <r>
    <s v="BPE136"/>
    <x v="0"/>
    <s v="LABORF"/>
    <s v="2026"/>
    <n v="0"/>
    <s v="GU001"/>
    <s v="210VI0"/>
    <s v="2394"/>
    <s v="601000"/>
    <m/>
    <m/>
    <s v="0"/>
    <s v="District"/>
    <s v="2"/>
    <s v="Bakersfield College"/>
    <s v="21"/>
    <x v="6"/>
    <s v="210"/>
    <s v="VP of Student Learning"/>
    <s v="210A"/>
    <s v="VP Student Learning"/>
    <m/>
    <m/>
    <m/>
  </r>
  <r>
    <s v="BPE272"/>
    <x v="0"/>
    <s v="LABORF"/>
    <s v="2026"/>
    <n v="0"/>
    <s v="GU001"/>
    <s v="210VI0"/>
    <s v="2394"/>
    <s v="601000"/>
    <m/>
    <m/>
    <s v="0"/>
    <s v="District"/>
    <s v="2"/>
    <s v="Bakersfield College"/>
    <s v="21"/>
    <x v="6"/>
    <s v="210"/>
    <s v="VP of Student Learning"/>
    <s v="210A"/>
    <s v="VP Student Learning"/>
    <m/>
    <m/>
    <m/>
  </r>
  <r>
    <s v="BPE385"/>
    <x v="0"/>
    <s v="LABORF"/>
    <s v="2026"/>
    <n v="0"/>
    <s v="GU001"/>
    <s v="210VI0"/>
    <s v="2394"/>
    <s v="601000"/>
    <m/>
    <m/>
    <s v="0"/>
    <s v="District"/>
    <s v="2"/>
    <s v="Bakersfield College"/>
    <s v="21"/>
    <x v="6"/>
    <s v="210"/>
    <s v="VP of Student Learning"/>
    <s v="210A"/>
    <s v="VP Student Learning"/>
    <m/>
    <m/>
    <m/>
  </r>
  <r>
    <s v="BPE401"/>
    <x v="0"/>
    <s v="LABORF"/>
    <s v="2026"/>
    <n v="0"/>
    <s v="GU001"/>
    <s v="210VI0"/>
    <s v="2394"/>
    <s v="601000"/>
    <m/>
    <m/>
    <s v="0"/>
    <s v="District"/>
    <s v="2"/>
    <s v="Bakersfield College"/>
    <s v="21"/>
    <x v="6"/>
    <s v="210"/>
    <s v="VP of Student Learning"/>
    <s v="210A"/>
    <s v="VP Student Learning"/>
    <m/>
    <m/>
    <m/>
  </r>
  <r>
    <s v="BPE460"/>
    <x v="0"/>
    <s v="LABORF"/>
    <s v="2026"/>
    <n v="0"/>
    <s v="GU001"/>
    <s v="210VI0"/>
    <s v="2394"/>
    <s v="601000"/>
    <m/>
    <m/>
    <s v="0"/>
    <s v="District"/>
    <s v="2"/>
    <s v="Bakersfield College"/>
    <s v="21"/>
    <x v="6"/>
    <s v="210"/>
    <s v="VP of Student Learning"/>
    <s v="210A"/>
    <s v="VP Student Learning"/>
    <m/>
    <m/>
    <m/>
  </r>
  <r>
    <s v="BPE567"/>
    <x v="0"/>
    <s v="LABORF"/>
    <s v="2026"/>
    <n v="0"/>
    <s v="GU001"/>
    <s v="210VI0"/>
    <s v="2394"/>
    <s v="601000"/>
    <m/>
    <m/>
    <s v="0"/>
    <s v="District"/>
    <s v="2"/>
    <s v="Bakersfield College"/>
    <s v="21"/>
    <x v="6"/>
    <s v="210"/>
    <s v="VP of Student Learning"/>
    <s v="210A"/>
    <s v="VP Student Learning"/>
    <m/>
    <m/>
    <m/>
  </r>
  <r>
    <s v="BTF061"/>
    <x v="0"/>
    <s v="LABORF"/>
    <s v="2026"/>
    <n v="0"/>
    <s v="GU001"/>
    <s v="210VI0"/>
    <s v="1311"/>
    <s v="499900"/>
    <m/>
    <m/>
    <s v="0"/>
    <s v="District"/>
    <s v="2"/>
    <s v="Bakersfield College"/>
    <s v="21"/>
    <x v="6"/>
    <s v="210"/>
    <s v="VP of Student Learning"/>
    <s v="210A"/>
    <s v="VP Student Learning"/>
    <m/>
    <m/>
    <m/>
  </r>
  <r>
    <s v="BPE029"/>
    <x v="0"/>
    <s v="LABORF"/>
    <s v="2026"/>
    <n v="0"/>
    <s v="GU001"/>
    <s v="210VI0"/>
    <s v="2394"/>
    <s v="601000"/>
    <m/>
    <m/>
    <s v="0"/>
    <s v="District"/>
    <s v="2"/>
    <s v="Bakersfield College"/>
    <s v="21"/>
    <x v="6"/>
    <s v="210"/>
    <s v="VP of Student Learning"/>
    <s v="210A"/>
    <s v="VP Student Learning"/>
    <m/>
    <m/>
    <m/>
  </r>
  <r>
    <s v="BPE140"/>
    <x v="0"/>
    <s v="LABORF"/>
    <s v="2026"/>
    <n v="0"/>
    <s v="GU001"/>
    <s v="210VI0"/>
    <s v="2394"/>
    <s v="601000"/>
    <m/>
    <m/>
    <s v="0"/>
    <s v="District"/>
    <s v="2"/>
    <s v="Bakersfield College"/>
    <s v="21"/>
    <x v="6"/>
    <s v="210"/>
    <s v="VP of Student Learning"/>
    <s v="210A"/>
    <s v="VP Student Learning"/>
    <m/>
    <m/>
    <m/>
  </r>
  <r>
    <s v="BPE160"/>
    <x v="0"/>
    <s v="LABORF"/>
    <s v="2026"/>
    <n v="0"/>
    <s v="GU001"/>
    <s v="210VI0"/>
    <s v="2394"/>
    <s v="601000"/>
    <m/>
    <m/>
    <s v="0"/>
    <s v="District"/>
    <s v="2"/>
    <s v="Bakersfield College"/>
    <s v="21"/>
    <x v="6"/>
    <s v="210"/>
    <s v="VP of Student Learning"/>
    <s v="210A"/>
    <s v="VP Student Learning"/>
    <m/>
    <m/>
    <m/>
  </r>
  <r>
    <s v="BPE168"/>
    <x v="0"/>
    <s v="LABORF"/>
    <s v="2026"/>
    <n v="0"/>
    <s v="GU001"/>
    <s v="210VI0"/>
    <s v="2394"/>
    <s v="601000"/>
    <m/>
    <m/>
    <s v="0"/>
    <s v="District"/>
    <s v="2"/>
    <s v="Bakersfield College"/>
    <s v="21"/>
    <x v="6"/>
    <s v="210"/>
    <s v="VP of Student Learning"/>
    <s v="210A"/>
    <s v="VP Student Learning"/>
    <m/>
    <m/>
    <m/>
  </r>
  <r>
    <s v="BPE204"/>
    <x v="0"/>
    <s v="LABORF"/>
    <s v="2026"/>
    <n v="0"/>
    <s v="GU001"/>
    <s v="210VI0"/>
    <s v="2394"/>
    <s v="601000"/>
    <m/>
    <m/>
    <s v="0"/>
    <s v="District"/>
    <s v="2"/>
    <s v="Bakersfield College"/>
    <s v="21"/>
    <x v="6"/>
    <s v="210"/>
    <s v="VP of Student Learning"/>
    <s v="210A"/>
    <s v="VP Student Learning"/>
    <m/>
    <m/>
    <m/>
  </r>
  <r>
    <s v="BPE380"/>
    <x v="0"/>
    <s v="LABORF"/>
    <s v="2026"/>
    <n v="0"/>
    <s v="GU001"/>
    <s v="210VI0"/>
    <s v="2394"/>
    <s v="601000"/>
    <m/>
    <m/>
    <s v="0"/>
    <s v="District"/>
    <s v="2"/>
    <s v="Bakersfield College"/>
    <s v="21"/>
    <x v="6"/>
    <s v="210"/>
    <s v="VP of Student Learning"/>
    <s v="210A"/>
    <s v="VP Student Learning"/>
    <m/>
    <m/>
    <m/>
  </r>
  <r>
    <s v="BTF049"/>
    <x v="0"/>
    <s v="LABORF"/>
    <s v="2026"/>
    <n v="0"/>
    <s v="GU001"/>
    <s v="210VI0"/>
    <s v="1311"/>
    <s v="499900"/>
    <m/>
    <m/>
    <s v="0"/>
    <s v="District"/>
    <s v="2"/>
    <s v="Bakersfield College"/>
    <s v="21"/>
    <x v="6"/>
    <s v="210"/>
    <s v="VP of Student Learning"/>
    <s v="210A"/>
    <s v="VP Student Learning"/>
    <m/>
    <m/>
    <m/>
  </r>
  <r>
    <s v="BTF071"/>
    <x v="0"/>
    <s v="LABORF"/>
    <s v="2026"/>
    <n v="0"/>
    <s v="GU001"/>
    <s v="210VI0"/>
    <s v="1311"/>
    <s v="499900"/>
    <m/>
    <m/>
    <s v="0"/>
    <s v="District"/>
    <s v="2"/>
    <s v="Bakersfield College"/>
    <s v="21"/>
    <x v="6"/>
    <s v="210"/>
    <s v="VP of Student Learning"/>
    <s v="210A"/>
    <s v="VP Student Learning"/>
    <m/>
    <m/>
    <m/>
  </r>
  <r>
    <s v="BTF110"/>
    <x v="0"/>
    <s v="LABORF"/>
    <s v="2026"/>
    <n v="0"/>
    <s v="GU001"/>
    <s v="210VI0"/>
    <s v="1311"/>
    <s v="499900"/>
    <m/>
    <m/>
    <s v="0"/>
    <s v="District"/>
    <s v="2"/>
    <s v="Bakersfield College"/>
    <s v="21"/>
    <x v="6"/>
    <s v="210"/>
    <s v="VP of Student Learning"/>
    <s v="210A"/>
    <s v="VP Student Learning"/>
    <m/>
    <m/>
    <m/>
  </r>
  <r>
    <s v="BPE662"/>
    <x v="0"/>
    <s v="LABORF"/>
    <s v="2026"/>
    <n v="0"/>
    <s v="GU001"/>
    <s v="210VI0"/>
    <s v="2394"/>
    <s v="601000"/>
    <m/>
    <m/>
    <s v="0"/>
    <s v="District"/>
    <s v="2"/>
    <s v="Bakersfield College"/>
    <s v="21"/>
    <x v="6"/>
    <s v="210"/>
    <s v="VP of Student Learning"/>
    <s v="210A"/>
    <s v="VP Student Learning"/>
    <m/>
    <m/>
    <m/>
  </r>
  <r>
    <s v="BPE674"/>
    <x v="0"/>
    <s v="LABORF"/>
    <s v="2026"/>
    <n v="0"/>
    <s v="GU001"/>
    <s v="210VI0"/>
    <s v="2394"/>
    <s v="601000"/>
    <m/>
    <m/>
    <s v="0"/>
    <s v="District"/>
    <s v="2"/>
    <s v="Bakersfield College"/>
    <s v="21"/>
    <x v="6"/>
    <s v="210"/>
    <s v="VP of Student Learning"/>
    <s v="210A"/>
    <s v="VP Student Learning"/>
    <m/>
    <m/>
    <m/>
  </r>
  <r>
    <s v="BPPS24"/>
    <x v="0"/>
    <s v="LABORF"/>
    <s v="2026"/>
    <n v="0"/>
    <s v="GU001"/>
    <s v="210VI0"/>
    <s v="2412"/>
    <s v="499900"/>
    <m/>
    <m/>
    <s v="0"/>
    <s v="District"/>
    <s v="2"/>
    <s v="Bakersfield College"/>
    <s v="21"/>
    <x v="6"/>
    <s v="210"/>
    <s v="VP of Student Learning"/>
    <s v="210A"/>
    <s v="VP Student Learning"/>
    <m/>
    <m/>
    <m/>
  </r>
  <r>
    <s v="BPE127"/>
    <x v="0"/>
    <s v="LABORF"/>
    <s v="2026"/>
    <n v="0"/>
    <s v="GU001"/>
    <s v="210VI0"/>
    <s v="2394"/>
    <s v="601000"/>
    <m/>
    <m/>
    <s v="0"/>
    <s v="District"/>
    <s v="2"/>
    <s v="Bakersfield College"/>
    <s v="21"/>
    <x v="6"/>
    <s v="210"/>
    <s v="VP of Student Learning"/>
    <s v="210A"/>
    <s v="VP Student Learning"/>
    <m/>
    <m/>
    <m/>
  </r>
  <r>
    <s v="BPE237"/>
    <x v="0"/>
    <s v="LABORF"/>
    <s v="2026"/>
    <n v="0"/>
    <s v="GU001"/>
    <s v="210VI0"/>
    <s v="2394"/>
    <s v="601000"/>
    <m/>
    <m/>
    <s v="0"/>
    <s v="District"/>
    <s v="2"/>
    <s v="Bakersfield College"/>
    <s v="21"/>
    <x v="6"/>
    <s v="210"/>
    <s v="VP of Student Learning"/>
    <s v="210A"/>
    <s v="VP Student Learning"/>
    <m/>
    <m/>
    <m/>
  </r>
  <r>
    <s v="BPE287"/>
    <x v="0"/>
    <s v="LABORF"/>
    <s v="2026"/>
    <n v="0"/>
    <s v="GU001"/>
    <s v="210VI0"/>
    <s v="2394"/>
    <s v="601000"/>
    <m/>
    <m/>
    <s v="0"/>
    <s v="District"/>
    <s v="2"/>
    <s v="Bakersfield College"/>
    <s v="21"/>
    <x v="6"/>
    <s v="210"/>
    <s v="VP of Student Learning"/>
    <s v="210A"/>
    <s v="VP Student Learning"/>
    <m/>
    <m/>
    <m/>
  </r>
  <r>
    <s v="BPE372"/>
    <x v="0"/>
    <s v="LABORF"/>
    <s v="2026"/>
    <n v="0"/>
    <s v="GU001"/>
    <s v="210VI0"/>
    <s v="2394"/>
    <s v="601000"/>
    <m/>
    <m/>
    <s v="0"/>
    <s v="District"/>
    <s v="2"/>
    <s v="Bakersfield College"/>
    <s v="21"/>
    <x v="6"/>
    <s v="210"/>
    <s v="VP of Student Learning"/>
    <s v="210A"/>
    <s v="VP Student Learning"/>
    <m/>
    <m/>
    <m/>
  </r>
  <r>
    <s v="BPE450"/>
    <x v="0"/>
    <s v="LABORF"/>
    <s v="2026"/>
    <n v="0"/>
    <s v="GU001"/>
    <s v="210VI0"/>
    <s v="2394"/>
    <s v="601000"/>
    <m/>
    <m/>
    <s v="0"/>
    <s v="District"/>
    <s v="2"/>
    <s v="Bakersfield College"/>
    <s v="21"/>
    <x v="6"/>
    <s v="210"/>
    <s v="VP of Student Learning"/>
    <s v="210A"/>
    <s v="VP Student Learning"/>
    <m/>
    <m/>
    <m/>
  </r>
  <r>
    <s v="BTF063"/>
    <x v="0"/>
    <s v="LABORF"/>
    <s v="2026"/>
    <n v="0"/>
    <s v="GU001"/>
    <s v="210VI0"/>
    <s v="1311"/>
    <s v="499900"/>
    <m/>
    <m/>
    <s v="0"/>
    <s v="District"/>
    <s v="2"/>
    <s v="Bakersfield College"/>
    <s v="21"/>
    <x v="6"/>
    <s v="210"/>
    <s v="VP of Student Learning"/>
    <s v="210A"/>
    <s v="VP Student Learning"/>
    <m/>
    <m/>
    <m/>
  </r>
  <r>
    <s v="BTF085"/>
    <x v="0"/>
    <s v="LABORF"/>
    <s v="2026"/>
    <n v="0"/>
    <s v="GU001"/>
    <s v="210VI0"/>
    <s v="1311"/>
    <s v="499900"/>
    <m/>
    <m/>
    <s v="0"/>
    <s v="District"/>
    <s v="2"/>
    <s v="Bakersfield College"/>
    <s v="21"/>
    <x v="6"/>
    <s v="210"/>
    <s v="VP of Student Learning"/>
    <s v="210A"/>
    <s v="VP Student Learning"/>
    <m/>
    <m/>
    <m/>
  </r>
  <r>
    <s v="BPE614"/>
    <x v="0"/>
    <s v="LABORF"/>
    <s v="2026"/>
    <n v="0"/>
    <s v="GU001"/>
    <s v="210VI0"/>
    <s v="2394"/>
    <s v="601000"/>
    <m/>
    <m/>
    <s v="0"/>
    <s v="District"/>
    <s v="2"/>
    <s v="Bakersfield College"/>
    <s v="21"/>
    <x v="6"/>
    <s v="210"/>
    <s v="VP of Student Learning"/>
    <s v="210A"/>
    <s v="VP Student Learning"/>
    <m/>
    <m/>
    <m/>
  </r>
  <r>
    <s v="BPE663"/>
    <x v="0"/>
    <s v="LABORF"/>
    <s v="2026"/>
    <n v="0"/>
    <s v="GU001"/>
    <s v="210VI0"/>
    <s v="2394"/>
    <s v="601000"/>
    <m/>
    <m/>
    <s v="0"/>
    <s v="District"/>
    <s v="2"/>
    <s v="Bakersfield College"/>
    <s v="21"/>
    <x v="6"/>
    <s v="210"/>
    <s v="VP of Student Learning"/>
    <s v="210A"/>
    <s v="VP Student Learning"/>
    <m/>
    <m/>
    <m/>
  </r>
  <r>
    <s v="BPE761"/>
    <x v="0"/>
    <s v="LABORF"/>
    <s v="2026"/>
    <n v="0"/>
    <s v="GU001"/>
    <s v="210VI0"/>
    <s v="2394"/>
    <s v="601000"/>
    <m/>
    <m/>
    <s v="0"/>
    <s v="District"/>
    <s v="2"/>
    <s v="Bakersfield College"/>
    <s v="21"/>
    <x v="6"/>
    <s v="210"/>
    <s v="VP of Student Learning"/>
    <s v="210A"/>
    <s v="VP Student Learning"/>
    <m/>
    <m/>
    <m/>
  </r>
  <r>
    <s v="BPE782"/>
    <x v="0"/>
    <s v="LABORF"/>
    <s v="2026"/>
    <n v="0"/>
    <s v="GU001"/>
    <s v="210VI0"/>
    <s v="2394"/>
    <s v="601000"/>
    <m/>
    <m/>
    <s v="0"/>
    <s v="District"/>
    <s v="2"/>
    <s v="Bakersfield College"/>
    <s v="21"/>
    <x v="6"/>
    <s v="210"/>
    <s v="VP of Student Learning"/>
    <s v="210A"/>
    <s v="VP Student Learning"/>
    <m/>
    <m/>
    <m/>
  </r>
  <r>
    <s v="BPE043"/>
    <x v="0"/>
    <s v="LABORF"/>
    <s v="2026"/>
    <n v="0"/>
    <s v="GU001"/>
    <s v="210VI0"/>
    <s v="2394"/>
    <s v="601000"/>
    <m/>
    <m/>
    <s v="0"/>
    <s v="District"/>
    <s v="2"/>
    <s v="Bakersfield College"/>
    <s v="21"/>
    <x v="6"/>
    <s v="210"/>
    <s v="VP of Student Learning"/>
    <s v="210A"/>
    <s v="VP Student Learning"/>
    <m/>
    <m/>
    <m/>
  </r>
  <r>
    <s v="BPE080"/>
    <x v="0"/>
    <s v="LABORF"/>
    <s v="2026"/>
    <n v="0"/>
    <s v="GU001"/>
    <s v="210VI0"/>
    <s v="2394"/>
    <s v="601000"/>
    <m/>
    <m/>
    <s v="0"/>
    <s v="District"/>
    <s v="2"/>
    <s v="Bakersfield College"/>
    <s v="21"/>
    <x v="6"/>
    <s v="210"/>
    <s v="VP of Student Learning"/>
    <s v="210A"/>
    <s v="VP Student Learning"/>
    <m/>
    <m/>
    <m/>
  </r>
  <r>
    <s v="BPE094"/>
    <x v="0"/>
    <s v="LABORF"/>
    <s v="2026"/>
    <n v="0"/>
    <s v="GU001"/>
    <s v="210VI0"/>
    <s v="2394"/>
    <s v="601000"/>
    <m/>
    <m/>
    <s v="0"/>
    <s v="District"/>
    <s v="2"/>
    <s v="Bakersfield College"/>
    <s v="21"/>
    <x v="6"/>
    <s v="210"/>
    <s v="VP of Student Learning"/>
    <s v="210A"/>
    <s v="VP Student Learning"/>
    <m/>
    <m/>
    <m/>
  </r>
  <r>
    <s v="BPE117"/>
    <x v="0"/>
    <s v="LABORF"/>
    <s v="2026"/>
    <n v="0"/>
    <s v="GU001"/>
    <s v="210VI0"/>
    <s v="2394"/>
    <s v="601000"/>
    <m/>
    <m/>
    <s v="0"/>
    <s v="District"/>
    <s v="2"/>
    <s v="Bakersfield College"/>
    <s v="21"/>
    <x v="6"/>
    <s v="210"/>
    <s v="VP of Student Learning"/>
    <s v="210A"/>
    <s v="VP Student Learning"/>
    <m/>
    <m/>
    <m/>
  </r>
  <r>
    <s v="BPE282"/>
    <x v="0"/>
    <s v="LABORF"/>
    <s v="2026"/>
    <n v="0"/>
    <s v="GU001"/>
    <s v="210VI0"/>
    <s v="2394"/>
    <s v="601000"/>
    <m/>
    <m/>
    <s v="0"/>
    <s v="District"/>
    <s v="2"/>
    <s v="Bakersfield College"/>
    <s v="21"/>
    <x v="6"/>
    <s v="210"/>
    <s v="VP of Student Learning"/>
    <s v="210A"/>
    <s v="VP Student Learning"/>
    <m/>
    <m/>
    <m/>
  </r>
  <r>
    <s v="BPE373"/>
    <x v="0"/>
    <s v="LABORF"/>
    <s v="2026"/>
    <n v="0"/>
    <s v="GU001"/>
    <s v="210VI0"/>
    <s v="2394"/>
    <s v="601000"/>
    <m/>
    <m/>
    <s v="0"/>
    <s v="District"/>
    <s v="2"/>
    <s v="Bakersfield College"/>
    <s v="21"/>
    <x v="6"/>
    <s v="210"/>
    <s v="VP of Student Learning"/>
    <s v="210A"/>
    <s v="VP Student Learning"/>
    <m/>
    <m/>
    <m/>
  </r>
  <r>
    <s v="BPE389"/>
    <x v="0"/>
    <s v="LABORF"/>
    <s v="2026"/>
    <n v="0"/>
    <s v="GU001"/>
    <s v="210VI0"/>
    <s v="2394"/>
    <s v="601000"/>
    <m/>
    <m/>
    <s v="0"/>
    <s v="District"/>
    <s v="2"/>
    <s v="Bakersfield College"/>
    <s v="21"/>
    <x v="6"/>
    <s v="210"/>
    <s v="VP of Student Learning"/>
    <s v="210A"/>
    <s v="VP Student Learning"/>
    <m/>
    <m/>
    <m/>
  </r>
  <r>
    <s v="BPE476"/>
    <x v="0"/>
    <s v="LABORF"/>
    <s v="2026"/>
    <n v="0"/>
    <s v="GU001"/>
    <s v="210VI0"/>
    <s v="2394"/>
    <s v="601000"/>
    <m/>
    <m/>
    <s v="0"/>
    <s v="District"/>
    <s v="2"/>
    <s v="Bakersfield College"/>
    <s v="21"/>
    <x v="6"/>
    <s v="210"/>
    <s v="VP of Student Learning"/>
    <s v="210A"/>
    <s v="VP Student Learning"/>
    <m/>
    <m/>
    <m/>
  </r>
  <r>
    <s v="BPE489"/>
    <x v="0"/>
    <s v="LABORF"/>
    <s v="2026"/>
    <n v="0"/>
    <s v="GU001"/>
    <s v="210VI0"/>
    <s v="2394"/>
    <s v="601000"/>
    <m/>
    <m/>
    <s v="0"/>
    <s v="District"/>
    <s v="2"/>
    <s v="Bakersfield College"/>
    <s v="21"/>
    <x v="6"/>
    <s v="210"/>
    <s v="VP of Student Learning"/>
    <s v="210A"/>
    <s v="VP Student Learning"/>
    <m/>
    <m/>
    <m/>
  </r>
  <r>
    <s v="BPE511"/>
    <x v="0"/>
    <s v="LABORF"/>
    <s v="2026"/>
    <n v="0"/>
    <s v="GU001"/>
    <s v="210VI0"/>
    <s v="2394"/>
    <s v="601000"/>
    <m/>
    <m/>
    <s v="0"/>
    <s v="District"/>
    <s v="2"/>
    <s v="Bakersfield College"/>
    <s v="21"/>
    <x v="6"/>
    <s v="210"/>
    <s v="VP of Student Learning"/>
    <s v="210A"/>
    <s v="VP Student Learning"/>
    <m/>
    <m/>
    <m/>
  </r>
  <r>
    <s v="BPE546"/>
    <x v="0"/>
    <s v="LABORF"/>
    <s v="2026"/>
    <n v="0"/>
    <s v="GU001"/>
    <s v="210VI0"/>
    <s v="2394"/>
    <s v="601000"/>
    <m/>
    <m/>
    <s v="0"/>
    <s v="District"/>
    <s v="2"/>
    <s v="Bakersfield College"/>
    <s v="21"/>
    <x v="6"/>
    <s v="210"/>
    <s v="VP of Student Learning"/>
    <s v="210A"/>
    <s v="VP Student Learning"/>
    <m/>
    <m/>
    <m/>
  </r>
  <r>
    <s v="BTF106"/>
    <x v="0"/>
    <s v="LABORF"/>
    <s v="2026"/>
    <n v="0"/>
    <s v="GU001"/>
    <s v="210VI0"/>
    <s v="1311"/>
    <s v="499900"/>
    <m/>
    <m/>
    <s v="0"/>
    <s v="District"/>
    <s v="2"/>
    <s v="Bakersfield College"/>
    <s v="21"/>
    <x v="6"/>
    <s v="210"/>
    <s v="VP of Student Learning"/>
    <s v="210A"/>
    <s v="VP Student Learning"/>
    <m/>
    <m/>
    <m/>
  </r>
  <r>
    <s v="BPE627"/>
    <x v="0"/>
    <s v="LABORF"/>
    <s v="2026"/>
    <n v="0"/>
    <s v="GU001"/>
    <s v="210VI0"/>
    <s v="2394"/>
    <s v="601000"/>
    <m/>
    <m/>
    <s v="0"/>
    <s v="District"/>
    <s v="2"/>
    <s v="Bakersfield College"/>
    <s v="21"/>
    <x v="6"/>
    <s v="210"/>
    <s v="VP of Student Learning"/>
    <s v="210A"/>
    <s v="VP Student Learning"/>
    <m/>
    <m/>
    <m/>
  </r>
  <r>
    <s v="BPE647"/>
    <x v="0"/>
    <s v="LABORF"/>
    <s v="2026"/>
    <n v="0"/>
    <s v="GU001"/>
    <s v="210VI0"/>
    <s v="2394"/>
    <s v="601000"/>
    <m/>
    <m/>
    <s v="0"/>
    <s v="District"/>
    <s v="2"/>
    <s v="Bakersfield College"/>
    <s v="21"/>
    <x v="6"/>
    <s v="210"/>
    <s v="VP of Student Learning"/>
    <s v="210A"/>
    <s v="VP Student Learning"/>
    <m/>
    <m/>
    <m/>
  </r>
  <r>
    <s v="BPE671"/>
    <x v="0"/>
    <s v="LABORF"/>
    <s v="2026"/>
    <n v="0"/>
    <s v="GU001"/>
    <s v="210VI0"/>
    <s v="2394"/>
    <s v="601000"/>
    <m/>
    <m/>
    <s v="0"/>
    <s v="District"/>
    <s v="2"/>
    <s v="Bakersfield College"/>
    <s v="21"/>
    <x v="6"/>
    <s v="210"/>
    <s v="VP of Student Learning"/>
    <s v="210A"/>
    <s v="VP Student Learning"/>
    <m/>
    <m/>
    <m/>
  </r>
  <r>
    <s v="BPE733"/>
    <x v="0"/>
    <s v="LABORF"/>
    <s v="2026"/>
    <n v="0"/>
    <s v="GU001"/>
    <s v="210VI0"/>
    <s v="2394"/>
    <s v="601000"/>
    <m/>
    <m/>
    <s v="0"/>
    <s v="District"/>
    <s v="2"/>
    <s v="Bakersfield College"/>
    <s v="21"/>
    <x v="6"/>
    <s v="210"/>
    <s v="VP of Student Learning"/>
    <s v="210A"/>
    <s v="VP Student Learning"/>
    <m/>
    <m/>
    <m/>
  </r>
  <r>
    <s v="BPE779"/>
    <x v="0"/>
    <s v="LABORF"/>
    <s v="2026"/>
    <n v="0"/>
    <s v="GU001"/>
    <s v="210VI0"/>
    <s v="2394"/>
    <s v="601000"/>
    <m/>
    <m/>
    <s v="0"/>
    <s v="District"/>
    <s v="2"/>
    <s v="Bakersfield College"/>
    <s v="21"/>
    <x v="6"/>
    <s v="210"/>
    <s v="VP of Student Learning"/>
    <s v="210A"/>
    <s v="VP Student Learning"/>
    <m/>
    <m/>
    <m/>
  </r>
  <r>
    <s v="BPE031"/>
    <x v="0"/>
    <s v="LABORF"/>
    <s v="2026"/>
    <n v="0"/>
    <s v="GU001"/>
    <s v="210VI0"/>
    <s v="2394"/>
    <s v="601000"/>
    <m/>
    <m/>
    <s v="0"/>
    <s v="District"/>
    <s v="2"/>
    <s v="Bakersfield College"/>
    <s v="21"/>
    <x v="6"/>
    <s v="210"/>
    <s v="VP of Student Learning"/>
    <s v="210A"/>
    <s v="VP Student Learning"/>
    <m/>
    <m/>
    <m/>
  </r>
  <r>
    <s v="BPE039"/>
    <x v="0"/>
    <s v="LABORF"/>
    <s v="2026"/>
    <n v="0"/>
    <s v="GU001"/>
    <s v="210VI0"/>
    <s v="2394"/>
    <s v="601000"/>
    <m/>
    <m/>
    <s v="0"/>
    <s v="District"/>
    <s v="2"/>
    <s v="Bakersfield College"/>
    <s v="21"/>
    <x v="6"/>
    <s v="210"/>
    <s v="VP of Student Learning"/>
    <s v="210A"/>
    <s v="VP Student Learning"/>
    <m/>
    <m/>
    <m/>
  </r>
  <r>
    <s v="BPE051"/>
    <x v="0"/>
    <s v="LABORF"/>
    <s v="2026"/>
    <n v="0"/>
    <s v="GU001"/>
    <s v="210VI0"/>
    <s v="2394"/>
    <s v="601000"/>
    <m/>
    <m/>
    <s v="0"/>
    <s v="District"/>
    <s v="2"/>
    <s v="Bakersfield College"/>
    <s v="21"/>
    <x v="6"/>
    <s v="210"/>
    <s v="VP of Student Learning"/>
    <s v="210A"/>
    <s v="VP Student Learning"/>
    <m/>
    <m/>
    <m/>
  </r>
  <r>
    <s v="BPE096"/>
    <x v="0"/>
    <s v="LABORF"/>
    <s v="2026"/>
    <n v="0"/>
    <s v="GU001"/>
    <s v="210VI0"/>
    <s v="2394"/>
    <s v="601000"/>
    <m/>
    <m/>
    <s v="0"/>
    <s v="District"/>
    <s v="2"/>
    <s v="Bakersfield College"/>
    <s v="21"/>
    <x v="6"/>
    <s v="210"/>
    <s v="VP of Student Learning"/>
    <s v="210A"/>
    <s v="VP Student Learning"/>
    <m/>
    <m/>
    <m/>
  </r>
  <r>
    <s v="BPE132"/>
    <x v="0"/>
    <s v="LABORF"/>
    <s v="2026"/>
    <n v="0"/>
    <s v="GU001"/>
    <s v="210VI0"/>
    <s v="2394"/>
    <s v="601000"/>
    <m/>
    <m/>
    <s v="0"/>
    <s v="District"/>
    <s v="2"/>
    <s v="Bakersfield College"/>
    <s v="21"/>
    <x v="6"/>
    <s v="210"/>
    <s v="VP of Student Learning"/>
    <s v="210A"/>
    <s v="VP Student Learning"/>
    <m/>
    <m/>
    <m/>
  </r>
  <r>
    <s v="BPE308"/>
    <x v="0"/>
    <s v="LABORF"/>
    <s v="2026"/>
    <n v="0"/>
    <s v="GU001"/>
    <s v="210VI0"/>
    <s v="2394"/>
    <s v="601000"/>
    <m/>
    <m/>
    <s v="0"/>
    <s v="District"/>
    <s v="2"/>
    <s v="Bakersfield College"/>
    <s v="21"/>
    <x v="6"/>
    <s v="210"/>
    <s v="VP of Student Learning"/>
    <s v="210A"/>
    <s v="VP Student Learning"/>
    <m/>
    <m/>
    <m/>
  </r>
  <r>
    <s v="BPE354"/>
    <x v="0"/>
    <s v="LABORF"/>
    <s v="2026"/>
    <n v="0"/>
    <s v="GU001"/>
    <s v="210VI0"/>
    <s v="2394"/>
    <s v="601000"/>
    <m/>
    <m/>
    <s v="0"/>
    <s v="District"/>
    <s v="2"/>
    <s v="Bakersfield College"/>
    <s v="21"/>
    <x v="6"/>
    <s v="210"/>
    <s v="VP of Student Learning"/>
    <s v="210A"/>
    <s v="VP Student Learning"/>
    <m/>
    <m/>
    <m/>
  </r>
  <r>
    <s v="BPE378"/>
    <x v="0"/>
    <s v="LABORF"/>
    <s v="2026"/>
    <n v="0"/>
    <s v="GU001"/>
    <s v="210VI0"/>
    <s v="2394"/>
    <s v="601000"/>
    <m/>
    <m/>
    <s v="0"/>
    <s v="District"/>
    <s v="2"/>
    <s v="Bakersfield College"/>
    <s v="21"/>
    <x v="6"/>
    <s v="210"/>
    <s v="VP of Student Learning"/>
    <s v="210A"/>
    <s v="VP Student Learning"/>
    <m/>
    <m/>
    <m/>
  </r>
  <r>
    <s v="BPE413"/>
    <x v="0"/>
    <s v="LABORF"/>
    <s v="2026"/>
    <n v="0"/>
    <s v="GU001"/>
    <s v="210VI0"/>
    <s v="2394"/>
    <s v="601000"/>
    <m/>
    <m/>
    <s v="0"/>
    <s v="District"/>
    <s v="2"/>
    <s v="Bakersfield College"/>
    <s v="21"/>
    <x v="6"/>
    <s v="210"/>
    <s v="VP of Student Learning"/>
    <s v="210A"/>
    <s v="VP Student Learning"/>
    <m/>
    <m/>
    <m/>
  </r>
  <r>
    <s v="BPE430"/>
    <x v="0"/>
    <s v="LABORF"/>
    <s v="2026"/>
    <n v="0"/>
    <s v="GU001"/>
    <s v="210VI0"/>
    <s v="2394"/>
    <s v="601000"/>
    <m/>
    <m/>
    <s v="0"/>
    <s v="District"/>
    <s v="2"/>
    <s v="Bakersfield College"/>
    <s v="21"/>
    <x v="6"/>
    <s v="210"/>
    <s v="VP of Student Learning"/>
    <s v="210A"/>
    <s v="VP Student Learning"/>
    <m/>
    <m/>
    <m/>
  </r>
  <r>
    <s v="BMC199"/>
    <x v="0"/>
    <s v="LABORF"/>
    <s v="2026"/>
    <n v="60283.64"/>
    <s v="GU001"/>
    <s v="211DC0"/>
    <s v="2191"/>
    <s v="601000"/>
    <m/>
    <m/>
    <s v="0"/>
    <s v="District"/>
    <s v="2"/>
    <s v="Bakersfield College"/>
    <s v="21"/>
    <x v="6"/>
    <s v="211"/>
    <s v="BC Exec Director Rural Initiatives"/>
    <s v="211E"/>
    <s v="BC Exec Director Rural Initiatives"/>
    <m/>
    <m/>
    <m/>
  </r>
  <r>
    <s v="BMM084"/>
    <x v="0"/>
    <s v="LABORF"/>
    <s v="2026"/>
    <n v="13453.2"/>
    <s v="GU001"/>
    <s v="211DC0"/>
    <s v="1214"/>
    <s v="711001"/>
    <m/>
    <s v="BD"/>
    <s v="0"/>
    <s v="District"/>
    <s v="2"/>
    <s v="Bakersfield College"/>
    <s v="21"/>
    <x v="6"/>
    <s v="211"/>
    <s v="BC Exec Director Rural Initiatives"/>
    <s v="211E"/>
    <s v="BC Exec Director Rural Initiatives"/>
    <m/>
    <m/>
    <m/>
  </r>
  <r>
    <s v="BMF447"/>
    <x v="0"/>
    <s v="LABORF"/>
    <s v="2026"/>
    <n v="125189.69"/>
    <s v="GU001"/>
    <s v="211DC0"/>
    <s v="1100"/>
    <s v="493072"/>
    <m/>
    <s v="BD"/>
    <s v="0"/>
    <s v="District"/>
    <s v="2"/>
    <s v="Bakersfield College"/>
    <s v="21"/>
    <x v="6"/>
    <s v="211"/>
    <s v="BC Exec Director Rural Initiatives"/>
    <s v="211E"/>
    <s v="BC Exec Director Rural Initiatives"/>
    <m/>
    <m/>
    <m/>
  </r>
  <r>
    <s v="BMF671"/>
    <x v="0"/>
    <s v="LABORF"/>
    <s v="2026"/>
    <n v="114769.85"/>
    <s v="GU001"/>
    <s v="212AA1"/>
    <s v="1100"/>
    <s v="100200"/>
    <m/>
    <m/>
    <s v="0"/>
    <s v="District"/>
    <s v="2"/>
    <s v="Bakersfield College"/>
    <s v="21"/>
    <x v="6"/>
    <s v="212"/>
    <s v="Dean of Student Learning"/>
    <s v="212A"/>
    <s v="BC Art Department"/>
    <m/>
    <m/>
    <m/>
  </r>
  <r>
    <s v="BTF005"/>
    <x v="0"/>
    <s v="LABORF"/>
    <s v="2026"/>
    <n v="0"/>
    <s v="GU001"/>
    <s v="212AA1"/>
    <s v="1311"/>
    <s v="100200"/>
    <m/>
    <m/>
    <s v="0"/>
    <s v="District"/>
    <s v="2"/>
    <s v="Bakersfield College"/>
    <s v="21"/>
    <x v="6"/>
    <s v="212"/>
    <s v="Dean of Student Learning"/>
    <s v="212A"/>
    <s v="BC Art Department"/>
    <m/>
    <m/>
    <m/>
  </r>
  <r>
    <s v="BMF214"/>
    <x v="0"/>
    <s v="LABORF"/>
    <s v="2026"/>
    <n v="125189.7"/>
    <s v="GU001"/>
    <s v="212BMT"/>
    <s v="1100"/>
    <s v="050600"/>
    <m/>
    <m/>
    <s v="0"/>
    <s v="District"/>
    <s v="2"/>
    <s v="Bakersfield College"/>
    <s v="21"/>
    <x v="6"/>
    <s v="212"/>
    <s v="Dean of Student Learning"/>
    <s v="212B"/>
    <s v="Art Department"/>
    <m/>
    <m/>
    <m/>
  </r>
  <r>
    <s v="BMF683"/>
    <x v="0"/>
    <s v="LABORF"/>
    <s v="2026"/>
    <n v="100242.94"/>
    <s v="GU001"/>
    <s v="212BMT"/>
    <s v="1100"/>
    <s v="050200"/>
    <m/>
    <m/>
    <s v="0"/>
    <s v="District"/>
    <s v="2"/>
    <s v="Bakersfield College"/>
    <s v="21"/>
    <x v="6"/>
    <s v="212"/>
    <s v="Dean of Student Learning"/>
    <s v="212B"/>
    <s v="Art Department"/>
    <m/>
    <m/>
    <m/>
  </r>
  <r>
    <s v="BMF120"/>
    <x v="0"/>
    <s v="LABORF"/>
    <s v="2026"/>
    <n v="153363"/>
    <s v="GU001"/>
    <s v="212PA2"/>
    <s v="1100"/>
    <s v="100400"/>
    <m/>
    <m/>
    <s v="0"/>
    <s v="District"/>
    <s v="2"/>
    <s v="Bakersfield College"/>
    <s v="21"/>
    <x v="6"/>
    <s v="212"/>
    <s v="Dean of Student Learning"/>
    <s v="212P"/>
    <s v="Performing Arts"/>
    <m/>
    <m/>
    <m/>
  </r>
  <r>
    <s v="BMC705"/>
    <x v="0"/>
    <s v="LABORF"/>
    <s v="2026"/>
    <n v="75286.039999999994"/>
    <s v="GU001"/>
    <s v="212PA3"/>
    <s v="2191"/>
    <s v="601000"/>
    <m/>
    <m/>
    <s v="0"/>
    <s v="District"/>
    <s v="2"/>
    <s v="Bakersfield College"/>
    <s v="21"/>
    <x v="6"/>
    <s v="212"/>
    <s v="Dean of Student Learning"/>
    <s v="212P"/>
    <s v="Performing Arts"/>
    <m/>
    <m/>
    <m/>
  </r>
  <r>
    <s v="BMF682"/>
    <x v="0"/>
    <s v="LABORF"/>
    <s v="2026"/>
    <n v="109941.88"/>
    <s v="GU001"/>
    <s v="212PA3"/>
    <s v="1100"/>
    <s v="100700"/>
    <m/>
    <m/>
    <s v="0"/>
    <s v="District"/>
    <s v="2"/>
    <s v="Bakersfield College"/>
    <s v="21"/>
    <x v="6"/>
    <s v="212"/>
    <s v="Dean of Student Learning"/>
    <s v="212P"/>
    <s v="Performing Arts"/>
    <m/>
    <m/>
    <m/>
  </r>
  <r>
    <s v="BMF674"/>
    <x v="0"/>
    <s v="LABORF"/>
    <s v="2026"/>
    <n v="100242.94"/>
    <s v="GU001"/>
    <s v="213AGR"/>
    <s v="1100"/>
    <s v="010300"/>
    <m/>
    <m/>
    <s v="0"/>
    <s v="District"/>
    <s v="2"/>
    <s v="Bakersfield College"/>
    <s v="21"/>
    <x v="6"/>
    <s v="213"/>
    <s v="Dean of Economics &amp; Workforce Dev"/>
    <s v="213B"/>
    <s v="Agriculture Department"/>
    <m/>
    <m/>
    <m/>
  </r>
  <r>
    <s v="BMF607"/>
    <x v="0"/>
    <s v="LABORF"/>
    <s v="2026"/>
    <n v="142412.79999999999"/>
    <s v="GU001"/>
    <s v="213AGR"/>
    <s v="1100"/>
    <s v="011200"/>
    <m/>
    <m/>
    <s v="0"/>
    <s v="District"/>
    <s v="2"/>
    <s v="Bakersfield College"/>
    <s v="21"/>
    <x v="6"/>
    <s v="213"/>
    <s v="Dean of Economics &amp; Workforce Dev"/>
    <s v="213B"/>
    <s v="Agriculture Department"/>
    <m/>
    <m/>
    <m/>
  </r>
  <r>
    <s v="BMC165"/>
    <x v="0"/>
    <s v="LABORF"/>
    <s v="2026"/>
    <n v="55979.4"/>
    <s v="GU001"/>
    <s v="213DE0"/>
    <s v="2191"/>
    <s v="601000"/>
    <m/>
    <m/>
    <s v="0"/>
    <s v="District"/>
    <s v="2"/>
    <s v="Bakersfield College"/>
    <s v="21"/>
    <x v="6"/>
    <s v="213"/>
    <s v="Dean of Economics &amp; Workforce Dev"/>
    <s v="213D"/>
    <s v="Business Center"/>
    <m/>
    <m/>
    <m/>
  </r>
  <r>
    <s v="BMN043"/>
    <x v="0"/>
    <s v="LABORF"/>
    <s v="2026"/>
    <n v="100569.19"/>
    <s v="RP041"/>
    <s v="213SN1"/>
    <s v="2110"/>
    <s v="684000"/>
    <m/>
    <m/>
    <s v="0"/>
    <s v="District"/>
    <s v="2"/>
    <s v="Bakersfield College"/>
    <s v="21"/>
    <x v="6"/>
    <s v="213"/>
    <s v="Dean of Economics &amp; Workforce Dev"/>
    <s v="213S"/>
    <s v="BC SOC SCIENCE/RISING SCHOL"/>
    <m/>
    <m/>
    <m/>
  </r>
  <r>
    <s v="BMF020"/>
    <x v="0"/>
    <s v="LABORF"/>
    <s v="2026"/>
    <n v="134815.62"/>
    <s v="GU001"/>
    <s v="213SS1"/>
    <s v="1100"/>
    <s v="220500"/>
    <m/>
    <m/>
    <s v="0"/>
    <s v="District"/>
    <s v="2"/>
    <s v="Bakersfield College"/>
    <s v="21"/>
    <x v="6"/>
    <s v="213"/>
    <s v="Dean of Economics &amp; Workforce Dev"/>
    <s v="213S"/>
    <s v="BC SOC SCIENCE/RISING SCHOL"/>
    <m/>
    <m/>
    <m/>
  </r>
  <r>
    <s v="BMF023"/>
    <x v="0"/>
    <s v="LABORF"/>
    <s v="2026"/>
    <n v="131527.43"/>
    <s v="GU001"/>
    <s v="213SS1"/>
    <s v="1100"/>
    <s v="220500"/>
    <m/>
    <m/>
    <s v="0"/>
    <s v="District"/>
    <s v="2"/>
    <s v="Bakersfield College"/>
    <s v="21"/>
    <x v="6"/>
    <s v="213"/>
    <s v="Dean of Economics &amp; Workforce Dev"/>
    <s v="213S"/>
    <s v="BC SOC SCIENCE/RISING SCHOL"/>
    <m/>
    <m/>
    <m/>
  </r>
  <r>
    <s v="BMF462"/>
    <x v="0"/>
    <s v="LABORF"/>
    <s v="2026"/>
    <n v="134815.62"/>
    <s v="GU001"/>
    <s v="213SS1"/>
    <s v="1100"/>
    <s v="220700"/>
    <m/>
    <m/>
    <s v="0"/>
    <s v="District"/>
    <s v="2"/>
    <s v="Bakersfield College"/>
    <s v="21"/>
    <x v="6"/>
    <s v="213"/>
    <s v="Dean of Economics &amp; Workforce Dev"/>
    <s v="213S"/>
    <s v="BC SOC SCIENCE/RISING SCHOL"/>
    <m/>
    <m/>
    <m/>
  </r>
  <r>
    <s v="BMF557"/>
    <x v="0"/>
    <s v="LABORF"/>
    <s v="2026"/>
    <n v="134815.62"/>
    <s v="GU001"/>
    <s v="213SS1"/>
    <s v="1100"/>
    <s v="220500"/>
    <m/>
    <m/>
    <s v="0"/>
    <s v="District"/>
    <s v="2"/>
    <s v="Bakersfield College"/>
    <s v="21"/>
    <x v="6"/>
    <s v="213"/>
    <s v="Dean of Economics &amp; Workforce Dev"/>
    <s v="213S"/>
    <s v="BC SOC SCIENCE/RISING SCHOL"/>
    <m/>
    <m/>
    <m/>
  </r>
  <r>
    <s v="BMF251"/>
    <x v="0"/>
    <s v="LABORF"/>
    <s v="2026"/>
    <n v="125189.69"/>
    <s v="GU001"/>
    <s v="213SS1"/>
    <s v="1100"/>
    <s v="220400"/>
    <m/>
    <m/>
    <s v="0"/>
    <s v="District"/>
    <s v="2"/>
    <s v="Bakersfield College"/>
    <s v="21"/>
    <x v="6"/>
    <s v="213"/>
    <s v="Dean of Economics &amp; Workforce Dev"/>
    <s v="213S"/>
    <s v="BC SOC SCIENCE/RISING SCHOL"/>
    <m/>
    <m/>
    <m/>
  </r>
  <r>
    <s v="BTM020"/>
    <x v="0"/>
    <s v="LABORF"/>
    <s v="2026"/>
    <n v="0"/>
    <s v="GU001"/>
    <s v="215DN0"/>
    <s v="1214"/>
    <s v="601000"/>
    <m/>
    <m/>
    <s v="0"/>
    <s v="District"/>
    <s v="2"/>
    <s v="Bakersfield College"/>
    <s v="21"/>
    <x v="6"/>
    <s v="215"/>
    <s v="Dean-Stdnt Lrning (Math/HC)"/>
    <s v="215A"/>
    <s v="Dean-Stdnt Lrning (Math/HC)"/>
    <m/>
    <m/>
    <m/>
  </r>
  <r>
    <s v="BMM012"/>
    <x v="0"/>
    <s v="LABORF"/>
    <s v="2026"/>
    <n v="189638.22"/>
    <s v="GU001"/>
    <s v="215DN0"/>
    <s v="1214"/>
    <s v="601000"/>
    <m/>
    <m/>
    <s v="0"/>
    <s v="District"/>
    <s v="2"/>
    <s v="Bakersfield College"/>
    <s v="21"/>
    <x v="6"/>
    <s v="215"/>
    <s v="Dean-Stdnt Lrning (Math/HC)"/>
    <s v="215A"/>
    <s v="Dean-Stdnt Lrning (Math/HC)"/>
    <m/>
    <m/>
    <m/>
  </r>
  <r>
    <s v="BPE691"/>
    <x v="0"/>
    <s v="LABORF"/>
    <s v="2026"/>
    <n v="0"/>
    <s v="RP380"/>
    <s v="215MA3"/>
    <s v="2394"/>
    <s v="601000"/>
    <m/>
    <m/>
    <s v="0"/>
    <s v="District"/>
    <s v="2"/>
    <s v="Bakersfield College"/>
    <s v="21"/>
    <x v="6"/>
    <s v="215"/>
    <s v="Dean-Stdnt Lrning (Math/HC)"/>
    <s v="215A"/>
    <s v="Dean-Stdnt Lrning (Math/HC)"/>
    <m/>
    <m/>
    <m/>
  </r>
  <r>
    <s v="BMF332"/>
    <x v="0"/>
    <s v="LABORF"/>
    <s v="2026"/>
    <n v="138939.32"/>
    <s v="GU001"/>
    <s v="215BD1"/>
    <s v="1100"/>
    <s v="040100"/>
    <m/>
    <m/>
    <s v="0"/>
    <s v="District"/>
    <s v="2"/>
    <s v="Bakersfield College"/>
    <s v="21"/>
    <x v="6"/>
    <s v="215"/>
    <s v="Dean-Stdnt Lrning (Math/HC)"/>
    <s v="215B"/>
    <s v="Biology Science Department"/>
    <m/>
    <m/>
    <m/>
  </r>
  <r>
    <s v="BMF043"/>
    <x v="0"/>
    <s v="LABORF"/>
    <s v="2026"/>
    <n v="117639.09"/>
    <s v="GU001"/>
    <s v="215BD1"/>
    <s v="1100"/>
    <s v="040100"/>
    <m/>
    <m/>
    <s v="0"/>
    <s v="District"/>
    <s v="2"/>
    <s v="Bakersfield College"/>
    <s v="21"/>
    <x v="6"/>
    <s v="215"/>
    <s v="Dean-Stdnt Lrning (Math/HC)"/>
    <s v="215B"/>
    <s v="Biology Science Department"/>
    <m/>
    <m/>
    <m/>
  </r>
  <r>
    <s v="BMC772"/>
    <x v="0"/>
    <s v="LABORF"/>
    <s v="2026"/>
    <n v="42261.48"/>
    <s v="GU001"/>
    <s v="215BD1"/>
    <s v="2211"/>
    <s v="040100"/>
    <m/>
    <m/>
    <s v="0"/>
    <s v="District"/>
    <s v="2"/>
    <s v="Bakersfield College"/>
    <s v="21"/>
    <x v="6"/>
    <s v="215"/>
    <s v="Dean-Stdnt Lrning (Math/HC)"/>
    <s v="215B"/>
    <s v="Biology Science Department"/>
    <m/>
    <m/>
    <m/>
  </r>
  <r>
    <s v="BMF641"/>
    <x v="0"/>
    <s v="LABORF"/>
    <s v="2026"/>
    <n v="129018.97"/>
    <s v="GU001"/>
    <s v="215BD1"/>
    <s v="1100"/>
    <s v="040100"/>
    <m/>
    <m/>
    <s v="0"/>
    <s v="District"/>
    <s v="2"/>
    <s v="Bakersfield College"/>
    <s v="21"/>
    <x v="6"/>
    <s v="215"/>
    <s v="Dean-Stdnt Lrning (Math/HC)"/>
    <s v="215B"/>
    <s v="Biology Science Department"/>
    <m/>
    <m/>
    <m/>
  </r>
  <r>
    <s v="BMF469"/>
    <x v="0"/>
    <s v="LABORF"/>
    <s v="2026"/>
    <n v="0"/>
    <s v="GU001"/>
    <s v="215BD1"/>
    <s v="1100"/>
    <s v="040100"/>
    <m/>
    <m/>
    <s v="0"/>
    <s v="District"/>
    <s v="2"/>
    <s v="Bakersfield College"/>
    <s v="21"/>
    <x v="6"/>
    <s v="215"/>
    <s v="Dean-Stdnt Lrning (Math/HC)"/>
    <s v="215B"/>
    <s v="Biology Science Department"/>
    <m/>
    <m/>
    <m/>
  </r>
  <r>
    <s v="BMF240"/>
    <x v="0"/>
    <s v="LABORF"/>
    <s v="2026"/>
    <n v="0"/>
    <s v="GU001"/>
    <s v="215MA1"/>
    <s v="1100"/>
    <s v="170100"/>
    <m/>
    <m/>
    <s v="0"/>
    <s v="District"/>
    <s v="2"/>
    <s v="Bakersfield College"/>
    <s v="21"/>
    <x v="6"/>
    <s v="215"/>
    <s v="Dean-Stdnt Lrning (Math/HC)"/>
    <s v="215F"/>
    <s v="Math General"/>
    <m/>
    <m/>
    <m/>
  </r>
  <r>
    <s v="BMF261"/>
    <x v="0"/>
    <s v="LABORF"/>
    <s v="2026"/>
    <n v="134815.62"/>
    <s v="GU001"/>
    <s v="215MA1"/>
    <s v="1100"/>
    <s v="170100"/>
    <m/>
    <m/>
    <s v="0"/>
    <s v="District"/>
    <s v="2"/>
    <s v="Bakersfield College"/>
    <s v="21"/>
    <x v="6"/>
    <s v="215"/>
    <s v="Dean-Stdnt Lrning (Math/HC)"/>
    <s v="215F"/>
    <s v="Math General"/>
    <m/>
    <m/>
    <m/>
  </r>
  <r>
    <s v="BMF309"/>
    <x v="0"/>
    <s v="LABORF"/>
    <s v="2026"/>
    <n v="116251.08"/>
    <s v="GU001"/>
    <s v="215SI1"/>
    <s v="1100"/>
    <s v="190200"/>
    <m/>
    <m/>
    <s v="0"/>
    <s v="District"/>
    <s v="2"/>
    <s v="Bakersfield College"/>
    <s v="21"/>
    <x v="6"/>
    <s v="215"/>
    <s v="Dean-Stdnt Lrning (Math/HC)"/>
    <s v="215G"/>
    <s v="Physical Science"/>
    <m/>
    <m/>
    <m/>
  </r>
  <r>
    <s v="BMF312"/>
    <x v="0"/>
    <s v="LABORF"/>
    <s v="2026"/>
    <n v="125872.17"/>
    <s v="GU001"/>
    <s v="215SI1"/>
    <s v="1100"/>
    <s v="190200"/>
    <m/>
    <m/>
    <s v="0"/>
    <s v="District"/>
    <s v="2"/>
    <s v="Bakersfield College"/>
    <s v="21"/>
    <x v="6"/>
    <s v="215"/>
    <s v="Dean-Stdnt Lrning (Math/HC)"/>
    <s v="215G"/>
    <s v="Physical Science"/>
    <m/>
    <m/>
    <m/>
  </r>
  <r>
    <s v="BMF693"/>
    <x v="0"/>
    <s v="LABORF"/>
    <s v="2026"/>
    <n v="0"/>
    <s v="GU001"/>
    <s v="215SI1"/>
    <s v="1100"/>
    <s v="190500"/>
    <m/>
    <m/>
    <s v="0"/>
    <s v="District"/>
    <s v="2"/>
    <s v="Bakersfield College"/>
    <s v="21"/>
    <x v="6"/>
    <s v="215"/>
    <s v="Dean-Stdnt Lrning (Math/HC)"/>
    <s v="215G"/>
    <s v="Physical Science"/>
    <m/>
    <m/>
    <m/>
  </r>
  <r>
    <s v="BMF609"/>
    <x v="0"/>
    <s v="LABORF"/>
    <s v="2026"/>
    <n v="133097.85"/>
    <s v="GU001"/>
    <s v="215SI1"/>
    <s v="1100"/>
    <s v="190200"/>
    <m/>
    <m/>
    <s v="0"/>
    <s v="District"/>
    <s v="2"/>
    <s v="Bakersfield College"/>
    <s v="21"/>
    <x v="6"/>
    <s v="215"/>
    <s v="Dean-Stdnt Lrning (Math/HC)"/>
    <s v="215G"/>
    <s v="Physical Science"/>
    <m/>
    <m/>
    <m/>
  </r>
  <r>
    <s v="BMF652"/>
    <x v="0"/>
    <s v="LABORF"/>
    <s v="2026"/>
    <n v="0"/>
    <s v="GU001"/>
    <s v="215SI1"/>
    <s v="1100"/>
    <s v="190500"/>
    <m/>
    <m/>
    <s v="0"/>
    <s v="District"/>
    <s v="2"/>
    <s v="Bakersfield College"/>
    <s v="21"/>
    <x v="6"/>
    <s v="215"/>
    <s v="Dean-Stdnt Lrning (Math/HC)"/>
    <s v="215G"/>
    <s v="Physical Science"/>
    <m/>
    <m/>
    <m/>
  </r>
  <r>
    <s v="BMF323"/>
    <x v="0"/>
    <s v="LABORF"/>
    <s v="2026"/>
    <n v="113415.69"/>
    <s v="GU001"/>
    <s v="215PE1"/>
    <s v="1100"/>
    <s v="090100"/>
    <m/>
    <m/>
    <s v="0"/>
    <s v="District"/>
    <s v="2"/>
    <s v="Bakersfield College"/>
    <s v="21"/>
    <x v="6"/>
    <s v="215"/>
    <s v="Dean-Stdnt Lrning (Math/HC)"/>
    <s v="215P"/>
    <s v="BC ENGINEERING"/>
    <m/>
    <m/>
    <m/>
  </r>
  <r>
    <s v="BMF453"/>
    <x v="0"/>
    <s v="LABORF"/>
    <s v="2026"/>
    <n v="144253.26"/>
    <s v="GU001"/>
    <s v="215PE1"/>
    <s v="1100"/>
    <s v="070100"/>
    <m/>
    <m/>
    <s v="0"/>
    <s v="District"/>
    <s v="2"/>
    <s v="Bakersfield College"/>
    <s v="21"/>
    <x v="6"/>
    <s v="215"/>
    <s v="Dean-Stdnt Lrning (Math/HC)"/>
    <s v="215P"/>
    <s v="BC ENGINEERING"/>
    <m/>
    <m/>
    <m/>
  </r>
  <r>
    <s v="BMF655"/>
    <x v="0"/>
    <s v="LABORF"/>
    <s v="2026"/>
    <n v="117639.09"/>
    <s v="GU001"/>
    <s v="215PE1"/>
    <s v="1100"/>
    <s v="070100"/>
    <m/>
    <m/>
    <s v="0"/>
    <s v="District"/>
    <s v="2"/>
    <s v="Bakersfield College"/>
    <s v="21"/>
    <x v="6"/>
    <s v="215"/>
    <s v="Dean-Stdnt Lrning (Math/HC)"/>
    <s v="215P"/>
    <s v="BC ENGINEERING"/>
    <m/>
    <m/>
    <m/>
  </r>
  <r>
    <s v="BPE690"/>
    <x v="0"/>
    <s v="LABORF"/>
    <s v="2026"/>
    <n v="0"/>
    <s v="RP651"/>
    <s v="215PN1"/>
    <s v="2394"/>
    <s v="601000"/>
    <m/>
    <m/>
    <s v="0"/>
    <s v="District"/>
    <s v="2"/>
    <s v="Bakersfield College"/>
    <s v="21"/>
    <x v="6"/>
    <s v="215"/>
    <s v="Dean-Stdnt Lrning (Math/HC)"/>
    <s v="215P"/>
    <s v="BC ENGINEERING"/>
    <m/>
    <m/>
    <m/>
  </r>
  <r>
    <s v="BMF649"/>
    <x v="0"/>
    <s v="LABORF"/>
    <s v="2026"/>
    <n v="52658.86"/>
    <s v="GU001"/>
    <s v="217EMP"/>
    <s v="1100"/>
    <s v="125100"/>
    <m/>
    <m/>
    <s v="0"/>
    <s v="District"/>
    <s v="2"/>
    <s v="Bakersfield College"/>
    <s v="21"/>
    <x v="6"/>
    <s v="217"/>
    <s v="Dean of Instruction"/>
    <s v="217E"/>
    <s v="BC EMT/PARAMEDIC"/>
    <m/>
    <m/>
    <m/>
  </r>
  <r>
    <s v="BMF456"/>
    <x v="0"/>
    <s v="LABORF"/>
    <s v="2026"/>
    <n v="13212.41"/>
    <s v="GU001"/>
    <s v="217LW1"/>
    <s v="1252"/>
    <s v="601000"/>
    <m/>
    <m/>
    <s v="0"/>
    <s v="District"/>
    <s v="2"/>
    <s v="Bakersfield College"/>
    <s v="21"/>
    <x v="6"/>
    <s v="217"/>
    <s v="Dean of Instruction"/>
    <s v="217L"/>
    <s v="BC LAW"/>
    <m/>
    <m/>
    <m/>
  </r>
  <r>
    <s v="BMF424"/>
    <x v="0"/>
    <s v="LABORF"/>
    <s v="2026"/>
    <n v="122136.28"/>
    <s v="GU001"/>
    <s v="217LW1"/>
    <s v="1100"/>
    <s v="210500"/>
    <m/>
    <m/>
    <s v="0"/>
    <s v="District"/>
    <s v="2"/>
    <s v="Bakersfield College"/>
    <s v="21"/>
    <x v="6"/>
    <s v="217"/>
    <s v="Dean of Instruction"/>
    <s v="217L"/>
    <s v="BC LAW"/>
    <m/>
    <m/>
    <m/>
  </r>
  <r>
    <s v="BMF658"/>
    <x v="0"/>
    <s v="LABORF"/>
    <s v="2026"/>
    <n v="129018.97"/>
    <s v="GU001"/>
    <s v="218EDU"/>
    <s v="1100"/>
    <s v="080100"/>
    <m/>
    <m/>
    <s v="0"/>
    <s v="District"/>
    <s v="2"/>
    <s v="Bakersfield College"/>
    <s v="21"/>
    <x v="6"/>
    <s v="218"/>
    <s v="Dean of Instruction"/>
    <s v="218E"/>
    <s v="BC Education"/>
    <m/>
    <m/>
    <m/>
  </r>
  <r>
    <s v="BMF879"/>
    <x v="0"/>
    <s v="LABORF"/>
    <s v="2026"/>
    <n v="0"/>
    <s v="GU001"/>
    <s v="218EDU"/>
    <s v="1100"/>
    <s v="080100"/>
    <m/>
    <m/>
    <s v="0"/>
    <s v="District"/>
    <s v="2"/>
    <s v="Bakersfield College"/>
    <s v="21"/>
    <x v="6"/>
    <s v="218"/>
    <s v="Dean of Instruction"/>
    <s v="218E"/>
    <s v="BC Education"/>
    <m/>
    <m/>
    <m/>
  </r>
  <r>
    <s v="BMC001"/>
    <x v="0"/>
    <s v="LABORF"/>
    <s v="2026"/>
    <n v="0"/>
    <s v="GU001"/>
    <s v="218EDU"/>
    <s v="2191"/>
    <s v="601000"/>
    <m/>
    <m/>
    <s v="0"/>
    <s v="District"/>
    <s v="2"/>
    <s v="Bakersfield College"/>
    <s v="21"/>
    <x v="6"/>
    <s v="218"/>
    <s v="Dean of Instruction"/>
    <s v="218E"/>
    <s v="BC Education"/>
    <m/>
    <m/>
    <m/>
  </r>
  <r>
    <s v="BMF513"/>
    <x v="0"/>
    <s v="LABORF"/>
    <s v="2026"/>
    <n v="0"/>
    <s v="GU001"/>
    <s v="218FC1"/>
    <s v="1100"/>
    <s v="130600"/>
    <m/>
    <m/>
    <s v="0"/>
    <s v="District"/>
    <s v="2"/>
    <s v="Bakersfield College"/>
    <s v="21"/>
    <x v="6"/>
    <s v="218"/>
    <s v="Dean of Instruction"/>
    <s v="218F"/>
    <s v="BC FACE"/>
    <m/>
    <m/>
    <m/>
  </r>
  <r>
    <s v="BMC307"/>
    <x v="0"/>
    <s v="LABORF"/>
    <s v="2026"/>
    <n v="44401.05"/>
    <s v="GU001"/>
    <s v="218FC3"/>
    <s v="2211"/>
    <s v="130600"/>
    <m/>
    <m/>
    <s v="0"/>
    <s v="District"/>
    <s v="2"/>
    <s v="Bakersfield College"/>
    <s v="21"/>
    <x v="6"/>
    <s v="218"/>
    <s v="Dean of Instruction"/>
    <s v="218F"/>
    <s v="BC FACE"/>
    <m/>
    <m/>
    <m/>
  </r>
  <r>
    <s v="BPE729"/>
    <x v="0"/>
    <s v="LABORF"/>
    <s v="2026"/>
    <n v="0"/>
    <s v="RP108"/>
    <s v="218KS4"/>
    <s v="2394"/>
    <s v="676000"/>
    <m/>
    <m/>
    <s v="0"/>
    <s v="District"/>
    <s v="2"/>
    <s v="Bakersfield College"/>
    <s v="21"/>
    <x v="6"/>
    <s v="218"/>
    <s v="Dean of Instruction"/>
    <s v="218K"/>
    <s v="FACULTY GRANTS"/>
    <m/>
    <m/>
    <m/>
  </r>
  <r>
    <s v="BPE790"/>
    <x v="0"/>
    <s v="LABORF"/>
    <s v="2026"/>
    <n v="0"/>
    <s v="RP108"/>
    <s v="218KS4"/>
    <s v="2394"/>
    <s v="676000"/>
    <m/>
    <m/>
    <s v="0"/>
    <s v="District"/>
    <s v="2"/>
    <s v="Bakersfield College"/>
    <s v="21"/>
    <x v="6"/>
    <s v="218"/>
    <s v="Dean of Instruction"/>
    <s v="218K"/>
    <s v="FACULTY GRANTS"/>
    <m/>
    <m/>
    <m/>
  </r>
  <r>
    <s v="BMC589"/>
    <x v="0"/>
    <s v="LABORF"/>
    <s v="2026"/>
    <n v="48841.15"/>
    <s v="CD002"/>
    <s v="219CD1"/>
    <s v="2191"/>
    <s v="692000"/>
    <m/>
    <m/>
    <s v="0"/>
    <s v="District"/>
    <s v="2"/>
    <s v="Bakersfield College"/>
    <s v="21"/>
    <x v="6"/>
    <s v="219"/>
    <s v="BC Director CDC"/>
    <s v="219C"/>
    <s v="BC Director CDC"/>
    <m/>
    <m/>
    <m/>
  </r>
  <r>
    <s v="BMC737"/>
    <x v="0"/>
    <s v="LABORF"/>
    <s v="2026"/>
    <n v="34566.230000000003"/>
    <s v="CD002"/>
    <s v="219CD1"/>
    <s v="2191"/>
    <s v="692000"/>
    <m/>
    <m/>
    <s v="0"/>
    <s v="District"/>
    <s v="2"/>
    <s v="Bakersfield College"/>
    <s v="21"/>
    <x v="6"/>
    <s v="219"/>
    <s v="BC Director CDC"/>
    <s v="219C"/>
    <s v="BC Director CDC"/>
    <m/>
    <m/>
    <m/>
  </r>
  <r>
    <s v="BMC137"/>
    <x v="0"/>
    <s v="LABORF"/>
    <s v="2026"/>
    <n v="0"/>
    <s v="CD004"/>
    <s v="219CD4"/>
    <s v="2191"/>
    <s v="692000"/>
    <m/>
    <m/>
    <s v="0"/>
    <s v="District"/>
    <s v="2"/>
    <s v="Bakersfield College"/>
    <s v="21"/>
    <x v="6"/>
    <s v="219"/>
    <s v="BC Director CDC"/>
    <s v="219C"/>
    <s v="BC Director CDC"/>
    <m/>
    <m/>
    <m/>
  </r>
  <r>
    <s v="BMC588"/>
    <x v="0"/>
    <s v="LABORF"/>
    <s v="2026"/>
    <n v="34566.03"/>
    <s v="CD004"/>
    <s v="219CD4"/>
    <s v="2191"/>
    <s v="692000"/>
    <m/>
    <m/>
    <s v="0"/>
    <s v="District"/>
    <s v="2"/>
    <s v="Bakersfield College"/>
    <s v="21"/>
    <x v="6"/>
    <s v="219"/>
    <s v="BC Director CDC"/>
    <s v="219C"/>
    <s v="BC Director CDC"/>
    <m/>
    <m/>
    <m/>
  </r>
  <r>
    <s v="BMF065"/>
    <x v="0"/>
    <s v="LABORF"/>
    <s v="2026"/>
    <n v="10647.51"/>
    <s v="GU001"/>
    <s v="21AEIT"/>
    <s v="1252"/>
    <s v="601000"/>
    <m/>
    <m/>
    <s v="0"/>
    <s v="District"/>
    <s v="2"/>
    <s v="Bakersfield College"/>
    <s v="21"/>
    <x v="6"/>
    <s v="21A"/>
    <s v="BC Director Career Education"/>
    <s v="21AE"/>
    <s v="Engineering Systems"/>
    <m/>
    <m/>
    <m/>
  </r>
  <r>
    <s v="BMF065"/>
    <x v="0"/>
    <s v="LABORF"/>
    <s v="2026"/>
    <n v="143331.82999999999"/>
    <s v="GU001"/>
    <s v="21AEIT"/>
    <s v="1100"/>
    <s v="094800"/>
    <m/>
    <m/>
    <s v="0"/>
    <s v="District"/>
    <s v="2"/>
    <s v="Bakersfield College"/>
    <s v="21"/>
    <x v="6"/>
    <s v="21A"/>
    <s v="BC Director Career Education"/>
    <s v="21AE"/>
    <s v="Engineering Systems"/>
    <m/>
    <m/>
    <m/>
  </r>
  <r>
    <s v="BMC198"/>
    <x v="0"/>
    <s v="LABORF"/>
    <s v="2026"/>
    <n v="61790.73"/>
    <s v="GU001"/>
    <s v="21AEIT"/>
    <s v="2211"/>
    <s v="090100"/>
    <m/>
    <m/>
    <s v="0"/>
    <s v="District"/>
    <s v="2"/>
    <s v="Bakersfield College"/>
    <s v="21"/>
    <x v="6"/>
    <s v="21A"/>
    <s v="BC Director Career Education"/>
    <s v="21AE"/>
    <s v="Engineering Systems"/>
    <m/>
    <m/>
    <m/>
  </r>
  <r>
    <s v="BMF685"/>
    <x v="0"/>
    <s v="LABORF"/>
    <s v="2026"/>
    <n v="0"/>
    <s v="GU001"/>
    <s v="21AIND"/>
    <s v="1100"/>
    <s v="095300"/>
    <m/>
    <m/>
    <s v="0"/>
    <s v="District"/>
    <s v="2"/>
    <s v="Bakersfield College"/>
    <s v="21"/>
    <x v="6"/>
    <s v="21A"/>
    <s v="BC Director Career Education"/>
    <s v="21AI"/>
    <s v="Industrial Tech"/>
    <m/>
    <m/>
    <m/>
  </r>
  <r>
    <s v="BMF650"/>
    <x v="0"/>
    <s v="LABORF"/>
    <s v="2026"/>
    <n v="117639.09"/>
    <s v="GU001"/>
    <s v="21AIND"/>
    <s v="1100"/>
    <s v="020100"/>
    <m/>
    <m/>
    <s v="0"/>
    <s v="District"/>
    <s v="2"/>
    <s v="Bakersfield College"/>
    <s v="21"/>
    <x v="6"/>
    <s v="21A"/>
    <s v="BC Director Career Education"/>
    <s v="21AI"/>
    <s v="Industrial Tech"/>
    <m/>
    <m/>
    <m/>
  </r>
  <r>
    <s v="BMC807"/>
    <x v="0"/>
    <s v="LABORF"/>
    <s v="2026"/>
    <n v="87308.7"/>
    <s v="RP611"/>
    <s v="21AVTV"/>
    <s v="2191"/>
    <s v="684000"/>
    <s v="PERVCL"/>
    <m/>
    <s v="0"/>
    <s v="District"/>
    <s v="2"/>
    <s v="Bakersfield College"/>
    <s v="21"/>
    <x v="6"/>
    <s v="21A"/>
    <s v="BC Director Career Education"/>
    <s v="21AV"/>
    <s v="VTEA"/>
    <m/>
    <m/>
    <m/>
  </r>
  <r>
    <s v="BMC654"/>
    <x v="0"/>
    <s v="LABORF"/>
    <s v="2026"/>
    <n v="98781.82"/>
    <s v="RP611"/>
    <s v="21AVTV"/>
    <s v="2191"/>
    <s v="684000"/>
    <s v="PERVCL"/>
    <m/>
    <s v="0"/>
    <s v="District"/>
    <s v="2"/>
    <s v="Bakersfield College"/>
    <s v="21"/>
    <x v="6"/>
    <s v="21A"/>
    <s v="BC Director Career Education"/>
    <s v="21AV"/>
    <s v="VTEA"/>
    <m/>
    <m/>
    <m/>
  </r>
  <r>
    <s v="BMF430"/>
    <x v="0"/>
    <s v="LABORF"/>
    <s v="2026"/>
    <n v="132343.39000000001"/>
    <s v="RP613"/>
    <s v="21AWL9"/>
    <s v="1231"/>
    <s v="684000"/>
    <s v="B68168"/>
    <m/>
    <s v="0"/>
    <s v="District"/>
    <s v="2"/>
    <s v="Bakersfield College"/>
    <s v="21"/>
    <x v="6"/>
    <s v="21A"/>
    <s v="BC Director Career Education"/>
    <s v="21AW"/>
    <s v="BC Strong Workforce"/>
    <m/>
    <m/>
    <m/>
  </r>
  <r>
    <s v="BMF280"/>
    <x v="0"/>
    <s v="LABORF"/>
    <s v="2026"/>
    <n v="0"/>
    <s v="GU001"/>
    <s v="21BCM1"/>
    <s v="1100"/>
    <s v="060100"/>
    <m/>
    <m/>
    <s v="0"/>
    <s v="District"/>
    <s v="2"/>
    <s v="Bakersfield College"/>
    <s v="21"/>
    <x v="6"/>
    <s v="21B"/>
    <s v="Dean English"/>
    <s v="21BC"/>
    <s v="English Grants"/>
    <m/>
    <m/>
    <m/>
  </r>
  <r>
    <s v="BMF614"/>
    <x v="0"/>
    <s v="LABORF"/>
    <s v="2026"/>
    <n v="133097.85"/>
    <s v="GU001"/>
    <s v="21BEE1"/>
    <s v="1100"/>
    <s v="150100"/>
    <m/>
    <m/>
    <s v="0"/>
    <s v="District"/>
    <s v="2"/>
    <s v="Bakersfield College"/>
    <s v="21"/>
    <x v="6"/>
    <s v="21B"/>
    <s v="Dean English"/>
    <s v="21BE"/>
    <s v="Dean English"/>
    <m/>
    <m/>
    <m/>
  </r>
  <r>
    <s v="BMF021"/>
    <x v="0"/>
    <s v="LABORF"/>
    <s v="2026"/>
    <n v="137302.32999999999"/>
    <s v="GU001"/>
    <s v="21BEE1"/>
    <s v="1100"/>
    <s v="150100"/>
    <m/>
    <m/>
    <s v="0"/>
    <s v="District"/>
    <s v="2"/>
    <s v="Bakersfield College"/>
    <s v="21"/>
    <x v="6"/>
    <s v="21B"/>
    <s v="Dean English"/>
    <s v="21BE"/>
    <s v="Dean English"/>
    <m/>
    <m/>
    <m/>
  </r>
  <r>
    <s v="BMF190"/>
    <x v="0"/>
    <s v="LABORF"/>
    <s v="2026"/>
    <n v="154352.71"/>
    <s v="GU001"/>
    <s v="21BEE1"/>
    <s v="1100"/>
    <s v="150100"/>
    <m/>
    <m/>
    <s v="0"/>
    <s v="District"/>
    <s v="2"/>
    <s v="Bakersfield College"/>
    <s v="21"/>
    <x v="6"/>
    <s v="21B"/>
    <s v="Dean English"/>
    <s v="21BE"/>
    <s v="Dean English"/>
    <m/>
    <m/>
    <m/>
  </r>
  <r>
    <s v="BMF560"/>
    <x v="0"/>
    <s v="LABORF"/>
    <s v="2026"/>
    <n v="139835.93"/>
    <s v="GU001"/>
    <s v="21BEE1"/>
    <s v="1100"/>
    <s v="150100"/>
    <m/>
    <m/>
    <s v="0"/>
    <s v="District"/>
    <s v="2"/>
    <s v="Bakersfield College"/>
    <s v="21"/>
    <x v="6"/>
    <s v="21B"/>
    <s v="Dean English"/>
    <s v="21BE"/>
    <s v="Dean English"/>
    <m/>
    <m/>
    <m/>
  </r>
  <r>
    <s v="BMF165"/>
    <x v="0"/>
    <s v="LABORF"/>
    <s v="2026"/>
    <n v="0"/>
    <s v="GU001"/>
    <s v="21BEE1"/>
    <s v="1100"/>
    <s v="150100"/>
    <m/>
    <m/>
    <s v="0"/>
    <s v="District"/>
    <s v="2"/>
    <s v="Bakersfield College"/>
    <s v="21"/>
    <x v="6"/>
    <s v="21B"/>
    <s v="Dean English"/>
    <s v="21BE"/>
    <s v="Dean English"/>
    <m/>
    <m/>
    <m/>
  </r>
  <r>
    <s v="BMF238"/>
    <x v="0"/>
    <s v="LABORF"/>
    <s v="2026"/>
    <n v="154352.71"/>
    <s v="GU001"/>
    <s v="21BEE1"/>
    <s v="1100"/>
    <s v="150100"/>
    <m/>
    <m/>
    <s v="0"/>
    <s v="District"/>
    <s v="2"/>
    <s v="Bakersfield College"/>
    <s v="21"/>
    <x v="6"/>
    <s v="21B"/>
    <s v="Dean English"/>
    <s v="21BE"/>
    <s v="Dean English"/>
    <m/>
    <m/>
    <m/>
  </r>
  <r>
    <s v="BMF426"/>
    <x v="0"/>
    <s v="LABORF"/>
    <s v="2026"/>
    <n v="0"/>
    <s v="GU001"/>
    <s v="21BEE1"/>
    <s v="1100"/>
    <s v="150100"/>
    <m/>
    <m/>
    <s v="0"/>
    <s v="District"/>
    <s v="2"/>
    <s v="Bakersfield College"/>
    <s v="21"/>
    <x v="6"/>
    <s v="21B"/>
    <s v="Dean English"/>
    <s v="21BE"/>
    <s v="Dean English"/>
    <m/>
    <m/>
    <m/>
  </r>
  <r>
    <s v="BMF493"/>
    <x v="0"/>
    <s v="LABORF"/>
    <s v="2026"/>
    <n v="0"/>
    <s v="GU001"/>
    <s v="21DHC1"/>
    <s v="1100"/>
    <s v="123020"/>
    <m/>
    <m/>
    <s v="0"/>
    <s v="District"/>
    <s v="2"/>
    <s v="Bakersfield College"/>
    <s v="21"/>
    <x v="6"/>
    <s v="21D"/>
    <s v="BC Assoc Dean Nursing"/>
    <s v="21DH"/>
    <s v="BC Assc Dean Nursing"/>
    <m/>
    <m/>
    <m/>
  </r>
  <r>
    <s v="BMC128"/>
    <x v="0"/>
    <s v="LABORF"/>
    <s v="2026"/>
    <n v="49477.61"/>
    <s v="GU001"/>
    <s v="21DHC1"/>
    <s v="2191"/>
    <s v="601000"/>
    <m/>
    <m/>
    <s v="0"/>
    <s v="District"/>
    <s v="2"/>
    <s v="Bakersfield College"/>
    <s v="21"/>
    <x v="6"/>
    <s v="21D"/>
    <s v="BC Assoc Dean Nursing"/>
    <s v="21DH"/>
    <s v="BC Assc Dean Nursing"/>
    <m/>
    <m/>
    <m/>
  </r>
  <r>
    <s v="BMF554"/>
    <x v="0"/>
    <s v="LABORF"/>
    <s v="2026"/>
    <n v="142412.79999999999"/>
    <s v="GU001"/>
    <s v="21DHC1"/>
    <s v="1100"/>
    <s v="123010"/>
    <m/>
    <m/>
    <s v="0"/>
    <s v="District"/>
    <s v="2"/>
    <s v="Bakersfield College"/>
    <s v="21"/>
    <x v="6"/>
    <s v="21D"/>
    <s v="BC Assoc Dean Nursing"/>
    <s v="21DH"/>
    <s v="BC Assc Dean Nursing"/>
    <m/>
    <m/>
    <m/>
  </r>
  <r>
    <s v="BMF661"/>
    <x v="0"/>
    <s v="LABORF"/>
    <s v="2026"/>
    <n v="95930.47"/>
    <s v="GU001"/>
    <s v="21DHC1"/>
    <s v="1100"/>
    <s v="123030"/>
    <m/>
    <m/>
    <s v="0"/>
    <s v="District"/>
    <s v="2"/>
    <s v="Bakersfield College"/>
    <s v="21"/>
    <x v="6"/>
    <s v="21D"/>
    <s v="BC Assoc Dean Nursing"/>
    <s v="21DH"/>
    <s v="BC Assc Dean Nursing"/>
    <m/>
    <m/>
    <m/>
  </r>
  <r>
    <s v="BMF541"/>
    <x v="0"/>
    <s v="LABORF"/>
    <s v="2026"/>
    <n v="0"/>
    <s v="GU001"/>
    <s v="21DHC1"/>
    <s v="1100"/>
    <s v="123010"/>
    <m/>
    <m/>
    <s v="0"/>
    <s v="District"/>
    <s v="2"/>
    <s v="Bakersfield College"/>
    <s v="21"/>
    <x v="6"/>
    <s v="21D"/>
    <s v="BC Assoc Dean Nursing"/>
    <s v="21DH"/>
    <s v="BC Assc Dean Nursing"/>
    <m/>
    <m/>
    <m/>
  </r>
  <r>
    <s v="BMF681"/>
    <x v="0"/>
    <s v="LABORF"/>
    <s v="2026"/>
    <n v="0"/>
    <s v="GU001"/>
    <s v="21DHT0"/>
    <s v="1100"/>
    <s v="122300"/>
    <m/>
    <m/>
    <s v="0"/>
    <s v="District"/>
    <s v="2"/>
    <s v="Bakersfield College"/>
    <s v="21"/>
    <x v="6"/>
    <s v="21D"/>
    <s v="BC Assoc Dean Nursing"/>
    <s v="21DH"/>
    <s v="BC Assc Dean Nursing"/>
    <m/>
    <m/>
    <m/>
  </r>
  <r>
    <s v="BMF170"/>
    <x v="0"/>
    <s v="LABORF"/>
    <s v="2026"/>
    <n v="0"/>
    <s v="GU001"/>
    <s v="21DRT1"/>
    <s v="1100"/>
    <s v="122500"/>
    <m/>
    <m/>
    <s v="0"/>
    <s v="District"/>
    <s v="2"/>
    <s v="Bakersfield College"/>
    <s v="21"/>
    <x v="6"/>
    <s v="21D"/>
    <s v="BC Assoc Dean Nursing"/>
    <s v="21DR"/>
    <s v="BC Rad Tech"/>
    <m/>
    <m/>
    <m/>
  </r>
  <r>
    <s v="BMN140"/>
    <x v="0"/>
    <s v="LABORF"/>
    <s v="2026"/>
    <n v="88888.51"/>
    <s v="RP264"/>
    <s v="21ETV5"/>
    <s v="2110"/>
    <s v="601000"/>
    <m/>
    <m/>
    <s v="0"/>
    <s v="District"/>
    <s v="2"/>
    <s v="Bakersfield College"/>
    <s v="21"/>
    <x v="6"/>
    <s v="21E"/>
    <s v="BC Dir Dual Enrollment"/>
    <s v="21ET"/>
    <s v="BC Health Science Grants"/>
    <m/>
    <m/>
    <m/>
  </r>
  <r>
    <s v="BMF146"/>
    <x v="0"/>
    <s v="LABORF"/>
    <s v="2026"/>
    <n v="0"/>
    <s v="GU001"/>
    <s v="21FEE2"/>
    <s v="1100"/>
    <s v="493080"/>
    <m/>
    <m/>
    <s v="0"/>
    <s v="District"/>
    <s v="2"/>
    <s v="Bakersfield College"/>
    <s v="21"/>
    <x v="6"/>
    <s v="21F"/>
    <s v="BC DEAN"/>
    <s v="21FE"/>
    <s v="BC EMLS"/>
    <m/>
    <m/>
    <m/>
  </r>
  <r>
    <s v="BMF506"/>
    <x v="0"/>
    <s v="LABORF"/>
    <s v="2026"/>
    <n v="134815.62"/>
    <s v="GU001"/>
    <s v="21FEE2"/>
    <s v="1100"/>
    <s v="493080"/>
    <m/>
    <m/>
    <s v="0"/>
    <s v="District"/>
    <s v="2"/>
    <s v="Bakersfield College"/>
    <s v="21"/>
    <x v="6"/>
    <s v="21F"/>
    <s v="BC DEAN"/>
    <s v="21FE"/>
    <s v="BC EMLS"/>
    <m/>
    <m/>
    <m/>
  </r>
  <r>
    <s v="BMF101"/>
    <x v="0"/>
    <s v="LABORF"/>
    <s v="2026"/>
    <n v="139835.93"/>
    <s v="GU001"/>
    <s v="21FPL1"/>
    <s v="1100"/>
    <s v="150900"/>
    <m/>
    <m/>
    <s v="0"/>
    <s v="District"/>
    <s v="2"/>
    <s v="Bakersfield College"/>
    <s v="21"/>
    <x v="6"/>
    <s v="21F"/>
    <s v="BC DEAN"/>
    <s v="21FP"/>
    <s v="BC PHILOSOPHY"/>
    <m/>
    <m/>
    <m/>
  </r>
  <r>
    <s v="BMF105"/>
    <x v="0"/>
    <s v="LABORF"/>
    <s v="2026"/>
    <n v="28312.32"/>
    <s v="GU001"/>
    <s v="21GBE1"/>
    <s v="1252"/>
    <s v="601000"/>
    <m/>
    <m/>
    <s v="0"/>
    <s v="District"/>
    <s v="2"/>
    <s v="Bakersfield College"/>
    <s v="21"/>
    <x v="6"/>
    <s v="21G"/>
    <s v="BC Dean of Instruction"/>
    <s v="21GB"/>
    <s v="BC BEHAVIORIAL SCIENCE"/>
    <m/>
    <m/>
    <m/>
  </r>
  <r>
    <s v="BMF271"/>
    <x v="0"/>
    <s v="LABORF"/>
    <s v="2026"/>
    <n v="135550.56"/>
    <s v="GU001"/>
    <s v="21GBE1"/>
    <s v="1100"/>
    <s v="200100"/>
    <m/>
    <m/>
    <s v="0"/>
    <s v="District"/>
    <s v="2"/>
    <s v="Bakersfield College"/>
    <s v="21"/>
    <x v="6"/>
    <s v="21G"/>
    <s v="BC Dean of Instruction"/>
    <s v="21GB"/>
    <s v="BC BEHAVIORIAL SCIENCE"/>
    <m/>
    <m/>
    <m/>
  </r>
  <r>
    <s v="BMF218"/>
    <x v="0"/>
    <s v="LABORF"/>
    <s v="2026"/>
    <n v="139835.93"/>
    <s v="GU001"/>
    <s v="21GBE1"/>
    <s v="1100"/>
    <s v="220200"/>
    <m/>
    <m/>
    <s v="0"/>
    <s v="District"/>
    <s v="2"/>
    <s v="Bakersfield College"/>
    <s v="21"/>
    <x v="6"/>
    <s v="21G"/>
    <s v="BC Dean of Instruction"/>
    <s v="21GB"/>
    <s v="BC BEHAVIORIAL SCIENCE"/>
    <m/>
    <m/>
    <m/>
  </r>
  <r>
    <s v="BMM083"/>
    <x v="0"/>
    <s v="LABORF"/>
    <s v="2026"/>
    <n v="168011.98"/>
    <s v="GU001"/>
    <s v="21GDAC"/>
    <s v="1214"/>
    <s v="679000"/>
    <m/>
    <m/>
    <s v="0"/>
    <s v="District"/>
    <s v="2"/>
    <s v="Bakersfield College"/>
    <s v="21"/>
    <x v="6"/>
    <s v="21G"/>
    <s v="BC Dean of Instruction"/>
    <s v="21GD"/>
    <s v="BC DEAN"/>
    <m/>
    <m/>
    <m/>
  </r>
  <r>
    <s v="BMM007"/>
    <x v="0"/>
    <s v="LABORF"/>
    <s v="2026"/>
    <n v="171802.86"/>
    <s v="GU001"/>
    <s v="21GDN0"/>
    <s v="1214"/>
    <s v="601000"/>
    <m/>
    <m/>
    <s v="0"/>
    <s v="District"/>
    <s v="2"/>
    <s v="Bakersfield College"/>
    <s v="21"/>
    <x v="6"/>
    <s v="21G"/>
    <s v="BC Dean of Instruction"/>
    <s v="21GD"/>
    <s v="BC DEAN"/>
    <m/>
    <m/>
    <m/>
  </r>
  <r>
    <s v="BMC226"/>
    <x v="0"/>
    <s v="LABORF"/>
    <s v="2026"/>
    <n v="53281.97"/>
    <s v="GU001"/>
    <s v="21GLI0"/>
    <s v="2191"/>
    <s v="612000"/>
    <m/>
    <m/>
    <s v="0"/>
    <s v="District"/>
    <s v="2"/>
    <s v="Bakersfield College"/>
    <s v="21"/>
    <x v="6"/>
    <s v="21G"/>
    <s v="BC Dean of Instruction"/>
    <s v="21GL"/>
    <s v="BC LIBRARY"/>
    <m/>
    <m/>
    <m/>
  </r>
  <r>
    <s v="BMC708"/>
    <x v="0"/>
    <s v="LABORF"/>
    <s v="2026"/>
    <n v="42600.22"/>
    <s v="GU001"/>
    <s v="239SY0"/>
    <s v="2191"/>
    <s v="677010"/>
    <m/>
    <m/>
    <s v="0"/>
    <s v="District"/>
    <s v="2"/>
    <s v="Bakersfield College"/>
    <s v="23"/>
    <x v="7"/>
    <s v="239"/>
    <s v="Public Safety"/>
    <s v="239A"/>
    <s v="Public Safety"/>
    <m/>
    <m/>
    <m/>
  </r>
  <r>
    <s v="BMC112"/>
    <x v="0"/>
    <s v="LABORF"/>
    <s v="2026"/>
    <n v="5325.03"/>
    <s v="RP500"/>
    <s v="239SY0"/>
    <s v="2191"/>
    <s v="695010"/>
    <m/>
    <m/>
    <s v="0"/>
    <s v="District"/>
    <s v="2"/>
    <s v="Bakersfield College"/>
    <s v="23"/>
    <x v="7"/>
    <s v="239"/>
    <s v="Public Safety"/>
    <s v="239A"/>
    <s v="Public Safety"/>
    <m/>
    <m/>
    <m/>
  </r>
  <r>
    <s v="BMC701"/>
    <x v="0"/>
    <s v="LABORF"/>
    <s v="2026"/>
    <n v="5325.03"/>
    <s v="RP500"/>
    <s v="239SY0"/>
    <s v="2191"/>
    <s v="695010"/>
    <m/>
    <m/>
    <s v="0"/>
    <s v="District"/>
    <s v="2"/>
    <s v="Bakersfield College"/>
    <s v="23"/>
    <x v="7"/>
    <s v="239"/>
    <s v="Public Safety"/>
    <s v="239A"/>
    <s v="Public Safety"/>
    <m/>
    <m/>
    <m/>
  </r>
  <r>
    <s v="BMC701"/>
    <x v="0"/>
    <s v="LABORF"/>
    <s v="2026"/>
    <n v="42600.22"/>
    <s v="GU001"/>
    <s v="239SY0"/>
    <s v="2191"/>
    <s v="677010"/>
    <m/>
    <m/>
    <s v="0"/>
    <s v="District"/>
    <s v="2"/>
    <s v="Bakersfield College"/>
    <s v="23"/>
    <x v="7"/>
    <s v="239"/>
    <s v="Public Safety"/>
    <s v="239A"/>
    <s v="Public Safety"/>
    <m/>
    <m/>
    <m/>
  </r>
  <r>
    <s v="BMC503"/>
    <x v="0"/>
    <s v="LABORF"/>
    <s v="2026"/>
    <n v="43665.23"/>
    <s v="GU001"/>
    <s v="239SY0"/>
    <s v="2191"/>
    <s v="677010"/>
    <m/>
    <m/>
    <s v="0"/>
    <s v="District"/>
    <s v="2"/>
    <s v="Bakersfield College"/>
    <s v="23"/>
    <x v="7"/>
    <s v="239"/>
    <s v="Public Safety"/>
    <s v="239A"/>
    <s v="Public Safety"/>
    <m/>
    <m/>
    <m/>
  </r>
  <r>
    <s v="BMC708"/>
    <x v="0"/>
    <s v="LABORF"/>
    <s v="2026"/>
    <n v="5325.03"/>
    <s v="RP500"/>
    <s v="239SY0"/>
    <s v="2191"/>
    <s v="695010"/>
    <m/>
    <m/>
    <s v="0"/>
    <s v="District"/>
    <s v="2"/>
    <s v="Bakersfield College"/>
    <s v="23"/>
    <x v="7"/>
    <s v="239"/>
    <s v="Public Safety"/>
    <s v="239A"/>
    <s v="Public Safety"/>
    <m/>
    <m/>
    <m/>
  </r>
  <r>
    <s v="BMC505"/>
    <x v="0"/>
    <s v="LABORF"/>
    <s v="2026"/>
    <n v="5734.47"/>
    <s v="RP500"/>
    <s v="239SY0"/>
    <s v="2191"/>
    <s v="695010"/>
    <m/>
    <m/>
    <s v="0"/>
    <s v="District"/>
    <s v="2"/>
    <s v="Bakersfield College"/>
    <s v="23"/>
    <x v="7"/>
    <s v="239"/>
    <s v="Public Safety"/>
    <s v="239A"/>
    <s v="Public Safety"/>
    <m/>
    <m/>
    <m/>
  </r>
  <r>
    <s v="BMN131"/>
    <x v="0"/>
    <s v="LABORF"/>
    <s v="2026"/>
    <n v="17210.98"/>
    <s v="RP500"/>
    <s v="239SY0"/>
    <s v="2110"/>
    <s v="695010"/>
    <m/>
    <m/>
    <s v="0"/>
    <s v="District"/>
    <s v="2"/>
    <s v="Bakersfield College"/>
    <s v="23"/>
    <x v="7"/>
    <s v="239"/>
    <s v="Public Safety"/>
    <s v="239A"/>
    <s v="Public Safety"/>
    <m/>
    <m/>
    <m/>
  </r>
  <r>
    <s v="BMC726"/>
    <x v="0"/>
    <s v="LABORF"/>
    <s v="2026"/>
    <n v="5734.47"/>
    <s v="RP500"/>
    <s v="239SY0"/>
    <s v="2191"/>
    <s v="695010"/>
    <m/>
    <m/>
    <s v="0"/>
    <s v="District"/>
    <s v="2"/>
    <s v="Bakersfield College"/>
    <s v="23"/>
    <x v="7"/>
    <s v="239"/>
    <s v="Public Safety"/>
    <s v="239A"/>
    <s v="Public Safety"/>
    <m/>
    <m/>
    <m/>
  </r>
  <r>
    <s v="BMC401"/>
    <x v="0"/>
    <s v="LABORF"/>
    <s v="2026"/>
    <n v="85179.28"/>
    <s v="GU001"/>
    <s v="23CMOB"/>
    <s v="2191"/>
    <s v="651000"/>
    <m/>
    <m/>
    <s v="0"/>
    <s v="District"/>
    <s v="2"/>
    <s v="Bakersfield College"/>
    <s v="23"/>
    <x v="7"/>
    <s v="23C"/>
    <s v="M &amp; O Manager"/>
    <s v="23CA"/>
    <s v="M &amp; O Manager"/>
    <m/>
    <m/>
    <m/>
  </r>
  <r>
    <s v="BMC038"/>
    <x v="0"/>
    <s v="LABORF"/>
    <s v="2026"/>
    <n v="42664.41"/>
    <s v="GU001"/>
    <s v="23CMOC"/>
    <s v="2191"/>
    <s v="653000"/>
    <m/>
    <m/>
    <s v="0"/>
    <s v="District"/>
    <s v="2"/>
    <s v="Bakersfield College"/>
    <s v="23"/>
    <x v="7"/>
    <s v="23C"/>
    <s v="M &amp; O Manager"/>
    <s v="23CA"/>
    <s v="M &amp; O Manager"/>
    <m/>
    <m/>
    <m/>
  </r>
  <r>
    <s v="BMC238"/>
    <x v="0"/>
    <s v="LABORF"/>
    <s v="2026"/>
    <n v="40584.480000000003"/>
    <s v="GU001"/>
    <s v="23CMOC"/>
    <s v="2191"/>
    <s v="653000"/>
    <m/>
    <m/>
    <s v="0"/>
    <s v="District"/>
    <s v="2"/>
    <s v="Bakersfield College"/>
    <s v="23"/>
    <x v="7"/>
    <s v="23C"/>
    <s v="M &amp; O Manager"/>
    <s v="23CA"/>
    <s v="M &amp; O Manager"/>
    <m/>
    <m/>
    <m/>
  </r>
  <r>
    <s v="BTC034"/>
    <x v="0"/>
    <s v="LABORF"/>
    <s v="2026"/>
    <n v="0"/>
    <s v="BF100"/>
    <s v="23DES1"/>
    <s v="2399"/>
    <s v="694014"/>
    <m/>
    <m/>
    <s v="0"/>
    <s v="District"/>
    <s v="2"/>
    <s v="Bakersfield College"/>
    <s v="23"/>
    <x v="7"/>
    <s v="23F"/>
    <s v="BC Food Service"/>
    <s v="23FS"/>
    <s v="BC Food Service"/>
    <m/>
    <m/>
    <m/>
  </r>
  <r>
    <s v="BMC474"/>
    <x v="0"/>
    <s v="LABORF"/>
    <s v="2026"/>
    <n v="47093.56"/>
    <s v="BF100"/>
    <s v="23DFS1"/>
    <s v="2191"/>
    <s v="694011"/>
    <m/>
    <m/>
    <s v="0"/>
    <s v="District"/>
    <s v="2"/>
    <s v="Bakersfield College"/>
    <s v="23"/>
    <x v="7"/>
    <s v="23F"/>
    <s v="BC Food Service"/>
    <s v="23FS"/>
    <s v="BC Food Service"/>
    <m/>
    <m/>
    <m/>
  </r>
  <r>
    <s v="BMN107"/>
    <x v="0"/>
    <s v="LABORF"/>
    <s v="2026"/>
    <n v="44444.25"/>
    <s v="TB800"/>
    <s v="240PI0"/>
    <s v="2110"/>
    <s v="671000"/>
    <m/>
    <m/>
    <s v="0"/>
    <s v="District"/>
    <s v="2"/>
    <s v="Bakersfield College"/>
    <s v="24"/>
    <x v="8"/>
    <s v="240"/>
    <s v="Director-Institutnl Dev/Foundation"/>
    <s v="240A"/>
    <s v="Director-Institutnl Dev/Foundation"/>
    <m/>
    <m/>
    <m/>
  </r>
  <r>
    <s v="BTN013"/>
    <x v="0"/>
    <s v="LABORF"/>
    <s v="2026"/>
    <n v="0"/>
    <s v="TB800"/>
    <s v="240PI0"/>
    <s v="2110"/>
    <s v="671000"/>
    <m/>
    <m/>
    <s v="0"/>
    <s v="District"/>
    <s v="2"/>
    <s v="Bakersfield College"/>
    <s v="24"/>
    <x v="8"/>
    <s v="240"/>
    <s v="Director-Institutnl Dev/Foundation"/>
    <s v="240A"/>
    <s v="Director-Institutnl Dev/Foundation"/>
    <m/>
    <m/>
    <m/>
  </r>
  <r>
    <s v="BMN120"/>
    <x v="0"/>
    <s v="LABORF"/>
    <s v="2026"/>
    <n v="88888.51"/>
    <s v="TB800"/>
    <s v="240PI0"/>
    <s v="2110"/>
    <s v="671000"/>
    <m/>
    <m/>
    <s v="0"/>
    <s v="District"/>
    <s v="2"/>
    <s v="Bakersfield College"/>
    <s v="24"/>
    <x v="8"/>
    <s v="240"/>
    <s v="Director-Institutnl Dev/Foundation"/>
    <s v="240A"/>
    <s v="Director-Institutnl Dev/Foundation"/>
    <m/>
    <m/>
    <m/>
  </r>
  <r>
    <s v="BTC194"/>
    <x v="0"/>
    <s v="LABORF"/>
    <s v="2026"/>
    <n v="0"/>
    <s v="GU001"/>
    <s v="260VS0"/>
    <s v="2399"/>
    <s v="649090"/>
    <m/>
    <m/>
    <s v="0"/>
    <s v="District"/>
    <s v="2"/>
    <s v="Bakersfield College"/>
    <s v="26"/>
    <x v="9"/>
    <s v="260"/>
    <s v="VP of Student Services"/>
    <s v="260A"/>
    <s v="VP of Student Services"/>
    <m/>
    <m/>
    <m/>
  </r>
  <r>
    <s v="BTC041"/>
    <x v="0"/>
    <s v="LABORF"/>
    <s v="2026"/>
    <n v="0"/>
    <s v="GU001"/>
    <s v="260VS0"/>
    <s v="2399"/>
    <s v="649090"/>
    <m/>
    <m/>
    <s v="0"/>
    <s v="District"/>
    <s v="2"/>
    <s v="Bakersfield College"/>
    <s v="26"/>
    <x v="9"/>
    <s v="260"/>
    <s v="VP of Student Services"/>
    <s v="260A"/>
    <s v="VP of Student Services"/>
    <m/>
    <m/>
    <m/>
  </r>
  <r>
    <s v="BTC059"/>
    <x v="0"/>
    <s v="LABORF"/>
    <s v="2026"/>
    <n v="0"/>
    <s v="GU001"/>
    <s v="260VS0"/>
    <s v="2399"/>
    <s v="649090"/>
    <m/>
    <m/>
    <s v="0"/>
    <s v="District"/>
    <s v="2"/>
    <s v="Bakersfield College"/>
    <s v="26"/>
    <x v="9"/>
    <s v="260"/>
    <s v="VP of Student Services"/>
    <s v="260A"/>
    <s v="VP of Student Services"/>
    <m/>
    <m/>
    <m/>
  </r>
  <r>
    <s v="BTC205"/>
    <x v="0"/>
    <s v="LABORF"/>
    <s v="2026"/>
    <n v="0"/>
    <s v="GU001"/>
    <s v="260VS0"/>
    <s v="2399"/>
    <s v="649090"/>
    <m/>
    <m/>
    <s v="0"/>
    <s v="District"/>
    <s v="2"/>
    <s v="Bakersfield College"/>
    <s v="26"/>
    <x v="9"/>
    <s v="260"/>
    <s v="VP of Student Services"/>
    <s v="260A"/>
    <s v="VP of Student Services"/>
    <m/>
    <m/>
    <m/>
  </r>
  <r>
    <s v="BMM008"/>
    <x v="0"/>
    <s v="LABORF"/>
    <s v="2026"/>
    <n v="155225.98000000001"/>
    <s v="GU001"/>
    <s v="260VS0"/>
    <s v="1214"/>
    <s v="679000"/>
    <m/>
    <m/>
    <s v="0"/>
    <s v="District"/>
    <s v="2"/>
    <s v="Bakersfield College"/>
    <s v="26"/>
    <x v="9"/>
    <s v="260"/>
    <s v="VP of Student Services"/>
    <s v="260A"/>
    <s v="VP of Student Services"/>
    <m/>
    <m/>
    <m/>
  </r>
  <r>
    <s v="BTC178"/>
    <x v="0"/>
    <s v="LABORF"/>
    <s v="2026"/>
    <n v="0"/>
    <s v="GU001"/>
    <s v="260VS0"/>
    <s v="2399"/>
    <s v="649090"/>
    <m/>
    <m/>
    <s v="0"/>
    <s v="District"/>
    <s v="2"/>
    <s v="Bakersfield College"/>
    <s v="26"/>
    <x v="9"/>
    <s v="260"/>
    <s v="VP of Student Services"/>
    <s v="260A"/>
    <s v="VP of Student Services"/>
    <m/>
    <m/>
    <m/>
  </r>
  <r>
    <s v="BTC177"/>
    <x v="0"/>
    <s v="LABORF"/>
    <s v="2026"/>
    <n v="0"/>
    <s v="GU001"/>
    <s v="260VS0"/>
    <s v="2399"/>
    <s v="649090"/>
    <m/>
    <m/>
    <s v="0"/>
    <s v="District"/>
    <s v="2"/>
    <s v="Bakersfield College"/>
    <s v="26"/>
    <x v="9"/>
    <s v="260"/>
    <s v="VP of Student Services"/>
    <s v="260A"/>
    <s v="VP of Student Services"/>
    <m/>
    <m/>
    <m/>
  </r>
  <r>
    <s v="BTC047"/>
    <x v="0"/>
    <s v="LABORF"/>
    <s v="2026"/>
    <n v="0"/>
    <s v="GU001"/>
    <s v="260VS0"/>
    <s v="2399"/>
    <s v="649090"/>
    <m/>
    <m/>
    <s v="0"/>
    <s v="District"/>
    <s v="2"/>
    <s v="Bakersfield College"/>
    <s v="26"/>
    <x v="9"/>
    <s v="260"/>
    <s v="VP of Student Services"/>
    <s v="260A"/>
    <s v="VP of Student Services"/>
    <m/>
    <m/>
    <m/>
  </r>
  <r>
    <s v="BTC147"/>
    <x v="0"/>
    <s v="LABORF"/>
    <s v="2026"/>
    <n v="0"/>
    <s v="GU001"/>
    <s v="260VS0"/>
    <s v="2399"/>
    <s v="649090"/>
    <m/>
    <m/>
    <s v="0"/>
    <s v="District"/>
    <s v="2"/>
    <s v="Bakersfield College"/>
    <s v="26"/>
    <x v="9"/>
    <s v="260"/>
    <s v="VP of Student Services"/>
    <s v="260A"/>
    <s v="VP of Student Services"/>
    <m/>
    <m/>
    <m/>
  </r>
  <r>
    <s v="BTC149"/>
    <x v="0"/>
    <s v="LABORF"/>
    <s v="2026"/>
    <n v="0"/>
    <s v="GU001"/>
    <s v="260VS0"/>
    <s v="2399"/>
    <s v="649090"/>
    <m/>
    <m/>
    <s v="0"/>
    <s v="District"/>
    <s v="2"/>
    <s v="Bakersfield College"/>
    <s v="26"/>
    <x v="9"/>
    <s v="260"/>
    <s v="VP of Student Services"/>
    <s v="260A"/>
    <s v="VP of Student Services"/>
    <m/>
    <m/>
    <m/>
  </r>
  <r>
    <s v="BTC163"/>
    <x v="0"/>
    <s v="LABORF"/>
    <s v="2026"/>
    <n v="0"/>
    <s v="GU001"/>
    <s v="260VS0"/>
    <s v="2399"/>
    <s v="649090"/>
    <m/>
    <m/>
    <s v="0"/>
    <s v="District"/>
    <s v="2"/>
    <s v="Bakersfield College"/>
    <s v="26"/>
    <x v="9"/>
    <s v="260"/>
    <s v="VP of Student Services"/>
    <s v="260A"/>
    <s v="VP of Student Services"/>
    <m/>
    <m/>
    <m/>
  </r>
  <r>
    <s v="BTC172"/>
    <x v="0"/>
    <s v="LABORF"/>
    <s v="2026"/>
    <n v="0"/>
    <s v="GU001"/>
    <s v="260VS0"/>
    <s v="2399"/>
    <s v="649090"/>
    <m/>
    <m/>
    <s v="0"/>
    <s v="District"/>
    <s v="2"/>
    <s v="Bakersfield College"/>
    <s v="26"/>
    <x v="9"/>
    <s v="260"/>
    <s v="VP of Student Services"/>
    <s v="260A"/>
    <s v="VP of Student Services"/>
    <m/>
    <m/>
    <m/>
  </r>
  <r>
    <s v="BTC106"/>
    <x v="0"/>
    <s v="LABORF"/>
    <s v="2026"/>
    <n v="0"/>
    <s v="GU001"/>
    <s v="260VS0"/>
    <s v="2399"/>
    <s v="649090"/>
    <m/>
    <m/>
    <s v="0"/>
    <s v="District"/>
    <s v="2"/>
    <s v="Bakersfield College"/>
    <s v="26"/>
    <x v="9"/>
    <s v="260"/>
    <s v="VP of Student Services"/>
    <s v="260A"/>
    <s v="VP of Student Services"/>
    <m/>
    <m/>
    <m/>
  </r>
  <r>
    <s v="BTC203"/>
    <x v="0"/>
    <s v="LABORF"/>
    <s v="2026"/>
    <n v="0"/>
    <s v="GU001"/>
    <s v="260VS0"/>
    <s v="2399"/>
    <s v="649090"/>
    <m/>
    <m/>
    <s v="0"/>
    <s v="District"/>
    <s v="2"/>
    <s v="Bakersfield College"/>
    <s v="26"/>
    <x v="9"/>
    <s v="260"/>
    <s v="VP of Student Services"/>
    <s v="260A"/>
    <s v="VP of Student Services"/>
    <m/>
    <m/>
    <m/>
  </r>
  <r>
    <s v="BTC102"/>
    <x v="0"/>
    <s v="LABORF"/>
    <s v="2026"/>
    <n v="0"/>
    <s v="GU001"/>
    <s v="260VS0"/>
    <s v="2399"/>
    <s v="649090"/>
    <m/>
    <m/>
    <s v="0"/>
    <s v="District"/>
    <s v="2"/>
    <s v="Bakersfield College"/>
    <s v="26"/>
    <x v="9"/>
    <s v="260"/>
    <s v="VP of Student Services"/>
    <s v="260A"/>
    <s v="VP of Student Services"/>
    <m/>
    <m/>
    <m/>
  </r>
  <r>
    <s v="BTC105"/>
    <x v="0"/>
    <s v="LABORF"/>
    <s v="2026"/>
    <n v="0"/>
    <s v="GU001"/>
    <s v="260VS0"/>
    <s v="2399"/>
    <s v="649090"/>
    <m/>
    <m/>
    <s v="0"/>
    <s v="District"/>
    <s v="2"/>
    <s v="Bakersfield College"/>
    <s v="26"/>
    <x v="9"/>
    <s v="260"/>
    <s v="VP of Student Services"/>
    <s v="260A"/>
    <s v="VP of Student Services"/>
    <m/>
    <m/>
    <m/>
  </r>
  <r>
    <s v="BTC139"/>
    <x v="0"/>
    <s v="LABORF"/>
    <s v="2026"/>
    <n v="0"/>
    <s v="GU001"/>
    <s v="260VS0"/>
    <s v="2399"/>
    <s v="649090"/>
    <m/>
    <m/>
    <s v="0"/>
    <s v="District"/>
    <s v="2"/>
    <s v="Bakersfield College"/>
    <s v="26"/>
    <x v="9"/>
    <s v="260"/>
    <s v="VP of Student Services"/>
    <s v="260A"/>
    <s v="VP of Student Services"/>
    <m/>
    <m/>
    <m/>
  </r>
  <r>
    <s v="BTC143"/>
    <x v="0"/>
    <s v="LABORF"/>
    <s v="2026"/>
    <n v="0"/>
    <s v="GU001"/>
    <s v="260VS0"/>
    <s v="2399"/>
    <s v="649090"/>
    <m/>
    <m/>
    <s v="0"/>
    <s v="District"/>
    <s v="2"/>
    <s v="Bakersfield College"/>
    <s v="26"/>
    <x v="9"/>
    <s v="260"/>
    <s v="VP of Student Services"/>
    <s v="260A"/>
    <s v="VP of Student Services"/>
    <m/>
    <m/>
    <m/>
  </r>
  <r>
    <s v="BTC155"/>
    <x v="0"/>
    <s v="LABORF"/>
    <s v="2026"/>
    <n v="0"/>
    <s v="GU001"/>
    <s v="260VS0"/>
    <s v="2399"/>
    <s v="649090"/>
    <m/>
    <m/>
    <s v="0"/>
    <s v="District"/>
    <s v="2"/>
    <s v="Bakersfield College"/>
    <s v="26"/>
    <x v="9"/>
    <s v="260"/>
    <s v="VP of Student Services"/>
    <s v="260A"/>
    <s v="VP of Student Services"/>
    <m/>
    <m/>
    <m/>
  </r>
  <r>
    <s v="BTC156"/>
    <x v="0"/>
    <s v="LABORF"/>
    <s v="2026"/>
    <n v="0"/>
    <s v="GU001"/>
    <s v="260VS0"/>
    <s v="2399"/>
    <s v="649090"/>
    <m/>
    <m/>
    <s v="0"/>
    <s v="District"/>
    <s v="2"/>
    <s v="Bakersfield College"/>
    <s v="26"/>
    <x v="9"/>
    <s v="260"/>
    <s v="VP of Student Services"/>
    <s v="260A"/>
    <s v="VP of Student Services"/>
    <m/>
    <m/>
    <m/>
  </r>
  <r>
    <s v="BMM038"/>
    <x v="0"/>
    <s v="LABORF"/>
    <s v="2026"/>
    <n v="189638.22"/>
    <s v="GU001"/>
    <s v="267DK0"/>
    <s v="1214"/>
    <s v="679000"/>
    <m/>
    <m/>
    <s v="0"/>
    <s v="District"/>
    <s v="2"/>
    <s v="Bakersfield College"/>
    <s v="26"/>
    <x v="9"/>
    <s v="267"/>
    <s v="Dean of Student Services"/>
    <s v="267A"/>
    <s v="Dean of Student Services"/>
    <m/>
    <m/>
    <m/>
  </r>
  <r>
    <s v="BMM086"/>
    <x v="0"/>
    <s v="LABORF"/>
    <s v="2026"/>
    <n v="53812.78"/>
    <s v="TA100"/>
    <s v="267SA1"/>
    <s v="1214"/>
    <s v="649060"/>
    <m/>
    <m/>
    <s v="0"/>
    <s v="District"/>
    <s v="2"/>
    <s v="Bakersfield College"/>
    <s v="26"/>
    <x v="9"/>
    <s v="267"/>
    <s v="Dean of Student Services"/>
    <s v="267A"/>
    <s v="Dean of Student Services"/>
    <m/>
    <m/>
    <m/>
  </r>
  <r>
    <s v="BMM086"/>
    <x v="0"/>
    <s v="LABORF"/>
    <s v="2026"/>
    <n v="80719.179999999993"/>
    <s v="TB150"/>
    <s v="267SB0"/>
    <s v="1214"/>
    <s v="649060"/>
    <m/>
    <m/>
    <s v="0"/>
    <s v="District"/>
    <s v="2"/>
    <s v="Bakersfield College"/>
    <s v="26"/>
    <x v="9"/>
    <s v="267"/>
    <s v="Dean of Student Services"/>
    <s v="267A"/>
    <s v="Dean of Student Services"/>
    <m/>
    <m/>
    <m/>
  </r>
  <r>
    <s v="BMN150"/>
    <x v="0"/>
    <s v="LABORF"/>
    <s v="2026"/>
    <n v="0"/>
    <s v="TB150"/>
    <s v="267SB0"/>
    <s v="2110"/>
    <s v="649060"/>
    <m/>
    <m/>
    <s v="0"/>
    <s v="District"/>
    <s v="2"/>
    <s v="Bakersfield College"/>
    <s v="26"/>
    <x v="9"/>
    <s v="267"/>
    <s v="Dean of Student Services"/>
    <s v="267A"/>
    <s v="Dean of Student Services"/>
    <m/>
    <m/>
    <m/>
  </r>
  <r>
    <s v="BMC484"/>
    <x v="0"/>
    <s v="LABORF"/>
    <s v="2026"/>
    <n v="0"/>
    <s v="RP037"/>
    <s v="267BN1"/>
    <s v="2191"/>
    <s v="649090"/>
    <m/>
    <m/>
    <s v="0"/>
    <s v="District"/>
    <s v="2"/>
    <s v="Bakersfield College"/>
    <s v="26"/>
    <x v="9"/>
    <s v="267"/>
    <s v="Dean of Student Services"/>
    <s v="267B"/>
    <s v="Basic Needs"/>
    <m/>
    <m/>
    <m/>
  </r>
  <r>
    <s v="BMF093"/>
    <x v="0"/>
    <s v="LABORF"/>
    <s v="2026"/>
    <n v="105971.11"/>
    <s v="GU001"/>
    <s v="26CCG1"/>
    <s v="1231"/>
    <s v="631000"/>
    <m/>
    <m/>
    <s v="0"/>
    <s v="District"/>
    <s v="2"/>
    <s v="Bakersfield College"/>
    <s v="26"/>
    <x v="9"/>
    <s v="26C"/>
    <s v="Dean of Student Development Success"/>
    <s v="26CC"/>
    <s v="Dean of Student Develop Success"/>
    <m/>
    <m/>
    <m/>
  </r>
  <r>
    <s v="BPE682"/>
    <x v="0"/>
    <s v="LABORF"/>
    <s v="2026"/>
    <n v="0"/>
    <s v="RP586"/>
    <s v="26DEC3"/>
    <s v="2394"/>
    <s v="679000"/>
    <m/>
    <m/>
    <s v="0"/>
    <s v="District"/>
    <s v="2"/>
    <s v="Bakersfield College"/>
    <s v="26"/>
    <x v="9"/>
    <s v="26D"/>
    <s v="Assoc VP - BC"/>
    <s v="26DA"/>
    <s v="Dir Outreach Services"/>
    <m/>
    <m/>
    <m/>
  </r>
  <r>
    <s v="BMC293"/>
    <x v="0"/>
    <s v="LABORF"/>
    <s v="2026"/>
    <n v="98781.82"/>
    <s v="GU001"/>
    <s v="26DOR1"/>
    <s v="2191"/>
    <s v="649090"/>
    <m/>
    <m/>
    <s v="0"/>
    <s v="District"/>
    <s v="2"/>
    <s v="Bakersfield College"/>
    <s v="26"/>
    <x v="9"/>
    <s v="26D"/>
    <s v="Assoc VP - BC"/>
    <s v="26DA"/>
    <s v="Dir Outreach Services"/>
    <m/>
    <m/>
    <m/>
  </r>
  <r>
    <s v="BMM066"/>
    <x v="0"/>
    <s v="LABORF"/>
    <s v="2026"/>
    <n v="141342.64000000001"/>
    <s v="GU001"/>
    <s v="26DOR1"/>
    <s v="1214"/>
    <s v="649090"/>
    <m/>
    <m/>
    <s v="0"/>
    <s v="District"/>
    <s v="2"/>
    <s v="Bakersfield College"/>
    <s v="26"/>
    <x v="9"/>
    <s v="26D"/>
    <s v="Assoc VP - BC"/>
    <s v="26DA"/>
    <s v="Dir Outreach Services"/>
    <m/>
    <m/>
    <m/>
  </r>
  <r>
    <s v="BMC287"/>
    <x v="0"/>
    <s v="LABORF"/>
    <s v="2026"/>
    <n v="41623.78"/>
    <s v="GU001"/>
    <s v="26DOR1"/>
    <s v="2191"/>
    <s v="649090"/>
    <m/>
    <m/>
    <s v="0"/>
    <s v="District"/>
    <s v="2"/>
    <s v="Bakersfield College"/>
    <s v="26"/>
    <x v="9"/>
    <s v="26D"/>
    <s v="Assoc VP - BC"/>
    <s v="26DA"/>
    <s v="Dir Outreach Services"/>
    <m/>
    <m/>
    <m/>
  </r>
  <r>
    <s v="BMF539"/>
    <x v="0"/>
    <s v="LABORF"/>
    <s v="2026"/>
    <n v="119129.87"/>
    <s v="RP008"/>
    <s v="26EDS1"/>
    <s v="1231"/>
    <s v="642000"/>
    <m/>
    <m/>
    <s v="0"/>
    <s v="District"/>
    <s v="2"/>
    <s v="Bakersfield College"/>
    <s v="26"/>
    <x v="9"/>
    <s v="26E"/>
    <s v="Assoc VP - BC"/>
    <s v="26ED"/>
    <s v="BC DSPS"/>
    <m/>
    <m/>
    <m/>
  </r>
  <r>
    <s v="BMF439"/>
    <x v="0"/>
    <s v="LABORF"/>
    <s v="2026"/>
    <n v="130657.12"/>
    <s v="RP008"/>
    <s v="26EDS1"/>
    <s v="1231"/>
    <s v="642000"/>
    <m/>
    <m/>
    <s v="0"/>
    <s v="District"/>
    <s v="2"/>
    <s v="Bakersfield College"/>
    <s v="26"/>
    <x v="9"/>
    <s v="26E"/>
    <s v="Assoc VP - BC"/>
    <s v="26ED"/>
    <s v="BC DSPS"/>
    <m/>
    <m/>
    <m/>
  </r>
  <r>
    <s v="BMN160"/>
    <x v="0"/>
    <s v="LABORF"/>
    <s v="2026"/>
    <n v="72888.58"/>
    <s v="RP420"/>
    <s v="26EWA8"/>
    <s v="2110"/>
    <s v="642000"/>
    <m/>
    <m/>
    <s v="0"/>
    <s v="District"/>
    <s v="2"/>
    <s v="Bakersfield College"/>
    <s v="26"/>
    <x v="9"/>
    <s v="26E"/>
    <s v="Assoc VP - BC"/>
    <s v="26EW"/>
    <s v="BC Workability III"/>
    <m/>
    <m/>
    <m/>
  </r>
  <r>
    <s v="BMC822"/>
    <x v="0"/>
    <s v="LABORF"/>
    <s v="2026"/>
    <n v="51982.42"/>
    <s v="GU001"/>
    <s v="26FFA1"/>
    <s v="2191"/>
    <s v="646000"/>
    <m/>
    <m/>
    <s v="0"/>
    <s v="District"/>
    <s v="2"/>
    <s v="Bakersfield College"/>
    <s v="26"/>
    <x v="9"/>
    <s v="26F"/>
    <s v="Director Financial Aid"/>
    <s v="26FA"/>
    <s v="Director Financial Aid (New Queue)"/>
    <m/>
    <m/>
    <m/>
  </r>
  <r>
    <s v="BMN053"/>
    <x v="0"/>
    <s v="LABORF"/>
    <s v="2026"/>
    <n v="69646.48"/>
    <s v="GU001"/>
    <s v="26FFA4"/>
    <s v="2110"/>
    <s v="646000"/>
    <m/>
    <m/>
    <s v="0"/>
    <s v="District"/>
    <s v="2"/>
    <s v="Bakersfield College"/>
    <s v="26"/>
    <x v="9"/>
    <s v="26F"/>
    <s v="Director Financial Aid"/>
    <s v="26FA"/>
    <s v="Director Financial Aid (New Queue)"/>
    <m/>
    <m/>
    <m/>
  </r>
  <r>
    <s v="BMC082"/>
    <x v="0"/>
    <s v="LABORF"/>
    <s v="2026"/>
    <n v="81074.759999999995"/>
    <s v="RP400"/>
    <s v="26FFA4"/>
    <s v="2191"/>
    <s v="646000"/>
    <s v="BFALCA"/>
    <m/>
    <s v="0"/>
    <s v="District"/>
    <s v="2"/>
    <s v="Bakersfield College"/>
    <s v="26"/>
    <x v="9"/>
    <s v="26F"/>
    <s v="Director Financial Aid"/>
    <s v="26FA"/>
    <s v="Director Financial Aid (New Queue)"/>
    <m/>
    <m/>
    <m/>
  </r>
  <r>
    <s v="BMN143"/>
    <x v="0"/>
    <s v="LABORF"/>
    <s v="2026"/>
    <n v="86978.91"/>
    <s v="GU001"/>
    <s v="26FFA4"/>
    <s v="2110"/>
    <s v="646000"/>
    <m/>
    <m/>
    <s v="0"/>
    <s v="District"/>
    <s v="2"/>
    <s v="Bakersfield College"/>
    <s v="26"/>
    <x v="9"/>
    <s v="26F"/>
    <s v="Director Financial Aid"/>
    <s v="26FA"/>
    <s v="Director Financial Aid (New Queue)"/>
    <m/>
    <m/>
    <m/>
  </r>
  <r>
    <s v="BMN100"/>
    <x v="0"/>
    <s v="LABORF"/>
    <s v="2026"/>
    <n v="17777.7"/>
    <s v="RP009"/>
    <s v="26GCA1"/>
    <s v="2110"/>
    <s v="643010"/>
    <s v="CARLCA"/>
    <m/>
    <s v="0"/>
    <s v="District"/>
    <s v="2"/>
    <s v="Bakersfield College"/>
    <s v="26"/>
    <x v="9"/>
    <s v="26G"/>
    <s v="Assoc VP - BC"/>
    <s v="26GA"/>
    <s v="EOPS/CARE"/>
    <m/>
    <m/>
    <m/>
  </r>
  <r>
    <s v="BMN144"/>
    <x v="0"/>
    <s v="LABORF"/>
    <s v="2026"/>
    <n v="23256.59"/>
    <s v="RP009"/>
    <s v="26GCA1"/>
    <s v="2110"/>
    <s v="643010"/>
    <s v="CARLCA"/>
    <m/>
    <s v="0"/>
    <s v="District"/>
    <s v="2"/>
    <s v="Bakersfield College"/>
    <s v="26"/>
    <x v="9"/>
    <s v="26G"/>
    <s v="Assoc VP - BC"/>
    <s v="26GA"/>
    <s v="EOPS/CARE"/>
    <m/>
    <m/>
    <m/>
  </r>
  <r>
    <s v="BMC263"/>
    <x v="0"/>
    <s v="LABORF"/>
    <s v="2026"/>
    <n v="51982.42"/>
    <s v="RP005"/>
    <s v="26GEO1"/>
    <s v="2191"/>
    <s v="643000"/>
    <s v="EOPLCA"/>
    <m/>
    <s v="0"/>
    <s v="District"/>
    <s v="2"/>
    <s v="Bakersfield College"/>
    <s v="26"/>
    <x v="9"/>
    <s v="26G"/>
    <s v="Assoc VP - BC"/>
    <s v="26GA"/>
    <s v="EOPS/CARE"/>
    <m/>
    <m/>
    <m/>
  </r>
  <r>
    <s v="BMC214"/>
    <x v="0"/>
    <s v="LABORF"/>
    <s v="2026"/>
    <n v="83101.710000000006"/>
    <s v="RP005"/>
    <s v="26GEO1"/>
    <s v="2191"/>
    <s v="643000"/>
    <s v="EOPLCB"/>
    <m/>
    <s v="0"/>
    <s v="District"/>
    <s v="2"/>
    <s v="Bakersfield College"/>
    <s v="26"/>
    <x v="9"/>
    <s v="26G"/>
    <s v="Assoc VP - BC"/>
    <s v="26GA"/>
    <s v="EOPS/CARE"/>
    <m/>
    <m/>
    <m/>
  </r>
  <r>
    <s v="BMF573"/>
    <x v="0"/>
    <s v="LABORF"/>
    <s v="2026"/>
    <n v="75275.34"/>
    <s v="RP005"/>
    <s v="26GEO1"/>
    <s v="1231"/>
    <s v="643000"/>
    <s v="EOPLCB"/>
    <m/>
    <s v="0"/>
    <s v="District"/>
    <s v="2"/>
    <s v="Bakersfield College"/>
    <s v="26"/>
    <x v="9"/>
    <s v="26G"/>
    <s v="Assoc VP - BC"/>
    <s v="26GA"/>
    <s v="EOPS/CARE"/>
    <m/>
    <m/>
    <m/>
  </r>
  <r>
    <s v="BMF523"/>
    <x v="0"/>
    <s v="LABORF"/>
    <s v="2026"/>
    <n v="84964.79"/>
    <s v="RP005"/>
    <s v="26GEO1"/>
    <s v="1231"/>
    <s v="643000"/>
    <s v="EOPLCB"/>
    <m/>
    <s v="0"/>
    <s v="District"/>
    <s v="2"/>
    <s v="Bakersfield College"/>
    <s v="26"/>
    <x v="9"/>
    <s v="26G"/>
    <s v="Assoc VP - BC"/>
    <s v="26GA"/>
    <s v="EOPS/CARE"/>
    <m/>
    <m/>
    <m/>
  </r>
  <r>
    <s v="BMN099"/>
    <x v="0"/>
    <s v="LABORF"/>
    <s v="2026"/>
    <n v="86720.5"/>
    <s v="GU001"/>
    <s v="26HAR1"/>
    <s v="2110"/>
    <s v="620000"/>
    <m/>
    <m/>
    <s v="0"/>
    <s v="District"/>
    <s v="2"/>
    <s v="Bakersfield College"/>
    <s v="26"/>
    <x v="9"/>
    <s v="26H"/>
    <s v="ADMISSIONS &amp; RECS."/>
    <s v="26HA"/>
    <s v="ADMISSIONS &amp; RECS."/>
    <m/>
    <m/>
    <m/>
  </r>
  <r>
    <s v="BMC710"/>
    <x v="0"/>
    <s v="LABORF"/>
    <s v="2026"/>
    <n v="60283.63"/>
    <s v="GU001"/>
    <s v="26HAR1"/>
    <s v="2191"/>
    <s v="620000"/>
    <m/>
    <m/>
    <s v="0"/>
    <s v="District"/>
    <s v="2"/>
    <s v="Bakersfield College"/>
    <s v="26"/>
    <x v="9"/>
    <s v="26H"/>
    <s v="ADMISSIONS &amp; RECS."/>
    <s v="26HA"/>
    <s v="ADMISSIONS &amp; RECS."/>
    <m/>
    <m/>
    <m/>
  </r>
  <r>
    <s v="BPE015"/>
    <x v="0"/>
    <s v="LABORF"/>
    <s v="2026"/>
    <n v="0"/>
    <s v="RP131"/>
    <s v="26JFG1"/>
    <s v="2394"/>
    <s v="649080"/>
    <s v="FKCSEN"/>
    <m/>
    <s v="0"/>
    <s v="District"/>
    <s v="2"/>
    <s v="Bakersfield College"/>
    <s v="26"/>
    <x v="9"/>
    <s v="26J"/>
    <s v="Director Special Programs"/>
    <s v="26JF"/>
    <s v="BC Foster Care Grants"/>
    <m/>
    <m/>
    <m/>
  </r>
  <r>
    <s v="BMC679"/>
    <x v="0"/>
    <s v="LABORF"/>
    <s v="2026"/>
    <n v="6975.13"/>
    <s v="RP131"/>
    <s v="26JFG1"/>
    <s v="2191"/>
    <s v="649080"/>
    <s v="FKCFEN"/>
    <m/>
    <s v="0"/>
    <s v="District"/>
    <s v="2"/>
    <s v="Bakersfield College"/>
    <s v="26"/>
    <x v="9"/>
    <s v="26J"/>
    <s v="Director Special Programs"/>
    <s v="26JF"/>
    <s v="BC Foster Care Grants"/>
    <m/>
    <m/>
    <m/>
  </r>
  <r>
    <s v="BMC679"/>
    <x v="0"/>
    <s v="LABORF"/>
    <s v="2026"/>
    <n v="13539.96"/>
    <s v="RP131"/>
    <s v="26JFG1"/>
    <s v="2191"/>
    <s v="649080"/>
    <s v="FKCSEN"/>
    <m/>
    <s v="0"/>
    <s v="District"/>
    <s v="2"/>
    <s v="Bakersfield College"/>
    <s v="26"/>
    <x v="9"/>
    <s v="26J"/>
    <s v="Director Special Programs"/>
    <s v="26JF"/>
    <s v="BC Foster Care Grants"/>
    <m/>
    <m/>
    <m/>
  </r>
  <r>
    <s v="BMN071"/>
    <x v="0"/>
    <s v="LABORF"/>
    <s v="2026"/>
    <n v="7467.26"/>
    <s v="RP131"/>
    <s v="26JFG1"/>
    <s v="2110"/>
    <s v="649080"/>
    <s v="FKCSNX"/>
    <m/>
    <s v="0"/>
    <s v="District"/>
    <s v="2"/>
    <s v="Bakersfield College"/>
    <s v="26"/>
    <x v="9"/>
    <s v="26J"/>
    <s v="Director Special Programs"/>
    <s v="26JF"/>
    <s v="BC Foster Care Grants"/>
    <m/>
    <m/>
    <m/>
  </r>
  <r>
    <s v="BMF575"/>
    <x v="0"/>
    <s v="LABORF"/>
    <s v="2026"/>
    <n v="75761.11"/>
    <s v="RP384"/>
    <s v="26LEQA"/>
    <s v="1231"/>
    <s v="649090"/>
    <m/>
    <m/>
    <s v="0"/>
    <s v="District"/>
    <s v="2"/>
    <s v="Bakersfield College"/>
    <s v="26"/>
    <x v="9"/>
    <s v="26L"/>
    <s v="Dir Categorical Programs"/>
    <s v="26LA"/>
    <s v="Categorical Programs"/>
    <m/>
    <m/>
    <m/>
  </r>
  <r>
    <s v="BMC659"/>
    <x v="0"/>
    <s v="LABORF"/>
    <s v="2026"/>
    <n v="0"/>
    <s v="RP384"/>
    <s v="26LEQA"/>
    <s v="2191"/>
    <s v="649090"/>
    <m/>
    <m/>
    <s v="0"/>
    <s v="District"/>
    <s v="2"/>
    <s v="Bakersfield College"/>
    <s v="26"/>
    <x v="9"/>
    <s v="26L"/>
    <s v="Dir Categorical Programs"/>
    <s v="26LA"/>
    <s v="Categorical Programs"/>
    <m/>
    <m/>
    <m/>
  </r>
  <r>
    <s v="BMN058"/>
    <x v="0"/>
    <s v="LABORF"/>
    <s v="2026"/>
    <n v="46694.25"/>
    <s v="RP384"/>
    <s v="26LEQA"/>
    <s v="2110"/>
    <s v="649090"/>
    <m/>
    <m/>
    <s v="0"/>
    <s v="District"/>
    <s v="2"/>
    <s v="Bakersfield College"/>
    <s v="26"/>
    <x v="9"/>
    <s v="26L"/>
    <s v="Dir Categorical Programs"/>
    <s v="26LA"/>
    <s v="Categorical Programs"/>
    <m/>
    <m/>
    <m/>
  </r>
  <r>
    <s v="BMC810"/>
    <x v="0"/>
    <s v="LABORF"/>
    <s v="2026"/>
    <n v="39548.67"/>
    <s v="RP384"/>
    <s v="26LEQA"/>
    <s v="2191"/>
    <s v="649090"/>
    <m/>
    <m/>
    <s v="0"/>
    <s v="District"/>
    <s v="2"/>
    <s v="Bakersfield College"/>
    <s v="26"/>
    <x v="9"/>
    <s v="26L"/>
    <s v="Dir Categorical Programs"/>
    <s v="26LA"/>
    <s v="Categorical Programs"/>
    <m/>
    <m/>
    <m/>
  </r>
  <r>
    <s v="BMC105"/>
    <x v="0"/>
    <s v="LABORF"/>
    <s v="2026"/>
    <n v="37643.019999999997"/>
    <s v="RP384"/>
    <s v="26LEQA"/>
    <s v="2191"/>
    <s v="649090"/>
    <m/>
    <m/>
    <s v="0"/>
    <s v="District"/>
    <s v="2"/>
    <s v="Bakersfield College"/>
    <s v="26"/>
    <x v="9"/>
    <s v="26L"/>
    <s v="Dir Categorical Programs"/>
    <s v="26LA"/>
    <s v="Categorical Programs"/>
    <m/>
    <m/>
    <m/>
  </r>
  <r>
    <s v="BMC840"/>
    <x v="0"/>
    <s v="LABORF"/>
    <s v="2026"/>
    <n v="0"/>
    <s v="RP384"/>
    <s v="26LEQA"/>
    <s v="2191"/>
    <s v="649090"/>
    <m/>
    <m/>
    <s v="0"/>
    <s v="District"/>
    <s v="2"/>
    <s v="Bakersfield College"/>
    <s v="26"/>
    <x v="9"/>
    <s v="26L"/>
    <s v="Dir Categorical Programs"/>
    <s v="26LA"/>
    <s v="Categorical Programs"/>
    <m/>
    <m/>
    <m/>
  </r>
  <r>
    <s v="BMN222"/>
    <x v="0"/>
    <s v="LABORF"/>
    <s v="2026"/>
    <n v="0"/>
    <s v="RP384"/>
    <s v="26LEQB"/>
    <s v="2110"/>
    <s v="649090"/>
    <m/>
    <m/>
    <s v="0"/>
    <s v="District"/>
    <s v="2"/>
    <s v="Bakersfield College"/>
    <s v="26"/>
    <x v="9"/>
    <s v="26L"/>
    <s v="Dir Categorical Programs"/>
    <s v="26LA"/>
    <s v="Categorical Programs"/>
    <m/>
    <m/>
    <m/>
  </r>
  <r>
    <s v="BMN083"/>
    <x v="0"/>
    <s v="LABORF"/>
    <s v="2026"/>
    <n v="43360.25"/>
    <s v="RP384"/>
    <s v="26LEQB"/>
    <s v="2110"/>
    <s v="649090"/>
    <m/>
    <m/>
    <s v="0"/>
    <s v="District"/>
    <s v="2"/>
    <s v="Bakersfield College"/>
    <s v="26"/>
    <x v="9"/>
    <s v="26L"/>
    <s v="Dir Categorical Programs"/>
    <s v="26LA"/>
    <s v="Categorical Programs"/>
    <m/>
    <m/>
    <m/>
  </r>
  <r>
    <s v="BMN055"/>
    <x v="0"/>
    <s v="LABORF"/>
    <s v="2026"/>
    <n v="44444.25"/>
    <s v="RP384"/>
    <s v="26LEQB"/>
    <s v="2110"/>
    <s v="649090"/>
    <m/>
    <m/>
    <s v="0"/>
    <s v="District"/>
    <s v="2"/>
    <s v="Bakersfield College"/>
    <s v="26"/>
    <x v="9"/>
    <s v="26L"/>
    <s v="Dir Categorical Programs"/>
    <s v="26LA"/>
    <s v="Categorical Programs"/>
    <m/>
    <m/>
    <m/>
  </r>
  <r>
    <s v="BPE704"/>
    <x v="0"/>
    <s v="LABORF"/>
    <s v="2026"/>
    <n v="0"/>
    <s v="RP659"/>
    <s v="26LCAS"/>
    <s v="2394"/>
    <s v="643020"/>
    <s v="CASCSC"/>
    <m/>
    <s v="0"/>
    <s v="District"/>
    <s v="2"/>
    <s v="Bakersfield College"/>
    <s v="26"/>
    <x v="9"/>
    <s v="26L"/>
    <s v="Dir Categorical Programs"/>
    <s v="26LC"/>
    <s v="CATEGORICAL BC CAL SOAP"/>
    <m/>
    <m/>
    <m/>
  </r>
  <r>
    <s v="BPE001"/>
    <x v="0"/>
    <s v="LABORF"/>
    <s v="2026"/>
    <n v="0"/>
    <s v="RP659"/>
    <s v="26LCAS"/>
    <s v="2394"/>
    <s v="643020"/>
    <s v="CASCSC"/>
    <m/>
    <s v="0"/>
    <s v="District"/>
    <s v="2"/>
    <s v="Bakersfield College"/>
    <s v="26"/>
    <x v="9"/>
    <s v="26L"/>
    <s v="Dir Categorical Programs"/>
    <s v="26LC"/>
    <s v="CATEGORICAL BC CAL SOAP"/>
    <m/>
    <m/>
    <m/>
  </r>
  <r>
    <s v="BMN087"/>
    <x v="0"/>
    <s v="LABORF"/>
    <s v="2026"/>
    <n v="0"/>
    <s v="RP659"/>
    <s v="26LCAS"/>
    <s v="2110"/>
    <s v="643020"/>
    <s v="CASSAD"/>
    <m/>
    <s v="0"/>
    <s v="District"/>
    <s v="2"/>
    <s v="Bakersfield College"/>
    <s v="26"/>
    <x v="9"/>
    <s v="26L"/>
    <s v="Dir Categorical Programs"/>
    <s v="26LC"/>
    <s v="CATEGORICAL BC CAL SOAP"/>
    <m/>
    <m/>
    <m/>
  </r>
  <r>
    <s v="BPE696"/>
    <x v="0"/>
    <s v="LABORF"/>
    <s v="2026"/>
    <n v="0"/>
    <s v="RP659"/>
    <s v="26LCAS"/>
    <s v="2394"/>
    <s v="643020"/>
    <s v="CASCSC"/>
    <m/>
    <s v="0"/>
    <s v="District"/>
    <s v="2"/>
    <s v="Bakersfield College"/>
    <s v="26"/>
    <x v="9"/>
    <s v="26L"/>
    <s v="Dir Categorical Programs"/>
    <s v="26LC"/>
    <s v="CATEGORICAL BC CAL SOAP"/>
    <m/>
    <m/>
    <m/>
  </r>
  <r>
    <s v="CMC221"/>
    <x v="0"/>
    <s v="LABORF"/>
    <s v="2026"/>
    <n v="83101.679999999993"/>
    <s v="GU001"/>
    <s v="406IT1"/>
    <s v="2191"/>
    <s v="678000"/>
    <m/>
    <s v="CI"/>
    <s v="0"/>
    <s v="District"/>
    <s v="4"/>
    <s v="Cerro Coso College"/>
    <s v="40"/>
    <x v="10"/>
    <s v="406"/>
    <s v="Information Technology"/>
    <s v="406A"/>
    <s v="Information Technology"/>
    <m/>
    <m/>
    <m/>
  </r>
  <r>
    <s v="CMC231"/>
    <x v="0"/>
    <s v="LABORF"/>
    <s v="2026"/>
    <n v="35829.14"/>
    <s v="GU001"/>
    <s v="406IT1"/>
    <s v="2191"/>
    <s v="678000"/>
    <m/>
    <s v="CB"/>
    <s v="0"/>
    <s v="District"/>
    <s v="4"/>
    <s v="Cerro Coso College"/>
    <s v="40"/>
    <x v="10"/>
    <s v="406"/>
    <s v="Information Technology"/>
    <s v="406A"/>
    <s v="Information Technology"/>
    <m/>
    <m/>
    <m/>
  </r>
  <r>
    <s v="CMC083"/>
    <x v="0"/>
    <s v="LABORF"/>
    <s v="2026"/>
    <n v="4827.08"/>
    <s v="GU001"/>
    <s v="409PI1"/>
    <s v="2191"/>
    <s v="709000"/>
    <m/>
    <s v="CI"/>
    <s v="0"/>
    <s v="District"/>
    <s v="4"/>
    <s v="Cerro Coso College"/>
    <s v="40"/>
    <x v="10"/>
    <s v="409"/>
    <s v="Public Information-Extrnl Relations"/>
    <s v="409A"/>
    <s v="Public Information-Extrnl Relations"/>
    <m/>
    <m/>
    <m/>
  </r>
  <r>
    <s v="CMN039"/>
    <x v="0"/>
    <s v="LABORF"/>
    <s v="2026"/>
    <n v="4127.4799999999996"/>
    <s v="RP384"/>
    <s v="40KEQA"/>
    <s v="2110"/>
    <s v="649090"/>
    <m/>
    <s v="CI"/>
    <s v="0"/>
    <s v="District"/>
    <s v="4"/>
    <s v="Cerro Coso College"/>
    <s v="40"/>
    <x v="10"/>
    <s v="40K"/>
    <s v="Equity"/>
    <s v="40KA"/>
    <s v="Equity"/>
    <m/>
    <m/>
    <m/>
  </r>
  <r>
    <s v="CMC069"/>
    <x v="0"/>
    <s v="LABORF"/>
    <s v="2026"/>
    <n v="5418.17"/>
    <s v="RP384"/>
    <s v="40KEQA"/>
    <s v="2191"/>
    <s v="649090"/>
    <m/>
    <s v="CB"/>
    <s v="0"/>
    <s v="District"/>
    <s v="4"/>
    <s v="Cerro Coso College"/>
    <s v="40"/>
    <x v="10"/>
    <s v="40K"/>
    <s v="Equity"/>
    <s v="40KA"/>
    <s v="Equity"/>
    <m/>
    <m/>
    <m/>
  </r>
  <r>
    <s v="CMM022"/>
    <x v="0"/>
    <s v="LABORF"/>
    <s v="2026"/>
    <n v="1378.95"/>
    <s v="RP384"/>
    <s v="40KEQA"/>
    <s v="1214"/>
    <s v="649090"/>
    <m/>
    <s v="CI"/>
    <s v="0"/>
    <s v="District"/>
    <s v="4"/>
    <s v="Cerro Coso College"/>
    <s v="40"/>
    <x v="10"/>
    <s v="40K"/>
    <s v="Equity"/>
    <s v="40KA"/>
    <s v="Equity"/>
    <m/>
    <m/>
    <m/>
  </r>
  <r>
    <s v="CPE031"/>
    <x v="0"/>
    <s v="LABORF"/>
    <s v="2026"/>
    <n v="0"/>
    <s v="RP384"/>
    <s v="40KEQA"/>
    <s v="2394"/>
    <s v="649090"/>
    <m/>
    <s v="CI"/>
    <s v="0"/>
    <s v="District"/>
    <s v="4"/>
    <s v="Cerro Coso College"/>
    <s v="40"/>
    <x v="10"/>
    <s v="40K"/>
    <s v="Equity"/>
    <s v="40KA"/>
    <s v="Equity"/>
    <m/>
    <m/>
    <m/>
  </r>
  <r>
    <s v="CMC059"/>
    <x v="0"/>
    <s v="LABORF"/>
    <s v="2026"/>
    <n v="1470.62"/>
    <s v="RP384"/>
    <s v="40KEQA"/>
    <s v="2191"/>
    <s v="649090"/>
    <m/>
    <s v="CI"/>
    <s v="0"/>
    <s v="District"/>
    <s v="4"/>
    <s v="Cerro Coso College"/>
    <s v="40"/>
    <x v="10"/>
    <s v="40K"/>
    <s v="Equity"/>
    <s v="40KA"/>
    <s v="Equity"/>
    <m/>
    <m/>
    <m/>
  </r>
  <r>
    <s v="CMF219"/>
    <x v="0"/>
    <s v="LABORF"/>
    <s v="2026"/>
    <n v="2715.51"/>
    <s v="RP384"/>
    <s v="40KEQB"/>
    <s v="1241"/>
    <s v="649090"/>
    <m/>
    <s v="CT"/>
    <s v="0"/>
    <s v="District"/>
    <s v="4"/>
    <s v="Cerro Coso College"/>
    <s v="40"/>
    <x v="10"/>
    <s v="40K"/>
    <s v="Equity"/>
    <s v="40KA"/>
    <s v="Equity"/>
    <m/>
    <m/>
    <m/>
  </r>
  <r>
    <s v="CMN029"/>
    <x v="0"/>
    <s v="LABORF"/>
    <s v="2026"/>
    <n v="7239.5"/>
    <s v="RP384"/>
    <s v="40KEQB"/>
    <s v="2110"/>
    <s v="649090"/>
    <m/>
    <s v="CI"/>
    <s v="0"/>
    <s v="District"/>
    <s v="4"/>
    <s v="Cerro Coso College"/>
    <s v="40"/>
    <x v="10"/>
    <s v="40K"/>
    <s v="Equity"/>
    <s v="40KA"/>
    <s v="Equity"/>
    <m/>
    <m/>
    <m/>
  </r>
  <r>
    <s v="CMN039"/>
    <x v="0"/>
    <s v="LABORF"/>
    <s v="2026"/>
    <n v="4127.4799999999996"/>
    <s v="RP384"/>
    <s v="40KEQB"/>
    <s v="2110"/>
    <s v="649090"/>
    <m/>
    <s v="CI"/>
    <s v="0"/>
    <s v="District"/>
    <s v="4"/>
    <s v="Cerro Coso College"/>
    <s v="40"/>
    <x v="10"/>
    <s v="40K"/>
    <s v="Equity"/>
    <s v="40KA"/>
    <s v="Equity"/>
    <m/>
    <m/>
    <m/>
  </r>
  <r>
    <s v="CMC069"/>
    <x v="0"/>
    <s v="LABORF"/>
    <s v="2026"/>
    <n v="3638.48"/>
    <s v="RP029"/>
    <s v="40KNA1"/>
    <s v="2191"/>
    <s v="649090"/>
    <m/>
    <s v="CB"/>
    <s v="0"/>
    <s v="District"/>
    <s v="4"/>
    <s v="Cerro Coso College"/>
    <s v="40"/>
    <x v="10"/>
    <s v="40K"/>
    <s v="Equity"/>
    <s v="40KA"/>
    <s v="Equity"/>
    <m/>
    <m/>
    <m/>
  </r>
  <r>
    <s v="CMC284"/>
    <x v="0"/>
    <s v="LABORF"/>
    <s v="2026"/>
    <n v="60283.64"/>
    <s v="RP029"/>
    <s v="40KNA1"/>
    <s v="2191"/>
    <s v="649090"/>
    <m/>
    <s v="CB"/>
    <s v="0"/>
    <s v="District"/>
    <s v="4"/>
    <s v="Cerro Coso College"/>
    <s v="40"/>
    <x v="10"/>
    <s v="40K"/>
    <s v="Equity"/>
    <s v="40KA"/>
    <s v="Equity"/>
    <m/>
    <m/>
    <m/>
  </r>
  <r>
    <s v="CMC069"/>
    <x v="0"/>
    <s v="LABORF"/>
    <s v="2026"/>
    <n v="3638.48"/>
    <s v="RP029"/>
    <s v="40KNA1"/>
    <s v="2191"/>
    <s v="649090"/>
    <m/>
    <s v="CM"/>
    <s v="0"/>
    <s v="District"/>
    <s v="4"/>
    <s v="Cerro Coso College"/>
    <s v="40"/>
    <x v="10"/>
    <s v="40K"/>
    <s v="Equity"/>
    <s v="40KA"/>
    <s v="Equity"/>
    <m/>
    <m/>
    <m/>
  </r>
  <r>
    <s v="CMC234"/>
    <x v="0"/>
    <s v="LABORF"/>
    <s v="2026"/>
    <n v="4947.76"/>
    <s v="RP029"/>
    <s v="40KNA1"/>
    <s v="2191"/>
    <s v="649090"/>
    <m/>
    <s v="CI"/>
    <s v="0"/>
    <s v="District"/>
    <s v="4"/>
    <s v="Cerro Coso College"/>
    <s v="40"/>
    <x v="10"/>
    <s v="40K"/>
    <s v="Equity"/>
    <s v="40KA"/>
    <s v="Equity"/>
    <m/>
    <m/>
    <m/>
  </r>
  <r>
    <s v="CPE030"/>
    <x v="0"/>
    <s v="LABORF"/>
    <s v="2026"/>
    <n v="0"/>
    <s v="RP389"/>
    <s v="410QP1"/>
    <s v="2394"/>
    <s v="601000"/>
    <s v="EPSCSS"/>
    <s v="CI"/>
    <s v="0"/>
    <s v="District"/>
    <s v="4"/>
    <s v="Cerro Coso College"/>
    <s v="41"/>
    <x v="11"/>
    <s v="410"/>
    <s v="VP Academic Affairs"/>
    <s v="410A"/>
    <s v="CC - VP Academic Affairs"/>
    <m/>
    <m/>
    <m/>
  </r>
  <r>
    <s v="CMC100"/>
    <x v="0"/>
    <s v="LABORF"/>
    <s v="2026"/>
    <n v="81074.759999999995"/>
    <s v="GU001"/>
    <s v="410VI0"/>
    <s v="2191"/>
    <s v="601000"/>
    <m/>
    <s v="CI"/>
    <s v="0"/>
    <s v="District"/>
    <s v="4"/>
    <s v="Cerro Coso College"/>
    <s v="41"/>
    <x v="11"/>
    <s v="410"/>
    <s v="VP Academic Affairs"/>
    <s v="410A"/>
    <s v="CC - VP Academic Affairs"/>
    <m/>
    <m/>
    <m/>
  </r>
  <r>
    <s v="CA2550"/>
    <x v="0"/>
    <s v="LABORF"/>
    <s v="2026"/>
    <n v="0"/>
    <s v="GU001"/>
    <s v="410VI0"/>
    <s v="1320"/>
    <s v="089900"/>
    <m/>
    <s v="CI"/>
    <s v="0"/>
    <s v="District"/>
    <s v="4"/>
    <s v="Cerro Coso College"/>
    <s v="41"/>
    <x v="11"/>
    <s v="410"/>
    <s v="VP Academic Affairs"/>
    <s v="410A"/>
    <s v="CC - VP Academic Affairs"/>
    <m/>
    <m/>
    <m/>
  </r>
  <r>
    <s v="CO2570"/>
    <x v="0"/>
    <s v="LABORF"/>
    <s v="2026"/>
    <n v="0"/>
    <s v="GU001"/>
    <s v="410VI0"/>
    <s v="1330"/>
    <s v="089900"/>
    <m/>
    <s v="CI"/>
    <s v="0"/>
    <s v="District"/>
    <s v="4"/>
    <s v="Cerro Coso College"/>
    <s v="41"/>
    <x v="11"/>
    <s v="410"/>
    <s v="VP Academic Affairs"/>
    <s v="410A"/>
    <s v="CC - VP Academic Affairs"/>
    <m/>
    <m/>
    <m/>
  </r>
  <r>
    <s v="CMC287"/>
    <x v="0"/>
    <s v="LABORF"/>
    <s v="2026"/>
    <n v="31696.59"/>
    <s v="GU001"/>
    <s v="411AH1"/>
    <s v="2211"/>
    <s v="120100"/>
    <m/>
    <s v="CI"/>
    <s v="0"/>
    <s v="District"/>
    <s v="4"/>
    <s v="Cerro Coso College"/>
    <s v="41"/>
    <x v="11"/>
    <s v="411"/>
    <s v="Dean of Career Technical Education"/>
    <s v="411A"/>
    <s v="Dean of Career Technical Education"/>
    <m/>
    <m/>
    <m/>
  </r>
  <r>
    <s v="CMF218"/>
    <x v="0"/>
    <s v="LABORF"/>
    <s v="2026"/>
    <n v="40550.39"/>
    <s v="GU001"/>
    <s v="411AH1"/>
    <s v="1100"/>
    <s v="120100"/>
    <m/>
    <s v="CI"/>
    <s v="0"/>
    <s v="District"/>
    <s v="4"/>
    <s v="Cerro Coso College"/>
    <s v="41"/>
    <x v="11"/>
    <s v="411"/>
    <s v="Dean of Career Technical Education"/>
    <s v="411A"/>
    <s v="Dean of Career Technical Education"/>
    <m/>
    <m/>
    <m/>
  </r>
  <r>
    <s v="CMF155"/>
    <x v="0"/>
    <s v="LABORF"/>
    <s v="2026"/>
    <n v="2000"/>
    <s v="GU001"/>
    <s v="411BU1"/>
    <s v="1100"/>
    <s v="050100"/>
    <m/>
    <s v="CI"/>
    <s v="0"/>
    <s v="District"/>
    <s v="4"/>
    <s v="Cerro Coso College"/>
    <s v="41"/>
    <x v="11"/>
    <s v="411"/>
    <s v="Dean of Career Technical Education"/>
    <s v="411A"/>
    <s v="Dean of Career Technical Education"/>
    <m/>
    <m/>
    <m/>
  </r>
  <r>
    <s v="CMF214"/>
    <x v="0"/>
    <s v="LABORF"/>
    <s v="2026"/>
    <n v="47706.34"/>
    <s v="GU001"/>
    <s v="411BU1"/>
    <s v="1100"/>
    <s v="050100"/>
    <m/>
    <s v="CT"/>
    <s v="0"/>
    <s v="District"/>
    <s v="4"/>
    <s v="Cerro Coso College"/>
    <s v="41"/>
    <x v="11"/>
    <s v="411"/>
    <s v="Dean of Career Technical Education"/>
    <s v="411A"/>
    <s v="Dean of Career Technical Education"/>
    <m/>
    <m/>
    <m/>
  </r>
  <r>
    <s v="CMF049"/>
    <x v="0"/>
    <s v="LABORF"/>
    <s v="2026"/>
    <n v="95412.68"/>
    <s v="GU001"/>
    <s v="411CI1"/>
    <s v="1100"/>
    <s v="130500"/>
    <m/>
    <s v="CI"/>
    <s v="0"/>
    <s v="District"/>
    <s v="4"/>
    <s v="Cerro Coso College"/>
    <s v="41"/>
    <x v="11"/>
    <s v="411"/>
    <s v="Dean of Career Technical Education"/>
    <s v="411A"/>
    <s v="Dean of Career Technical Education"/>
    <m/>
    <m/>
    <m/>
  </r>
  <r>
    <s v="CMC286"/>
    <x v="0"/>
    <s v="LABORF"/>
    <s v="2026"/>
    <n v="6398.89"/>
    <s v="RP045"/>
    <s v="411EH2"/>
    <s v="2191"/>
    <s v="601000"/>
    <m/>
    <s v="CI"/>
    <s v="0"/>
    <s v="District"/>
    <s v="4"/>
    <s v="Cerro Coso College"/>
    <s v="41"/>
    <x v="11"/>
    <s v="411"/>
    <s v="Dean of Career Technical Education"/>
    <s v="411A"/>
    <s v="Dean of Career Technical Education"/>
    <m/>
    <m/>
    <m/>
  </r>
  <r>
    <s v="CMF152"/>
    <x v="0"/>
    <s v="LABORF"/>
    <s v="2026"/>
    <n v="126110.02"/>
    <s v="GU001"/>
    <s v="411IL1"/>
    <s v="1100"/>
    <s v="095600"/>
    <m/>
    <s v="CI"/>
    <s v="0"/>
    <s v="District"/>
    <s v="4"/>
    <s v="Cerro Coso College"/>
    <s v="41"/>
    <x v="11"/>
    <s v="411"/>
    <s v="Dean of Career Technical Education"/>
    <s v="411A"/>
    <s v="Dean of Career Technical Education"/>
    <m/>
    <m/>
    <m/>
  </r>
  <r>
    <s v="CMF044"/>
    <x v="0"/>
    <s v="LABORF"/>
    <s v="2026"/>
    <n v="40169.449999999997"/>
    <s v="RS4004"/>
    <s v="411NF1"/>
    <s v="1251"/>
    <s v="601000"/>
    <s v="RNIFPD"/>
    <s v="CI"/>
    <s v="0"/>
    <s v="District"/>
    <s v="4"/>
    <s v="Cerro Coso College"/>
    <s v="41"/>
    <x v="11"/>
    <s v="411"/>
    <s v="Dean of Career Technical Education"/>
    <s v="411A"/>
    <s v="Dean of Career Technical Education"/>
    <m/>
    <m/>
    <m/>
  </r>
  <r>
    <s v="CMF132"/>
    <x v="0"/>
    <s v="LABORF"/>
    <s v="2026"/>
    <n v="102749.01"/>
    <s v="GU001"/>
    <s v="411NT1"/>
    <s v="1100"/>
    <s v="070100"/>
    <m/>
    <s v="CI"/>
    <s v="0"/>
    <s v="District"/>
    <s v="4"/>
    <s v="Cerro Coso College"/>
    <s v="41"/>
    <x v="11"/>
    <s v="411"/>
    <s v="Dean of Career Technical Education"/>
    <s v="411A"/>
    <s v="Dean of Career Technical Education"/>
    <m/>
    <m/>
    <m/>
  </r>
  <r>
    <s v="CMF111"/>
    <x v="0"/>
    <s v="LABORF"/>
    <s v="2026"/>
    <n v="10200.549999999999"/>
    <s v="GU001"/>
    <s v="411NT1"/>
    <s v="1252"/>
    <s v="601000"/>
    <m/>
    <s v="CI"/>
    <s v="0"/>
    <s v="District"/>
    <s v="4"/>
    <s v="Cerro Coso College"/>
    <s v="41"/>
    <x v="11"/>
    <s v="411"/>
    <s v="Dean of Career Technical Education"/>
    <s v="411A"/>
    <s v="Dean of Career Technical Education"/>
    <m/>
    <m/>
    <m/>
  </r>
  <r>
    <s v="CMC286"/>
    <x v="0"/>
    <s v="LABORF"/>
    <s v="2026"/>
    <n v="2129.04"/>
    <s v="RP267"/>
    <s v="411RP1"/>
    <s v="2191"/>
    <s v="601000"/>
    <m/>
    <s v="CI"/>
    <s v="0"/>
    <s v="District"/>
    <s v="4"/>
    <s v="Cerro Coso College"/>
    <s v="41"/>
    <x v="11"/>
    <s v="411"/>
    <s v="Dean of Career Technical Education"/>
    <s v="411A"/>
    <s v="Dean of Career Technical Education"/>
    <m/>
    <m/>
    <m/>
  </r>
  <r>
    <s v="CMC251"/>
    <x v="0"/>
    <s v="LABORF"/>
    <s v="2026"/>
    <n v="14703.33"/>
    <s v="GU001"/>
    <s v="411VE0"/>
    <s v="2191"/>
    <s v="601000"/>
    <m/>
    <s v="CI"/>
    <s v="0"/>
    <s v="District"/>
    <s v="4"/>
    <s v="Cerro Coso College"/>
    <s v="41"/>
    <x v="11"/>
    <s v="411"/>
    <s v="Dean of Career Technical Education"/>
    <s v="411A"/>
    <s v="Dean of Career Technical Education"/>
    <m/>
    <m/>
    <m/>
  </r>
  <r>
    <s v="CTC053"/>
    <x v="0"/>
    <s v="LABORF"/>
    <s v="2026"/>
    <n v="0"/>
    <s v="RP613"/>
    <s v="411WL8"/>
    <s v="2419"/>
    <s v="130500"/>
    <s v="C26714"/>
    <s v="CI"/>
    <s v="0"/>
    <s v="District"/>
    <s v="4"/>
    <s v="Cerro Coso College"/>
    <s v="41"/>
    <x v="11"/>
    <s v="411"/>
    <s v="Dean of Career Technical Education"/>
    <s v="411A"/>
    <s v="Dean of Career Technical Education"/>
    <m/>
    <m/>
    <m/>
  </r>
  <r>
    <s v="CMC288"/>
    <x v="0"/>
    <s v="LABORF"/>
    <s v="2026"/>
    <n v="36758.31"/>
    <s v="RP613"/>
    <s v="411WL9"/>
    <s v="2191"/>
    <s v="601000"/>
    <s v="C78233"/>
    <s v="CI"/>
    <s v="0"/>
    <s v="District"/>
    <s v="4"/>
    <s v="Cerro Coso College"/>
    <s v="41"/>
    <x v="11"/>
    <s v="411"/>
    <s v="Dean of Career Technical Education"/>
    <s v="411A"/>
    <s v="Dean of Career Technical Education"/>
    <m/>
    <m/>
    <m/>
  </r>
  <r>
    <s v="CPE053"/>
    <x v="0"/>
    <s v="LABORF"/>
    <s v="2026"/>
    <n v="0"/>
    <s v="RP613"/>
    <s v="411WL9"/>
    <s v="2394"/>
    <s v="601000"/>
    <s v="C78230"/>
    <s v="CI"/>
    <s v="0"/>
    <s v="District"/>
    <s v="4"/>
    <s v="Cerro Coso College"/>
    <s v="41"/>
    <x v="11"/>
    <s v="411"/>
    <s v="Dean of Career Technical Education"/>
    <s v="411A"/>
    <s v="Dean of Career Technical Education"/>
    <m/>
    <m/>
    <m/>
  </r>
  <r>
    <s v="CMM033"/>
    <x v="0"/>
    <s v="LABORF"/>
    <s v="2026"/>
    <n v="57326.07"/>
    <s v="GU001"/>
    <s v="415ML1"/>
    <s v="1214"/>
    <s v="601000"/>
    <m/>
    <s v="CM"/>
    <s v="0"/>
    <s v="District"/>
    <s v="4"/>
    <s v="Cerro Coso College"/>
    <s v="41"/>
    <x v="11"/>
    <s v="415"/>
    <s v="Director of Eastern Sierra Center"/>
    <s v="415A"/>
    <s v="CC  -  EASTERN SIERRA CENTER"/>
    <m/>
    <m/>
    <m/>
  </r>
  <r>
    <s v="CMF215"/>
    <x v="0"/>
    <s v="LABORF"/>
    <s v="2026"/>
    <n v="8018.88"/>
    <s v="RP634"/>
    <s v="41EAEA"/>
    <s v="1231"/>
    <s v="631000"/>
    <s v="AEPDAB"/>
    <s v="CI"/>
    <s v="0"/>
    <s v="District"/>
    <s v="4"/>
    <s v="Cerro Coso College"/>
    <s v="41"/>
    <x v="11"/>
    <s v="41E"/>
    <s v="Dean, Liberal Arts &amp; Science"/>
    <s v="41EA"/>
    <s v="Dean, Liberal Arts &amp; Science"/>
    <m/>
    <m/>
    <m/>
  </r>
  <r>
    <s v="CMF037"/>
    <x v="0"/>
    <s v="LABORF"/>
    <s v="2026"/>
    <n v="77176.350000000006"/>
    <s v="GU001"/>
    <s v="41EMA1"/>
    <s v="1100"/>
    <s v="170100"/>
    <m/>
    <s v="CB"/>
    <s v="0"/>
    <s v="District"/>
    <s v="4"/>
    <s v="Cerro Coso College"/>
    <s v="41"/>
    <x v="11"/>
    <s v="41E"/>
    <s v="Dean, Liberal Arts &amp; Science"/>
    <s v="41EC"/>
    <s v="CC-Mathematics"/>
    <m/>
    <m/>
    <m/>
  </r>
  <r>
    <s v="CMF150"/>
    <x v="0"/>
    <s v="LABORF"/>
    <s v="2026"/>
    <n v="113415.69"/>
    <s v="GU001"/>
    <s v="41EMA1"/>
    <s v="1100"/>
    <s v="170100"/>
    <m/>
    <s v="CI"/>
    <s v="0"/>
    <s v="District"/>
    <s v="4"/>
    <s v="Cerro Coso College"/>
    <s v="41"/>
    <x v="11"/>
    <s v="41E"/>
    <s v="Dean, Liberal Arts &amp; Science"/>
    <s v="41EC"/>
    <s v="CC-Mathematics"/>
    <m/>
    <m/>
    <m/>
  </r>
  <r>
    <s v="CMC183"/>
    <x v="0"/>
    <s v="LABORF"/>
    <s v="2026"/>
    <n v="8114.33"/>
    <s v="GU001"/>
    <s v="41ESC1"/>
    <s v="2211"/>
    <s v="191100"/>
    <m/>
    <s v="CI"/>
    <s v="0"/>
    <s v="District"/>
    <s v="4"/>
    <s v="Cerro Coso College"/>
    <s v="41"/>
    <x v="11"/>
    <s v="41E"/>
    <s v="Dean, Liberal Arts &amp; Science"/>
    <s v="41EE"/>
    <s v="CC-Science"/>
    <m/>
    <m/>
    <m/>
  </r>
  <r>
    <s v="CMF137"/>
    <x v="0"/>
    <s v="LABORF"/>
    <s v="2026"/>
    <n v="125189.69"/>
    <s v="GU001"/>
    <s v="41ESS1"/>
    <s v="1100"/>
    <s v="220500"/>
    <m/>
    <s v="CI"/>
    <s v="0"/>
    <s v="District"/>
    <s v="4"/>
    <s v="Cerro Coso College"/>
    <s v="41"/>
    <x v="11"/>
    <s v="41E"/>
    <s v="Dean, Liberal Arts &amp; Science"/>
    <s v="41EF"/>
    <s v="CC-Social Science"/>
    <m/>
    <m/>
    <m/>
  </r>
  <r>
    <s v="CPE013"/>
    <x v="0"/>
    <s v="LABORF"/>
    <s v="2026"/>
    <n v="0"/>
    <s v="GU001"/>
    <s v="41ELC1"/>
    <s v="2412"/>
    <s v="611000"/>
    <m/>
    <s v="CI"/>
    <s v="0"/>
    <s v="District"/>
    <s v="4"/>
    <s v="Cerro Coso College"/>
    <s v="41"/>
    <x v="11"/>
    <s v="41E"/>
    <s v="Dean, Liberal Arts &amp; Science"/>
    <s v="41EJ"/>
    <s v="CC-Learning Center-LAC"/>
    <m/>
    <m/>
    <m/>
  </r>
  <r>
    <s v="CMF211"/>
    <x v="0"/>
    <s v="LABORF"/>
    <s v="2026"/>
    <n v="2329.6"/>
    <s v="RP009"/>
    <s v="422CA1"/>
    <s v="1231"/>
    <s v="643010"/>
    <s v="CARDCA"/>
    <s v="CT"/>
    <s v="0"/>
    <s v="District"/>
    <s v="4"/>
    <s v="Cerro Coso College"/>
    <s v="42"/>
    <x v="12"/>
    <s v="422"/>
    <s v="Dir Access Program"/>
    <s v="422C"/>
    <s v="Care"/>
    <m/>
    <m/>
    <m/>
  </r>
  <r>
    <s v="CMC156"/>
    <x v="0"/>
    <s v="LABORF"/>
    <s v="2026"/>
    <n v="1332.05"/>
    <s v="RP009"/>
    <s v="422CA1"/>
    <s v="2191"/>
    <s v="643010"/>
    <s v="CARDCA"/>
    <s v="CI"/>
    <s v="0"/>
    <s v="District"/>
    <s v="4"/>
    <s v="Cerro Coso College"/>
    <s v="42"/>
    <x v="12"/>
    <s v="422"/>
    <s v="Dir Access Program"/>
    <s v="422C"/>
    <s v="Care"/>
    <m/>
    <m/>
    <m/>
  </r>
  <r>
    <s v="CMC263"/>
    <x v="0"/>
    <s v="LABORF"/>
    <s v="2026"/>
    <n v="0"/>
    <s v="RP009"/>
    <s v="422CA1"/>
    <s v="2191"/>
    <s v="643010"/>
    <s v="CARDCA"/>
    <s v="CI"/>
    <s v="0"/>
    <s v="District"/>
    <s v="4"/>
    <s v="Cerro Coso College"/>
    <s v="42"/>
    <x v="12"/>
    <s v="422"/>
    <s v="Dir Access Program"/>
    <s v="422C"/>
    <s v="Care"/>
    <m/>
    <m/>
    <m/>
  </r>
  <r>
    <s v="CMC260"/>
    <x v="0"/>
    <s v="LABORF"/>
    <s v="2026"/>
    <n v="1470.33"/>
    <s v="RP006"/>
    <s v="422DS1"/>
    <s v="2191"/>
    <s v="642000"/>
    <m/>
    <s v="CI"/>
    <s v="0"/>
    <s v="District"/>
    <s v="4"/>
    <s v="Cerro Coso College"/>
    <s v="42"/>
    <x v="12"/>
    <s v="422"/>
    <s v="Dir Access Program"/>
    <s v="422D"/>
    <s v="DSPS"/>
    <m/>
    <m/>
    <m/>
  </r>
  <r>
    <s v="CMC137"/>
    <x v="0"/>
    <s v="LABORF"/>
    <s v="2026"/>
    <n v="4663.53"/>
    <s v="RP006"/>
    <s v="422DS1"/>
    <s v="2191"/>
    <s v="642000"/>
    <m/>
    <s v="CI"/>
    <s v="0"/>
    <s v="District"/>
    <s v="4"/>
    <s v="Cerro Coso College"/>
    <s v="42"/>
    <x v="12"/>
    <s v="422"/>
    <s v="Dir Access Program"/>
    <s v="422D"/>
    <s v="DSPS"/>
    <m/>
    <m/>
    <m/>
  </r>
  <r>
    <s v="CMM022"/>
    <x v="0"/>
    <s v="LABORF"/>
    <s v="2026"/>
    <n v="34473.82"/>
    <s v="RP006"/>
    <s v="422DS1"/>
    <s v="1214"/>
    <s v="642000"/>
    <m/>
    <s v="CI"/>
    <s v="0"/>
    <s v="District"/>
    <s v="4"/>
    <s v="Cerro Coso College"/>
    <s v="42"/>
    <x v="12"/>
    <s v="422"/>
    <s v="Dir Access Program"/>
    <s v="422D"/>
    <s v="DSPS"/>
    <m/>
    <m/>
    <m/>
  </r>
  <r>
    <s v="CMC263"/>
    <x v="0"/>
    <s v="LABORF"/>
    <s v="2026"/>
    <n v="0"/>
    <s v="RP005"/>
    <s v="422EO1"/>
    <s v="2191"/>
    <s v="643000"/>
    <s v="EOPDCB"/>
    <s v="CI"/>
    <s v="0"/>
    <s v="District"/>
    <s v="4"/>
    <s v="Cerro Coso College"/>
    <s v="42"/>
    <x v="12"/>
    <s v="422"/>
    <s v="Dir Access Program"/>
    <s v="422E"/>
    <s v="EOPS"/>
    <m/>
    <m/>
    <m/>
  </r>
  <r>
    <s v="CMC262"/>
    <x v="0"/>
    <s v="LABORF"/>
    <s v="2026"/>
    <n v="22643.119999999999"/>
    <s v="RP005"/>
    <s v="422EO1"/>
    <s v="2191"/>
    <s v="643000"/>
    <s v="EOPDCA"/>
    <s v="CI"/>
    <s v="0"/>
    <s v="District"/>
    <s v="4"/>
    <s v="Cerro Coso College"/>
    <s v="42"/>
    <x v="12"/>
    <s v="422"/>
    <s v="Dir Access Program"/>
    <s v="422E"/>
    <s v="EOPS"/>
    <m/>
    <m/>
    <m/>
  </r>
  <r>
    <s v="CMC283"/>
    <x v="0"/>
    <s v="LABORF"/>
    <s v="2026"/>
    <n v="2937.99"/>
    <s v="RP350"/>
    <s v="422CW1"/>
    <s v="2191"/>
    <s v="641010"/>
    <s v="CALDCO"/>
    <s v="CI"/>
    <s v="0"/>
    <s v="District"/>
    <s v="4"/>
    <s v="Cerro Coso College"/>
    <s v="42"/>
    <x v="12"/>
    <s v="422"/>
    <s v="Dir Access Program"/>
    <s v="422F"/>
    <s v="CalWorks/TANF"/>
    <m/>
    <m/>
    <m/>
  </r>
  <r>
    <s v="CMF215"/>
    <x v="0"/>
    <s v="LABORF"/>
    <s v="2026"/>
    <n v="3237.77"/>
    <s v="RP350"/>
    <s v="422CW1"/>
    <s v="1231"/>
    <s v="641010"/>
    <s v="CALDCO"/>
    <s v="CI"/>
    <s v="0"/>
    <s v="District"/>
    <s v="4"/>
    <s v="Cerro Coso College"/>
    <s v="42"/>
    <x v="12"/>
    <s v="422"/>
    <s v="Dir Access Program"/>
    <s v="422F"/>
    <s v="CalWorks/TANF"/>
    <m/>
    <m/>
    <m/>
  </r>
  <r>
    <s v="CMC156"/>
    <x v="0"/>
    <s v="LABORF"/>
    <s v="2026"/>
    <n v="7992.29"/>
    <s v="RP350"/>
    <s v="422CW1"/>
    <s v="2191"/>
    <s v="641010"/>
    <s v="CALDCO"/>
    <s v="CI"/>
    <s v="0"/>
    <s v="District"/>
    <s v="4"/>
    <s v="Cerro Coso College"/>
    <s v="42"/>
    <x v="12"/>
    <s v="422"/>
    <s v="Dir Access Program"/>
    <s v="422F"/>
    <s v="CalWorks/TANF"/>
    <m/>
    <m/>
    <m/>
  </r>
  <r>
    <s v="CMF117"/>
    <x v="0"/>
    <s v="LABORF"/>
    <s v="2026"/>
    <n v="2715.51"/>
    <s v="RP350"/>
    <s v="422CW1"/>
    <s v="1231"/>
    <s v="641010"/>
    <s v="CALDCO"/>
    <s v="CI"/>
    <s v="0"/>
    <s v="District"/>
    <s v="4"/>
    <s v="Cerro Coso College"/>
    <s v="42"/>
    <x v="12"/>
    <s v="422"/>
    <s v="Dir Access Program"/>
    <s v="422F"/>
    <s v="CalWorks/TANF"/>
    <m/>
    <m/>
    <m/>
  </r>
  <r>
    <s v="CMN040"/>
    <x v="0"/>
    <s v="LABORF"/>
    <s v="2026"/>
    <n v="75045.039999999994"/>
    <s v="GU001"/>
    <s v="424AR1"/>
    <s v="2110"/>
    <s v="620000"/>
    <m/>
    <s v="CI"/>
    <s v="0"/>
    <s v="District"/>
    <s v="4"/>
    <s v="Cerro Coso College"/>
    <s v="42"/>
    <x v="12"/>
    <s v="424"/>
    <s v="Dean Enrollment and Retention"/>
    <s v="424C"/>
    <s v="Admissions &amp; Records"/>
    <m/>
    <m/>
    <m/>
  </r>
  <r>
    <s v="CMN040"/>
    <x v="0"/>
    <s v="LABORF"/>
    <s v="2026"/>
    <n v="25015.01"/>
    <s v="RP016"/>
    <s v="424VR1"/>
    <s v="2110"/>
    <s v="648000"/>
    <m/>
    <s v="CI"/>
    <s v="0"/>
    <s v="District"/>
    <s v="4"/>
    <s v="Cerro Coso College"/>
    <s v="42"/>
    <x v="12"/>
    <s v="424"/>
    <s v="Dean Enrollment and Retention"/>
    <s v="424C"/>
    <s v="Admissions &amp; Records"/>
    <m/>
    <m/>
    <m/>
  </r>
  <r>
    <s v="CMC255"/>
    <x v="0"/>
    <s v="LABORF"/>
    <s v="2026"/>
    <n v="29406.66"/>
    <s v="GU001"/>
    <s v="424FA1"/>
    <s v="2191"/>
    <s v="646000"/>
    <m/>
    <s v="CI"/>
    <s v="0"/>
    <s v="District"/>
    <s v="4"/>
    <s v="Cerro Coso College"/>
    <s v="42"/>
    <x v="12"/>
    <s v="424"/>
    <s v="Dean Enrollment and Retention"/>
    <s v="424D"/>
    <s v="Financial Aid"/>
    <m/>
    <m/>
    <m/>
  </r>
  <r>
    <s v="CMC013"/>
    <x v="0"/>
    <s v="LABORF"/>
    <s v="2026"/>
    <n v="56752.33"/>
    <s v="RP400"/>
    <s v="424FA1"/>
    <s v="2191"/>
    <s v="646002"/>
    <s v="BFADCA"/>
    <s v="CI"/>
    <s v="0"/>
    <s v="District"/>
    <s v="4"/>
    <s v="Cerro Coso College"/>
    <s v="42"/>
    <x v="12"/>
    <s v="424"/>
    <s v="Dean Enrollment and Retention"/>
    <s v="424D"/>
    <s v="Financial Aid"/>
    <m/>
    <m/>
    <m/>
  </r>
  <r>
    <s v="CMN039"/>
    <x v="0"/>
    <s v="LABORF"/>
    <s v="2026"/>
    <n v="67603.08"/>
    <s v="GU001"/>
    <s v="424FA1"/>
    <s v="2110"/>
    <s v="646000"/>
    <m/>
    <s v="CI"/>
    <s v="0"/>
    <s v="District"/>
    <s v="4"/>
    <s v="Cerro Coso College"/>
    <s v="42"/>
    <x v="12"/>
    <s v="424"/>
    <s v="Dean Enrollment and Retention"/>
    <s v="424D"/>
    <s v="Financial Aid"/>
    <m/>
    <m/>
    <m/>
  </r>
  <r>
    <s v="CMC234"/>
    <x v="0"/>
    <s v="LABORF"/>
    <s v="2026"/>
    <n v="4947.76"/>
    <s v="RP362"/>
    <s v="424ST1"/>
    <s v="2191"/>
    <s v="696043"/>
    <m/>
    <s v="CI"/>
    <s v="0"/>
    <s v="District"/>
    <s v="4"/>
    <s v="Cerro Coso College"/>
    <s v="42"/>
    <x v="12"/>
    <s v="424"/>
    <s v="Dean Enrollment and Retention"/>
    <s v="424E"/>
    <s v="Outreach"/>
    <m/>
    <m/>
    <m/>
  </r>
  <r>
    <s v="CMC244"/>
    <x v="0"/>
    <s v="LABORF"/>
    <s v="2026"/>
    <n v="36788.959999999999"/>
    <s v="CD004"/>
    <s v="42DCC4"/>
    <s v="2191"/>
    <s v="692000"/>
    <m/>
    <s v="CS"/>
    <s v="0"/>
    <s v="District"/>
    <s v="4"/>
    <s v="Cerro Coso College"/>
    <s v="42"/>
    <x v="12"/>
    <s v="42D"/>
    <s v="CDC Program Manager"/>
    <s v="42DA"/>
    <s v="CDC Program Manager"/>
    <m/>
    <m/>
    <m/>
  </r>
  <r>
    <s v="CMC260"/>
    <x v="0"/>
    <s v="LABORF"/>
    <s v="2026"/>
    <n v="29406.66"/>
    <s v="GU001"/>
    <s v="42FCG1"/>
    <s v="2191"/>
    <s v="632000"/>
    <m/>
    <s v="CI"/>
    <s v="0"/>
    <s v="District"/>
    <s v="4"/>
    <s v="Cerro Coso College"/>
    <s v="42"/>
    <x v="12"/>
    <s v="42F"/>
    <s v="Director of SSSP"/>
    <s v="42FA"/>
    <s v="Director of SSSP"/>
    <m/>
    <m/>
    <m/>
  </r>
  <r>
    <s v="CMF007"/>
    <x v="0"/>
    <s v="LABORF"/>
    <s v="2026"/>
    <n v="131497.07999999999"/>
    <s v="GU001"/>
    <s v="42FCG1"/>
    <s v="1231"/>
    <s v="631000"/>
    <m/>
    <s v="CI"/>
    <s v="0"/>
    <s v="District"/>
    <s v="4"/>
    <s v="Cerro Coso College"/>
    <s v="42"/>
    <x v="12"/>
    <s v="42F"/>
    <s v="Director of SSSP"/>
    <s v="42FA"/>
    <s v="Director of SSSP"/>
    <m/>
    <m/>
    <m/>
  </r>
  <r>
    <s v="CMC069"/>
    <x v="0"/>
    <s v="LABORF"/>
    <s v="2026"/>
    <n v="5465.63"/>
    <s v="GU001"/>
    <s v="42FCG1"/>
    <s v="2191"/>
    <s v="631000"/>
    <m/>
    <s v="CB"/>
    <s v="0"/>
    <s v="District"/>
    <s v="4"/>
    <s v="Cerro Coso College"/>
    <s v="42"/>
    <x v="12"/>
    <s v="42F"/>
    <s v="Director of SSSP"/>
    <s v="42FA"/>
    <s v="Director of SSSP"/>
    <m/>
    <m/>
    <m/>
  </r>
  <r>
    <s v="CMM026"/>
    <x v="0"/>
    <s v="LABORF"/>
    <s v="2026"/>
    <n v="13805.95"/>
    <s v="GU001"/>
    <s v="42GAT0"/>
    <s v="1214"/>
    <s v="711001"/>
    <m/>
    <s v="CI"/>
    <s v="0"/>
    <s v="District"/>
    <s v="4"/>
    <s v="Cerro Coso College"/>
    <s v="42"/>
    <x v="12"/>
    <s v="42G"/>
    <s v="Athletics"/>
    <s v="42GA"/>
    <s v="Athletics"/>
    <m/>
    <m/>
    <m/>
  </r>
  <r>
    <s v="CPE023"/>
    <x v="0"/>
    <s v="LABORF"/>
    <s v="2026"/>
    <n v="0"/>
    <s v="GU001"/>
    <s v="42GAT0"/>
    <s v="2394"/>
    <s v="696041"/>
    <m/>
    <s v="CI"/>
    <s v="0"/>
    <s v="District"/>
    <s v="4"/>
    <s v="Cerro Coso College"/>
    <s v="42"/>
    <x v="12"/>
    <s v="42G"/>
    <s v="Athletics"/>
    <s v="42GA"/>
    <s v="Athletics"/>
    <m/>
    <m/>
    <m/>
  </r>
  <r>
    <s v="CMC108"/>
    <x v="0"/>
    <s v="LABORF"/>
    <s v="2026"/>
    <n v="60283.64"/>
    <s v="GU001"/>
    <s v="42GAT0"/>
    <s v="2191"/>
    <s v="696041"/>
    <m/>
    <s v="CI"/>
    <s v="0"/>
    <s v="District"/>
    <s v="4"/>
    <s v="Cerro Coso College"/>
    <s v="42"/>
    <x v="12"/>
    <s v="42G"/>
    <s v="Athletics"/>
    <s v="42GA"/>
    <s v="Athletics"/>
    <m/>
    <m/>
    <m/>
  </r>
  <r>
    <s v="CPE064"/>
    <x v="0"/>
    <s v="LABORF"/>
    <s v="2026"/>
    <n v="0"/>
    <s v="GU001"/>
    <s v="42GAW4"/>
    <s v="2394"/>
    <s v="696041"/>
    <m/>
    <s v="CI"/>
    <s v="0"/>
    <s v="District"/>
    <s v="4"/>
    <s v="Cerro Coso College"/>
    <s v="42"/>
    <x v="12"/>
    <s v="42G"/>
    <s v="Athletics"/>
    <s v="42GA"/>
    <s v="Athletics"/>
    <m/>
    <m/>
    <m/>
  </r>
  <r>
    <s v="CMC289"/>
    <x v="0"/>
    <s v="LABORF"/>
    <s v="2026"/>
    <n v="47050.64"/>
    <s v="GU001"/>
    <s v="437MOD"/>
    <s v="2191"/>
    <s v="679000"/>
    <m/>
    <s v="CI"/>
    <s v="0"/>
    <s v="District"/>
    <s v="4"/>
    <s v="Cerro Coso College"/>
    <s v="43"/>
    <x v="13"/>
    <s v="437"/>
    <s v="Maintenance &amp; Operations"/>
    <s v="437A"/>
    <s v="CC - Director M&amp;O"/>
    <m/>
    <m/>
    <m/>
  </r>
  <r>
    <s v="CMC149"/>
    <x v="0"/>
    <s v="LABORF"/>
    <s v="2026"/>
    <n v="11206.08"/>
    <s v="GU001"/>
    <s v="437MOG"/>
    <s v="2191"/>
    <s v="655000"/>
    <m/>
    <s v="CI"/>
    <s v="0"/>
    <s v="District"/>
    <s v="4"/>
    <s v="Cerro Coso College"/>
    <s v="43"/>
    <x v="13"/>
    <s v="437"/>
    <s v="Maintenance &amp; Operations"/>
    <s v="437A"/>
    <s v="CC - Director M&amp;O"/>
    <m/>
    <m/>
    <m/>
  </r>
  <r>
    <s v="CMC065"/>
    <x v="0"/>
    <s v="LABORF"/>
    <s v="2026"/>
    <n v="8964.86"/>
    <s v="GU001"/>
    <s v="437MOC"/>
    <s v="2191"/>
    <s v="696041"/>
    <m/>
    <s v="CI"/>
    <s v="0"/>
    <s v="District"/>
    <s v="4"/>
    <s v="Cerro Coso College"/>
    <s v="43"/>
    <x v="13"/>
    <s v="437"/>
    <s v="Maintenance &amp; Operations"/>
    <s v="437B"/>
    <s v="Operations Manager"/>
    <m/>
    <m/>
    <m/>
  </r>
  <r>
    <s v="CTC029"/>
    <x v="0"/>
    <s v="LABORF"/>
    <s v="2026"/>
    <n v="0"/>
    <s v="GU001"/>
    <s v="437MOC"/>
    <s v="2399"/>
    <s v="653000"/>
    <m/>
    <s v="CI"/>
    <s v="0"/>
    <s v="District"/>
    <s v="4"/>
    <s v="Cerro Coso College"/>
    <s v="43"/>
    <x v="13"/>
    <s v="437"/>
    <s v="Maintenance &amp; Operations"/>
    <s v="437B"/>
    <s v="Operations Manager"/>
    <m/>
    <m/>
    <m/>
  </r>
  <r>
    <s v="CPE015"/>
    <x v="0"/>
    <s v="LABORF"/>
    <s v="2026"/>
    <n v="0"/>
    <s v="GU001"/>
    <s v="43HMOS"/>
    <s v="2394"/>
    <s v="677050"/>
    <m/>
    <s v="CI"/>
    <s v="0"/>
    <s v="District"/>
    <s v="4"/>
    <s v="Cerro Coso College"/>
    <s v="43"/>
    <x v="13"/>
    <s v="43H"/>
    <s v="CC Safety and Security"/>
    <s v="43HA"/>
    <s v="CC Safety &amp; Security Program Mgr"/>
    <m/>
    <m/>
    <m/>
  </r>
  <r>
    <s v="CMC278"/>
    <x v="0"/>
    <s v="LABORF"/>
    <s v="2026"/>
    <n v="23125.84"/>
    <s v="GU001"/>
    <s v="43HMOS"/>
    <s v="2191"/>
    <s v="677050"/>
    <m/>
    <s v="CI"/>
    <s v="0"/>
    <s v="District"/>
    <s v="4"/>
    <s v="Cerro Coso College"/>
    <s v="43"/>
    <x v="13"/>
    <s v="43H"/>
    <s v="CC Safety and Security"/>
    <s v="43HA"/>
    <s v="CC Safety &amp; Security Program Mgr"/>
    <m/>
    <m/>
    <m/>
  </r>
  <r>
    <s v="CMC277"/>
    <x v="0"/>
    <s v="LABORF"/>
    <s v="2026"/>
    <n v="48178.81"/>
    <s v="GU001"/>
    <s v="43HMOS"/>
    <s v="2191"/>
    <s v="677050"/>
    <m/>
    <s v="CI"/>
    <s v="0"/>
    <s v="District"/>
    <s v="4"/>
    <s v="Cerro Coso College"/>
    <s v="43"/>
    <x v="13"/>
    <s v="43H"/>
    <s v="CC Safety and Security"/>
    <s v="43HA"/>
    <s v="CC Safety &amp; Security Program Mgr"/>
    <m/>
    <m/>
    <m/>
  </r>
  <r>
    <s v="PPE012"/>
    <x v="0"/>
    <s v="LABORF"/>
    <s v="2026"/>
    <n v="0"/>
    <s v="GU001"/>
    <s v="500SD1"/>
    <s v="2394"/>
    <s v="675000"/>
    <m/>
    <m/>
    <s v="0"/>
    <s v="District"/>
    <s v="5"/>
    <s v="Porterville College"/>
    <s v="50"/>
    <x v="14"/>
    <s v="500"/>
    <s v="President"/>
    <s v="500A"/>
    <s v="PC - President"/>
    <m/>
    <m/>
    <m/>
  </r>
  <r>
    <s v="PMC139"/>
    <x v="0"/>
    <s v="LABORF"/>
    <s v="2026"/>
    <n v="117420.45"/>
    <s v="GU001"/>
    <s v="505IR1"/>
    <s v="2191"/>
    <s v="679000"/>
    <m/>
    <m/>
    <s v="0"/>
    <s v="District"/>
    <s v="5"/>
    <s v="Porterville College"/>
    <s v="50"/>
    <x v="14"/>
    <s v="505"/>
    <s v="Institutional Research"/>
    <s v="505A"/>
    <s v="PC - Institutional Research"/>
    <m/>
    <m/>
    <m/>
  </r>
  <r>
    <s v="PMC194"/>
    <x v="0"/>
    <s v="LABORF"/>
    <s v="2026"/>
    <n v="81074.759999999995"/>
    <s v="GU001"/>
    <s v="507IT1"/>
    <s v="2191"/>
    <s v="678012"/>
    <m/>
    <m/>
    <s v="0"/>
    <s v="District"/>
    <s v="5"/>
    <s v="Porterville College"/>
    <s v="50"/>
    <x v="14"/>
    <s v="507"/>
    <s v="Information Technology/Print Shop"/>
    <s v="507A"/>
    <s v="Information Technology"/>
    <m/>
    <m/>
    <m/>
  </r>
  <r>
    <s v="PMC191"/>
    <x v="0"/>
    <s v="LABORF"/>
    <s v="2026"/>
    <n v="19308.330000000002"/>
    <s v="GU001"/>
    <s v="507IT1"/>
    <s v="2191"/>
    <s v="678012"/>
    <m/>
    <m/>
    <s v="0"/>
    <s v="District"/>
    <s v="5"/>
    <s v="Porterville College"/>
    <s v="50"/>
    <x v="14"/>
    <s v="507"/>
    <s v="Information Technology/Print Shop"/>
    <s v="507A"/>
    <s v="Information Technology"/>
    <m/>
    <m/>
    <m/>
  </r>
  <r>
    <s v="PO2430"/>
    <x v="0"/>
    <s v="LABORF"/>
    <s v="2026"/>
    <n v="0"/>
    <s v="GU001"/>
    <s v="510VI0"/>
    <s v="1330"/>
    <s v="089900"/>
    <m/>
    <m/>
    <s v="0"/>
    <s v="District"/>
    <s v="5"/>
    <s v="Porterville College"/>
    <s v="51"/>
    <x v="11"/>
    <s v="510"/>
    <s v="VP Academic Affairs"/>
    <s v="510A"/>
    <s v="PC - VP Academic Affairs"/>
    <m/>
    <m/>
    <m/>
  </r>
  <r>
    <s v="PA2570"/>
    <x v="0"/>
    <s v="LABORF"/>
    <s v="2026"/>
    <n v="0"/>
    <s v="GU001"/>
    <s v="510VI0"/>
    <s v="1310"/>
    <s v="089900"/>
    <m/>
    <m/>
    <s v="0"/>
    <s v="District"/>
    <s v="5"/>
    <s v="Porterville College"/>
    <s v="51"/>
    <x v="11"/>
    <s v="510"/>
    <s v="VP Academic Affairs"/>
    <s v="510A"/>
    <s v="PC - VP Academic Affairs"/>
    <m/>
    <m/>
    <m/>
  </r>
  <r>
    <s v="PO2570"/>
    <x v="0"/>
    <s v="LABORF"/>
    <s v="2026"/>
    <n v="0"/>
    <s v="GU001"/>
    <s v="510VI0"/>
    <s v="1330"/>
    <s v="089900"/>
    <m/>
    <m/>
    <s v="0"/>
    <s v="District"/>
    <s v="5"/>
    <s v="Porterville College"/>
    <s v="51"/>
    <x v="11"/>
    <s v="510"/>
    <s v="VP Academic Affairs"/>
    <s v="510A"/>
    <s v="PC - VP Academic Affairs"/>
    <m/>
    <m/>
    <m/>
  </r>
  <r>
    <s v="PPAH26"/>
    <x v="0"/>
    <s v="LABORF"/>
    <s v="2026"/>
    <n v="0"/>
    <s v="GU001"/>
    <s v="510VI0"/>
    <s v="2412"/>
    <s v="080900"/>
    <m/>
    <m/>
    <s v="0"/>
    <s v="District"/>
    <s v="5"/>
    <s v="Porterville College"/>
    <s v="51"/>
    <x v="11"/>
    <s v="510"/>
    <s v="VP Academic Affairs"/>
    <s v="510A"/>
    <s v="PC - VP Academic Affairs"/>
    <m/>
    <m/>
    <m/>
  </r>
  <r>
    <s v="PMC032"/>
    <x v="0"/>
    <s v="LABORF"/>
    <s v="2026"/>
    <n v="41933.82"/>
    <s v="GU001"/>
    <s v="511LI1"/>
    <s v="2191"/>
    <s v="612000"/>
    <m/>
    <m/>
    <s v="0"/>
    <s v="District"/>
    <s v="5"/>
    <s v="Porterville College"/>
    <s v="51"/>
    <x v="11"/>
    <s v="511"/>
    <s v="PC Dean of Academic Affairs"/>
    <s v="511B"/>
    <s v="PC - LIBRARY/MEDIA CENTER"/>
    <m/>
    <m/>
    <m/>
  </r>
  <r>
    <s v="PMF074"/>
    <x v="0"/>
    <s v="LABORF"/>
    <s v="2026"/>
    <n v="97797.99"/>
    <s v="GU001"/>
    <s v="511SM2"/>
    <s v="1100"/>
    <s v="170100"/>
    <m/>
    <m/>
    <s v="0"/>
    <s v="District"/>
    <s v="5"/>
    <s v="Porterville College"/>
    <s v="51"/>
    <x v="11"/>
    <s v="511"/>
    <s v="PC Dean of Academic Affairs"/>
    <s v="511C"/>
    <s v="PC - Math"/>
    <m/>
    <m/>
    <m/>
  </r>
  <r>
    <s v="PMF015"/>
    <x v="0"/>
    <s v="LABORF"/>
    <s v="2026"/>
    <n v="119697.95"/>
    <s v="GU001"/>
    <s v="511SM2"/>
    <s v="1100"/>
    <s v="170100"/>
    <m/>
    <m/>
    <s v="0"/>
    <s v="District"/>
    <s v="5"/>
    <s v="Porterville College"/>
    <s v="51"/>
    <x v="11"/>
    <s v="511"/>
    <s v="PC Dean of Academic Affairs"/>
    <s v="511C"/>
    <s v="PC - Math"/>
    <m/>
    <m/>
    <m/>
  </r>
  <r>
    <s v="PMF132"/>
    <x v="0"/>
    <s v="LABORF"/>
    <s v="2026"/>
    <n v="134815.62"/>
    <s v="GU001"/>
    <s v="511LA1"/>
    <s v="1100"/>
    <s v="150200"/>
    <m/>
    <m/>
    <s v="0"/>
    <s v="District"/>
    <s v="5"/>
    <s v="Porterville College"/>
    <s v="51"/>
    <x v="11"/>
    <s v="511"/>
    <s v="PC Dean of Academic Affairs"/>
    <s v="511D"/>
    <s v="PC - LANGUAGE ARTS"/>
    <m/>
    <m/>
    <m/>
  </r>
  <r>
    <s v="PMF157"/>
    <x v="0"/>
    <s v="LABORF"/>
    <s v="2026"/>
    <n v="129018.97"/>
    <s v="GU001"/>
    <s v="511LA1"/>
    <s v="1100"/>
    <s v="150200"/>
    <m/>
    <m/>
    <s v="0"/>
    <s v="District"/>
    <s v="5"/>
    <s v="Porterville College"/>
    <s v="51"/>
    <x v="11"/>
    <s v="511"/>
    <s v="PC Dean of Academic Affairs"/>
    <s v="511D"/>
    <s v="PC - LANGUAGE ARTS"/>
    <m/>
    <m/>
    <m/>
  </r>
  <r>
    <s v="PMF043"/>
    <x v="0"/>
    <s v="LABORF"/>
    <s v="2026"/>
    <n v="123866.39"/>
    <s v="GU001"/>
    <s v="511SS1"/>
    <s v="1100"/>
    <s v="220100"/>
    <m/>
    <m/>
    <s v="0"/>
    <s v="District"/>
    <s v="5"/>
    <s v="Porterville College"/>
    <s v="51"/>
    <x v="11"/>
    <s v="511"/>
    <s v="PC Dean of Academic Affairs"/>
    <s v="511E"/>
    <s v="PC - SOCIAL SCIENCE"/>
    <m/>
    <m/>
    <m/>
  </r>
  <r>
    <s v="PMF194"/>
    <x v="0"/>
    <s v="LABORF"/>
    <s v="2026"/>
    <n v="111970.58"/>
    <s v="GU001"/>
    <s v="511SS1"/>
    <s v="1100"/>
    <s v="220800"/>
    <m/>
    <m/>
    <s v="0"/>
    <s v="District"/>
    <s v="5"/>
    <s v="Porterville College"/>
    <s v="51"/>
    <x v="11"/>
    <s v="511"/>
    <s v="PC Dean of Academic Affairs"/>
    <s v="511E"/>
    <s v="PC - SOCIAL SCIENCE"/>
    <m/>
    <m/>
    <m/>
  </r>
  <r>
    <s v="PMC133"/>
    <x v="0"/>
    <s v="LABORF"/>
    <s v="2026"/>
    <n v="30084.400000000001"/>
    <s v="GU001"/>
    <s v="511VP1"/>
    <s v="2211"/>
    <s v="100400"/>
    <m/>
    <m/>
    <s v="0"/>
    <s v="District"/>
    <s v="5"/>
    <s v="Porterville College"/>
    <s v="51"/>
    <x v="11"/>
    <s v="511"/>
    <s v="PC Dean of Academic Affairs"/>
    <s v="511F"/>
    <s v="PC - FINE &amp; APPLIED ARTS"/>
    <m/>
    <m/>
    <m/>
  </r>
  <r>
    <s v="PMF189"/>
    <x v="0"/>
    <s v="LABORF"/>
    <s v="2026"/>
    <n v="107260.37"/>
    <s v="GU001"/>
    <s v="511SM1"/>
    <s v="1100"/>
    <s v="040100"/>
    <m/>
    <m/>
    <s v="0"/>
    <s v="District"/>
    <s v="5"/>
    <s v="Porterville College"/>
    <s v="51"/>
    <x v="11"/>
    <s v="511"/>
    <s v="PC Dean of Academic Affairs"/>
    <s v="511G"/>
    <s v="PC - SCIENCE"/>
    <m/>
    <m/>
    <m/>
  </r>
  <r>
    <s v="PPE033"/>
    <x v="0"/>
    <s v="LABORF"/>
    <s v="2026"/>
    <n v="0"/>
    <s v="RP676"/>
    <s v="512JS3"/>
    <s v="2394"/>
    <s v="601000"/>
    <m/>
    <m/>
    <s v="0"/>
    <s v="District"/>
    <s v="5"/>
    <s v="Porterville College"/>
    <s v="51"/>
    <x v="11"/>
    <s v="512"/>
    <s v="Dean of Careers&amp;Technical Education"/>
    <s v="512A"/>
    <s v="PC - DEAN OF LEARNING - B"/>
    <m/>
    <m/>
    <m/>
  </r>
  <r>
    <s v="PMF179"/>
    <x v="0"/>
    <s v="LABORF"/>
    <s v="2026"/>
    <n v="61649.4"/>
    <s v="RP613"/>
    <s v="512WR9"/>
    <s v="1100"/>
    <s v="210500"/>
    <s v="R85951"/>
    <m/>
    <s v="0"/>
    <s v="District"/>
    <s v="5"/>
    <s v="Porterville College"/>
    <s v="51"/>
    <x v="11"/>
    <s v="512"/>
    <s v="Dean of Careers&amp;Technical Education"/>
    <s v="512A"/>
    <s v="PC - DEAN OF LEARNING - B"/>
    <m/>
    <m/>
    <m/>
  </r>
  <r>
    <s v="PTF028"/>
    <x v="0"/>
    <s v="LABORF"/>
    <s v="2026"/>
    <n v="0"/>
    <s v="GU001"/>
    <s v="512AP1"/>
    <s v="1100"/>
    <s v="095650"/>
    <m/>
    <m/>
    <s v="0"/>
    <s v="District"/>
    <s v="5"/>
    <s v="Porterville College"/>
    <s v="51"/>
    <x v="11"/>
    <s v="512"/>
    <s v="Dean of Careers&amp;Technical Education"/>
    <s v="512C"/>
    <s v="PC - CAREER &amp; TECHNICAL EDUCATION"/>
    <m/>
    <m/>
    <m/>
  </r>
  <r>
    <s v="PMF024"/>
    <x v="0"/>
    <s v="LABORF"/>
    <s v="2026"/>
    <n v="68789.789999999994"/>
    <s v="GU001"/>
    <s v="512BU1"/>
    <s v="1100"/>
    <s v="050100"/>
    <m/>
    <m/>
    <s v="0"/>
    <s v="District"/>
    <s v="5"/>
    <s v="Porterville College"/>
    <s v="51"/>
    <x v="11"/>
    <s v="512"/>
    <s v="Dean of Careers&amp;Technical Education"/>
    <s v="512C"/>
    <s v="PC - CAREER &amp; TECHNICAL EDUCATION"/>
    <m/>
    <m/>
    <m/>
  </r>
  <r>
    <s v="PMF099"/>
    <x v="0"/>
    <s v="LABORF"/>
    <s v="2026"/>
    <n v="45626.73"/>
    <s v="GU001"/>
    <s v="512PH1"/>
    <s v="1252"/>
    <s v="601000"/>
    <m/>
    <m/>
    <s v="0"/>
    <s v="District"/>
    <s v="5"/>
    <s v="Porterville College"/>
    <s v="51"/>
    <x v="11"/>
    <s v="512"/>
    <s v="Dean of Careers&amp;Technical Education"/>
    <s v="512H"/>
    <s v="PC - Kinesiology"/>
    <m/>
    <m/>
    <m/>
  </r>
  <r>
    <s v="PMC250"/>
    <x v="0"/>
    <s v="LABORF"/>
    <s v="2026"/>
    <n v="55057.05"/>
    <s v="GU001"/>
    <s v="514AT2"/>
    <s v="2191"/>
    <s v="696071"/>
    <m/>
    <m/>
    <s v="0"/>
    <s v="District"/>
    <s v="5"/>
    <s v="Porterville College"/>
    <s v="51"/>
    <x v="11"/>
    <s v="514"/>
    <s v="Director Athletics"/>
    <s v="514A"/>
    <s v="PC - Athletic Director"/>
    <m/>
    <m/>
    <m/>
  </r>
  <r>
    <s v="PPE110"/>
    <x v="0"/>
    <s v="LABORF"/>
    <s v="2026"/>
    <n v="0"/>
    <s v="GU001"/>
    <s v="514AW5"/>
    <s v="2394"/>
    <s v="696071"/>
    <m/>
    <m/>
    <s v="0"/>
    <s v="District"/>
    <s v="5"/>
    <s v="Porterville College"/>
    <s v="51"/>
    <x v="11"/>
    <s v="514"/>
    <s v="Director Athletics"/>
    <s v="514A"/>
    <s v="PC - Athletic Director"/>
    <m/>
    <m/>
    <m/>
  </r>
  <r>
    <s v="PMF152"/>
    <x v="0"/>
    <s v="LABORF"/>
    <s v="2026"/>
    <n v="70170.06"/>
    <s v="RP527"/>
    <s v="518HC3"/>
    <s v="1100"/>
    <s v="123900"/>
    <m/>
    <m/>
    <s v="0"/>
    <s v="District"/>
    <s v="5"/>
    <s v="Porterville College"/>
    <s v="51"/>
    <x v="11"/>
    <s v="518"/>
    <s v="Associate Dean, Health Careers"/>
    <s v="518A"/>
    <s v="Associate Dean, Health Careers"/>
    <m/>
    <m/>
    <m/>
  </r>
  <r>
    <s v="PMF152"/>
    <x v="0"/>
    <s v="LABORF"/>
    <s v="2026"/>
    <n v="30072.880000000001"/>
    <s v="GU001"/>
    <s v="518HC3"/>
    <s v="1100"/>
    <s v="123900"/>
    <s v="PCLBRC"/>
    <m/>
    <s v="0"/>
    <s v="District"/>
    <s v="5"/>
    <s v="Porterville College"/>
    <s v="51"/>
    <x v="11"/>
    <s v="518"/>
    <s v="Associate Dean, Health Careers"/>
    <s v="518A"/>
    <s v="Associate Dean, Health Careers"/>
    <m/>
    <m/>
    <m/>
  </r>
  <r>
    <s v="PMF197"/>
    <x v="0"/>
    <s v="LABORF"/>
    <s v="2026"/>
    <n v="66788.88"/>
    <s v="RP527"/>
    <s v="518HC3"/>
    <s v="1100"/>
    <s v="123900"/>
    <m/>
    <m/>
    <s v="0"/>
    <s v="District"/>
    <s v="5"/>
    <s v="Porterville College"/>
    <s v="51"/>
    <x v="11"/>
    <s v="518"/>
    <s v="Associate Dean, Health Careers"/>
    <s v="518A"/>
    <s v="Associate Dean, Health Careers"/>
    <m/>
    <m/>
    <m/>
  </r>
  <r>
    <s v="PMF168"/>
    <x v="0"/>
    <s v="LABORF"/>
    <s v="2026"/>
    <n v="146915.12"/>
    <s v="GU001"/>
    <s v="518HC5"/>
    <s v="1100"/>
    <s v="123010"/>
    <m/>
    <m/>
    <s v="0"/>
    <s v="District"/>
    <s v="5"/>
    <s v="Porterville College"/>
    <s v="51"/>
    <x v="11"/>
    <s v="518"/>
    <s v="Associate Dean, Health Careers"/>
    <s v="518A"/>
    <s v="Associate Dean, Health Careers"/>
    <m/>
    <m/>
    <m/>
  </r>
  <r>
    <s v="PMC228"/>
    <x v="0"/>
    <s v="LABORF"/>
    <s v="2026"/>
    <n v="45484.62"/>
    <s v="RP380"/>
    <s v="51JMA1"/>
    <s v="2191"/>
    <s v="601000"/>
    <m/>
    <m/>
    <s v="0"/>
    <s v="District"/>
    <s v="5"/>
    <s v="Porterville College"/>
    <s v="51"/>
    <x v="11"/>
    <s v="51J"/>
    <s v="MESA Director"/>
    <s v="51JA"/>
    <s v="MESA Director"/>
    <m/>
    <m/>
    <m/>
  </r>
  <r>
    <s v="PMN024"/>
    <x v="0"/>
    <s v="LABORF"/>
    <s v="2026"/>
    <n v="92396.42"/>
    <s v="GU001"/>
    <s v="530BS1"/>
    <s v="2110"/>
    <s v="713000"/>
    <m/>
    <m/>
    <s v="0"/>
    <s v="District"/>
    <s v="5"/>
    <s v="Porterville College"/>
    <s v="53"/>
    <x v="13"/>
    <s v="530"/>
    <s v="Director of Administrative Services"/>
    <s v="530A"/>
    <s v="PC - Administrative Services"/>
    <m/>
    <m/>
    <m/>
  </r>
  <r>
    <s v="PMN024"/>
    <x v="0"/>
    <s v="LABORF"/>
    <s v="2026"/>
    <n v="9239.64"/>
    <s v="RP363"/>
    <s v="530STB"/>
    <s v="2110"/>
    <s v="691030"/>
    <m/>
    <m/>
    <s v="0"/>
    <s v="District"/>
    <s v="5"/>
    <s v="Porterville College"/>
    <s v="53"/>
    <x v="13"/>
    <s v="530"/>
    <s v="Director of Administrative Services"/>
    <s v="530A"/>
    <s v="PC - Administrative Services"/>
    <m/>
    <m/>
    <m/>
  </r>
  <r>
    <s v="PMC198"/>
    <x v="0"/>
    <s v="LABORF"/>
    <s v="2026"/>
    <n v="6685.03"/>
    <s v="GU001"/>
    <s v="536MOC"/>
    <s v="2191"/>
    <s v="653000"/>
    <m/>
    <m/>
    <s v="0"/>
    <s v="District"/>
    <s v="5"/>
    <s v="Porterville College"/>
    <s v="53"/>
    <x v="13"/>
    <s v="536"/>
    <s v="Mainenance &amp; Operations Manager"/>
    <s v="536A"/>
    <s v="PC - Maintenance &amp; Operations"/>
    <m/>
    <m/>
    <m/>
  </r>
  <r>
    <s v="PMC050"/>
    <x v="0"/>
    <s v="LABORF"/>
    <s v="2026"/>
    <n v="0"/>
    <s v="GU001"/>
    <s v="536MOC"/>
    <s v="2191"/>
    <s v="653000"/>
    <m/>
    <m/>
    <s v="0"/>
    <s v="District"/>
    <s v="5"/>
    <s v="Porterville College"/>
    <s v="53"/>
    <x v="13"/>
    <s v="536"/>
    <s v="Mainenance &amp; Operations Manager"/>
    <s v="536A"/>
    <s v="PC - Maintenance &amp; Operations"/>
    <m/>
    <m/>
    <m/>
  </r>
  <r>
    <s v="PMC198"/>
    <x v="0"/>
    <s v="LABORF"/>
    <s v="2026"/>
    <n v="26740.12"/>
    <s v="GU001"/>
    <s v="536MOC"/>
    <s v="2191"/>
    <s v="696071"/>
    <m/>
    <m/>
    <s v="0"/>
    <s v="District"/>
    <s v="5"/>
    <s v="Porterville College"/>
    <s v="53"/>
    <x v="13"/>
    <s v="536"/>
    <s v="Mainenance &amp; Operations Manager"/>
    <s v="536A"/>
    <s v="PC - Maintenance &amp; Operations"/>
    <m/>
    <m/>
    <m/>
  </r>
  <r>
    <s v="PMC187"/>
    <x v="0"/>
    <s v="LABORF"/>
    <s v="2026"/>
    <n v="3770.91"/>
    <s v="GU001"/>
    <s v="536MOC"/>
    <s v="2191"/>
    <s v="696071"/>
    <m/>
    <m/>
    <s v="0"/>
    <s v="District"/>
    <s v="5"/>
    <s v="Porterville College"/>
    <s v="53"/>
    <x v="13"/>
    <s v="536"/>
    <s v="Mainenance &amp; Operations Manager"/>
    <s v="536A"/>
    <s v="PC - Maintenance &amp; Operations"/>
    <m/>
    <m/>
    <m/>
  </r>
  <r>
    <s v="PMN027"/>
    <x v="0"/>
    <s v="LABORF"/>
    <s v="2026"/>
    <n v="86874.01"/>
    <s v="GU001"/>
    <s v="536MOD"/>
    <s v="2110"/>
    <s v="713000"/>
    <m/>
    <m/>
    <s v="0"/>
    <s v="District"/>
    <s v="5"/>
    <s v="Porterville College"/>
    <s v="53"/>
    <x v="13"/>
    <s v="536"/>
    <s v="Mainenance &amp; Operations Manager"/>
    <s v="536A"/>
    <s v="PC - Maintenance &amp; Operations"/>
    <m/>
    <m/>
    <m/>
  </r>
  <r>
    <s v="PMC220"/>
    <x v="0"/>
    <s v="LABORF"/>
    <s v="2026"/>
    <n v="46784.18"/>
    <s v="GU001"/>
    <s v="536MOD"/>
    <s v="2191"/>
    <s v="679000"/>
    <m/>
    <m/>
    <s v="0"/>
    <s v="District"/>
    <s v="5"/>
    <s v="Porterville College"/>
    <s v="53"/>
    <x v="13"/>
    <s v="536"/>
    <s v="Mainenance &amp; Operations Manager"/>
    <s v="536A"/>
    <s v="PC - Maintenance &amp; Operations"/>
    <m/>
    <m/>
    <m/>
  </r>
  <r>
    <s v="PTC004"/>
    <x v="0"/>
    <s v="LABORF"/>
    <s v="2026"/>
    <n v="0"/>
    <s v="GU001"/>
    <s v="536MOG"/>
    <s v="2399"/>
    <s v="655000"/>
    <m/>
    <m/>
    <s v="0"/>
    <s v="District"/>
    <s v="5"/>
    <s v="Porterville College"/>
    <s v="53"/>
    <x v="13"/>
    <s v="536"/>
    <s v="Mainenance &amp; Operations Manager"/>
    <s v="536A"/>
    <s v="PC - Maintenance &amp; Operations"/>
    <m/>
    <m/>
    <m/>
  </r>
  <r>
    <s v="PTM015"/>
    <x v="0"/>
    <s v="LABORF"/>
    <s v="2026"/>
    <n v="21214.959999999999"/>
    <s v="RP384"/>
    <s v="55CEQA"/>
    <s v="1214"/>
    <s v="649090"/>
    <m/>
    <m/>
    <s v="0"/>
    <s v="District"/>
    <s v="5"/>
    <s v="Porterville College"/>
    <s v="55"/>
    <x v="15"/>
    <s v="55C"/>
    <s v="Dean Student Success &amp; Counseling"/>
    <s v="55CA"/>
    <s v="Dean Student Success &amp; Counseling"/>
    <m/>
    <m/>
    <m/>
  </r>
  <r>
    <s v="PMN042"/>
    <x v="0"/>
    <s v="LABORF"/>
    <s v="2026"/>
    <n v="0"/>
    <s v="RP383"/>
    <s v="55CMF1"/>
    <s v="2110"/>
    <s v="644000"/>
    <m/>
    <m/>
    <s v="0"/>
    <s v="District"/>
    <s v="5"/>
    <s v="Porterville College"/>
    <s v="55"/>
    <x v="15"/>
    <s v="55C"/>
    <s v="Dean Student Success &amp; Counseling"/>
    <s v="55CA"/>
    <s v="Dean Student Success &amp; Counseling"/>
    <m/>
    <m/>
    <m/>
  </r>
  <r>
    <s v="PMC036"/>
    <x v="0"/>
    <s v="LABORF"/>
    <s v="2026"/>
    <n v="19017.96"/>
    <s v="RP384"/>
    <s v="55CMTA"/>
    <s v="2191"/>
    <s v="632000"/>
    <m/>
    <m/>
    <s v="0"/>
    <s v="District"/>
    <s v="5"/>
    <s v="Porterville College"/>
    <s v="55"/>
    <x v="15"/>
    <s v="55C"/>
    <s v="Dean Student Success &amp; Counseling"/>
    <s v="55CA"/>
    <s v="Dean Student Success &amp; Counseling"/>
    <m/>
    <m/>
    <m/>
  </r>
  <r>
    <s v="PMC256"/>
    <x v="0"/>
    <s v="LABORF"/>
    <s v="2026"/>
    <n v="13653.5"/>
    <s v="RP384"/>
    <s v="55CMTB"/>
    <s v="2191"/>
    <s v="632000"/>
    <m/>
    <m/>
    <s v="0"/>
    <s v="District"/>
    <s v="5"/>
    <s v="Porterville College"/>
    <s v="55"/>
    <x v="15"/>
    <s v="55C"/>
    <s v="Dean Student Success &amp; Counseling"/>
    <s v="55CA"/>
    <s v="Dean Student Success &amp; Counseling"/>
    <m/>
    <m/>
    <m/>
  </r>
  <r>
    <s v="PMC235"/>
    <x v="0"/>
    <s v="LABORF"/>
    <s v="2026"/>
    <n v="58813.32"/>
    <s v="GU001"/>
    <s v="55CTC1"/>
    <s v="2191"/>
    <s v="631000"/>
    <m/>
    <m/>
    <s v="0"/>
    <s v="District"/>
    <s v="5"/>
    <s v="Porterville College"/>
    <s v="55"/>
    <x v="15"/>
    <s v="55C"/>
    <s v="Dean Student Success &amp; Counseling"/>
    <s v="55CA"/>
    <s v="Dean Student Success &amp; Counseling"/>
    <m/>
    <m/>
    <m/>
  </r>
  <r>
    <s v="PMF078"/>
    <x v="0"/>
    <s v="LABORF"/>
    <s v="2026"/>
    <n v="126653.05"/>
    <s v="RP007"/>
    <s v="55CDS1"/>
    <s v="1231"/>
    <s v="642000"/>
    <m/>
    <m/>
    <s v="0"/>
    <s v="District"/>
    <s v="5"/>
    <s v="Porterville College"/>
    <s v="55"/>
    <x v="15"/>
    <s v="55C"/>
    <s v="Dean Student Success &amp; Counseling"/>
    <s v="55CB"/>
    <s v="Director of Student Services"/>
    <m/>
    <m/>
    <m/>
  </r>
  <r>
    <s v="PPE095"/>
    <x v="0"/>
    <s v="LABORF"/>
    <s v="2026"/>
    <n v="0"/>
    <s v="GU001"/>
    <s v="55CDS1"/>
    <s v="2412"/>
    <s v="089900"/>
    <m/>
    <m/>
    <s v="0"/>
    <s v="District"/>
    <s v="5"/>
    <s v="Porterville College"/>
    <s v="55"/>
    <x v="15"/>
    <s v="55C"/>
    <s v="Dean Student Success &amp; Counseling"/>
    <s v="55CB"/>
    <s v="Director of Student Services"/>
    <m/>
    <m/>
    <m/>
  </r>
  <r>
    <s v="PMM069"/>
    <x v="0"/>
    <s v="LABORF"/>
    <s v="2026"/>
    <n v="7243.81"/>
    <s v="GU001"/>
    <s v="55CDS1"/>
    <s v="1214"/>
    <s v="642000"/>
    <m/>
    <m/>
    <s v="0"/>
    <s v="District"/>
    <s v="5"/>
    <s v="Porterville College"/>
    <s v="55"/>
    <x v="15"/>
    <s v="55C"/>
    <s v="Dean Student Success &amp; Counseling"/>
    <s v="55CB"/>
    <s v="Director of Student Services"/>
    <m/>
    <m/>
    <m/>
  </r>
  <r>
    <s v="PMC251"/>
    <x v="0"/>
    <s v="LABORF"/>
    <s v="2026"/>
    <n v="57518.64"/>
    <s v="RP007"/>
    <s v="55CDS1"/>
    <s v="2191"/>
    <s v="642000"/>
    <m/>
    <m/>
    <s v="0"/>
    <s v="District"/>
    <s v="5"/>
    <s v="Porterville College"/>
    <s v="55"/>
    <x v="15"/>
    <s v="55C"/>
    <s v="Dean Student Success &amp; Counseling"/>
    <s v="55CB"/>
    <s v="Director of Student Services"/>
    <m/>
    <m/>
    <m/>
  </r>
  <r>
    <s v="PMC216"/>
    <x v="0"/>
    <s v="LABORF"/>
    <s v="2026"/>
    <n v="85179.29"/>
    <s v="RP005"/>
    <s v="55CEO1"/>
    <s v="2191"/>
    <s v="643000"/>
    <s v="EOPDCB"/>
    <m/>
    <s v="0"/>
    <s v="District"/>
    <s v="5"/>
    <s v="Porterville College"/>
    <s v="55"/>
    <x v="15"/>
    <s v="55C"/>
    <s v="Dean Student Success &amp; Counseling"/>
    <s v="55CB"/>
    <s v="Director of Student Services"/>
    <m/>
    <m/>
    <m/>
  </r>
  <r>
    <s v="PMC199"/>
    <x v="0"/>
    <s v="LABORF"/>
    <s v="2026"/>
    <n v="15594.73"/>
    <s v="RP005"/>
    <s v="55CEO1"/>
    <s v="2191"/>
    <s v="643000"/>
    <s v="EOPDCB"/>
    <m/>
    <s v="0"/>
    <s v="District"/>
    <s v="5"/>
    <s v="Porterville College"/>
    <s v="55"/>
    <x v="15"/>
    <s v="55C"/>
    <s v="Dean Student Success &amp; Counseling"/>
    <s v="55CB"/>
    <s v="Director of Student Services"/>
    <m/>
    <m/>
    <m/>
  </r>
  <r>
    <s v="PMM069"/>
    <x v="0"/>
    <s v="LABORF"/>
    <s v="2026"/>
    <n v="7243.81"/>
    <s v="RP212"/>
    <s v="55CWW1"/>
    <s v="1214"/>
    <s v="601000"/>
    <m/>
    <m/>
    <s v="0"/>
    <s v="District"/>
    <s v="5"/>
    <s v="Porterville College"/>
    <s v="55"/>
    <x v="15"/>
    <s v="55C"/>
    <s v="Dean Student Success &amp; Counseling"/>
    <s v="55CB"/>
    <s v="Director of Student Services"/>
    <m/>
    <m/>
    <m/>
  </r>
  <r>
    <s v="PMC029"/>
    <x v="0"/>
    <s v="LABORF"/>
    <s v="2026"/>
    <n v="60283.63"/>
    <s v="GU001"/>
    <s v="55DAR1"/>
    <s v="2191"/>
    <s v="620000"/>
    <m/>
    <m/>
    <s v="0"/>
    <s v="District"/>
    <s v="5"/>
    <s v="Porterville College"/>
    <s v="55"/>
    <x v="15"/>
    <s v="55D"/>
    <s v="Director Enrollment Svs"/>
    <s v="55DA"/>
    <s v="Director Enrollment Svs"/>
    <m/>
    <m/>
    <m/>
  </r>
  <r>
    <s v="PMC231"/>
    <x v="0"/>
    <s v="LABORF"/>
    <s v="2026"/>
    <n v="56464.53"/>
    <s v="GU001"/>
    <s v="55DAR1"/>
    <s v="2191"/>
    <s v="620000"/>
    <m/>
    <m/>
    <s v="0"/>
    <s v="District"/>
    <s v="5"/>
    <s v="Porterville College"/>
    <s v="55"/>
    <x v="15"/>
    <s v="55D"/>
    <s v="Director Enrollment Svs"/>
    <s v="55DA"/>
    <s v="Director Enrollment Svs"/>
    <m/>
    <m/>
    <m/>
  </r>
  <r>
    <s v="PMC201"/>
    <x v="0"/>
    <s v="LABORF"/>
    <s v="2026"/>
    <n v="50714.55"/>
    <s v="GU001"/>
    <s v="55DPI2"/>
    <s v="2191"/>
    <s v="671000"/>
    <m/>
    <m/>
    <s v="0"/>
    <s v="District"/>
    <s v="5"/>
    <s v="Porterville College"/>
    <s v="55"/>
    <x v="15"/>
    <s v="55D"/>
    <s v="Director Enrollment Svs"/>
    <s v="55DA"/>
    <s v="Director Enrollment Svs"/>
    <m/>
    <m/>
    <m/>
  </r>
  <r>
    <s v="DTC027"/>
    <x v="0"/>
    <s v="LABORF"/>
    <s v="2026"/>
    <n v="0"/>
    <s v="GU001"/>
    <s v="D01CO2"/>
    <s v="2399"/>
    <s v="660010"/>
    <m/>
    <m/>
    <s v="0"/>
    <s v="District"/>
    <s v="1"/>
    <s v="DO - District Office"/>
    <s v="10"/>
    <x v="0"/>
    <s v="101"/>
    <s v="Chancellor's - Admin. Assistant"/>
    <s v="101A"/>
    <s v="Chancellor's - Admin. Assistant"/>
    <m/>
    <m/>
    <m/>
  </r>
  <r>
    <s v="DMN072"/>
    <x v="0"/>
    <s v="LABORF"/>
    <s v="2026"/>
    <n v="100569.19"/>
    <s v="RP040"/>
    <s v="102RG2"/>
    <s v="2110"/>
    <s v="684000"/>
    <m/>
    <m/>
    <s v="0"/>
    <s v="District"/>
    <s v="1"/>
    <s v="DO - District Office"/>
    <s v="10"/>
    <x v="0"/>
    <s v="102"/>
    <s v="Public Affairs &amp; Development"/>
    <s v="102C"/>
    <s v="CREL Energy Dev (2)"/>
    <m/>
    <m/>
    <m/>
  </r>
  <r>
    <s v="DMC130"/>
    <x v="0"/>
    <s v="LABORF"/>
    <s v="2026"/>
    <n v="69910.559999999998"/>
    <s v="RP040"/>
    <s v="102RG3"/>
    <s v="2191"/>
    <s v="684000"/>
    <m/>
    <m/>
    <s v="0"/>
    <s v="District"/>
    <s v="1"/>
    <s v="DO - District Office"/>
    <s v="10"/>
    <x v="0"/>
    <s v="102"/>
    <s v="Public Affairs &amp; Development"/>
    <s v="102D"/>
    <s v="CREL Academics (3)"/>
    <m/>
    <m/>
    <m/>
  </r>
  <r>
    <s v="DMN089"/>
    <x v="0"/>
    <s v="LABORF"/>
    <s v="2026"/>
    <n v="88888.51"/>
    <s v="RP040"/>
    <s v="102RG3"/>
    <s v="2110"/>
    <s v="684000"/>
    <m/>
    <m/>
    <s v="0"/>
    <s v="District"/>
    <s v="1"/>
    <s v="DO - District Office"/>
    <s v="10"/>
    <x v="0"/>
    <s v="102"/>
    <s v="Public Affairs &amp; Development"/>
    <s v="102D"/>
    <s v="CREL Academics (3)"/>
    <m/>
    <m/>
    <m/>
  </r>
  <r>
    <s v="DMN034"/>
    <x v="0"/>
    <s v="LABORF"/>
    <s v="2026"/>
    <n v="163914.13"/>
    <s v="GU001"/>
    <s v="102GN1"/>
    <s v="2110"/>
    <s v="679000"/>
    <m/>
    <m/>
    <s v="0"/>
    <s v="District"/>
    <s v="1"/>
    <s v="DO - District Office"/>
    <s v="10"/>
    <x v="0"/>
    <s v="102"/>
    <s v="Public Affairs &amp; Development"/>
    <s v="102G"/>
    <s v="AVC Public Affairs &amp; Dev"/>
    <m/>
    <m/>
    <m/>
  </r>
  <r>
    <s v="DMN100"/>
    <x v="0"/>
    <s v="LABORF"/>
    <s v="2026"/>
    <n v="113446.77"/>
    <s v="RP328"/>
    <s v="102KJC"/>
    <s v="2110"/>
    <s v="684000"/>
    <s v="CJFCGA"/>
    <m/>
    <s v="0"/>
    <s v="District"/>
    <s v="1"/>
    <s v="DO - District Office"/>
    <s v="10"/>
    <x v="0"/>
    <s v="102"/>
    <s v="Public Affairs &amp; Development"/>
    <s v="102G"/>
    <s v="AVC Public Affairs &amp; Dev"/>
    <m/>
    <m/>
    <m/>
  </r>
  <r>
    <s v="BMC835"/>
    <x v="0"/>
    <s v="LABORF"/>
    <s v="2026"/>
    <n v="29532.15"/>
    <s v="RP328"/>
    <s v="102KJC"/>
    <s v="2191"/>
    <s v="684000"/>
    <s v="CJFCGA"/>
    <m/>
    <s v="0"/>
    <s v="District"/>
    <s v="1"/>
    <s v="DO - District Office"/>
    <s v="10"/>
    <x v="0"/>
    <s v="102"/>
    <s v="Public Affairs &amp; Development"/>
    <s v="102G"/>
    <s v="AVC Public Affairs &amp; Dev"/>
    <m/>
    <m/>
    <m/>
  </r>
  <r>
    <s v="DPE007"/>
    <x v="0"/>
    <s v="LABORF"/>
    <s v="2026"/>
    <n v="0"/>
    <s v="GU001"/>
    <s v="110ES1"/>
    <s v="2394"/>
    <s v="660010"/>
    <m/>
    <m/>
    <s v="0"/>
    <s v="District"/>
    <s v="1"/>
    <s v="DO - District Office"/>
    <s v="11"/>
    <x v="1"/>
    <s v="110"/>
    <s v="Asst. Chancellor-Educational Svcs"/>
    <s v="110A"/>
    <s v="Asst. Chancellor-Educational Svcs"/>
    <m/>
    <m/>
    <m/>
  </r>
  <r>
    <s v="DMM030"/>
    <x v="0"/>
    <s v="LABORF"/>
    <s v="2026"/>
    <n v="0"/>
    <s v="GU001"/>
    <s v="110ES1"/>
    <s v="1214"/>
    <s v="679000"/>
    <m/>
    <m/>
    <s v="0"/>
    <s v="District"/>
    <s v="1"/>
    <s v="DO - District Office"/>
    <s v="11"/>
    <x v="1"/>
    <s v="110"/>
    <s v="Asst. Chancellor-Educational Svcs"/>
    <s v="110A"/>
    <s v="Asst. Chancellor-Educational Svcs"/>
    <m/>
    <m/>
    <m/>
  </r>
  <r>
    <s v="DMM008"/>
    <x v="0"/>
    <s v="LABORF"/>
    <s v="2026"/>
    <n v="133581.46"/>
    <s v="GU001"/>
    <s v="110ES1"/>
    <s v="1214"/>
    <s v="679000"/>
    <m/>
    <m/>
    <s v="0"/>
    <s v="District"/>
    <s v="1"/>
    <s v="DO - District Office"/>
    <s v="11"/>
    <x v="1"/>
    <s v="110"/>
    <s v="Asst. Chancellor-Educational Svcs"/>
    <s v="110A"/>
    <s v="Asst. Chancellor-Educational Svcs"/>
    <m/>
    <m/>
    <m/>
  </r>
  <r>
    <s v="DML001"/>
    <x v="0"/>
    <s v="LABORF"/>
    <s v="2026"/>
    <n v="84655.73"/>
    <s v="GU001"/>
    <s v="110ES1"/>
    <s v="2190"/>
    <s v="679000"/>
    <m/>
    <m/>
    <s v="0"/>
    <s v="District"/>
    <s v="1"/>
    <s v="DO - District Office"/>
    <s v="11"/>
    <x v="1"/>
    <s v="110"/>
    <s v="Asst. Chancellor-Educational Svcs"/>
    <s v="110A"/>
    <s v="Asst. Chancellor-Educational Svcs"/>
    <m/>
    <m/>
    <m/>
  </r>
  <r>
    <s v="DMM001"/>
    <x v="0"/>
    <s v="LABORF"/>
    <s v="2026"/>
    <n v="0"/>
    <s v="GU001"/>
    <s v="110ES1"/>
    <s v="1214"/>
    <s v="679000"/>
    <m/>
    <m/>
    <s v="0"/>
    <s v="District"/>
    <s v="1"/>
    <s v="DO - District Office"/>
    <s v="11"/>
    <x v="1"/>
    <s v="110"/>
    <s v="Asst. Chancellor-Educational Svcs"/>
    <s v="110A"/>
    <s v="Asst. Chancellor-Educational Svcs"/>
    <m/>
    <m/>
    <m/>
  </r>
  <r>
    <s v="DTM015"/>
    <x v="0"/>
    <s v="LABORF"/>
    <s v="2026"/>
    <n v="0"/>
    <s v="GU001"/>
    <s v="110ES1"/>
    <s v="1214"/>
    <s v="679000"/>
    <m/>
    <m/>
    <s v="0"/>
    <s v="District"/>
    <s v="1"/>
    <s v="DO - District Office"/>
    <s v="11"/>
    <x v="1"/>
    <s v="110"/>
    <s v="Asst. Chancellor-Educational Svcs"/>
    <s v="110A"/>
    <s v="Asst. Chancellor-Educational Svcs"/>
    <m/>
    <m/>
    <m/>
  </r>
  <r>
    <s v="DMC129"/>
    <x v="0"/>
    <s v="LABORF"/>
    <s v="2026"/>
    <n v="14671.72"/>
    <s v="CE035"/>
    <s v="11BBC3"/>
    <s v="2191"/>
    <s v="684000"/>
    <m/>
    <m/>
    <s v="0"/>
    <s v="District"/>
    <s v="1"/>
    <s v="DO - District Office"/>
    <s v="11"/>
    <x v="1"/>
    <s v="11B"/>
    <s v="Assoc. Chanc. Econ &amp; Workfrce Dev"/>
    <s v="11BB"/>
    <s v="Tech Prep Education CC"/>
    <m/>
    <m/>
    <m/>
  </r>
  <r>
    <s v="DMC149"/>
    <x v="0"/>
    <s v="LABORF"/>
    <s v="2026"/>
    <n v="831.99"/>
    <s v="CE015"/>
    <s v="11BCR1"/>
    <s v="2191"/>
    <s v="684000"/>
    <m/>
    <m/>
    <s v="0"/>
    <s v="District"/>
    <s v="1"/>
    <s v="DO - District Office"/>
    <s v="11"/>
    <x v="1"/>
    <s v="11B"/>
    <s v="Assoc. Chanc. Econ &amp; Workfrce Dev"/>
    <s v="11BC"/>
    <s v="Tech Prep Education BC"/>
    <m/>
    <m/>
    <m/>
  </r>
  <r>
    <s v="DPE003"/>
    <x v="0"/>
    <s v="LABORF"/>
    <s v="2026"/>
    <n v="0"/>
    <s v="CE015"/>
    <s v="11BCR1"/>
    <s v="2394"/>
    <s v="684000"/>
    <m/>
    <m/>
    <s v="0"/>
    <s v="District"/>
    <s v="1"/>
    <s v="DO - District Office"/>
    <s v="11"/>
    <x v="1"/>
    <s v="11B"/>
    <s v="Assoc. Chanc. Econ &amp; Workfrce Dev"/>
    <s v="11BC"/>
    <s v="Tech Prep Education BC"/>
    <m/>
    <m/>
    <m/>
  </r>
  <r>
    <s v="DMN079"/>
    <x v="0"/>
    <s v="LABORF"/>
    <s v="2026"/>
    <n v="41464.79"/>
    <s v="RP615"/>
    <s v="117A01"/>
    <s v="2110"/>
    <s v="684000"/>
    <s v="HRTPA"/>
    <m/>
    <s v="0"/>
    <s v="District"/>
    <s v="1"/>
    <s v="DO - District Office"/>
    <s v="11"/>
    <x v="1"/>
    <s v="11B"/>
    <s v="Assoc. Chanc. Econ &amp; Workfrce Dev"/>
    <s v="11BH"/>
    <s v="Clean Energy"/>
    <m/>
    <m/>
    <m/>
  </r>
  <r>
    <s v="DPE042"/>
    <x v="0"/>
    <s v="LABORF"/>
    <s v="2026"/>
    <n v="0"/>
    <s v="RP615"/>
    <s v="117A01"/>
    <s v="2394"/>
    <s v="684000"/>
    <m/>
    <m/>
    <s v="0"/>
    <s v="District"/>
    <s v="1"/>
    <s v="DO - District Office"/>
    <s v="11"/>
    <x v="1"/>
    <s v="11B"/>
    <s v="Assoc. Chanc. Econ &amp; Workfrce Dev"/>
    <s v="11BH"/>
    <s v="Clean Energy"/>
    <m/>
    <m/>
    <m/>
  </r>
  <r>
    <s v="BPE008"/>
    <x v="0"/>
    <s v="LABORF"/>
    <s v="2026"/>
    <n v="0"/>
    <s v="RP615"/>
    <s v="117A01"/>
    <s v="2394"/>
    <s v="684000"/>
    <s v="HRTPA"/>
    <m/>
    <s v="0"/>
    <s v="District"/>
    <s v="1"/>
    <s v="DO - District Office"/>
    <s v="11"/>
    <x v="1"/>
    <s v="11B"/>
    <s v="Assoc. Chanc. Econ &amp; Workfrce Dev"/>
    <s v="11BH"/>
    <s v="Clean Energy"/>
    <m/>
    <m/>
    <m/>
  </r>
  <r>
    <s v="DMC066"/>
    <x v="0"/>
    <s v="LABORF"/>
    <s v="2026"/>
    <n v="40612.800000000003"/>
    <s v="RP615"/>
    <s v="117A01"/>
    <s v="2191"/>
    <s v="684000"/>
    <s v="HRTPA"/>
    <m/>
    <s v="0"/>
    <s v="District"/>
    <s v="1"/>
    <s v="DO - District Office"/>
    <s v="11"/>
    <x v="1"/>
    <s v="11B"/>
    <s v="Assoc. Chanc. Econ &amp; Workfrce Dev"/>
    <s v="11BH"/>
    <s v="Clean Energy"/>
    <m/>
    <m/>
    <m/>
  </r>
  <r>
    <s v="DMC206"/>
    <x v="0"/>
    <s v="LABORF"/>
    <s v="2026"/>
    <n v="25587.26"/>
    <s v="RP682"/>
    <s v="11BHJ1"/>
    <s v="2191"/>
    <s v="684000"/>
    <m/>
    <m/>
    <s v="0"/>
    <s v="District"/>
    <s v="1"/>
    <s v="DO - District Office"/>
    <s v="11"/>
    <x v="1"/>
    <s v="11B"/>
    <s v="Assoc. Chanc. Econ &amp; Workfrce Dev"/>
    <s v="11BH"/>
    <s v="Clean Energy"/>
    <m/>
    <m/>
    <m/>
  </r>
  <r>
    <s v="DMC149"/>
    <x v="0"/>
    <s v="LABORF"/>
    <s v="2026"/>
    <n v="1486.11"/>
    <s v="RP682"/>
    <s v="11BHJ1"/>
    <s v="2191"/>
    <s v="684000"/>
    <m/>
    <m/>
    <s v="0"/>
    <s v="District"/>
    <s v="1"/>
    <s v="DO - District Office"/>
    <s v="11"/>
    <x v="1"/>
    <s v="11B"/>
    <s v="Assoc. Chanc. Econ &amp; Workfrce Dev"/>
    <s v="11BH"/>
    <s v="Clean Energy"/>
    <m/>
    <m/>
    <m/>
  </r>
  <r>
    <s v="DMC149"/>
    <x v="0"/>
    <s v="LABORF"/>
    <s v="2026"/>
    <n v="2696.8"/>
    <s v="RP682"/>
    <s v="11BZE2"/>
    <s v="2191"/>
    <s v="684000"/>
    <m/>
    <m/>
    <s v="0"/>
    <s v="District"/>
    <s v="1"/>
    <s v="DO - District Office"/>
    <s v="11"/>
    <x v="1"/>
    <s v="11B"/>
    <s v="Assoc. Chanc. Econ &amp; Workfrce Dev"/>
    <s v="11BH"/>
    <s v="Clean Energy"/>
    <m/>
    <m/>
    <m/>
  </r>
  <r>
    <s v="DPE093"/>
    <x v="0"/>
    <s v="LABORF"/>
    <s v="2026"/>
    <n v="0"/>
    <s v="CE005"/>
    <s v="117ETE"/>
    <s v="2412"/>
    <s v="684000"/>
    <m/>
    <m/>
    <s v="0"/>
    <s v="District"/>
    <s v="1"/>
    <s v="DO - District Office"/>
    <s v="11"/>
    <x v="1"/>
    <s v="11B"/>
    <s v="Assoc. Chanc. Econ &amp; Workfrce Dev"/>
    <s v="11BJ"/>
    <s v="Workplace Learning"/>
    <m/>
    <m/>
    <m/>
  </r>
  <r>
    <s v="DPE027"/>
    <x v="0"/>
    <s v="LABORF"/>
    <s v="2026"/>
    <n v="0"/>
    <s v="CE005"/>
    <s v="117ETE"/>
    <s v="2412"/>
    <s v="684000"/>
    <m/>
    <m/>
    <s v="0"/>
    <s v="District"/>
    <s v="1"/>
    <s v="DO - District Office"/>
    <s v="11"/>
    <x v="1"/>
    <s v="11B"/>
    <s v="Assoc. Chanc. Econ &amp; Workfrce Dev"/>
    <s v="11BJ"/>
    <s v="Workplace Learning"/>
    <m/>
    <m/>
    <m/>
  </r>
  <r>
    <s v="DPE028"/>
    <x v="0"/>
    <s v="LABORF"/>
    <s v="2026"/>
    <n v="0"/>
    <s v="CE005"/>
    <s v="117ETE"/>
    <s v="2394"/>
    <s v="684000"/>
    <m/>
    <m/>
    <s v="0"/>
    <s v="District"/>
    <s v="1"/>
    <s v="DO - District Office"/>
    <s v="11"/>
    <x v="1"/>
    <s v="11B"/>
    <s v="Assoc. Chanc. Econ &amp; Workfrce Dev"/>
    <s v="11BJ"/>
    <s v="Workplace Learning"/>
    <m/>
    <m/>
    <m/>
  </r>
  <r>
    <s v="DMN043"/>
    <x v="0"/>
    <s v="LABORF"/>
    <s v="2026"/>
    <n v="13715.42"/>
    <s v="CE005"/>
    <s v="117ETE"/>
    <s v="2110"/>
    <s v="684000"/>
    <m/>
    <m/>
    <s v="0"/>
    <s v="District"/>
    <s v="1"/>
    <s v="DO - District Office"/>
    <s v="11"/>
    <x v="1"/>
    <s v="11B"/>
    <s v="Assoc. Chanc. Econ &amp; Workfrce Dev"/>
    <s v="11BJ"/>
    <s v="Workplace Learning"/>
    <m/>
    <m/>
    <m/>
  </r>
  <r>
    <s v="DPE017"/>
    <x v="0"/>
    <s v="LABORF"/>
    <s v="2026"/>
    <n v="0"/>
    <s v="CE005"/>
    <s v="117ETE"/>
    <s v="2412"/>
    <s v="611000"/>
    <m/>
    <m/>
    <s v="0"/>
    <s v="District"/>
    <s v="1"/>
    <s v="DO - District Office"/>
    <s v="11"/>
    <x v="1"/>
    <s v="11B"/>
    <s v="Assoc. Chanc. Econ &amp; Workfrce Dev"/>
    <s v="11BJ"/>
    <s v="Workplace Learning"/>
    <m/>
    <m/>
    <m/>
  </r>
  <r>
    <s v="DPE029"/>
    <x v="0"/>
    <s v="LABORF"/>
    <s v="2026"/>
    <n v="0"/>
    <s v="CE005"/>
    <s v="117ETE"/>
    <s v="2412"/>
    <s v="684000"/>
    <m/>
    <m/>
    <s v="0"/>
    <s v="District"/>
    <s v="1"/>
    <s v="DO - District Office"/>
    <s v="11"/>
    <x v="1"/>
    <s v="11B"/>
    <s v="Assoc. Chanc. Econ &amp; Workfrce Dev"/>
    <s v="11BJ"/>
    <s v="Workplace Learning"/>
    <m/>
    <m/>
    <m/>
  </r>
  <r>
    <s v="DPE030"/>
    <x v="0"/>
    <s v="LABORF"/>
    <s v="2026"/>
    <n v="0"/>
    <s v="CE005"/>
    <s v="117ETE"/>
    <s v="2394"/>
    <s v="684000"/>
    <m/>
    <m/>
    <s v="0"/>
    <s v="District"/>
    <s v="1"/>
    <s v="DO - District Office"/>
    <s v="11"/>
    <x v="1"/>
    <s v="11B"/>
    <s v="Assoc. Chanc. Econ &amp; Workfrce Dev"/>
    <s v="11BJ"/>
    <s v="Workplace Learning"/>
    <m/>
    <m/>
    <m/>
  </r>
  <r>
    <s v="DPE054"/>
    <x v="0"/>
    <s v="LABORF"/>
    <s v="2026"/>
    <n v="0"/>
    <s v="CE005"/>
    <s v="117ETE"/>
    <s v="2412"/>
    <s v="684000"/>
    <m/>
    <m/>
    <s v="0"/>
    <s v="District"/>
    <s v="1"/>
    <s v="DO - District Office"/>
    <s v="11"/>
    <x v="1"/>
    <s v="11B"/>
    <s v="Assoc. Chanc. Econ &amp; Workfrce Dev"/>
    <s v="11BJ"/>
    <s v="Workplace Learning"/>
    <m/>
    <m/>
    <m/>
  </r>
  <r>
    <s v="DMC154"/>
    <x v="0"/>
    <s v="LABORF"/>
    <s v="2026"/>
    <n v="0"/>
    <s v="CE005"/>
    <s v="117ETE"/>
    <s v="2191"/>
    <s v="684000"/>
    <m/>
    <m/>
    <s v="0"/>
    <s v="District"/>
    <s v="1"/>
    <s v="DO - District Office"/>
    <s v="11"/>
    <x v="1"/>
    <s v="11B"/>
    <s v="Assoc. Chanc. Econ &amp; Workfrce Dev"/>
    <s v="11BJ"/>
    <s v="Workplace Learning"/>
    <m/>
    <m/>
    <m/>
  </r>
  <r>
    <s v="DPE090"/>
    <x v="0"/>
    <s v="LABORF"/>
    <s v="2026"/>
    <n v="0"/>
    <s v="CE005"/>
    <s v="117ETE"/>
    <s v="2412"/>
    <s v="684000"/>
    <m/>
    <m/>
    <s v="0"/>
    <s v="District"/>
    <s v="1"/>
    <s v="DO - District Office"/>
    <s v="11"/>
    <x v="1"/>
    <s v="11B"/>
    <s v="Assoc. Chanc. Econ &amp; Workfrce Dev"/>
    <s v="11BJ"/>
    <s v="Workplace Learning"/>
    <m/>
    <m/>
    <m/>
  </r>
  <r>
    <s v="DMN083"/>
    <x v="0"/>
    <s v="LABORF"/>
    <s v="2026"/>
    <n v="27669.95"/>
    <s v="RP676"/>
    <s v="11BK58"/>
    <s v="2110"/>
    <s v="684000"/>
    <m/>
    <m/>
    <s v="0"/>
    <s v="District"/>
    <s v="1"/>
    <s v="DO - District Office"/>
    <s v="11"/>
    <x v="1"/>
    <s v="11B"/>
    <s v="Assoc. Chanc. Econ &amp; Workfrce Dev"/>
    <s v="11BK"/>
    <s v="SWF Fiscal Agent"/>
    <m/>
    <m/>
    <m/>
  </r>
  <r>
    <s v="DMC180"/>
    <x v="0"/>
    <s v="LABORF"/>
    <s v="2026"/>
    <n v="16657.259999999998"/>
    <s v="RP676"/>
    <s v="11BK59"/>
    <s v="2191"/>
    <s v="684000"/>
    <m/>
    <m/>
    <s v="0"/>
    <s v="District"/>
    <s v="1"/>
    <s v="DO - District Office"/>
    <s v="11"/>
    <x v="1"/>
    <s v="11B"/>
    <s v="Assoc. Chanc. Econ &amp; Workfrce Dev"/>
    <s v="11BK"/>
    <s v="SWF Fiscal Agent"/>
    <m/>
    <m/>
    <m/>
  </r>
  <r>
    <s v="DMC171"/>
    <x v="0"/>
    <s v="LABORF"/>
    <s v="2026"/>
    <n v="63646.31"/>
    <s v="RP613"/>
    <s v="11BWLA"/>
    <s v="2191"/>
    <s v="684000"/>
    <m/>
    <m/>
    <s v="0"/>
    <s v="District"/>
    <s v="1"/>
    <s v="DO - District Office"/>
    <s v="11"/>
    <x v="1"/>
    <s v="11B"/>
    <s v="Assoc. Chanc. Econ &amp; Workfrce Dev"/>
    <s v="11BW"/>
    <s v="Econ &amp; Workfrce Dev"/>
    <m/>
    <m/>
    <m/>
  </r>
  <r>
    <s v="DMN096"/>
    <x v="0"/>
    <s v="LABORF"/>
    <s v="2026"/>
    <n v="167712.32000000001"/>
    <s v="GU001"/>
    <s v="120BS0"/>
    <s v="2110"/>
    <s v="672000"/>
    <m/>
    <m/>
    <s v="0"/>
    <s v="District"/>
    <s v="1"/>
    <s v="DO - District Office"/>
    <s v="12"/>
    <x v="2"/>
    <s v="120"/>
    <s v="Asst. Chancellor, Admin Svcs."/>
    <s v="120A"/>
    <s v="Asst. Chancellor - Admin Svcs."/>
    <m/>
    <m/>
    <m/>
  </r>
  <r>
    <s v="DMC190"/>
    <x v="0"/>
    <s v="LABORF"/>
    <s v="2026"/>
    <n v="87308.71"/>
    <s v="GU001"/>
    <s v="120BS1"/>
    <s v="2191"/>
    <s v="672000"/>
    <m/>
    <m/>
    <s v="0"/>
    <s v="District"/>
    <s v="1"/>
    <s v="DO - District Office"/>
    <s v="12"/>
    <x v="2"/>
    <s v="120"/>
    <s v="Asst. Chancellor, Admin Svcs."/>
    <s v="120A"/>
    <s v="Asst. Chancellor - Admin Svcs."/>
    <m/>
    <m/>
    <m/>
  </r>
  <r>
    <s v="DMC065"/>
    <x v="0"/>
    <s v="LABORF"/>
    <s v="2026"/>
    <n v="54614.04"/>
    <s v="GU001"/>
    <s v="122BS2"/>
    <s v="2191"/>
    <s v="672000"/>
    <m/>
    <m/>
    <s v="0"/>
    <s v="District"/>
    <s v="1"/>
    <s v="DO - District Office"/>
    <s v="12"/>
    <x v="2"/>
    <s v="122"/>
    <s v="Director of Accounting Services"/>
    <s v="122A"/>
    <s v="Director of Accounting Services"/>
    <m/>
    <m/>
    <m/>
  </r>
  <r>
    <s v="DMC105"/>
    <x v="0"/>
    <s v="LABORF"/>
    <s v="2026"/>
    <n v="50777.42"/>
    <s v="GU001"/>
    <s v="122BS7"/>
    <s v="2191"/>
    <s v="672000"/>
    <m/>
    <m/>
    <s v="0"/>
    <s v="District"/>
    <s v="1"/>
    <s v="DO - District Office"/>
    <s v="12"/>
    <x v="2"/>
    <s v="122"/>
    <s v="Director of Accounting Services"/>
    <s v="122A"/>
    <s v="Director of Accounting Services"/>
    <m/>
    <m/>
    <m/>
  </r>
  <r>
    <s v="DTN001"/>
    <x v="0"/>
    <s v="LABORF"/>
    <s v="2026"/>
    <n v="0"/>
    <s v="GU001"/>
    <s v="122BS3"/>
    <s v="2110"/>
    <s v="672000"/>
    <m/>
    <m/>
    <s v="0"/>
    <s v="District"/>
    <s v="1"/>
    <s v="DO - District Office"/>
    <s v="12"/>
    <x v="2"/>
    <s v="122"/>
    <s v="Director of Accounting Services"/>
    <s v="122B"/>
    <s v="BC Business Office"/>
    <m/>
    <m/>
    <m/>
  </r>
  <r>
    <s v="DMN030"/>
    <x v="0"/>
    <s v="LABORF"/>
    <s v="2026"/>
    <n v="128201.95"/>
    <s v="GU001"/>
    <s v="122BS4"/>
    <s v="2110"/>
    <s v="672000"/>
    <m/>
    <m/>
    <s v="0"/>
    <s v="District"/>
    <s v="1"/>
    <s v="DO - District Office"/>
    <s v="12"/>
    <x v="2"/>
    <s v="122"/>
    <s v="Director of Accounting Services"/>
    <s v="122P"/>
    <s v="PC Business Office"/>
    <m/>
    <m/>
    <m/>
  </r>
  <r>
    <s v="DMC169"/>
    <x v="0"/>
    <s v="LABOR"/>
    <s v="2026"/>
    <n v="0"/>
    <s v="GU001"/>
    <s v="12DMR0"/>
    <s v="2191"/>
    <s v="677050"/>
    <m/>
    <m/>
    <s v="0"/>
    <s v="District"/>
    <s v="1"/>
    <s v="DO - District Office"/>
    <s v="12"/>
    <x v="2"/>
    <s v="12D"/>
    <s v="Risk Mgmt &amp; Safety"/>
    <s v="12DA"/>
    <s v="Risk Mgmt &amp; Safety"/>
    <m/>
    <m/>
    <m/>
  </r>
  <r>
    <s v="DTN028"/>
    <x v="0"/>
    <s v="LABORF"/>
    <s v="2026"/>
    <n v="0"/>
    <s v="GU001"/>
    <s v="130IT0"/>
    <s v="2110"/>
    <s v="678000"/>
    <m/>
    <m/>
    <s v="0"/>
    <s v="District"/>
    <s v="1"/>
    <s v="DO - District Office"/>
    <s v="13"/>
    <x v="3"/>
    <s v="130"/>
    <s v="IT-Dir. Information Technology"/>
    <s v="130A"/>
    <s v="IT-Dir. Information Technology"/>
    <m/>
    <m/>
    <m/>
  </r>
  <r>
    <s v="DMC174"/>
    <x v="0"/>
    <s v="LABORF"/>
    <s v="2026"/>
    <n v="53281.97"/>
    <s v="GU001"/>
    <s v="130IT0"/>
    <s v="2191"/>
    <s v="678000"/>
    <m/>
    <m/>
    <s v="0"/>
    <s v="District"/>
    <s v="1"/>
    <s v="DO - District Office"/>
    <s v="13"/>
    <x v="3"/>
    <s v="130"/>
    <s v="IT-Dir. Information Technology"/>
    <s v="130A"/>
    <s v="IT-Dir. Information Technology"/>
    <m/>
    <m/>
    <m/>
  </r>
  <r>
    <s v="DMC170"/>
    <x v="0"/>
    <s v="LABORF"/>
    <s v="2026"/>
    <n v="132850.54999999999"/>
    <s v="GU001"/>
    <s v="131IS0"/>
    <s v="2191"/>
    <s v="678000"/>
    <m/>
    <m/>
    <s v="0"/>
    <s v="District"/>
    <s v="1"/>
    <s v="DO - District Office"/>
    <s v="13"/>
    <x v="3"/>
    <s v="131"/>
    <s v="IT-Director, Security"/>
    <s v="131A"/>
    <s v="IT-Director, Security"/>
    <m/>
    <m/>
    <m/>
  </r>
  <r>
    <s v="DMC077"/>
    <x v="0"/>
    <s v="LABORF"/>
    <s v="2026"/>
    <n v="96372.52"/>
    <s v="RP533"/>
    <s v="131TS0"/>
    <s v="2191"/>
    <s v="678000"/>
    <m/>
    <m/>
    <s v="0"/>
    <s v="District"/>
    <s v="1"/>
    <s v="DO - District Office"/>
    <s v="13"/>
    <x v="3"/>
    <s v="131"/>
    <s v="IT-Director, Security"/>
    <s v="131A"/>
    <s v="IT-Director, Security"/>
    <m/>
    <m/>
    <m/>
  </r>
  <r>
    <s v="DMN066"/>
    <x v="0"/>
    <s v="LABORF"/>
    <s v="2026"/>
    <n v="134531.96"/>
    <s v="GU001"/>
    <s v="132EA0"/>
    <s v="2110"/>
    <s v="678000"/>
    <m/>
    <m/>
    <s v="0"/>
    <s v="District"/>
    <s v="1"/>
    <s v="DO - District Office"/>
    <s v="13"/>
    <x v="3"/>
    <s v="132"/>
    <s v="IT-Director, Enterprise Application"/>
    <s v="132A"/>
    <s v="IT-Director, Enterprise Application"/>
    <m/>
    <m/>
    <m/>
  </r>
  <r>
    <s v="DMN067"/>
    <x v="0"/>
    <s v="LABORF"/>
    <s v="2026"/>
    <n v="175045.39"/>
    <s v="GU001"/>
    <s v="133II0"/>
    <s v="2110"/>
    <s v="678000"/>
    <m/>
    <m/>
    <s v="0"/>
    <s v="District"/>
    <s v="1"/>
    <s v="DO - District Office"/>
    <s v="13"/>
    <x v="3"/>
    <s v="133"/>
    <s v="IT-Director, IT Infrastructure"/>
    <s v="133A"/>
    <s v="IT-Director, IT Infrastructure"/>
    <m/>
    <m/>
    <m/>
  </r>
  <r>
    <s v="DMC167"/>
    <x v="0"/>
    <s v="LABORF"/>
    <s v="2026"/>
    <n v="77168.22"/>
    <s v="GU001"/>
    <s v="140HR8"/>
    <s v="2191"/>
    <s v="673000"/>
    <m/>
    <m/>
    <s v="0"/>
    <s v="District"/>
    <s v="1"/>
    <s v="DO - District Office"/>
    <s v="14"/>
    <x v="4"/>
    <s v="140"/>
    <s v="HR - Vice Chancellor"/>
    <s v="140A"/>
    <s v="HR - Vice Chancellor"/>
    <m/>
    <m/>
    <m/>
  </r>
  <r>
    <s v="DTN003"/>
    <x v="0"/>
    <s v="LABORF"/>
    <s v="2026"/>
    <n v="0"/>
    <s v="GU001"/>
    <s v="145HR3"/>
    <s v="2110"/>
    <s v="673000"/>
    <m/>
    <m/>
    <s v="0"/>
    <s v="District"/>
    <s v="1"/>
    <s v="DO - District Office"/>
    <s v="14"/>
    <x v="4"/>
    <s v="145"/>
    <s v="District HR"/>
    <s v="145B"/>
    <s v="HR Manager - BC"/>
    <m/>
    <m/>
    <m/>
  </r>
  <r>
    <s v="DMC145"/>
    <x v="0"/>
    <s v="LABORF"/>
    <s v="2026"/>
    <n v="81074.759999999995"/>
    <s v="GU001"/>
    <s v="145HR3"/>
    <s v="2191"/>
    <s v="673000"/>
    <m/>
    <m/>
    <s v="0"/>
    <s v="District"/>
    <s v="1"/>
    <s v="DO - District Office"/>
    <s v="14"/>
    <x v="4"/>
    <s v="145"/>
    <s v="District HR"/>
    <s v="145B"/>
    <s v="HR Manager - BC"/>
    <m/>
    <m/>
    <m/>
  </r>
  <r>
    <s v="DMC203"/>
    <x v="0"/>
    <s v="LABORF"/>
    <s v="2026"/>
    <n v="71658.28"/>
    <s v="GU001"/>
    <s v="145HR3"/>
    <s v="2191"/>
    <s v="673000"/>
    <m/>
    <m/>
    <s v="0"/>
    <s v="District"/>
    <s v="1"/>
    <s v="DO - District Office"/>
    <s v="14"/>
    <x v="4"/>
    <s v="145"/>
    <s v="District HR"/>
    <s v="145B"/>
    <s v="HR Manager - BC"/>
    <m/>
    <m/>
    <m/>
  </r>
  <r>
    <s v="DMC059"/>
    <x v="0"/>
    <s v="LABORF"/>
    <s v="2026"/>
    <n v="58813.32"/>
    <s v="GU001"/>
    <s v="145HR3"/>
    <s v="2191"/>
    <s v="673000"/>
    <m/>
    <m/>
    <s v="0"/>
    <s v="District"/>
    <s v="1"/>
    <s v="DO - District Office"/>
    <s v="14"/>
    <x v="4"/>
    <s v="145"/>
    <s v="District HR"/>
    <s v="145B"/>
    <s v="HR Manager - BC"/>
    <m/>
    <m/>
    <m/>
  </r>
  <r>
    <s v="DMN051"/>
    <x v="0"/>
    <s v="LABORF"/>
    <s v="2026"/>
    <n v="90142.85"/>
    <s v="GU001"/>
    <s v="18F000"/>
    <s v="2110"/>
    <s v="711001"/>
    <m/>
    <m/>
    <s v="0"/>
    <s v="District"/>
    <s v="1"/>
    <s v="DO - District Office"/>
    <s v="18"/>
    <x v="17"/>
    <s v="18F"/>
    <s v="DO - Construction"/>
    <s v="18FA"/>
    <s v="DO - Construction"/>
    <m/>
    <m/>
    <m/>
  </r>
  <r>
    <s v="BTM003"/>
    <x v="0"/>
    <s v="LABORF"/>
    <s v="2026"/>
    <n v="0"/>
    <s v="GU001"/>
    <s v="200PR0"/>
    <s v="1214"/>
    <s v="679000"/>
    <m/>
    <m/>
    <s v="0"/>
    <s v="District"/>
    <s v="2"/>
    <s v="Bakersfield College"/>
    <s v="20"/>
    <x v="5"/>
    <s v="200"/>
    <s v="President - Bakersfield College"/>
    <s v="200A"/>
    <s v="BC - President"/>
    <m/>
    <m/>
    <m/>
  </r>
  <r>
    <s v="BPE678"/>
    <x v="0"/>
    <s v="LABORF"/>
    <s v="2026"/>
    <n v="0"/>
    <s v="GU001"/>
    <s v="206AM1"/>
    <s v="2394"/>
    <s v="696011"/>
    <m/>
    <m/>
    <s v="0"/>
    <s v="District"/>
    <s v="2"/>
    <s v="Bakersfield College"/>
    <s v="20"/>
    <x v="5"/>
    <s v="206"/>
    <s v="BC Athletics"/>
    <s v="206A"/>
    <s v="BC Athletics"/>
    <m/>
    <m/>
    <m/>
  </r>
  <r>
    <s v="BMN208"/>
    <x v="0"/>
    <s v="LABORF"/>
    <s v="2026"/>
    <n v="113446.77"/>
    <s v="GU001"/>
    <s v="206AT0"/>
    <s v="2110"/>
    <s v="696011"/>
    <m/>
    <m/>
    <s v="0"/>
    <s v="District"/>
    <s v="2"/>
    <s v="Bakersfield College"/>
    <s v="20"/>
    <x v="5"/>
    <s v="206"/>
    <s v="BC Athletics"/>
    <s v="206A"/>
    <s v="BC Athletics"/>
    <m/>
    <m/>
    <m/>
  </r>
  <r>
    <s v="BMC032"/>
    <x v="0"/>
    <s v="LABORF"/>
    <s v="2026"/>
    <n v="77168.22"/>
    <s v="GU001"/>
    <s v="206AT0"/>
    <s v="2191"/>
    <s v="696011"/>
    <m/>
    <m/>
    <s v="0"/>
    <s v="District"/>
    <s v="2"/>
    <s v="Bakersfield College"/>
    <s v="20"/>
    <x v="5"/>
    <s v="206"/>
    <s v="BC Athletics"/>
    <s v="206A"/>
    <s v="BC Athletics"/>
    <m/>
    <m/>
    <m/>
  </r>
  <r>
    <s v="BMF689"/>
    <x v="0"/>
    <s v="LABORF"/>
    <s v="2026"/>
    <n v="107260.37"/>
    <s v="GU001"/>
    <s v="206AT0"/>
    <s v="1100"/>
    <s v="083550"/>
    <m/>
    <m/>
    <s v="0"/>
    <s v="District"/>
    <s v="2"/>
    <s v="Bakersfield College"/>
    <s v="20"/>
    <x v="5"/>
    <s v="206"/>
    <s v="BC Athletics"/>
    <s v="206A"/>
    <s v="BC Athletics"/>
    <m/>
    <m/>
    <m/>
  </r>
  <r>
    <s v="BMN207"/>
    <x v="0"/>
    <s v="LABORF"/>
    <s v="2026"/>
    <n v="122169.76"/>
    <s v="GU001"/>
    <s v="206AT0"/>
    <s v="2110"/>
    <s v="696011"/>
    <m/>
    <m/>
    <s v="0"/>
    <s v="District"/>
    <s v="2"/>
    <s v="Bakersfield College"/>
    <s v="20"/>
    <x v="5"/>
    <s v="206"/>
    <s v="BC Athletics"/>
    <s v="206A"/>
    <s v="BC Athletics"/>
    <m/>
    <m/>
    <m/>
  </r>
  <r>
    <s v="BMN088"/>
    <x v="0"/>
    <s v="LABORF"/>
    <s v="2026"/>
    <n v="98116.29"/>
    <s v="GU001"/>
    <s v="206AT0"/>
    <s v="2110"/>
    <s v="696011"/>
    <m/>
    <m/>
    <s v="0"/>
    <s v="District"/>
    <s v="2"/>
    <s v="Bakersfield College"/>
    <s v="20"/>
    <x v="5"/>
    <s v="206"/>
    <s v="BC Athletics"/>
    <s v="206A"/>
    <s v="BC Athletics"/>
    <m/>
    <m/>
    <m/>
  </r>
  <r>
    <s v="BPE700"/>
    <x v="0"/>
    <s v="LABORF"/>
    <s v="2026"/>
    <n v="0"/>
    <s v="GU001"/>
    <s v="206AT0"/>
    <s v="2394"/>
    <s v="696011"/>
    <m/>
    <m/>
    <s v="0"/>
    <s v="District"/>
    <s v="2"/>
    <s v="Bakersfield College"/>
    <s v="20"/>
    <x v="5"/>
    <s v="206"/>
    <s v="BC Athletics"/>
    <s v="206A"/>
    <s v="BC Athletics"/>
    <m/>
    <m/>
    <m/>
  </r>
  <r>
    <s v="BMF586"/>
    <x v="0"/>
    <s v="LABORF"/>
    <s v="2026"/>
    <n v="122136.28"/>
    <s v="GU001"/>
    <s v="206PH1"/>
    <s v="1100"/>
    <s v="083500"/>
    <m/>
    <m/>
    <s v="0"/>
    <s v="District"/>
    <s v="2"/>
    <s v="Bakersfield College"/>
    <s v="20"/>
    <x v="5"/>
    <s v="206"/>
    <s v="BC Athletics"/>
    <s v="206B"/>
    <s v="BC Athletics-INST"/>
    <m/>
    <m/>
    <m/>
  </r>
  <r>
    <s v="BTF115"/>
    <x v="0"/>
    <s v="LABORF"/>
    <s v="2026"/>
    <n v="0"/>
    <s v="GU001"/>
    <s v="206PH1"/>
    <s v="1311"/>
    <s v="127000"/>
    <m/>
    <m/>
    <s v="0"/>
    <s v="District"/>
    <s v="2"/>
    <s v="Bakersfield College"/>
    <s v="20"/>
    <x v="5"/>
    <s v="206"/>
    <s v="BC Athletics"/>
    <s v="206B"/>
    <s v="BC Athletics-INST"/>
    <m/>
    <m/>
    <m/>
  </r>
  <r>
    <s v="BMF634"/>
    <x v="0"/>
    <s v="LABORF"/>
    <s v="2026"/>
    <n v="110649.45"/>
    <s v="GU001"/>
    <s v="206PH1"/>
    <s v="1100"/>
    <s v="083500"/>
    <m/>
    <m/>
    <s v="0"/>
    <s v="District"/>
    <s v="2"/>
    <s v="Bakersfield College"/>
    <s v="20"/>
    <x v="5"/>
    <s v="206"/>
    <s v="BC Athletics"/>
    <s v="206B"/>
    <s v="BC Athletics-INST"/>
    <m/>
    <m/>
    <m/>
  </r>
  <r>
    <s v="BMF679"/>
    <x v="0"/>
    <s v="LABORF"/>
    <s v="2026"/>
    <n v="114769.85"/>
    <s v="GU001"/>
    <s v="206PH1"/>
    <s v="1100"/>
    <s v="083550"/>
    <m/>
    <m/>
    <s v="0"/>
    <s v="District"/>
    <s v="2"/>
    <s v="Bakersfield College"/>
    <s v="20"/>
    <x v="5"/>
    <s v="206"/>
    <s v="BC Athletics"/>
    <s v="206B"/>
    <s v="BC Athletics-INST"/>
    <m/>
    <m/>
    <m/>
  </r>
  <r>
    <s v="BMN108"/>
    <x v="0"/>
    <s v="LABORF"/>
    <s v="2026"/>
    <n v="143667.9"/>
    <s v="GU001"/>
    <s v="20BPI2"/>
    <s v="2110"/>
    <s v="671000"/>
    <m/>
    <m/>
    <s v="0"/>
    <s v="District"/>
    <s v="2"/>
    <s v="Bakersfield College"/>
    <s v="20"/>
    <x v="5"/>
    <s v="20B"/>
    <s v="Public Information"/>
    <s v="20BA"/>
    <s v="BC - Marketing &amp; Public Relations"/>
    <m/>
    <m/>
    <m/>
  </r>
  <r>
    <s v="BMC728"/>
    <x v="0"/>
    <s v="LABORF"/>
    <s v="2026"/>
    <n v="17914.57"/>
    <s v="GU001"/>
    <s v="20BPI2"/>
    <s v="2191"/>
    <s v="671000"/>
    <m/>
    <m/>
    <s v="0"/>
    <s v="District"/>
    <s v="2"/>
    <s v="Bakersfield College"/>
    <s v="20"/>
    <x v="5"/>
    <s v="20B"/>
    <s v="Public Information"/>
    <s v="20BA"/>
    <s v="BC - Marketing &amp; Public Relations"/>
    <m/>
    <m/>
    <m/>
  </r>
  <r>
    <s v="BMC070"/>
    <x v="0"/>
    <s v="LABORF"/>
    <s v="2026"/>
    <n v="61790.73"/>
    <s v="RP681"/>
    <s v="20DAY1"/>
    <s v="2191"/>
    <s v="684000"/>
    <s v="EET002"/>
    <m/>
    <s v="0"/>
    <s v="District"/>
    <s v="2"/>
    <s v="Bakersfield College"/>
    <s v="20"/>
    <x v="5"/>
    <s v="20D"/>
    <s v="President - Bakersfield College"/>
    <s v="20DA"/>
    <s v="BC Tech Program"/>
    <m/>
    <m/>
    <m/>
  </r>
  <r>
    <s v="BMN001"/>
    <x v="0"/>
    <s v="LABORF"/>
    <s v="2026"/>
    <n v="124105.73"/>
    <s v="GU001"/>
    <s v="20IIF0"/>
    <s v="2110"/>
    <s v="678020"/>
    <m/>
    <m/>
    <s v="0"/>
    <s v="District"/>
    <s v="2"/>
    <s v="Bakersfield College"/>
    <s v="20"/>
    <x v="5"/>
    <s v="20I"/>
    <s v="Information Services"/>
    <s v="20IA"/>
    <s v="Information Services"/>
    <m/>
    <m/>
    <m/>
  </r>
  <r>
    <s v="BMC662"/>
    <x v="0"/>
    <s v="LABORF"/>
    <s v="2026"/>
    <n v="73449.850000000006"/>
    <s v="GU001"/>
    <s v="20IIF0"/>
    <s v="2191"/>
    <s v="678012"/>
    <m/>
    <m/>
    <s v="0"/>
    <s v="District"/>
    <s v="2"/>
    <s v="Bakersfield College"/>
    <s v="20"/>
    <x v="5"/>
    <s v="20I"/>
    <s v="Information Services"/>
    <s v="20IA"/>
    <s v="Information Services"/>
    <m/>
    <m/>
    <m/>
  </r>
  <r>
    <s v="BMC722"/>
    <x v="0"/>
    <s v="LABORF"/>
    <s v="2026"/>
    <n v="89491.36"/>
    <s v="GU001"/>
    <s v="20IIF0"/>
    <s v="2191"/>
    <s v="678012"/>
    <m/>
    <m/>
    <s v="0"/>
    <s v="District"/>
    <s v="2"/>
    <s v="Bakersfield College"/>
    <s v="20"/>
    <x v="5"/>
    <s v="20I"/>
    <s v="Information Services"/>
    <s v="20IA"/>
    <s v="Information Services"/>
    <m/>
    <m/>
    <m/>
  </r>
  <r>
    <s v="BTF090"/>
    <x v="0"/>
    <s v="LABORF"/>
    <s v="2026"/>
    <n v="0"/>
    <s v="GU001"/>
    <s v="210VI0"/>
    <s v="1311"/>
    <s v="499900"/>
    <m/>
    <m/>
    <s v="0"/>
    <s v="District"/>
    <s v="2"/>
    <s v="Bakersfield College"/>
    <s v="21"/>
    <x v="6"/>
    <s v="210"/>
    <s v="VP of Student Learning"/>
    <s v="210A"/>
    <s v="VP Student Learning"/>
    <m/>
    <m/>
    <m/>
  </r>
  <r>
    <s v="BPE599"/>
    <x v="0"/>
    <s v="LABORF"/>
    <s v="2026"/>
    <n v="0"/>
    <s v="GU001"/>
    <s v="210VI0"/>
    <s v="2394"/>
    <s v="601000"/>
    <m/>
    <m/>
    <s v="0"/>
    <s v="District"/>
    <s v="2"/>
    <s v="Bakersfield College"/>
    <s v="21"/>
    <x v="6"/>
    <s v="210"/>
    <s v="VP of Student Learning"/>
    <s v="210A"/>
    <s v="VP Student Learning"/>
    <m/>
    <m/>
    <m/>
  </r>
  <r>
    <s v="BPE620"/>
    <x v="0"/>
    <s v="LABORF"/>
    <s v="2026"/>
    <n v="0"/>
    <s v="GU001"/>
    <s v="210VI0"/>
    <s v="2394"/>
    <s v="601000"/>
    <m/>
    <m/>
    <s v="0"/>
    <s v="District"/>
    <s v="2"/>
    <s v="Bakersfield College"/>
    <s v="21"/>
    <x v="6"/>
    <s v="210"/>
    <s v="VP of Student Learning"/>
    <s v="210A"/>
    <s v="VP Student Learning"/>
    <m/>
    <m/>
    <m/>
  </r>
  <r>
    <s v="BPE673"/>
    <x v="0"/>
    <s v="LABORF"/>
    <s v="2026"/>
    <n v="0"/>
    <s v="GU001"/>
    <s v="210VI0"/>
    <s v="2394"/>
    <s v="601000"/>
    <m/>
    <m/>
    <s v="0"/>
    <s v="District"/>
    <s v="2"/>
    <s v="Bakersfield College"/>
    <s v="21"/>
    <x v="6"/>
    <s v="210"/>
    <s v="VP of Student Learning"/>
    <s v="210A"/>
    <s v="VP Student Learning"/>
    <m/>
    <m/>
    <m/>
  </r>
  <r>
    <s v="BPE054"/>
    <x v="0"/>
    <s v="LABORF"/>
    <s v="2026"/>
    <n v="0"/>
    <s v="GU001"/>
    <s v="210VI0"/>
    <s v="2394"/>
    <s v="601000"/>
    <m/>
    <m/>
    <s v="0"/>
    <s v="District"/>
    <s v="2"/>
    <s v="Bakersfield College"/>
    <s v="21"/>
    <x v="6"/>
    <s v="210"/>
    <s v="VP of Student Learning"/>
    <s v="210A"/>
    <s v="VP Student Learning"/>
    <m/>
    <m/>
    <m/>
  </r>
  <r>
    <s v="BPE098"/>
    <x v="0"/>
    <s v="LABORF"/>
    <s v="2026"/>
    <n v="0"/>
    <s v="GU001"/>
    <s v="210VI0"/>
    <s v="2394"/>
    <s v="601000"/>
    <m/>
    <m/>
    <s v="0"/>
    <s v="District"/>
    <s v="2"/>
    <s v="Bakersfield College"/>
    <s v="21"/>
    <x v="6"/>
    <s v="210"/>
    <s v="VP of Student Learning"/>
    <s v="210A"/>
    <s v="VP Student Learning"/>
    <m/>
    <m/>
    <m/>
  </r>
  <r>
    <s v="BPE121"/>
    <x v="0"/>
    <s v="LABORF"/>
    <s v="2026"/>
    <n v="0"/>
    <s v="GU001"/>
    <s v="210VI0"/>
    <s v="2394"/>
    <s v="601000"/>
    <m/>
    <m/>
    <s v="0"/>
    <s v="District"/>
    <s v="2"/>
    <s v="Bakersfield College"/>
    <s v="21"/>
    <x v="6"/>
    <s v="210"/>
    <s v="VP of Student Learning"/>
    <s v="210A"/>
    <s v="VP Student Learning"/>
    <m/>
    <m/>
    <m/>
  </r>
  <r>
    <s v="BPE291"/>
    <x v="0"/>
    <s v="LABORF"/>
    <s v="2026"/>
    <n v="0"/>
    <s v="GU001"/>
    <s v="210VI0"/>
    <s v="2394"/>
    <s v="601000"/>
    <m/>
    <m/>
    <s v="0"/>
    <s v="District"/>
    <s v="2"/>
    <s v="Bakersfield College"/>
    <s v="21"/>
    <x v="6"/>
    <s v="210"/>
    <s v="VP of Student Learning"/>
    <s v="210A"/>
    <s v="VP Student Learning"/>
    <m/>
    <m/>
    <m/>
  </r>
  <r>
    <s v="BPE418"/>
    <x v="0"/>
    <s v="LABORF"/>
    <s v="2026"/>
    <n v="0"/>
    <s v="GU001"/>
    <s v="210VI0"/>
    <s v="2394"/>
    <s v="601000"/>
    <m/>
    <m/>
    <s v="0"/>
    <s v="District"/>
    <s v="2"/>
    <s v="Bakersfield College"/>
    <s v="21"/>
    <x v="6"/>
    <s v="210"/>
    <s v="VP of Student Learning"/>
    <s v="210A"/>
    <s v="VP Student Learning"/>
    <m/>
    <m/>
    <m/>
  </r>
  <r>
    <s v="BPE543"/>
    <x v="0"/>
    <s v="LABORF"/>
    <s v="2026"/>
    <n v="0"/>
    <s v="GU001"/>
    <s v="210VI0"/>
    <s v="2394"/>
    <s v="601000"/>
    <m/>
    <m/>
    <s v="0"/>
    <s v="District"/>
    <s v="2"/>
    <s v="Bakersfield College"/>
    <s v="21"/>
    <x v="6"/>
    <s v="210"/>
    <s v="VP of Student Learning"/>
    <s v="210A"/>
    <s v="VP Student Learning"/>
    <m/>
    <m/>
    <m/>
  </r>
  <r>
    <s v="BPE561"/>
    <x v="0"/>
    <s v="LABORF"/>
    <s v="2026"/>
    <n v="0"/>
    <s v="GU001"/>
    <s v="210VI0"/>
    <s v="2394"/>
    <s v="601000"/>
    <m/>
    <m/>
    <s v="0"/>
    <s v="District"/>
    <s v="2"/>
    <s v="Bakersfield College"/>
    <s v="21"/>
    <x v="6"/>
    <s v="210"/>
    <s v="VP of Student Learning"/>
    <s v="210A"/>
    <s v="VP Student Learning"/>
    <m/>
    <m/>
    <m/>
  </r>
  <r>
    <s v="BMC706"/>
    <x v="0"/>
    <s v="LABORF"/>
    <s v="2026"/>
    <n v="83101.710000000006"/>
    <s v="GU001"/>
    <s v="210VI0"/>
    <s v="2191"/>
    <s v="601000"/>
    <m/>
    <m/>
    <s v="0"/>
    <s v="District"/>
    <s v="2"/>
    <s v="Bakersfield College"/>
    <s v="21"/>
    <x v="6"/>
    <s v="210"/>
    <s v="VP of Student Learning"/>
    <s v="210A"/>
    <s v="VP Student Learning"/>
    <m/>
    <m/>
    <m/>
  </r>
  <r>
    <s v="BTF031"/>
    <x v="0"/>
    <s v="LABORF"/>
    <s v="2026"/>
    <n v="0"/>
    <s v="GU001"/>
    <s v="210VI0"/>
    <s v="1311"/>
    <s v="499900"/>
    <m/>
    <m/>
    <s v="0"/>
    <s v="District"/>
    <s v="2"/>
    <s v="Bakersfield College"/>
    <s v="21"/>
    <x v="6"/>
    <s v="210"/>
    <s v="VP of Student Learning"/>
    <s v="210A"/>
    <s v="VP Student Learning"/>
    <m/>
    <m/>
    <m/>
  </r>
  <r>
    <s v="BTF087"/>
    <x v="0"/>
    <s v="LABORF"/>
    <s v="2026"/>
    <n v="0"/>
    <s v="GU001"/>
    <s v="210VI0"/>
    <s v="1311"/>
    <s v="499900"/>
    <m/>
    <m/>
    <s v="0"/>
    <s v="District"/>
    <s v="2"/>
    <s v="Bakersfield College"/>
    <s v="21"/>
    <x v="6"/>
    <s v="210"/>
    <s v="VP of Student Learning"/>
    <s v="210A"/>
    <s v="VP Student Learning"/>
    <m/>
    <m/>
    <m/>
  </r>
  <r>
    <s v="BPE606"/>
    <x v="0"/>
    <s v="LABORF"/>
    <s v="2026"/>
    <n v="0"/>
    <s v="GU001"/>
    <s v="210VI0"/>
    <s v="2394"/>
    <s v="601000"/>
    <m/>
    <m/>
    <s v="0"/>
    <s v="District"/>
    <s v="2"/>
    <s v="Bakersfield College"/>
    <s v="21"/>
    <x v="6"/>
    <s v="210"/>
    <s v="VP of Student Learning"/>
    <s v="210A"/>
    <s v="VP Student Learning"/>
    <m/>
    <m/>
    <m/>
  </r>
  <r>
    <s v="BPFA25"/>
    <x v="0"/>
    <s v="LABORF"/>
    <s v="2026"/>
    <n v="0"/>
    <s v="GU001"/>
    <s v="210VI0"/>
    <s v="2412"/>
    <s v="499900"/>
    <m/>
    <m/>
    <s v="0"/>
    <s v="District"/>
    <s v="2"/>
    <s v="Bakersfield College"/>
    <s v="21"/>
    <x v="6"/>
    <s v="210"/>
    <s v="VP of Student Learning"/>
    <s v="210A"/>
    <s v="VP Student Learning"/>
    <m/>
    <m/>
    <m/>
  </r>
  <r>
    <s v="BPE056"/>
    <x v="0"/>
    <s v="LABORF"/>
    <s v="2026"/>
    <n v="0"/>
    <s v="GU001"/>
    <s v="210VI0"/>
    <s v="2394"/>
    <s v="601000"/>
    <m/>
    <m/>
    <s v="0"/>
    <s v="District"/>
    <s v="2"/>
    <s v="Bakersfield College"/>
    <s v="21"/>
    <x v="6"/>
    <s v="210"/>
    <s v="VP of Student Learning"/>
    <s v="210A"/>
    <s v="VP Student Learning"/>
    <m/>
    <m/>
    <m/>
  </r>
  <r>
    <s v="BPE102"/>
    <x v="0"/>
    <s v="LABORF"/>
    <s v="2026"/>
    <n v="0"/>
    <s v="GU001"/>
    <s v="210VI0"/>
    <s v="2394"/>
    <s v="601000"/>
    <m/>
    <m/>
    <s v="0"/>
    <s v="District"/>
    <s v="2"/>
    <s v="Bakersfield College"/>
    <s v="21"/>
    <x v="6"/>
    <s v="210"/>
    <s v="VP of Student Learning"/>
    <s v="210A"/>
    <s v="VP Student Learning"/>
    <m/>
    <m/>
    <m/>
  </r>
  <r>
    <s v="BPE119"/>
    <x v="0"/>
    <s v="LABORF"/>
    <s v="2026"/>
    <n v="0"/>
    <s v="GU001"/>
    <s v="210VI0"/>
    <s v="2394"/>
    <s v="601000"/>
    <m/>
    <m/>
    <s v="0"/>
    <s v="District"/>
    <s v="2"/>
    <s v="Bakersfield College"/>
    <s v="21"/>
    <x v="6"/>
    <s v="210"/>
    <s v="VP of Student Learning"/>
    <s v="210A"/>
    <s v="VP Student Learning"/>
    <m/>
    <m/>
    <m/>
  </r>
  <r>
    <s v="BPE172"/>
    <x v="0"/>
    <s v="LABORF"/>
    <s v="2026"/>
    <n v="0"/>
    <s v="GU001"/>
    <s v="210VI0"/>
    <s v="2394"/>
    <s v="601000"/>
    <m/>
    <m/>
    <s v="0"/>
    <s v="District"/>
    <s v="2"/>
    <s v="Bakersfield College"/>
    <s v="21"/>
    <x v="6"/>
    <s v="210"/>
    <s v="VP of Student Learning"/>
    <s v="210A"/>
    <s v="VP Student Learning"/>
    <m/>
    <m/>
    <m/>
  </r>
  <r>
    <s v="BPE193"/>
    <x v="0"/>
    <s v="LABORF"/>
    <s v="2026"/>
    <n v="0"/>
    <s v="GU001"/>
    <s v="210VI0"/>
    <s v="2394"/>
    <s v="601000"/>
    <m/>
    <m/>
    <s v="0"/>
    <s v="District"/>
    <s v="2"/>
    <s v="Bakersfield College"/>
    <s v="21"/>
    <x v="6"/>
    <s v="210"/>
    <s v="VP of Student Learning"/>
    <s v="210A"/>
    <s v="VP Student Learning"/>
    <m/>
    <m/>
    <m/>
  </r>
  <r>
    <s v="BPE248"/>
    <x v="0"/>
    <s v="LABORF"/>
    <s v="2026"/>
    <n v="0"/>
    <s v="GU001"/>
    <s v="210VI0"/>
    <s v="2394"/>
    <s v="601000"/>
    <m/>
    <m/>
    <s v="0"/>
    <s v="District"/>
    <s v="2"/>
    <s v="Bakersfield College"/>
    <s v="21"/>
    <x v="6"/>
    <s v="210"/>
    <s v="VP of Student Learning"/>
    <s v="210A"/>
    <s v="VP Student Learning"/>
    <m/>
    <m/>
    <m/>
  </r>
  <r>
    <s v="BPE266"/>
    <x v="0"/>
    <s v="LABORF"/>
    <s v="2026"/>
    <n v="0"/>
    <s v="GU001"/>
    <s v="210VI0"/>
    <s v="2394"/>
    <s v="601000"/>
    <m/>
    <m/>
    <s v="0"/>
    <s v="District"/>
    <s v="2"/>
    <s v="Bakersfield College"/>
    <s v="21"/>
    <x v="6"/>
    <s v="210"/>
    <s v="VP of Student Learning"/>
    <s v="210A"/>
    <s v="VP Student Learning"/>
    <m/>
    <m/>
    <m/>
  </r>
  <r>
    <s v="BPE275"/>
    <x v="0"/>
    <s v="LABORF"/>
    <s v="2026"/>
    <n v="0"/>
    <s v="GU001"/>
    <s v="210VI0"/>
    <s v="2394"/>
    <s v="601000"/>
    <m/>
    <m/>
    <s v="0"/>
    <s v="District"/>
    <s v="2"/>
    <s v="Bakersfield College"/>
    <s v="21"/>
    <x v="6"/>
    <s v="210"/>
    <s v="VP of Student Learning"/>
    <s v="210A"/>
    <s v="VP Student Learning"/>
    <m/>
    <m/>
    <m/>
  </r>
  <r>
    <s v="BPE363"/>
    <x v="0"/>
    <s v="LABORF"/>
    <s v="2026"/>
    <n v="0"/>
    <s v="GU001"/>
    <s v="210VI0"/>
    <s v="2394"/>
    <s v="601000"/>
    <m/>
    <m/>
    <s v="0"/>
    <s v="District"/>
    <s v="2"/>
    <s v="Bakersfield College"/>
    <s v="21"/>
    <x v="6"/>
    <s v="210"/>
    <s v="VP of Student Learning"/>
    <s v="210A"/>
    <s v="VP Student Learning"/>
    <m/>
    <m/>
    <m/>
  </r>
  <r>
    <s v="BPE398"/>
    <x v="0"/>
    <s v="LABORF"/>
    <s v="2026"/>
    <n v="0"/>
    <s v="GU001"/>
    <s v="210VI0"/>
    <s v="2394"/>
    <s v="601000"/>
    <m/>
    <m/>
    <s v="0"/>
    <s v="District"/>
    <s v="2"/>
    <s v="Bakersfield College"/>
    <s v="21"/>
    <x v="6"/>
    <s v="210"/>
    <s v="VP of Student Learning"/>
    <s v="210A"/>
    <s v="VP Student Learning"/>
    <m/>
    <m/>
    <m/>
  </r>
  <r>
    <s v="BPE464"/>
    <x v="0"/>
    <s v="LABORF"/>
    <s v="2026"/>
    <n v="0"/>
    <s v="GU001"/>
    <s v="210VI0"/>
    <s v="2394"/>
    <s v="601000"/>
    <m/>
    <m/>
    <s v="0"/>
    <s v="District"/>
    <s v="2"/>
    <s v="Bakersfield College"/>
    <s v="21"/>
    <x v="6"/>
    <s v="210"/>
    <s v="VP of Student Learning"/>
    <s v="210A"/>
    <s v="VP Student Learning"/>
    <m/>
    <m/>
    <m/>
  </r>
  <r>
    <s v="BMM062"/>
    <x v="0"/>
    <s v="LABORF"/>
    <s v="2026"/>
    <n v="171700.66"/>
    <s v="GU001"/>
    <s v="210VI0"/>
    <s v="1214"/>
    <s v="601000"/>
    <m/>
    <m/>
    <s v="0"/>
    <s v="District"/>
    <s v="2"/>
    <s v="Bakersfield College"/>
    <s v="21"/>
    <x v="6"/>
    <s v="210"/>
    <s v="VP of Student Learning"/>
    <s v="210A"/>
    <s v="VP Student Learning"/>
    <m/>
    <m/>
    <m/>
  </r>
  <r>
    <s v="BPE645"/>
    <x v="0"/>
    <s v="LABORF"/>
    <s v="2026"/>
    <n v="0"/>
    <s v="GU001"/>
    <s v="210VI0"/>
    <s v="2394"/>
    <s v="601000"/>
    <m/>
    <m/>
    <s v="0"/>
    <s v="District"/>
    <s v="2"/>
    <s v="Bakersfield College"/>
    <s v="21"/>
    <x v="6"/>
    <s v="210"/>
    <s v="VP of Student Learning"/>
    <s v="210A"/>
    <s v="VP Student Learning"/>
    <m/>
    <m/>
    <m/>
  </r>
  <r>
    <s v="BPE672"/>
    <x v="0"/>
    <s v="LABORF"/>
    <s v="2026"/>
    <n v="0"/>
    <s v="GU001"/>
    <s v="210VI0"/>
    <s v="2394"/>
    <s v="601000"/>
    <m/>
    <m/>
    <s v="0"/>
    <s v="District"/>
    <s v="2"/>
    <s v="Bakersfield College"/>
    <s v="21"/>
    <x v="6"/>
    <s v="210"/>
    <s v="VP of Student Learning"/>
    <s v="210A"/>
    <s v="VP Student Learning"/>
    <m/>
    <m/>
    <m/>
  </r>
  <r>
    <s v="BPE253"/>
    <x v="0"/>
    <s v="LABORF"/>
    <s v="2026"/>
    <n v="0"/>
    <s v="GU001"/>
    <s v="210VI0"/>
    <s v="2394"/>
    <s v="601000"/>
    <m/>
    <m/>
    <s v="0"/>
    <s v="District"/>
    <s v="2"/>
    <s v="Bakersfield College"/>
    <s v="21"/>
    <x v="6"/>
    <s v="210"/>
    <s v="VP of Student Learning"/>
    <s v="210A"/>
    <s v="VP Student Learning"/>
    <m/>
    <m/>
    <m/>
  </r>
  <r>
    <s v="BPE300"/>
    <x v="0"/>
    <s v="LABORF"/>
    <s v="2026"/>
    <n v="0"/>
    <s v="GU001"/>
    <s v="210VI0"/>
    <s v="2394"/>
    <s v="601000"/>
    <m/>
    <m/>
    <s v="0"/>
    <s v="District"/>
    <s v="2"/>
    <s v="Bakersfield College"/>
    <s v="21"/>
    <x v="6"/>
    <s v="210"/>
    <s v="VP of Student Learning"/>
    <s v="210A"/>
    <s v="VP Student Learning"/>
    <m/>
    <m/>
    <m/>
  </r>
  <r>
    <s v="BPE317"/>
    <x v="0"/>
    <s v="LABORF"/>
    <s v="2026"/>
    <n v="0"/>
    <s v="GU001"/>
    <s v="210VI0"/>
    <s v="2394"/>
    <s v="601000"/>
    <m/>
    <m/>
    <s v="0"/>
    <s v="District"/>
    <s v="2"/>
    <s v="Bakersfield College"/>
    <s v="21"/>
    <x v="6"/>
    <s v="210"/>
    <s v="VP of Student Learning"/>
    <s v="210A"/>
    <s v="VP Student Learning"/>
    <m/>
    <m/>
    <m/>
  </r>
  <r>
    <s v="BPE343"/>
    <x v="0"/>
    <s v="LABORF"/>
    <s v="2026"/>
    <n v="0"/>
    <s v="GU001"/>
    <s v="210VI0"/>
    <s v="2394"/>
    <s v="601000"/>
    <m/>
    <m/>
    <s v="0"/>
    <s v="District"/>
    <s v="2"/>
    <s v="Bakersfield College"/>
    <s v="21"/>
    <x v="6"/>
    <s v="210"/>
    <s v="VP of Student Learning"/>
    <s v="210A"/>
    <s v="VP Student Learning"/>
    <m/>
    <m/>
    <m/>
  </r>
  <r>
    <s v="BPE346"/>
    <x v="0"/>
    <s v="LABORF"/>
    <s v="2026"/>
    <n v="0"/>
    <s v="GU001"/>
    <s v="210VI0"/>
    <s v="2394"/>
    <s v="601000"/>
    <m/>
    <m/>
    <s v="0"/>
    <s v="District"/>
    <s v="2"/>
    <s v="Bakersfield College"/>
    <s v="21"/>
    <x v="6"/>
    <s v="210"/>
    <s v="VP of Student Learning"/>
    <s v="210A"/>
    <s v="VP Student Learning"/>
    <m/>
    <m/>
    <m/>
  </r>
  <r>
    <s v="BPE446"/>
    <x v="0"/>
    <s v="LABORF"/>
    <s v="2026"/>
    <n v="0"/>
    <s v="GU001"/>
    <s v="210VI0"/>
    <s v="2394"/>
    <s v="601000"/>
    <m/>
    <m/>
    <s v="0"/>
    <s v="District"/>
    <s v="2"/>
    <s v="Bakersfield College"/>
    <s v="21"/>
    <x v="6"/>
    <s v="210"/>
    <s v="VP of Student Learning"/>
    <s v="210A"/>
    <s v="VP Student Learning"/>
    <m/>
    <m/>
    <m/>
  </r>
  <r>
    <s v="BPE516"/>
    <x v="0"/>
    <s v="LABORF"/>
    <s v="2026"/>
    <n v="0"/>
    <s v="GU001"/>
    <s v="210VI0"/>
    <s v="2394"/>
    <s v="601000"/>
    <m/>
    <m/>
    <s v="0"/>
    <s v="District"/>
    <s v="2"/>
    <s v="Bakersfield College"/>
    <s v="21"/>
    <x v="6"/>
    <s v="210"/>
    <s v="VP of Student Learning"/>
    <s v="210A"/>
    <s v="VP Student Learning"/>
    <m/>
    <m/>
    <m/>
  </r>
  <r>
    <s v="BPE648"/>
    <x v="0"/>
    <s v="LABORF"/>
    <s v="2026"/>
    <n v="0"/>
    <s v="GU001"/>
    <s v="210VI0"/>
    <s v="2394"/>
    <s v="601000"/>
    <m/>
    <m/>
    <s v="0"/>
    <s v="District"/>
    <s v="2"/>
    <s v="Bakersfield College"/>
    <s v="21"/>
    <x v="6"/>
    <s v="210"/>
    <s v="VP of Student Learning"/>
    <s v="210A"/>
    <s v="VP Student Learning"/>
    <m/>
    <m/>
    <m/>
  </r>
  <r>
    <s v="BPE675"/>
    <x v="0"/>
    <s v="LABORF"/>
    <s v="2026"/>
    <n v="0"/>
    <s v="GU001"/>
    <s v="210VI0"/>
    <s v="2394"/>
    <s v="601000"/>
    <m/>
    <m/>
    <s v="0"/>
    <s v="District"/>
    <s v="2"/>
    <s v="Bakersfield College"/>
    <s v="21"/>
    <x v="6"/>
    <s v="210"/>
    <s v="VP of Student Learning"/>
    <s v="210A"/>
    <s v="VP Student Learning"/>
    <m/>
    <m/>
    <m/>
  </r>
  <r>
    <s v="BPE740"/>
    <x v="0"/>
    <s v="LABORF"/>
    <s v="2026"/>
    <n v="0"/>
    <s v="GU001"/>
    <s v="210VI0"/>
    <s v="2394"/>
    <s v="601000"/>
    <m/>
    <m/>
    <s v="0"/>
    <s v="District"/>
    <s v="2"/>
    <s v="Bakersfield College"/>
    <s v="21"/>
    <x v="6"/>
    <s v="210"/>
    <s v="VP of Student Learning"/>
    <s v="210A"/>
    <s v="VP Student Learning"/>
    <m/>
    <m/>
    <m/>
  </r>
  <r>
    <s v="BPE768"/>
    <x v="0"/>
    <s v="LABORF"/>
    <s v="2026"/>
    <n v="0"/>
    <s v="GU001"/>
    <s v="210VI0"/>
    <s v="2394"/>
    <s v="601000"/>
    <m/>
    <m/>
    <s v="0"/>
    <s v="District"/>
    <s v="2"/>
    <s v="Bakersfield College"/>
    <s v="21"/>
    <x v="6"/>
    <s v="210"/>
    <s v="VP of Student Learning"/>
    <s v="210A"/>
    <s v="VP Student Learning"/>
    <m/>
    <m/>
    <m/>
  </r>
  <r>
    <s v="BPE016"/>
    <x v="0"/>
    <s v="LABORF"/>
    <s v="2026"/>
    <n v="0"/>
    <s v="GU001"/>
    <s v="210VI0"/>
    <s v="2394"/>
    <s v="601000"/>
    <m/>
    <m/>
    <s v="0"/>
    <s v="District"/>
    <s v="2"/>
    <s v="Bakersfield College"/>
    <s v="21"/>
    <x v="6"/>
    <s v="210"/>
    <s v="VP of Student Learning"/>
    <s v="210A"/>
    <s v="VP Student Learning"/>
    <m/>
    <m/>
    <m/>
  </r>
  <r>
    <s v="BPE017"/>
    <x v="0"/>
    <s v="LABORF"/>
    <s v="2026"/>
    <n v="0"/>
    <s v="GU001"/>
    <s v="210VI0"/>
    <s v="2394"/>
    <s v="601000"/>
    <m/>
    <m/>
    <s v="0"/>
    <s v="District"/>
    <s v="2"/>
    <s v="Bakersfield College"/>
    <s v="21"/>
    <x v="6"/>
    <s v="210"/>
    <s v="VP of Student Learning"/>
    <s v="210A"/>
    <s v="VP Student Learning"/>
    <m/>
    <m/>
    <m/>
  </r>
  <r>
    <s v="BPE105"/>
    <x v="0"/>
    <s v="LABORF"/>
    <s v="2026"/>
    <n v="0"/>
    <s v="GU001"/>
    <s v="210VI0"/>
    <s v="2394"/>
    <s v="601000"/>
    <m/>
    <m/>
    <s v="0"/>
    <s v="District"/>
    <s v="2"/>
    <s v="Bakersfield College"/>
    <s v="21"/>
    <x v="6"/>
    <s v="210"/>
    <s v="VP of Student Learning"/>
    <s v="210A"/>
    <s v="VP Student Learning"/>
    <m/>
    <m/>
    <m/>
  </r>
  <r>
    <s v="BPE219"/>
    <x v="0"/>
    <s v="LABORF"/>
    <s v="2026"/>
    <n v="0"/>
    <s v="GU001"/>
    <s v="210VI0"/>
    <s v="2394"/>
    <s v="601000"/>
    <m/>
    <m/>
    <s v="0"/>
    <s v="District"/>
    <s v="2"/>
    <s v="Bakersfield College"/>
    <s v="21"/>
    <x v="6"/>
    <s v="210"/>
    <s v="VP of Student Learning"/>
    <s v="210A"/>
    <s v="VP Student Learning"/>
    <m/>
    <m/>
    <m/>
  </r>
  <r>
    <s v="BPE245"/>
    <x v="0"/>
    <s v="LABORF"/>
    <s v="2026"/>
    <n v="0"/>
    <s v="GU001"/>
    <s v="210VI0"/>
    <s v="2394"/>
    <s v="601000"/>
    <m/>
    <m/>
    <s v="0"/>
    <s v="District"/>
    <s v="2"/>
    <s v="Bakersfield College"/>
    <s v="21"/>
    <x v="6"/>
    <s v="210"/>
    <s v="VP of Student Learning"/>
    <s v="210A"/>
    <s v="VP Student Learning"/>
    <m/>
    <m/>
    <m/>
  </r>
  <r>
    <s v="BPE348"/>
    <x v="0"/>
    <s v="LABORF"/>
    <s v="2026"/>
    <n v="0"/>
    <s v="GU001"/>
    <s v="210VI0"/>
    <s v="2394"/>
    <s v="601000"/>
    <m/>
    <m/>
    <s v="0"/>
    <s v="District"/>
    <s v="2"/>
    <s v="Bakersfield College"/>
    <s v="21"/>
    <x v="6"/>
    <s v="210"/>
    <s v="VP of Student Learning"/>
    <s v="210A"/>
    <s v="VP Student Learning"/>
    <m/>
    <m/>
    <m/>
  </r>
  <r>
    <s v="BPE410"/>
    <x v="0"/>
    <s v="LABORF"/>
    <s v="2026"/>
    <n v="0"/>
    <s v="GU001"/>
    <s v="210VI0"/>
    <s v="2394"/>
    <s v="601000"/>
    <m/>
    <m/>
    <s v="0"/>
    <s v="District"/>
    <s v="2"/>
    <s v="Bakersfield College"/>
    <s v="21"/>
    <x v="6"/>
    <s v="210"/>
    <s v="VP of Student Learning"/>
    <s v="210A"/>
    <s v="VP Student Learning"/>
    <m/>
    <m/>
    <m/>
  </r>
  <r>
    <s v="BPE424"/>
    <x v="0"/>
    <s v="LABORF"/>
    <s v="2026"/>
    <n v="0"/>
    <s v="GU001"/>
    <s v="210VI0"/>
    <s v="2394"/>
    <s v="601000"/>
    <m/>
    <m/>
    <s v="0"/>
    <s v="District"/>
    <s v="2"/>
    <s v="Bakersfield College"/>
    <s v="21"/>
    <x v="6"/>
    <s v="210"/>
    <s v="VP of Student Learning"/>
    <s v="210A"/>
    <s v="VP Student Learning"/>
    <m/>
    <m/>
    <m/>
  </r>
  <r>
    <s v="BPE495"/>
    <x v="0"/>
    <s v="LABORF"/>
    <s v="2026"/>
    <n v="0"/>
    <s v="GU001"/>
    <s v="210VI0"/>
    <s v="2394"/>
    <s v="601000"/>
    <m/>
    <m/>
    <s v="0"/>
    <s v="District"/>
    <s v="2"/>
    <s v="Bakersfield College"/>
    <s v="21"/>
    <x v="6"/>
    <s v="210"/>
    <s v="VP of Student Learning"/>
    <s v="210A"/>
    <s v="VP Student Learning"/>
    <m/>
    <m/>
    <m/>
  </r>
  <r>
    <s v="BPE525"/>
    <x v="0"/>
    <s v="LABORF"/>
    <s v="2026"/>
    <n v="0"/>
    <s v="GU001"/>
    <s v="210VI0"/>
    <s v="2394"/>
    <s v="601000"/>
    <m/>
    <m/>
    <s v="0"/>
    <s v="District"/>
    <s v="2"/>
    <s v="Bakersfield College"/>
    <s v="21"/>
    <x v="6"/>
    <s v="210"/>
    <s v="VP of Student Learning"/>
    <s v="210A"/>
    <s v="VP Student Learning"/>
    <m/>
    <m/>
    <m/>
  </r>
  <r>
    <s v="BPE531"/>
    <x v="0"/>
    <s v="LABORF"/>
    <s v="2026"/>
    <n v="0"/>
    <s v="GU001"/>
    <s v="210VI0"/>
    <s v="2394"/>
    <s v="601000"/>
    <m/>
    <m/>
    <s v="0"/>
    <s v="District"/>
    <s v="2"/>
    <s v="Bakersfield College"/>
    <s v="21"/>
    <x v="6"/>
    <s v="210"/>
    <s v="VP of Student Learning"/>
    <s v="210A"/>
    <s v="VP Student Learning"/>
    <m/>
    <m/>
    <m/>
  </r>
  <r>
    <s v="BPE542"/>
    <x v="0"/>
    <s v="LABORF"/>
    <s v="2026"/>
    <n v="0"/>
    <s v="GU001"/>
    <s v="210VI0"/>
    <s v="2394"/>
    <s v="601000"/>
    <m/>
    <m/>
    <s v="0"/>
    <s v="District"/>
    <s v="2"/>
    <s v="Bakersfield College"/>
    <s v="21"/>
    <x v="6"/>
    <s v="210"/>
    <s v="VP of Student Learning"/>
    <s v="210A"/>
    <s v="VP Student Learning"/>
    <m/>
    <m/>
    <m/>
  </r>
  <r>
    <s v="BA2550"/>
    <x v="0"/>
    <s v="LABORF"/>
    <s v="2026"/>
    <n v="0"/>
    <s v="GU001"/>
    <s v="210VI0"/>
    <s v="1310"/>
    <s v="499900"/>
    <m/>
    <m/>
    <s v="0"/>
    <s v="District"/>
    <s v="2"/>
    <s v="Bakersfield College"/>
    <s v="21"/>
    <x v="6"/>
    <s v="210"/>
    <s v="VP of Student Learning"/>
    <s v="210A"/>
    <s v="VP Student Learning"/>
    <m/>
    <m/>
    <m/>
  </r>
  <r>
    <s v="BTF033"/>
    <x v="0"/>
    <s v="LABORF"/>
    <s v="2026"/>
    <n v="0"/>
    <s v="GU001"/>
    <s v="210VI0"/>
    <s v="1311"/>
    <s v="499900"/>
    <m/>
    <m/>
    <s v="0"/>
    <s v="District"/>
    <s v="2"/>
    <s v="Bakersfield College"/>
    <s v="21"/>
    <x v="6"/>
    <s v="210"/>
    <s v="VP of Student Learning"/>
    <s v="210A"/>
    <s v="VP Student Learning"/>
    <m/>
    <m/>
    <m/>
  </r>
  <r>
    <s v="BTF079"/>
    <x v="0"/>
    <s v="LABORF"/>
    <s v="2026"/>
    <n v="0"/>
    <s v="GU001"/>
    <s v="210VI0"/>
    <s v="1311"/>
    <s v="499900"/>
    <m/>
    <m/>
    <s v="0"/>
    <s v="District"/>
    <s v="2"/>
    <s v="Bakersfield College"/>
    <s v="21"/>
    <x v="6"/>
    <s v="210"/>
    <s v="VP of Student Learning"/>
    <s v="210A"/>
    <s v="VP Student Learning"/>
    <m/>
    <m/>
    <m/>
  </r>
  <r>
    <s v="BPE579"/>
    <x v="0"/>
    <s v="LABORF"/>
    <s v="2026"/>
    <n v="0"/>
    <s v="GU001"/>
    <s v="210VI0"/>
    <s v="2394"/>
    <s v="601000"/>
    <m/>
    <m/>
    <s v="0"/>
    <s v="District"/>
    <s v="2"/>
    <s v="Bakersfield College"/>
    <s v="21"/>
    <x v="6"/>
    <s v="210"/>
    <s v="VP of Student Learning"/>
    <s v="210A"/>
    <s v="VP Student Learning"/>
    <m/>
    <m/>
    <m/>
  </r>
  <r>
    <s v="BPE589"/>
    <x v="0"/>
    <s v="LABORF"/>
    <s v="2026"/>
    <n v="0"/>
    <s v="GU001"/>
    <s v="210VI0"/>
    <s v="2394"/>
    <s v="601000"/>
    <m/>
    <m/>
    <s v="0"/>
    <s v="District"/>
    <s v="2"/>
    <s v="Bakersfield College"/>
    <s v="21"/>
    <x v="6"/>
    <s v="210"/>
    <s v="VP of Student Learning"/>
    <s v="210A"/>
    <s v="VP Student Learning"/>
    <m/>
    <m/>
    <m/>
  </r>
  <r>
    <s v="BPE047"/>
    <x v="0"/>
    <s v="LABORF"/>
    <s v="2026"/>
    <n v="0"/>
    <s v="GU001"/>
    <s v="210VI0"/>
    <s v="2394"/>
    <s v="601000"/>
    <m/>
    <m/>
    <s v="0"/>
    <s v="District"/>
    <s v="2"/>
    <s v="Bakersfield College"/>
    <s v="21"/>
    <x v="6"/>
    <s v="210"/>
    <s v="VP of Student Learning"/>
    <s v="210A"/>
    <s v="VP Student Learning"/>
    <m/>
    <m/>
    <m/>
  </r>
  <r>
    <s v="BPE361"/>
    <x v="0"/>
    <s v="LABORF"/>
    <s v="2026"/>
    <n v="0"/>
    <s v="GU001"/>
    <s v="210VI0"/>
    <s v="2394"/>
    <s v="601000"/>
    <m/>
    <m/>
    <s v="0"/>
    <s v="District"/>
    <s v="2"/>
    <s v="Bakersfield College"/>
    <s v="21"/>
    <x v="6"/>
    <s v="210"/>
    <s v="VP of Student Learning"/>
    <s v="210A"/>
    <s v="VP Student Learning"/>
    <m/>
    <m/>
    <m/>
  </r>
  <r>
    <s v="BPE396"/>
    <x v="0"/>
    <s v="LABORF"/>
    <s v="2026"/>
    <n v="0"/>
    <s v="GU001"/>
    <s v="210VI0"/>
    <s v="2394"/>
    <s v="601000"/>
    <m/>
    <m/>
    <s v="0"/>
    <s v="District"/>
    <s v="2"/>
    <s v="Bakersfield College"/>
    <s v="21"/>
    <x v="6"/>
    <s v="210"/>
    <s v="VP of Student Learning"/>
    <s v="210A"/>
    <s v="VP Student Learning"/>
    <m/>
    <m/>
    <m/>
  </r>
  <r>
    <s v="BPE404"/>
    <x v="0"/>
    <s v="LABORF"/>
    <s v="2026"/>
    <n v="0"/>
    <s v="GU001"/>
    <s v="210VI0"/>
    <s v="2394"/>
    <s v="601000"/>
    <m/>
    <m/>
    <s v="0"/>
    <s v="District"/>
    <s v="2"/>
    <s v="Bakersfield College"/>
    <s v="21"/>
    <x v="6"/>
    <s v="210"/>
    <s v="VP of Student Learning"/>
    <s v="210A"/>
    <s v="VP Student Learning"/>
    <m/>
    <m/>
    <m/>
  </r>
  <r>
    <s v="BPE415"/>
    <x v="0"/>
    <s v="LABORF"/>
    <s v="2026"/>
    <n v="0"/>
    <s v="GU001"/>
    <s v="210VI0"/>
    <s v="2394"/>
    <s v="601000"/>
    <m/>
    <m/>
    <s v="0"/>
    <s v="District"/>
    <s v="2"/>
    <s v="Bakersfield College"/>
    <s v="21"/>
    <x v="6"/>
    <s v="210"/>
    <s v="VP of Student Learning"/>
    <s v="210A"/>
    <s v="VP Student Learning"/>
    <m/>
    <m/>
    <m/>
  </r>
  <r>
    <s v="BPE541"/>
    <x v="0"/>
    <s v="LABORF"/>
    <s v="2026"/>
    <n v="0"/>
    <s v="GU001"/>
    <s v="210VI0"/>
    <s v="2394"/>
    <s v="601000"/>
    <m/>
    <m/>
    <s v="0"/>
    <s v="District"/>
    <s v="2"/>
    <s v="Bakersfield College"/>
    <s v="21"/>
    <x v="6"/>
    <s v="210"/>
    <s v="VP of Student Learning"/>
    <s v="210A"/>
    <s v="VP Student Learning"/>
    <m/>
    <m/>
    <m/>
  </r>
  <r>
    <s v="BPE657"/>
    <x v="0"/>
    <s v="LABORF"/>
    <s v="2026"/>
    <n v="0"/>
    <s v="GU001"/>
    <s v="210VI0"/>
    <s v="2394"/>
    <s v="601000"/>
    <m/>
    <m/>
    <s v="0"/>
    <s v="District"/>
    <s v="2"/>
    <s v="Bakersfield College"/>
    <s v="21"/>
    <x v="6"/>
    <s v="210"/>
    <s v="VP of Student Learning"/>
    <s v="210A"/>
    <s v="VP Student Learning"/>
    <m/>
    <m/>
    <m/>
  </r>
  <r>
    <s v="BPE753"/>
    <x v="0"/>
    <s v="LABORF"/>
    <s v="2026"/>
    <n v="0"/>
    <s v="GU001"/>
    <s v="210VI0"/>
    <s v="2394"/>
    <s v="601000"/>
    <m/>
    <m/>
    <s v="0"/>
    <s v="District"/>
    <s v="2"/>
    <s v="Bakersfield College"/>
    <s v="21"/>
    <x v="6"/>
    <s v="210"/>
    <s v="VP of Student Learning"/>
    <s v="210A"/>
    <s v="VP Student Learning"/>
    <m/>
    <m/>
    <m/>
  </r>
  <r>
    <s v="BPE280"/>
    <x v="0"/>
    <s v="LABORF"/>
    <s v="2026"/>
    <n v="0"/>
    <s v="GU001"/>
    <s v="210VI0"/>
    <s v="2394"/>
    <s v="601000"/>
    <m/>
    <m/>
    <s v="0"/>
    <s v="District"/>
    <s v="2"/>
    <s v="Bakersfield College"/>
    <s v="21"/>
    <x v="6"/>
    <s v="210"/>
    <s v="VP of Student Learning"/>
    <s v="210A"/>
    <s v="VP Student Learning"/>
    <m/>
    <m/>
    <m/>
  </r>
  <r>
    <s v="BPE284"/>
    <x v="0"/>
    <s v="LABORF"/>
    <s v="2026"/>
    <n v="0"/>
    <s v="GU001"/>
    <s v="210VI0"/>
    <s v="2394"/>
    <s v="601000"/>
    <m/>
    <m/>
    <s v="0"/>
    <s v="District"/>
    <s v="2"/>
    <s v="Bakersfield College"/>
    <s v="21"/>
    <x v="6"/>
    <s v="210"/>
    <s v="VP of Student Learning"/>
    <s v="210A"/>
    <s v="VP Student Learning"/>
    <m/>
    <m/>
    <m/>
  </r>
  <r>
    <s v="BPE496"/>
    <x v="0"/>
    <s v="LABORF"/>
    <s v="2026"/>
    <n v="0"/>
    <s v="GU001"/>
    <s v="210VI0"/>
    <s v="2394"/>
    <s v="601000"/>
    <m/>
    <m/>
    <s v="0"/>
    <s v="District"/>
    <s v="2"/>
    <s v="Bakersfield College"/>
    <s v="21"/>
    <x v="6"/>
    <s v="210"/>
    <s v="VP of Student Learning"/>
    <s v="210A"/>
    <s v="VP Student Learning"/>
    <m/>
    <m/>
    <m/>
  </r>
  <r>
    <s v="BPE498"/>
    <x v="0"/>
    <s v="LABORF"/>
    <s v="2026"/>
    <n v="0"/>
    <s v="GU001"/>
    <s v="210VI0"/>
    <s v="2394"/>
    <s v="601000"/>
    <m/>
    <m/>
    <s v="0"/>
    <s v="District"/>
    <s v="2"/>
    <s v="Bakersfield College"/>
    <s v="21"/>
    <x v="6"/>
    <s v="210"/>
    <s v="VP of Student Learning"/>
    <s v="210A"/>
    <s v="VP Student Learning"/>
    <m/>
    <m/>
    <m/>
  </r>
  <r>
    <s v="BPE499"/>
    <x v="0"/>
    <s v="LABORF"/>
    <s v="2026"/>
    <n v="0"/>
    <s v="GU001"/>
    <s v="210VI0"/>
    <s v="2394"/>
    <s v="601000"/>
    <m/>
    <m/>
    <s v="0"/>
    <s v="District"/>
    <s v="2"/>
    <s v="Bakersfield College"/>
    <s v="21"/>
    <x v="6"/>
    <s v="210"/>
    <s v="VP of Student Learning"/>
    <s v="210A"/>
    <s v="VP Student Learning"/>
    <m/>
    <m/>
    <m/>
  </r>
  <r>
    <s v="BPE510"/>
    <x v="0"/>
    <s v="LABORF"/>
    <s v="2026"/>
    <n v="0"/>
    <s v="GU001"/>
    <s v="210VI0"/>
    <s v="2394"/>
    <s v="601000"/>
    <m/>
    <m/>
    <s v="0"/>
    <s v="District"/>
    <s v="2"/>
    <s v="Bakersfield College"/>
    <s v="21"/>
    <x v="6"/>
    <s v="210"/>
    <s v="VP of Student Learning"/>
    <s v="210A"/>
    <s v="VP Student Learning"/>
    <m/>
    <m/>
    <m/>
  </r>
  <r>
    <s v="BPE533"/>
    <x v="0"/>
    <s v="LABORF"/>
    <s v="2026"/>
    <n v="0"/>
    <s v="GU001"/>
    <s v="210VI0"/>
    <s v="2394"/>
    <s v="601000"/>
    <m/>
    <m/>
    <s v="0"/>
    <s v="District"/>
    <s v="2"/>
    <s v="Bakersfield College"/>
    <s v="21"/>
    <x v="6"/>
    <s v="210"/>
    <s v="VP of Student Learning"/>
    <s v="210A"/>
    <s v="VP Student Learning"/>
    <m/>
    <m/>
    <m/>
  </r>
  <r>
    <s v="BPE550"/>
    <x v="0"/>
    <s v="LABORF"/>
    <s v="2026"/>
    <n v="0"/>
    <s v="GU001"/>
    <s v="210VI0"/>
    <s v="2394"/>
    <s v="601000"/>
    <m/>
    <m/>
    <s v="0"/>
    <s v="District"/>
    <s v="2"/>
    <s v="Bakersfield College"/>
    <s v="21"/>
    <x v="6"/>
    <s v="210"/>
    <s v="VP of Student Learning"/>
    <s v="210A"/>
    <s v="VP Student Learning"/>
    <m/>
    <m/>
    <m/>
  </r>
  <r>
    <s v="BPE568"/>
    <x v="0"/>
    <s v="LABORF"/>
    <s v="2026"/>
    <n v="0"/>
    <s v="GU001"/>
    <s v="210VI0"/>
    <s v="2394"/>
    <s v="601000"/>
    <m/>
    <m/>
    <s v="0"/>
    <s v="District"/>
    <s v="2"/>
    <s v="Bakersfield College"/>
    <s v="21"/>
    <x v="6"/>
    <s v="210"/>
    <s v="VP of Student Learning"/>
    <s v="210A"/>
    <s v="VP Student Learning"/>
    <m/>
    <m/>
    <m/>
  </r>
  <r>
    <s v="BTF060"/>
    <x v="0"/>
    <s v="LABORF"/>
    <s v="2026"/>
    <n v="0"/>
    <s v="GU001"/>
    <s v="210VI0"/>
    <s v="1311"/>
    <s v="499900"/>
    <m/>
    <m/>
    <s v="0"/>
    <s v="District"/>
    <s v="2"/>
    <s v="Bakersfield College"/>
    <s v="21"/>
    <x v="6"/>
    <s v="210"/>
    <s v="VP of Student Learning"/>
    <s v="210A"/>
    <s v="VP Student Learning"/>
    <m/>
    <m/>
    <m/>
  </r>
  <r>
    <s v="BPE776"/>
    <x v="0"/>
    <s v="LABORF"/>
    <s v="2026"/>
    <n v="0"/>
    <s v="GU001"/>
    <s v="210VI0"/>
    <s v="2394"/>
    <s v="601000"/>
    <m/>
    <m/>
    <s v="0"/>
    <s v="District"/>
    <s v="2"/>
    <s v="Bakersfield College"/>
    <s v="21"/>
    <x v="6"/>
    <s v="210"/>
    <s v="VP of Student Learning"/>
    <s v="210A"/>
    <s v="VP Student Learning"/>
    <m/>
    <m/>
    <m/>
  </r>
  <r>
    <s v="BPAH22"/>
    <x v="0"/>
    <s v="LABORF"/>
    <s v="2026"/>
    <n v="0"/>
    <s v="GU001"/>
    <s v="210VI0"/>
    <s v="2412"/>
    <s v="499900"/>
    <m/>
    <m/>
    <s v="0"/>
    <s v="District"/>
    <s v="2"/>
    <s v="Bakersfield College"/>
    <s v="21"/>
    <x v="6"/>
    <s v="210"/>
    <s v="VP of Student Learning"/>
    <s v="210A"/>
    <s v="VP Student Learning"/>
    <m/>
    <m/>
    <m/>
  </r>
  <r>
    <s v="BPE058"/>
    <x v="0"/>
    <s v="LABORF"/>
    <s v="2026"/>
    <n v="0"/>
    <s v="GU001"/>
    <s v="210VI0"/>
    <s v="2394"/>
    <s v="601000"/>
    <m/>
    <m/>
    <s v="0"/>
    <s v="District"/>
    <s v="2"/>
    <s v="Bakersfield College"/>
    <s v="21"/>
    <x v="6"/>
    <s v="210"/>
    <s v="VP of Student Learning"/>
    <s v="210A"/>
    <s v="VP Student Learning"/>
    <m/>
    <m/>
    <m/>
  </r>
  <r>
    <s v="BPE084"/>
    <x v="0"/>
    <s v="LABORF"/>
    <s v="2026"/>
    <n v="0"/>
    <s v="GU001"/>
    <s v="210VI0"/>
    <s v="2394"/>
    <s v="601000"/>
    <m/>
    <m/>
    <s v="0"/>
    <s v="District"/>
    <s v="2"/>
    <s v="Bakersfield College"/>
    <s v="21"/>
    <x v="6"/>
    <s v="210"/>
    <s v="VP of Student Learning"/>
    <s v="210A"/>
    <s v="VP Student Learning"/>
    <m/>
    <m/>
    <m/>
  </r>
  <r>
    <s v="BPE090"/>
    <x v="0"/>
    <s v="LABORF"/>
    <s v="2026"/>
    <n v="0"/>
    <s v="GU001"/>
    <s v="210VI0"/>
    <s v="2394"/>
    <s v="601000"/>
    <m/>
    <m/>
    <s v="0"/>
    <s v="District"/>
    <s v="2"/>
    <s v="Bakersfield College"/>
    <s v="21"/>
    <x v="6"/>
    <s v="210"/>
    <s v="VP of Student Learning"/>
    <s v="210A"/>
    <s v="VP Student Learning"/>
    <m/>
    <m/>
    <m/>
  </r>
  <r>
    <s v="BPE251"/>
    <x v="0"/>
    <s v="LABORF"/>
    <s v="2026"/>
    <n v="0"/>
    <s v="GU001"/>
    <s v="210VI0"/>
    <s v="2394"/>
    <s v="601000"/>
    <m/>
    <m/>
    <s v="0"/>
    <s v="District"/>
    <s v="2"/>
    <s v="Bakersfield College"/>
    <s v="21"/>
    <x v="6"/>
    <s v="210"/>
    <s v="VP of Student Learning"/>
    <s v="210A"/>
    <s v="VP Student Learning"/>
    <m/>
    <m/>
    <m/>
  </r>
  <r>
    <s v="BPE279"/>
    <x v="0"/>
    <s v="LABORF"/>
    <s v="2026"/>
    <n v="0"/>
    <s v="GU001"/>
    <s v="210VI0"/>
    <s v="2394"/>
    <s v="601000"/>
    <m/>
    <m/>
    <s v="0"/>
    <s v="District"/>
    <s v="2"/>
    <s v="Bakersfield College"/>
    <s v="21"/>
    <x v="6"/>
    <s v="210"/>
    <s v="VP of Student Learning"/>
    <s v="210A"/>
    <s v="VP Student Learning"/>
    <m/>
    <m/>
    <m/>
  </r>
  <r>
    <s v="BPE314"/>
    <x v="0"/>
    <s v="LABORF"/>
    <s v="2026"/>
    <n v="0"/>
    <s v="GU001"/>
    <s v="210VI0"/>
    <s v="2394"/>
    <s v="601000"/>
    <m/>
    <m/>
    <s v="0"/>
    <s v="District"/>
    <s v="2"/>
    <s v="Bakersfield College"/>
    <s v="21"/>
    <x v="6"/>
    <s v="210"/>
    <s v="VP of Student Learning"/>
    <s v="210A"/>
    <s v="VP Student Learning"/>
    <m/>
    <m/>
    <m/>
  </r>
  <r>
    <s v="BPE381"/>
    <x v="0"/>
    <s v="LABORF"/>
    <s v="2026"/>
    <n v="0"/>
    <s v="GU001"/>
    <s v="210VI0"/>
    <s v="2394"/>
    <s v="601000"/>
    <m/>
    <m/>
    <s v="0"/>
    <s v="District"/>
    <s v="2"/>
    <s v="Bakersfield College"/>
    <s v="21"/>
    <x v="6"/>
    <s v="210"/>
    <s v="VP of Student Learning"/>
    <s v="210A"/>
    <s v="VP Student Learning"/>
    <m/>
    <m/>
    <m/>
  </r>
  <r>
    <s v="BPE428"/>
    <x v="0"/>
    <s v="LABORF"/>
    <s v="2026"/>
    <n v="0"/>
    <s v="GU001"/>
    <s v="210VI0"/>
    <s v="2394"/>
    <s v="601000"/>
    <m/>
    <m/>
    <s v="0"/>
    <s v="District"/>
    <s v="2"/>
    <s v="Bakersfield College"/>
    <s v="21"/>
    <x v="6"/>
    <s v="210"/>
    <s v="VP of Student Learning"/>
    <s v="210A"/>
    <s v="VP Student Learning"/>
    <m/>
    <m/>
    <m/>
  </r>
  <r>
    <s v="BTN038"/>
    <x v="0"/>
    <s v="LABORF"/>
    <s v="2026"/>
    <n v="0"/>
    <s v="GU001"/>
    <s v="210VI0"/>
    <s v="2110"/>
    <s v="601000"/>
    <m/>
    <m/>
    <s v="0"/>
    <s v="District"/>
    <s v="2"/>
    <s v="Bakersfield College"/>
    <s v="21"/>
    <x v="6"/>
    <s v="210"/>
    <s v="VP of Student Learning"/>
    <s v="210A"/>
    <s v="VP Student Learning"/>
    <m/>
    <m/>
    <m/>
  </r>
  <r>
    <s v="BTF101"/>
    <x v="0"/>
    <s v="LABORF"/>
    <s v="2026"/>
    <n v="0"/>
    <s v="GU001"/>
    <s v="210VI0"/>
    <s v="1311"/>
    <s v="499900"/>
    <m/>
    <m/>
    <s v="0"/>
    <s v="District"/>
    <s v="2"/>
    <s v="Bakersfield College"/>
    <s v="21"/>
    <x v="6"/>
    <s v="210"/>
    <s v="VP of Student Learning"/>
    <s v="210A"/>
    <s v="VP Student Learning"/>
    <m/>
    <m/>
    <m/>
  </r>
  <r>
    <s v="BTF111"/>
    <x v="0"/>
    <s v="LABORF"/>
    <s v="2026"/>
    <n v="0"/>
    <s v="GU001"/>
    <s v="210VI0"/>
    <s v="1311"/>
    <s v="499900"/>
    <m/>
    <m/>
    <s v="0"/>
    <s v="District"/>
    <s v="2"/>
    <s v="Bakersfield College"/>
    <s v="21"/>
    <x v="6"/>
    <s v="210"/>
    <s v="VP of Student Learning"/>
    <s v="210A"/>
    <s v="VP Student Learning"/>
    <m/>
    <m/>
    <m/>
  </r>
  <r>
    <s v="BZ2530"/>
    <x v="0"/>
    <s v="LABORF"/>
    <s v="2026"/>
    <n v="0"/>
    <s v="GU001"/>
    <s v="210VI0"/>
    <s v="1419"/>
    <s v="601000"/>
    <m/>
    <m/>
    <s v="0"/>
    <s v="District"/>
    <s v="2"/>
    <s v="Bakersfield College"/>
    <s v="21"/>
    <x v="6"/>
    <s v="210"/>
    <s v="VP of Student Learning"/>
    <s v="210A"/>
    <s v="VP Student Learning"/>
    <m/>
    <m/>
    <m/>
  </r>
  <r>
    <s v="BPE590"/>
    <x v="0"/>
    <s v="LABORF"/>
    <s v="2026"/>
    <n v="0"/>
    <s v="GU001"/>
    <s v="210VI0"/>
    <s v="2394"/>
    <s v="601000"/>
    <m/>
    <m/>
    <s v="0"/>
    <s v="District"/>
    <s v="2"/>
    <s v="Bakersfield College"/>
    <s v="21"/>
    <x v="6"/>
    <s v="210"/>
    <s v="VP of Student Learning"/>
    <s v="210A"/>
    <s v="VP Student Learning"/>
    <m/>
    <m/>
    <m/>
  </r>
  <r>
    <s v="BPE633"/>
    <x v="0"/>
    <s v="LABORF"/>
    <s v="2026"/>
    <n v="0"/>
    <s v="GU001"/>
    <s v="210VI0"/>
    <s v="2394"/>
    <s v="601000"/>
    <m/>
    <m/>
    <s v="0"/>
    <s v="District"/>
    <s v="2"/>
    <s v="Bakersfield College"/>
    <s v="21"/>
    <x v="6"/>
    <s v="210"/>
    <s v="VP of Student Learning"/>
    <s v="210A"/>
    <s v="VP Student Learning"/>
    <m/>
    <m/>
    <m/>
  </r>
  <r>
    <s v="BNP001"/>
    <x v="0"/>
    <s v="LABORF"/>
    <s v="2026"/>
    <n v="0"/>
    <s v="GU001"/>
    <s v="210VI0"/>
    <s v="1419"/>
    <s v="601000"/>
    <m/>
    <m/>
    <s v="0"/>
    <s v="District"/>
    <s v="2"/>
    <s v="Bakersfield College"/>
    <s v="21"/>
    <x v="6"/>
    <s v="210"/>
    <s v="VP of Student Learning"/>
    <s v="210A"/>
    <s v="VP Student Learning"/>
    <m/>
    <m/>
    <m/>
  </r>
  <r>
    <s v="BPE041"/>
    <x v="0"/>
    <s v="LABORF"/>
    <s v="2026"/>
    <n v="0"/>
    <s v="GU001"/>
    <s v="210VI0"/>
    <s v="2394"/>
    <s v="601000"/>
    <m/>
    <m/>
    <s v="0"/>
    <s v="District"/>
    <s v="2"/>
    <s v="Bakersfield College"/>
    <s v="21"/>
    <x v="6"/>
    <s v="210"/>
    <s v="VP of Student Learning"/>
    <s v="210A"/>
    <s v="VP Student Learning"/>
    <m/>
    <m/>
    <m/>
  </r>
  <r>
    <s v="BPE061"/>
    <x v="0"/>
    <s v="LABORF"/>
    <s v="2026"/>
    <n v="0"/>
    <s v="GU001"/>
    <s v="210VI0"/>
    <s v="2394"/>
    <s v="601000"/>
    <m/>
    <m/>
    <s v="0"/>
    <s v="District"/>
    <s v="2"/>
    <s v="Bakersfield College"/>
    <s v="21"/>
    <x v="6"/>
    <s v="210"/>
    <s v="VP of Student Learning"/>
    <s v="210A"/>
    <s v="VP Student Learning"/>
    <m/>
    <m/>
    <m/>
  </r>
  <r>
    <s v="BPE065"/>
    <x v="0"/>
    <s v="LABORF"/>
    <s v="2026"/>
    <n v="0"/>
    <s v="GU001"/>
    <s v="210VI0"/>
    <s v="2394"/>
    <s v="601000"/>
    <m/>
    <m/>
    <s v="0"/>
    <s v="District"/>
    <s v="2"/>
    <s v="Bakersfield College"/>
    <s v="21"/>
    <x v="6"/>
    <s v="210"/>
    <s v="VP of Student Learning"/>
    <s v="210A"/>
    <s v="VP Student Learning"/>
    <m/>
    <m/>
    <m/>
  </r>
  <r>
    <s v="BPE082"/>
    <x v="0"/>
    <s v="LABORF"/>
    <s v="2026"/>
    <n v="0"/>
    <s v="GU001"/>
    <s v="210VI0"/>
    <s v="2394"/>
    <s v="601000"/>
    <m/>
    <m/>
    <s v="0"/>
    <s v="District"/>
    <s v="2"/>
    <s v="Bakersfield College"/>
    <s v="21"/>
    <x v="6"/>
    <s v="210"/>
    <s v="VP of Student Learning"/>
    <s v="210A"/>
    <s v="VP Student Learning"/>
    <m/>
    <m/>
    <m/>
  </r>
  <r>
    <s v="BPE111"/>
    <x v="0"/>
    <s v="LABORF"/>
    <s v="2026"/>
    <n v="0"/>
    <s v="GU001"/>
    <s v="210VI0"/>
    <s v="2394"/>
    <s v="601000"/>
    <m/>
    <m/>
    <s v="0"/>
    <s v="District"/>
    <s v="2"/>
    <s v="Bakersfield College"/>
    <s v="21"/>
    <x v="6"/>
    <s v="210"/>
    <s v="VP of Student Learning"/>
    <s v="210A"/>
    <s v="VP Student Learning"/>
    <m/>
    <m/>
    <m/>
  </r>
  <r>
    <s v="BPE130"/>
    <x v="0"/>
    <s v="LABORF"/>
    <s v="2026"/>
    <n v="0"/>
    <s v="GU001"/>
    <s v="210VI0"/>
    <s v="2394"/>
    <s v="601000"/>
    <m/>
    <m/>
    <s v="0"/>
    <s v="District"/>
    <s v="2"/>
    <s v="Bakersfield College"/>
    <s v="21"/>
    <x v="6"/>
    <s v="210"/>
    <s v="VP of Student Learning"/>
    <s v="210A"/>
    <s v="VP Student Learning"/>
    <m/>
    <m/>
    <m/>
  </r>
  <r>
    <s v="BPE135"/>
    <x v="0"/>
    <s v="LABORF"/>
    <s v="2026"/>
    <n v="0"/>
    <s v="GU001"/>
    <s v="210VI0"/>
    <s v="2394"/>
    <s v="601000"/>
    <m/>
    <m/>
    <s v="0"/>
    <s v="District"/>
    <s v="2"/>
    <s v="Bakersfield College"/>
    <s v="21"/>
    <x v="6"/>
    <s v="210"/>
    <s v="VP of Student Learning"/>
    <s v="210A"/>
    <s v="VP Student Learning"/>
    <m/>
    <m/>
    <m/>
  </r>
  <r>
    <s v="BPE181"/>
    <x v="0"/>
    <s v="LABORF"/>
    <s v="2026"/>
    <n v="0"/>
    <s v="GU001"/>
    <s v="210VI0"/>
    <s v="2394"/>
    <s v="601000"/>
    <m/>
    <m/>
    <s v="0"/>
    <s v="District"/>
    <s v="2"/>
    <s v="Bakersfield College"/>
    <s v="21"/>
    <x v="6"/>
    <s v="210"/>
    <s v="VP of Student Learning"/>
    <s v="210A"/>
    <s v="VP Student Learning"/>
    <m/>
    <m/>
    <m/>
  </r>
  <r>
    <s v="BPE258"/>
    <x v="0"/>
    <s v="LABORF"/>
    <s v="2026"/>
    <n v="0"/>
    <s v="GU001"/>
    <s v="210VI0"/>
    <s v="2394"/>
    <s v="601000"/>
    <m/>
    <m/>
    <s v="0"/>
    <s v="District"/>
    <s v="2"/>
    <s v="Bakersfield College"/>
    <s v="21"/>
    <x v="6"/>
    <s v="210"/>
    <s v="VP of Student Learning"/>
    <s v="210A"/>
    <s v="VP Student Learning"/>
    <m/>
    <m/>
    <m/>
  </r>
  <r>
    <s v="BPE261"/>
    <x v="0"/>
    <s v="LABORF"/>
    <s v="2026"/>
    <n v="0"/>
    <s v="GU001"/>
    <s v="210VI0"/>
    <s v="2394"/>
    <s v="601000"/>
    <m/>
    <m/>
    <s v="0"/>
    <s v="District"/>
    <s v="2"/>
    <s v="Bakersfield College"/>
    <s v="21"/>
    <x v="6"/>
    <s v="210"/>
    <s v="VP of Student Learning"/>
    <s v="210A"/>
    <s v="VP Student Learning"/>
    <m/>
    <m/>
    <m/>
  </r>
  <r>
    <s v="BPE292"/>
    <x v="0"/>
    <s v="LABORF"/>
    <s v="2026"/>
    <n v="0"/>
    <s v="GU001"/>
    <s v="210VI0"/>
    <s v="2394"/>
    <s v="601000"/>
    <m/>
    <m/>
    <s v="0"/>
    <s v="District"/>
    <s v="2"/>
    <s v="Bakersfield College"/>
    <s v="21"/>
    <x v="6"/>
    <s v="210"/>
    <s v="VP of Student Learning"/>
    <s v="210A"/>
    <s v="VP Student Learning"/>
    <m/>
    <m/>
    <m/>
  </r>
  <r>
    <s v="BPE330"/>
    <x v="0"/>
    <s v="LABORF"/>
    <s v="2026"/>
    <n v="0"/>
    <s v="GU001"/>
    <s v="210VI0"/>
    <s v="2394"/>
    <s v="601000"/>
    <m/>
    <m/>
    <s v="0"/>
    <s v="District"/>
    <s v="2"/>
    <s v="Bakersfield College"/>
    <s v="21"/>
    <x v="6"/>
    <s v="210"/>
    <s v="VP of Student Learning"/>
    <s v="210A"/>
    <s v="VP Student Learning"/>
    <m/>
    <m/>
    <m/>
  </r>
  <r>
    <s v="BPE341"/>
    <x v="0"/>
    <s v="LABORF"/>
    <s v="2026"/>
    <n v="0"/>
    <s v="GU001"/>
    <s v="210VI0"/>
    <s v="2394"/>
    <s v="601000"/>
    <m/>
    <m/>
    <s v="0"/>
    <s v="District"/>
    <s v="2"/>
    <s v="Bakersfield College"/>
    <s v="21"/>
    <x v="6"/>
    <s v="210"/>
    <s v="VP of Student Learning"/>
    <s v="210A"/>
    <s v="VP Student Learning"/>
    <m/>
    <m/>
    <m/>
  </r>
  <r>
    <s v="BPE397"/>
    <x v="0"/>
    <s v="LABORF"/>
    <s v="2026"/>
    <n v="0"/>
    <s v="GU001"/>
    <s v="210VI0"/>
    <s v="2394"/>
    <s v="601000"/>
    <m/>
    <m/>
    <s v="0"/>
    <s v="District"/>
    <s v="2"/>
    <s v="Bakersfield College"/>
    <s v="21"/>
    <x v="6"/>
    <s v="210"/>
    <s v="VP of Student Learning"/>
    <s v="210A"/>
    <s v="VP Student Learning"/>
    <m/>
    <m/>
    <m/>
  </r>
  <r>
    <s v="BMM076"/>
    <x v="0"/>
    <s v="LABORF"/>
    <s v="2026"/>
    <n v="0"/>
    <s v="GU001"/>
    <s v="210VI0"/>
    <s v="1214"/>
    <s v="601000"/>
    <m/>
    <m/>
    <s v="0"/>
    <s v="District"/>
    <s v="2"/>
    <s v="Bakersfield College"/>
    <s v="21"/>
    <x v="6"/>
    <s v="210"/>
    <s v="VP of Student Learning"/>
    <s v="210A"/>
    <s v="VP Student Learning"/>
    <m/>
    <m/>
    <m/>
  </r>
  <r>
    <s v="BTC011"/>
    <x v="0"/>
    <s v="LABORF"/>
    <s v="2026"/>
    <n v="0"/>
    <s v="GU001"/>
    <s v="211CPT"/>
    <s v="2419"/>
    <s v="011600"/>
    <m/>
    <m/>
    <s v="0"/>
    <s v="District"/>
    <s v="2"/>
    <s v="Bakersfield College"/>
    <s v="21"/>
    <x v="6"/>
    <s v="211"/>
    <s v="BC Exec Director Rural Initiatives"/>
    <s v="211C"/>
    <s v="Information Services"/>
    <m/>
    <m/>
    <m/>
  </r>
  <r>
    <s v="BMC860"/>
    <x v="0"/>
    <s v="LABORF"/>
    <s v="2026"/>
    <n v="51982.42"/>
    <s v="GU001"/>
    <s v="211DC0"/>
    <s v="2191"/>
    <s v="601000"/>
    <m/>
    <s v="BD"/>
    <s v="0"/>
    <s v="District"/>
    <s v="2"/>
    <s v="Bakersfield College"/>
    <s v="21"/>
    <x v="6"/>
    <s v="211"/>
    <s v="BC Exec Director Rural Initiatives"/>
    <s v="211E"/>
    <s v="BC Exec Director Rural Initiatives"/>
    <m/>
    <m/>
    <m/>
  </r>
  <r>
    <s v="BMM067"/>
    <x v="0"/>
    <s v="LABORF"/>
    <s v="2026"/>
    <n v="0"/>
    <s v="GU001"/>
    <s v="211DC0"/>
    <s v="1214"/>
    <s v="601000"/>
    <m/>
    <s v="BD"/>
    <s v="0"/>
    <s v="District"/>
    <s v="2"/>
    <s v="Bakersfield College"/>
    <s v="21"/>
    <x v="6"/>
    <s v="211"/>
    <s v="BC Exec Director Rural Initiatives"/>
    <s v="211E"/>
    <s v="BC Exec Director Rural Initiatives"/>
    <m/>
    <m/>
    <m/>
  </r>
  <r>
    <s v="BPE726"/>
    <x v="0"/>
    <s v="LABORF"/>
    <s v="2026"/>
    <n v="0"/>
    <s v="GU001"/>
    <s v="212AA1"/>
    <s v="2495"/>
    <s v="100200"/>
    <m/>
    <m/>
    <s v="0"/>
    <s v="District"/>
    <s v="2"/>
    <s v="Bakersfield College"/>
    <s v="21"/>
    <x v="6"/>
    <s v="212"/>
    <s v="Dean of Student Learning"/>
    <s v="212A"/>
    <s v="BC Art Department"/>
    <m/>
    <m/>
    <m/>
  </r>
  <r>
    <s v="BMF222"/>
    <x v="0"/>
    <s v="LABORF"/>
    <s v="2026"/>
    <n v="144253.26"/>
    <s v="GU001"/>
    <s v="212AA1"/>
    <s v="1100"/>
    <s v="101100"/>
    <m/>
    <m/>
    <s v="0"/>
    <s v="District"/>
    <s v="2"/>
    <s v="Bakersfield College"/>
    <s v="21"/>
    <x v="6"/>
    <s v="212"/>
    <s v="Dean of Student Learning"/>
    <s v="212A"/>
    <s v="BC Art Department"/>
    <m/>
    <m/>
    <m/>
  </r>
  <r>
    <s v="BTF048"/>
    <x v="0"/>
    <s v="LABORF"/>
    <s v="2026"/>
    <n v="0"/>
    <s v="GU001"/>
    <s v="212AA1"/>
    <s v="1311"/>
    <s v="100100"/>
    <m/>
    <m/>
    <s v="0"/>
    <s v="District"/>
    <s v="2"/>
    <s v="Bakersfield College"/>
    <s v="21"/>
    <x v="6"/>
    <s v="212"/>
    <s v="Dean of Student Learning"/>
    <s v="212A"/>
    <s v="BC Art Department"/>
    <m/>
    <m/>
    <m/>
  </r>
  <r>
    <s v="BEF010"/>
    <x v="0"/>
    <s v="LABORF"/>
    <s v="2026"/>
    <n v="154352.71"/>
    <s v="GU001"/>
    <s v="212BMT"/>
    <s v="1100"/>
    <s v="050200"/>
    <m/>
    <m/>
    <s v="0"/>
    <s v="District"/>
    <s v="2"/>
    <s v="Bakersfield College"/>
    <s v="21"/>
    <x v="6"/>
    <s v="212"/>
    <s v="Dean of Student Learning"/>
    <s v="212B"/>
    <s v="Art Department"/>
    <m/>
    <m/>
    <m/>
  </r>
  <r>
    <s v="BPE723"/>
    <x v="0"/>
    <s v="LABORF"/>
    <s v="2026"/>
    <n v="0"/>
    <s v="GU001"/>
    <s v="212PA3"/>
    <s v="2495"/>
    <s v="100700"/>
    <m/>
    <m/>
    <s v="0"/>
    <s v="District"/>
    <s v="2"/>
    <s v="Bakersfield College"/>
    <s v="21"/>
    <x v="6"/>
    <s v="212"/>
    <s v="Dean of Student Learning"/>
    <s v="212P"/>
    <s v="Performing Arts"/>
    <m/>
    <m/>
    <m/>
  </r>
  <r>
    <s v="BMF524"/>
    <x v="0"/>
    <s v="LABORF"/>
    <s v="2026"/>
    <n v="134815.62"/>
    <s v="GU001"/>
    <s v="213AGR"/>
    <s v="1100"/>
    <s v="019900"/>
    <m/>
    <m/>
    <s v="0"/>
    <s v="District"/>
    <s v="2"/>
    <s v="Bakersfield College"/>
    <s v="21"/>
    <x v="6"/>
    <s v="213"/>
    <s v="Dean of Economics &amp; Workforce Dev"/>
    <s v="213B"/>
    <s v="Agriculture Department"/>
    <m/>
    <m/>
    <m/>
  </r>
  <r>
    <s v="BMN142"/>
    <x v="0"/>
    <s v="LABORF"/>
    <s v="2026"/>
    <n v="116282.94"/>
    <s v="GU001"/>
    <s v="213OI1"/>
    <s v="2110"/>
    <s v="684000"/>
    <m/>
    <m/>
    <s v="0"/>
    <s v="District"/>
    <s v="2"/>
    <s v="Bakersfield College"/>
    <s v="21"/>
    <x v="6"/>
    <s v="213"/>
    <s v="Dean of Economics &amp; Workforce Dev"/>
    <s v="213O"/>
    <s v="BC Inmate Ed"/>
    <m/>
    <m/>
    <m/>
  </r>
  <r>
    <s v="BMC819"/>
    <x v="0"/>
    <s v="LABORF"/>
    <s v="2026"/>
    <n v="50714.54"/>
    <s v="GU001"/>
    <s v="213OI1"/>
    <s v="2191"/>
    <s v="684000"/>
    <m/>
    <m/>
    <s v="0"/>
    <s v="District"/>
    <s v="2"/>
    <s v="Bakersfield College"/>
    <s v="21"/>
    <x v="6"/>
    <s v="213"/>
    <s v="Dean of Economics &amp; Workforce Dev"/>
    <s v="213O"/>
    <s v="BC Inmate Ed"/>
    <m/>
    <m/>
    <m/>
  </r>
  <r>
    <s v="BMF148"/>
    <x v="0"/>
    <s v="LABORF"/>
    <s v="2026"/>
    <n v="134815.62"/>
    <s v="GU001"/>
    <s v="213SS1"/>
    <s v="1100"/>
    <s v="220500"/>
    <m/>
    <m/>
    <s v="0"/>
    <s v="District"/>
    <s v="2"/>
    <s v="Bakersfield College"/>
    <s v="21"/>
    <x v="6"/>
    <s v="213"/>
    <s v="Dean of Economics &amp; Workforce Dev"/>
    <s v="213S"/>
    <s v="BC SOC SCIENCE/RISING SCHOL"/>
    <m/>
    <m/>
    <m/>
  </r>
  <r>
    <s v="BTM020"/>
    <x v="0"/>
    <s v="LABORF"/>
    <s v="2026"/>
    <n v="0"/>
    <s v="RP335"/>
    <s v="214SU1"/>
    <s v="1214"/>
    <s v="601000"/>
    <s v="STEM02"/>
    <m/>
    <s v="0"/>
    <s v="District"/>
    <s v="2"/>
    <s v="Bakersfield College"/>
    <s v="21"/>
    <x v="6"/>
    <s v="214"/>
    <s v="Dean of Instruction"/>
    <s v="214S"/>
    <s v="BC Stem"/>
    <m/>
    <m/>
    <m/>
  </r>
  <r>
    <s v="BMM065"/>
    <x v="0"/>
    <s v="LABORF"/>
    <s v="2026"/>
    <n v="144790.01999999999"/>
    <s v="GU001"/>
    <s v="215DN0"/>
    <s v="1214"/>
    <s v="601000"/>
    <m/>
    <m/>
    <s v="0"/>
    <s v="District"/>
    <s v="2"/>
    <s v="Bakersfield College"/>
    <s v="21"/>
    <x v="6"/>
    <s v="215"/>
    <s v="Dean-Stdnt Lrning (Math/HC)"/>
    <s v="215A"/>
    <s v="Dean-Stdnt Lrning (Math/HC)"/>
    <m/>
    <m/>
    <m/>
  </r>
  <r>
    <s v="BMN201"/>
    <x v="0"/>
    <s v="LABORF"/>
    <s v="2026"/>
    <n v="88888.51"/>
    <s v="RP380"/>
    <s v="215MA3"/>
    <s v="2110"/>
    <s v="601000"/>
    <m/>
    <m/>
    <s v="0"/>
    <s v="District"/>
    <s v="2"/>
    <s v="Bakersfield College"/>
    <s v="21"/>
    <x v="6"/>
    <s v="215"/>
    <s v="Dean-Stdnt Lrning (Math/HC)"/>
    <s v="215A"/>
    <s v="Dean-Stdnt Lrning (Math/HC)"/>
    <m/>
    <m/>
    <m/>
  </r>
  <r>
    <s v="BMF215"/>
    <x v="0"/>
    <s v="LABORF"/>
    <s v="2026"/>
    <n v="102091.96"/>
    <s v="GU001"/>
    <s v="215BD1"/>
    <s v="1100"/>
    <s v="040100"/>
    <m/>
    <m/>
    <s v="0"/>
    <s v="District"/>
    <s v="2"/>
    <s v="Bakersfield College"/>
    <s v="21"/>
    <x v="6"/>
    <s v="215"/>
    <s v="Dean-Stdnt Lrning (Math/HC)"/>
    <s v="215B"/>
    <s v="Biology Science Department"/>
    <m/>
    <m/>
    <m/>
  </r>
  <r>
    <s v="BMF275"/>
    <x v="0"/>
    <s v="LABORF"/>
    <s v="2026"/>
    <n v="165155.19"/>
    <s v="GU001"/>
    <s v="215BD1"/>
    <s v="1100"/>
    <s v="040100"/>
    <m/>
    <m/>
    <s v="0"/>
    <s v="District"/>
    <s v="2"/>
    <s v="Bakersfield College"/>
    <s v="21"/>
    <x v="6"/>
    <s v="215"/>
    <s v="Dean-Stdnt Lrning (Math/HC)"/>
    <s v="215B"/>
    <s v="Biology Science Department"/>
    <m/>
    <m/>
    <m/>
  </r>
  <r>
    <s v="BMF504"/>
    <x v="0"/>
    <s v="LABORF"/>
    <s v="2026"/>
    <n v="154352.71"/>
    <s v="GU001"/>
    <s v="215BD1"/>
    <s v="1100"/>
    <s v="040100"/>
    <m/>
    <m/>
    <s v="0"/>
    <s v="District"/>
    <s v="2"/>
    <s v="Bakersfield College"/>
    <s v="21"/>
    <x v="6"/>
    <s v="215"/>
    <s v="Dean-Stdnt Lrning (Math/HC)"/>
    <s v="215B"/>
    <s v="Biology Science Department"/>
    <m/>
    <m/>
    <m/>
  </r>
  <r>
    <s v="BMF320"/>
    <x v="0"/>
    <s v="LABORF"/>
    <s v="2026"/>
    <n v="113415.69"/>
    <s v="GU001"/>
    <s v="215BD1"/>
    <s v="1100"/>
    <s v="040100"/>
    <m/>
    <m/>
    <s v="0"/>
    <s v="District"/>
    <s v="2"/>
    <s v="Bakersfield College"/>
    <s v="21"/>
    <x v="6"/>
    <s v="215"/>
    <s v="Dean-Stdnt Lrning (Math/HC)"/>
    <s v="215B"/>
    <s v="Biology Science Department"/>
    <m/>
    <m/>
    <m/>
  </r>
  <r>
    <s v="BMF308"/>
    <x v="0"/>
    <s v="LABORF"/>
    <s v="2026"/>
    <n v="0"/>
    <s v="GU001"/>
    <s v="215BD1"/>
    <s v="1100"/>
    <s v="040100"/>
    <m/>
    <m/>
    <s v="0"/>
    <s v="District"/>
    <s v="2"/>
    <s v="Bakersfield College"/>
    <s v="21"/>
    <x v="6"/>
    <s v="215"/>
    <s v="Dean-Stdnt Lrning (Math/HC)"/>
    <s v="215B"/>
    <s v="Biology Science Department"/>
    <m/>
    <m/>
    <m/>
  </r>
  <r>
    <s v="BMF246"/>
    <x v="0"/>
    <s v="LABORF"/>
    <s v="2026"/>
    <n v="102749.01"/>
    <s v="GU001"/>
    <s v="215BD1"/>
    <s v="1100"/>
    <s v="040100"/>
    <m/>
    <m/>
    <s v="0"/>
    <s v="District"/>
    <s v="2"/>
    <s v="Bakersfield College"/>
    <s v="21"/>
    <x v="6"/>
    <s v="215"/>
    <s v="Dean-Stdnt Lrning (Math/HC)"/>
    <s v="215B"/>
    <s v="Biology Science Department"/>
    <m/>
    <m/>
    <m/>
  </r>
  <r>
    <s v="BMF060"/>
    <x v="0"/>
    <s v="LABORF"/>
    <s v="2026"/>
    <n v="102091.96"/>
    <s v="GU001"/>
    <s v="215BD1"/>
    <s v="1100"/>
    <s v="040100"/>
    <m/>
    <m/>
    <s v="0"/>
    <s v="District"/>
    <s v="2"/>
    <s v="Bakersfield College"/>
    <s v="21"/>
    <x v="6"/>
    <s v="215"/>
    <s v="Dean-Stdnt Lrning (Math/HC)"/>
    <s v="215B"/>
    <s v="Biology Science Department"/>
    <m/>
    <m/>
    <m/>
  </r>
  <r>
    <s v="BMN047"/>
    <x v="0"/>
    <s v="LABORF"/>
    <s v="2026"/>
    <n v="88888.51"/>
    <s v="GU001"/>
    <s v="215BL1"/>
    <s v="2110"/>
    <s v="601000"/>
    <m/>
    <m/>
    <s v="0"/>
    <s v="District"/>
    <s v="2"/>
    <s v="Bakersfield College"/>
    <s v="21"/>
    <x v="6"/>
    <s v="215"/>
    <s v="Dean-Stdnt Lrning (Math/HC)"/>
    <s v="215B"/>
    <s v="Biology Science Department"/>
    <m/>
    <m/>
    <m/>
  </r>
  <r>
    <s v="BMF186"/>
    <x v="0"/>
    <s v="LABORF"/>
    <s v="2026"/>
    <n v="102749.01"/>
    <s v="GU001"/>
    <s v="215MA1"/>
    <s v="1100"/>
    <s v="170100"/>
    <m/>
    <m/>
    <s v="0"/>
    <s v="District"/>
    <s v="2"/>
    <s v="Bakersfield College"/>
    <s v="21"/>
    <x v="6"/>
    <s v="215"/>
    <s v="Dean-Stdnt Lrning (Math/HC)"/>
    <s v="215F"/>
    <s v="Math General"/>
    <m/>
    <m/>
    <m/>
  </r>
  <r>
    <s v="BMF046"/>
    <x v="0"/>
    <s v="LABORF"/>
    <s v="2026"/>
    <n v="125872.17"/>
    <s v="GU001"/>
    <s v="215MA1"/>
    <s v="1100"/>
    <s v="170100"/>
    <m/>
    <m/>
    <s v="0"/>
    <s v="District"/>
    <s v="2"/>
    <s v="Bakersfield College"/>
    <s v="21"/>
    <x v="6"/>
    <s v="215"/>
    <s v="Dean-Stdnt Lrning (Math/HC)"/>
    <s v="215F"/>
    <s v="Math General"/>
    <m/>
    <m/>
    <m/>
  </r>
  <r>
    <s v="BMF044"/>
    <x v="0"/>
    <s v="LABORF"/>
    <s v="2026"/>
    <n v="102091.96"/>
    <s v="GU001"/>
    <s v="215SI1"/>
    <s v="1100"/>
    <s v="190500"/>
    <m/>
    <m/>
    <s v="0"/>
    <s v="District"/>
    <s v="2"/>
    <s v="Bakersfield College"/>
    <s v="21"/>
    <x v="6"/>
    <s v="215"/>
    <s v="Dean-Stdnt Lrning (Math/HC)"/>
    <s v="215G"/>
    <s v="Physical Science"/>
    <m/>
    <m/>
    <m/>
  </r>
  <r>
    <s v="BMF196"/>
    <x v="0"/>
    <s v="LABORF"/>
    <s v="2026"/>
    <n v="165155.19"/>
    <s v="GU001"/>
    <s v="215SI1"/>
    <s v="1100"/>
    <s v="191100"/>
    <m/>
    <m/>
    <s v="0"/>
    <s v="District"/>
    <s v="2"/>
    <s v="Bakersfield College"/>
    <s v="21"/>
    <x v="6"/>
    <s v="215"/>
    <s v="Dean-Stdnt Lrning (Math/HC)"/>
    <s v="215G"/>
    <s v="Physical Science"/>
    <m/>
    <m/>
    <m/>
  </r>
  <r>
    <s v="BMF479"/>
    <x v="0"/>
    <s v="LABORF"/>
    <s v="2026"/>
    <n v="142412.79999999999"/>
    <s v="GU001"/>
    <s v="215SI1"/>
    <s v="1100"/>
    <s v="190100"/>
    <m/>
    <m/>
    <s v="0"/>
    <s v="District"/>
    <s v="2"/>
    <s v="Bakersfield College"/>
    <s v="21"/>
    <x v="6"/>
    <s v="215"/>
    <s v="Dean-Stdnt Lrning (Math/HC)"/>
    <s v="215G"/>
    <s v="Physical Science"/>
    <m/>
    <m/>
    <m/>
  </r>
  <r>
    <s v="BMF445"/>
    <x v="0"/>
    <s v="LABORF"/>
    <s v="2026"/>
    <n v="11466.2"/>
    <s v="GU001"/>
    <s v="215PE1"/>
    <s v="1252"/>
    <s v="601000"/>
    <m/>
    <m/>
    <s v="0"/>
    <s v="District"/>
    <s v="2"/>
    <s v="Bakersfield College"/>
    <s v="21"/>
    <x v="6"/>
    <s v="215"/>
    <s v="Dean-Stdnt Lrning (Math/HC)"/>
    <s v="215P"/>
    <s v="BC ENGINEERING"/>
    <m/>
    <m/>
    <m/>
  </r>
  <r>
    <s v="BMF656"/>
    <x v="0"/>
    <s v="LABORF"/>
    <s v="2026"/>
    <n v="165155.19"/>
    <s v="GU001"/>
    <s v="215PE1"/>
    <s v="1100"/>
    <s v="070210"/>
    <m/>
    <m/>
    <s v="0"/>
    <s v="District"/>
    <s v="2"/>
    <s v="Bakersfield College"/>
    <s v="21"/>
    <x v="6"/>
    <s v="215"/>
    <s v="Dean-Stdnt Lrning (Math/HC)"/>
    <s v="215P"/>
    <s v="BC ENGINEERING"/>
    <m/>
    <m/>
    <m/>
  </r>
  <r>
    <s v="BMF299"/>
    <x v="0"/>
    <s v="LABORF"/>
    <s v="2026"/>
    <n v="122136.28"/>
    <s v="GU001"/>
    <s v="215PE1"/>
    <s v="1100"/>
    <s v="070100"/>
    <m/>
    <m/>
    <s v="0"/>
    <s v="District"/>
    <s v="2"/>
    <s v="Bakersfield College"/>
    <s v="21"/>
    <x v="6"/>
    <s v="215"/>
    <s v="Dean-Stdnt Lrning (Math/HC)"/>
    <s v="215P"/>
    <s v="BC ENGINEERING"/>
    <m/>
    <m/>
    <m/>
  </r>
  <r>
    <s v="BMF629"/>
    <x v="0"/>
    <s v="LABORF"/>
    <s v="2026"/>
    <n v="0"/>
    <s v="GU001"/>
    <s v="215PE1"/>
    <s v="1100"/>
    <s v="070200"/>
    <m/>
    <m/>
    <s v="0"/>
    <s v="District"/>
    <s v="2"/>
    <s v="Bakersfield College"/>
    <s v="21"/>
    <x v="6"/>
    <s v="215"/>
    <s v="Dean-Stdnt Lrning (Math/HC)"/>
    <s v="215P"/>
    <s v="BC ENGINEERING"/>
    <m/>
    <m/>
    <m/>
  </r>
  <r>
    <s v="BMF649"/>
    <x v="0"/>
    <s v="LABORF"/>
    <s v="2026"/>
    <n v="52658.87"/>
    <s v="GU001"/>
    <s v="217EM1"/>
    <s v="1100"/>
    <s v="125000"/>
    <m/>
    <m/>
    <s v="0"/>
    <s v="District"/>
    <s v="2"/>
    <s v="Bakersfield College"/>
    <s v="21"/>
    <x v="6"/>
    <s v="217"/>
    <s v="Dean of Instruction"/>
    <s v="217E"/>
    <s v="BC EMT/PARAMEDIC"/>
    <m/>
    <m/>
    <m/>
  </r>
  <r>
    <s v="BMF532"/>
    <x v="0"/>
    <s v="LABORF"/>
    <s v="2026"/>
    <n v="109941.88"/>
    <s v="GU001"/>
    <s v="217EMP"/>
    <s v="1100"/>
    <s v="125100"/>
    <m/>
    <m/>
    <s v="0"/>
    <s v="District"/>
    <s v="2"/>
    <s v="Bakersfield College"/>
    <s v="21"/>
    <x v="6"/>
    <s v="217"/>
    <s v="Dean of Instruction"/>
    <s v="217E"/>
    <s v="BC EMT/PARAMEDIC"/>
    <m/>
    <m/>
    <m/>
  </r>
  <r>
    <s v="BMF336"/>
    <x v="0"/>
    <s v="LABORF"/>
    <s v="2026"/>
    <n v="118395.37"/>
    <s v="GU001"/>
    <s v="217FT0"/>
    <s v="1100"/>
    <s v="213300"/>
    <m/>
    <m/>
    <s v="0"/>
    <s v="District"/>
    <s v="2"/>
    <s v="Bakersfield College"/>
    <s v="21"/>
    <x v="6"/>
    <s v="217"/>
    <s v="Dean of Instruction"/>
    <s v="217F"/>
    <s v="BC FIRE"/>
    <m/>
    <m/>
    <m/>
  </r>
  <r>
    <s v="BTF098"/>
    <x v="0"/>
    <s v="LABORF"/>
    <s v="2026"/>
    <n v="0"/>
    <s v="GU001"/>
    <s v="217LW1"/>
    <s v="1311"/>
    <s v="210500"/>
    <m/>
    <m/>
    <s v="0"/>
    <s v="District"/>
    <s v="2"/>
    <s v="Bakersfield College"/>
    <s v="21"/>
    <x v="6"/>
    <s v="217"/>
    <s v="Dean of Instruction"/>
    <s v="217L"/>
    <s v="BC LAW"/>
    <m/>
    <m/>
    <m/>
  </r>
  <r>
    <s v="BMM088"/>
    <x v="0"/>
    <s v="LABORF"/>
    <s v="2026"/>
    <n v="0"/>
    <s v="GU001"/>
    <s v="218DN0"/>
    <s v="1214"/>
    <s v="601000"/>
    <m/>
    <m/>
    <s v="0"/>
    <s v="District"/>
    <s v="2"/>
    <s v="Bakersfield College"/>
    <s v="21"/>
    <x v="6"/>
    <s v="218"/>
    <s v="Dean of Instruction"/>
    <s v="218D"/>
    <s v="Dean of Instruction"/>
    <m/>
    <m/>
    <m/>
  </r>
  <r>
    <s v="BMF503"/>
    <x v="0"/>
    <s v="LABORF"/>
    <s v="2026"/>
    <n v="123674.81"/>
    <s v="GU001"/>
    <s v="218EDU"/>
    <s v="1251"/>
    <s v="601000"/>
    <m/>
    <m/>
    <s v="0"/>
    <s v="District"/>
    <s v="2"/>
    <s v="Bakersfield College"/>
    <s v="21"/>
    <x v="6"/>
    <s v="218"/>
    <s v="Dean of Instruction"/>
    <s v="218E"/>
    <s v="BC Education"/>
    <m/>
    <m/>
    <m/>
  </r>
  <r>
    <s v="BMF254"/>
    <x v="0"/>
    <s v="LABORF"/>
    <s v="2026"/>
    <n v="0"/>
    <s v="GU001"/>
    <s v="218EDU"/>
    <s v="1100"/>
    <s v="493030"/>
    <m/>
    <m/>
    <s v="0"/>
    <s v="District"/>
    <s v="2"/>
    <s v="Bakersfield College"/>
    <s v="21"/>
    <x v="6"/>
    <s v="218"/>
    <s v="Dean of Instruction"/>
    <s v="218E"/>
    <s v="BC Education"/>
    <m/>
    <m/>
    <m/>
  </r>
  <r>
    <s v="BMC845"/>
    <x v="0"/>
    <s v="LABORF"/>
    <s v="2026"/>
    <n v="20811.89"/>
    <s v="CD015"/>
    <s v="219CA2"/>
    <s v="2191"/>
    <s v="692000"/>
    <m/>
    <m/>
    <s v="0"/>
    <s v="District"/>
    <s v="2"/>
    <s v="Bakersfield College"/>
    <s v="21"/>
    <x v="6"/>
    <s v="219"/>
    <s v="BC Director CDC"/>
    <s v="219C"/>
    <s v="BC Director CDC"/>
    <m/>
    <m/>
    <m/>
  </r>
  <r>
    <s v="BMC739"/>
    <x v="0"/>
    <s v="LABORF"/>
    <s v="2026"/>
    <n v="25068.86"/>
    <s v="CD002"/>
    <s v="219CD1"/>
    <s v="2191"/>
    <s v="692000"/>
    <m/>
    <m/>
    <s v="0"/>
    <s v="District"/>
    <s v="2"/>
    <s v="Bakersfield College"/>
    <s v="21"/>
    <x v="6"/>
    <s v="219"/>
    <s v="BC Director CDC"/>
    <s v="219C"/>
    <s v="BC Director CDC"/>
    <m/>
    <m/>
    <m/>
  </r>
  <r>
    <s v="BMC465"/>
    <x v="0"/>
    <s v="LABORF"/>
    <s v="2026"/>
    <n v="0"/>
    <s v="CD011"/>
    <s v="219CD6"/>
    <s v="2191"/>
    <s v="692000"/>
    <m/>
    <m/>
    <s v="0"/>
    <s v="District"/>
    <s v="2"/>
    <s v="Bakersfield College"/>
    <s v="21"/>
    <x v="6"/>
    <s v="219"/>
    <s v="BC Director CDC"/>
    <s v="219C"/>
    <s v="BC Director CDC"/>
    <m/>
    <m/>
    <m/>
  </r>
  <r>
    <s v="BTM007"/>
    <x v="0"/>
    <s v="LABORF"/>
    <s v="2026"/>
    <n v="0"/>
    <s v="GU001"/>
    <s v="21ACTE"/>
    <s v="1214"/>
    <s v="601000"/>
    <m/>
    <m/>
    <s v="0"/>
    <s v="District"/>
    <s v="2"/>
    <s v="Bakersfield College"/>
    <s v="21"/>
    <x v="6"/>
    <s v="21A"/>
    <s v="BC Director Career Education"/>
    <s v="21AC"/>
    <s v="BC Director CTE"/>
    <m/>
    <m/>
    <m/>
  </r>
  <r>
    <s v="BMF079"/>
    <x v="0"/>
    <s v="LABORF"/>
    <s v="2026"/>
    <n v="0"/>
    <s v="GU001"/>
    <s v="21AEIT"/>
    <s v="1100"/>
    <s v="093410"/>
    <m/>
    <m/>
    <s v="0"/>
    <s v="District"/>
    <s v="2"/>
    <s v="Bakersfield College"/>
    <s v="21"/>
    <x v="6"/>
    <s v="21A"/>
    <s v="BC Director Career Education"/>
    <s v="21AE"/>
    <s v="Engineering Systems"/>
    <m/>
    <m/>
    <m/>
  </r>
  <r>
    <s v="BMF118"/>
    <x v="0"/>
    <s v="LABORF"/>
    <s v="2026"/>
    <n v="144253.26"/>
    <s v="GU001"/>
    <s v="21AEIT"/>
    <s v="1100"/>
    <s v="094800"/>
    <m/>
    <m/>
    <s v="0"/>
    <s v="District"/>
    <s v="2"/>
    <s v="Bakersfield College"/>
    <s v="21"/>
    <x v="6"/>
    <s v="21A"/>
    <s v="BC Director Career Education"/>
    <s v="21AE"/>
    <s v="Engineering Systems"/>
    <m/>
    <m/>
    <m/>
  </r>
  <r>
    <s v="BMF019"/>
    <x v="0"/>
    <s v="LABORF"/>
    <s v="2026"/>
    <n v="136425.29"/>
    <s v="GU001"/>
    <s v="21AIND"/>
    <s v="1100"/>
    <s v="090100"/>
    <m/>
    <m/>
    <s v="0"/>
    <s v="District"/>
    <s v="2"/>
    <s v="Bakersfield College"/>
    <s v="21"/>
    <x v="6"/>
    <s v="21A"/>
    <s v="BC Director Career Education"/>
    <s v="21AI"/>
    <s v="Industrial Tech"/>
    <m/>
    <m/>
    <m/>
  </r>
  <r>
    <s v="BTF002"/>
    <x v="0"/>
    <s v="LABORF"/>
    <s v="2026"/>
    <n v="0"/>
    <s v="GU001"/>
    <s v="21AIND"/>
    <s v="1311"/>
    <s v="190100"/>
    <m/>
    <m/>
    <s v="0"/>
    <s v="District"/>
    <s v="2"/>
    <s v="Bakersfield College"/>
    <s v="21"/>
    <x v="6"/>
    <s v="21A"/>
    <s v="BC Director Career Education"/>
    <s v="21AI"/>
    <s v="Industrial Tech"/>
    <m/>
    <m/>
    <m/>
  </r>
  <r>
    <s v="BMF570"/>
    <x v="0"/>
    <s v="LABORF"/>
    <s v="2026"/>
    <n v="153363"/>
    <s v="GU001"/>
    <s v="21AIND"/>
    <s v="1100"/>
    <s v="095600"/>
    <m/>
    <m/>
    <s v="0"/>
    <s v="District"/>
    <s v="2"/>
    <s v="Bakersfield College"/>
    <s v="21"/>
    <x v="6"/>
    <s v="21A"/>
    <s v="BC Director Career Education"/>
    <s v="21AI"/>
    <s v="Industrial Tech"/>
    <m/>
    <m/>
    <m/>
  </r>
  <r>
    <s v="BMF505"/>
    <x v="0"/>
    <s v="LABORF"/>
    <s v="2026"/>
    <n v="124389.13"/>
    <s v="GU001"/>
    <s v="21AIND"/>
    <s v="1100"/>
    <s v="095600"/>
    <m/>
    <m/>
    <s v="0"/>
    <s v="District"/>
    <s v="2"/>
    <s v="Bakersfield College"/>
    <s v="21"/>
    <x v="6"/>
    <s v="21A"/>
    <s v="BC Director Career Education"/>
    <s v="21AI"/>
    <s v="Industrial Tech"/>
    <m/>
    <m/>
    <m/>
  </r>
  <r>
    <s v="BMF070"/>
    <x v="0"/>
    <s v="LABORF"/>
    <s v="2026"/>
    <n v="9702.17"/>
    <s v="GU001"/>
    <s v="21AIND"/>
    <s v="1252"/>
    <s v="601000"/>
    <m/>
    <m/>
    <s v="0"/>
    <s v="District"/>
    <s v="2"/>
    <s v="Bakersfield College"/>
    <s v="21"/>
    <x v="6"/>
    <s v="21A"/>
    <s v="BC Director Career Education"/>
    <s v="21AI"/>
    <s v="Industrial Tech"/>
    <m/>
    <m/>
    <m/>
  </r>
  <r>
    <s v="BMF552"/>
    <x v="0"/>
    <s v="LABORF"/>
    <s v="2026"/>
    <n v="154352.71"/>
    <s v="GU001"/>
    <s v="21AIND"/>
    <s v="1100"/>
    <s v="095650"/>
    <m/>
    <m/>
    <s v="0"/>
    <s v="District"/>
    <s v="2"/>
    <s v="Bakersfield College"/>
    <s v="21"/>
    <x v="6"/>
    <s v="21A"/>
    <s v="BC Director Career Education"/>
    <s v="21AI"/>
    <s v="Industrial Tech"/>
    <m/>
    <m/>
    <m/>
  </r>
  <r>
    <s v="BMF070"/>
    <x v="0"/>
    <s v="LABORF"/>
    <s v="2026"/>
    <n v="154352.71"/>
    <s v="GU001"/>
    <s v="21AIND"/>
    <s v="1100"/>
    <s v="095300"/>
    <m/>
    <m/>
    <s v="0"/>
    <s v="District"/>
    <s v="2"/>
    <s v="Bakersfield College"/>
    <s v="21"/>
    <x v="6"/>
    <s v="21A"/>
    <s v="BC Director Career Education"/>
    <s v="21AI"/>
    <s v="Industrial Tech"/>
    <m/>
    <m/>
    <m/>
  </r>
  <r>
    <s v="BMC497"/>
    <x v="0"/>
    <s v="LABORF"/>
    <s v="2026"/>
    <n v="64918.94"/>
    <s v="GU001"/>
    <s v="21AJP1"/>
    <s v="2191"/>
    <s v="647000"/>
    <m/>
    <m/>
    <s v="0"/>
    <s v="District"/>
    <s v="2"/>
    <s v="Bakersfield College"/>
    <s v="21"/>
    <x v="6"/>
    <s v="21A"/>
    <s v="BC Director Career Education"/>
    <s v="21AJ"/>
    <s v="Job Placement"/>
    <m/>
    <m/>
    <m/>
  </r>
  <r>
    <s v="BMC868"/>
    <x v="0"/>
    <s v="LABORF"/>
    <s v="2026"/>
    <n v="24738.81"/>
    <s v="RP282"/>
    <s v="21APQF"/>
    <s v="2191"/>
    <s v="601000"/>
    <m/>
    <m/>
    <s v="0"/>
    <s v="District"/>
    <s v="2"/>
    <s v="Bakersfield College"/>
    <s v="21"/>
    <x v="6"/>
    <s v="21A"/>
    <s v="BC Director Career Education"/>
    <s v="21AP"/>
    <s v="BC Apprenticeship Program"/>
    <m/>
    <m/>
    <m/>
  </r>
  <r>
    <s v="BMC656"/>
    <x v="0"/>
    <s v="LABORF"/>
    <s v="2026"/>
    <n v="85179.28"/>
    <s v="RP611"/>
    <s v="21AVTV"/>
    <s v="2191"/>
    <s v="602010"/>
    <s v="PERVCL"/>
    <m/>
    <s v="0"/>
    <s v="District"/>
    <s v="2"/>
    <s v="Bakersfield College"/>
    <s v="21"/>
    <x v="6"/>
    <s v="21A"/>
    <s v="BC Director Career Education"/>
    <s v="21AV"/>
    <s v="VTEA"/>
    <m/>
    <m/>
    <m/>
  </r>
  <r>
    <s v="BMN196"/>
    <x v="0"/>
    <s v="LABORF"/>
    <s v="2026"/>
    <n v="113446.77"/>
    <s v="RP613"/>
    <s v="21AWL9"/>
    <s v="2110"/>
    <s v="619000"/>
    <s v="B68168"/>
    <m/>
    <s v="0"/>
    <s v="District"/>
    <s v="2"/>
    <s v="Bakersfield College"/>
    <s v="21"/>
    <x v="6"/>
    <s v="21A"/>
    <s v="BC Director Career Education"/>
    <s v="21AW"/>
    <s v="BC Strong Workforce"/>
    <m/>
    <m/>
    <m/>
  </r>
  <r>
    <s v="BPE004"/>
    <x v="0"/>
    <s v="LABORF"/>
    <s v="2026"/>
    <n v="0"/>
    <s v="RP613"/>
    <s v="21AWR8"/>
    <s v="2412"/>
    <s v="684000"/>
    <s v="R41283"/>
    <m/>
    <s v="0"/>
    <s v="District"/>
    <s v="2"/>
    <s v="Bakersfield College"/>
    <s v="21"/>
    <x v="6"/>
    <s v="21A"/>
    <s v="BC Director Career Education"/>
    <s v="21AW"/>
    <s v="BC Strong Workforce"/>
    <m/>
    <m/>
    <m/>
  </r>
  <r>
    <s v="BMF047"/>
    <x v="0"/>
    <s v="LABORF"/>
    <s v="2026"/>
    <n v="122894"/>
    <s v="RP613"/>
    <s v="21AWR9"/>
    <s v="1231"/>
    <s v="647000"/>
    <s v="R84668"/>
    <m/>
    <s v="0"/>
    <s v="District"/>
    <s v="2"/>
    <s v="Bakersfield College"/>
    <s v="21"/>
    <x v="6"/>
    <s v="21A"/>
    <s v="BC Director Career Education"/>
    <s v="21AW"/>
    <s v="BC Strong Workforce"/>
    <m/>
    <m/>
    <m/>
  </r>
  <r>
    <s v="BTF023"/>
    <x v="0"/>
    <s v="LABORF"/>
    <s v="2026"/>
    <n v="0"/>
    <s v="GU001"/>
    <s v="21BCM1"/>
    <s v="1311"/>
    <s v="150600"/>
    <m/>
    <m/>
    <s v="0"/>
    <s v="District"/>
    <s v="2"/>
    <s v="Bakersfield College"/>
    <s v="21"/>
    <x v="6"/>
    <s v="21B"/>
    <s v="Dean English"/>
    <s v="21BC"/>
    <s v="English Grants"/>
    <m/>
    <m/>
    <m/>
  </r>
  <r>
    <s v="BMF619"/>
    <x v="0"/>
    <s v="LABORF"/>
    <s v="2026"/>
    <n v="126684.44"/>
    <s v="GU001"/>
    <s v="21BCM1"/>
    <s v="1100"/>
    <s v="060100"/>
    <m/>
    <m/>
    <s v="0"/>
    <s v="District"/>
    <s v="2"/>
    <s v="Bakersfield College"/>
    <s v="21"/>
    <x v="6"/>
    <s v="21B"/>
    <s v="Dean English"/>
    <s v="21BC"/>
    <s v="English Grants"/>
    <m/>
    <m/>
    <m/>
  </r>
  <r>
    <s v="BMF068"/>
    <x v="0"/>
    <s v="LABORF"/>
    <s v="2026"/>
    <n v="145973.12"/>
    <s v="GU001"/>
    <s v="21BEE1"/>
    <s v="1100"/>
    <s v="150100"/>
    <m/>
    <m/>
    <s v="0"/>
    <s v="District"/>
    <s v="2"/>
    <s v="Bakersfield College"/>
    <s v="21"/>
    <x v="6"/>
    <s v="21B"/>
    <s v="Dean English"/>
    <s v="21BE"/>
    <s v="Dean English"/>
    <m/>
    <m/>
    <m/>
  </r>
  <r>
    <s v="BMF553"/>
    <x v="0"/>
    <s v="LABORF"/>
    <s v="2026"/>
    <n v="133097.85"/>
    <s v="GU001"/>
    <s v="21BEE1"/>
    <s v="1100"/>
    <s v="150100"/>
    <m/>
    <m/>
    <s v="0"/>
    <s v="District"/>
    <s v="2"/>
    <s v="Bakersfield College"/>
    <s v="21"/>
    <x v="6"/>
    <s v="21B"/>
    <s v="Dean English"/>
    <s v="21BE"/>
    <s v="Dean English"/>
    <m/>
    <m/>
    <m/>
  </r>
  <r>
    <s v="BMF024"/>
    <x v="0"/>
    <s v="LABORF"/>
    <s v="2026"/>
    <n v="153363"/>
    <s v="GU001"/>
    <s v="21BEE1"/>
    <s v="1100"/>
    <s v="150100"/>
    <m/>
    <m/>
    <s v="0"/>
    <s v="District"/>
    <s v="2"/>
    <s v="Bakersfield College"/>
    <s v="21"/>
    <x v="6"/>
    <s v="21B"/>
    <s v="Dean English"/>
    <s v="21BE"/>
    <s v="Dean English"/>
    <m/>
    <m/>
    <m/>
  </r>
  <r>
    <s v="BMF567"/>
    <x v="0"/>
    <s v="LABORF"/>
    <s v="2026"/>
    <n v="125189.69"/>
    <s v="GU001"/>
    <s v="21BEE1"/>
    <s v="1100"/>
    <s v="150100"/>
    <m/>
    <m/>
    <s v="0"/>
    <s v="District"/>
    <s v="2"/>
    <s v="Bakersfield College"/>
    <s v="21"/>
    <x v="6"/>
    <s v="21B"/>
    <s v="Dean English"/>
    <s v="21BE"/>
    <s v="Dean English"/>
    <m/>
    <m/>
    <m/>
  </r>
  <r>
    <s v="BMF176"/>
    <x v="0"/>
    <s v="LABORF"/>
    <s v="2026"/>
    <n v="154352.71"/>
    <s v="GU001"/>
    <s v="21BEE1"/>
    <s v="1100"/>
    <s v="150100"/>
    <m/>
    <m/>
    <s v="0"/>
    <s v="District"/>
    <s v="2"/>
    <s v="Bakersfield College"/>
    <s v="21"/>
    <x v="6"/>
    <s v="21B"/>
    <s v="Dean English"/>
    <s v="21BE"/>
    <s v="Dean English"/>
    <m/>
    <m/>
    <m/>
  </r>
  <r>
    <s v="BMF618"/>
    <x v="0"/>
    <s v="LABORF"/>
    <s v="2026"/>
    <n v="0"/>
    <s v="GU001"/>
    <s v="21BEE1"/>
    <s v="1100"/>
    <s v="220800"/>
    <m/>
    <m/>
    <s v="0"/>
    <s v="District"/>
    <s v="2"/>
    <s v="Bakersfield College"/>
    <s v="21"/>
    <x v="6"/>
    <s v="21B"/>
    <s v="Dean English"/>
    <s v="21BE"/>
    <s v="Dean English"/>
    <m/>
    <m/>
    <m/>
  </r>
  <r>
    <s v="BMF114"/>
    <x v="0"/>
    <s v="LABORF"/>
    <s v="2026"/>
    <n v="165155.19"/>
    <s v="GU001"/>
    <s v="21DHC1"/>
    <s v="1100"/>
    <s v="123010"/>
    <m/>
    <m/>
    <s v="0"/>
    <s v="District"/>
    <s v="2"/>
    <s v="Bakersfield College"/>
    <s v="21"/>
    <x v="6"/>
    <s v="21D"/>
    <s v="BC Assoc Dean Nursing"/>
    <s v="21DH"/>
    <s v="BC Assc Dean Nursing"/>
    <m/>
    <m/>
    <m/>
  </r>
  <r>
    <s v="BMF344"/>
    <x v="0"/>
    <s v="LABORF"/>
    <s v="2026"/>
    <n v="0"/>
    <s v="GU001"/>
    <s v="21DRT1"/>
    <s v="1100"/>
    <s v="122500"/>
    <m/>
    <m/>
    <s v="0"/>
    <s v="District"/>
    <s v="2"/>
    <s v="Bakersfield College"/>
    <s v="21"/>
    <x v="6"/>
    <s v="21D"/>
    <s v="BC Assoc Dean Nursing"/>
    <s v="21DR"/>
    <s v="BC Rad Tech"/>
    <m/>
    <m/>
    <m/>
  </r>
  <r>
    <s v="BMF328"/>
    <x v="0"/>
    <s v="LABORF"/>
    <s v="2026"/>
    <n v="68517.17"/>
    <s v="GU001"/>
    <s v="21DRT1"/>
    <s v="1100"/>
    <s v="122500"/>
    <m/>
    <m/>
    <s v="0"/>
    <s v="District"/>
    <s v="2"/>
    <s v="Bakersfield College"/>
    <s v="21"/>
    <x v="6"/>
    <s v="21D"/>
    <s v="BC Assoc Dean Nursing"/>
    <s v="21DR"/>
    <s v="BC Rad Tech"/>
    <m/>
    <m/>
    <m/>
  </r>
  <r>
    <s v="BMF235"/>
    <x v="0"/>
    <s v="LABORF"/>
    <s v="2026"/>
    <n v="146915.12"/>
    <s v="GU001"/>
    <s v="21FFL1"/>
    <s v="1100"/>
    <s v="110500"/>
    <m/>
    <m/>
    <s v="0"/>
    <s v="District"/>
    <s v="2"/>
    <s v="Bakersfield College"/>
    <s v="21"/>
    <x v="6"/>
    <s v="21F"/>
    <s v="BC DEAN"/>
    <s v="21FF"/>
    <s v="BC FOREIGN LANGUAGE"/>
    <m/>
    <m/>
    <m/>
  </r>
  <r>
    <s v="BMF477"/>
    <x v="0"/>
    <s v="LABORF"/>
    <s v="2026"/>
    <n v="100242.94"/>
    <s v="GU001"/>
    <s v="21FFL2"/>
    <s v="1100"/>
    <s v="085000"/>
    <m/>
    <m/>
    <s v="0"/>
    <s v="District"/>
    <s v="2"/>
    <s v="Bakersfield College"/>
    <s v="21"/>
    <x v="6"/>
    <s v="21F"/>
    <s v="BC DEAN"/>
    <s v="21FF"/>
    <s v="BC FOREIGN LANGUAGE"/>
    <m/>
    <m/>
    <m/>
  </r>
  <r>
    <s v="BMF527"/>
    <x v="0"/>
    <s v="LABORF"/>
    <s v="2026"/>
    <n v="13230.23"/>
    <s v="GU001"/>
    <s v="21FPL1"/>
    <s v="1252"/>
    <s v="601000"/>
    <m/>
    <m/>
    <s v="0"/>
    <s v="District"/>
    <s v="2"/>
    <s v="Bakersfield College"/>
    <s v="21"/>
    <x v="6"/>
    <s v="21F"/>
    <s v="BC DEAN"/>
    <s v="21FP"/>
    <s v="BC PHILOSOPHY"/>
    <m/>
    <m/>
    <m/>
  </r>
  <r>
    <s v="BMF232"/>
    <x v="0"/>
    <s v="LABORF"/>
    <s v="2026"/>
    <n v="116251.08"/>
    <s v="GU001"/>
    <s v="21GBE1"/>
    <s v="1100"/>
    <s v="200100"/>
    <m/>
    <m/>
    <s v="0"/>
    <s v="District"/>
    <s v="2"/>
    <s v="Bakersfield College"/>
    <s v="21"/>
    <x v="6"/>
    <s v="21G"/>
    <s v="BC Dean of Instruction"/>
    <s v="21GB"/>
    <s v="BC BEHAVIORIAL SCIENCE"/>
    <m/>
    <m/>
    <m/>
  </r>
  <r>
    <s v="BMF105"/>
    <x v="0"/>
    <s v="LABORF"/>
    <s v="2026"/>
    <n v="165155.19"/>
    <s v="GU001"/>
    <s v="21GBE1"/>
    <s v="1100"/>
    <s v="200100"/>
    <m/>
    <m/>
    <s v="0"/>
    <s v="District"/>
    <s v="2"/>
    <s v="Bakersfield College"/>
    <s v="21"/>
    <x v="6"/>
    <s v="21G"/>
    <s v="BC Dean of Instruction"/>
    <s v="21GB"/>
    <s v="BC BEHAVIORIAL SCIENCE"/>
    <m/>
    <m/>
    <m/>
  </r>
  <r>
    <s v="BMC816"/>
    <x v="0"/>
    <s v="LABORF"/>
    <s v="2026"/>
    <n v="17474.14"/>
    <s v="GU001"/>
    <s v="21GLI0"/>
    <s v="2191"/>
    <s v="612000"/>
    <m/>
    <m/>
    <s v="0"/>
    <s v="District"/>
    <s v="2"/>
    <s v="Bakersfield College"/>
    <s v="21"/>
    <x v="6"/>
    <s v="21G"/>
    <s v="BC Dean of Instruction"/>
    <s v="21GL"/>
    <s v="BC LIBRARY"/>
    <m/>
    <m/>
    <m/>
  </r>
  <r>
    <s v="BMF113"/>
    <x v="0"/>
    <s v="LABORF"/>
    <s v="2026"/>
    <n v="6979.22"/>
    <s v="GU001"/>
    <s v="21GLI0"/>
    <s v="1252"/>
    <s v="601000"/>
    <m/>
    <m/>
    <s v="0"/>
    <s v="District"/>
    <s v="2"/>
    <s v="Bakersfield College"/>
    <s v="21"/>
    <x v="6"/>
    <s v="21G"/>
    <s v="BC Dean of Instruction"/>
    <s v="21GL"/>
    <s v="BC LIBRARY"/>
    <m/>
    <m/>
    <m/>
  </r>
  <r>
    <s v="BMF137"/>
    <x v="0"/>
    <s v="LABORF"/>
    <s v="2026"/>
    <n v="147826.54999999999"/>
    <s v="GU001"/>
    <s v="21GLI0"/>
    <s v="1241"/>
    <s v="612000"/>
    <m/>
    <m/>
    <s v="0"/>
    <s v="District"/>
    <s v="2"/>
    <s v="Bakersfield College"/>
    <s v="21"/>
    <x v="6"/>
    <s v="21G"/>
    <s v="BC Dean of Instruction"/>
    <s v="21GL"/>
    <s v="BC LIBRARY"/>
    <m/>
    <m/>
    <m/>
  </r>
  <r>
    <s v="BMC671"/>
    <x v="0"/>
    <s v="LABORF"/>
    <s v="2026"/>
    <n v="75286.039999999994"/>
    <s v="GU001"/>
    <s v="230BS0"/>
    <s v="2191"/>
    <s v="672000"/>
    <m/>
    <m/>
    <s v="0"/>
    <s v="District"/>
    <s v="2"/>
    <s v="Bakersfield College"/>
    <s v="23"/>
    <x v="7"/>
    <s v="230"/>
    <s v="VP Finance and Admin Services"/>
    <s v="230A"/>
    <s v="VP Finance and Admin Services"/>
    <m/>
    <m/>
    <m/>
  </r>
  <r>
    <s v="BMN038"/>
    <x v="0"/>
    <s v="LABORF"/>
    <s v="2026"/>
    <n v="104475.88"/>
    <s v="GU001"/>
    <s v="230BS0"/>
    <s v="2110"/>
    <s v="711001"/>
    <m/>
    <m/>
    <s v="0"/>
    <s v="District"/>
    <s v="2"/>
    <s v="Bakersfield College"/>
    <s v="23"/>
    <x v="7"/>
    <s v="230"/>
    <s v="VP Finance and Admin Services"/>
    <s v="230A"/>
    <s v="VP Finance and Admin Services"/>
    <m/>
    <m/>
    <m/>
  </r>
  <r>
    <s v="BTC190"/>
    <x v="0"/>
    <s v="LABORF"/>
    <s v="2026"/>
    <n v="0"/>
    <s v="GU001"/>
    <s v="239SY0"/>
    <s v="2399"/>
    <s v="677010"/>
    <m/>
    <m/>
    <s v="0"/>
    <s v="District"/>
    <s v="2"/>
    <s v="Bakersfield College"/>
    <s v="23"/>
    <x v="7"/>
    <s v="239"/>
    <s v="Public Safety"/>
    <s v="239A"/>
    <s v="Public Safety"/>
    <m/>
    <m/>
    <m/>
  </r>
  <r>
    <s v="BMC771"/>
    <x v="0"/>
    <s v="LABORF"/>
    <s v="2026"/>
    <n v="4827.08"/>
    <s v="GU001"/>
    <s v="239SY0"/>
    <s v="2191"/>
    <s v="696011"/>
    <m/>
    <m/>
    <s v="0"/>
    <s v="District"/>
    <s v="2"/>
    <s v="Bakersfield College"/>
    <s v="23"/>
    <x v="7"/>
    <s v="239"/>
    <s v="Public Safety"/>
    <s v="239A"/>
    <s v="Public Safety"/>
    <m/>
    <m/>
    <m/>
  </r>
  <r>
    <s v="BMN223"/>
    <x v="0"/>
    <s v="LABORF"/>
    <s v="2026"/>
    <n v="0"/>
    <s v="RP500"/>
    <s v="239SY0"/>
    <s v="2110"/>
    <s v="695010"/>
    <m/>
    <m/>
    <s v="0"/>
    <s v="District"/>
    <s v="2"/>
    <s v="Bakersfield College"/>
    <s v="23"/>
    <x v="7"/>
    <s v="239"/>
    <s v="Public Safety"/>
    <s v="239A"/>
    <s v="Public Safety"/>
    <m/>
    <m/>
    <m/>
  </r>
  <r>
    <s v="BMC670"/>
    <x v="0"/>
    <s v="LABORF"/>
    <s v="2026"/>
    <n v="5198.24"/>
    <s v="RP500"/>
    <s v="239SY0"/>
    <s v="2191"/>
    <s v="695010"/>
    <m/>
    <m/>
    <s v="0"/>
    <s v="District"/>
    <s v="2"/>
    <s v="Bakersfield College"/>
    <s v="23"/>
    <x v="7"/>
    <s v="239"/>
    <s v="Public Safety"/>
    <s v="239A"/>
    <s v="Public Safety"/>
    <m/>
    <m/>
    <m/>
  </r>
  <r>
    <s v="BMC858"/>
    <x v="0"/>
    <s v="LABORF"/>
    <s v="2026"/>
    <n v="5325.03"/>
    <s v="GU001"/>
    <s v="239SY0"/>
    <s v="2191"/>
    <s v="696011"/>
    <m/>
    <m/>
    <s v="0"/>
    <s v="District"/>
    <s v="2"/>
    <s v="Bakersfield College"/>
    <s v="23"/>
    <x v="7"/>
    <s v="239"/>
    <s v="Public Safety"/>
    <s v="239A"/>
    <s v="Public Safety"/>
    <m/>
    <m/>
    <m/>
  </r>
  <r>
    <s v="BMC794"/>
    <x v="0"/>
    <s v="LABORF"/>
    <s v="2026"/>
    <n v="5071.45"/>
    <s v="GU001"/>
    <s v="239SY0"/>
    <s v="2191"/>
    <s v="696011"/>
    <m/>
    <m/>
    <s v="0"/>
    <s v="District"/>
    <s v="2"/>
    <s v="Bakersfield College"/>
    <s v="23"/>
    <x v="7"/>
    <s v="239"/>
    <s v="Public Safety"/>
    <s v="239A"/>
    <s v="Public Safety"/>
    <m/>
    <m/>
    <m/>
  </r>
  <r>
    <s v="BMC735"/>
    <x v="0"/>
    <s v="LABORF"/>
    <s v="2026"/>
    <n v="6654.19"/>
    <s v="RP500"/>
    <s v="239SY0"/>
    <s v="2191"/>
    <s v="695010"/>
    <m/>
    <m/>
    <s v="0"/>
    <s v="District"/>
    <s v="2"/>
    <s v="Bakersfield College"/>
    <s v="23"/>
    <x v="7"/>
    <s v="239"/>
    <s v="Public Safety"/>
    <s v="239A"/>
    <s v="Public Safety"/>
    <m/>
    <m/>
    <m/>
  </r>
  <r>
    <s v="BMN046"/>
    <x v="0"/>
    <s v="LABORF"/>
    <s v="2026"/>
    <n v="92609.61"/>
    <s v="GU001"/>
    <s v="239SY0"/>
    <s v="2110"/>
    <s v="677010"/>
    <m/>
    <m/>
    <s v="0"/>
    <s v="District"/>
    <s v="2"/>
    <s v="Bakersfield College"/>
    <s v="23"/>
    <x v="7"/>
    <s v="239"/>
    <s v="Public Safety"/>
    <s v="239A"/>
    <s v="Public Safety"/>
    <m/>
    <m/>
    <m/>
  </r>
  <r>
    <s v="BMC871"/>
    <x v="0"/>
    <s v="LABORF"/>
    <s v="2026"/>
    <n v="5325.03"/>
    <s v="RP500"/>
    <s v="239SY0"/>
    <s v="2191"/>
    <s v="695010"/>
    <m/>
    <m/>
    <s v="0"/>
    <s v="District"/>
    <s v="2"/>
    <s v="Bakersfield College"/>
    <s v="23"/>
    <x v="7"/>
    <s v="239"/>
    <s v="Public Safety"/>
    <s v="239A"/>
    <s v="Public Safety"/>
    <m/>
    <m/>
    <m/>
  </r>
  <r>
    <s v="BMC794"/>
    <x v="0"/>
    <s v="LABORF"/>
    <s v="2026"/>
    <n v="5071.46"/>
    <s v="RP500"/>
    <s v="239SY0"/>
    <s v="2191"/>
    <s v="695010"/>
    <m/>
    <m/>
    <s v="0"/>
    <s v="District"/>
    <s v="2"/>
    <s v="Bakersfield College"/>
    <s v="23"/>
    <x v="7"/>
    <s v="239"/>
    <s v="Public Safety"/>
    <s v="239A"/>
    <s v="Public Safety"/>
    <m/>
    <m/>
    <m/>
  </r>
  <r>
    <s v="BMC547"/>
    <x v="0"/>
    <s v="LABORF"/>
    <s v="2026"/>
    <n v="79097.33"/>
    <s v="GU001"/>
    <s v="23BBS2"/>
    <s v="2191"/>
    <s v="672000"/>
    <m/>
    <m/>
    <s v="0"/>
    <s v="District"/>
    <s v="2"/>
    <s v="Bakersfield College"/>
    <s v="23"/>
    <x v="7"/>
    <s v="23B"/>
    <s v="Director of Finance and Grants"/>
    <s v="23BB"/>
    <s v="BC Budget Office"/>
    <m/>
    <m/>
    <m/>
  </r>
  <r>
    <s v="BMN151"/>
    <x v="0"/>
    <s v="LABORF"/>
    <s v="2026"/>
    <n v="110679.78"/>
    <s v="GU001"/>
    <s v="23BBS2"/>
    <s v="2110"/>
    <s v="672000"/>
    <m/>
    <m/>
    <s v="0"/>
    <s v="District"/>
    <s v="2"/>
    <s v="Bakersfield College"/>
    <s v="23"/>
    <x v="7"/>
    <s v="23B"/>
    <s v="Director of Finance and Grants"/>
    <s v="23BB"/>
    <s v="BC Budget Office"/>
    <m/>
    <m/>
    <m/>
  </r>
  <r>
    <s v="BMC714"/>
    <x v="0"/>
    <s v="LABORF"/>
    <s v="2026"/>
    <n v="54614"/>
    <s v="GU001"/>
    <s v="23CMOA"/>
    <s v="2191"/>
    <s v="677040"/>
    <m/>
    <m/>
    <s v="0"/>
    <s v="District"/>
    <s v="2"/>
    <s v="Bakersfield College"/>
    <s v="23"/>
    <x v="7"/>
    <s v="23C"/>
    <s v="M &amp; O Manager"/>
    <s v="23CA"/>
    <s v="M &amp; O Manager"/>
    <m/>
    <m/>
    <m/>
  </r>
  <r>
    <s v="BMC002"/>
    <x v="0"/>
    <s v="LABORF"/>
    <s v="2026"/>
    <n v="41623.78"/>
    <s v="GU001"/>
    <s v="23CMOA"/>
    <s v="2191"/>
    <s v="677090"/>
    <m/>
    <m/>
    <s v="0"/>
    <s v="District"/>
    <s v="2"/>
    <s v="Bakersfield College"/>
    <s v="23"/>
    <x v="7"/>
    <s v="23C"/>
    <s v="M &amp; O Manager"/>
    <s v="23CA"/>
    <s v="M &amp; O Manager"/>
    <m/>
    <m/>
    <m/>
  </r>
  <r>
    <s v="BMC245"/>
    <x v="0"/>
    <s v="LABORF"/>
    <s v="2026"/>
    <n v="56465.62"/>
    <s v="GU001"/>
    <s v="23CMOB"/>
    <s v="2191"/>
    <s v="651000"/>
    <m/>
    <m/>
    <s v="0"/>
    <s v="District"/>
    <s v="2"/>
    <s v="Bakersfield College"/>
    <s v="23"/>
    <x v="7"/>
    <s v="23C"/>
    <s v="M &amp; O Manager"/>
    <s v="23CA"/>
    <s v="M &amp; O Manager"/>
    <m/>
    <m/>
    <m/>
  </r>
  <r>
    <s v="BMC246"/>
    <x v="0"/>
    <s v="LABORF"/>
    <s v="2026"/>
    <n v="39594.550000000003"/>
    <s v="GU001"/>
    <s v="23CMOC"/>
    <s v="2191"/>
    <s v="653000"/>
    <m/>
    <m/>
    <s v="0"/>
    <s v="District"/>
    <s v="2"/>
    <s v="Bakersfield College"/>
    <s v="23"/>
    <x v="7"/>
    <s v="23C"/>
    <s v="M &amp; O Manager"/>
    <s v="23CA"/>
    <s v="M &amp; O Manager"/>
    <m/>
    <m/>
    <m/>
  </r>
  <r>
    <s v="BMN072"/>
    <x v="0"/>
    <s v="LABORF"/>
    <s v="2026"/>
    <n v="123488.81"/>
    <s v="GU001"/>
    <s v="23CMOD"/>
    <s v="2110"/>
    <s v="711001"/>
    <m/>
    <m/>
    <s v="0"/>
    <s v="District"/>
    <s v="2"/>
    <s v="Bakersfield College"/>
    <s v="23"/>
    <x v="7"/>
    <s v="23C"/>
    <s v="M &amp; O Manager"/>
    <s v="23CA"/>
    <s v="M &amp; O Manager"/>
    <m/>
    <m/>
    <m/>
  </r>
  <r>
    <s v="BMN167"/>
    <x v="0"/>
    <s v="LABORF"/>
    <s v="2026"/>
    <n v="125075.07"/>
    <s v="GU001"/>
    <s v="23CMOD"/>
    <s v="2110"/>
    <s v="711001"/>
    <m/>
    <m/>
    <s v="0"/>
    <s v="District"/>
    <s v="2"/>
    <s v="Bakersfield College"/>
    <s v="23"/>
    <x v="7"/>
    <s v="23C"/>
    <s v="M &amp; O Manager"/>
    <s v="23CA"/>
    <s v="M &amp; O Manager"/>
    <m/>
    <m/>
    <m/>
  </r>
  <r>
    <s v="BMN004"/>
    <x v="0"/>
    <s v="LABORF"/>
    <s v="2026"/>
    <n v="96526.68"/>
    <s v="GU001"/>
    <s v="23CMOD"/>
    <s v="2110"/>
    <s v="711001"/>
    <m/>
    <m/>
    <s v="0"/>
    <s v="District"/>
    <s v="2"/>
    <s v="Bakersfield College"/>
    <s v="23"/>
    <x v="7"/>
    <s v="23C"/>
    <s v="M &amp; O Manager"/>
    <s v="23CA"/>
    <s v="M &amp; O Manager"/>
    <m/>
    <m/>
    <m/>
  </r>
  <r>
    <s v="BMC502"/>
    <x v="0"/>
    <s v="LABORF"/>
    <s v="2026"/>
    <n v="39618.050000000003"/>
    <s v="GU001"/>
    <s v="23CMOG"/>
    <s v="2191"/>
    <s v="655000"/>
    <m/>
    <m/>
    <s v="0"/>
    <s v="District"/>
    <s v="2"/>
    <s v="Bakersfield College"/>
    <s v="23"/>
    <x v="7"/>
    <s v="23C"/>
    <s v="M &amp; O Manager"/>
    <s v="23CA"/>
    <s v="M &amp; O Manager"/>
    <m/>
    <m/>
    <m/>
  </r>
  <r>
    <s v="BMC157"/>
    <x v="0"/>
    <s v="LABORF"/>
    <s v="2026"/>
    <n v="53281.97"/>
    <s v="GU001"/>
    <s v="23CMOG"/>
    <s v="2191"/>
    <s v="655000"/>
    <m/>
    <m/>
    <s v="0"/>
    <s v="District"/>
    <s v="2"/>
    <s v="Bakersfield College"/>
    <s v="23"/>
    <x v="7"/>
    <s v="23C"/>
    <s v="M &amp; O Manager"/>
    <s v="23CA"/>
    <s v="M &amp; O Manager"/>
    <m/>
    <m/>
    <m/>
  </r>
  <r>
    <s v="BTC058"/>
    <x v="0"/>
    <s v="LABORF"/>
    <s v="2026"/>
    <n v="0"/>
    <s v="GU001"/>
    <s v="23CMOG"/>
    <s v="2399"/>
    <s v="655000"/>
    <m/>
    <m/>
    <s v="0"/>
    <s v="District"/>
    <s v="2"/>
    <s v="Bakersfield College"/>
    <s v="23"/>
    <x v="7"/>
    <s v="23C"/>
    <s v="M &amp; O Manager"/>
    <s v="23CA"/>
    <s v="M &amp; O Manager"/>
    <m/>
    <m/>
    <m/>
  </r>
  <r>
    <s v="BMN039"/>
    <x v="0"/>
    <s v="LABORF"/>
    <s v="2026"/>
    <n v="168011.98"/>
    <s v="BF100"/>
    <s v="23DFS1"/>
    <s v="2110"/>
    <s v="694011"/>
    <m/>
    <m/>
    <s v="0"/>
    <s v="District"/>
    <s v="2"/>
    <s v="Bakersfield College"/>
    <s v="23"/>
    <x v="7"/>
    <s v="23F"/>
    <s v="BC Food Service"/>
    <s v="23FS"/>
    <s v="BC Food Service"/>
    <m/>
    <m/>
    <m/>
  </r>
  <r>
    <s v="BMN021"/>
    <x v="0"/>
    <s v="LABORF"/>
    <s v="2026"/>
    <n v="83856.160000000003"/>
    <s v="TB800"/>
    <s v="240PI0"/>
    <s v="2110"/>
    <s v="709000"/>
    <m/>
    <m/>
    <s v="0"/>
    <s v="District"/>
    <s v="2"/>
    <s v="Bakersfield College"/>
    <s v="24"/>
    <x v="8"/>
    <s v="240"/>
    <s v="Director-Institutnl Dev/Foundation"/>
    <s v="240A"/>
    <s v="Director-Institutnl Dev/Foundation"/>
    <m/>
    <m/>
    <m/>
  </r>
  <r>
    <s v="BMN158"/>
    <x v="0"/>
    <s v="LABORF"/>
    <s v="2026"/>
    <n v="0"/>
    <s v="TB800"/>
    <s v="240PI0"/>
    <s v="2110"/>
    <s v="671000"/>
    <m/>
    <m/>
    <s v="0"/>
    <s v="District"/>
    <s v="2"/>
    <s v="Bakersfield College"/>
    <s v="24"/>
    <x v="8"/>
    <s v="240"/>
    <s v="Director-Institutnl Dev/Foundation"/>
    <s v="240A"/>
    <s v="Director-Institutnl Dev/Foundation"/>
    <m/>
    <m/>
    <m/>
  </r>
  <r>
    <s v="BTC014"/>
    <x v="0"/>
    <s v="LABORF"/>
    <s v="2026"/>
    <n v="0"/>
    <s v="GU001"/>
    <s v="260VS0"/>
    <s v="2399"/>
    <s v="649090"/>
    <m/>
    <m/>
    <s v="0"/>
    <s v="District"/>
    <s v="2"/>
    <s v="Bakersfield College"/>
    <s v="26"/>
    <x v="9"/>
    <s v="260"/>
    <s v="VP of Student Services"/>
    <s v="260A"/>
    <s v="VP of Student Services"/>
    <m/>
    <m/>
    <m/>
  </r>
  <r>
    <s v="BTC119"/>
    <x v="0"/>
    <s v="LABORF"/>
    <s v="2026"/>
    <n v="0"/>
    <s v="GU001"/>
    <s v="260VS0"/>
    <s v="2399"/>
    <s v="649090"/>
    <m/>
    <m/>
    <s v="0"/>
    <s v="District"/>
    <s v="2"/>
    <s v="Bakersfield College"/>
    <s v="26"/>
    <x v="9"/>
    <s v="260"/>
    <s v="VP of Student Services"/>
    <s v="260A"/>
    <s v="VP of Student Services"/>
    <m/>
    <m/>
    <m/>
  </r>
  <r>
    <s v="BTC160"/>
    <x v="0"/>
    <s v="LABORF"/>
    <s v="2026"/>
    <n v="0"/>
    <s v="GU001"/>
    <s v="260VS0"/>
    <s v="2399"/>
    <s v="649090"/>
    <m/>
    <m/>
    <s v="0"/>
    <s v="District"/>
    <s v="2"/>
    <s v="Bakersfield College"/>
    <s v="26"/>
    <x v="9"/>
    <s v="260"/>
    <s v="VP of Student Services"/>
    <s v="260A"/>
    <s v="VP of Student Services"/>
    <m/>
    <m/>
    <m/>
  </r>
  <r>
    <s v="BTC021"/>
    <x v="0"/>
    <s v="LABORF"/>
    <s v="2026"/>
    <n v="0"/>
    <s v="GU001"/>
    <s v="260VS0"/>
    <s v="2399"/>
    <s v="649090"/>
    <m/>
    <m/>
    <s v="0"/>
    <s v="District"/>
    <s v="2"/>
    <s v="Bakersfield College"/>
    <s v="26"/>
    <x v="9"/>
    <s v="260"/>
    <s v="VP of Student Services"/>
    <s v="260A"/>
    <s v="VP of Student Services"/>
    <m/>
    <m/>
    <m/>
  </r>
  <r>
    <s v="BTC046"/>
    <x v="0"/>
    <s v="LABORF"/>
    <s v="2026"/>
    <n v="0"/>
    <s v="GU001"/>
    <s v="260VS0"/>
    <s v="2399"/>
    <s v="649090"/>
    <m/>
    <m/>
    <s v="0"/>
    <s v="District"/>
    <s v="2"/>
    <s v="Bakersfield College"/>
    <s v="26"/>
    <x v="9"/>
    <s v="260"/>
    <s v="VP of Student Services"/>
    <s v="260A"/>
    <s v="VP of Student Services"/>
    <m/>
    <m/>
    <m/>
  </r>
  <r>
    <s v="BTC051"/>
    <x v="0"/>
    <s v="LABORF"/>
    <s v="2026"/>
    <n v="0"/>
    <s v="GU001"/>
    <s v="260VS0"/>
    <s v="2399"/>
    <s v="649090"/>
    <m/>
    <m/>
    <s v="0"/>
    <s v="District"/>
    <s v="2"/>
    <s v="Bakersfield College"/>
    <s v="26"/>
    <x v="9"/>
    <s v="260"/>
    <s v="VP of Student Services"/>
    <s v="260A"/>
    <s v="VP of Student Services"/>
    <m/>
    <m/>
    <m/>
  </r>
  <r>
    <s v="BTC109"/>
    <x v="0"/>
    <s v="LABORF"/>
    <s v="2026"/>
    <n v="0"/>
    <s v="GU001"/>
    <s v="260VS0"/>
    <s v="2399"/>
    <s v="649090"/>
    <m/>
    <m/>
    <s v="0"/>
    <s v="District"/>
    <s v="2"/>
    <s v="Bakersfield College"/>
    <s v="26"/>
    <x v="9"/>
    <s v="260"/>
    <s v="VP of Student Services"/>
    <s v="260A"/>
    <s v="VP of Student Services"/>
    <m/>
    <m/>
    <m/>
  </r>
  <r>
    <s v="BTC161"/>
    <x v="0"/>
    <s v="LABORF"/>
    <s v="2026"/>
    <n v="0"/>
    <s v="GU001"/>
    <s v="260VS0"/>
    <s v="2399"/>
    <s v="649090"/>
    <m/>
    <m/>
    <s v="0"/>
    <s v="District"/>
    <s v="2"/>
    <s v="Bakersfield College"/>
    <s v="26"/>
    <x v="9"/>
    <s v="260"/>
    <s v="VP of Student Services"/>
    <s v="260A"/>
    <s v="VP of Student Services"/>
    <m/>
    <m/>
    <m/>
  </r>
  <r>
    <s v="BTC060"/>
    <x v="0"/>
    <s v="LABORF"/>
    <s v="2026"/>
    <n v="0"/>
    <s v="GU001"/>
    <s v="260VS0"/>
    <s v="2399"/>
    <s v="649090"/>
    <m/>
    <m/>
    <s v="0"/>
    <s v="District"/>
    <s v="2"/>
    <s v="Bakersfield College"/>
    <s v="26"/>
    <x v="9"/>
    <s v="260"/>
    <s v="VP of Student Services"/>
    <s v="260A"/>
    <s v="VP of Student Services"/>
    <m/>
    <m/>
    <m/>
  </r>
  <r>
    <s v="BTC154"/>
    <x v="0"/>
    <s v="LABORF"/>
    <s v="2026"/>
    <n v="0"/>
    <s v="GU001"/>
    <s v="260VS0"/>
    <s v="2399"/>
    <s v="649090"/>
    <m/>
    <m/>
    <s v="0"/>
    <s v="District"/>
    <s v="2"/>
    <s v="Bakersfield College"/>
    <s v="26"/>
    <x v="9"/>
    <s v="260"/>
    <s v="VP of Student Services"/>
    <s v="260A"/>
    <s v="VP of Student Services"/>
    <m/>
    <m/>
    <m/>
  </r>
  <r>
    <s v="BTC053"/>
    <x v="0"/>
    <s v="LABORF"/>
    <s v="2026"/>
    <n v="0"/>
    <s v="GU001"/>
    <s v="260VS0"/>
    <s v="2399"/>
    <s v="649090"/>
    <m/>
    <m/>
    <s v="0"/>
    <s v="District"/>
    <s v="2"/>
    <s v="Bakersfield College"/>
    <s v="26"/>
    <x v="9"/>
    <s v="260"/>
    <s v="VP of Student Services"/>
    <s v="260A"/>
    <s v="VP of Student Services"/>
    <m/>
    <m/>
    <m/>
  </r>
  <r>
    <s v="BTC101"/>
    <x v="0"/>
    <s v="LABORF"/>
    <s v="2026"/>
    <n v="0"/>
    <s v="GU001"/>
    <s v="260VS0"/>
    <s v="2399"/>
    <s v="649090"/>
    <m/>
    <m/>
    <s v="0"/>
    <s v="District"/>
    <s v="2"/>
    <s v="Bakersfield College"/>
    <s v="26"/>
    <x v="9"/>
    <s v="260"/>
    <s v="VP of Student Services"/>
    <s v="260A"/>
    <s v="VP of Student Services"/>
    <m/>
    <m/>
    <m/>
  </r>
  <r>
    <s v="BTC029"/>
    <x v="0"/>
    <s v="LABORF"/>
    <s v="2026"/>
    <n v="0"/>
    <s v="GU001"/>
    <s v="260VS0"/>
    <s v="2399"/>
    <s v="649090"/>
    <m/>
    <m/>
    <s v="0"/>
    <s v="District"/>
    <s v="2"/>
    <s v="Bakersfield College"/>
    <s v="26"/>
    <x v="9"/>
    <s v="260"/>
    <s v="VP of Student Services"/>
    <s v="260A"/>
    <s v="VP of Student Services"/>
    <m/>
    <m/>
    <m/>
  </r>
  <r>
    <s v="BTC091"/>
    <x v="0"/>
    <s v="LABORF"/>
    <s v="2026"/>
    <n v="0"/>
    <s v="GU001"/>
    <s v="260VS0"/>
    <s v="2399"/>
    <s v="649090"/>
    <m/>
    <m/>
    <s v="0"/>
    <s v="District"/>
    <s v="2"/>
    <s v="Bakersfield College"/>
    <s v="26"/>
    <x v="9"/>
    <s v="260"/>
    <s v="VP of Student Services"/>
    <s v="260A"/>
    <s v="VP of Student Services"/>
    <m/>
    <m/>
    <m/>
  </r>
  <r>
    <s v="BMC533"/>
    <x v="0"/>
    <s v="LABORF"/>
    <s v="2026"/>
    <n v="54614"/>
    <s v="GU001"/>
    <s v="267DK0"/>
    <s v="2191"/>
    <s v="679000"/>
    <m/>
    <m/>
    <s v="0"/>
    <s v="District"/>
    <s v="2"/>
    <s v="Bakersfield College"/>
    <s v="26"/>
    <x v="9"/>
    <s v="267"/>
    <s v="Dean of Student Services"/>
    <s v="267A"/>
    <s v="Dean of Student Services"/>
    <m/>
    <m/>
    <m/>
  </r>
  <r>
    <s v="BPE721"/>
    <x v="0"/>
    <s v="LABORF"/>
    <s v="2026"/>
    <n v="0"/>
    <s v="RP026"/>
    <s v="267TQ1"/>
    <s v="2394"/>
    <s v="649060"/>
    <m/>
    <m/>
    <s v="0"/>
    <s v="District"/>
    <s v="2"/>
    <s v="Bakersfield College"/>
    <s v="26"/>
    <x v="9"/>
    <s v="267"/>
    <s v="Dean of Student Services"/>
    <s v="267T"/>
    <s v="STUDENT LIFE"/>
    <m/>
    <m/>
    <m/>
  </r>
  <r>
    <s v="BMN168"/>
    <x v="0"/>
    <s v="LABORF"/>
    <s v="2026"/>
    <n v="110811.58"/>
    <s v="RP510"/>
    <s v="26BHS1"/>
    <s v="2110"/>
    <s v="644000"/>
    <m/>
    <m/>
    <s v="0"/>
    <s v="District"/>
    <s v="2"/>
    <s v="Bakersfield College"/>
    <s v="26"/>
    <x v="9"/>
    <s v="26B"/>
    <s v="Director of Student Health"/>
    <s v="26BH"/>
    <s v="Director of Student Health"/>
    <m/>
    <m/>
    <m/>
  </r>
  <r>
    <s v="BMF528"/>
    <x v="0"/>
    <s v="LABORF"/>
    <s v="2026"/>
    <n v="0"/>
    <s v="GU001"/>
    <s v="26CCG1"/>
    <s v="1231"/>
    <s v="631000"/>
    <m/>
    <m/>
    <s v="0"/>
    <s v="District"/>
    <s v="2"/>
    <s v="Bakersfield College"/>
    <s v="26"/>
    <x v="9"/>
    <s v="26C"/>
    <s v="Dean of Student Development Success"/>
    <s v="26CC"/>
    <s v="Dean of Student Develop Success"/>
    <m/>
    <m/>
    <m/>
  </r>
  <r>
    <s v="BMF574"/>
    <x v="0"/>
    <s v="LABORF"/>
    <s v="2026"/>
    <n v="0"/>
    <s v="GU001"/>
    <s v="26CCG1"/>
    <s v="1231"/>
    <s v="631000"/>
    <m/>
    <m/>
    <s v="0"/>
    <s v="District"/>
    <s v="2"/>
    <s v="Bakersfield College"/>
    <s v="26"/>
    <x v="9"/>
    <s v="26C"/>
    <s v="Dean of Student Development Success"/>
    <s v="26CC"/>
    <s v="Dean of Student Develop Success"/>
    <m/>
    <m/>
    <m/>
  </r>
  <r>
    <s v="BMF690"/>
    <x v="0"/>
    <s v="LABORF"/>
    <s v="2026"/>
    <n v="105971.11"/>
    <s v="GU001"/>
    <s v="26CCG1"/>
    <s v="1231"/>
    <s v="631000"/>
    <m/>
    <m/>
    <s v="0"/>
    <s v="District"/>
    <s v="2"/>
    <s v="Bakersfield College"/>
    <s v="26"/>
    <x v="9"/>
    <s v="26C"/>
    <s v="Dean of Student Development Success"/>
    <s v="26CC"/>
    <s v="Dean of Student Develop Success"/>
    <m/>
    <m/>
    <m/>
  </r>
  <r>
    <s v="BMF241"/>
    <x v="0"/>
    <s v="LABORF"/>
    <s v="2026"/>
    <n v="138154.12"/>
    <s v="GU001"/>
    <s v="26CCG1"/>
    <s v="1231"/>
    <s v="631000"/>
    <m/>
    <m/>
    <s v="0"/>
    <s v="District"/>
    <s v="2"/>
    <s v="Bakersfield College"/>
    <s v="26"/>
    <x v="9"/>
    <s v="26C"/>
    <s v="Dean of Student Development Success"/>
    <s v="26CC"/>
    <s v="Dean of Student Develop Success"/>
    <m/>
    <m/>
    <m/>
  </r>
  <r>
    <s v="BMN191"/>
    <x v="0"/>
    <s v="LABORF"/>
    <s v="2026"/>
    <n v="0"/>
    <s v="GU001"/>
    <s v="26DAR3"/>
    <s v="2110"/>
    <s v="649090"/>
    <m/>
    <m/>
    <s v="0"/>
    <s v="District"/>
    <s v="2"/>
    <s v="Bakersfield College"/>
    <s v="26"/>
    <x v="9"/>
    <s v="26D"/>
    <s v="Assoc VP - BC"/>
    <s v="26DA"/>
    <s v="Dir Outreach Services"/>
    <m/>
    <m/>
    <m/>
  </r>
  <r>
    <s v="BMC808"/>
    <x v="0"/>
    <s v="LABORF"/>
    <s v="2026"/>
    <n v="34955.279999999999"/>
    <s v="GU001"/>
    <s v="26DDEN"/>
    <s v="2191"/>
    <s v="679000"/>
    <m/>
    <m/>
    <s v="0"/>
    <s v="District"/>
    <s v="2"/>
    <s v="Bakersfield College"/>
    <s v="26"/>
    <x v="9"/>
    <s v="26D"/>
    <s v="Assoc VP - BC"/>
    <s v="26DA"/>
    <s v="Dir Outreach Services"/>
    <m/>
    <m/>
    <m/>
  </r>
  <r>
    <s v="BMC809"/>
    <x v="0"/>
    <s v="LABORF"/>
    <s v="2026"/>
    <n v="38584.06"/>
    <s v="GU001"/>
    <s v="26DDEN"/>
    <s v="2191"/>
    <s v="679000"/>
    <s v="DORESV"/>
    <m/>
    <s v="0"/>
    <s v="District"/>
    <s v="2"/>
    <s v="Bakersfield College"/>
    <s v="26"/>
    <x v="9"/>
    <s v="26D"/>
    <s v="Assoc VP - BC"/>
    <s v="26DA"/>
    <s v="Dir Outreach Services"/>
    <m/>
    <m/>
    <m/>
  </r>
  <r>
    <s v="BMC561"/>
    <x v="0"/>
    <s v="LABORF"/>
    <s v="2026"/>
    <n v="34955.279999999999"/>
    <s v="GU001"/>
    <s v="26DDEN"/>
    <s v="2191"/>
    <s v="679000"/>
    <s v="DORESV"/>
    <m/>
    <s v="0"/>
    <s v="District"/>
    <s v="2"/>
    <s v="Bakersfield College"/>
    <s v="26"/>
    <x v="9"/>
    <s v="26D"/>
    <s v="Assoc VP - BC"/>
    <s v="26DA"/>
    <s v="Dir Outreach Services"/>
    <m/>
    <m/>
    <m/>
  </r>
  <r>
    <s v="BMN182"/>
    <x v="0"/>
    <s v="LABORF"/>
    <s v="2026"/>
    <n v="66666.38"/>
    <s v="RP586"/>
    <s v="26DEC4"/>
    <s v="2110"/>
    <s v="679000"/>
    <m/>
    <m/>
    <s v="0"/>
    <s v="District"/>
    <s v="2"/>
    <s v="Bakersfield College"/>
    <s v="26"/>
    <x v="9"/>
    <s v="26D"/>
    <s v="Assoc VP - BC"/>
    <s v="26DA"/>
    <s v="Dir Outreach Services"/>
    <m/>
    <m/>
    <m/>
  </r>
  <r>
    <s v="BMC304"/>
    <x v="0"/>
    <s v="LABORF"/>
    <s v="2026"/>
    <n v="47093.5"/>
    <s v="GU001"/>
    <s v="26EAS1"/>
    <s v="2191"/>
    <s v="632000"/>
    <m/>
    <m/>
    <s v="0"/>
    <s v="District"/>
    <s v="2"/>
    <s v="Bakersfield College"/>
    <s v="26"/>
    <x v="9"/>
    <s v="26E"/>
    <s v="Assoc VP - BC"/>
    <s v="26ED"/>
    <s v="BC DSPS"/>
    <m/>
    <m/>
    <m/>
  </r>
  <r>
    <s v="BMC546"/>
    <x v="0"/>
    <s v="LABORF"/>
    <s v="2026"/>
    <n v="68205.460000000006"/>
    <s v="RP008"/>
    <s v="26EDS1"/>
    <s v="2191"/>
    <s v="642000"/>
    <m/>
    <m/>
    <s v="0"/>
    <s v="District"/>
    <s v="2"/>
    <s v="Bakersfield College"/>
    <s v="26"/>
    <x v="9"/>
    <s v="26E"/>
    <s v="Assoc VP - BC"/>
    <s v="26ED"/>
    <s v="BC DSPS"/>
    <m/>
    <m/>
    <m/>
  </r>
  <r>
    <s v="BMC853"/>
    <x v="0"/>
    <s v="LABORF"/>
    <s v="2026"/>
    <n v="60283.63"/>
    <s v="GU001"/>
    <s v="26FFA1"/>
    <s v="2191"/>
    <s v="646000"/>
    <m/>
    <m/>
    <s v="0"/>
    <s v="District"/>
    <s v="2"/>
    <s v="Bakersfield College"/>
    <s v="26"/>
    <x v="9"/>
    <s v="26F"/>
    <s v="Director Financial Aid"/>
    <s v="26FA"/>
    <s v="Director Financial Aid (New Queue)"/>
    <m/>
    <m/>
    <m/>
  </r>
  <r>
    <s v="BMC042"/>
    <x v="0"/>
    <s v="LABORF"/>
    <s v="2026"/>
    <n v="58813.3"/>
    <s v="GU001"/>
    <s v="26FFA1"/>
    <s v="2191"/>
    <s v="646000"/>
    <m/>
    <m/>
    <s v="0"/>
    <s v="District"/>
    <s v="2"/>
    <s v="Bakersfield College"/>
    <s v="26"/>
    <x v="9"/>
    <s v="26F"/>
    <s v="Director Financial Aid"/>
    <s v="26FA"/>
    <s v="Director Financial Aid (New Queue)"/>
    <m/>
    <m/>
    <m/>
  </r>
  <r>
    <s v="BMC511"/>
    <x v="0"/>
    <s v="LABORF"/>
    <s v="2026"/>
    <n v="18817.830000000002"/>
    <s v="RP400"/>
    <s v="26FFA4"/>
    <s v="2191"/>
    <s v="646000"/>
    <s v="BFALCA"/>
    <m/>
    <s v="0"/>
    <s v="District"/>
    <s v="2"/>
    <s v="Bakersfield College"/>
    <s v="26"/>
    <x v="9"/>
    <s v="26F"/>
    <s v="Director Financial Aid"/>
    <s v="26FA"/>
    <s v="Director Financial Aid (New Queue)"/>
    <m/>
    <m/>
    <m/>
  </r>
  <r>
    <s v="BMC133"/>
    <x v="0"/>
    <s v="LABORF"/>
    <s v="2026"/>
    <n v="41623.78"/>
    <s v="RP400"/>
    <s v="26FFA4"/>
    <s v="2191"/>
    <s v="646000"/>
    <s v="BFALBA"/>
    <m/>
    <s v="0"/>
    <s v="District"/>
    <s v="2"/>
    <s v="Bakersfield College"/>
    <s v="26"/>
    <x v="9"/>
    <s v="26F"/>
    <s v="Director Financial Aid"/>
    <s v="26FA"/>
    <s v="Director Financial Aid (New Queue)"/>
    <m/>
    <m/>
    <m/>
  </r>
  <r>
    <s v="BMC734"/>
    <x v="0"/>
    <s v="LABORF"/>
    <s v="2026"/>
    <n v="58813.3"/>
    <s v="RP400"/>
    <s v="26FFA4"/>
    <s v="2191"/>
    <s v="646000"/>
    <s v="BFALCA"/>
    <m/>
    <s v="0"/>
    <s v="District"/>
    <s v="2"/>
    <s v="Bakersfield College"/>
    <s v="26"/>
    <x v="9"/>
    <s v="26F"/>
    <s v="Director Financial Aid"/>
    <s v="26FA"/>
    <s v="Director Financial Aid (New Queue)"/>
    <m/>
    <m/>
    <m/>
  </r>
  <r>
    <s v="BMC211"/>
    <x v="0"/>
    <s v="LABORF"/>
    <s v="2026"/>
    <n v="66541.89"/>
    <s v="RP400"/>
    <s v="26FFA4"/>
    <s v="2191"/>
    <s v="646000"/>
    <s v="BFALCA"/>
    <m/>
    <s v="0"/>
    <s v="District"/>
    <s v="2"/>
    <s v="Bakersfield College"/>
    <s v="26"/>
    <x v="9"/>
    <s v="26F"/>
    <s v="Director Financial Aid"/>
    <s v="26FA"/>
    <s v="Director Financial Aid (New Queue)"/>
    <m/>
    <m/>
    <m/>
  </r>
  <r>
    <s v="BMC696"/>
    <x v="0"/>
    <s v="LABORF"/>
    <s v="2026"/>
    <n v="58813.3"/>
    <s v="RP400"/>
    <s v="26FFA4"/>
    <s v="2191"/>
    <s v="646000"/>
    <s v="BFALBA"/>
    <m/>
    <s v="0"/>
    <s v="District"/>
    <s v="2"/>
    <s v="Bakersfield College"/>
    <s v="26"/>
    <x v="9"/>
    <s v="26F"/>
    <s v="Director Financial Aid"/>
    <s v="26FA"/>
    <s v="Director Financial Aid (New Queue)"/>
    <m/>
    <m/>
    <m/>
  </r>
  <r>
    <s v="BMF578"/>
    <x v="0"/>
    <s v="LABORF"/>
    <s v="2026"/>
    <n v="151522.22"/>
    <s v="GU001"/>
    <s v="26GEO1"/>
    <s v="1231"/>
    <s v="631000"/>
    <m/>
    <m/>
    <s v="0"/>
    <s v="District"/>
    <s v="2"/>
    <s v="Bakersfield College"/>
    <s v="26"/>
    <x v="9"/>
    <s v="26G"/>
    <s v="Assoc VP - BC"/>
    <s v="26GA"/>
    <s v="EOPS/CARE"/>
    <m/>
    <m/>
    <m/>
  </r>
  <r>
    <s v="BMN155"/>
    <x v="0"/>
    <s v="LABORF"/>
    <s v="2026"/>
    <n v="0"/>
    <s v="RP005"/>
    <s v="26GEO1"/>
    <s v="2110"/>
    <s v="643000"/>
    <s v="EOPLCA"/>
    <m/>
    <s v="0"/>
    <s v="District"/>
    <s v="2"/>
    <s v="Bakersfield College"/>
    <s v="26"/>
    <x v="9"/>
    <s v="26G"/>
    <s v="Assoc VP - BC"/>
    <s v="26GA"/>
    <s v="EOPS/CARE"/>
    <m/>
    <m/>
    <m/>
  </r>
  <r>
    <s v="BMC007"/>
    <x v="0"/>
    <s v="LABORF"/>
    <s v="2026"/>
    <n v="0"/>
    <s v="RP023"/>
    <s v="26GFY1"/>
    <s v="2191"/>
    <s v="649090"/>
    <s v="NXULCA"/>
    <m/>
    <s v="0"/>
    <s v="District"/>
    <s v="2"/>
    <s v="Bakersfield College"/>
    <s v="26"/>
    <x v="9"/>
    <s v="26G"/>
    <s v="Assoc VP - BC"/>
    <s v="26GA"/>
    <s v="EOPS/CARE"/>
    <m/>
    <m/>
    <m/>
  </r>
  <r>
    <s v="BMC795"/>
    <x v="0"/>
    <s v="LABORF"/>
    <s v="2026"/>
    <n v="63335.53"/>
    <s v="GU001"/>
    <s v="26HAR1"/>
    <s v="2191"/>
    <s v="620000"/>
    <m/>
    <m/>
    <s v="0"/>
    <s v="District"/>
    <s v="2"/>
    <s v="Bakersfield College"/>
    <s v="26"/>
    <x v="9"/>
    <s v="26H"/>
    <s v="ADMISSIONS &amp; RECS."/>
    <s v="26HA"/>
    <s v="ADMISSIONS &amp; RECS."/>
    <m/>
    <m/>
    <m/>
  </r>
  <r>
    <s v="BTC071"/>
    <x v="0"/>
    <s v="LABORF"/>
    <s v="2026"/>
    <n v="0"/>
    <s v="GU001"/>
    <s v="26HAR1"/>
    <s v="2399"/>
    <s v="620000"/>
    <m/>
    <m/>
    <s v="0"/>
    <s v="District"/>
    <s v="2"/>
    <s v="Bakersfield College"/>
    <s v="26"/>
    <x v="9"/>
    <s v="26H"/>
    <s v="ADMISSIONS &amp; RECS."/>
    <s v="26HA"/>
    <s v="ADMISSIONS &amp; RECS."/>
    <m/>
    <m/>
    <m/>
  </r>
  <r>
    <s v="BMC069"/>
    <x v="0"/>
    <s v="LABORF"/>
    <s v="2026"/>
    <n v="57378.81"/>
    <s v="GU001"/>
    <s v="26HAR1"/>
    <s v="2191"/>
    <s v="620000"/>
    <m/>
    <m/>
    <s v="0"/>
    <s v="District"/>
    <s v="2"/>
    <s v="Bakersfield College"/>
    <s v="26"/>
    <x v="9"/>
    <s v="26H"/>
    <s v="ADMISSIONS &amp; RECS."/>
    <s v="26HA"/>
    <s v="ADMISSIONS &amp; RECS."/>
    <m/>
    <m/>
    <m/>
  </r>
  <r>
    <s v="BMM063"/>
    <x v="0"/>
    <s v="LABORF"/>
    <s v="2026"/>
    <n v="0"/>
    <s v="GU001"/>
    <s v="26HAR1"/>
    <s v="1214"/>
    <s v="620000"/>
    <m/>
    <m/>
    <s v="0"/>
    <s v="District"/>
    <s v="2"/>
    <s v="Bakersfield College"/>
    <s v="26"/>
    <x v="9"/>
    <s v="26H"/>
    <s v="ADMISSIONS &amp; RECS."/>
    <s v="26HA"/>
    <s v="ADMISSIONS &amp; RECS."/>
    <m/>
    <m/>
    <m/>
  </r>
  <r>
    <s v="BMM079"/>
    <x v="0"/>
    <s v="LABORF"/>
    <s v="2026"/>
    <n v="4925.79"/>
    <s v="RP131"/>
    <s v="26JFG1"/>
    <s v="1214"/>
    <s v="649080"/>
    <s v="FKCFNX"/>
    <m/>
    <s v="0"/>
    <s v="District"/>
    <s v="2"/>
    <s v="Bakersfield College"/>
    <s v="26"/>
    <x v="9"/>
    <s v="26J"/>
    <s v="Director Special Programs"/>
    <s v="26JF"/>
    <s v="BC Foster Care Grants"/>
    <m/>
    <m/>
    <m/>
  </r>
  <r>
    <s v="BMN071"/>
    <x v="0"/>
    <s v="LABORF"/>
    <s v="2026"/>
    <n v="21798.37"/>
    <s v="RP131"/>
    <s v="26JFG1"/>
    <s v="2110"/>
    <s v="649080"/>
    <s v="FKCFEN"/>
    <m/>
    <s v="0"/>
    <s v="District"/>
    <s v="2"/>
    <s v="Bakersfield College"/>
    <s v="26"/>
    <x v="9"/>
    <s v="26J"/>
    <s v="Director Special Programs"/>
    <s v="26JF"/>
    <s v="BC Foster Care Grants"/>
    <m/>
    <m/>
    <m/>
  </r>
  <r>
    <s v="BMC841"/>
    <x v="0"/>
    <s v="LABORF"/>
    <s v="2026"/>
    <n v="77168.22"/>
    <s v="GU001"/>
    <s v="26KCG2"/>
    <s v="2191"/>
    <s v="649040"/>
    <m/>
    <m/>
    <s v="0"/>
    <s v="District"/>
    <s v="2"/>
    <s v="Bakersfield College"/>
    <s v="26"/>
    <x v="9"/>
    <s v="26K"/>
    <s v="Director Transfer Pathways"/>
    <s v="26KC"/>
    <s v="BC INTERNATIONAL"/>
    <m/>
    <m/>
    <m/>
  </r>
  <r>
    <s v="BMN221"/>
    <x v="0"/>
    <s v="LABORF"/>
    <s v="2026"/>
    <n v="100569.19"/>
    <s v="GU001"/>
    <s v="26KCG2"/>
    <s v="2110"/>
    <s v="649040"/>
    <m/>
    <m/>
    <s v="0"/>
    <s v="District"/>
    <s v="2"/>
    <s v="Bakersfield College"/>
    <s v="26"/>
    <x v="9"/>
    <s v="26K"/>
    <s v="Director Transfer Pathways"/>
    <s v="26KC"/>
    <s v="BC INTERNATIONAL"/>
    <m/>
    <m/>
    <m/>
  </r>
  <r>
    <s v="BMF326"/>
    <x v="0"/>
    <s v="LABORF"/>
    <s v="2026"/>
    <n v="61447"/>
    <s v="RP384"/>
    <s v="26LEQA"/>
    <s v="1231"/>
    <s v="649090"/>
    <m/>
    <m/>
    <s v="0"/>
    <s v="District"/>
    <s v="2"/>
    <s v="Bakersfield College"/>
    <s v="26"/>
    <x v="9"/>
    <s v="26L"/>
    <s v="Dir Categorical Programs"/>
    <s v="26LA"/>
    <s v="Categorical Programs"/>
    <m/>
    <m/>
    <m/>
  </r>
  <r>
    <s v="BMN055"/>
    <x v="0"/>
    <s v="LABORF"/>
    <s v="2026"/>
    <n v="44444.26"/>
    <s v="RP384"/>
    <s v="26LEQA"/>
    <s v="2110"/>
    <s v="649090"/>
    <m/>
    <m/>
    <s v="0"/>
    <s v="District"/>
    <s v="2"/>
    <s v="Bakersfield College"/>
    <s v="26"/>
    <x v="9"/>
    <s v="26L"/>
    <s v="Dir Categorical Programs"/>
    <s v="26LA"/>
    <s v="Categorical Programs"/>
    <m/>
    <m/>
    <m/>
  </r>
  <r>
    <s v="BMC775"/>
    <x v="0"/>
    <s v="LABORF"/>
    <s v="2026"/>
    <n v="34955.26"/>
    <s v="RP384"/>
    <s v="26LEQA"/>
    <s v="2191"/>
    <s v="649090"/>
    <m/>
    <m/>
    <s v="0"/>
    <s v="District"/>
    <s v="2"/>
    <s v="Bakersfield College"/>
    <s v="26"/>
    <x v="9"/>
    <s v="26L"/>
    <s v="Dir Categorical Programs"/>
    <s v="26LA"/>
    <s v="Categorical Programs"/>
    <m/>
    <m/>
    <m/>
  </r>
  <r>
    <s v="BMF321"/>
    <x v="0"/>
    <s v="LABORF"/>
    <s v="2026"/>
    <n v="0"/>
    <s v="RP384"/>
    <s v="26LEQA"/>
    <s v="1231"/>
    <s v="649090"/>
    <m/>
    <m/>
    <s v="0"/>
    <s v="District"/>
    <s v="2"/>
    <s v="Bakersfield College"/>
    <s v="26"/>
    <x v="9"/>
    <s v="26L"/>
    <s v="Dir Categorical Programs"/>
    <s v="26LA"/>
    <s v="Categorical Programs"/>
    <m/>
    <m/>
    <m/>
  </r>
  <r>
    <s v="BMN129"/>
    <x v="0"/>
    <s v="LABORF"/>
    <s v="2026"/>
    <n v="44444.26"/>
    <s v="RP384"/>
    <s v="26LEQA"/>
    <s v="2110"/>
    <s v="649090"/>
    <m/>
    <m/>
    <s v="0"/>
    <s v="District"/>
    <s v="2"/>
    <s v="Bakersfield College"/>
    <s v="26"/>
    <x v="9"/>
    <s v="26L"/>
    <s v="Dir Categorical Programs"/>
    <s v="26LA"/>
    <s v="Categorical Programs"/>
    <m/>
    <m/>
    <m/>
  </r>
  <r>
    <s v="BMC089"/>
    <x v="0"/>
    <s v="LABORF"/>
    <s v="2026"/>
    <n v="37643.019999999997"/>
    <s v="RP384"/>
    <s v="26LEQA"/>
    <s v="2191"/>
    <s v="649090"/>
    <m/>
    <m/>
    <s v="0"/>
    <s v="District"/>
    <s v="2"/>
    <s v="Bakersfield College"/>
    <s v="26"/>
    <x v="9"/>
    <s v="26L"/>
    <s v="Dir Categorical Programs"/>
    <s v="26LA"/>
    <s v="Categorical Programs"/>
    <m/>
    <m/>
    <m/>
  </r>
  <r>
    <s v="BMF472"/>
    <x v="0"/>
    <s v="LABORF"/>
    <s v="2026"/>
    <n v="33031.040000000001"/>
    <s v="RP384"/>
    <s v="26LEQA"/>
    <s v="1251"/>
    <s v="649090"/>
    <m/>
    <m/>
    <s v="0"/>
    <s v="District"/>
    <s v="2"/>
    <s v="Bakersfield College"/>
    <s v="26"/>
    <x v="9"/>
    <s v="26L"/>
    <s v="Dir Categorical Programs"/>
    <s v="26LA"/>
    <s v="Categorical Programs"/>
    <m/>
    <m/>
    <m/>
  </r>
  <r>
    <s v="BMN130"/>
    <x v="0"/>
    <s v="LABORF"/>
    <s v="2026"/>
    <n v="62537.53"/>
    <s v="RP384"/>
    <s v="26LEQA"/>
    <s v="2110"/>
    <s v="649090"/>
    <m/>
    <m/>
    <s v="0"/>
    <s v="District"/>
    <s v="2"/>
    <s v="Bakersfield College"/>
    <s v="26"/>
    <x v="9"/>
    <s v="26L"/>
    <s v="Dir Categorical Programs"/>
    <s v="26LA"/>
    <s v="Categorical Programs"/>
    <m/>
    <m/>
    <m/>
  </r>
  <r>
    <s v="BMC789"/>
    <x v="0"/>
    <s v="LABORF"/>
    <s v="2026"/>
    <n v="38584.11"/>
    <s v="RP384"/>
    <s v="26LEQA"/>
    <s v="2191"/>
    <s v="649090"/>
    <m/>
    <m/>
    <s v="0"/>
    <s v="District"/>
    <s v="2"/>
    <s v="Bakersfield College"/>
    <s v="26"/>
    <x v="9"/>
    <s v="26L"/>
    <s v="Dir Categorical Programs"/>
    <s v="26LA"/>
    <s v="Categorical Programs"/>
    <m/>
    <m/>
    <m/>
  </r>
  <r>
    <s v="BMC016"/>
    <x v="0"/>
    <s v="LABORF"/>
    <s v="2026"/>
    <n v="24738.799999999999"/>
    <s v="RP384"/>
    <s v="26LEQA"/>
    <s v="2191"/>
    <s v="649090"/>
    <m/>
    <m/>
    <s v="0"/>
    <s v="District"/>
    <s v="2"/>
    <s v="Bakersfield College"/>
    <s v="26"/>
    <x v="9"/>
    <s v="26L"/>
    <s v="Dir Categorical Programs"/>
    <s v="26LA"/>
    <s v="Categorical Programs"/>
    <m/>
    <m/>
    <m/>
  </r>
  <r>
    <s v="BMC815"/>
    <x v="0"/>
    <s v="LABORF"/>
    <s v="2026"/>
    <n v="36724.93"/>
    <s v="RP384"/>
    <s v="26LEQA"/>
    <s v="2191"/>
    <s v="649090"/>
    <m/>
    <m/>
    <s v="0"/>
    <s v="District"/>
    <s v="2"/>
    <s v="Bakersfield College"/>
    <s v="26"/>
    <x v="9"/>
    <s v="26L"/>
    <s v="Dir Categorical Programs"/>
    <s v="26LA"/>
    <s v="Categorical Programs"/>
    <m/>
    <m/>
    <m/>
  </r>
  <r>
    <s v="BMC837"/>
    <x v="0"/>
    <s v="LABORF"/>
    <s v="2026"/>
    <n v="36724.93"/>
    <s v="RP384"/>
    <s v="26LEQA"/>
    <s v="2191"/>
    <s v="649090"/>
    <m/>
    <m/>
    <s v="0"/>
    <s v="District"/>
    <s v="2"/>
    <s v="Bakersfield College"/>
    <s v="26"/>
    <x v="9"/>
    <s v="26L"/>
    <s v="Dir Categorical Programs"/>
    <s v="26LA"/>
    <s v="Categorical Programs"/>
    <m/>
    <m/>
    <m/>
  </r>
  <r>
    <s v="BMN222"/>
    <x v="0"/>
    <s v="LABORF"/>
    <s v="2026"/>
    <n v="0"/>
    <s v="RP384"/>
    <s v="26LEQA"/>
    <s v="2110"/>
    <s v="649090"/>
    <m/>
    <m/>
    <s v="0"/>
    <s v="District"/>
    <s v="2"/>
    <s v="Bakersfield College"/>
    <s v="26"/>
    <x v="9"/>
    <s v="26L"/>
    <s v="Dir Categorical Programs"/>
    <s v="26LA"/>
    <s v="Categorical Programs"/>
    <m/>
    <m/>
    <m/>
  </r>
  <r>
    <s v="BMC570"/>
    <x v="0"/>
    <s v="LABORF"/>
    <s v="2026"/>
    <n v="34955.26"/>
    <s v="RP384"/>
    <s v="26LEQA"/>
    <s v="2191"/>
    <s v="649090"/>
    <m/>
    <m/>
    <s v="0"/>
    <s v="District"/>
    <s v="2"/>
    <s v="Bakersfield College"/>
    <s v="26"/>
    <x v="9"/>
    <s v="26L"/>
    <s v="Dir Categorical Programs"/>
    <s v="26LA"/>
    <s v="Categorical Programs"/>
    <m/>
    <m/>
    <m/>
  </r>
  <r>
    <s v="BMN141"/>
    <x v="0"/>
    <s v="LABORF"/>
    <s v="2026"/>
    <n v="44444.26"/>
    <s v="RP384"/>
    <s v="26LEQB"/>
    <s v="2110"/>
    <s v="649090"/>
    <m/>
    <m/>
    <s v="0"/>
    <s v="District"/>
    <s v="2"/>
    <s v="Bakersfield College"/>
    <s v="26"/>
    <x v="9"/>
    <s v="26L"/>
    <s v="Dir Categorical Programs"/>
    <s v="26LA"/>
    <s v="Categorical Programs"/>
    <m/>
    <m/>
    <m/>
  </r>
  <r>
    <s v="BMN058"/>
    <x v="0"/>
    <s v="LABORF"/>
    <s v="2026"/>
    <n v="46694.239999999998"/>
    <s v="RP384"/>
    <s v="26LEQB"/>
    <s v="2110"/>
    <s v="649090"/>
    <m/>
    <m/>
    <s v="0"/>
    <s v="District"/>
    <s v="2"/>
    <s v="Bakersfield College"/>
    <s v="26"/>
    <x v="9"/>
    <s v="26L"/>
    <s v="Dir Categorical Programs"/>
    <s v="26LA"/>
    <s v="Categorical Programs"/>
    <m/>
    <m/>
    <m/>
  </r>
  <r>
    <s v="BTN003"/>
    <x v="0"/>
    <s v="LABOR"/>
    <s v="2026"/>
    <n v="0"/>
    <s v="RP384"/>
    <s v="26LEQB"/>
    <s v="2110"/>
    <s v="649090"/>
    <m/>
    <m/>
    <s v="0"/>
    <s v="District"/>
    <s v="2"/>
    <s v="Bakersfield College"/>
    <s v="26"/>
    <x v="9"/>
    <s v="26L"/>
    <s v="Dir Categorical Programs"/>
    <s v="26LA"/>
    <s v="Categorical Programs"/>
    <m/>
    <m/>
    <m/>
  </r>
  <r>
    <s v="BMC688"/>
    <x v="0"/>
    <s v="LABORF"/>
    <s v="2026"/>
    <n v="36724.92"/>
    <s v="RP384"/>
    <s v="26LEQB"/>
    <s v="2191"/>
    <s v="649090"/>
    <m/>
    <m/>
    <s v="0"/>
    <s v="District"/>
    <s v="2"/>
    <s v="Bakersfield College"/>
    <s v="26"/>
    <x v="9"/>
    <s v="26L"/>
    <s v="Dir Categorical Programs"/>
    <s v="26LA"/>
    <s v="Categorical Programs"/>
    <m/>
    <m/>
    <m/>
  </r>
  <r>
    <s v="BMC570"/>
    <x v="0"/>
    <s v="LABORF"/>
    <s v="2026"/>
    <n v="34955.26"/>
    <s v="RP384"/>
    <s v="26LEQB"/>
    <s v="2191"/>
    <s v="649090"/>
    <m/>
    <m/>
    <s v="0"/>
    <s v="District"/>
    <s v="2"/>
    <s v="Bakersfield College"/>
    <s v="26"/>
    <x v="9"/>
    <s v="26L"/>
    <s v="Dir Categorical Programs"/>
    <s v="26LA"/>
    <s v="Categorical Programs"/>
    <m/>
    <m/>
    <m/>
  </r>
  <r>
    <s v="BPE685"/>
    <x v="0"/>
    <s v="LABORF"/>
    <s v="2026"/>
    <n v="0"/>
    <s v="RP659"/>
    <s v="26LCAS"/>
    <s v="2394"/>
    <s v="643020"/>
    <s v="CASSPS"/>
    <m/>
    <s v="0"/>
    <s v="District"/>
    <s v="2"/>
    <s v="Bakersfield College"/>
    <s v="26"/>
    <x v="9"/>
    <s v="26L"/>
    <s v="Dir Categorical Programs"/>
    <s v="26LC"/>
    <s v="CATEGORICAL BC CAL SOAP"/>
    <m/>
    <m/>
    <m/>
  </r>
  <r>
    <s v="BPE715"/>
    <x v="0"/>
    <s v="LABORF"/>
    <s v="2026"/>
    <n v="0"/>
    <s v="RP659"/>
    <s v="26LCAS"/>
    <s v="2394"/>
    <s v="643020"/>
    <s v="CASCSC"/>
    <m/>
    <s v="0"/>
    <s v="District"/>
    <s v="2"/>
    <s v="Bakersfield College"/>
    <s v="26"/>
    <x v="9"/>
    <s v="26L"/>
    <s v="Dir Categorical Programs"/>
    <s v="26LC"/>
    <s v="CATEGORICAL BC CAL SOAP"/>
    <m/>
    <m/>
    <m/>
  </r>
  <r>
    <s v="BPE707"/>
    <x v="0"/>
    <s v="LABORF"/>
    <s v="2026"/>
    <n v="0"/>
    <s v="RP659"/>
    <s v="26LCAS"/>
    <s v="2394"/>
    <s v="643020"/>
    <s v="CASSPS"/>
    <m/>
    <s v="0"/>
    <s v="District"/>
    <s v="2"/>
    <s v="Bakersfield College"/>
    <s v="26"/>
    <x v="9"/>
    <s v="26L"/>
    <s v="Dir Categorical Programs"/>
    <s v="26LC"/>
    <s v="CATEGORICAL BC CAL SOAP"/>
    <m/>
    <m/>
    <m/>
  </r>
  <r>
    <s v="BMC130"/>
    <x v="0"/>
    <s v="LABORF"/>
    <s v="2026"/>
    <n v="43731.040000000001"/>
    <s v="RP016"/>
    <s v="26VVR1"/>
    <s v="2191"/>
    <s v="648000"/>
    <m/>
    <m/>
    <s v="0"/>
    <s v="District"/>
    <s v="2"/>
    <s v="Bakersfield College"/>
    <s v="26"/>
    <x v="9"/>
    <s v="26V"/>
    <s v="Director Veterans Services"/>
    <s v="26VV"/>
    <s v="BC Veteran's Department"/>
    <m/>
    <m/>
    <m/>
  </r>
  <r>
    <s v="CMN017"/>
    <x v="0"/>
    <s v="LABORF"/>
    <s v="2026"/>
    <n v="39003.96"/>
    <s v="GU001"/>
    <s v="406IT1"/>
    <s v="2110"/>
    <s v="711001"/>
    <m/>
    <s v="CI"/>
    <s v="0"/>
    <s v="District"/>
    <s v="4"/>
    <s v="Cerro Coso College"/>
    <s v="40"/>
    <x v="10"/>
    <s v="406"/>
    <s v="Information Technology"/>
    <s v="406A"/>
    <s v="Information Technology"/>
    <m/>
    <m/>
    <m/>
  </r>
  <r>
    <s v="CMN041"/>
    <x v="0"/>
    <s v="LABORF"/>
    <s v="2026"/>
    <n v="125075.07"/>
    <s v="GU001"/>
    <s v="409PI1"/>
    <s v="2110"/>
    <s v="671000"/>
    <m/>
    <s v="CI"/>
    <s v="0"/>
    <s v="District"/>
    <s v="4"/>
    <s v="Cerro Coso College"/>
    <s v="40"/>
    <x v="10"/>
    <s v="409"/>
    <s v="Public Information-Extrnl Relations"/>
    <s v="409A"/>
    <s v="Public Information-Extrnl Relations"/>
    <m/>
    <m/>
    <m/>
  </r>
  <r>
    <s v="CMC275"/>
    <x v="0"/>
    <s v="LABORF"/>
    <s v="2026"/>
    <n v="1470.33"/>
    <s v="RP384"/>
    <s v="40KEQA"/>
    <s v="2191"/>
    <s v="649090"/>
    <m/>
    <s v="CI"/>
    <s v="0"/>
    <s v="District"/>
    <s v="4"/>
    <s v="Cerro Coso College"/>
    <s v="40"/>
    <x v="10"/>
    <s v="40K"/>
    <s v="Equity"/>
    <s v="40KA"/>
    <s v="Equity"/>
    <m/>
    <m/>
    <m/>
  </r>
  <r>
    <s v="CMN038"/>
    <x v="0"/>
    <s v="LABORF"/>
    <s v="2026"/>
    <n v="17713.5"/>
    <s v="RP384"/>
    <s v="40KEQB"/>
    <s v="2110"/>
    <s v="649090"/>
    <m/>
    <s v="CI"/>
    <s v="0"/>
    <s v="District"/>
    <s v="4"/>
    <s v="Cerro Coso College"/>
    <s v="40"/>
    <x v="10"/>
    <s v="40K"/>
    <s v="Equity"/>
    <s v="40KA"/>
    <s v="Equity"/>
    <m/>
    <m/>
    <m/>
  </r>
  <r>
    <s v="CPE050"/>
    <x v="0"/>
    <s v="LABORF"/>
    <s v="2026"/>
    <n v="0"/>
    <s v="RP029"/>
    <s v="40KNA1"/>
    <s v="2394"/>
    <s v="649090"/>
    <m/>
    <s v="CB"/>
    <s v="0"/>
    <s v="District"/>
    <s v="4"/>
    <s v="Cerro Coso College"/>
    <s v="40"/>
    <x v="10"/>
    <s v="40K"/>
    <s v="Equity"/>
    <s v="40KA"/>
    <s v="Equity"/>
    <m/>
    <m/>
    <m/>
  </r>
  <r>
    <s v="CMC234"/>
    <x v="0"/>
    <s v="LABORF"/>
    <s v="2026"/>
    <n v="2473.88"/>
    <s v="RP026"/>
    <s v="40KTQ1"/>
    <s v="2191"/>
    <s v="649090"/>
    <m/>
    <s v="CI"/>
    <s v="0"/>
    <s v="District"/>
    <s v="4"/>
    <s v="Cerro Coso College"/>
    <s v="40"/>
    <x v="10"/>
    <s v="40K"/>
    <s v="Equity"/>
    <s v="40KA"/>
    <s v="Equity"/>
    <m/>
    <m/>
    <m/>
  </r>
  <r>
    <s v="CMM030"/>
    <x v="0"/>
    <s v="LABORF"/>
    <s v="2026"/>
    <n v="22515.21"/>
    <s v="GU001"/>
    <s v="410VI0"/>
    <s v="1214"/>
    <s v="711001"/>
    <m/>
    <s v="CI"/>
    <s v="0"/>
    <s v="District"/>
    <s v="4"/>
    <s v="Cerro Coso College"/>
    <s v="41"/>
    <x v="11"/>
    <s v="410"/>
    <s v="VP Academic Affairs"/>
    <s v="410A"/>
    <s v="CC - VP Academic Affairs"/>
    <m/>
    <m/>
    <m/>
  </r>
  <r>
    <s v="CA2570"/>
    <x v="0"/>
    <s v="LABORF"/>
    <s v="2026"/>
    <n v="0"/>
    <s v="GU001"/>
    <s v="410VI0"/>
    <s v="1310"/>
    <s v="089900"/>
    <m/>
    <m/>
    <s v="0"/>
    <s v="District"/>
    <s v="4"/>
    <s v="Cerro Coso College"/>
    <s v="41"/>
    <x v="11"/>
    <s v="410"/>
    <s v="VP Academic Affairs"/>
    <s v="410A"/>
    <s v="CC - VP Academic Affairs"/>
    <m/>
    <m/>
    <m/>
  </r>
  <r>
    <s v="CCSA25"/>
    <x v="0"/>
    <s v="LABORF"/>
    <s v="2026"/>
    <n v="0"/>
    <s v="GU001"/>
    <s v="410VI0"/>
    <s v="1330"/>
    <s v="089900"/>
    <m/>
    <s v="CI"/>
    <s v="0"/>
    <s v="District"/>
    <s v="4"/>
    <s v="Cerro Coso College"/>
    <s v="41"/>
    <x v="11"/>
    <s v="410"/>
    <s v="VP Academic Affairs"/>
    <s v="410A"/>
    <s v="CC - VP Academic Affairs"/>
    <m/>
    <m/>
    <m/>
  </r>
  <r>
    <s v="CPAH26"/>
    <x v="0"/>
    <s v="LABORF"/>
    <s v="2026"/>
    <n v="0"/>
    <s v="GU001"/>
    <s v="411AH1"/>
    <s v="2412"/>
    <s v="123030"/>
    <m/>
    <s v="CI"/>
    <s v="0"/>
    <s v="District"/>
    <s v="4"/>
    <s v="Cerro Coso College"/>
    <s v="41"/>
    <x v="11"/>
    <s v="411"/>
    <s v="Dean of Career Technical Education"/>
    <s v="411A"/>
    <s v="Dean of Career Technical Education"/>
    <m/>
    <m/>
    <m/>
  </r>
  <r>
    <s v="CMF044"/>
    <x v="0"/>
    <s v="LABORF"/>
    <s v="2026"/>
    <n v="74600.399999999994"/>
    <s v="GU001"/>
    <s v="411AH1"/>
    <s v="1100"/>
    <s v="120100"/>
    <m/>
    <s v="CI"/>
    <s v="0"/>
    <s v="District"/>
    <s v="4"/>
    <s v="Cerro Coso College"/>
    <s v="41"/>
    <x v="11"/>
    <s v="411"/>
    <s v="Dean of Career Technical Education"/>
    <s v="411A"/>
    <s v="Dean of Career Technical Education"/>
    <m/>
    <m/>
    <m/>
  </r>
  <r>
    <s v="CMF220"/>
    <x v="0"/>
    <s v="LABORF"/>
    <s v="2026"/>
    <n v="125872.17"/>
    <s v="GU001"/>
    <s v="411CI1"/>
    <s v="1100"/>
    <s v="130500"/>
    <m/>
    <s v="CI"/>
    <s v="0"/>
    <s v="District"/>
    <s v="4"/>
    <s v="Cerro Coso College"/>
    <s v="41"/>
    <x v="11"/>
    <s v="411"/>
    <s v="Dean of Career Technical Education"/>
    <s v="411A"/>
    <s v="Dean of Career Technical Education"/>
    <m/>
    <m/>
    <m/>
  </r>
  <r>
    <s v="CMC242"/>
    <x v="0"/>
    <s v="LABORF"/>
    <s v="2026"/>
    <n v="11017.48"/>
    <s v="RP045"/>
    <s v="411EH2"/>
    <s v="2191"/>
    <s v="631000"/>
    <m/>
    <s v="CT"/>
    <s v="0"/>
    <s v="District"/>
    <s v="4"/>
    <s v="Cerro Coso College"/>
    <s v="41"/>
    <x v="11"/>
    <s v="411"/>
    <s v="Dean of Career Technical Education"/>
    <s v="411A"/>
    <s v="Dean of Career Technical Education"/>
    <m/>
    <m/>
    <m/>
  </r>
  <r>
    <s v="CMF221"/>
    <x v="0"/>
    <s v="LABORF"/>
    <s v="2026"/>
    <n v="80194.350000000006"/>
    <s v="GU001"/>
    <s v="411PU1"/>
    <s v="1251"/>
    <s v="601000"/>
    <m/>
    <s v="CT"/>
    <s v="0"/>
    <s v="District"/>
    <s v="4"/>
    <s v="Cerro Coso College"/>
    <s v="41"/>
    <x v="11"/>
    <s v="411"/>
    <s v="Dean of Career Technical Education"/>
    <s v="411A"/>
    <s v="Dean of Career Technical Education"/>
    <m/>
    <m/>
    <m/>
  </r>
  <r>
    <s v="CPPS23"/>
    <x v="0"/>
    <s v="LABORF"/>
    <s v="2026"/>
    <n v="0"/>
    <s v="GU001"/>
    <s v="411PUA"/>
    <s v="2412"/>
    <s v="210500"/>
    <m/>
    <s v="CI"/>
    <s v="0"/>
    <s v="District"/>
    <s v="4"/>
    <s v="Cerro Coso College"/>
    <s v="41"/>
    <x v="11"/>
    <s v="411"/>
    <s v="Dean of Career Technical Education"/>
    <s v="411A"/>
    <s v="Dean of Career Technical Education"/>
    <m/>
    <m/>
    <m/>
  </r>
  <r>
    <s v="CPE051"/>
    <x v="0"/>
    <s v="LABORF"/>
    <s v="2026"/>
    <n v="0"/>
    <s v="RP613"/>
    <s v="411WR8"/>
    <s v="2394"/>
    <s v="601000"/>
    <s v="R41283"/>
    <s v="CI"/>
    <s v="0"/>
    <s v="District"/>
    <s v="4"/>
    <s v="Cerro Coso College"/>
    <s v="41"/>
    <x v="11"/>
    <s v="411"/>
    <s v="Dean of Career Technical Education"/>
    <s v="411A"/>
    <s v="Dean of Career Technical Education"/>
    <m/>
    <m/>
    <m/>
  </r>
  <r>
    <s v="CEC013"/>
    <x v="0"/>
    <s v="LABORF"/>
    <s v="2026"/>
    <n v="0"/>
    <s v="GU001"/>
    <s v="418TH1"/>
    <s v="2191"/>
    <s v="601000"/>
    <m/>
    <s v="CT"/>
    <s v="0"/>
    <s v="District"/>
    <s v="4"/>
    <s v="Cerro Coso College"/>
    <s v="41"/>
    <x v="11"/>
    <s v="418"/>
    <s v="Director - KRV/South Kern"/>
    <s v="418A"/>
    <s v="KRV/South Kern Campus"/>
    <m/>
    <m/>
    <m/>
  </r>
  <r>
    <s v="CMM024"/>
    <x v="0"/>
    <s v="LABORF"/>
    <s v="2026"/>
    <n v="143667.9"/>
    <s v="GU001"/>
    <s v="41ELS0"/>
    <s v="1214"/>
    <s v="601000"/>
    <m/>
    <s v="CI"/>
    <s v="0"/>
    <s v="District"/>
    <s v="4"/>
    <s v="Cerro Coso College"/>
    <s v="41"/>
    <x v="11"/>
    <s v="41E"/>
    <s v="Dean, Liberal Arts &amp; Science"/>
    <s v="41EA"/>
    <s v="Dean, Liberal Arts &amp; Science"/>
    <m/>
    <m/>
    <m/>
  </r>
  <r>
    <s v="CMF026"/>
    <x v="0"/>
    <s v="LABORF"/>
    <s v="2026"/>
    <n v="12570.6"/>
    <s v="GU001"/>
    <s v="41ESS1"/>
    <s v="1252"/>
    <s v="601000"/>
    <m/>
    <s v="CI"/>
    <s v="0"/>
    <s v="District"/>
    <s v="4"/>
    <s v="Cerro Coso College"/>
    <s v="41"/>
    <x v="11"/>
    <s v="41E"/>
    <s v="Dean, Liberal Arts &amp; Science"/>
    <s v="41EF"/>
    <s v="CC-Social Science"/>
    <m/>
    <m/>
    <m/>
  </r>
  <r>
    <s v="CMF002"/>
    <x v="0"/>
    <s v="LABORF"/>
    <s v="2026"/>
    <n v="8233.76"/>
    <s v="GU001"/>
    <s v="41EVP1"/>
    <s v="1252"/>
    <s v="601000"/>
    <m/>
    <s v="CI"/>
    <s v="0"/>
    <s v="District"/>
    <s v="4"/>
    <s v="Cerro Coso College"/>
    <s v="41"/>
    <x v="11"/>
    <s v="41E"/>
    <s v="Dean, Liberal Arts &amp; Science"/>
    <s v="41EG"/>
    <s v="CC-Visual &amp; Perf Arts"/>
    <m/>
    <m/>
    <m/>
  </r>
  <r>
    <s v="CMF002"/>
    <x v="0"/>
    <s v="LABORF"/>
    <s v="2026"/>
    <n v="127861.52"/>
    <s v="GU001"/>
    <s v="41EVP1"/>
    <s v="1100"/>
    <s v="100200"/>
    <m/>
    <s v="CT"/>
    <s v="0"/>
    <s v="District"/>
    <s v="4"/>
    <s v="Cerro Coso College"/>
    <s v="41"/>
    <x v="11"/>
    <s v="41E"/>
    <s v="Dean, Liberal Arts &amp; Science"/>
    <s v="41EG"/>
    <s v="CC-Visual &amp; Perf Arts"/>
    <m/>
    <m/>
    <m/>
  </r>
  <r>
    <s v="CMC098"/>
    <x v="0"/>
    <s v="LABORF"/>
    <s v="2026"/>
    <n v="57378.8"/>
    <s v="GU001"/>
    <s v="41ELI1"/>
    <s v="2191"/>
    <s v="612000"/>
    <m/>
    <s v="CI"/>
    <s v="0"/>
    <s v="District"/>
    <s v="4"/>
    <s v="Cerro Coso College"/>
    <s v="41"/>
    <x v="11"/>
    <s v="41E"/>
    <s v="Dean, Liberal Arts &amp; Science"/>
    <s v="41EI"/>
    <s v="CC-Library"/>
    <m/>
    <m/>
    <m/>
  </r>
  <r>
    <s v="CMF158"/>
    <x v="0"/>
    <s v="LABORF"/>
    <s v="2026"/>
    <n v="148711.92000000001"/>
    <s v="GU001"/>
    <s v="41ELI1"/>
    <s v="1241"/>
    <s v="612000"/>
    <m/>
    <s v="CI"/>
    <s v="0"/>
    <s v="District"/>
    <s v="4"/>
    <s v="Cerro Coso College"/>
    <s v="41"/>
    <x v="11"/>
    <s v="41E"/>
    <s v="Dean, Liberal Arts &amp; Science"/>
    <s v="41EI"/>
    <s v="CC-Library"/>
    <m/>
    <m/>
    <m/>
  </r>
  <r>
    <s v="CMF219"/>
    <x v="0"/>
    <s v="LABORF"/>
    <s v="2026"/>
    <n v="16293.06"/>
    <s v="RP041"/>
    <s v="41MSN1"/>
    <s v="1241"/>
    <s v="612000"/>
    <m/>
    <s v="CP"/>
    <s v="0"/>
    <s v="District"/>
    <s v="4"/>
    <s v="Cerro Coso College"/>
    <s v="41"/>
    <x v="11"/>
    <s v="41M"/>
    <s v="Incarcerated Stud Ed Program (ISEP)"/>
    <s v="41MA"/>
    <s v="Incarcerated Stud Ed Program (ISEP)"/>
    <m/>
    <m/>
    <m/>
  </r>
  <r>
    <s v="CMC029"/>
    <x v="0"/>
    <s v="LABORF"/>
    <s v="2026"/>
    <n v="23546.78"/>
    <s v="GU001"/>
    <s v="41NDE1"/>
    <s v="2191"/>
    <s v="601000"/>
    <m/>
    <s v="CS"/>
    <s v="0"/>
    <s v="District"/>
    <s v="4"/>
    <s v="Cerro Coso College"/>
    <s v="41"/>
    <x v="11"/>
    <s v="41N"/>
    <s v="Early College (Dual Enrollment)"/>
    <s v="41NA"/>
    <s v="Early College (Dual Enrollment)"/>
    <m/>
    <m/>
    <m/>
  </r>
  <r>
    <s v="CMN022"/>
    <x v="0"/>
    <s v="LABORF"/>
    <s v="2026"/>
    <n v="56671.79"/>
    <s v="GU001"/>
    <s v="41NDE1"/>
    <s v="2110"/>
    <s v="601000"/>
    <m/>
    <s v="CS"/>
    <s v="0"/>
    <s v="District"/>
    <s v="4"/>
    <s v="Cerro Coso College"/>
    <s v="41"/>
    <x v="11"/>
    <s v="41N"/>
    <s v="Early College (Dual Enrollment)"/>
    <s v="41NA"/>
    <s v="Early College (Dual Enrollment)"/>
    <m/>
    <m/>
    <m/>
  </r>
  <r>
    <s v="CMC246"/>
    <x v="0"/>
    <s v="LABORF"/>
    <s v="2026"/>
    <n v="813.29"/>
    <s v="RP009"/>
    <s v="422CA1"/>
    <s v="2191"/>
    <s v="643010"/>
    <s v="CARDCA"/>
    <s v="CI"/>
    <s v="0"/>
    <s v="District"/>
    <s v="4"/>
    <s v="Cerro Coso College"/>
    <s v="42"/>
    <x v="12"/>
    <s v="422"/>
    <s v="Dir Access Program"/>
    <s v="422C"/>
    <s v="Care"/>
    <m/>
    <m/>
    <m/>
  </r>
  <r>
    <s v="CMC144"/>
    <x v="0"/>
    <s v="LABORF"/>
    <s v="2026"/>
    <n v="5071.46"/>
    <s v="RP006"/>
    <s v="422DS1"/>
    <s v="2191"/>
    <s v="642000"/>
    <m/>
    <s v="CT"/>
    <s v="0"/>
    <s v="District"/>
    <s v="4"/>
    <s v="Cerro Coso College"/>
    <s v="42"/>
    <x v="12"/>
    <s v="422"/>
    <s v="Dir Access Program"/>
    <s v="422D"/>
    <s v="DSPS"/>
    <m/>
    <m/>
    <m/>
  </r>
  <r>
    <s v="CMF113"/>
    <x v="0"/>
    <s v="LABORF"/>
    <s v="2026"/>
    <n v="62259.49"/>
    <s v="RP005"/>
    <s v="422EO1"/>
    <s v="1231"/>
    <s v="643000"/>
    <s v="EOPDCB"/>
    <s v="CI"/>
    <s v="0"/>
    <s v="District"/>
    <s v="4"/>
    <s v="Cerro Coso College"/>
    <s v="42"/>
    <x v="12"/>
    <s v="422"/>
    <s v="Dir Access Program"/>
    <s v="422E"/>
    <s v="EOPS"/>
    <m/>
    <m/>
    <m/>
  </r>
  <r>
    <s v="CMC260"/>
    <x v="0"/>
    <s v="LABORF"/>
    <s v="2026"/>
    <n v="2940.67"/>
    <s v="RP005"/>
    <s v="422EO1"/>
    <s v="2191"/>
    <s v="643000"/>
    <s v="EOPDCB"/>
    <s v="CI"/>
    <s v="0"/>
    <s v="District"/>
    <s v="4"/>
    <s v="Cerro Coso College"/>
    <s v="42"/>
    <x v="12"/>
    <s v="422"/>
    <s v="Dir Access Program"/>
    <s v="422E"/>
    <s v="EOPS"/>
    <m/>
    <m/>
    <m/>
  </r>
  <r>
    <s v="CMC283"/>
    <x v="0"/>
    <s v="LABORF"/>
    <s v="2026"/>
    <n v="3672.49"/>
    <s v="RP005"/>
    <s v="422EO1"/>
    <s v="2191"/>
    <s v="643000"/>
    <s v="EOPDCB"/>
    <s v="CI"/>
    <s v="0"/>
    <s v="District"/>
    <s v="4"/>
    <s v="Cerro Coso College"/>
    <s v="42"/>
    <x v="12"/>
    <s v="422"/>
    <s v="Dir Access Program"/>
    <s v="422E"/>
    <s v="EOPS"/>
    <m/>
    <m/>
    <m/>
  </r>
  <r>
    <s v="CMC137"/>
    <x v="0"/>
    <s v="LABORF"/>
    <s v="2026"/>
    <n v="2611.58"/>
    <s v="RP005"/>
    <s v="422EO1"/>
    <s v="2191"/>
    <s v="643000"/>
    <s v="EOPDCA"/>
    <s v="CI"/>
    <s v="0"/>
    <s v="District"/>
    <s v="4"/>
    <s v="Cerro Coso College"/>
    <s v="42"/>
    <x v="12"/>
    <s v="422"/>
    <s v="Dir Access Program"/>
    <s v="422E"/>
    <s v="EOPS"/>
    <m/>
    <m/>
    <m/>
  </r>
  <r>
    <s v="CMC255"/>
    <x v="0"/>
    <s v="LABORF"/>
    <s v="2026"/>
    <n v="1764.4"/>
    <s v="RP005"/>
    <s v="422EO1"/>
    <s v="2191"/>
    <s v="643000"/>
    <s v="EOPDCA"/>
    <s v="CI"/>
    <s v="0"/>
    <s v="District"/>
    <s v="4"/>
    <s v="Cerro Coso College"/>
    <s v="42"/>
    <x v="12"/>
    <s v="422"/>
    <s v="Dir Access Program"/>
    <s v="422E"/>
    <s v="EOPS"/>
    <m/>
    <m/>
    <m/>
  </r>
  <r>
    <s v="CTC285"/>
    <x v="0"/>
    <s v="LABORF"/>
    <s v="2026"/>
    <n v="0"/>
    <s v="RP037"/>
    <s v="424BN1"/>
    <s v="2191"/>
    <s v="649090"/>
    <m/>
    <s v="CI"/>
    <s v="0"/>
    <s v="District"/>
    <s v="4"/>
    <s v="Cerro Coso College"/>
    <s v="42"/>
    <x v="12"/>
    <s v="424"/>
    <s v="Dean Enrollment and Retention"/>
    <s v="424B"/>
    <s v="Dean Enrollment and Retention"/>
    <m/>
    <m/>
    <m/>
  </r>
  <r>
    <s v="CMM034"/>
    <x v="0"/>
    <s v="LABORF"/>
    <s v="2026"/>
    <n v="49086.53"/>
    <s v="RP037"/>
    <s v="424BN1"/>
    <s v="1214"/>
    <s v="649090"/>
    <m/>
    <s v="CI"/>
    <s v="0"/>
    <s v="District"/>
    <s v="4"/>
    <s v="Cerro Coso College"/>
    <s v="42"/>
    <x v="12"/>
    <s v="424"/>
    <s v="Dean Enrollment and Retention"/>
    <s v="424B"/>
    <s v="Dean Enrollment and Retention"/>
    <m/>
    <m/>
    <m/>
  </r>
  <r>
    <s v="CMC159"/>
    <x v="0"/>
    <s v="LABORF"/>
    <s v="2026"/>
    <n v="6179.07"/>
    <s v="RP383"/>
    <s v="424MF1"/>
    <s v="2191"/>
    <s v="644000"/>
    <m/>
    <s v="CI"/>
    <s v="0"/>
    <s v="District"/>
    <s v="4"/>
    <s v="Cerro Coso College"/>
    <s v="42"/>
    <x v="12"/>
    <s v="424"/>
    <s v="Dean Enrollment and Retention"/>
    <s v="424B"/>
    <s v="Dean Enrollment and Retention"/>
    <m/>
    <m/>
    <m/>
  </r>
  <r>
    <s v="CMC073"/>
    <x v="0"/>
    <s v="LABORF"/>
    <s v="2026"/>
    <n v="53281.97"/>
    <s v="GU001"/>
    <s v="424AR1"/>
    <s v="2191"/>
    <s v="620000"/>
    <m/>
    <s v="CI"/>
    <s v="0"/>
    <s v="District"/>
    <s v="4"/>
    <s v="Cerro Coso College"/>
    <s v="42"/>
    <x v="12"/>
    <s v="424"/>
    <s v="Dean Enrollment and Retention"/>
    <s v="424C"/>
    <s v="Admissions &amp; Records"/>
    <m/>
    <m/>
    <m/>
  </r>
  <r>
    <s v="CTC007"/>
    <x v="0"/>
    <s v="LABORF"/>
    <s v="2026"/>
    <n v="0"/>
    <s v="RL0001"/>
    <s v="424FA1"/>
    <s v="2399"/>
    <s v="646000"/>
    <m/>
    <s v="CI"/>
    <s v="0"/>
    <s v="District"/>
    <s v="4"/>
    <s v="Cerro Coso College"/>
    <s v="42"/>
    <x v="12"/>
    <s v="424"/>
    <s v="Dean Enrollment and Retention"/>
    <s v="424D"/>
    <s v="Financial Aid"/>
    <m/>
    <m/>
    <m/>
  </r>
  <r>
    <s v="CMC227"/>
    <x v="0"/>
    <s v="LABORF"/>
    <s v="2026"/>
    <n v="34458.660000000003"/>
    <s v="RP400"/>
    <s v="424FA1"/>
    <s v="2191"/>
    <s v="646002"/>
    <s v="BFADCA"/>
    <s v="CI"/>
    <s v="0"/>
    <s v="District"/>
    <s v="4"/>
    <s v="Cerro Coso College"/>
    <s v="42"/>
    <x v="12"/>
    <s v="424"/>
    <s v="Dean Enrollment and Retention"/>
    <s v="424D"/>
    <s v="Financial Aid"/>
    <m/>
    <m/>
    <m/>
  </r>
  <r>
    <s v="CMC159"/>
    <x v="0"/>
    <s v="LABORF"/>
    <s v="2026"/>
    <n v="15447.68"/>
    <s v="GU001"/>
    <s v="424OR1"/>
    <s v="2191"/>
    <s v="649090"/>
    <m/>
    <s v="CI"/>
    <s v="0"/>
    <s v="District"/>
    <s v="4"/>
    <s v="Cerro Coso College"/>
    <s v="42"/>
    <x v="12"/>
    <s v="424"/>
    <s v="Dean Enrollment and Retention"/>
    <s v="424E"/>
    <s v="Outreach"/>
    <m/>
    <m/>
    <m/>
  </r>
  <r>
    <s v="CMN034"/>
    <x v="0"/>
    <s v="LABORF"/>
    <s v="2026"/>
    <n v="17017.02"/>
    <s v="GU001"/>
    <s v="424OR1"/>
    <s v="2110"/>
    <s v="649090"/>
    <m/>
    <s v="CI"/>
    <s v="0"/>
    <s v="District"/>
    <s v="4"/>
    <s v="Cerro Coso College"/>
    <s v="42"/>
    <x v="12"/>
    <s v="424"/>
    <s v="Dean Enrollment and Retention"/>
    <s v="424E"/>
    <s v="Outreach"/>
    <m/>
    <m/>
    <m/>
  </r>
  <r>
    <s v="CMC201"/>
    <x v="0"/>
    <s v="LABORF"/>
    <s v="2026"/>
    <n v="47093.56"/>
    <s v="CD002"/>
    <s v="42DCC1"/>
    <s v="2191"/>
    <s v="692000"/>
    <m/>
    <s v="CI"/>
    <s v="0"/>
    <s v="District"/>
    <s v="4"/>
    <s v="Cerro Coso College"/>
    <s v="42"/>
    <x v="12"/>
    <s v="42D"/>
    <s v="CDC Program Manager"/>
    <s v="42DA"/>
    <s v="CDC Program Manager"/>
    <m/>
    <m/>
    <m/>
  </r>
  <r>
    <s v="CMC200"/>
    <x v="0"/>
    <s v="LABORF"/>
    <s v="2026"/>
    <n v="37708.32"/>
    <s v="CD004"/>
    <s v="42DCC4"/>
    <s v="2191"/>
    <s v="692000"/>
    <m/>
    <s v="CI"/>
    <s v="0"/>
    <s v="District"/>
    <s v="4"/>
    <s v="Cerro Coso College"/>
    <s v="42"/>
    <x v="12"/>
    <s v="42D"/>
    <s v="CDC Program Manager"/>
    <s v="42DA"/>
    <s v="CDC Program Manager"/>
    <m/>
    <m/>
    <m/>
  </r>
  <r>
    <s v="CMC204"/>
    <x v="0"/>
    <s v="LABORF"/>
    <s v="2026"/>
    <n v="49477.61"/>
    <s v="CD004"/>
    <s v="42DCC4"/>
    <s v="2191"/>
    <s v="692000"/>
    <m/>
    <s v="CI"/>
    <s v="0"/>
    <s v="District"/>
    <s v="4"/>
    <s v="Cerro Coso College"/>
    <s v="42"/>
    <x v="12"/>
    <s v="42D"/>
    <s v="CDC Program Manager"/>
    <s v="42DA"/>
    <s v="CDC Program Manager"/>
    <m/>
    <m/>
    <m/>
  </r>
  <r>
    <s v="CMF117"/>
    <x v="0"/>
    <s v="LABORF"/>
    <s v="2026"/>
    <n v="67616.19"/>
    <s v="GU001"/>
    <s v="42FCG1"/>
    <s v="1231"/>
    <s v="631000"/>
    <m/>
    <s v="CI"/>
    <s v="0"/>
    <s v="District"/>
    <s v="4"/>
    <s v="Cerro Coso College"/>
    <s v="42"/>
    <x v="12"/>
    <s v="42F"/>
    <s v="Director of SSSP"/>
    <s v="42FA"/>
    <s v="Director of SSSP"/>
    <m/>
    <m/>
    <m/>
  </r>
  <r>
    <s v="CTC004"/>
    <x v="0"/>
    <s v="LABORF"/>
    <s v="2026"/>
    <n v="0"/>
    <s v="RP384"/>
    <s v="42FMTB"/>
    <s v="2399"/>
    <s v="632000"/>
    <m/>
    <s v="CI"/>
    <s v="0"/>
    <s v="District"/>
    <s v="4"/>
    <s v="Cerro Coso College"/>
    <s v="42"/>
    <x v="12"/>
    <s v="42F"/>
    <s v="Director of SSSP"/>
    <s v="42FA"/>
    <s v="Director of SSSP"/>
    <m/>
    <m/>
    <m/>
  </r>
  <r>
    <s v="CMF030"/>
    <x v="0"/>
    <s v="LABORF"/>
    <s v="2026"/>
    <n v="10688.95"/>
    <s v="RP384"/>
    <s v="42FMTB"/>
    <s v="1231"/>
    <s v="632000"/>
    <m/>
    <s v="CM"/>
    <s v="0"/>
    <s v="District"/>
    <s v="4"/>
    <s v="Cerro Coso College"/>
    <s v="42"/>
    <x v="12"/>
    <s v="42F"/>
    <s v="Director of SSSP"/>
    <s v="42FA"/>
    <s v="Director of SSSP"/>
    <m/>
    <m/>
    <m/>
  </r>
  <r>
    <s v="CMC242"/>
    <x v="0"/>
    <s v="LABORF"/>
    <s v="2026"/>
    <n v="12486.47"/>
    <s v="RP384"/>
    <s v="42FMTB"/>
    <s v="2191"/>
    <s v="632000"/>
    <m/>
    <s v="CT"/>
    <s v="0"/>
    <s v="District"/>
    <s v="4"/>
    <s v="Cerro Coso College"/>
    <s v="42"/>
    <x v="12"/>
    <s v="42F"/>
    <s v="Director of SSSP"/>
    <s v="42FA"/>
    <s v="Director of SSSP"/>
    <m/>
    <m/>
    <m/>
  </r>
  <r>
    <s v="CPE018"/>
    <x v="0"/>
    <s v="LABORF"/>
    <s v="2026"/>
    <n v="0"/>
    <s v="GU001"/>
    <s v="42GAM1"/>
    <s v="2394"/>
    <s v="696041"/>
    <m/>
    <s v="CI"/>
    <s v="0"/>
    <s v="District"/>
    <s v="4"/>
    <s v="Cerro Coso College"/>
    <s v="42"/>
    <x v="12"/>
    <s v="42G"/>
    <s v="Athletics"/>
    <s v="42GA"/>
    <s v="Athletics"/>
    <m/>
    <m/>
    <m/>
  </r>
  <r>
    <s v="CPE040"/>
    <x v="0"/>
    <s v="LABORF"/>
    <s v="2026"/>
    <n v="0"/>
    <s v="GU001"/>
    <s v="42GAM1"/>
    <s v="2394"/>
    <s v="696041"/>
    <m/>
    <s v="CI"/>
    <s v="0"/>
    <s v="District"/>
    <s v="4"/>
    <s v="Cerro Coso College"/>
    <s v="42"/>
    <x v="12"/>
    <s v="42G"/>
    <s v="Athletics"/>
    <s v="42GA"/>
    <s v="Athletics"/>
    <m/>
    <m/>
    <m/>
  </r>
  <r>
    <s v="CPE022"/>
    <x v="0"/>
    <s v="LABORF"/>
    <s v="2026"/>
    <n v="0"/>
    <s v="GU001"/>
    <s v="42GAW1"/>
    <s v="2394"/>
    <s v="696041"/>
    <m/>
    <s v="CI"/>
    <s v="0"/>
    <s v="District"/>
    <s v="4"/>
    <s v="Cerro Coso College"/>
    <s v="42"/>
    <x v="12"/>
    <s v="42G"/>
    <s v="Athletics"/>
    <s v="42GA"/>
    <s v="Athletics"/>
    <m/>
    <m/>
    <m/>
  </r>
  <r>
    <s v="CMN027"/>
    <x v="0"/>
    <s v="LABORF"/>
    <s v="2026"/>
    <n v="74204.89"/>
    <s v="GU001"/>
    <s v="437MOD"/>
    <s v="2110"/>
    <s v="711001"/>
    <m/>
    <s v="CI"/>
    <s v="0"/>
    <s v="District"/>
    <s v="4"/>
    <s v="Cerro Coso College"/>
    <s v="43"/>
    <x v="13"/>
    <s v="437"/>
    <s v="Maintenance &amp; Operations"/>
    <s v="437A"/>
    <s v="CC - Director M&amp;O"/>
    <m/>
    <m/>
    <m/>
  </r>
  <r>
    <s v="CMC056"/>
    <x v="0"/>
    <s v="LABORF"/>
    <s v="2026"/>
    <n v="19809.03"/>
    <s v="GU001"/>
    <s v="437MOG"/>
    <s v="2191"/>
    <s v="655000"/>
    <m/>
    <s v="CI"/>
    <s v="0"/>
    <s v="District"/>
    <s v="4"/>
    <s v="Cerro Coso College"/>
    <s v="43"/>
    <x v="13"/>
    <s v="437"/>
    <s v="Maintenance &amp; Operations"/>
    <s v="437A"/>
    <s v="CC - Director M&amp;O"/>
    <m/>
    <m/>
    <m/>
  </r>
  <r>
    <s v="CMC007"/>
    <x v="0"/>
    <s v="LABORF"/>
    <s v="2026"/>
    <n v="39594.559999999998"/>
    <s v="GU001"/>
    <s v="437MOC"/>
    <s v="2191"/>
    <s v="653000"/>
    <m/>
    <s v="CI"/>
    <s v="0"/>
    <s v="District"/>
    <s v="4"/>
    <s v="Cerro Coso College"/>
    <s v="43"/>
    <x v="13"/>
    <s v="437"/>
    <s v="Maintenance &amp; Operations"/>
    <s v="437B"/>
    <s v="Operations Manager"/>
    <m/>
    <m/>
    <m/>
  </r>
  <r>
    <s v="CPE043"/>
    <x v="0"/>
    <s v="LABORF"/>
    <s v="2026"/>
    <n v="0"/>
    <s v="GU001"/>
    <s v="43HMOS"/>
    <s v="2394"/>
    <s v="677050"/>
    <m/>
    <s v="CI"/>
    <s v="0"/>
    <s v="District"/>
    <s v="4"/>
    <s v="Cerro Coso College"/>
    <s v="43"/>
    <x v="13"/>
    <s v="43H"/>
    <s v="CC Safety and Security"/>
    <s v="43HA"/>
    <s v="CC Safety &amp; Security Program Mgr"/>
    <m/>
    <m/>
    <m/>
  </r>
  <r>
    <s v="PMM004"/>
    <x v="0"/>
    <s v="LABORF"/>
    <s v="2026"/>
    <n v="112796"/>
    <s v="GU001"/>
    <s v="500PR1"/>
    <s v="1214"/>
    <s v="679000"/>
    <m/>
    <m/>
    <s v="0"/>
    <s v="District"/>
    <s v="5"/>
    <s v="Porterville College"/>
    <s v="50"/>
    <x v="14"/>
    <s v="500"/>
    <s v="President"/>
    <s v="500A"/>
    <s v="PC - President"/>
    <m/>
    <m/>
    <m/>
  </r>
  <r>
    <s v="PTM008"/>
    <x v="0"/>
    <s v="LABORF"/>
    <s v="2026"/>
    <n v="10310"/>
    <s v="GU001"/>
    <s v="500PR1"/>
    <s v="1214"/>
    <s v="711001"/>
    <m/>
    <m/>
    <s v="0"/>
    <s v="District"/>
    <s v="5"/>
    <s v="Porterville College"/>
    <s v="50"/>
    <x v="14"/>
    <s v="500"/>
    <s v="President"/>
    <s v="500A"/>
    <s v="PC - President"/>
    <m/>
    <m/>
    <m/>
  </r>
  <r>
    <s v="PTM008"/>
    <x v="0"/>
    <s v="LABORF"/>
    <s v="2026"/>
    <n v="5155"/>
    <s v="GU001"/>
    <s v="500PR1"/>
    <s v="1214"/>
    <s v="713000"/>
    <m/>
    <m/>
    <s v="0"/>
    <s v="District"/>
    <s v="5"/>
    <s v="Porterville College"/>
    <s v="50"/>
    <x v="14"/>
    <s v="500"/>
    <s v="President"/>
    <s v="500A"/>
    <s v="PC - President"/>
    <m/>
    <m/>
    <m/>
  </r>
  <r>
    <s v="PPE039"/>
    <x v="0"/>
    <s v="LABORF"/>
    <s v="2026"/>
    <n v="0"/>
    <s v="GU001"/>
    <s v="500SD1"/>
    <s v="2394"/>
    <s v="675000"/>
    <m/>
    <m/>
    <s v="0"/>
    <s v="District"/>
    <s v="5"/>
    <s v="Porterville College"/>
    <s v="50"/>
    <x v="14"/>
    <s v="500"/>
    <s v="President"/>
    <s v="500A"/>
    <s v="PC - President"/>
    <m/>
    <m/>
    <m/>
  </r>
  <r>
    <s v="PPE030"/>
    <x v="0"/>
    <s v="LABORF"/>
    <s v="2026"/>
    <n v="0"/>
    <s v="GU001"/>
    <s v="500SD1"/>
    <s v="2394"/>
    <s v="675000"/>
    <m/>
    <m/>
    <s v="0"/>
    <s v="District"/>
    <s v="5"/>
    <s v="Porterville College"/>
    <s v="50"/>
    <x v="14"/>
    <s v="500"/>
    <s v="President"/>
    <s v="500A"/>
    <s v="PC - President"/>
    <m/>
    <m/>
    <m/>
  </r>
  <r>
    <s v="PPE038"/>
    <x v="0"/>
    <s v="LABORF"/>
    <s v="2026"/>
    <n v="0"/>
    <s v="GU001"/>
    <s v="500SD1"/>
    <s v="2394"/>
    <s v="675000"/>
    <m/>
    <m/>
    <s v="0"/>
    <s v="District"/>
    <s v="5"/>
    <s v="Porterville College"/>
    <s v="50"/>
    <x v="14"/>
    <s v="500"/>
    <s v="President"/>
    <s v="500A"/>
    <s v="PC - President"/>
    <m/>
    <m/>
    <m/>
  </r>
  <r>
    <s v="PMN025"/>
    <x v="0"/>
    <s v="LABORF"/>
    <s v="2026"/>
    <n v="111206.08"/>
    <s v="GU001"/>
    <s v="505IR1"/>
    <s v="2110"/>
    <s v="679000"/>
    <m/>
    <m/>
    <s v="0"/>
    <s v="District"/>
    <s v="5"/>
    <s v="Porterville College"/>
    <s v="50"/>
    <x v="14"/>
    <s v="505"/>
    <s v="Institutional Research"/>
    <s v="505A"/>
    <s v="PC - Institutional Research"/>
    <m/>
    <m/>
    <m/>
  </r>
  <r>
    <s v="PMN030"/>
    <x v="0"/>
    <s v="LABORF"/>
    <s v="2026"/>
    <n v="95723.21"/>
    <s v="TP800"/>
    <s v="50AFO1"/>
    <s v="2110"/>
    <s v="709000"/>
    <m/>
    <m/>
    <s v="0"/>
    <s v="District"/>
    <s v="5"/>
    <s v="Porterville College"/>
    <s v="50"/>
    <x v="14"/>
    <s v="50A"/>
    <s v="Director, Foundation"/>
    <s v="50AA"/>
    <s v="Director, Foundation"/>
    <m/>
    <m/>
    <m/>
  </r>
  <r>
    <s v="DMC023"/>
    <x v="0"/>
    <s v="LABORF"/>
    <s v="2026"/>
    <n v="13653.51"/>
    <s v="TP800"/>
    <s v="50AFO1"/>
    <s v="2191"/>
    <s v="709000"/>
    <m/>
    <m/>
    <s v="0"/>
    <s v="District"/>
    <s v="5"/>
    <s v="Porterville College"/>
    <s v="50"/>
    <x v="14"/>
    <s v="50A"/>
    <s v="Director, Foundation"/>
    <s v="50AA"/>
    <s v="Director, Foundation"/>
    <m/>
    <m/>
    <m/>
  </r>
  <r>
    <s v="PSUB25"/>
    <x v="0"/>
    <s v="LABORF"/>
    <s v="2026"/>
    <n v="0"/>
    <s v="GU001"/>
    <s v="510VI0"/>
    <s v="2399"/>
    <s v="601000"/>
    <m/>
    <m/>
    <s v="0"/>
    <s v="District"/>
    <s v="5"/>
    <s v="Porterville College"/>
    <s v="51"/>
    <x v="11"/>
    <s v="510"/>
    <s v="VP Academic Affairs"/>
    <s v="510A"/>
    <s v="PC - VP Academic Affairs"/>
    <m/>
    <m/>
    <m/>
  </r>
  <r>
    <s v="PZ2570"/>
    <x v="0"/>
    <s v="LABORF"/>
    <s v="2026"/>
    <n v="0"/>
    <s v="GU001"/>
    <s v="510VI0"/>
    <s v="1419"/>
    <s v="601000"/>
    <m/>
    <m/>
    <s v="0"/>
    <s v="District"/>
    <s v="5"/>
    <s v="Porterville College"/>
    <s v="51"/>
    <x v="11"/>
    <s v="510"/>
    <s v="VP Academic Affairs"/>
    <s v="510A"/>
    <s v="PC - VP Academic Affairs"/>
    <m/>
    <m/>
    <m/>
  </r>
  <r>
    <s v="PMN040"/>
    <x v="0"/>
    <s v="LABORF"/>
    <s v="2026"/>
    <n v="88888.51"/>
    <s v="RP041"/>
    <s v="511SN1"/>
    <s v="2110"/>
    <s v="601000"/>
    <m/>
    <m/>
    <s v="0"/>
    <s v="District"/>
    <s v="5"/>
    <s v="Porterville College"/>
    <s v="51"/>
    <x v="11"/>
    <s v="511"/>
    <s v="PC Dean of Academic Affairs"/>
    <s v="511A"/>
    <s v="PC - Dean of Learning - A"/>
    <m/>
    <m/>
    <m/>
  </r>
  <r>
    <s v="PMF055"/>
    <x v="0"/>
    <s v="LABORF"/>
    <s v="2026"/>
    <n v="153363"/>
    <s v="GU001"/>
    <s v="511SS1"/>
    <s v="1100"/>
    <s v="220100"/>
    <m/>
    <m/>
    <s v="0"/>
    <s v="District"/>
    <s v="5"/>
    <s v="Porterville College"/>
    <s v="51"/>
    <x v="11"/>
    <s v="511"/>
    <s v="PC Dean of Academic Affairs"/>
    <s v="511E"/>
    <s v="PC - SOCIAL SCIENCE"/>
    <m/>
    <m/>
    <m/>
  </r>
  <r>
    <s v="PMF180"/>
    <x v="0"/>
    <s v="LABORF"/>
    <s v="2026"/>
    <n v="118395.37"/>
    <s v="GU001"/>
    <s v="511VP1"/>
    <s v="1100"/>
    <s v="100100"/>
    <m/>
    <m/>
    <s v="0"/>
    <s v="District"/>
    <s v="5"/>
    <s v="Porterville College"/>
    <s v="51"/>
    <x v="11"/>
    <s v="511"/>
    <s v="PC Dean of Academic Affairs"/>
    <s v="511F"/>
    <s v="PC - FINE &amp; APPLIED ARTS"/>
    <m/>
    <m/>
    <m/>
  </r>
  <r>
    <s v="PMF134"/>
    <x v="0"/>
    <s v="LABORF"/>
    <s v="2026"/>
    <n v="78934.86"/>
    <s v="GU001"/>
    <s v="511VP1"/>
    <s v="1100"/>
    <s v="100100"/>
    <m/>
    <m/>
    <s v="0"/>
    <s v="District"/>
    <s v="5"/>
    <s v="Porterville College"/>
    <s v="51"/>
    <x v="11"/>
    <s v="511"/>
    <s v="PC Dean of Academic Affairs"/>
    <s v="511F"/>
    <s v="PC - FINE &amp; APPLIED ARTS"/>
    <m/>
    <m/>
    <m/>
  </r>
  <r>
    <s v="PMF175"/>
    <x v="0"/>
    <s v="LABORF"/>
    <s v="2026"/>
    <n v="90896.09"/>
    <s v="GU001"/>
    <s v="511SM1"/>
    <s v="1100"/>
    <s v="040100"/>
    <m/>
    <m/>
    <s v="0"/>
    <s v="District"/>
    <s v="5"/>
    <s v="Porterville College"/>
    <s v="51"/>
    <x v="11"/>
    <s v="511"/>
    <s v="PC Dean of Academic Affairs"/>
    <s v="511G"/>
    <s v="PC - SCIENCE"/>
    <m/>
    <m/>
    <m/>
  </r>
  <r>
    <s v="PPE100"/>
    <x v="0"/>
    <s v="LABORF"/>
    <s v="2026"/>
    <n v="0"/>
    <s v="RP266"/>
    <s v="511GF1"/>
    <s v="2412"/>
    <s v="493080"/>
    <m/>
    <m/>
    <s v="0"/>
    <s v="District"/>
    <s v="5"/>
    <s v="Porterville College"/>
    <s v="51"/>
    <x v="11"/>
    <s v="511"/>
    <s v="PC Dean of Academic Affairs"/>
    <s v="511J"/>
    <s v="PC - Dean of Learning - A"/>
    <m/>
    <m/>
    <m/>
  </r>
  <r>
    <s v="PMC231"/>
    <x v="0"/>
    <s v="LABORF"/>
    <s v="2026"/>
    <n v="11292.91"/>
    <s v="RP613"/>
    <s v="512WL9"/>
    <s v="2191"/>
    <s v="679000"/>
    <s v="P85234"/>
    <m/>
    <s v="0"/>
    <s v="District"/>
    <s v="5"/>
    <s v="Porterville College"/>
    <s v="51"/>
    <x v="11"/>
    <s v="512"/>
    <s v="Dean of Careers&amp;Technical Education"/>
    <s v="512A"/>
    <s v="PC - DEAN OF LEARNING - B"/>
    <m/>
    <m/>
    <m/>
  </r>
  <r>
    <s v="PMC036"/>
    <x v="0"/>
    <s v="LABORF"/>
    <s v="2026"/>
    <n v="5071.46"/>
    <s v="RP613"/>
    <s v="512WR9"/>
    <s v="2191"/>
    <s v="679000"/>
    <s v="R85958"/>
    <m/>
    <s v="0"/>
    <s v="District"/>
    <s v="5"/>
    <s v="Porterville College"/>
    <s v="51"/>
    <x v="11"/>
    <s v="512"/>
    <s v="Dean of Careers&amp;Technical Education"/>
    <s v="512A"/>
    <s v="PC - DEAN OF LEARNING - B"/>
    <m/>
    <m/>
    <m/>
  </r>
  <r>
    <s v="PMF029"/>
    <x v="0"/>
    <s v="LABORF"/>
    <s v="2026"/>
    <n v="142412.79999999999"/>
    <s v="GU001"/>
    <s v="512BU1"/>
    <s v="1100"/>
    <s v="050100"/>
    <m/>
    <m/>
    <s v="0"/>
    <s v="District"/>
    <s v="5"/>
    <s v="Porterville College"/>
    <s v="51"/>
    <x v="11"/>
    <s v="512"/>
    <s v="Dean of Careers&amp;Technical Education"/>
    <s v="512C"/>
    <s v="PC - CAREER &amp; TECHNICAL EDUCATION"/>
    <m/>
    <m/>
    <m/>
  </r>
  <r>
    <s v="PMF123"/>
    <x v="0"/>
    <s v="LABORF"/>
    <s v="2026"/>
    <n v="154352.71"/>
    <s v="GU001"/>
    <s v="512CI1"/>
    <s v="1100"/>
    <s v="130500"/>
    <m/>
    <m/>
    <s v="0"/>
    <s v="District"/>
    <s v="5"/>
    <s v="Porterville College"/>
    <s v="51"/>
    <x v="11"/>
    <s v="512"/>
    <s v="Dean of Careers&amp;Technical Education"/>
    <s v="512C"/>
    <s v="PC - CAREER &amp; TECHNICAL EDUCATION"/>
    <m/>
    <m/>
    <m/>
  </r>
  <r>
    <s v="PPE103"/>
    <x v="0"/>
    <s v="LABORF"/>
    <s v="2026"/>
    <n v="0"/>
    <s v="GU001"/>
    <s v="514AM1"/>
    <s v="2394"/>
    <s v="696071"/>
    <m/>
    <m/>
    <s v="0"/>
    <s v="District"/>
    <s v="5"/>
    <s v="Porterville College"/>
    <s v="51"/>
    <x v="11"/>
    <s v="514"/>
    <s v="Director Athletics"/>
    <s v="514A"/>
    <s v="PC - Athletic Director"/>
    <m/>
    <m/>
    <m/>
  </r>
  <r>
    <s v="PPE057"/>
    <x v="0"/>
    <s v="LABORF"/>
    <s v="2026"/>
    <n v="0"/>
    <s v="GU001"/>
    <s v="514AM1"/>
    <s v="2394"/>
    <s v="696071"/>
    <m/>
    <m/>
    <s v="0"/>
    <s v="District"/>
    <s v="5"/>
    <s v="Porterville College"/>
    <s v="51"/>
    <x v="11"/>
    <s v="514"/>
    <s v="Director Athletics"/>
    <s v="514A"/>
    <s v="PC - Athletic Director"/>
    <m/>
    <m/>
    <m/>
  </r>
  <r>
    <s v="PMC115"/>
    <x v="0"/>
    <s v="LABORF"/>
    <s v="2026"/>
    <n v="88646.2"/>
    <s v="GU001"/>
    <s v="514AT2"/>
    <s v="2191"/>
    <s v="696071"/>
    <m/>
    <m/>
    <s v="0"/>
    <s v="District"/>
    <s v="5"/>
    <s v="Porterville College"/>
    <s v="51"/>
    <x v="11"/>
    <s v="514"/>
    <s v="Director Athletics"/>
    <s v="514A"/>
    <s v="PC - Athletic Director"/>
    <m/>
    <m/>
    <m/>
  </r>
  <r>
    <s v="PPE106"/>
    <x v="0"/>
    <s v="LABORF"/>
    <s v="2026"/>
    <n v="0"/>
    <s v="GU001"/>
    <s v="514AT7"/>
    <s v="2394"/>
    <s v="696071"/>
    <m/>
    <m/>
    <s v="0"/>
    <s v="District"/>
    <s v="5"/>
    <s v="Porterville College"/>
    <s v="51"/>
    <x v="11"/>
    <s v="514"/>
    <s v="Director Athletics"/>
    <s v="514A"/>
    <s v="PC - Athletic Director"/>
    <m/>
    <m/>
    <m/>
  </r>
  <r>
    <s v="PMF199"/>
    <x v="0"/>
    <s v="LABORF"/>
    <s v="2026"/>
    <n v="7888.75"/>
    <s v="GU001"/>
    <s v="514AT7"/>
    <s v="1251"/>
    <s v="696071"/>
    <m/>
    <m/>
    <s v="0"/>
    <s v="District"/>
    <s v="5"/>
    <s v="Porterville College"/>
    <s v="51"/>
    <x v="11"/>
    <s v="514"/>
    <s v="Director Athletics"/>
    <s v="514A"/>
    <s v="PC - Athletic Director"/>
    <m/>
    <m/>
    <m/>
  </r>
  <r>
    <s v="PPE026"/>
    <x v="0"/>
    <s v="LABORF"/>
    <s v="2026"/>
    <n v="0"/>
    <s v="GU001"/>
    <s v="514AW4"/>
    <s v="2394"/>
    <s v="696071"/>
    <m/>
    <m/>
    <s v="0"/>
    <s v="District"/>
    <s v="5"/>
    <s v="Porterville College"/>
    <s v="51"/>
    <x v="11"/>
    <s v="514"/>
    <s v="Director Athletics"/>
    <s v="514A"/>
    <s v="PC - Athletic Director"/>
    <m/>
    <m/>
    <m/>
  </r>
  <r>
    <s v="PPE003"/>
    <x v="0"/>
    <s v="LABORF"/>
    <s v="2026"/>
    <n v="0"/>
    <s v="GU001"/>
    <s v="514AW5"/>
    <s v="2394"/>
    <s v="696071"/>
    <m/>
    <m/>
    <s v="0"/>
    <s v="District"/>
    <s v="5"/>
    <s v="Porterville College"/>
    <s v="51"/>
    <x v="11"/>
    <s v="514"/>
    <s v="Director Athletics"/>
    <s v="514A"/>
    <s v="PC - Athletic Director"/>
    <m/>
    <m/>
    <m/>
  </r>
  <r>
    <s v="PPE027"/>
    <x v="0"/>
    <s v="LABORF"/>
    <s v="2026"/>
    <n v="0"/>
    <s v="RP325"/>
    <s v="51JPZ1"/>
    <s v="2412"/>
    <s v="611000"/>
    <m/>
    <m/>
    <s v="0"/>
    <s v="District"/>
    <s v="5"/>
    <s v="Porterville College"/>
    <s v="51"/>
    <x v="11"/>
    <s v="51J"/>
    <s v="MESA Director"/>
    <s v="51JA"/>
    <s v="MESA Director"/>
    <m/>
    <m/>
    <m/>
  </r>
  <r>
    <s v="PPE028"/>
    <x v="0"/>
    <s v="LABORF"/>
    <s v="2026"/>
    <n v="0"/>
    <s v="RP325"/>
    <s v="51JPZ1"/>
    <s v="2412"/>
    <s v="611000"/>
    <m/>
    <m/>
    <s v="0"/>
    <s v="District"/>
    <s v="5"/>
    <s v="Porterville College"/>
    <s v="51"/>
    <x v="11"/>
    <s v="51J"/>
    <s v="MESA Director"/>
    <s v="51JA"/>
    <s v="MESA Director"/>
    <m/>
    <m/>
    <m/>
  </r>
  <r>
    <s v="PPE042"/>
    <x v="0"/>
    <s v="LABORF"/>
    <s v="2026"/>
    <n v="0"/>
    <s v="RP325"/>
    <s v="51JPZ1"/>
    <s v="2412"/>
    <s v="611000"/>
    <m/>
    <m/>
    <s v="0"/>
    <s v="District"/>
    <s v="5"/>
    <s v="Porterville College"/>
    <s v="51"/>
    <x v="11"/>
    <s v="51J"/>
    <s v="MESA Director"/>
    <s v="51JA"/>
    <s v="MESA Director"/>
    <m/>
    <m/>
    <m/>
  </r>
  <r>
    <s v="PMN034"/>
    <x v="0"/>
    <s v="LABORF"/>
    <s v="2026"/>
    <n v="113446.77"/>
    <s v="GU001"/>
    <s v="51KDE1"/>
    <s v="2110"/>
    <s v="601000"/>
    <m/>
    <m/>
    <s v="0"/>
    <s v="District"/>
    <s v="5"/>
    <s v="Porterville College"/>
    <s v="51"/>
    <x v="11"/>
    <s v="51K"/>
    <s v="Dir Dual Enrollment &amp; Early College"/>
    <s v="51KA"/>
    <s v="Dir Dual Enrollment &amp; Early College"/>
    <m/>
    <m/>
    <m/>
  </r>
  <r>
    <s v="PMC221"/>
    <x v="0"/>
    <s v="LABORF"/>
    <s v="2026"/>
    <n v="25996.3"/>
    <s v="GU001"/>
    <s v="51KDE1"/>
    <s v="2191"/>
    <s v="601000"/>
    <m/>
    <m/>
    <s v="0"/>
    <s v="District"/>
    <s v="5"/>
    <s v="Porterville College"/>
    <s v="51"/>
    <x v="11"/>
    <s v="51K"/>
    <s v="Dir Dual Enrollment &amp; Early College"/>
    <s v="51KA"/>
    <s v="Dir Dual Enrollment &amp; Early College"/>
    <m/>
    <m/>
    <m/>
  </r>
  <r>
    <s v="PMN004"/>
    <x v="0"/>
    <s v="LABORF"/>
    <s v="2026"/>
    <n v="85085.08"/>
    <s v="GU001"/>
    <s v="530BS1"/>
    <s v="2110"/>
    <s v="672000"/>
    <m/>
    <m/>
    <s v="0"/>
    <s v="District"/>
    <s v="5"/>
    <s v="Porterville College"/>
    <s v="53"/>
    <x v="13"/>
    <s v="530"/>
    <s v="Director of Administrative Services"/>
    <s v="530A"/>
    <s v="PC - Administrative Services"/>
    <m/>
    <m/>
    <m/>
  </r>
  <r>
    <s v="PMC014"/>
    <x v="0"/>
    <s v="LABORF"/>
    <s v="2026"/>
    <n v="10152.129999999999"/>
    <s v="RP622"/>
    <s v="530FO2"/>
    <s v="2191"/>
    <s v="655000"/>
    <m/>
    <m/>
    <s v="0"/>
    <s v="District"/>
    <s v="5"/>
    <s v="Porterville College"/>
    <s v="53"/>
    <x v="13"/>
    <s v="530"/>
    <s v="Director of Administrative Services"/>
    <s v="530A"/>
    <s v="PC - Administrative Services"/>
    <m/>
    <m/>
    <m/>
  </r>
  <r>
    <s v="PMC004"/>
    <x v="0"/>
    <s v="LABORF"/>
    <s v="2026"/>
    <n v="68913.55"/>
    <s v="GU001"/>
    <s v="536MOB"/>
    <s v="2191"/>
    <s v="651000"/>
    <m/>
    <m/>
    <s v="0"/>
    <s v="District"/>
    <s v="5"/>
    <s v="Porterville College"/>
    <s v="53"/>
    <x v="13"/>
    <s v="536"/>
    <s v="Mainenance &amp; Operations Manager"/>
    <s v="536A"/>
    <s v="PC - Maintenance &amp; Operations"/>
    <m/>
    <m/>
    <m/>
  </r>
  <r>
    <s v="PMC111"/>
    <x v="0"/>
    <s v="LABORF"/>
    <s v="2026"/>
    <n v="4162.38"/>
    <s v="GU001"/>
    <s v="536MOC"/>
    <s v="2191"/>
    <s v="696071"/>
    <m/>
    <m/>
    <s v="0"/>
    <s v="District"/>
    <s v="5"/>
    <s v="Porterville College"/>
    <s v="53"/>
    <x v="13"/>
    <s v="536"/>
    <s v="Mainenance &amp; Operations Manager"/>
    <s v="536A"/>
    <s v="PC - Maintenance &amp; Operations"/>
    <m/>
    <m/>
    <m/>
  </r>
  <r>
    <s v="PMC006"/>
    <x v="0"/>
    <s v="LABORF"/>
    <s v="2026"/>
    <n v="47953.78"/>
    <s v="GU001"/>
    <s v="536MOC"/>
    <s v="2191"/>
    <s v="653000"/>
    <m/>
    <m/>
    <s v="0"/>
    <s v="District"/>
    <s v="5"/>
    <s v="Porterville College"/>
    <s v="53"/>
    <x v="13"/>
    <s v="536"/>
    <s v="Mainenance &amp; Operations Manager"/>
    <s v="536A"/>
    <s v="PC - Maintenance &amp; Operations"/>
    <m/>
    <m/>
    <m/>
  </r>
  <r>
    <s v="PMC050"/>
    <x v="0"/>
    <s v="LABORF"/>
    <s v="2026"/>
    <n v="0"/>
    <s v="GU001"/>
    <s v="536MOC"/>
    <s v="2191"/>
    <s v="696071"/>
    <m/>
    <m/>
    <s v="0"/>
    <s v="District"/>
    <s v="5"/>
    <s v="Porterville College"/>
    <s v="53"/>
    <x v="13"/>
    <s v="536"/>
    <s v="Mainenance &amp; Operations Manager"/>
    <s v="536A"/>
    <s v="PC - Maintenance &amp; Operations"/>
    <m/>
    <m/>
    <m/>
  </r>
  <r>
    <s v="PMC037"/>
    <x v="0"/>
    <s v="LABORF"/>
    <s v="2026"/>
    <n v="25967.58"/>
    <s v="GU001"/>
    <s v="536MOG"/>
    <s v="2191"/>
    <s v="696071"/>
    <m/>
    <m/>
    <s v="0"/>
    <s v="District"/>
    <s v="5"/>
    <s v="Porterville College"/>
    <s v="53"/>
    <x v="13"/>
    <s v="536"/>
    <s v="Mainenance &amp; Operations Manager"/>
    <s v="536A"/>
    <s v="PC - Maintenance &amp; Operations"/>
    <m/>
    <m/>
    <m/>
  </r>
  <r>
    <s v="PMC014"/>
    <x v="0"/>
    <s v="LABORF"/>
    <s v="2026"/>
    <n v="30456.400000000001"/>
    <s v="GU001"/>
    <s v="536MOG"/>
    <s v="2191"/>
    <s v="655000"/>
    <m/>
    <m/>
    <s v="0"/>
    <s v="District"/>
    <s v="5"/>
    <s v="Porterville College"/>
    <s v="53"/>
    <x v="13"/>
    <s v="536"/>
    <s v="Mainenance &amp; Operations Manager"/>
    <s v="536A"/>
    <s v="PC - Maintenance &amp; Operations"/>
    <m/>
    <m/>
    <m/>
  </r>
  <r>
    <s v="PMC220"/>
    <x v="0"/>
    <s v="LABORF"/>
    <s v="2026"/>
    <n v="5198.24"/>
    <s v="RP502"/>
    <s v="53EMOP"/>
    <s v="2191"/>
    <s v="695030"/>
    <m/>
    <m/>
    <s v="0"/>
    <s v="District"/>
    <s v="5"/>
    <s v="Porterville College"/>
    <s v="53"/>
    <x v="13"/>
    <s v="53E"/>
    <s v="Safety &amp; Seccurity"/>
    <s v="53EA"/>
    <s v="Safety &amp; Seccurity"/>
    <m/>
    <m/>
    <m/>
  </r>
  <r>
    <s v="PMN028"/>
    <x v="0"/>
    <s v="LABORF"/>
    <s v="2026"/>
    <n v="56723.39"/>
    <s v="RP502"/>
    <s v="53EMOP"/>
    <s v="2110"/>
    <s v="695030"/>
    <m/>
    <m/>
    <s v="0"/>
    <s v="District"/>
    <s v="5"/>
    <s v="Porterville College"/>
    <s v="53"/>
    <x v="13"/>
    <s v="53E"/>
    <s v="Safety &amp; Seccurity"/>
    <s v="53EA"/>
    <s v="Safety &amp; Seccurity"/>
    <m/>
    <m/>
    <m/>
  </r>
  <r>
    <s v="PMC036"/>
    <x v="0"/>
    <s v="LABORF"/>
    <s v="2026"/>
    <n v="5071.46"/>
    <s v="RP043"/>
    <s v="550SV1"/>
    <s v="2191"/>
    <s v="633000"/>
    <m/>
    <m/>
    <s v="0"/>
    <s v="District"/>
    <s v="5"/>
    <s v="Porterville College"/>
    <s v="55"/>
    <x v="15"/>
    <s v="550"/>
    <s v="VP - Student Services"/>
    <s v="550A"/>
    <s v="VP - STUDENT SERVICES"/>
    <m/>
    <m/>
    <m/>
  </r>
  <r>
    <s v="PMN033"/>
    <x v="0"/>
    <s v="LABORF"/>
    <s v="2026"/>
    <n v="36262.18"/>
    <s v="GU001"/>
    <s v="553FA1"/>
    <s v="2110"/>
    <s v="646000"/>
    <m/>
    <m/>
    <s v="0"/>
    <s v="District"/>
    <s v="5"/>
    <s v="Porterville College"/>
    <s v="55"/>
    <x v="15"/>
    <s v="553"/>
    <s v="Director of Financial Aid"/>
    <s v="553B"/>
    <s v="Director Financial Aid"/>
    <m/>
    <m/>
    <m/>
  </r>
  <r>
    <s v="PMN022"/>
    <x v="0"/>
    <s v="LABORF"/>
    <s v="2026"/>
    <n v="88888.51"/>
    <s v="RP363"/>
    <s v="559ST1"/>
    <s v="2110"/>
    <s v="696073"/>
    <m/>
    <m/>
    <s v="0"/>
    <s v="District"/>
    <s v="5"/>
    <s v="Porterville College"/>
    <s v="55"/>
    <x v="15"/>
    <s v="559"/>
    <s v="Student Life &amp; Leadership"/>
    <s v="559A"/>
    <s v="Student Life &amp; Leadership"/>
    <m/>
    <m/>
    <m/>
  </r>
  <r>
    <s v="PTM015"/>
    <x v="0"/>
    <s v="LABORF"/>
    <s v="2026"/>
    <n v="100567.53"/>
    <s v="RP634"/>
    <s v="55CAEA"/>
    <s v="1214"/>
    <s v="684000"/>
    <m/>
    <m/>
    <s v="0"/>
    <s v="District"/>
    <s v="5"/>
    <s v="Porterville College"/>
    <s v="55"/>
    <x v="15"/>
    <s v="55C"/>
    <s v="Dean Student Success &amp; Counseling"/>
    <s v="55CA"/>
    <s v="Dean Student Success &amp; Counseling"/>
    <m/>
    <m/>
    <m/>
  </r>
  <r>
    <s v="PMC248"/>
    <x v="0"/>
    <s v="LABORF"/>
    <s v="2026"/>
    <n v="41623.78"/>
    <s v="GU001"/>
    <s v="55CCG1"/>
    <s v="2191"/>
    <s v="601000"/>
    <m/>
    <m/>
    <s v="0"/>
    <s v="District"/>
    <s v="5"/>
    <s v="Porterville College"/>
    <s v="55"/>
    <x v="15"/>
    <s v="55C"/>
    <s v="Dean Student Success &amp; Counseling"/>
    <s v="55CA"/>
    <s v="Dean Student Success &amp; Counseling"/>
    <m/>
    <m/>
    <m/>
  </r>
  <r>
    <s v="PMF178"/>
    <x v="0"/>
    <s v="LABORF"/>
    <s v="2026"/>
    <n v="116224.27"/>
    <s v="GU001"/>
    <s v="55CCG1"/>
    <s v="1231"/>
    <s v="631000"/>
    <m/>
    <m/>
    <s v="0"/>
    <s v="District"/>
    <s v="5"/>
    <s v="Porterville College"/>
    <s v="55"/>
    <x v="15"/>
    <s v="55C"/>
    <s v="Dean Student Success &amp; Counseling"/>
    <s v="55CA"/>
    <s v="Dean Student Success &amp; Counseling"/>
    <m/>
    <m/>
    <m/>
  </r>
  <r>
    <s v="PMC227"/>
    <x v="0"/>
    <s v="LABORF"/>
    <s v="2026"/>
    <n v="74321.22"/>
    <s v="RP384"/>
    <s v="55CEQA"/>
    <s v="2191"/>
    <s v="649090"/>
    <m/>
    <m/>
    <s v="0"/>
    <s v="District"/>
    <s v="5"/>
    <s v="Porterville College"/>
    <s v="55"/>
    <x v="15"/>
    <s v="55C"/>
    <s v="Dean Student Success &amp; Counseling"/>
    <s v="55CA"/>
    <s v="Dean Student Success &amp; Counseling"/>
    <m/>
    <m/>
    <m/>
  </r>
  <r>
    <s v="PMN025"/>
    <x v="0"/>
    <s v="LABORF"/>
    <s v="2026"/>
    <n v="50969.45"/>
    <s v="RP384"/>
    <s v="55CEQA"/>
    <s v="2110"/>
    <s v="649090"/>
    <m/>
    <m/>
    <s v="0"/>
    <s v="District"/>
    <s v="5"/>
    <s v="Porterville College"/>
    <s v="55"/>
    <x v="15"/>
    <s v="55C"/>
    <s v="Dean Student Success &amp; Counseling"/>
    <s v="55CA"/>
    <s v="Dean Student Success &amp; Counseling"/>
    <m/>
    <m/>
    <m/>
  </r>
  <r>
    <s v="PMM006"/>
    <x v="0"/>
    <s v="LABORF"/>
    <s v="2026"/>
    <n v="8273.7099999999991"/>
    <s v="RP384"/>
    <s v="55CEQB"/>
    <s v="1214"/>
    <s v="649090"/>
    <m/>
    <m/>
    <s v="0"/>
    <s v="District"/>
    <s v="5"/>
    <s v="Porterville College"/>
    <s v="55"/>
    <x v="15"/>
    <s v="55C"/>
    <s v="Dean Student Success &amp; Counseling"/>
    <s v="55CA"/>
    <s v="Dean Student Success &amp; Counseling"/>
    <m/>
    <m/>
    <m/>
  </r>
  <r>
    <s v="PMF192"/>
    <x v="0"/>
    <s v="LABORF"/>
    <s v="2026"/>
    <n v="42388.44"/>
    <s v="RP384"/>
    <s v="55CMTA"/>
    <s v="1231"/>
    <s v="632000"/>
    <m/>
    <m/>
    <s v="0"/>
    <s v="District"/>
    <s v="5"/>
    <s v="Porterville College"/>
    <s v="55"/>
    <x v="15"/>
    <s v="55C"/>
    <s v="Dean Student Success &amp; Counseling"/>
    <s v="55CA"/>
    <s v="Dean Student Success &amp; Counseling"/>
    <m/>
    <m/>
    <m/>
  </r>
  <r>
    <s v="PMC222"/>
    <x v="0"/>
    <s v="LABORF"/>
    <s v="2026"/>
    <n v="62326.28"/>
    <s v="RP384"/>
    <s v="55CMTA"/>
    <s v="2191"/>
    <s v="632000"/>
    <m/>
    <m/>
    <s v="0"/>
    <s v="District"/>
    <s v="5"/>
    <s v="Porterville College"/>
    <s v="55"/>
    <x v="15"/>
    <s v="55C"/>
    <s v="Dean Student Success &amp; Counseling"/>
    <s v="55CA"/>
    <s v="Dean Student Success &amp; Counseling"/>
    <m/>
    <m/>
    <m/>
  </r>
  <r>
    <s v="PMC254"/>
    <x v="0"/>
    <s v="LABORF"/>
    <s v="2026"/>
    <n v="18257.23"/>
    <s v="RP384"/>
    <s v="55CMTA"/>
    <s v="2191"/>
    <s v="632000"/>
    <m/>
    <m/>
    <s v="0"/>
    <s v="District"/>
    <s v="5"/>
    <s v="Porterville College"/>
    <s v="55"/>
    <x v="15"/>
    <s v="55C"/>
    <s v="Dean Student Success &amp; Counseling"/>
    <s v="55CA"/>
    <s v="Dean Student Success &amp; Counseling"/>
    <m/>
    <m/>
    <m/>
  </r>
  <r>
    <s v="PMC255"/>
    <x v="0"/>
    <s v="LABORF"/>
    <s v="2026"/>
    <n v="32768.400000000001"/>
    <s v="RP005"/>
    <s v="55CEO1"/>
    <s v="2191"/>
    <s v="643000"/>
    <s v="EOPDCB"/>
    <m/>
    <s v="0"/>
    <s v="District"/>
    <s v="5"/>
    <s v="Porterville College"/>
    <s v="55"/>
    <x v="15"/>
    <s v="55C"/>
    <s v="Dean Student Success &amp; Counseling"/>
    <s v="55CB"/>
    <s v="Director of Student Services"/>
    <m/>
    <m/>
    <m/>
  </r>
  <r>
    <s v="PMM069"/>
    <x v="0"/>
    <s v="LABORF"/>
    <s v="2026"/>
    <n v="21731.43"/>
    <s v="GU001"/>
    <s v="55CEO1"/>
    <s v="1214"/>
    <s v="643000"/>
    <m/>
    <m/>
    <s v="0"/>
    <s v="District"/>
    <s v="5"/>
    <s v="Porterville College"/>
    <s v="55"/>
    <x v="15"/>
    <s v="55C"/>
    <s v="Dean Student Success &amp; Counseling"/>
    <s v="55CB"/>
    <s v="Director of Student Services"/>
    <m/>
    <m/>
    <m/>
  </r>
  <r>
    <s v="PMN004"/>
    <x v="0"/>
    <s v="LABORF"/>
    <s v="2026"/>
    <n v="11344.68"/>
    <s v="RP005"/>
    <s v="55CEO1"/>
    <s v="2110"/>
    <s v="643000"/>
    <s v="EOPDCA"/>
    <m/>
    <s v="0"/>
    <s v="District"/>
    <s v="5"/>
    <s v="Porterville College"/>
    <s v="55"/>
    <x v="15"/>
    <s v="55C"/>
    <s v="Dean Student Success &amp; Counseling"/>
    <s v="55CB"/>
    <s v="Director of Student Services"/>
    <m/>
    <m/>
    <m/>
  </r>
  <r>
    <s v="PMC199"/>
    <x v="0"/>
    <s v="LABORF"/>
    <s v="2026"/>
    <n v="15594.72"/>
    <s v="RP023"/>
    <s v="55CFY1"/>
    <s v="2191"/>
    <s v="649090"/>
    <m/>
    <m/>
    <s v="0"/>
    <s v="District"/>
    <s v="5"/>
    <s v="Porterville College"/>
    <s v="55"/>
    <x v="15"/>
    <s v="55C"/>
    <s v="Dean Student Success &amp; Counseling"/>
    <s v="55CB"/>
    <s v="Director of Student Services"/>
    <m/>
    <m/>
    <m/>
  </r>
  <r>
    <s v="PMC252"/>
    <x v="0"/>
    <s v="LABORF"/>
    <s v="2026"/>
    <n v="61790.74"/>
    <s v="GU001"/>
    <s v="55DAR1"/>
    <s v="2191"/>
    <s v="620000"/>
    <m/>
    <m/>
    <s v="0"/>
    <s v="District"/>
    <s v="5"/>
    <s v="Porterville College"/>
    <s v="55"/>
    <x v="15"/>
    <s v="55D"/>
    <s v="Director Enrollment Svs"/>
    <s v="55DA"/>
    <s v="Director Enrollment Svs"/>
    <m/>
    <m/>
    <m/>
  </r>
  <r>
    <s v="PMM006"/>
    <x v="0"/>
    <s v="LABORF"/>
    <s v="2026"/>
    <n v="38610.68"/>
    <s v="GU001"/>
    <s v="55HEQ1"/>
    <s v="1214"/>
    <s v="649090"/>
    <m/>
    <m/>
    <s v="0"/>
    <s v="District"/>
    <s v="5"/>
    <s v="Porterville College"/>
    <s v="55"/>
    <x v="15"/>
    <s v="55H"/>
    <s v="Dir of Student Equity &amp; Success"/>
    <s v="55HA"/>
    <s v="Dir of Student Equity &amp; Success"/>
    <m/>
    <m/>
    <m/>
  </r>
  <r>
    <s v="DMM031"/>
    <x v="0"/>
    <s v="LABORF"/>
    <s v="2026"/>
    <n v="239175"/>
    <s v="GU001"/>
    <s v="D01CO2"/>
    <s v="1214"/>
    <s v="660010"/>
    <s v="DORESV"/>
    <m/>
    <s v="0"/>
    <s v="District"/>
    <s v="1"/>
    <s v="DO - District Office"/>
    <s v="10"/>
    <x v="0"/>
    <s v="101"/>
    <s v="Chancellor's - Admin. Assistant"/>
    <s v="101A"/>
    <s v="Chancellor's - Admin. Assistant"/>
    <m/>
    <m/>
    <m/>
  </r>
  <r>
    <s v="DMT004"/>
    <x v="0"/>
    <s v="LABORF"/>
    <s v="2026"/>
    <n v="3600"/>
    <s v="GU001"/>
    <s v="R01BT1"/>
    <s v="2110"/>
    <s v="660020"/>
    <m/>
    <m/>
    <s v="0"/>
    <s v="District"/>
    <s v="1"/>
    <s v="DO - District Office"/>
    <s v="10"/>
    <x v="0"/>
    <s v="101"/>
    <s v="Chancellor's - Admin. Assistant"/>
    <s v="101A"/>
    <s v="Chancellor's - Admin. Assistant"/>
    <m/>
    <m/>
    <m/>
  </r>
  <r>
    <s v="DMN086"/>
    <x v="0"/>
    <s v="LABORF"/>
    <s v="2026"/>
    <n v="113446.77"/>
    <s v="RP040"/>
    <s v="102RG1"/>
    <s v="2110"/>
    <s v="684000"/>
    <m/>
    <m/>
    <s v="0"/>
    <s v="District"/>
    <s v="1"/>
    <s v="DO - District Office"/>
    <s v="10"/>
    <x v="0"/>
    <s v="102"/>
    <s v="Public Affairs &amp; Development"/>
    <s v="102B"/>
    <s v="CREL Future Dev (1)"/>
    <m/>
    <m/>
    <m/>
  </r>
  <r>
    <s v="DMN103"/>
    <x v="0"/>
    <s v="LABORF"/>
    <s v="2026"/>
    <n v="113446.77"/>
    <s v="RP040"/>
    <s v="102RG2"/>
    <s v="2110"/>
    <s v="684000"/>
    <m/>
    <m/>
    <s v="0"/>
    <s v="District"/>
    <s v="1"/>
    <s v="DO - District Office"/>
    <s v="10"/>
    <x v="0"/>
    <s v="102"/>
    <s v="Public Affairs &amp; Development"/>
    <s v="102C"/>
    <s v="CREL Energy Dev (2)"/>
    <m/>
    <m/>
    <m/>
  </r>
  <r>
    <s v="DMN097"/>
    <x v="0"/>
    <s v="LABORF"/>
    <s v="2026"/>
    <n v="155318.38"/>
    <s v="GU001"/>
    <s v="102GN1"/>
    <s v="2110"/>
    <s v="679000"/>
    <m/>
    <m/>
    <s v="0"/>
    <s v="District"/>
    <s v="1"/>
    <s v="DO - District Office"/>
    <s v="10"/>
    <x v="0"/>
    <s v="102"/>
    <s v="Public Affairs &amp; Development"/>
    <s v="102G"/>
    <s v="AVC Public Affairs &amp; Dev"/>
    <m/>
    <m/>
    <m/>
  </r>
  <r>
    <s v="BMC835"/>
    <x v="0"/>
    <s v="LABORF"/>
    <s v="2026"/>
    <n v="30427.07"/>
    <s v="RP109"/>
    <s v="102HL1"/>
    <s v="2191"/>
    <s v="684000"/>
    <m/>
    <m/>
    <s v="0"/>
    <s v="District"/>
    <s v="1"/>
    <s v="DO - District Office"/>
    <s v="10"/>
    <x v="0"/>
    <s v="102"/>
    <s v="Public Affairs &amp; Development"/>
    <s v="102G"/>
    <s v="AVC Public Affairs &amp; Dev"/>
    <m/>
    <m/>
    <m/>
  </r>
  <r>
    <s v="DMN102"/>
    <x v="0"/>
    <s v="LABORF"/>
    <s v="2026"/>
    <n v="88888.51"/>
    <s v="RP328"/>
    <s v="102KJC"/>
    <s v="2110"/>
    <s v="684000"/>
    <s v="CJFCGA"/>
    <m/>
    <s v="0"/>
    <s v="District"/>
    <s v="1"/>
    <s v="DO - District Office"/>
    <s v="10"/>
    <x v="0"/>
    <s v="102"/>
    <s v="Public Affairs &amp; Development"/>
    <s v="102G"/>
    <s v="AVC Public Affairs &amp; Dev"/>
    <m/>
    <m/>
    <m/>
  </r>
  <r>
    <s v="DPE018"/>
    <x v="0"/>
    <s v="LABORF"/>
    <s v="2026"/>
    <n v="0"/>
    <s v="RP586"/>
    <s v="110ES1"/>
    <s v="2394"/>
    <s v="601000"/>
    <m/>
    <m/>
    <s v="0"/>
    <s v="District"/>
    <s v="1"/>
    <s v="DO - District Office"/>
    <s v="11"/>
    <x v="1"/>
    <s v="110"/>
    <s v="Asst. Chancellor-Educational Svcs"/>
    <s v="110A"/>
    <s v="Asst. Chancellor-Educational Svcs"/>
    <m/>
    <m/>
    <m/>
  </r>
  <r>
    <s v="BMC839"/>
    <x v="0"/>
    <s v="LABORF"/>
    <s v="2026"/>
    <n v="0"/>
    <s v="GU001"/>
    <s v="11AIR1"/>
    <s v="2191"/>
    <s v="679000"/>
    <m/>
    <m/>
    <s v="0"/>
    <s v="District"/>
    <s v="1"/>
    <s v="DO - District Office"/>
    <s v="11"/>
    <x v="1"/>
    <s v="11A"/>
    <s v="Institutional Research"/>
    <s v="11AA"/>
    <s v="Institutional Research"/>
    <m/>
    <m/>
    <m/>
  </r>
  <r>
    <s v="DPE046"/>
    <x v="0"/>
    <s v="LABORF"/>
    <s v="2026"/>
    <n v="0"/>
    <s v="CE035"/>
    <s v="11BBC3"/>
    <s v="2412"/>
    <s v="684000"/>
    <m/>
    <m/>
    <s v="0"/>
    <s v="District"/>
    <s v="1"/>
    <s v="DO - District Office"/>
    <s v="11"/>
    <x v="1"/>
    <s v="11B"/>
    <s v="Assoc. Chanc. Econ &amp; Workfrce Dev"/>
    <s v="11BB"/>
    <s v="Tech Prep Education CC"/>
    <m/>
    <m/>
    <m/>
  </r>
  <r>
    <s v="DMC129"/>
    <x v="0"/>
    <s v="LABORF"/>
    <s v="2026"/>
    <n v="2180.73"/>
    <s v="CE015"/>
    <s v="11BCR1"/>
    <s v="2191"/>
    <s v="684000"/>
    <m/>
    <m/>
    <s v="0"/>
    <s v="District"/>
    <s v="1"/>
    <s v="DO - District Office"/>
    <s v="11"/>
    <x v="1"/>
    <s v="11B"/>
    <s v="Assoc. Chanc. Econ &amp; Workfrce Dev"/>
    <s v="11BC"/>
    <s v="Tech Prep Education BC"/>
    <m/>
    <m/>
    <m/>
  </r>
  <r>
    <s v="DPE020"/>
    <x v="0"/>
    <s v="LABORF"/>
    <s v="2026"/>
    <n v="0"/>
    <s v="RP615"/>
    <s v="117A01"/>
    <s v="2394"/>
    <s v="684000"/>
    <s v="HRTPA"/>
    <m/>
    <s v="0"/>
    <s v="District"/>
    <s v="1"/>
    <s v="DO - District Office"/>
    <s v="11"/>
    <x v="1"/>
    <s v="11B"/>
    <s v="Assoc. Chanc. Econ &amp; Workfrce Dev"/>
    <s v="11BH"/>
    <s v="Clean Energy"/>
    <m/>
    <m/>
    <m/>
  </r>
  <r>
    <s v="DMC166"/>
    <x v="0"/>
    <s v="LABORF"/>
    <s v="2026"/>
    <n v="1950.73"/>
    <s v="RP682"/>
    <s v="11BZE2"/>
    <s v="2191"/>
    <s v="684000"/>
    <m/>
    <m/>
    <s v="0"/>
    <s v="District"/>
    <s v="1"/>
    <s v="DO - District Office"/>
    <s v="11"/>
    <x v="1"/>
    <s v="11B"/>
    <s v="Assoc. Chanc. Econ &amp; Workfrce Dev"/>
    <s v="11BH"/>
    <s v="Clean Energy"/>
    <m/>
    <m/>
    <m/>
  </r>
  <r>
    <s v="DPE024"/>
    <x v="0"/>
    <s v="LABORF"/>
    <s v="2026"/>
    <n v="0"/>
    <s v="CE005"/>
    <s v="117ETE"/>
    <s v="2412"/>
    <s v="684000"/>
    <m/>
    <m/>
    <s v="0"/>
    <s v="District"/>
    <s v="1"/>
    <s v="DO - District Office"/>
    <s v="11"/>
    <x v="1"/>
    <s v="11B"/>
    <s v="Assoc. Chanc. Econ &amp; Workfrce Dev"/>
    <s v="11BJ"/>
    <s v="Workplace Learning"/>
    <m/>
    <m/>
    <m/>
  </r>
  <r>
    <s v="DMC181"/>
    <x v="0"/>
    <s v="LABORF"/>
    <s v="2026"/>
    <n v="35829.14"/>
    <s v="RP676"/>
    <s v="11BK58"/>
    <s v="2191"/>
    <s v="684000"/>
    <m/>
    <m/>
    <s v="0"/>
    <s v="District"/>
    <s v="1"/>
    <s v="DO - District Office"/>
    <s v="11"/>
    <x v="1"/>
    <s v="11B"/>
    <s v="Assoc. Chanc. Econ &amp; Workfrce Dev"/>
    <s v="11BK"/>
    <s v="SWF Fiscal Agent"/>
    <m/>
    <m/>
    <m/>
  </r>
  <r>
    <s v="DMN083"/>
    <x v="0"/>
    <s v="LABORF"/>
    <s v="2026"/>
    <n v="27669.95"/>
    <s v="RP676"/>
    <s v="11BK59"/>
    <s v="2110"/>
    <s v="684000"/>
    <m/>
    <m/>
    <s v="0"/>
    <s v="District"/>
    <s v="1"/>
    <s v="DO - District Office"/>
    <s v="11"/>
    <x v="1"/>
    <s v="11B"/>
    <s v="Assoc. Chanc. Econ &amp; Workfrce Dev"/>
    <s v="11BK"/>
    <s v="SWF Fiscal Agent"/>
    <m/>
    <m/>
    <m/>
  </r>
  <r>
    <s v="DMN083"/>
    <x v="0"/>
    <s v="LABORF"/>
    <s v="2026"/>
    <n v="55339.88"/>
    <s v="RP676"/>
    <s v="11BKEA"/>
    <s v="2110"/>
    <s v="684000"/>
    <m/>
    <m/>
    <s v="0"/>
    <s v="District"/>
    <s v="1"/>
    <s v="DO - District Office"/>
    <s v="11"/>
    <x v="1"/>
    <s v="11B"/>
    <s v="Assoc. Chanc. Econ &amp; Workfrce Dev"/>
    <s v="11BK"/>
    <s v="SWF Fiscal Agent"/>
    <m/>
    <m/>
    <m/>
  </r>
  <r>
    <s v="DPE032"/>
    <x v="0"/>
    <s v="LABORF"/>
    <s v="2026"/>
    <n v="0"/>
    <s v="RP617"/>
    <s v="11BKFP"/>
    <s v="2394"/>
    <s v="671000"/>
    <m/>
    <m/>
    <s v="0"/>
    <s v="District"/>
    <s v="1"/>
    <s v="DO - District Office"/>
    <s v="11"/>
    <x v="1"/>
    <s v="11B"/>
    <s v="Assoc. Chanc. Econ &amp; Workfrce Dev"/>
    <s v="11BK"/>
    <s v="SWF Fiscal Agent"/>
    <m/>
    <m/>
    <m/>
  </r>
  <r>
    <s v="DMC178"/>
    <x v="0"/>
    <s v="LABORF"/>
    <s v="2026"/>
    <n v="52432.92"/>
    <s v="GU001"/>
    <s v="11BWD1"/>
    <s v="2191"/>
    <s v="679000"/>
    <m/>
    <m/>
    <s v="0"/>
    <s v="District"/>
    <s v="1"/>
    <s v="DO - District Office"/>
    <s v="11"/>
    <x v="1"/>
    <s v="11B"/>
    <s v="Assoc. Chanc. Econ &amp; Workfrce Dev"/>
    <s v="11BW"/>
    <s v="Econ &amp; Workfrce Dev"/>
    <m/>
    <m/>
    <m/>
  </r>
  <r>
    <s v="DTN018"/>
    <x v="0"/>
    <s v="LABORF"/>
    <s v="2026"/>
    <n v="0"/>
    <s v="GU001"/>
    <s v="120BS0"/>
    <s v="2110"/>
    <s v="672000"/>
    <m/>
    <m/>
    <s v="0"/>
    <s v="District"/>
    <s v="1"/>
    <s v="DO - District Office"/>
    <s v="12"/>
    <x v="2"/>
    <s v="120"/>
    <s v="Asst. Chancellor, Admin Svcs."/>
    <s v="120A"/>
    <s v="Asst. Chancellor - Admin Svcs."/>
    <m/>
    <m/>
    <m/>
  </r>
  <r>
    <s v="DTN027"/>
    <x v="0"/>
    <s v="LABORF"/>
    <s v="2026"/>
    <n v="0"/>
    <s v="GU001"/>
    <s v="120BS0"/>
    <s v="2110"/>
    <s v="672000"/>
    <m/>
    <m/>
    <s v="0"/>
    <s v="District"/>
    <s v="1"/>
    <s v="DO - District Office"/>
    <s v="12"/>
    <x v="2"/>
    <s v="120"/>
    <s v="Asst. Chancellor, Admin Svcs."/>
    <s v="120A"/>
    <s v="Asst. Chancellor - Admin Svcs."/>
    <m/>
    <m/>
    <m/>
  </r>
  <r>
    <s v="DMC189"/>
    <x v="0"/>
    <s v="LABORF"/>
    <s v="2026"/>
    <n v="85179.29"/>
    <s v="GU001"/>
    <s v="120BS1"/>
    <s v="2191"/>
    <s v="672000"/>
    <m/>
    <m/>
    <s v="0"/>
    <s v="District"/>
    <s v="1"/>
    <s v="DO - District Office"/>
    <s v="12"/>
    <x v="2"/>
    <s v="120"/>
    <s v="Asst. Chancellor, Admin Svcs."/>
    <s v="120A"/>
    <s v="Asst. Chancellor - Admin Svcs."/>
    <m/>
    <m/>
    <m/>
  </r>
  <r>
    <s v="DMC123"/>
    <x v="0"/>
    <s v="LABORF"/>
    <s v="2026"/>
    <n v="85179.29"/>
    <s v="GU001"/>
    <s v="120BS1"/>
    <s v="2191"/>
    <s v="672000"/>
    <m/>
    <m/>
    <s v="0"/>
    <s v="District"/>
    <s v="1"/>
    <s v="DO - District Office"/>
    <s v="12"/>
    <x v="2"/>
    <s v="120"/>
    <s v="Asst. Chancellor, Admin Svcs."/>
    <s v="120A"/>
    <s v="Asst. Chancellor - Admin Svcs."/>
    <m/>
    <m/>
    <m/>
  </r>
  <r>
    <s v="DMC210"/>
    <x v="0"/>
    <s v="LABORF"/>
    <s v="2026"/>
    <n v="0"/>
    <s v="GU001"/>
    <s v="122BS7"/>
    <s v="2191"/>
    <s v="672000"/>
    <m/>
    <m/>
    <s v="0"/>
    <s v="District"/>
    <s v="1"/>
    <s v="DO - District Office"/>
    <s v="12"/>
    <x v="2"/>
    <s v="122"/>
    <s v="Director of Accounting Services"/>
    <s v="122A"/>
    <s v="Director of Accounting Services"/>
    <m/>
    <m/>
    <m/>
  </r>
  <r>
    <s v="DMN029"/>
    <x v="0"/>
    <s v="LABORF"/>
    <s v="2026"/>
    <n v="141510.96"/>
    <s v="GU001"/>
    <s v="122BS7"/>
    <s v="2110"/>
    <s v="672000"/>
    <m/>
    <m/>
    <s v="0"/>
    <s v="District"/>
    <s v="1"/>
    <s v="DO - District Office"/>
    <s v="12"/>
    <x v="2"/>
    <s v="122"/>
    <s v="Director of Accounting Services"/>
    <s v="122A"/>
    <s v="Director of Accounting Services"/>
    <m/>
    <m/>
    <m/>
  </r>
  <r>
    <s v="DMC127"/>
    <x v="0"/>
    <s v="LABORF"/>
    <s v="2026"/>
    <n v="123364.85"/>
    <s v="GU001"/>
    <s v="130IT0"/>
    <s v="2191"/>
    <s v="678000"/>
    <m/>
    <m/>
    <s v="0"/>
    <s v="District"/>
    <s v="1"/>
    <s v="DO - District Office"/>
    <s v="13"/>
    <x v="3"/>
    <s v="130"/>
    <s v="IT-Dir. Information Technology"/>
    <s v="130A"/>
    <s v="IT-Dir. Information Technology"/>
    <m/>
    <m/>
    <m/>
  </r>
  <r>
    <s v="DMC186"/>
    <x v="0"/>
    <s v="LABORF"/>
    <s v="2026"/>
    <n v="81074.8"/>
    <s v="GU001"/>
    <s v="132EA0"/>
    <s v="2191"/>
    <s v="678000"/>
    <m/>
    <m/>
    <s v="0"/>
    <s v="District"/>
    <s v="1"/>
    <s v="DO - District Office"/>
    <s v="13"/>
    <x v="3"/>
    <s v="132"/>
    <s v="IT-Director, Enterprise Application"/>
    <s v="132A"/>
    <s v="IT-Director, Enterprise Application"/>
    <m/>
    <m/>
    <m/>
  </r>
  <r>
    <s v="DMC051"/>
    <x v="0"/>
    <s v="LABORF"/>
    <s v="2026"/>
    <n v="101251.39"/>
    <s v="GU001"/>
    <s v="132EA0"/>
    <s v="2191"/>
    <s v="678000"/>
    <m/>
    <m/>
    <s v="0"/>
    <s v="District"/>
    <s v="1"/>
    <s v="DO - District Office"/>
    <s v="13"/>
    <x v="3"/>
    <s v="132"/>
    <s v="IT-Director, Enterprise Application"/>
    <s v="132A"/>
    <s v="IT-Director, Enterprise Application"/>
    <m/>
    <m/>
    <m/>
  </r>
  <r>
    <s v="DMC098"/>
    <x v="0"/>
    <s v="LABORF"/>
    <s v="2026"/>
    <n v="123364.85"/>
    <s v="GU001"/>
    <s v="132EA0"/>
    <s v="2191"/>
    <s v="678000"/>
    <m/>
    <m/>
    <s v="0"/>
    <s v="District"/>
    <s v="1"/>
    <s v="DO - District Office"/>
    <s v="13"/>
    <x v="3"/>
    <s v="132"/>
    <s v="IT-Director, Enterprise Application"/>
    <s v="132A"/>
    <s v="IT-Director, Enterprise Application"/>
    <m/>
    <m/>
    <m/>
  </r>
  <r>
    <s v="DPE014"/>
    <x v="0"/>
    <s v="LABORF"/>
    <s v="2026"/>
    <n v="0"/>
    <s v="GU001"/>
    <s v="133II0"/>
    <s v="2394"/>
    <s v="678000"/>
    <m/>
    <m/>
    <s v="0"/>
    <s v="District"/>
    <s v="1"/>
    <s v="DO - District Office"/>
    <s v="13"/>
    <x v="3"/>
    <s v="133"/>
    <s v="IT-Director, IT Infrastructure"/>
    <s v="133A"/>
    <s v="IT-Director, IT Infrastructure"/>
    <m/>
    <m/>
    <m/>
  </r>
  <r>
    <s v="DMC156"/>
    <x v="0"/>
    <s v="LABORF"/>
    <s v="2026"/>
    <n v="103782.67"/>
    <s v="GU001"/>
    <s v="133II0"/>
    <s v="2191"/>
    <s v="678000"/>
    <m/>
    <m/>
    <s v="0"/>
    <s v="District"/>
    <s v="1"/>
    <s v="DO - District Office"/>
    <s v="13"/>
    <x v="3"/>
    <s v="133"/>
    <s v="IT-Director, IT Infrastructure"/>
    <s v="133A"/>
    <s v="IT-Director, IT Infrastructure"/>
    <m/>
    <m/>
    <m/>
  </r>
  <r>
    <s v="DMC147"/>
    <x v="0"/>
    <s v="LABORF"/>
    <s v="2026"/>
    <n v="132850.54999999999"/>
    <s v="GU001"/>
    <s v="133II0"/>
    <s v="2191"/>
    <s v="678000"/>
    <m/>
    <m/>
    <s v="0"/>
    <s v="District"/>
    <s v="1"/>
    <s v="DO - District Office"/>
    <s v="13"/>
    <x v="3"/>
    <s v="133"/>
    <s v="IT-Director, IT Infrastructure"/>
    <s v="133A"/>
    <s v="IT-Director, IT Infrastructure"/>
    <m/>
    <m/>
    <m/>
  </r>
  <r>
    <s v="DMC159"/>
    <x v="0"/>
    <s v="LABORF"/>
    <s v="2026"/>
    <n v="114556.56"/>
    <s v="GU001"/>
    <s v="133II0"/>
    <s v="2191"/>
    <s v="678000"/>
    <m/>
    <m/>
    <s v="0"/>
    <s v="District"/>
    <s v="1"/>
    <s v="DO - District Office"/>
    <s v="13"/>
    <x v="3"/>
    <s v="133"/>
    <s v="IT-Director, IT Infrastructure"/>
    <s v="133A"/>
    <s v="IT-Director, IT Infrastructure"/>
    <m/>
    <m/>
    <m/>
  </r>
  <r>
    <s v="DMN023"/>
    <x v="0"/>
    <s v="LABORF"/>
    <s v="2026"/>
    <n v="163621.76999999999"/>
    <s v="GU001"/>
    <s v="140HR0"/>
    <s v="2110"/>
    <s v="673000"/>
    <m/>
    <m/>
    <s v="0"/>
    <s v="District"/>
    <s v="1"/>
    <s v="DO - District Office"/>
    <s v="14"/>
    <x v="4"/>
    <s v="140"/>
    <s v="HR - Vice Chancellor"/>
    <s v="140A"/>
    <s v="HR - Vice Chancellor"/>
    <m/>
    <m/>
    <m/>
  </r>
  <r>
    <s v="DML003"/>
    <x v="0"/>
    <s v="LABORF"/>
    <s v="2026"/>
    <n v="97999.59"/>
    <s v="GU001"/>
    <s v="140HR0"/>
    <s v="2190"/>
    <s v="673000"/>
    <m/>
    <m/>
    <s v="0"/>
    <s v="District"/>
    <s v="1"/>
    <s v="DO - District Office"/>
    <s v="14"/>
    <x v="4"/>
    <s v="140"/>
    <s v="HR - Vice Chancellor"/>
    <s v="140A"/>
    <s v="HR - Vice Chancellor"/>
    <m/>
    <m/>
    <m/>
  </r>
  <r>
    <s v="PMF002"/>
    <x v="0"/>
    <s v="LABORF"/>
    <s v="2026"/>
    <n v="13212.42"/>
    <s v="GU001"/>
    <s v="140HR0"/>
    <s v="1251"/>
    <s v="673000"/>
    <m/>
    <m/>
    <s v="0"/>
    <s v="District"/>
    <s v="1"/>
    <s v="DO - District Office"/>
    <s v="14"/>
    <x v="4"/>
    <s v="140"/>
    <s v="HR - Vice Chancellor"/>
    <s v="140A"/>
    <s v="HR - Vice Chancellor"/>
    <m/>
    <m/>
    <m/>
  </r>
  <r>
    <s v="DPE011"/>
    <x v="0"/>
    <s v="LABORF"/>
    <s v="2026"/>
    <n v="0"/>
    <s v="GU001"/>
    <s v="140HR0"/>
    <s v="2394"/>
    <s v="673000"/>
    <m/>
    <m/>
    <s v="0"/>
    <s v="District"/>
    <s v="1"/>
    <s v="DO - District Office"/>
    <s v="14"/>
    <x v="4"/>
    <s v="140"/>
    <s v="HR - Vice Chancellor"/>
    <s v="140A"/>
    <s v="HR - Vice Chancellor"/>
    <m/>
    <m/>
    <m/>
  </r>
  <r>
    <s v="DMC204"/>
    <x v="0"/>
    <s v="LABORF"/>
    <s v="2026"/>
    <n v="66541.899999999994"/>
    <s v="GU001"/>
    <s v="145HR4"/>
    <s v="2191"/>
    <s v="673000"/>
    <m/>
    <m/>
    <s v="0"/>
    <s v="District"/>
    <s v="1"/>
    <s v="DO - District Office"/>
    <s v="14"/>
    <x v="4"/>
    <s v="145"/>
    <s v="District HR"/>
    <s v="145A"/>
    <s v="HR Manager - PC"/>
    <m/>
    <m/>
    <m/>
  </r>
  <r>
    <s v="DMN020"/>
    <x v="0"/>
    <s v="LABORF"/>
    <s v="2026"/>
    <n v="159631"/>
    <s v="GU001"/>
    <s v="145HR4"/>
    <s v="2110"/>
    <s v="673000"/>
    <m/>
    <m/>
    <s v="0"/>
    <s v="District"/>
    <s v="1"/>
    <s v="DO - District Office"/>
    <s v="14"/>
    <x v="4"/>
    <s v="145"/>
    <s v="District HR"/>
    <s v="145A"/>
    <s v="HR Manager - PC"/>
    <m/>
    <m/>
    <m/>
  </r>
  <r>
    <s v="DMC184"/>
    <x v="0"/>
    <s v="LABORF"/>
    <s v="2026"/>
    <n v="63335.53"/>
    <s v="GU001"/>
    <s v="145HR3"/>
    <s v="2191"/>
    <s v="673000"/>
    <m/>
    <m/>
    <s v="0"/>
    <s v="District"/>
    <s v="1"/>
    <s v="DO - District Office"/>
    <s v="14"/>
    <x v="4"/>
    <s v="145"/>
    <s v="District HR"/>
    <s v="145B"/>
    <s v="HR Manager - BC"/>
    <m/>
    <m/>
    <m/>
  </r>
  <r>
    <s v="DMN074"/>
    <x v="0"/>
    <s v="LABORF"/>
    <s v="2026"/>
    <n v="155737.56"/>
    <s v="GU001"/>
    <s v="145HR3"/>
    <s v="2110"/>
    <s v="673000"/>
    <m/>
    <m/>
    <s v="0"/>
    <s v="District"/>
    <s v="1"/>
    <s v="DO - District Office"/>
    <s v="14"/>
    <x v="4"/>
    <s v="145"/>
    <s v="District HR"/>
    <s v="145B"/>
    <s v="HR Manager - BC"/>
    <m/>
    <m/>
    <m/>
  </r>
  <r>
    <s v="DTC010"/>
    <x v="0"/>
    <s v="LABORF"/>
    <s v="2026"/>
    <n v="0"/>
    <s v="GU001"/>
    <s v="145HR3"/>
    <s v="2399"/>
    <s v="673000"/>
    <m/>
    <m/>
    <s v="0"/>
    <s v="District"/>
    <s v="1"/>
    <s v="DO - District Office"/>
    <s v="14"/>
    <x v="4"/>
    <s v="145"/>
    <s v="District HR"/>
    <s v="145B"/>
    <s v="HR Manager - BC"/>
    <m/>
    <m/>
    <m/>
  </r>
  <r>
    <s v="DMN024"/>
    <x v="0"/>
    <s v="LABORF"/>
    <s v="2026"/>
    <n v="159631"/>
    <s v="GU001"/>
    <s v="145HR5"/>
    <s v="2110"/>
    <s v="673000"/>
    <m/>
    <m/>
    <s v="0"/>
    <s v="District"/>
    <s v="1"/>
    <s v="DO - District Office"/>
    <s v="14"/>
    <x v="4"/>
    <s v="145"/>
    <s v="District HR"/>
    <s v="145C"/>
    <s v="HR Manager - CC"/>
    <m/>
    <m/>
    <m/>
  </r>
  <r>
    <s v="DMC111"/>
    <x v="0"/>
    <s v="LABORF"/>
    <s v="2026"/>
    <n v="53281.97"/>
    <s v="GU001"/>
    <s v="160OP0"/>
    <s v="2191"/>
    <s v="653000"/>
    <m/>
    <m/>
    <s v="0"/>
    <s v="District"/>
    <s v="1"/>
    <s v="DO - District Office"/>
    <s v="16"/>
    <x v="16"/>
    <s v="160"/>
    <s v="Operations"/>
    <s v="160O"/>
    <s v="Operations"/>
    <m/>
    <m/>
    <m/>
  </r>
  <r>
    <s v="BMC003"/>
    <x v="0"/>
    <s v="LABORF"/>
    <s v="2026"/>
    <n v="61790.73"/>
    <s v="GU001"/>
    <s v="206AT0"/>
    <s v="2191"/>
    <s v="696011"/>
    <m/>
    <m/>
    <s v="0"/>
    <s v="District"/>
    <s v="2"/>
    <s v="Bakersfield College"/>
    <s v="20"/>
    <x v="5"/>
    <s v="206"/>
    <s v="BC Athletics"/>
    <s v="206A"/>
    <s v="BC Athletics"/>
    <m/>
    <m/>
    <m/>
  </r>
  <r>
    <s v="BMC517"/>
    <x v="0"/>
    <s v="LABORF"/>
    <s v="2026"/>
    <n v="58813.3"/>
    <s v="GU001"/>
    <s v="206AT0"/>
    <s v="2191"/>
    <s v="696011"/>
    <m/>
    <m/>
    <s v="0"/>
    <s v="District"/>
    <s v="2"/>
    <s v="Bakersfield College"/>
    <s v="20"/>
    <x v="5"/>
    <s v="206"/>
    <s v="BC Athletics"/>
    <s v="206A"/>
    <s v="BC Athletics"/>
    <m/>
    <m/>
    <m/>
  </r>
  <r>
    <s v="BMC271"/>
    <x v="0"/>
    <s v="LABORF"/>
    <s v="2026"/>
    <n v="109036.61"/>
    <s v="GU001"/>
    <s v="206AT0"/>
    <s v="2191"/>
    <s v="696011"/>
    <m/>
    <m/>
    <s v="0"/>
    <s v="District"/>
    <s v="2"/>
    <s v="Bakersfield College"/>
    <s v="20"/>
    <x v="5"/>
    <s v="206"/>
    <s v="BC Athletics"/>
    <s v="206A"/>
    <s v="BC Athletics"/>
    <m/>
    <m/>
    <m/>
  </r>
  <r>
    <s v="BPE679"/>
    <x v="0"/>
    <s v="LABORF"/>
    <s v="2026"/>
    <n v="0"/>
    <s v="GU001"/>
    <s v="206PM1"/>
    <s v="2394"/>
    <s v="696011"/>
    <m/>
    <m/>
    <s v="0"/>
    <s v="District"/>
    <s v="2"/>
    <s v="Bakersfield College"/>
    <s v="20"/>
    <x v="5"/>
    <s v="206"/>
    <s v="BC Athletics"/>
    <s v="206A"/>
    <s v="BC Athletics"/>
    <m/>
    <m/>
    <m/>
  </r>
  <r>
    <s v="BTF117"/>
    <x v="0"/>
    <s v="LABORF"/>
    <s v="2026"/>
    <n v="0"/>
    <s v="GU001"/>
    <s v="206PH1"/>
    <s v="1311"/>
    <s v="127000"/>
    <m/>
    <m/>
    <s v="0"/>
    <s v="District"/>
    <s v="2"/>
    <s v="Bakersfield College"/>
    <s v="20"/>
    <x v="5"/>
    <s v="206"/>
    <s v="BC Athletics"/>
    <s v="206B"/>
    <s v="BC Athletics-INST"/>
    <m/>
    <m/>
    <m/>
  </r>
  <r>
    <s v="BMF587"/>
    <x v="0"/>
    <s v="LABORF"/>
    <s v="2026"/>
    <n v="61065.7"/>
    <s v="GU001"/>
    <s v="206PH1"/>
    <s v="1100"/>
    <s v="083500"/>
    <m/>
    <m/>
    <s v="0"/>
    <s v="District"/>
    <s v="2"/>
    <s v="Bakersfield College"/>
    <s v="20"/>
    <x v="5"/>
    <s v="206"/>
    <s v="BC Athletics"/>
    <s v="206B"/>
    <s v="BC Athletics-INST"/>
    <m/>
    <m/>
    <m/>
  </r>
  <r>
    <s v="BMC309"/>
    <x v="0"/>
    <s v="LABORF"/>
    <s v="2026"/>
    <n v="0"/>
    <s v="GU001"/>
    <s v="206PH1"/>
    <s v="2191"/>
    <s v="601000"/>
    <m/>
    <m/>
    <s v="0"/>
    <s v="District"/>
    <s v="2"/>
    <s v="Bakersfield College"/>
    <s v="20"/>
    <x v="5"/>
    <s v="206"/>
    <s v="BC Athletics"/>
    <s v="206B"/>
    <s v="BC Athletics-INST"/>
    <m/>
    <m/>
    <m/>
  </r>
  <r>
    <s v="BMN057"/>
    <x v="0"/>
    <s v="LABORF"/>
    <s v="2026"/>
    <n v="113446.77"/>
    <s v="GU001"/>
    <s v="20BEVT"/>
    <s v="2110"/>
    <s v="709000"/>
    <m/>
    <m/>
    <s v="0"/>
    <s v="District"/>
    <s v="2"/>
    <s v="Bakersfield College"/>
    <s v="20"/>
    <x v="5"/>
    <s v="20B"/>
    <s v="Public Information"/>
    <s v="20BA"/>
    <s v="BC - Marketing &amp; Public Relations"/>
    <m/>
    <m/>
    <m/>
  </r>
  <r>
    <s v="BMM044"/>
    <x v="0"/>
    <s v="LABORF"/>
    <s v="2026"/>
    <n v="180607.82"/>
    <s v="GU001"/>
    <s v="20CDIE"/>
    <s v="1214"/>
    <s v="679000"/>
    <m/>
    <m/>
    <s v="0"/>
    <s v="District"/>
    <s v="2"/>
    <s v="Bakersfield College"/>
    <s v="20"/>
    <x v="5"/>
    <s v="20C"/>
    <s v="Dean of Institutional Effectiveness"/>
    <s v="20CA"/>
    <s v="Dean of Institutional Effectiveness"/>
    <m/>
    <m/>
    <m/>
  </r>
  <r>
    <s v="BMC804"/>
    <x v="0"/>
    <s v="LABORF"/>
    <s v="2026"/>
    <n v="73449.850000000006"/>
    <s v="GU001"/>
    <s v="20IIF0"/>
    <s v="2191"/>
    <s v="678012"/>
    <m/>
    <m/>
    <s v="0"/>
    <s v="District"/>
    <s v="2"/>
    <s v="Bakersfield College"/>
    <s v="20"/>
    <x v="5"/>
    <s v="20I"/>
    <s v="Information Services"/>
    <s v="20IA"/>
    <s v="Information Services"/>
    <m/>
    <m/>
    <m/>
  </r>
  <r>
    <s v="BMC631"/>
    <x v="0"/>
    <s v="LABORF"/>
    <s v="2026"/>
    <n v="89491.36"/>
    <s v="GU001"/>
    <s v="20IIF0"/>
    <s v="2191"/>
    <s v="678012"/>
    <m/>
    <m/>
    <s v="0"/>
    <s v="District"/>
    <s v="2"/>
    <s v="Bakersfield College"/>
    <s v="20"/>
    <x v="5"/>
    <s v="20I"/>
    <s v="Information Services"/>
    <s v="20IA"/>
    <s v="Information Services"/>
    <m/>
    <m/>
    <m/>
  </r>
  <r>
    <s v="BMC634"/>
    <x v="0"/>
    <s v="LABORF"/>
    <s v="2026"/>
    <n v="83101.710000000006"/>
    <s v="GU001"/>
    <s v="20IIF0"/>
    <s v="2191"/>
    <s v="678012"/>
    <m/>
    <m/>
    <s v="0"/>
    <s v="District"/>
    <s v="2"/>
    <s v="Bakersfield College"/>
    <s v="20"/>
    <x v="5"/>
    <s v="20I"/>
    <s v="Information Services"/>
    <s v="20IA"/>
    <s v="Information Services"/>
    <m/>
    <m/>
    <m/>
  </r>
  <r>
    <s v="BTF018"/>
    <x v="0"/>
    <s v="LABORF"/>
    <s v="2026"/>
    <n v="0"/>
    <s v="GU001"/>
    <s v="210VI0"/>
    <s v="1311"/>
    <s v="499900"/>
    <m/>
    <m/>
    <s v="0"/>
    <s v="District"/>
    <s v="2"/>
    <s v="Bakersfield College"/>
    <s v="21"/>
    <x v="6"/>
    <s v="210"/>
    <s v="VP of Student Learning"/>
    <s v="210A"/>
    <s v="VP Student Learning"/>
    <m/>
    <m/>
    <m/>
  </r>
  <r>
    <s v="BA2470"/>
    <x v="0"/>
    <s v="LABORF"/>
    <s v="2026"/>
    <n v="0"/>
    <s v="GU001"/>
    <s v="210VI0"/>
    <s v="1310"/>
    <s v="499900"/>
    <m/>
    <m/>
    <s v="0"/>
    <s v="District"/>
    <s v="2"/>
    <s v="Bakersfield College"/>
    <s v="21"/>
    <x v="6"/>
    <s v="210"/>
    <s v="VP of Student Learning"/>
    <s v="210A"/>
    <s v="VP Student Learning"/>
    <m/>
    <m/>
    <m/>
  </r>
  <r>
    <s v="BPE103"/>
    <x v="0"/>
    <s v="LABORF"/>
    <s v="2026"/>
    <n v="0"/>
    <s v="GU001"/>
    <s v="210VI0"/>
    <s v="2394"/>
    <s v="601000"/>
    <m/>
    <m/>
    <s v="0"/>
    <s v="District"/>
    <s v="2"/>
    <s v="Bakersfield College"/>
    <s v="21"/>
    <x v="6"/>
    <s v="210"/>
    <s v="VP of Student Learning"/>
    <s v="210A"/>
    <s v="VP Student Learning"/>
    <m/>
    <m/>
    <m/>
  </r>
  <r>
    <s v="BPE137"/>
    <x v="0"/>
    <s v="LABORF"/>
    <s v="2026"/>
    <n v="0"/>
    <s v="GU001"/>
    <s v="210VI0"/>
    <s v="2394"/>
    <s v="601000"/>
    <m/>
    <m/>
    <s v="0"/>
    <s v="District"/>
    <s v="2"/>
    <s v="Bakersfield College"/>
    <s v="21"/>
    <x v="6"/>
    <s v="210"/>
    <s v="VP of Student Learning"/>
    <s v="210A"/>
    <s v="VP Student Learning"/>
    <m/>
    <m/>
    <m/>
  </r>
  <r>
    <s v="BPE153"/>
    <x v="0"/>
    <s v="LABORF"/>
    <s v="2026"/>
    <n v="0"/>
    <s v="GU001"/>
    <s v="210VI0"/>
    <s v="2394"/>
    <s v="601000"/>
    <m/>
    <m/>
    <s v="0"/>
    <s v="District"/>
    <s v="2"/>
    <s v="Bakersfield College"/>
    <s v="21"/>
    <x v="6"/>
    <s v="210"/>
    <s v="VP of Student Learning"/>
    <s v="210A"/>
    <s v="VP Student Learning"/>
    <m/>
    <m/>
    <m/>
  </r>
  <r>
    <s v="BPE298"/>
    <x v="0"/>
    <s v="LABORF"/>
    <s v="2026"/>
    <n v="0"/>
    <s v="GU001"/>
    <s v="210VI0"/>
    <s v="2394"/>
    <s v="601000"/>
    <m/>
    <m/>
    <s v="0"/>
    <s v="District"/>
    <s v="2"/>
    <s v="Bakersfield College"/>
    <s v="21"/>
    <x v="6"/>
    <s v="210"/>
    <s v="VP of Student Learning"/>
    <s v="210A"/>
    <s v="VP Student Learning"/>
    <m/>
    <m/>
    <m/>
  </r>
  <r>
    <s v="BPE310"/>
    <x v="0"/>
    <s v="LABORF"/>
    <s v="2026"/>
    <n v="0"/>
    <s v="GU001"/>
    <s v="210VI0"/>
    <s v="2394"/>
    <s v="601000"/>
    <m/>
    <m/>
    <s v="0"/>
    <s v="District"/>
    <s v="2"/>
    <s v="Bakersfield College"/>
    <s v="21"/>
    <x v="6"/>
    <s v="210"/>
    <s v="VP of Student Learning"/>
    <s v="210A"/>
    <s v="VP Student Learning"/>
    <m/>
    <m/>
    <m/>
  </r>
  <r>
    <s v="BPE370"/>
    <x v="0"/>
    <s v="LABORF"/>
    <s v="2026"/>
    <n v="0"/>
    <s v="GU001"/>
    <s v="210VI0"/>
    <s v="2394"/>
    <s v="601000"/>
    <m/>
    <m/>
    <s v="0"/>
    <s v="District"/>
    <s v="2"/>
    <s v="Bakersfield College"/>
    <s v="21"/>
    <x v="6"/>
    <s v="210"/>
    <s v="VP of Student Learning"/>
    <s v="210A"/>
    <s v="VP Student Learning"/>
    <m/>
    <m/>
    <m/>
  </r>
  <r>
    <s v="BPE376"/>
    <x v="0"/>
    <s v="LABORF"/>
    <s v="2026"/>
    <n v="0"/>
    <s v="GU001"/>
    <s v="210VI0"/>
    <s v="2394"/>
    <s v="601000"/>
    <m/>
    <m/>
    <s v="0"/>
    <s v="District"/>
    <s v="2"/>
    <s v="Bakersfield College"/>
    <s v="21"/>
    <x v="6"/>
    <s v="210"/>
    <s v="VP of Student Learning"/>
    <s v="210A"/>
    <s v="VP Student Learning"/>
    <m/>
    <m/>
    <m/>
  </r>
  <r>
    <s v="BPE405"/>
    <x v="0"/>
    <s v="LABORF"/>
    <s v="2026"/>
    <n v="0"/>
    <s v="GU001"/>
    <s v="210VI0"/>
    <s v="2394"/>
    <s v="601000"/>
    <m/>
    <m/>
    <s v="0"/>
    <s v="District"/>
    <s v="2"/>
    <s v="Bakersfield College"/>
    <s v="21"/>
    <x v="6"/>
    <s v="210"/>
    <s v="VP of Student Learning"/>
    <s v="210A"/>
    <s v="VP Student Learning"/>
    <m/>
    <m/>
    <m/>
  </r>
  <r>
    <s v="BPE425"/>
    <x v="0"/>
    <s v="LABORF"/>
    <s v="2026"/>
    <n v="0"/>
    <s v="GU001"/>
    <s v="210VI0"/>
    <s v="2394"/>
    <s v="601000"/>
    <m/>
    <m/>
    <s v="0"/>
    <s v="District"/>
    <s v="2"/>
    <s v="Bakersfield College"/>
    <s v="21"/>
    <x v="6"/>
    <s v="210"/>
    <s v="VP of Student Learning"/>
    <s v="210A"/>
    <s v="VP Student Learning"/>
    <m/>
    <m/>
    <m/>
  </r>
  <r>
    <s v="BPE441"/>
    <x v="0"/>
    <s v="LABORF"/>
    <s v="2026"/>
    <n v="0"/>
    <s v="GU001"/>
    <s v="210VI0"/>
    <s v="2394"/>
    <s v="601000"/>
    <m/>
    <m/>
    <s v="0"/>
    <s v="District"/>
    <s v="2"/>
    <s v="Bakersfield College"/>
    <s v="21"/>
    <x v="6"/>
    <s v="210"/>
    <s v="VP of Student Learning"/>
    <s v="210A"/>
    <s v="VP Student Learning"/>
    <m/>
    <m/>
    <m/>
  </r>
  <r>
    <s v="BPE491"/>
    <x v="0"/>
    <s v="LABORF"/>
    <s v="2026"/>
    <n v="0"/>
    <s v="GU001"/>
    <s v="210VI0"/>
    <s v="2394"/>
    <s v="601000"/>
    <m/>
    <m/>
    <s v="0"/>
    <s v="District"/>
    <s v="2"/>
    <s v="Bakersfield College"/>
    <s v="21"/>
    <x v="6"/>
    <s v="210"/>
    <s v="VP of Student Learning"/>
    <s v="210A"/>
    <s v="VP Student Learning"/>
    <m/>
    <m/>
    <m/>
  </r>
  <r>
    <s v="BPE532"/>
    <x v="0"/>
    <s v="LABORF"/>
    <s v="2026"/>
    <n v="0"/>
    <s v="GU001"/>
    <s v="210VI0"/>
    <s v="2394"/>
    <s v="601000"/>
    <m/>
    <m/>
    <s v="0"/>
    <s v="District"/>
    <s v="2"/>
    <s v="Bakersfield College"/>
    <s v="21"/>
    <x v="6"/>
    <s v="210"/>
    <s v="VP of Student Learning"/>
    <s v="210A"/>
    <s v="VP Student Learning"/>
    <m/>
    <m/>
    <m/>
  </r>
  <r>
    <s v="BMM077"/>
    <x v="0"/>
    <s v="LABORF"/>
    <s v="2026"/>
    <n v="0"/>
    <s v="GU001"/>
    <s v="210VI0"/>
    <s v="1214"/>
    <s v="601000"/>
    <m/>
    <m/>
    <s v="0"/>
    <s v="District"/>
    <s v="2"/>
    <s v="Bakersfield College"/>
    <s v="21"/>
    <x v="6"/>
    <s v="210"/>
    <s v="VP of Student Learning"/>
    <s v="210A"/>
    <s v="VP Student Learning"/>
    <m/>
    <m/>
    <m/>
  </r>
  <r>
    <s v="BTF051"/>
    <x v="0"/>
    <s v="LABORF"/>
    <s v="2026"/>
    <n v="0"/>
    <s v="GU001"/>
    <s v="210VI0"/>
    <s v="1311"/>
    <s v="499900"/>
    <m/>
    <m/>
    <s v="0"/>
    <s v="District"/>
    <s v="2"/>
    <s v="Bakersfield College"/>
    <s v="21"/>
    <x v="6"/>
    <s v="210"/>
    <s v="VP of Student Learning"/>
    <s v="210A"/>
    <s v="VP Student Learning"/>
    <m/>
    <m/>
    <m/>
  </r>
  <r>
    <s v="BTF058"/>
    <x v="0"/>
    <s v="LABORF"/>
    <s v="2026"/>
    <n v="0"/>
    <s v="GU001"/>
    <s v="210VI0"/>
    <s v="1311"/>
    <s v="499900"/>
    <m/>
    <m/>
    <s v="0"/>
    <s v="District"/>
    <s v="2"/>
    <s v="Bakersfield College"/>
    <s v="21"/>
    <x v="6"/>
    <s v="210"/>
    <s v="VP of Student Learning"/>
    <s v="210A"/>
    <s v="VP Student Learning"/>
    <m/>
    <m/>
    <m/>
  </r>
  <r>
    <s v="BTM028"/>
    <x v="0"/>
    <s v="LABORF"/>
    <s v="2026"/>
    <n v="188056.56"/>
    <s v="GU001"/>
    <s v="210VI0"/>
    <s v="1214"/>
    <s v="601000"/>
    <m/>
    <m/>
    <s v="0"/>
    <s v="District"/>
    <s v="2"/>
    <s v="Bakersfield College"/>
    <s v="21"/>
    <x v="6"/>
    <s v="210"/>
    <s v="VP of Student Learning"/>
    <s v="210A"/>
    <s v="VP Student Learning"/>
    <m/>
    <m/>
    <m/>
  </r>
  <r>
    <s v="BPE605"/>
    <x v="0"/>
    <s v="LABORF"/>
    <s v="2026"/>
    <n v="0"/>
    <s v="GU001"/>
    <s v="210VI0"/>
    <s v="2394"/>
    <s v="601000"/>
    <m/>
    <m/>
    <s v="0"/>
    <s v="District"/>
    <s v="2"/>
    <s v="Bakersfield College"/>
    <s v="21"/>
    <x v="6"/>
    <s v="210"/>
    <s v="VP of Student Learning"/>
    <s v="210A"/>
    <s v="VP Student Learning"/>
    <m/>
    <m/>
    <m/>
  </r>
  <r>
    <s v="BPE650"/>
    <x v="0"/>
    <s v="LABORF"/>
    <s v="2026"/>
    <n v="0"/>
    <s v="GU001"/>
    <s v="210VI0"/>
    <s v="2394"/>
    <s v="601000"/>
    <m/>
    <m/>
    <s v="0"/>
    <s v="District"/>
    <s v="2"/>
    <s v="Bakersfield College"/>
    <s v="21"/>
    <x v="6"/>
    <s v="210"/>
    <s v="VP of Student Learning"/>
    <s v="210A"/>
    <s v="VP Student Learning"/>
    <m/>
    <m/>
    <m/>
  </r>
  <r>
    <s v="BPPS25"/>
    <x v="0"/>
    <s v="LABORF"/>
    <s v="2026"/>
    <n v="0"/>
    <s v="GU001"/>
    <s v="210VI0"/>
    <s v="2412"/>
    <s v="499900"/>
    <m/>
    <m/>
    <s v="0"/>
    <s v="District"/>
    <s v="2"/>
    <s v="Bakersfield College"/>
    <s v="21"/>
    <x v="6"/>
    <s v="210"/>
    <s v="VP of Student Learning"/>
    <s v="210A"/>
    <s v="VP Student Learning"/>
    <m/>
    <m/>
    <m/>
  </r>
  <r>
    <s v="BPE178"/>
    <x v="0"/>
    <s v="LABORF"/>
    <s v="2026"/>
    <n v="0"/>
    <s v="GU001"/>
    <s v="210VI0"/>
    <s v="2394"/>
    <s v="601000"/>
    <m/>
    <m/>
    <s v="0"/>
    <s v="District"/>
    <s v="2"/>
    <s v="Bakersfield College"/>
    <s v="21"/>
    <x v="6"/>
    <s v="210"/>
    <s v="VP of Student Learning"/>
    <s v="210A"/>
    <s v="VP Student Learning"/>
    <m/>
    <m/>
    <m/>
  </r>
  <r>
    <s v="BPE104"/>
    <x v="0"/>
    <s v="LABORF"/>
    <s v="2026"/>
    <n v="0"/>
    <s v="GU001"/>
    <s v="210VI0"/>
    <s v="2394"/>
    <s v="601000"/>
    <m/>
    <m/>
    <s v="0"/>
    <s v="District"/>
    <s v="2"/>
    <s v="Bakersfield College"/>
    <s v="21"/>
    <x v="6"/>
    <s v="210"/>
    <s v="VP of Student Learning"/>
    <s v="210A"/>
    <s v="VP Student Learning"/>
    <m/>
    <m/>
    <m/>
  </r>
  <r>
    <s v="BPE162"/>
    <x v="0"/>
    <s v="LABORF"/>
    <s v="2026"/>
    <n v="0"/>
    <s v="GU001"/>
    <s v="210VI0"/>
    <s v="2394"/>
    <s v="601000"/>
    <m/>
    <m/>
    <s v="0"/>
    <s v="District"/>
    <s v="2"/>
    <s v="Bakersfield College"/>
    <s v="21"/>
    <x v="6"/>
    <s v="210"/>
    <s v="VP of Student Learning"/>
    <s v="210A"/>
    <s v="VP Student Learning"/>
    <m/>
    <m/>
    <m/>
  </r>
  <r>
    <s v="BPE444"/>
    <x v="0"/>
    <s v="LABORF"/>
    <s v="2026"/>
    <n v="0"/>
    <s v="GU001"/>
    <s v="210VI0"/>
    <s v="2394"/>
    <s v="601000"/>
    <m/>
    <m/>
    <s v="0"/>
    <s v="District"/>
    <s v="2"/>
    <s v="Bakersfield College"/>
    <s v="21"/>
    <x v="6"/>
    <s v="210"/>
    <s v="VP of Student Learning"/>
    <s v="210A"/>
    <s v="VP Student Learning"/>
    <m/>
    <m/>
    <m/>
  </r>
  <r>
    <s v="BPE485"/>
    <x v="0"/>
    <s v="LABORF"/>
    <s v="2026"/>
    <n v="0"/>
    <s v="GU001"/>
    <s v="210VI0"/>
    <s v="2394"/>
    <s v="601000"/>
    <m/>
    <m/>
    <s v="0"/>
    <s v="District"/>
    <s v="2"/>
    <s v="Bakersfield College"/>
    <s v="21"/>
    <x v="6"/>
    <s v="210"/>
    <s v="VP of Student Learning"/>
    <s v="210A"/>
    <s v="VP Student Learning"/>
    <m/>
    <m/>
    <m/>
  </r>
  <r>
    <s v="BPE503"/>
    <x v="0"/>
    <s v="LABORF"/>
    <s v="2026"/>
    <n v="0"/>
    <s v="GU001"/>
    <s v="210VI0"/>
    <s v="2394"/>
    <s v="601000"/>
    <m/>
    <m/>
    <s v="0"/>
    <s v="District"/>
    <s v="2"/>
    <s v="Bakersfield College"/>
    <s v="21"/>
    <x v="6"/>
    <s v="210"/>
    <s v="VP of Student Learning"/>
    <s v="210A"/>
    <s v="VP Student Learning"/>
    <m/>
    <m/>
    <m/>
  </r>
  <r>
    <s v="BTF028"/>
    <x v="0"/>
    <s v="LABORF"/>
    <s v="2026"/>
    <n v="0"/>
    <s v="GU001"/>
    <s v="210VI0"/>
    <s v="1311"/>
    <s v="499900"/>
    <m/>
    <m/>
    <s v="0"/>
    <s v="District"/>
    <s v="2"/>
    <s v="Bakersfield College"/>
    <s v="21"/>
    <x v="6"/>
    <s v="210"/>
    <s v="VP of Student Learning"/>
    <s v="210A"/>
    <s v="VP Student Learning"/>
    <m/>
    <m/>
    <m/>
  </r>
  <r>
    <s v="BPE640"/>
    <x v="0"/>
    <s v="LABORF"/>
    <s v="2026"/>
    <n v="0"/>
    <s v="GU001"/>
    <s v="210VI0"/>
    <s v="2394"/>
    <s v="601000"/>
    <m/>
    <m/>
    <s v="0"/>
    <s v="District"/>
    <s v="2"/>
    <s v="Bakersfield College"/>
    <s v="21"/>
    <x v="6"/>
    <s v="210"/>
    <s v="VP of Student Learning"/>
    <s v="210A"/>
    <s v="VP Student Learning"/>
    <m/>
    <m/>
    <m/>
  </r>
  <r>
    <s v="BPE770"/>
    <x v="0"/>
    <s v="LABORF"/>
    <s v="2026"/>
    <n v="0"/>
    <s v="GU001"/>
    <s v="210VI0"/>
    <s v="2394"/>
    <s v="601000"/>
    <m/>
    <m/>
    <s v="0"/>
    <s v="District"/>
    <s v="2"/>
    <s v="Bakersfield College"/>
    <s v="21"/>
    <x v="6"/>
    <s v="210"/>
    <s v="VP of Student Learning"/>
    <s v="210A"/>
    <s v="VP Student Learning"/>
    <m/>
    <m/>
    <m/>
  </r>
  <r>
    <s v="BPE778"/>
    <x v="0"/>
    <s v="LABORF"/>
    <s v="2026"/>
    <n v="0"/>
    <s v="GU001"/>
    <s v="210VI0"/>
    <s v="2394"/>
    <s v="601000"/>
    <m/>
    <m/>
    <s v="0"/>
    <s v="District"/>
    <s v="2"/>
    <s v="Bakersfield College"/>
    <s v="21"/>
    <x v="6"/>
    <s v="210"/>
    <s v="VP of Student Learning"/>
    <s v="210A"/>
    <s v="VP Student Learning"/>
    <m/>
    <m/>
    <m/>
  </r>
  <r>
    <s v="BPE057"/>
    <x v="0"/>
    <s v="LABORF"/>
    <s v="2026"/>
    <n v="0"/>
    <s v="GU001"/>
    <s v="210VI0"/>
    <s v="2394"/>
    <s v="601000"/>
    <m/>
    <m/>
    <s v="0"/>
    <s v="District"/>
    <s v="2"/>
    <s v="Bakersfield College"/>
    <s v="21"/>
    <x v="6"/>
    <s v="210"/>
    <s v="VP of Student Learning"/>
    <s v="210A"/>
    <s v="VP Student Learning"/>
    <m/>
    <m/>
    <m/>
  </r>
  <r>
    <s v="BPE064"/>
    <x v="0"/>
    <s v="LABORF"/>
    <s v="2026"/>
    <n v="0"/>
    <s v="GU001"/>
    <s v="210VI0"/>
    <s v="2394"/>
    <s v="601000"/>
    <m/>
    <m/>
    <s v="0"/>
    <s v="District"/>
    <s v="2"/>
    <s v="Bakersfield College"/>
    <s v="21"/>
    <x v="6"/>
    <s v="210"/>
    <s v="VP of Student Learning"/>
    <s v="210A"/>
    <s v="VP Student Learning"/>
    <m/>
    <m/>
    <m/>
  </r>
  <r>
    <s v="BPE114"/>
    <x v="0"/>
    <s v="LABORF"/>
    <s v="2026"/>
    <n v="0"/>
    <s v="GU001"/>
    <s v="210VI0"/>
    <s v="2394"/>
    <s v="601000"/>
    <m/>
    <m/>
    <s v="0"/>
    <s v="District"/>
    <s v="2"/>
    <s v="Bakersfield College"/>
    <s v="21"/>
    <x v="6"/>
    <s v="210"/>
    <s v="VP of Student Learning"/>
    <s v="210A"/>
    <s v="VP Student Learning"/>
    <m/>
    <m/>
    <m/>
  </r>
  <r>
    <s v="BPE118"/>
    <x v="0"/>
    <s v="LABORF"/>
    <s v="2026"/>
    <n v="0"/>
    <s v="GU001"/>
    <s v="210VI0"/>
    <s v="2394"/>
    <s v="601000"/>
    <m/>
    <m/>
    <s v="0"/>
    <s v="District"/>
    <s v="2"/>
    <s v="Bakersfield College"/>
    <s v="21"/>
    <x v="6"/>
    <s v="210"/>
    <s v="VP of Student Learning"/>
    <s v="210A"/>
    <s v="VP Student Learning"/>
    <m/>
    <m/>
    <m/>
  </r>
  <r>
    <s v="BPE294"/>
    <x v="0"/>
    <s v="LABORF"/>
    <s v="2026"/>
    <n v="0"/>
    <s v="GU001"/>
    <s v="210VI0"/>
    <s v="2394"/>
    <s v="601000"/>
    <m/>
    <m/>
    <s v="0"/>
    <s v="District"/>
    <s v="2"/>
    <s v="Bakersfield College"/>
    <s v="21"/>
    <x v="6"/>
    <s v="210"/>
    <s v="VP of Student Learning"/>
    <s v="210A"/>
    <s v="VP Student Learning"/>
    <m/>
    <m/>
    <m/>
  </r>
  <r>
    <s v="BPE304"/>
    <x v="0"/>
    <s v="LABORF"/>
    <s v="2026"/>
    <n v="0"/>
    <s v="GU001"/>
    <s v="210VI0"/>
    <s v="2394"/>
    <s v="601000"/>
    <m/>
    <m/>
    <s v="0"/>
    <s v="District"/>
    <s v="2"/>
    <s v="Bakersfield College"/>
    <s v="21"/>
    <x v="6"/>
    <s v="210"/>
    <s v="VP of Student Learning"/>
    <s v="210A"/>
    <s v="VP Student Learning"/>
    <m/>
    <m/>
    <m/>
  </r>
  <r>
    <s v="BPE307"/>
    <x v="0"/>
    <s v="LABORF"/>
    <s v="2026"/>
    <n v="0"/>
    <s v="GU001"/>
    <s v="210VI0"/>
    <s v="2394"/>
    <s v="601000"/>
    <m/>
    <m/>
    <s v="0"/>
    <s v="District"/>
    <s v="2"/>
    <s v="Bakersfield College"/>
    <s v="21"/>
    <x v="6"/>
    <s v="210"/>
    <s v="VP of Student Learning"/>
    <s v="210A"/>
    <s v="VP Student Learning"/>
    <m/>
    <m/>
    <m/>
  </r>
  <r>
    <s v="BPE369"/>
    <x v="0"/>
    <s v="LABORF"/>
    <s v="2026"/>
    <n v="0"/>
    <s v="GU001"/>
    <s v="210VI0"/>
    <s v="2394"/>
    <s v="601000"/>
    <m/>
    <m/>
    <s v="0"/>
    <s v="District"/>
    <s v="2"/>
    <s v="Bakersfield College"/>
    <s v="21"/>
    <x v="6"/>
    <s v="210"/>
    <s v="VP of Student Learning"/>
    <s v="210A"/>
    <s v="VP Student Learning"/>
    <m/>
    <m/>
    <m/>
  </r>
  <r>
    <s v="BPE392"/>
    <x v="0"/>
    <s v="LABORF"/>
    <s v="2026"/>
    <n v="0"/>
    <s v="GU001"/>
    <s v="210VI0"/>
    <s v="2394"/>
    <s v="601000"/>
    <m/>
    <m/>
    <s v="0"/>
    <s v="District"/>
    <s v="2"/>
    <s v="Bakersfield College"/>
    <s v="21"/>
    <x v="6"/>
    <s v="210"/>
    <s v="VP of Student Learning"/>
    <s v="210A"/>
    <s v="VP Student Learning"/>
    <m/>
    <m/>
    <m/>
  </r>
  <r>
    <s v="BPE407"/>
    <x v="0"/>
    <s v="LABORF"/>
    <s v="2026"/>
    <n v="0"/>
    <s v="GU001"/>
    <s v="210VI0"/>
    <s v="2394"/>
    <s v="601000"/>
    <m/>
    <m/>
    <s v="0"/>
    <s v="District"/>
    <s v="2"/>
    <s v="Bakersfield College"/>
    <s v="21"/>
    <x v="6"/>
    <s v="210"/>
    <s v="VP of Student Learning"/>
    <s v="210A"/>
    <s v="VP Student Learning"/>
    <m/>
    <m/>
    <m/>
  </r>
  <r>
    <s v="BPE426"/>
    <x v="0"/>
    <s v="LABORF"/>
    <s v="2026"/>
    <n v="0"/>
    <s v="GU001"/>
    <s v="210VI0"/>
    <s v="2394"/>
    <s v="601000"/>
    <m/>
    <m/>
    <s v="0"/>
    <s v="District"/>
    <s v="2"/>
    <s v="Bakersfield College"/>
    <s v="21"/>
    <x v="6"/>
    <s v="210"/>
    <s v="VP of Student Learning"/>
    <s v="210A"/>
    <s v="VP Student Learning"/>
    <m/>
    <m/>
    <m/>
  </r>
  <r>
    <s v="BPE456"/>
    <x v="0"/>
    <s v="LABORF"/>
    <s v="2026"/>
    <n v="0"/>
    <s v="GU001"/>
    <s v="210VI0"/>
    <s v="2394"/>
    <s v="601000"/>
    <m/>
    <m/>
    <s v="0"/>
    <s v="District"/>
    <s v="2"/>
    <s v="Bakersfield College"/>
    <s v="21"/>
    <x v="6"/>
    <s v="210"/>
    <s v="VP of Student Learning"/>
    <s v="210A"/>
    <s v="VP Student Learning"/>
    <m/>
    <m/>
    <m/>
  </r>
  <r>
    <s v="BPE576"/>
    <x v="0"/>
    <s v="LABORF"/>
    <s v="2026"/>
    <n v="0"/>
    <s v="GU001"/>
    <s v="210VI0"/>
    <s v="2394"/>
    <s v="601000"/>
    <m/>
    <m/>
    <s v="0"/>
    <s v="District"/>
    <s v="2"/>
    <s v="Bakersfield College"/>
    <s v="21"/>
    <x v="6"/>
    <s v="210"/>
    <s v="VP of Student Learning"/>
    <s v="210A"/>
    <s v="VP Student Learning"/>
    <m/>
    <m/>
    <m/>
  </r>
  <r>
    <s v="BPE045"/>
    <x v="0"/>
    <s v="LABORF"/>
    <s v="2026"/>
    <n v="0"/>
    <s v="GU001"/>
    <s v="210VI0"/>
    <s v="2394"/>
    <s v="601000"/>
    <m/>
    <m/>
    <s v="0"/>
    <s v="District"/>
    <s v="2"/>
    <s v="Bakersfield College"/>
    <s v="21"/>
    <x v="6"/>
    <s v="210"/>
    <s v="VP of Student Learning"/>
    <s v="210A"/>
    <s v="VP Student Learning"/>
    <m/>
    <m/>
    <m/>
  </r>
  <r>
    <s v="BPE091"/>
    <x v="0"/>
    <s v="LABORF"/>
    <s v="2026"/>
    <n v="0"/>
    <s v="GU001"/>
    <s v="210VI0"/>
    <s v="2394"/>
    <s v="601000"/>
    <m/>
    <m/>
    <s v="0"/>
    <s v="District"/>
    <s v="2"/>
    <s v="Bakersfield College"/>
    <s v="21"/>
    <x v="6"/>
    <s v="210"/>
    <s v="VP of Student Learning"/>
    <s v="210A"/>
    <s v="VP Student Learning"/>
    <m/>
    <m/>
    <m/>
  </r>
  <r>
    <s v="BPE106"/>
    <x v="0"/>
    <s v="LABORF"/>
    <s v="2026"/>
    <n v="0"/>
    <s v="GU001"/>
    <s v="210VI0"/>
    <s v="2394"/>
    <s v="601000"/>
    <m/>
    <m/>
    <s v="0"/>
    <s v="District"/>
    <s v="2"/>
    <s v="Bakersfield College"/>
    <s v="21"/>
    <x v="6"/>
    <s v="210"/>
    <s v="VP of Student Learning"/>
    <s v="210A"/>
    <s v="VP Student Learning"/>
    <m/>
    <m/>
    <m/>
  </r>
  <r>
    <s v="BPE158"/>
    <x v="0"/>
    <s v="LABORF"/>
    <s v="2026"/>
    <n v="0"/>
    <s v="GU001"/>
    <s v="210VI0"/>
    <s v="2394"/>
    <s v="601000"/>
    <m/>
    <m/>
    <s v="0"/>
    <s v="District"/>
    <s v="2"/>
    <s v="Bakersfield College"/>
    <s v="21"/>
    <x v="6"/>
    <s v="210"/>
    <s v="VP of Student Learning"/>
    <s v="210A"/>
    <s v="VP Student Learning"/>
    <m/>
    <m/>
    <m/>
  </r>
  <r>
    <s v="BPE227"/>
    <x v="0"/>
    <s v="LABORF"/>
    <s v="2026"/>
    <n v="0"/>
    <s v="GU001"/>
    <s v="210VI0"/>
    <s v="2394"/>
    <s v="601000"/>
    <m/>
    <m/>
    <s v="0"/>
    <s v="District"/>
    <s v="2"/>
    <s v="Bakersfield College"/>
    <s v="21"/>
    <x v="6"/>
    <s v="210"/>
    <s v="VP of Student Learning"/>
    <s v="210A"/>
    <s v="VP Student Learning"/>
    <m/>
    <m/>
    <m/>
  </r>
  <r>
    <s v="BPE239"/>
    <x v="0"/>
    <s v="LABORF"/>
    <s v="2026"/>
    <n v="0"/>
    <s v="GU001"/>
    <s v="210VI0"/>
    <s v="2394"/>
    <s v="601000"/>
    <m/>
    <m/>
    <s v="0"/>
    <s v="District"/>
    <s v="2"/>
    <s v="Bakersfield College"/>
    <s v="21"/>
    <x v="6"/>
    <s v="210"/>
    <s v="VP of Student Learning"/>
    <s v="210A"/>
    <s v="VP Student Learning"/>
    <m/>
    <m/>
    <m/>
  </r>
  <r>
    <s v="BPE254"/>
    <x v="0"/>
    <s v="LABORF"/>
    <s v="2026"/>
    <n v="0"/>
    <s v="GU001"/>
    <s v="210VI0"/>
    <s v="2394"/>
    <s v="601000"/>
    <m/>
    <m/>
    <s v="0"/>
    <s v="District"/>
    <s v="2"/>
    <s v="Bakersfield College"/>
    <s v="21"/>
    <x v="6"/>
    <s v="210"/>
    <s v="VP of Student Learning"/>
    <s v="210A"/>
    <s v="VP Student Learning"/>
    <m/>
    <m/>
    <m/>
  </r>
  <r>
    <s v="BPE295"/>
    <x v="0"/>
    <s v="LABORF"/>
    <s v="2026"/>
    <n v="0"/>
    <s v="GU001"/>
    <s v="210VI0"/>
    <s v="2394"/>
    <s v="601000"/>
    <m/>
    <m/>
    <s v="0"/>
    <s v="District"/>
    <s v="2"/>
    <s v="Bakersfield College"/>
    <s v="21"/>
    <x v="6"/>
    <s v="210"/>
    <s v="VP of Student Learning"/>
    <s v="210A"/>
    <s v="VP Student Learning"/>
    <m/>
    <m/>
    <m/>
  </r>
  <r>
    <s v="BPE312"/>
    <x v="0"/>
    <s v="LABORF"/>
    <s v="2026"/>
    <n v="0"/>
    <s v="GU001"/>
    <s v="210VI0"/>
    <s v="2394"/>
    <s v="601000"/>
    <m/>
    <m/>
    <s v="0"/>
    <s v="District"/>
    <s v="2"/>
    <s v="Bakersfield College"/>
    <s v="21"/>
    <x v="6"/>
    <s v="210"/>
    <s v="VP of Student Learning"/>
    <s v="210A"/>
    <s v="VP Student Learning"/>
    <m/>
    <m/>
    <m/>
  </r>
  <r>
    <s v="BPE440"/>
    <x v="0"/>
    <s v="LABORF"/>
    <s v="2026"/>
    <n v="0"/>
    <s v="GU001"/>
    <s v="210VI0"/>
    <s v="2394"/>
    <s v="601000"/>
    <m/>
    <m/>
    <s v="0"/>
    <s v="District"/>
    <s v="2"/>
    <s v="Bakersfield College"/>
    <s v="21"/>
    <x v="6"/>
    <s v="210"/>
    <s v="VP of Student Learning"/>
    <s v="210A"/>
    <s v="VP Student Learning"/>
    <m/>
    <m/>
    <m/>
  </r>
  <r>
    <s v="BPE487"/>
    <x v="0"/>
    <s v="LABORF"/>
    <s v="2026"/>
    <n v="0"/>
    <s v="GU001"/>
    <s v="210VI0"/>
    <s v="2394"/>
    <s v="601000"/>
    <m/>
    <m/>
    <s v="0"/>
    <s v="District"/>
    <s v="2"/>
    <s v="Bakersfield College"/>
    <s v="21"/>
    <x v="6"/>
    <s v="210"/>
    <s v="VP of Student Learning"/>
    <s v="210A"/>
    <s v="VP Student Learning"/>
    <m/>
    <m/>
    <m/>
  </r>
  <r>
    <s v="BTF015"/>
    <x v="0"/>
    <s v="LABORF"/>
    <s v="2026"/>
    <n v="0"/>
    <s v="GU001"/>
    <s v="210VI0"/>
    <s v="1311"/>
    <s v="499900"/>
    <m/>
    <m/>
    <s v="0"/>
    <s v="District"/>
    <s v="2"/>
    <s v="Bakersfield College"/>
    <s v="21"/>
    <x v="6"/>
    <s v="210"/>
    <s v="VP of Student Learning"/>
    <s v="210A"/>
    <s v="VP Student Learning"/>
    <m/>
    <m/>
    <m/>
  </r>
  <r>
    <s v="BPE659"/>
    <x v="0"/>
    <s v="LABORF"/>
    <s v="2026"/>
    <n v="0"/>
    <s v="GU001"/>
    <s v="210VI0"/>
    <s v="2394"/>
    <s v="601000"/>
    <m/>
    <m/>
    <s v="0"/>
    <s v="District"/>
    <s v="2"/>
    <s v="Bakersfield College"/>
    <s v="21"/>
    <x v="6"/>
    <s v="210"/>
    <s v="VP of Student Learning"/>
    <s v="210A"/>
    <s v="VP Student Learning"/>
    <m/>
    <m/>
    <m/>
  </r>
  <r>
    <s v="BPE665"/>
    <x v="0"/>
    <s v="LABORF"/>
    <s v="2026"/>
    <n v="0"/>
    <s v="GU001"/>
    <s v="210VI0"/>
    <s v="2394"/>
    <s v="601000"/>
    <m/>
    <m/>
    <s v="0"/>
    <s v="District"/>
    <s v="2"/>
    <s v="Bakersfield College"/>
    <s v="21"/>
    <x v="6"/>
    <s v="210"/>
    <s v="VP of Student Learning"/>
    <s v="210A"/>
    <s v="VP Student Learning"/>
    <m/>
    <m/>
    <m/>
  </r>
  <r>
    <s v="BPE736"/>
    <x v="0"/>
    <s v="LABORF"/>
    <s v="2026"/>
    <n v="0"/>
    <s v="GU001"/>
    <s v="210VI0"/>
    <s v="2394"/>
    <s v="601000"/>
    <m/>
    <m/>
    <s v="0"/>
    <s v="District"/>
    <s v="2"/>
    <s v="Bakersfield College"/>
    <s v="21"/>
    <x v="6"/>
    <s v="210"/>
    <s v="VP of Student Learning"/>
    <s v="210A"/>
    <s v="VP Student Learning"/>
    <m/>
    <m/>
    <m/>
  </r>
  <r>
    <s v="BPE744"/>
    <x v="0"/>
    <s v="LABORF"/>
    <s v="2026"/>
    <n v="0"/>
    <s v="GU001"/>
    <s v="210VI0"/>
    <s v="2394"/>
    <s v="601000"/>
    <m/>
    <m/>
    <s v="0"/>
    <s v="District"/>
    <s v="2"/>
    <s v="Bakersfield College"/>
    <s v="21"/>
    <x v="6"/>
    <s v="210"/>
    <s v="VP of Student Learning"/>
    <s v="210A"/>
    <s v="VP Student Learning"/>
    <m/>
    <m/>
    <m/>
  </r>
  <r>
    <s v="BPE036"/>
    <x v="0"/>
    <s v="LABORF"/>
    <s v="2026"/>
    <n v="0"/>
    <s v="GU001"/>
    <s v="210VI0"/>
    <s v="2394"/>
    <s v="601000"/>
    <m/>
    <m/>
    <s v="0"/>
    <s v="District"/>
    <s v="2"/>
    <s v="Bakersfield College"/>
    <s v="21"/>
    <x v="6"/>
    <s v="210"/>
    <s v="VP of Student Learning"/>
    <s v="210A"/>
    <s v="VP Student Learning"/>
    <m/>
    <m/>
    <m/>
  </r>
  <r>
    <s v="BPE050"/>
    <x v="0"/>
    <s v="LABORF"/>
    <s v="2026"/>
    <n v="0"/>
    <s v="GU001"/>
    <s v="210VI0"/>
    <s v="2394"/>
    <s v="601000"/>
    <m/>
    <m/>
    <s v="0"/>
    <s v="District"/>
    <s v="2"/>
    <s v="Bakersfield College"/>
    <s v="21"/>
    <x v="6"/>
    <s v="210"/>
    <s v="VP of Student Learning"/>
    <s v="210A"/>
    <s v="VP Student Learning"/>
    <m/>
    <m/>
    <m/>
  </r>
  <r>
    <s v="BPE269"/>
    <x v="0"/>
    <s v="LABORF"/>
    <s v="2026"/>
    <n v="0"/>
    <s v="GU001"/>
    <s v="210VI0"/>
    <s v="2394"/>
    <s v="601000"/>
    <m/>
    <m/>
    <s v="0"/>
    <s v="District"/>
    <s v="2"/>
    <s v="Bakersfield College"/>
    <s v="21"/>
    <x v="6"/>
    <s v="210"/>
    <s v="VP of Student Learning"/>
    <s v="210A"/>
    <s v="VP Student Learning"/>
    <m/>
    <m/>
    <m/>
  </r>
  <r>
    <s v="BPE355"/>
    <x v="0"/>
    <s v="LABORF"/>
    <s v="2026"/>
    <n v="0"/>
    <s v="GU001"/>
    <s v="210VI0"/>
    <s v="2394"/>
    <s v="601000"/>
    <m/>
    <m/>
    <s v="0"/>
    <s v="District"/>
    <s v="2"/>
    <s v="Bakersfield College"/>
    <s v="21"/>
    <x v="6"/>
    <s v="210"/>
    <s v="VP of Student Learning"/>
    <s v="210A"/>
    <s v="VP Student Learning"/>
    <m/>
    <m/>
    <m/>
  </r>
  <r>
    <s v="BPE379"/>
    <x v="0"/>
    <s v="LABORF"/>
    <s v="2026"/>
    <n v="0"/>
    <s v="GU001"/>
    <s v="210VI0"/>
    <s v="2394"/>
    <s v="601000"/>
    <m/>
    <m/>
    <s v="0"/>
    <s v="District"/>
    <s v="2"/>
    <s v="Bakersfield College"/>
    <s v="21"/>
    <x v="6"/>
    <s v="210"/>
    <s v="VP of Student Learning"/>
    <s v="210A"/>
    <s v="VP Student Learning"/>
    <m/>
    <m/>
    <m/>
  </r>
  <r>
    <s v="BTF042"/>
    <x v="0"/>
    <s v="LABORF"/>
    <s v="2026"/>
    <n v="0"/>
    <s v="GU001"/>
    <s v="210VI0"/>
    <s v="1311"/>
    <s v="499900"/>
    <m/>
    <m/>
    <s v="0"/>
    <s v="District"/>
    <s v="2"/>
    <s v="Bakersfield College"/>
    <s v="21"/>
    <x v="6"/>
    <s v="210"/>
    <s v="VP of Student Learning"/>
    <s v="210A"/>
    <s v="VP Student Learning"/>
    <m/>
    <m/>
    <m/>
  </r>
  <r>
    <s v="BTF073"/>
    <x v="0"/>
    <s v="LABORF"/>
    <s v="2026"/>
    <n v="0"/>
    <s v="GU001"/>
    <s v="210VI0"/>
    <s v="1311"/>
    <s v="499900"/>
    <m/>
    <m/>
    <s v="0"/>
    <s v="District"/>
    <s v="2"/>
    <s v="Bakersfield College"/>
    <s v="21"/>
    <x v="6"/>
    <s v="210"/>
    <s v="VP of Student Learning"/>
    <s v="210A"/>
    <s v="VP Student Learning"/>
    <m/>
    <m/>
    <m/>
  </r>
  <r>
    <s v="BPE622"/>
    <x v="0"/>
    <s v="LABORF"/>
    <s v="2026"/>
    <n v="0"/>
    <s v="GU001"/>
    <s v="210VI0"/>
    <s v="2394"/>
    <s v="601000"/>
    <m/>
    <m/>
    <s v="0"/>
    <s v="District"/>
    <s v="2"/>
    <s v="Bakersfield College"/>
    <s v="21"/>
    <x v="6"/>
    <s v="210"/>
    <s v="VP of Student Learning"/>
    <s v="210A"/>
    <s v="VP Student Learning"/>
    <m/>
    <m/>
    <m/>
  </r>
  <r>
    <s v="BPE625"/>
    <x v="0"/>
    <s v="LABORF"/>
    <s v="2026"/>
    <n v="0"/>
    <s v="GU001"/>
    <s v="210VI0"/>
    <s v="2394"/>
    <s v="601000"/>
    <m/>
    <m/>
    <s v="0"/>
    <s v="District"/>
    <s v="2"/>
    <s v="Bakersfield College"/>
    <s v="21"/>
    <x v="6"/>
    <s v="210"/>
    <s v="VP of Student Learning"/>
    <s v="210A"/>
    <s v="VP Student Learning"/>
    <m/>
    <m/>
    <m/>
  </r>
  <r>
    <s v="BPE074"/>
    <x v="0"/>
    <s v="LABORF"/>
    <s v="2026"/>
    <n v="0"/>
    <s v="GU001"/>
    <s v="210VI0"/>
    <s v="2394"/>
    <s v="601000"/>
    <m/>
    <m/>
    <s v="0"/>
    <s v="District"/>
    <s v="2"/>
    <s v="Bakersfield College"/>
    <s v="21"/>
    <x v="6"/>
    <s v="210"/>
    <s v="VP of Student Learning"/>
    <s v="210A"/>
    <s v="VP Student Learning"/>
    <m/>
    <m/>
    <m/>
  </r>
  <r>
    <s v="BPE149"/>
    <x v="0"/>
    <s v="LABORF"/>
    <s v="2026"/>
    <n v="0"/>
    <s v="GU001"/>
    <s v="210VI0"/>
    <s v="2394"/>
    <s v="601000"/>
    <m/>
    <m/>
    <s v="0"/>
    <s v="District"/>
    <s v="2"/>
    <s v="Bakersfield College"/>
    <s v="21"/>
    <x v="6"/>
    <s v="210"/>
    <s v="VP of Student Learning"/>
    <s v="210A"/>
    <s v="VP Student Learning"/>
    <m/>
    <m/>
    <m/>
  </r>
  <r>
    <s v="BPE235"/>
    <x v="0"/>
    <s v="LABORF"/>
    <s v="2026"/>
    <n v="0"/>
    <s v="GU001"/>
    <s v="210VI0"/>
    <s v="2394"/>
    <s v="601000"/>
    <m/>
    <m/>
    <s v="0"/>
    <s v="District"/>
    <s v="2"/>
    <s v="Bakersfield College"/>
    <s v="21"/>
    <x v="6"/>
    <s v="210"/>
    <s v="VP of Student Learning"/>
    <s v="210A"/>
    <s v="VP Student Learning"/>
    <m/>
    <m/>
    <m/>
  </r>
  <r>
    <s v="BPE325"/>
    <x v="0"/>
    <s v="LABORF"/>
    <s v="2026"/>
    <n v="0"/>
    <s v="GU001"/>
    <s v="210VI0"/>
    <s v="2394"/>
    <s v="601000"/>
    <m/>
    <m/>
    <s v="0"/>
    <s v="District"/>
    <s v="2"/>
    <s v="Bakersfield College"/>
    <s v="21"/>
    <x v="6"/>
    <s v="210"/>
    <s v="VP of Student Learning"/>
    <s v="210A"/>
    <s v="VP Student Learning"/>
    <m/>
    <m/>
    <m/>
  </r>
  <r>
    <s v="BPE349"/>
    <x v="0"/>
    <s v="LABORF"/>
    <s v="2026"/>
    <n v="0"/>
    <s v="GU001"/>
    <s v="210VI0"/>
    <s v="2394"/>
    <s v="601000"/>
    <m/>
    <m/>
    <s v="0"/>
    <s v="District"/>
    <s v="2"/>
    <s v="Bakersfield College"/>
    <s v="21"/>
    <x v="6"/>
    <s v="210"/>
    <s v="VP of Student Learning"/>
    <s v="210A"/>
    <s v="VP Student Learning"/>
    <m/>
    <m/>
    <m/>
  </r>
  <r>
    <s v="BPE488"/>
    <x v="0"/>
    <s v="LABORF"/>
    <s v="2026"/>
    <n v="0"/>
    <s v="GU001"/>
    <s v="210VI0"/>
    <s v="2394"/>
    <s v="601000"/>
    <m/>
    <m/>
    <s v="0"/>
    <s v="District"/>
    <s v="2"/>
    <s v="Bakersfield College"/>
    <s v="21"/>
    <x v="6"/>
    <s v="210"/>
    <s v="VP of Student Learning"/>
    <s v="210A"/>
    <s v="VP Student Learning"/>
    <m/>
    <m/>
    <m/>
  </r>
  <r>
    <s v="BPE492"/>
    <x v="0"/>
    <s v="LABORF"/>
    <s v="2026"/>
    <n v="0"/>
    <s v="GU001"/>
    <s v="210VI0"/>
    <s v="2394"/>
    <s v="601000"/>
    <m/>
    <m/>
    <s v="0"/>
    <s v="District"/>
    <s v="2"/>
    <s v="Bakersfield College"/>
    <s v="21"/>
    <x v="6"/>
    <s v="210"/>
    <s v="VP of Student Learning"/>
    <s v="210A"/>
    <s v="VP Student Learning"/>
    <m/>
    <m/>
    <m/>
  </r>
  <r>
    <s v="BPE537"/>
    <x v="0"/>
    <s v="LABORF"/>
    <s v="2026"/>
    <n v="0"/>
    <s v="GU001"/>
    <s v="210VI0"/>
    <s v="2394"/>
    <s v="601000"/>
    <m/>
    <m/>
    <s v="0"/>
    <s v="District"/>
    <s v="2"/>
    <s v="Bakersfield College"/>
    <s v="21"/>
    <x v="6"/>
    <s v="210"/>
    <s v="VP of Student Learning"/>
    <s v="210A"/>
    <s v="VP Student Learning"/>
    <m/>
    <m/>
    <m/>
  </r>
  <r>
    <s v="BPE560"/>
    <x v="0"/>
    <s v="LABORF"/>
    <s v="2026"/>
    <n v="0"/>
    <s v="GU001"/>
    <s v="210VI0"/>
    <s v="2394"/>
    <s v="601000"/>
    <m/>
    <m/>
    <s v="0"/>
    <s v="District"/>
    <s v="2"/>
    <s v="Bakersfield College"/>
    <s v="21"/>
    <x v="6"/>
    <s v="210"/>
    <s v="VP of Student Learning"/>
    <s v="210A"/>
    <s v="VP Student Learning"/>
    <m/>
    <m/>
    <m/>
  </r>
  <r>
    <s v="BMC182"/>
    <x v="0"/>
    <s v="LABORF"/>
    <s v="2026"/>
    <n v="68205.460000000006"/>
    <s v="GU001"/>
    <s v="210VI0"/>
    <s v="2191"/>
    <s v="601000"/>
    <m/>
    <m/>
    <s v="0"/>
    <s v="District"/>
    <s v="2"/>
    <s v="Bakersfield College"/>
    <s v="21"/>
    <x v="6"/>
    <s v="210"/>
    <s v="VP of Student Learning"/>
    <s v="210A"/>
    <s v="VP Student Learning"/>
    <m/>
    <m/>
    <m/>
  </r>
  <r>
    <s v="BPE646"/>
    <x v="0"/>
    <s v="LABORF"/>
    <s v="2026"/>
    <n v="0"/>
    <s v="GU001"/>
    <s v="210VI0"/>
    <s v="2394"/>
    <s v="601000"/>
    <m/>
    <m/>
    <s v="0"/>
    <s v="District"/>
    <s v="2"/>
    <s v="Bakersfield College"/>
    <s v="21"/>
    <x v="6"/>
    <s v="210"/>
    <s v="VP of Student Learning"/>
    <s v="210A"/>
    <s v="VP Student Learning"/>
    <m/>
    <m/>
    <m/>
  </r>
  <r>
    <s v="BPE745"/>
    <x v="0"/>
    <s v="LABORF"/>
    <s v="2026"/>
    <n v="0"/>
    <s v="GU001"/>
    <s v="210VI0"/>
    <s v="2394"/>
    <s v="601000"/>
    <m/>
    <m/>
    <s v="0"/>
    <s v="District"/>
    <s v="2"/>
    <s v="Bakersfield College"/>
    <s v="21"/>
    <x v="6"/>
    <s v="210"/>
    <s v="VP of Student Learning"/>
    <s v="210A"/>
    <s v="VP Student Learning"/>
    <m/>
    <m/>
    <m/>
  </r>
  <r>
    <s v="BPE757"/>
    <x v="0"/>
    <s v="LABORF"/>
    <s v="2026"/>
    <n v="0"/>
    <s v="GU001"/>
    <s v="210VI0"/>
    <s v="2394"/>
    <s v="601000"/>
    <m/>
    <m/>
    <s v="0"/>
    <s v="District"/>
    <s v="2"/>
    <s v="Bakersfield College"/>
    <s v="21"/>
    <x v="6"/>
    <s v="210"/>
    <s v="VP of Student Learning"/>
    <s v="210A"/>
    <s v="VP Student Learning"/>
    <m/>
    <m/>
    <m/>
  </r>
  <r>
    <s v="BPE002"/>
    <x v="0"/>
    <s v="LABORF"/>
    <s v="2026"/>
    <n v="0"/>
    <s v="GU001"/>
    <s v="210VI0"/>
    <s v="2394"/>
    <s v="601000"/>
    <m/>
    <m/>
    <s v="0"/>
    <s v="District"/>
    <s v="2"/>
    <s v="Bakersfield College"/>
    <s v="21"/>
    <x v="6"/>
    <s v="210"/>
    <s v="VP of Student Learning"/>
    <s v="210A"/>
    <s v="VP Student Learning"/>
    <m/>
    <m/>
    <m/>
  </r>
  <r>
    <s v="BPE023"/>
    <x v="0"/>
    <s v="LABORF"/>
    <s v="2026"/>
    <n v="0"/>
    <s v="GU001"/>
    <s v="210VI0"/>
    <s v="2394"/>
    <s v="601000"/>
    <m/>
    <m/>
    <s v="0"/>
    <s v="District"/>
    <s v="2"/>
    <s v="Bakersfield College"/>
    <s v="21"/>
    <x v="6"/>
    <s v="210"/>
    <s v="VP of Student Learning"/>
    <s v="210A"/>
    <s v="VP Student Learning"/>
    <m/>
    <m/>
    <m/>
  </r>
  <r>
    <s v="BPE030"/>
    <x v="0"/>
    <s v="LABORF"/>
    <s v="2026"/>
    <n v="0"/>
    <s v="GU001"/>
    <s v="210VI0"/>
    <s v="2394"/>
    <s v="601000"/>
    <m/>
    <m/>
    <s v="0"/>
    <s v="District"/>
    <s v="2"/>
    <s v="Bakersfield College"/>
    <s v="21"/>
    <x v="6"/>
    <s v="210"/>
    <s v="VP of Student Learning"/>
    <s v="210A"/>
    <s v="VP Student Learning"/>
    <m/>
    <m/>
    <m/>
  </r>
  <r>
    <s v="BPE048"/>
    <x v="0"/>
    <s v="LABORF"/>
    <s v="2026"/>
    <n v="0"/>
    <s v="GU001"/>
    <s v="210VI0"/>
    <s v="2394"/>
    <s v="601000"/>
    <m/>
    <m/>
    <s v="0"/>
    <s v="District"/>
    <s v="2"/>
    <s v="Bakersfield College"/>
    <s v="21"/>
    <x v="6"/>
    <s v="210"/>
    <s v="VP of Student Learning"/>
    <s v="210A"/>
    <s v="VP Student Learning"/>
    <m/>
    <m/>
    <m/>
  </r>
  <r>
    <s v="BPE073"/>
    <x v="0"/>
    <s v="LABORF"/>
    <s v="2026"/>
    <n v="0"/>
    <s v="GU001"/>
    <s v="210VI0"/>
    <s v="2394"/>
    <s v="601000"/>
    <m/>
    <m/>
    <s v="0"/>
    <s v="District"/>
    <s v="2"/>
    <s v="Bakersfield College"/>
    <s v="21"/>
    <x v="6"/>
    <s v="210"/>
    <s v="VP of Student Learning"/>
    <s v="210A"/>
    <s v="VP Student Learning"/>
    <m/>
    <m/>
    <m/>
  </r>
  <r>
    <s v="BPE176"/>
    <x v="0"/>
    <s v="LABORF"/>
    <s v="2026"/>
    <n v="0"/>
    <s v="GU001"/>
    <s v="210VI0"/>
    <s v="2394"/>
    <s v="601000"/>
    <m/>
    <m/>
    <s v="0"/>
    <s v="District"/>
    <s v="2"/>
    <s v="Bakersfield College"/>
    <s v="21"/>
    <x v="6"/>
    <s v="210"/>
    <s v="VP of Student Learning"/>
    <s v="210A"/>
    <s v="VP Student Learning"/>
    <m/>
    <m/>
    <m/>
  </r>
  <r>
    <s v="BPE233"/>
    <x v="0"/>
    <s v="LABORF"/>
    <s v="2026"/>
    <n v="0"/>
    <s v="GU001"/>
    <s v="210VI0"/>
    <s v="2394"/>
    <s v="601000"/>
    <m/>
    <m/>
    <s v="0"/>
    <s v="District"/>
    <s v="2"/>
    <s v="Bakersfield College"/>
    <s v="21"/>
    <x v="6"/>
    <s v="210"/>
    <s v="VP of Student Learning"/>
    <s v="210A"/>
    <s v="VP Student Learning"/>
    <m/>
    <m/>
    <m/>
  </r>
  <r>
    <s v="BPE270"/>
    <x v="0"/>
    <s v="LABORF"/>
    <s v="2026"/>
    <n v="0"/>
    <s v="GU001"/>
    <s v="210VI0"/>
    <s v="2394"/>
    <s v="601000"/>
    <m/>
    <m/>
    <s v="0"/>
    <s v="District"/>
    <s v="2"/>
    <s v="Bakersfield College"/>
    <s v="21"/>
    <x v="6"/>
    <s v="210"/>
    <s v="VP of Student Learning"/>
    <s v="210A"/>
    <s v="VP Student Learning"/>
    <m/>
    <m/>
    <m/>
  </r>
  <r>
    <s v="BTF007"/>
    <x v="0"/>
    <s v="LABORF"/>
    <s v="2026"/>
    <n v="0"/>
    <s v="GU001"/>
    <s v="210VI0"/>
    <s v="1311"/>
    <s v="499900"/>
    <m/>
    <m/>
    <s v="0"/>
    <s v="District"/>
    <s v="2"/>
    <s v="Bakersfield College"/>
    <s v="21"/>
    <x v="6"/>
    <s v="210"/>
    <s v="VP of Student Learning"/>
    <s v="210A"/>
    <s v="VP Student Learning"/>
    <m/>
    <m/>
    <m/>
  </r>
  <r>
    <s v="BPE611"/>
    <x v="0"/>
    <s v="LABORF"/>
    <s v="2026"/>
    <n v="0"/>
    <s v="GU001"/>
    <s v="210VI0"/>
    <s v="2394"/>
    <s v="601000"/>
    <m/>
    <m/>
    <s v="0"/>
    <s v="District"/>
    <s v="2"/>
    <s v="Bakersfield College"/>
    <s v="21"/>
    <x v="6"/>
    <s v="210"/>
    <s v="VP of Student Learning"/>
    <s v="210A"/>
    <s v="VP Student Learning"/>
    <m/>
    <m/>
    <m/>
  </r>
  <r>
    <s v="BPE630"/>
    <x v="0"/>
    <s v="LABORF"/>
    <s v="2026"/>
    <n v="0"/>
    <s v="GU001"/>
    <s v="210VI0"/>
    <s v="2394"/>
    <s v="601000"/>
    <m/>
    <m/>
    <s v="0"/>
    <s v="District"/>
    <s v="2"/>
    <s v="Bakersfield College"/>
    <s v="21"/>
    <x v="6"/>
    <s v="210"/>
    <s v="VP of Student Learning"/>
    <s v="210A"/>
    <s v="VP Student Learning"/>
    <m/>
    <m/>
    <m/>
  </r>
  <r>
    <s v="BCSA25"/>
    <x v="0"/>
    <s v="LABORF"/>
    <s v="2026"/>
    <n v="0"/>
    <s v="GU001"/>
    <s v="210VI0"/>
    <s v="1419"/>
    <s v="601000"/>
    <m/>
    <m/>
    <s v="0"/>
    <s v="District"/>
    <s v="2"/>
    <s v="Bakersfield College"/>
    <s v="21"/>
    <x v="6"/>
    <s v="210"/>
    <s v="VP of Student Learning"/>
    <s v="210A"/>
    <s v="VP Student Learning"/>
    <m/>
    <m/>
    <m/>
  </r>
  <r>
    <s v="BPE033"/>
    <x v="0"/>
    <s v="LABORF"/>
    <s v="2026"/>
    <n v="0"/>
    <s v="GU001"/>
    <s v="210VI0"/>
    <s v="2394"/>
    <s v="601000"/>
    <m/>
    <m/>
    <s v="0"/>
    <s v="District"/>
    <s v="2"/>
    <s v="Bakersfield College"/>
    <s v="21"/>
    <x v="6"/>
    <s v="210"/>
    <s v="VP of Student Learning"/>
    <s v="210A"/>
    <s v="VP Student Learning"/>
    <m/>
    <m/>
    <m/>
  </r>
  <r>
    <s v="BPE125"/>
    <x v="0"/>
    <s v="LABORF"/>
    <s v="2026"/>
    <n v="0"/>
    <s v="GU001"/>
    <s v="210VI0"/>
    <s v="2394"/>
    <s v="601000"/>
    <m/>
    <m/>
    <s v="0"/>
    <s v="District"/>
    <s v="2"/>
    <s v="Bakersfield College"/>
    <s v="21"/>
    <x v="6"/>
    <s v="210"/>
    <s v="VP of Student Learning"/>
    <s v="210A"/>
    <s v="VP Student Learning"/>
    <m/>
    <m/>
    <m/>
  </r>
  <r>
    <s v="BPE161"/>
    <x v="0"/>
    <s v="LABORF"/>
    <s v="2026"/>
    <n v="0"/>
    <s v="GU001"/>
    <s v="210VI0"/>
    <s v="2394"/>
    <s v="601000"/>
    <m/>
    <m/>
    <s v="0"/>
    <s v="District"/>
    <s v="2"/>
    <s v="Bakersfield College"/>
    <s v="21"/>
    <x v="6"/>
    <s v="210"/>
    <s v="VP of Student Learning"/>
    <s v="210A"/>
    <s v="VP Student Learning"/>
    <m/>
    <m/>
    <m/>
  </r>
  <r>
    <s v="BPE276"/>
    <x v="0"/>
    <s v="LABORF"/>
    <s v="2026"/>
    <n v="0"/>
    <s v="GU001"/>
    <s v="210VI0"/>
    <s v="2394"/>
    <s v="601000"/>
    <m/>
    <m/>
    <s v="0"/>
    <s v="District"/>
    <s v="2"/>
    <s v="Bakersfield College"/>
    <s v="21"/>
    <x v="6"/>
    <s v="210"/>
    <s v="VP of Student Learning"/>
    <s v="210A"/>
    <s v="VP Student Learning"/>
    <m/>
    <m/>
    <m/>
  </r>
  <r>
    <s v="BPE293"/>
    <x v="0"/>
    <s v="LABORF"/>
    <s v="2026"/>
    <n v="0"/>
    <s v="GU001"/>
    <s v="210VI0"/>
    <s v="2394"/>
    <s v="601000"/>
    <m/>
    <m/>
    <s v="0"/>
    <s v="District"/>
    <s v="2"/>
    <s v="Bakersfield College"/>
    <s v="21"/>
    <x v="6"/>
    <s v="210"/>
    <s v="VP of Student Learning"/>
    <s v="210A"/>
    <s v="VP Student Learning"/>
    <m/>
    <m/>
    <m/>
  </r>
  <r>
    <s v="BPE296"/>
    <x v="0"/>
    <s v="LABORF"/>
    <s v="2026"/>
    <n v="0"/>
    <s v="GU001"/>
    <s v="210VI0"/>
    <s v="2394"/>
    <s v="601000"/>
    <m/>
    <m/>
    <s v="0"/>
    <s v="District"/>
    <s v="2"/>
    <s v="Bakersfield College"/>
    <s v="21"/>
    <x v="6"/>
    <s v="210"/>
    <s v="VP of Student Learning"/>
    <s v="210A"/>
    <s v="VP Student Learning"/>
    <m/>
    <m/>
    <m/>
  </r>
  <r>
    <s v="BPE339"/>
    <x v="0"/>
    <s v="LABORF"/>
    <s v="2026"/>
    <n v="0"/>
    <s v="GU001"/>
    <s v="210VI0"/>
    <s v="2394"/>
    <s v="601000"/>
    <m/>
    <m/>
    <s v="0"/>
    <s v="District"/>
    <s v="2"/>
    <s v="Bakersfield College"/>
    <s v="21"/>
    <x v="6"/>
    <s v="210"/>
    <s v="VP of Student Learning"/>
    <s v="210A"/>
    <s v="VP Student Learning"/>
    <m/>
    <m/>
    <m/>
  </r>
  <r>
    <s v="BPE500"/>
    <x v="0"/>
    <s v="LABORF"/>
    <s v="2026"/>
    <n v="0"/>
    <s v="GU001"/>
    <s v="210VI0"/>
    <s v="2394"/>
    <s v="601000"/>
    <m/>
    <m/>
    <s v="0"/>
    <s v="District"/>
    <s v="2"/>
    <s v="Bakersfield College"/>
    <s v="21"/>
    <x v="6"/>
    <s v="210"/>
    <s v="VP of Student Learning"/>
    <s v="210A"/>
    <s v="VP Student Learning"/>
    <m/>
    <m/>
    <m/>
  </r>
  <r>
    <s v="BPE534"/>
    <x v="0"/>
    <s v="LABORF"/>
    <s v="2026"/>
    <n v="0"/>
    <s v="GU001"/>
    <s v="210VI0"/>
    <s v="2394"/>
    <s v="601000"/>
    <m/>
    <m/>
    <s v="0"/>
    <s v="District"/>
    <s v="2"/>
    <s v="Bakersfield College"/>
    <s v="21"/>
    <x v="6"/>
    <s v="210"/>
    <s v="VP of Student Learning"/>
    <s v="210A"/>
    <s v="VP Student Learning"/>
    <m/>
    <m/>
    <m/>
  </r>
  <r>
    <s v="BPE540"/>
    <x v="0"/>
    <s v="LABORF"/>
    <s v="2026"/>
    <n v="0"/>
    <s v="GU001"/>
    <s v="210VI0"/>
    <s v="2394"/>
    <s v="601000"/>
    <m/>
    <m/>
    <s v="0"/>
    <s v="District"/>
    <s v="2"/>
    <s v="Bakersfield College"/>
    <s v="21"/>
    <x v="6"/>
    <s v="210"/>
    <s v="VP of Student Learning"/>
    <s v="210A"/>
    <s v="VP Student Learning"/>
    <m/>
    <m/>
    <m/>
  </r>
  <r>
    <s v="BMN078"/>
    <x v="0"/>
    <s v="LABORF"/>
    <s v="2026"/>
    <n v="100569.19"/>
    <s v="GU001"/>
    <s v="211CPT"/>
    <s v="2110"/>
    <s v="684000"/>
    <m/>
    <m/>
    <s v="0"/>
    <s v="District"/>
    <s v="2"/>
    <s v="Bakersfield College"/>
    <s v="21"/>
    <x v="6"/>
    <s v="211"/>
    <s v="BC Exec Director Rural Initiatives"/>
    <s v="211C"/>
    <s v="Information Services"/>
    <m/>
    <m/>
    <m/>
  </r>
  <r>
    <s v="BMM084"/>
    <x v="0"/>
    <s v="LABORF"/>
    <s v="2026"/>
    <n v="121078.76"/>
    <s v="GU001"/>
    <s v="211DC0"/>
    <s v="1214"/>
    <s v="601000"/>
    <m/>
    <s v="BD"/>
    <s v="0"/>
    <s v="District"/>
    <s v="2"/>
    <s v="Bakersfield College"/>
    <s v="21"/>
    <x v="6"/>
    <s v="211"/>
    <s v="BC Exec Director Rural Initiatives"/>
    <s v="211E"/>
    <s v="BC Exec Director Rural Initiatives"/>
    <m/>
    <m/>
    <m/>
  </r>
  <r>
    <s v="BMF596"/>
    <x v="0"/>
    <s v="LABORF"/>
    <s v="2026"/>
    <n v="157197.07999999999"/>
    <s v="GU001"/>
    <s v="211DC0"/>
    <s v="1100"/>
    <s v="060100"/>
    <m/>
    <s v="BD"/>
    <s v="0"/>
    <s v="District"/>
    <s v="2"/>
    <s v="Bakersfield College"/>
    <s v="21"/>
    <x v="6"/>
    <s v="211"/>
    <s v="BC Exec Director Rural Initiatives"/>
    <s v="211E"/>
    <s v="BC Exec Director Rural Initiatives"/>
    <m/>
    <m/>
    <m/>
  </r>
  <r>
    <s v="BMF615"/>
    <x v="0"/>
    <s v="LABORF"/>
    <s v="2026"/>
    <n v="126684.44"/>
    <s v="GU001"/>
    <s v="212AA1"/>
    <s v="1100"/>
    <s v="100200"/>
    <m/>
    <m/>
    <s v="0"/>
    <s v="District"/>
    <s v="2"/>
    <s v="Bakersfield College"/>
    <s v="21"/>
    <x v="6"/>
    <s v="212"/>
    <s v="Dean of Student Learning"/>
    <s v="212A"/>
    <s v="BC Art Department"/>
    <m/>
    <m/>
    <m/>
  </r>
  <r>
    <s v="BMF465"/>
    <x v="0"/>
    <s v="LABORF"/>
    <s v="2026"/>
    <n v="95930.47"/>
    <s v="GU001"/>
    <s v="212AA1"/>
    <s v="1100"/>
    <s v="103000"/>
    <m/>
    <m/>
    <s v="0"/>
    <s v="District"/>
    <s v="2"/>
    <s v="Bakersfield College"/>
    <s v="21"/>
    <x v="6"/>
    <s v="212"/>
    <s v="Dean of Student Learning"/>
    <s v="212A"/>
    <s v="BC Art Department"/>
    <m/>
    <m/>
    <m/>
  </r>
  <r>
    <s v="BMF198"/>
    <x v="0"/>
    <s v="LABORF"/>
    <s v="2026"/>
    <n v="13584.06"/>
    <s v="GU001"/>
    <s v="212AA1"/>
    <s v="1100"/>
    <s v="100200"/>
    <m/>
    <m/>
    <s v="0"/>
    <s v="District"/>
    <s v="2"/>
    <s v="Bakersfield College"/>
    <s v="21"/>
    <x v="6"/>
    <s v="212"/>
    <s v="Dean of Student Learning"/>
    <s v="212A"/>
    <s v="BC Art Department"/>
    <m/>
    <m/>
    <m/>
  </r>
  <r>
    <s v="BMF214"/>
    <x v="0"/>
    <s v="LABORF"/>
    <s v="2026"/>
    <n v="11445.91"/>
    <s v="GU001"/>
    <s v="212BMT"/>
    <s v="1252"/>
    <s v="601000"/>
    <m/>
    <m/>
    <s v="0"/>
    <s v="District"/>
    <s v="2"/>
    <s v="Bakersfield College"/>
    <s v="21"/>
    <x v="6"/>
    <s v="212"/>
    <s v="Dean of Student Learning"/>
    <s v="212B"/>
    <s v="Art Department"/>
    <m/>
    <m/>
    <m/>
  </r>
  <r>
    <s v="BMF250"/>
    <x v="0"/>
    <s v="LABORF"/>
    <s v="2026"/>
    <n v="102749.01"/>
    <s v="GU001"/>
    <s v="212BMT"/>
    <s v="1100"/>
    <s v="050200"/>
    <m/>
    <m/>
    <s v="0"/>
    <s v="District"/>
    <s v="2"/>
    <s v="Bakersfield College"/>
    <s v="21"/>
    <x v="6"/>
    <s v="212"/>
    <s v="Dean of Student Learning"/>
    <s v="212B"/>
    <s v="Art Department"/>
    <m/>
    <m/>
    <m/>
  </r>
  <r>
    <s v="BTF066"/>
    <x v="0"/>
    <s v="LABORF"/>
    <s v="2026"/>
    <n v="0"/>
    <s v="GU001"/>
    <s v="212BMT"/>
    <s v="1311"/>
    <s v="050100"/>
    <m/>
    <m/>
    <s v="0"/>
    <s v="District"/>
    <s v="2"/>
    <s v="Bakersfield College"/>
    <s v="21"/>
    <x v="6"/>
    <s v="212"/>
    <s v="Dean of Student Learning"/>
    <s v="212B"/>
    <s v="Art Department"/>
    <m/>
    <m/>
    <m/>
  </r>
  <r>
    <s v="BTF010"/>
    <x v="0"/>
    <s v="LABORF"/>
    <s v="2026"/>
    <n v="0"/>
    <s v="GU001"/>
    <s v="212BMT"/>
    <s v="1311"/>
    <s v="050200"/>
    <m/>
    <m/>
    <s v="0"/>
    <s v="District"/>
    <s v="2"/>
    <s v="Bakersfield College"/>
    <s v="21"/>
    <x v="6"/>
    <s v="212"/>
    <s v="Dean of Student Learning"/>
    <s v="212B"/>
    <s v="Art Department"/>
    <m/>
    <m/>
    <m/>
  </r>
  <r>
    <s v="BMC492"/>
    <x v="0"/>
    <s v="LABORF"/>
    <s v="2026"/>
    <n v="57378.82"/>
    <s v="GU001"/>
    <s v="212DO0"/>
    <s v="2191"/>
    <s v="601000"/>
    <m/>
    <m/>
    <s v="0"/>
    <s v="District"/>
    <s v="2"/>
    <s v="Bakersfield College"/>
    <s v="21"/>
    <x v="6"/>
    <s v="212"/>
    <s v="Dean of Student Learning"/>
    <s v="212D"/>
    <s v="Dean of Instruction"/>
    <m/>
    <m/>
    <m/>
  </r>
  <r>
    <s v="BMF642"/>
    <x v="0"/>
    <s v="LABORF"/>
    <s v="2026"/>
    <n v="132244.45000000001"/>
    <s v="GU001"/>
    <s v="212PA2"/>
    <s v="1100"/>
    <s v="100400"/>
    <m/>
    <m/>
    <s v="0"/>
    <s v="District"/>
    <s v="2"/>
    <s v="Bakersfield College"/>
    <s v="21"/>
    <x v="6"/>
    <s v="212"/>
    <s v="Dean of Student Learning"/>
    <s v="212P"/>
    <s v="Performing Arts"/>
    <m/>
    <m/>
    <m/>
  </r>
  <r>
    <s v="BMF599"/>
    <x v="0"/>
    <s v="LABORF"/>
    <s v="2026"/>
    <n v="10468.82"/>
    <s v="GU001"/>
    <s v="212PA2"/>
    <s v="1252"/>
    <s v="601000"/>
    <m/>
    <m/>
    <s v="0"/>
    <s v="District"/>
    <s v="2"/>
    <s v="Bakersfield College"/>
    <s v="21"/>
    <x v="6"/>
    <s v="212"/>
    <s v="Dean of Student Learning"/>
    <s v="212P"/>
    <s v="Performing Arts"/>
    <m/>
    <m/>
    <m/>
  </r>
  <r>
    <s v="BEF013"/>
    <x v="0"/>
    <s v="LABORF"/>
    <s v="2026"/>
    <n v="165155.19"/>
    <s v="GU001"/>
    <s v="213AGR"/>
    <s v="1100"/>
    <s v="011200"/>
    <m/>
    <m/>
    <s v="0"/>
    <s v="District"/>
    <s v="2"/>
    <s v="Bakersfield College"/>
    <s v="21"/>
    <x v="6"/>
    <s v="213"/>
    <s v="Dean of Economics &amp; Workforce Dev"/>
    <s v="213B"/>
    <s v="Agriculture Department"/>
    <m/>
    <m/>
    <m/>
  </r>
  <r>
    <s v="BMF008"/>
    <x v="0"/>
    <s v="LABORF"/>
    <s v="2026"/>
    <n v="102749.01"/>
    <s v="GU001"/>
    <s v="213AGR"/>
    <s v="1100"/>
    <s v="010200"/>
    <m/>
    <m/>
    <s v="0"/>
    <s v="District"/>
    <s v="2"/>
    <s v="Bakersfield College"/>
    <s v="21"/>
    <x v="6"/>
    <s v="213"/>
    <s v="Dean of Economics &amp; Workforce Dev"/>
    <s v="213B"/>
    <s v="Agriculture Department"/>
    <m/>
    <m/>
    <m/>
  </r>
  <r>
    <s v="BMF307"/>
    <x v="0"/>
    <s v="LABORF"/>
    <s v="2026"/>
    <n v="133097.85"/>
    <s v="GU001"/>
    <s v="213AGR"/>
    <s v="1100"/>
    <s v="011200"/>
    <m/>
    <m/>
    <s v="0"/>
    <s v="District"/>
    <s v="2"/>
    <s v="Bakersfield College"/>
    <s v="21"/>
    <x v="6"/>
    <s v="213"/>
    <s v="Dean of Economics &amp; Workforce Dev"/>
    <s v="213B"/>
    <s v="Agriculture Department"/>
    <m/>
    <m/>
    <m/>
  </r>
  <r>
    <s v="BMF263"/>
    <x v="0"/>
    <s v="LABORF"/>
    <s v="2026"/>
    <n v="0"/>
    <s v="GU001"/>
    <s v="213SS1"/>
    <s v="1100"/>
    <s v="220500"/>
    <m/>
    <m/>
    <s v="0"/>
    <s v="District"/>
    <s v="2"/>
    <s v="Bakersfield College"/>
    <s v="21"/>
    <x v="6"/>
    <s v="213"/>
    <s v="Dean of Economics &amp; Workforce Dev"/>
    <s v="213S"/>
    <s v="BC SOC SCIENCE/RISING SCHOL"/>
    <m/>
    <m/>
    <m/>
  </r>
  <r>
    <s v="BPE703"/>
    <x v="0"/>
    <s v="LABORF"/>
    <s v="2026"/>
    <n v="0"/>
    <s v="RP335"/>
    <s v="214SU1"/>
    <s v="2394"/>
    <s v="601000"/>
    <s v="STEM02"/>
    <m/>
    <s v="0"/>
    <s v="District"/>
    <s v="2"/>
    <s v="Bakersfield College"/>
    <s v="21"/>
    <x v="6"/>
    <s v="214"/>
    <s v="Dean of Instruction"/>
    <s v="214S"/>
    <s v="BC Stem"/>
    <m/>
    <m/>
    <m/>
  </r>
  <r>
    <s v="BMC278"/>
    <x v="0"/>
    <s v="LABORF"/>
    <s v="2026"/>
    <n v="48270.81"/>
    <s v="GU001"/>
    <s v="215DN0"/>
    <s v="2191"/>
    <s v="601000"/>
    <m/>
    <m/>
    <s v="0"/>
    <s v="District"/>
    <s v="2"/>
    <s v="Bakersfield College"/>
    <s v="21"/>
    <x v="6"/>
    <s v="215"/>
    <s v="Dean-Stdnt Lrning (Math/HC)"/>
    <s v="215A"/>
    <s v="Dean-Stdnt Lrning (Math/HC)"/>
    <m/>
    <m/>
    <m/>
  </r>
  <r>
    <s v="BPE680"/>
    <x v="0"/>
    <s v="LABORF"/>
    <s v="2026"/>
    <n v="0"/>
    <s v="RP380"/>
    <s v="215MA3"/>
    <s v="2394"/>
    <s v="601000"/>
    <m/>
    <m/>
    <s v="0"/>
    <s v="District"/>
    <s v="2"/>
    <s v="Bakersfield College"/>
    <s v="21"/>
    <x v="6"/>
    <s v="215"/>
    <s v="Dean-Stdnt Lrning (Math/HC)"/>
    <s v="215A"/>
    <s v="Dean-Stdnt Lrning (Math/HC)"/>
    <m/>
    <m/>
    <m/>
  </r>
  <r>
    <s v="BPE699"/>
    <x v="0"/>
    <s v="LABORF"/>
    <s v="2026"/>
    <n v="0"/>
    <s v="RP380"/>
    <s v="215MA3"/>
    <s v="2394"/>
    <s v="601000"/>
    <m/>
    <m/>
    <s v="0"/>
    <s v="District"/>
    <s v="2"/>
    <s v="Bakersfield College"/>
    <s v="21"/>
    <x v="6"/>
    <s v="215"/>
    <s v="Dean-Stdnt Lrning (Math/HC)"/>
    <s v="215A"/>
    <s v="Dean-Stdnt Lrning (Math/HC)"/>
    <m/>
    <m/>
    <m/>
  </r>
  <r>
    <s v="BMF451"/>
    <x v="0"/>
    <s v="LABORF"/>
    <s v="2026"/>
    <n v="117639.09"/>
    <s v="GU001"/>
    <s v="215BD1"/>
    <s v="1100"/>
    <s v="040100"/>
    <m/>
    <m/>
    <s v="0"/>
    <s v="District"/>
    <s v="2"/>
    <s v="Bakersfield College"/>
    <s v="21"/>
    <x v="6"/>
    <s v="215"/>
    <s v="Dean-Stdnt Lrning (Math/HC)"/>
    <s v="215B"/>
    <s v="Biology Science Department"/>
    <m/>
    <m/>
    <m/>
  </r>
  <r>
    <s v="BMF007"/>
    <x v="0"/>
    <s v="LABORF"/>
    <s v="2026"/>
    <n v="153363"/>
    <s v="GU001"/>
    <s v="215BD1"/>
    <s v="1100"/>
    <s v="040100"/>
    <m/>
    <m/>
    <s v="0"/>
    <s v="District"/>
    <s v="2"/>
    <s v="Bakersfield College"/>
    <s v="21"/>
    <x v="6"/>
    <s v="215"/>
    <s v="Dean-Stdnt Lrning (Math/HC)"/>
    <s v="215B"/>
    <s v="Biology Science Department"/>
    <m/>
    <m/>
    <m/>
  </r>
  <r>
    <s v="BMF617"/>
    <x v="0"/>
    <s v="LABORF"/>
    <s v="2026"/>
    <n v="102091.96"/>
    <s v="GU001"/>
    <s v="215BD1"/>
    <s v="1100"/>
    <s v="040100"/>
    <m/>
    <m/>
    <s v="0"/>
    <s v="District"/>
    <s v="2"/>
    <s v="Bakersfield College"/>
    <s v="21"/>
    <x v="6"/>
    <s v="215"/>
    <s v="Dean-Stdnt Lrning (Math/HC)"/>
    <s v="215B"/>
    <s v="Biology Science Department"/>
    <m/>
    <m/>
    <m/>
  </r>
  <r>
    <s v="BMF083"/>
    <x v="0"/>
    <s v="LABORF"/>
    <s v="2026"/>
    <n v="118395.37"/>
    <s v="GU001"/>
    <s v="215BD1"/>
    <s v="1100"/>
    <s v="040100"/>
    <m/>
    <m/>
    <s v="0"/>
    <s v="District"/>
    <s v="2"/>
    <s v="Bakersfield College"/>
    <s v="21"/>
    <x v="6"/>
    <s v="215"/>
    <s v="Dean-Stdnt Lrning (Math/HC)"/>
    <s v="215B"/>
    <s v="Biology Science Department"/>
    <m/>
    <m/>
    <m/>
  </r>
  <r>
    <s v="BMF058"/>
    <x v="0"/>
    <s v="LABORF"/>
    <s v="2026"/>
    <n v="102749.01"/>
    <s v="GU001"/>
    <s v="215BD1"/>
    <s v="1100"/>
    <s v="040100"/>
    <m/>
    <m/>
    <s v="0"/>
    <s v="District"/>
    <s v="2"/>
    <s v="Bakersfield College"/>
    <s v="21"/>
    <x v="6"/>
    <s v="215"/>
    <s v="Dean-Stdnt Lrning (Math/HC)"/>
    <s v="215B"/>
    <s v="Biology Science Department"/>
    <m/>
    <m/>
    <m/>
  </r>
  <r>
    <s v="BMF275"/>
    <x v="0"/>
    <s v="LABORF"/>
    <s v="2026"/>
    <n v="15099.9"/>
    <s v="GU001"/>
    <s v="215BD1"/>
    <s v="1252"/>
    <s v="601000"/>
    <m/>
    <m/>
    <s v="0"/>
    <s v="District"/>
    <s v="2"/>
    <s v="Bakersfield College"/>
    <s v="21"/>
    <x v="6"/>
    <s v="215"/>
    <s v="Dean-Stdnt Lrning (Math/HC)"/>
    <s v="215B"/>
    <s v="Biology Science Department"/>
    <m/>
    <m/>
    <m/>
  </r>
  <r>
    <s v="BMF078"/>
    <x v="0"/>
    <s v="LABORF"/>
    <s v="2026"/>
    <n v="119157.35"/>
    <s v="GU001"/>
    <s v="215BD1"/>
    <s v="1100"/>
    <s v="040100"/>
    <m/>
    <m/>
    <s v="0"/>
    <s v="District"/>
    <s v="2"/>
    <s v="Bakersfield College"/>
    <s v="21"/>
    <x v="6"/>
    <s v="215"/>
    <s v="Dean-Stdnt Lrning (Math/HC)"/>
    <s v="215B"/>
    <s v="Biology Science Department"/>
    <m/>
    <m/>
    <m/>
  </r>
  <r>
    <s v="BMC727"/>
    <x v="0"/>
    <s v="LABORF"/>
    <s v="2026"/>
    <n v="58257.62"/>
    <s v="GU001"/>
    <s v="215BD1"/>
    <s v="2211"/>
    <s v="040100"/>
    <m/>
    <m/>
    <s v="0"/>
    <s v="District"/>
    <s v="2"/>
    <s v="Bakersfield College"/>
    <s v="21"/>
    <x v="6"/>
    <s v="215"/>
    <s v="Dean-Stdnt Lrning (Math/HC)"/>
    <s v="215B"/>
    <s v="Biology Science Department"/>
    <m/>
    <m/>
    <m/>
  </r>
  <r>
    <s v="BMF029"/>
    <x v="0"/>
    <s v="LABORF"/>
    <s v="2026"/>
    <n v="116251.08"/>
    <s v="GU001"/>
    <s v="215MA1"/>
    <s v="1100"/>
    <s v="170100"/>
    <m/>
    <m/>
    <s v="0"/>
    <s v="District"/>
    <s v="2"/>
    <s v="Bakersfield College"/>
    <s v="21"/>
    <x v="6"/>
    <s v="215"/>
    <s v="Dean-Stdnt Lrning (Math/HC)"/>
    <s v="215F"/>
    <s v="Math General"/>
    <m/>
    <m/>
    <m/>
  </r>
  <r>
    <s v="BMF273"/>
    <x v="0"/>
    <s v="LABORF"/>
    <s v="2026"/>
    <n v="154352.71"/>
    <s v="GU001"/>
    <s v="215MA1"/>
    <s v="1100"/>
    <s v="170100"/>
    <m/>
    <m/>
    <s v="0"/>
    <s v="District"/>
    <s v="2"/>
    <s v="Bakersfield College"/>
    <s v="21"/>
    <x v="6"/>
    <s v="215"/>
    <s v="Dean-Stdnt Lrning (Math/HC)"/>
    <s v="215F"/>
    <s v="Math General"/>
    <m/>
    <m/>
    <m/>
  </r>
  <r>
    <s v="BMF154"/>
    <x v="0"/>
    <s v="LABORF"/>
    <s v="2026"/>
    <n v="102749.01"/>
    <s v="GU001"/>
    <s v="215MA1"/>
    <s v="1100"/>
    <s v="170100"/>
    <m/>
    <m/>
    <s v="0"/>
    <s v="District"/>
    <s v="2"/>
    <s v="Bakersfield College"/>
    <s v="21"/>
    <x v="6"/>
    <s v="215"/>
    <s v="Dean-Stdnt Lrning (Math/HC)"/>
    <s v="215F"/>
    <s v="Math General"/>
    <m/>
    <m/>
    <m/>
  </r>
  <r>
    <s v="BMF197"/>
    <x v="0"/>
    <s v="LABORF"/>
    <s v="2026"/>
    <n v="0"/>
    <s v="GU001"/>
    <s v="215MA1"/>
    <s v="1100"/>
    <s v="170100"/>
    <m/>
    <m/>
    <s v="0"/>
    <s v="District"/>
    <s v="2"/>
    <s v="Bakersfield College"/>
    <s v="21"/>
    <x v="6"/>
    <s v="215"/>
    <s v="Dean-Stdnt Lrning (Math/HC)"/>
    <s v="215F"/>
    <s v="Math General"/>
    <m/>
    <m/>
    <m/>
  </r>
  <r>
    <s v="BMF559"/>
    <x v="0"/>
    <s v="LABORF"/>
    <s v="2026"/>
    <n v="139835.93"/>
    <s v="GU001"/>
    <s v="215MA1"/>
    <s v="1100"/>
    <s v="170100"/>
    <m/>
    <m/>
    <s v="0"/>
    <s v="District"/>
    <s v="2"/>
    <s v="Bakersfield College"/>
    <s v="21"/>
    <x v="6"/>
    <s v="215"/>
    <s v="Dean-Stdnt Lrning (Math/HC)"/>
    <s v="215F"/>
    <s v="Math General"/>
    <m/>
    <m/>
    <m/>
  </r>
  <r>
    <s v="BMF534"/>
    <x v="0"/>
    <s v="LABORF"/>
    <s v="2026"/>
    <n v="144253.26"/>
    <s v="GU001"/>
    <s v="215MA1"/>
    <s v="1100"/>
    <s v="170100"/>
    <m/>
    <m/>
    <s v="0"/>
    <s v="District"/>
    <s v="2"/>
    <s v="Bakersfield College"/>
    <s v="21"/>
    <x v="6"/>
    <s v="215"/>
    <s v="Dean-Stdnt Lrning (Math/HC)"/>
    <s v="215F"/>
    <s v="Math General"/>
    <m/>
    <m/>
    <m/>
  </r>
  <r>
    <s v="BMC305"/>
    <x v="0"/>
    <s v="LABORF"/>
    <s v="2026"/>
    <n v="0"/>
    <s v="GU001"/>
    <s v="215MA1"/>
    <s v="2211"/>
    <s v="170100"/>
    <m/>
    <m/>
    <s v="0"/>
    <s v="District"/>
    <s v="2"/>
    <s v="Bakersfield College"/>
    <s v="21"/>
    <x v="6"/>
    <s v="215"/>
    <s v="Dean-Stdnt Lrning (Math/HC)"/>
    <s v="215F"/>
    <s v="Math General"/>
    <m/>
    <m/>
    <m/>
  </r>
  <r>
    <s v="BMF502"/>
    <x v="0"/>
    <s v="LABORF"/>
    <s v="2026"/>
    <n v="102091.96"/>
    <s v="GU001"/>
    <s v="215MA1"/>
    <s v="1100"/>
    <s v="170100"/>
    <m/>
    <m/>
    <s v="0"/>
    <s v="District"/>
    <s v="2"/>
    <s v="Bakersfield College"/>
    <s v="21"/>
    <x v="6"/>
    <s v="215"/>
    <s v="Dean-Stdnt Lrning (Math/HC)"/>
    <s v="215F"/>
    <s v="Math General"/>
    <m/>
    <m/>
    <m/>
  </r>
  <r>
    <s v="BMF582"/>
    <x v="0"/>
    <s v="LABORF"/>
    <s v="2026"/>
    <n v="149622.44"/>
    <s v="GU001"/>
    <s v="215SI1"/>
    <s v="1100"/>
    <s v="190500"/>
    <m/>
    <m/>
    <s v="0"/>
    <s v="District"/>
    <s v="2"/>
    <s v="Bakersfield College"/>
    <s v="21"/>
    <x v="6"/>
    <s v="215"/>
    <s v="Dean-Stdnt Lrning (Math/HC)"/>
    <s v="215G"/>
    <s v="Physical Science"/>
    <m/>
    <m/>
    <m/>
  </r>
  <r>
    <s v="BMF103"/>
    <x v="0"/>
    <s v="LABORF"/>
    <s v="2026"/>
    <n v="0"/>
    <s v="GU001"/>
    <s v="215PE1"/>
    <s v="1100"/>
    <s v="070100"/>
    <m/>
    <m/>
    <s v="0"/>
    <s v="District"/>
    <s v="2"/>
    <s v="Bakersfield College"/>
    <s v="21"/>
    <x v="6"/>
    <s v="215"/>
    <s v="Dean-Stdnt Lrning (Math/HC)"/>
    <s v="215P"/>
    <s v="BC ENGINEERING"/>
    <m/>
    <m/>
    <m/>
  </r>
  <r>
    <s v="BMF166"/>
    <x v="0"/>
    <s v="LABORF"/>
    <s v="2026"/>
    <n v="0"/>
    <s v="GU001"/>
    <s v="215PE1"/>
    <s v="1100"/>
    <s v="095600"/>
    <m/>
    <m/>
    <s v="0"/>
    <s v="District"/>
    <s v="2"/>
    <s v="Bakersfield College"/>
    <s v="21"/>
    <x v="6"/>
    <s v="215"/>
    <s v="Dean-Stdnt Lrning (Math/HC)"/>
    <s v="215P"/>
    <s v="BC ENGINEERING"/>
    <m/>
    <m/>
    <m/>
  </r>
  <r>
    <s v="BMN187"/>
    <x v="0"/>
    <s v="LABORF"/>
    <s v="2026"/>
    <n v="23999.9"/>
    <s v="RP171"/>
    <s v="215UC1"/>
    <s v="2110"/>
    <s v="601000"/>
    <m/>
    <m/>
    <s v="0"/>
    <s v="District"/>
    <s v="2"/>
    <s v="Bakersfield College"/>
    <s v="21"/>
    <x v="6"/>
    <s v="215"/>
    <s v="Dean-Stdnt Lrning (Math/HC)"/>
    <s v="215U"/>
    <s v="UC Merced Grant"/>
    <m/>
    <m/>
    <m/>
  </r>
  <r>
    <s v="BMC825"/>
    <x v="0"/>
    <s v="LABORF"/>
    <s v="2026"/>
    <n v="69910.559999999998"/>
    <s v="GU001"/>
    <s v="217FT0"/>
    <s v="2191"/>
    <s v="601000"/>
    <m/>
    <m/>
    <s v="0"/>
    <s v="District"/>
    <s v="2"/>
    <s v="Bakersfield College"/>
    <s v="21"/>
    <x v="6"/>
    <s v="217"/>
    <s v="Dean of Instruction"/>
    <s v="217F"/>
    <s v="BC FIRE"/>
    <m/>
    <m/>
    <m/>
  </r>
  <r>
    <s v="BMF306"/>
    <x v="0"/>
    <s v="LABORF"/>
    <s v="2026"/>
    <n v="116251.08"/>
    <s v="GU001"/>
    <s v="217FT0"/>
    <s v="1100"/>
    <s v="213300"/>
    <m/>
    <m/>
    <s v="0"/>
    <s v="District"/>
    <s v="2"/>
    <s v="Bakersfield College"/>
    <s v="21"/>
    <x v="6"/>
    <s v="217"/>
    <s v="Dean of Instruction"/>
    <s v="217F"/>
    <s v="BC FIRE"/>
    <m/>
    <m/>
    <m/>
  </r>
  <r>
    <s v="BMN163"/>
    <x v="0"/>
    <s v="LABORF"/>
    <s v="2026"/>
    <n v="88888.51"/>
    <s v="GU001"/>
    <s v="217FT0"/>
    <s v="2110"/>
    <s v="601000"/>
    <m/>
    <m/>
    <s v="0"/>
    <s v="District"/>
    <s v="2"/>
    <s v="Bakersfield College"/>
    <s v="21"/>
    <x v="6"/>
    <s v="217"/>
    <s v="Dean of Instruction"/>
    <s v="217F"/>
    <s v="BC FIRE"/>
    <m/>
    <m/>
    <m/>
  </r>
  <r>
    <s v="BTF116"/>
    <x v="0"/>
    <s v="LABORF"/>
    <s v="2026"/>
    <n v="0"/>
    <s v="GU001"/>
    <s v="217LW1"/>
    <s v="1311"/>
    <s v="210500"/>
    <m/>
    <m/>
    <s v="0"/>
    <s v="District"/>
    <s v="2"/>
    <s v="Bakersfield College"/>
    <s v="21"/>
    <x v="6"/>
    <s v="217"/>
    <s v="Dean of Instruction"/>
    <s v="217L"/>
    <s v="BC LAW"/>
    <m/>
    <m/>
    <m/>
  </r>
  <r>
    <s v="BMF680"/>
    <x v="0"/>
    <s v="LABORF"/>
    <s v="2026"/>
    <n v="100242.94"/>
    <s v="GU001"/>
    <s v="217LW1"/>
    <s v="1100"/>
    <s v="210550"/>
    <m/>
    <m/>
    <s v="0"/>
    <s v="District"/>
    <s v="2"/>
    <s v="Bakersfield College"/>
    <s v="21"/>
    <x v="6"/>
    <s v="217"/>
    <s v="Dean of Instruction"/>
    <s v="217L"/>
    <s v="BC LAW"/>
    <m/>
    <m/>
    <m/>
  </r>
  <r>
    <s v="BMF677"/>
    <x v="0"/>
    <s v="LABORF"/>
    <s v="2026"/>
    <n v="125872.17"/>
    <s v="GU001"/>
    <s v="217LW1"/>
    <s v="1100"/>
    <s v="210500"/>
    <m/>
    <m/>
    <s v="0"/>
    <s v="District"/>
    <s v="2"/>
    <s v="Bakersfield College"/>
    <s v="21"/>
    <x v="6"/>
    <s v="217"/>
    <s v="Dean of Instruction"/>
    <s v="217L"/>
    <s v="BC LAW"/>
    <m/>
    <m/>
    <m/>
  </r>
  <r>
    <s v="BMF446"/>
    <x v="0"/>
    <s v="LABORF"/>
    <s v="2026"/>
    <n v="142412.79999999999"/>
    <s v="GU001"/>
    <s v="217LW1"/>
    <s v="1100"/>
    <s v="210500"/>
    <m/>
    <m/>
    <s v="0"/>
    <s v="District"/>
    <s v="2"/>
    <s v="Bakersfield College"/>
    <s v="21"/>
    <x v="6"/>
    <s v="217"/>
    <s v="Dean of Instruction"/>
    <s v="217L"/>
    <s v="BC LAW"/>
    <m/>
    <m/>
    <m/>
  </r>
  <r>
    <s v="BMC035"/>
    <x v="0"/>
    <s v="LABORF"/>
    <s v="2026"/>
    <n v="69910.559999999998"/>
    <s v="GU001"/>
    <s v="218DN0"/>
    <s v="2191"/>
    <s v="601000"/>
    <m/>
    <m/>
    <s v="0"/>
    <s v="District"/>
    <s v="2"/>
    <s v="Bakersfield College"/>
    <s v="21"/>
    <x v="6"/>
    <s v="218"/>
    <s v="Dean of Instruction"/>
    <s v="218D"/>
    <s v="Dean of Instruction"/>
    <m/>
    <m/>
    <m/>
  </r>
  <r>
    <s v="BMC827"/>
    <x v="0"/>
    <s v="LABORF"/>
    <s v="2026"/>
    <n v="55979.4"/>
    <s v="GU001"/>
    <s v="218EDU"/>
    <s v="2191"/>
    <s v="611000"/>
    <m/>
    <m/>
    <s v="0"/>
    <s v="District"/>
    <s v="2"/>
    <s v="Bakersfield College"/>
    <s v="21"/>
    <x v="6"/>
    <s v="218"/>
    <s v="Dean of Instruction"/>
    <s v="218E"/>
    <s v="BC Education"/>
    <m/>
    <m/>
    <m/>
  </r>
  <r>
    <s v="BMF319"/>
    <x v="0"/>
    <s v="LABORF"/>
    <s v="2026"/>
    <n v="116251.08"/>
    <s v="GU001"/>
    <s v="218EDU"/>
    <s v="1100"/>
    <s v="493072"/>
    <m/>
    <m/>
    <s v="0"/>
    <s v="District"/>
    <s v="2"/>
    <s v="Bakersfield College"/>
    <s v="21"/>
    <x v="6"/>
    <s v="218"/>
    <s v="Dean of Instruction"/>
    <s v="218E"/>
    <s v="BC Education"/>
    <m/>
    <m/>
    <m/>
  </r>
  <r>
    <s v="BMC074"/>
    <x v="0"/>
    <s v="LABORF"/>
    <s v="2026"/>
    <n v="29799.48"/>
    <s v="GU001"/>
    <s v="218EDU"/>
    <s v="2211"/>
    <s v="493072"/>
    <m/>
    <m/>
    <s v="0"/>
    <s v="District"/>
    <s v="2"/>
    <s v="Bakersfield College"/>
    <s v="21"/>
    <x v="6"/>
    <s v="218"/>
    <s v="Dean of Instruction"/>
    <s v="218E"/>
    <s v="BC Education"/>
    <m/>
    <m/>
    <m/>
  </r>
  <r>
    <s v="BMF259"/>
    <x v="0"/>
    <s v="LABORF"/>
    <s v="2026"/>
    <n v="0"/>
    <s v="GU001"/>
    <s v="218EDU"/>
    <s v="1100"/>
    <s v="493072"/>
    <m/>
    <m/>
    <s v="0"/>
    <s v="District"/>
    <s v="2"/>
    <s v="Bakersfield College"/>
    <s v="21"/>
    <x v="6"/>
    <s v="218"/>
    <s v="Dean of Instruction"/>
    <s v="218E"/>
    <s v="BC Education"/>
    <m/>
    <m/>
    <m/>
  </r>
  <r>
    <s v="BMF207"/>
    <x v="0"/>
    <s v="LABORF"/>
    <s v="2026"/>
    <n v="102091.96"/>
    <s v="GU001"/>
    <s v="218FC1"/>
    <s v="1100"/>
    <s v="130500"/>
    <m/>
    <m/>
    <s v="0"/>
    <s v="District"/>
    <s v="2"/>
    <s v="Bakersfield College"/>
    <s v="21"/>
    <x v="6"/>
    <s v="218"/>
    <s v="Dean of Instruction"/>
    <s v="218F"/>
    <s v="BC FACE"/>
    <m/>
    <m/>
    <m/>
  </r>
  <r>
    <s v="BMF562"/>
    <x v="0"/>
    <s v="LABORF"/>
    <s v="2026"/>
    <n v="0"/>
    <s v="GU001"/>
    <s v="218FC1"/>
    <s v="1100"/>
    <s v="130500"/>
    <m/>
    <m/>
    <s v="0"/>
    <s v="District"/>
    <s v="2"/>
    <s v="Bakersfield College"/>
    <s v="21"/>
    <x v="6"/>
    <s v="218"/>
    <s v="Dean of Instruction"/>
    <s v="218F"/>
    <s v="BC FACE"/>
    <m/>
    <m/>
    <m/>
  </r>
  <r>
    <s v="BMF347"/>
    <x v="0"/>
    <s v="LABORF"/>
    <s v="2026"/>
    <n v="110649.45"/>
    <s v="GU001"/>
    <s v="218FC2"/>
    <s v="1100"/>
    <s v="130600"/>
    <m/>
    <m/>
    <s v="0"/>
    <s v="District"/>
    <s v="2"/>
    <s v="Bakersfield College"/>
    <s v="21"/>
    <x v="6"/>
    <s v="218"/>
    <s v="Dean of Instruction"/>
    <s v="218F"/>
    <s v="BC FACE"/>
    <m/>
    <m/>
    <m/>
  </r>
  <r>
    <s v="BPE719"/>
    <x v="0"/>
    <s v="LABORF"/>
    <s v="2026"/>
    <n v="0"/>
    <s v="RP108"/>
    <s v="218KS4"/>
    <s v="2394"/>
    <s v="676000"/>
    <m/>
    <m/>
    <s v="0"/>
    <s v="District"/>
    <s v="2"/>
    <s v="Bakersfield College"/>
    <s v="21"/>
    <x v="6"/>
    <s v="218"/>
    <s v="Dean of Instruction"/>
    <s v="218K"/>
    <s v="FACULTY GRANTS"/>
    <m/>
    <m/>
    <m/>
  </r>
  <r>
    <s v="BPE722"/>
    <x v="0"/>
    <s v="LABORF"/>
    <s v="2026"/>
    <n v="0"/>
    <s v="RP108"/>
    <s v="218KS4"/>
    <s v="2394"/>
    <s v="676000"/>
    <m/>
    <m/>
    <s v="0"/>
    <s v="District"/>
    <s v="2"/>
    <s v="Bakersfield College"/>
    <s v="21"/>
    <x v="6"/>
    <s v="218"/>
    <s v="Dean of Instruction"/>
    <s v="218K"/>
    <s v="FACULTY GRANTS"/>
    <m/>
    <m/>
    <m/>
  </r>
  <r>
    <s v="BMC587"/>
    <x v="0"/>
    <s v="LABORF"/>
    <s v="2026"/>
    <n v="38154.519999999997"/>
    <s v="CD002"/>
    <s v="219CD1"/>
    <s v="2191"/>
    <s v="692000"/>
    <m/>
    <m/>
    <s v="0"/>
    <s v="District"/>
    <s v="2"/>
    <s v="Bakersfield College"/>
    <s v="21"/>
    <x v="6"/>
    <s v="219"/>
    <s v="BC Director CDC"/>
    <s v="219C"/>
    <s v="BC Director CDC"/>
    <m/>
    <m/>
    <m/>
  </r>
  <r>
    <s v="BMC079"/>
    <x v="0"/>
    <s v="LABORF"/>
    <s v="2026"/>
    <n v="14113.22"/>
    <s v="CD002"/>
    <s v="219CD1"/>
    <s v="2191"/>
    <s v="692000"/>
    <m/>
    <m/>
    <s v="0"/>
    <s v="District"/>
    <s v="2"/>
    <s v="Bakersfield College"/>
    <s v="21"/>
    <x v="6"/>
    <s v="219"/>
    <s v="BC Director CDC"/>
    <s v="219C"/>
    <s v="BC Director CDC"/>
    <m/>
    <m/>
    <m/>
  </r>
  <r>
    <s v="BMC219"/>
    <x v="0"/>
    <s v="LABORF"/>
    <s v="2026"/>
    <n v="15876.3"/>
    <s v="CD002"/>
    <s v="219CD1"/>
    <s v="2191"/>
    <s v="692000"/>
    <m/>
    <m/>
    <s v="0"/>
    <s v="District"/>
    <s v="2"/>
    <s v="Bakersfield College"/>
    <s v="21"/>
    <x v="6"/>
    <s v="219"/>
    <s v="BC Director CDC"/>
    <s v="219C"/>
    <s v="BC Director CDC"/>
    <m/>
    <m/>
    <m/>
  </r>
  <r>
    <s v="BMC228"/>
    <x v="0"/>
    <s v="LABORF"/>
    <s v="2026"/>
    <n v="16212.88"/>
    <s v="CD002"/>
    <s v="219CD1"/>
    <s v="2191"/>
    <s v="692000"/>
    <m/>
    <m/>
    <s v="0"/>
    <s v="District"/>
    <s v="2"/>
    <s v="Bakersfield College"/>
    <s v="21"/>
    <x v="6"/>
    <s v="219"/>
    <s v="BC Director CDC"/>
    <s v="219C"/>
    <s v="BC Director CDC"/>
    <m/>
    <m/>
    <m/>
  </r>
  <r>
    <s v="BMN127"/>
    <x v="0"/>
    <s v="LABORF"/>
    <s v="2026"/>
    <n v="61084.88"/>
    <s v="CD002"/>
    <s v="219CD1"/>
    <s v="2110"/>
    <s v="692000"/>
    <m/>
    <m/>
    <s v="0"/>
    <s v="District"/>
    <s v="2"/>
    <s v="Bakersfield College"/>
    <s v="21"/>
    <x v="6"/>
    <s v="219"/>
    <s v="BC Director CDC"/>
    <s v="219C"/>
    <s v="BC Director CDC"/>
    <m/>
    <m/>
    <m/>
  </r>
  <r>
    <s v="BMC743"/>
    <x v="0"/>
    <s v="LABORF"/>
    <s v="2026"/>
    <n v="0"/>
    <s v="CD004"/>
    <s v="219CD4"/>
    <s v="2191"/>
    <s v="682000"/>
    <m/>
    <m/>
    <s v="0"/>
    <s v="District"/>
    <s v="2"/>
    <s v="Bakersfield College"/>
    <s v="21"/>
    <x v="6"/>
    <s v="219"/>
    <s v="BC Director CDC"/>
    <s v="219C"/>
    <s v="BC Director CDC"/>
    <m/>
    <m/>
    <m/>
  </r>
  <r>
    <s v="BMC247"/>
    <x v="0"/>
    <s v="LABORF"/>
    <s v="2026"/>
    <n v="54614"/>
    <s v="GU001"/>
    <s v="21ACTE"/>
    <s v="2191"/>
    <s v="601000"/>
    <m/>
    <m/>
    <s v="0"/>
    <s v="District"/>
    <s v="2"/>
    <s v="Bakersfield College"/>
    <s v="21"/>
    <x v="6"/>
    <s v="21A"/>
    <s v="BC Director Career Education"/>
    <s v="21AC"/>
    <s v="BC Director CTE"/>
    <m/>
    <m/>
    <m/>
  </r>
  <r>
    <s v="BMC175"/>
    <x v="0"/>
    <s v="LABORF"/>
    <s v="2026"/>
    <n v="48689.21"/>
    <s v="GU001"/>
    <s v="21ACTE"/>
    <s v="2191"/>
    <s v="602010"/>
    <m/>
    <m/>
    <s v="0"/>
    <s v="District"/>
    <s v="2"/>
    <s v="Bakersfield College"/>
    <s v="21"/>
    <x v="6"/>
    <s v="21A"/>
    <s v="BC Director Career Education"/>
    <s v="21AC"/>
    <s v="BC Director CTE"/>
    <m/>
    <m/>
    <m/>
  </r>
  <r>
    <s v="BMF089"/>
    <x v="0"/>
    <s v="LABORF"/>
    <s v="2026"/>
    <n v="0"/>
    <s v="GU001"/>
    <s v="21AEIT"/>
    <s v="1100"/>
    <s v="095600"/>
    <m/>
    <m/>
    <s v="0"/>
    <s v="District"/>
    <s v="2"/>
    <s v="Bakersfield College"/>
    <s v="21"/>
    <x v="6"/>
    <s v="21A"/>
    <s v="BC Director Career Education"/>
    <s v="21AE"/>
    <s v="Engineering Systems"/>
    <m/>
    <m/>
    <m/>
  </r>
  <r>
    <s v="BMF606"/>
    <x v="0"/>
    <s v="LABORF"/>
    <s v="2026"/>
    <n v="116251.08"/>
    <s v="GU001"/>
    <s v="21AEIT"/>
    <s v="1100"/>
    <s v="095600"/>
    <m/>
    <m/>
    <s v="0"/>
    <s v="District"/>
    <s v="2"/>
    <s v="Bakersfield College"/>
    <s v="21"/>
    <x v="6"/>
    <s v="21A"/>
    <s v="BC Director Career Education"/>
    <s v="21AE"/>
    <s v="Engineering Systems"/>
    <m/>
    <m/>
    <m/>
  </r>
  <r>
    <s v="BMF180"/>
    <x v="0"/>
    <s v="LABORF"/>
    <s v="2026"/>
    <n v="0"/>
    <s v="GU001"/>
    <s v="21AEIT"/>
    <s v="1100"/>
    <s v="090100"/>
    <m/>
    <m/>
    <s v="0"/>
    <s v="District"/>
    <s v="2"/>
    <s v="Bakersfield College"/>
    <s v="21"/>
    <x v="6"/>
    <s v="21A"/>
    <s v="BC Director Career Education"/>
    <s v="21AE"/>
    <s v="Engineering Systems"/>
    <m/>
    <m/>
    <m/>
  </r>
  <r>
    <s v="BMC125"/>
    <x v="0"/>
    <s v="LABORF"/>
    <s v="2026"/>
    <n v="51982.42"/>
    <s v="GU001"/>
    <s v="21AEIT"/>
    <s v="2211"/>
    <s v="090100"/>
    <m/>
    <m/>
    <s v="0"/>
    <s v="District"/>
    <s v="2"/>
    <s v="Bakersfield College"/>
    <s v="21"/>
    <x v="6"/>
    <s v="21A"/>
    <s v="BC Director Career Education"/>
    <s v="21AE"/>
    <s v="Engineering Systems"/>
    <m/>
    <m/>
    <m/>
  </r>
  <r>
    <s v="BEF007"/>
    <x v="0"/>
    <s v="LABORF"/>
    <s v="2026"/>
    <n v="102091.96"/>
    <s v="GU001"/>
    <s v="21AEIT"/>
    <s v="1100"/>
    <s v="093410"/>
    <m/>
    <m/>
    <s v="0"/>
    <s v="District"/>
    <s v="2"/>
    <s v="Bakersfield College"/>
    <s v="21"/>
    <x v="6"/>
    <s v="21A"/>
    <s v="BC Director Career Education"/>
    <s v="21AE"/>
    <s v="Engineering Systems"/>
    <m/>
    <m/>
    <m/>
  </r>
  <r>
    <s v="BMF563"/>
    <x v="0"/>
    <s v="LABORF"/>
    <s v="2026"/>
    <n v="0"/>
    <s v="GU001"/>
    <s v="21AIND"/>
    <s v="1100"/>
    <s v="095600"/>
    <m/>
    <m/>
    <s v="0"/>
    <s v="District"/>
    <s v="2"/>
    <s v="Bakersfield College"/>
    <s v="21"/>
    <x v="6"/>
    <s v="21A"/>
    <s v="BC Director Career Education"/>
    <s v="21AI"/>
    <s v="Industrial Tech"/>
    <m/>
    <m/>
    <m/>
  </r>
  <r>
    <s v="BMF602"/>
    <x v="0"/>
    <s v="LABORF"/>
    <s v="2026"/>
    <n v="122802.11"/>
    <s v="GU001"/>
    <s v="21AIND"/>
    <s v="1100"/>
    <s v="093500"/>
    <m/>
    <m/>
    <s v="0"/>
    <s v="District"/>
    <s v="2"/>
    <s v="Bakersfield College"/>
    <s v="21"/>
    <x v="6"/>
    <s v="21A"/>
    <s v="BC Director Career Education"/>
    <s v="21AI"/>
    <s v="Industrial Tech"/>
    <m/>
    <m/>
    <m/>
  </r>
  <r>
    <s v="BMC868"/>
    <x v="0"/>
    <s v="LABORF"/>
    <s v="2026"/>
    <n v="12369.4"/>
    <s v="RP282"/>
    <s v="21APQD"/>
    <s v="2191"/>
    <s v="601000"/>
    <m/>
    <m/>
    <s v="0"/>
    <s v="District"/>
    <s v="2"/>
    <s v="Bakersfield College"/>
    <s v="21"/>
    <x v="6"/>
    <s v="21A"/>
    <s v="BC Director Career Education"/>
    <s v="21AP"/>
    <s v="BC Apprenticeship Program"/>
    <m/>
    <m/>
    <m/>
  </r>
  <r>
    <s v="BMN019"/>
    <x v="0"/>
    <s v="LABORF"/>
    <s v="2026"/>
    <n v="86720.5"/>
    <s v="RP613"/>
    <s v="21AWR9"/>
    <s v="2110"/>
    <s v="679000"/>
    <s v="R84668"/>
    <m/>
    <s v="0"/>
    <s v="District"/>
    <s v="2"/>
    <s v="Bakersfield College"/>
    <s v="21"/>
    <x v="6"/>
    <s v="21A"/>
    <s v="BC Director Career Education"/>
    <s v="21AW"/>
    <s v="BC Strong Workforce"/>
    <m/>
    <m/>
    <m/>
  </r>
  <r>
    <s v="BMM069"/>
    <x v="0"/>
    <s v="LABORF"/>
    <s v="2026"/>
    <n v="176097.94"/>
    <s v="GU001"/>
    <s v="21BBD0"/>
    <s v="1214"/>
    <s v="601000"/>
    <m/>
    <m/>
    <s v="0"/>
    <s v="District"/>
    <s v="2"/>
    <s v="Bakersfield College"/>
    <s v="21"/>
    <x v="6"/>
    <s v="21B"/>
    <s v="Dean English"/>
    <s v="21BB"/>
    <s v="BC English Dept"/>
    <m/>
    <m/>
    <m/>
  </r>
  <r>
    <s v="BMF620"/>
    <x v="0"/>
    <s v="LABORF"/>
    <s v="2026"/>
    <n v="110649.45"/>
    <s v="GU001"/>
    <s v="21BCM1"/>
    <s v="1100"/>
    <s v="060100"/>
    <m/>
    <m/>
    <s v="0"/>
    <s v="District"/>
    <s v="2"/>
    <s v="Bakersfield College"/>
    <s v="21"/>
    <x v="6"/>
    <s v="21B"/>
    <s v="Dean English"/>
    <s v="21BC"/>
    <s v="English Grants"/>
    <m/>
    <m/>
    <m/>
  </r>
  <r>
    <s v="BMF635"/>
    <x v="0"/>
    <s v="LABORF"/>
    <s v="2026"/>
    <n v="0"/>
    <s v="GU001"/>
    <s v="21BCM1"/>
    <s v="1100"/>
    <s v="060100"/>
    <m/>
    <m/>
    <s v="0"/>
    <s v="District"/>
    <s v="2"/>
    <s v="Bakersfield College"/>
    <s v="21"/>
    <x v="6"/>
    <s v="21B"/>
    <s v="Dean English"/>
    <s v="21BC"/>
    <s v="English Grants"/>
    <m/>
    <m/>
    <m/>
  </r>
  <r>
    <s v="BMF281"/>
    <x v="0"/>
    <s v="LABORF"/>
    <s v="2026"/>
    <n v="0"/>
    <s v="GU001"/>
    <s v="21BCM1"/>
    <s v="1100"/>
    <s v="060100"/>
    <m/>
    <m/>
    <s v="0"/>
    <s v="District"/>
    <s v="2"/>
    <s v="Bakersfield College"/>
    <s v="21"/>
    <x v="6"/>
    <s v="21B"/>
    <s v="Dean English"/>
    <s v="21BC"/>
    <s v="English Grants"/>
    <m/>
    <m/>
    <m/>
  </r>
  <r>
    <s v="BMF654"/>
    <x v="0"/>
    <s v="LABORF"/>
    <s v="2026"/>
    <n v="102749.01"/>
    <s v="GU001"/>
    <s v="21BCM1"/>
    <s v="1100"/>
    <s v="150600"/>
    <m/>
    <m/>
    <s v="0"/>
    <s v="District"/>
    <s v="2"/>
    <s v="Bakersfield College"/>
    <s v="21"/>
    <x v="6"/>
    <s v="21B"/>
    <s v="Dean English"/>
    <s v="21BC"/>
    <s v="English Grants"/>
    <m/>
    <m/>
    <m/>
  </r>
  <r>
    <s v="BMF507"/>
    <x v="0"/>
    <s v="LABORF"/>
    <s v="2026"/>
    <n v="124389.13"/>
    <s v="GU001"/>
    <s v="21BCM2"/>
    <s v="1100"/>
    <s v="060200"/>
    <m/>
    <m/>
    <s v="0"/>
    <s v="District"/>
    <s v="2"/>
    <s v="Bakersfield College"/>
    <s v="21"/>
    <x v="6"/>
    <s v="21B"/>
    <s v="Dean English"/>
    <s v="21BC"/>
    <s v="English Grants"/>
    <m/>
    <m/>
    <m/>
  </r>
  <r>
    <s v="BMF531"/>
    <x v="0"/>
    <s v="LABORF"/>
    <s v="2026"/>
    <n v="154352.71"/>
    <s v="GU001"/>
    <s v="21BEE1"/>
    <s v="1100"/>
    <s v="150100"/>
    <m/>
    <m/>
    <s v="0"/>
    <s v="District"/>
    <s v="2"/>
    <s v="Bakersfield College"/>
    <s v="21"/>
    <x v="6"/>
    <s v="21B"/>
    <s v="Dean English"/>
    <s v="21BE"/>
    <s v="Dean English"/>
    <m/>
    <m/>
    <m/>
  </r>
  <r>
    <s v="BMF515"/>
    <x v="0"/>
    <s v="LABORF"/>
    <s v="2026"/>
    <n v="154352.71"/>
    <s v="GU001"/>
    <s v="21BEE1"/>
    <s v="1100"/>
    <s v="150100"/>
    <m/>
    <m/>
    <s v="0"/>
    <s v="District"/>
    <s v="2"/>
    <s v="Bakersfield College"/>
    <s v="21"/>
    <x v="6"/>
    <s v="21B"/>
    <s v="Dean English"/>
    <s v="21BE"/>
    <s v="Dean English"/>
    <m/>
    <m/>
    <m/>
  </r>
  <r>
    <s v="BMF458"/>
    <x v="0"/>
    <s v="LABORF"/>
    <s v="2026"/>
    <n v="102749.01"/>
    <s v="GU001"/>
    <s v="21BEE1"/>
    <s v="1100"/>
    <s v="150100"/>
    <m/>
    <m/>
    <s v="0"/>
    <s v="District"/>
    <s v="2"/>
    <s v="Bakersfield College"/>
    <s v="21"/>
    <x v="6"/>
    <s v="21B"/>
    <s v="Dean English"/>
    <s v="21BE"/>
    <s v="Dean English"/>
    <m/>
    <m/>
    <m/>
  </r>
  <r>
    <s v="BMF231"/>
    <x v="0"/>
    <s v="LABORF"/>
    <s v="2026"/>
    <n v="0"/>
    <s v="GU001"/>
    <s v="21BEE1"/>
    <s v="1100"/>
    <s v="150100"/>
    <m/>
    <m/>
    <s v="0"/>
    <s v="District"/>
    <s v="2"/>
    <s v="Bakersfield College"/>
    <s v="21"/>
    <x v="6"/>
    <s v="21B"/>
    <s v="Dean English"/>
    <s v="21BE"/>
    <s v="Dean English"/>
    <m/>
    <m/>
    <m/>
  </r>
  <r>
    <s v="BMF239"/>
    <x v="0"/>
    <s v="LABORF"/>
    <s v="2026"/>
    <n v="0"/>
    <s v="GU001"/>
    <s v="21BEE1"/>
    <s v="1100"/>
    <s v="150100"/>
    <m/>
    <m/>
    <s v="0"/>
    <s v="District"/>
    <s v="2"/>
    <s v="Bakersfield College"/>
    <s v="21"/>
    <x v="6"/>
    <s v="21B"/>
    <s v="Dean English"/>
    <s v="21BE"/>
    <s v="Dean English"/>
    <m/>
    <m/>
    <m/>
  </r>
  <r>
    <s v="BMF067"/>
    <x v="0"/>
    <s v="LABORF"/>
    <s v="2026"/>
    <n v="154352.71"/>
    <s v="GU001"/>
    <s v="21BEE1"/>
    <s v="1100"/>
    <s v="150100"/>
    <m/>
    <m/>
    <s v="0"/>
    <s v="District"/>
    <s v="2"/>
    <s v="Bakersfield College"/>
    <s v="21"/>
    <x v="6"/>
    <s v="21B"/>
    <s v="Dean English"/>
    <s v="21BE"/>
    <s v="Dean English"/>
    <m/>
    <m/>
    <m/>
  </r>
  <r>
    <s v="BMF152"/>
    <x v="0"/>
    <s v="LABORF"/>
    <s v="2026"/>
    <n v="102749.01"/>
    <s v="GU001"/>
    <s v="21BEE1"/>
    <s v="1100"/>
    <s v="150100"/>
    <m/>
    <m/>
    <s v="0"/>
    <s v="District"/>
    <s v="2"/>
    <s v="Bakersfield College"/>
    <s v="21"/>
    <x v="6"/>
    <s v="21B"/>
    <s v="Dean English"/>
    <s v="21BE"/>
    <s v="Dean English"/>
    <m/>
    <m/>
    <m/>
  </r>
  <r>
    <s v="BTF045"/>
    <x v="0"/>
    <s v="LABORF"/>
    <s v="2026"/>
    <n v="0"/>
    <s v="GU001"/>
    <s v="21BEE1"/>
    <s v="1311"/>
    <s v="150100"/>
    <m/>
    <m/>
    <s v="0"/>
    <s v="District"/>
    <s v="2"/>
    <s v="Bakersfield College"/>
    <s v="21"/>
    <x v="6"/>
    <s v="21B"/>
    <s v="Dean English"/>
    <s v="21BE"/>
    <s v="Dean English"/>
    <m/>
    <m/>
    <m/>
  </r>
  <r>
    <s v="BMF463"/>
    <x v="0"/>
    <s v="LABORF"/>
    <s v="2026"/>
    <n v="100242.94"/>
    <s v="GU001"/>
    <s v="21DHC1"/>
    <s v="1100"/>
    <s v="123010"/>
    <m/>
    <m/>
    <s v="0"/>
    <s v="District"/>
    <s v="2"/>
    <s v="Bakersfield College"/>
    <s v="21"/>
    <x v="6"/>
    <s v="21D"/>
    <s v="BC Assoc Dean Nursing"/>
    <s v="21DH"/>
    <s v="BC Assc Dean Nursing"/>
    <m/>
    <m/>
    <m/>
  </r>
  <r>
    <s v="BMC660"/>
    <x v="0"/>
    <s v="LABORF"/>
    <s v="2026"/>
    <n v="40733.65"/>
    <s v="GU001"/>
    <s v="21DHC1"/>
    <s v="2191"/>
    <s v="601000"/>
    <m/>
    <m/>
    <s v="0"/>
    <s v="District"/>
    <s v="2"/>
    <s v="Bakersfield College"/>
    <s v="21"/>
    <x v="6"/>
    <s v="21D"/>
    <s v="BC Assoc Dean Nursing"/>
    <s v="21DH"/>
    <s v="BC Assc Dean Nursing"/>
    <m/>
    <m/>
    <m/>
  </r>
  <r>
    <s v="BMF122"/>
    <x v="0"/>
    <s v="LABORF"/>
    <s v="2026"/>
    <n v="149622.44"/>
    <s v="GU001"/>
    <s v="21DHC1"/>
    <s v="1100"/>
    <s v="123010"/>
    <m/>
    <m/>
    <s v="0"/>
    <s v="District"/>
    <s v="2"/>
    <s v="Bakersfield College"/>
    <s v="21"/>
    <x v="6"/>
    <s v="21D"/>
    <s v="BC Assoc Dean Nursing"/>
    <s v="21DH"/>
    <s v="BC Assc Dean Nursing"/>
    <m/>
    <m/>
    <m/>
  </r>
  <r>
    <s v="BMC099"/>
    <x v="0"/>
    <s v="LABORF"/>
    <s v="2026"/>
    <n v="66541.83"/>
    <s v="GU001"/>
    <s v="21DHC1"/>
    <s v="2211"/>
    <s v="123010"/>
    <m/>
    <m/>
    <s v="0"/>
    <s v="District"/>
    <s v="2"/>
    <s v="Bakersfield College"/>
    <s v="21"/>
    <x v="6"/>
    <s v="21D"/>
    <s v="BC Assoc Dean Nursing"/>
    <s v="21DH"/>
    <s v="BC Assc Dean Nursing"/>
    <m/>
    <m/>
    <m/>
  </r>
  <r>
    <s v="BMF623"/>
    <x v="0"/>
    <s v="LABORF"/>
    <s v="2026"/>
    <n v="102749.01"/>
    <s v="GU001"/>
    <s v="21DHC1"/>
    <s v="1100"/>
    <s v="123010"/>
    <m/>
    <m/>
    <s v="0"/>
    <s v="District"/>
    <s v="2"/>
    <s v="Bakersfield College"/>
    <s v="21"/>
    <x v="6"/>
    <s v="21D"/>
    <s v="BC Assoc Dean Nursing"/>
    <s v="21DH"/>
    <s v="BC Assc Dean Nursing"/>
    <m/>
    <m/>
    <m/>
  </r>
  <r>
    <s v="BMF498"/>
    <x v="0"/>
    <s v="LABORF"/>
    <s v="2026"/>
    <n v="0"/>
    <s v="GU001"/>
    <s v="21DHC1"/>
    <s v="1100"/>
    <s v="123010"/>
    <m/>
    <m/>
    <s v="0"/>
    <s v="District"/>
    <s v="2"/>
    <s v="Bakersfield College"/>
    <s v="21"/>
    <x v="6"/>
    <s v="21D"/>
    <s v="BC Assoc Dean Nursing"/>
    <s v="21DH"/>
    <s v="BC Assc Dean Nursing"/>
    <m/>
    <m/>
    <m/>
  </r>
  <r>
    <s v="BMN183"/>
    <x v="0"/>
    <s v="LABORF"/>
    <s v="2026"/>
    <n v="88888.51"/>
    <s v="RP113"/>
    <s v="21DHC7"/>
    <s v="2110"/>
    <s v="601000"/>
    <m/>
    <m/>
    <s v="0"/>
    <s v="District"/>
    <s v="2"/>
    <s v="Bakersfield College"/>
    <s v="21"/>
    <x v="6"/>
    <s v="21D"/>
    <s v="BC Assoc Dean Nursing"/>
    <s v="21DH"/>
    <s v="BC Assc Dean Nursing"/>
    <m/>
    <m/>
    <m/>
  </r>
  <r>
    <s v="BMF095"/>
    <x v="0"/>
    <s v="LABORF"/>
    <s v="2026"/>
    <n v="119157.35"/>
    <s v="GU001"/>
    <s v="21DRT1"/>
    <s v="1100"/>
    <s v="122500"/>
    <m/>
    <m/>
    <s v="0"/>
    <s v="District"/>
    <s v="2"/>
    <s v="Bakersfield College"/>
    <s v="21"/>
    <x v="6"/>
    <s v="21D"/>
    <s v="BC Assoc Dean Nursing"/>
    <s v="21DR"/>
    <s v="BC Rad Tech"/>
    <m/>
    <m/>
    <m/>
  </r>
  <r>
    <s v="BMN059"/>
    <x v="0"/>
    <s v="LABORF"/>
    <s v="2026"/>
    <n v="0"/>
    <s v="RP264"/>
    <s v="21ETV5"/>
    <s v="2110"/>
    <s v="601000"/>
    <m/>
    <m/>
    <s v="0"/>
    <s v="District"/>
    <s v="2"/>
    <s v="Bakersfield College"/>
    <s v="21"/>
    <x v="6"/>
    <s v="21E"/>
    <s v="BC Dir Dual Enrollment"/>
    <s v="21ET"/>
    <s v="BC Health Science Grants"/>
    <m/>
    <m/>
    <m/>
  </r>
  <r>
    <s v="BMC811"/>
    <x v="0"/>
    <s v="LABORF"/>
    <s v="2026"/>
    <n v="0"/>
    <s v="RP264"/>
    <s v="21ETV5"/>
    <s v="2191"/>
    <s v="601000"/>
    <m/>
    <m/>
    <s v="0"/>
    <s v="District"/>
    <s v="2"/>
    <s v="Bakersfield College"/>
    <s v="21"/>
    <x v="6"/>
    <s v="21E"/>
    <s v="BC Dir Dual Enrollment"/>
    <s v="21ET"/>
    <s v="BC Health Science Grants"/>
    <m/>
    <m/>
    <m/>
  </r>
  <r>
    <s v="BMF184"/>
    <x v="0"/>
    <s v="LABORF"/>
    <s v="2026"/>
    <n v="102091.96"/>
    <s v="GU001"/>
    <s v="21FFL2"/>
    <s v="1100"/>
    <s v="110500"/>
    <m/>
    <m/>
    <s v="0"/>
    <s v="District"/>
    <s v="2"/>
    <s v="Bakersfield College"/>
    <s v="21"/>
    <x v="6"/>
    <s v="21F"/>
    <s v="BC DEAN"/>
    <s v="21FF"/>
    <s v="BC FOREIGN LANGUAGE"/>
    <m/>
    <m/>
    <m/>
  </r>
  <r>
    <s v="BMF527"/>
    <x v="0"/>
    <s v="LABORF"/>
    <s v="2026"/>
    <n v="154352.71"/>
    <s v="GU001"/>
    <s v="21FPL1"/>
    <s v="1100"/>
    <s v="150900"/>
    <m/>
    <m/>
    <s v="0"/>
    <s v="District"/>
    <s v="2"/>
    <s v="Bakersfield College"/>
    <s v="21"/>
    <x v="6"/>
    <s v="21F"/>
    <s v="BC DEAN"/>
    <s v="21FP"/>
    <s v="BC PHILOSOPHY"/>
    <m/>
    <m/>
    <m/>
  </r>
  <r>
    <s v="BMF248"/>
    <x v="0"/>
    <s v="LABORF"/>
    <s v="2026"/>
    <n v="145973.12"/>
    <s v="GU001"/>
    <s v="21GBE1"/>
    <s v="1100"/>
    <s v="220800"/>
    <m/>
    <m/>
    <s v="0"/>
    <s v="District"/>
    <s v="2"/>
    <s v="Bakersfield College"/>
    <s v="21"/>
    <x v="6"/>
    <s v="21G"/>
    <s v="BC Dean of Instruction"/>
    <s v="21GB"/>
    <s v="BC BEHAVIORIAL SCIENCE"/>
    <m/>
    <m/>
    <m/>
  </r>
  <r>
    <s v="BMF627"/>
    <x v="0"/>
    <s v="LABORF"/>
    <s v="2026"/>
    <n v="135550.56"/>
    <s v="GU001"/>
    <s v="21GBE1"/>
    <s v="1100"/>
    <s v="200100"/>
    <m/>
    <m/>
    <s v="0"/>
    <s v="District"/>
    <s v="2"/>
    <s v="Bakersfield College"/>
    <s v="21"/>
    <x v="6"/>
    <s v="21G"/>
    <s v="BC Dean of Instruction"/>
    <s v="21GB"/>
    <s v="BC BEHAVIORIAL SCIENCE"/>
    <m/>
    <m/>
    <m/>
  </r>
  <r>
    <s v="BMF659"/>
    <x v="0"/>
    <s v="LABORF"/>
    <s v="2026"/>
    <n v="102749.01"/>
    <s v="GU001"/>
    <s v="21GBE1"/>
    <s v="1100"/>
    <s v="220200"/>
    <m/>
    <m/>
    <s v="0"/>
    <s v="District"/>
    <s v="2"/>
    <s v="Bakersfield College"/>
    <s v="21"/>
    <x v="6"/>
    <s v="21G"/>
    <s v="BC Dean of Instruction"/>
    <s v="21GB"/>
    <s v="BC BEHAVIORIAL SCIENCE"/>
    <m/>
    <m/>
    <m/>
  </r>
  <r>
    <s v="BMF182"/>
    <x v="0"/>
    <s v="LABORF"/>
    <s v="2026"/>
    <n v="118368.9"/>
    <s v="GU001"/>
    <s v="21GLI0"/>
    <s v="1241"/>
    <s v="612000"/>
    <m/>
    <m/>
    <s v="0"/>
    <s v="District"/>
    <s v="2"/>
    <s v="Bakersfield College"/>
    <s v="21"/>
    <x v="6"/>
    <s v="21G"/>
    <s v="BC Dean of Instruction"/>
    <s v="21GL"/>
    <s v="BC LIBRARY"/>
    <m/>
    <m/>
    <m/>
  </r>
  <r>
    <s v="BMC111"/>
    <x v="0"/>
    <s v="LABORF"/>
    <s v="2026"/>
    <n v="41088.35"/>
    <s v="GU001"/>
    <s v="21GLI0"/>
    <s v="2191"/>
    <s v="612000"/>
    <m/>
    <m/>
    <s v="0"/>
    <s v="District"/>
    <s v="2"/>
    <s v="Bakersfield College"/>
    <s v="21"/>
    <x v="6"/>
    <s v="21G"/>
    <s v="BC Dean of Instruction"/>
    <s v="21GL"/>
    <s v="BC LIBRARY"/>
    <m/>
    <m/>
    <m/>
  </r>
  <r>
    <s v="BMF448"/>
    <x v="0"/>
    <s v="LABORF"/>
    <s v="2026"/>
    <n v="147826.54999999999"/>
    <s v="GU001"/>
    <s v="21GLI0"/>
    <s v="1241"/>
    <s v="612000"/>
    <m/>
    <m/>
    <s v="0"/>
    <s v="District"/>
    <s v="2"/>
    <s v="Bakersfield College"/>
    <s v="21"/>
    <x v="6"/>
    <s v="21G"/>
    <s v="BC Dean of Instruction"/>
    <s v="21GL"/>
    <s v="BC LIBRARY"/>
    <m/>
    <m/>
    <m/>
  </r>
  <r>
    <s v="BMC302"/>
    <x v="0"/>
    <s v="LABORF"/>
    <s v="2026"/>
    <n v="16017.96"/>
    <s v="GU001"/>
    <s v="21GLI0"/>
    <s v="2191"/>
    <s v="612000"/>
    <m/>
    <m/>
    <s v="0"/>
    <s v="District"/>
    <s v="2"/>
    <s v="Bakersfield College"/>
    <s v="21"/>
    <x v="6"/>
    <s v="21G"/>
    <s v="BC Dean of Instruction"/>
    <s v="21GL"/>
    <s v="BC LIBRARY"/>
    <m/>
    <m/>
    <m/>
  </r>
  <r>
    <s v="BMC851"/>
    <x v="0"/>
    <s v="LABORF"/>
    <s v="2026"/>
    <n v="5325.03"/>
    <s v="RP500"/>
    <s v="239SY0"/>
    <s v="2191"/>
    <s v="695010"/>
    <m/>
    <m/>
    <s v="0"/>
    <s v="District"/>
    <s v="2"/>
    <s v="Bakersfield College"/>
    <s v="23"/>
    <x v="7"/>
    <s v="239"/>
    <s v="Public Safety"/>
    <s v="239A"/>
    <s v="Public Safety"/>
    <m/>
    <m/>
    <m/>
  </r>
  <r>
    <s v="BMC871"/>
    <x v="0"/>
    <s v="LABORF"/>
    <s v="2026"/>
    <n v="42600.22"/>
    <s v="GU001"/>
    <s v="239SY0"/>
    <s v="2191"/>
    <s v="677010"/>
    <m/>
    <m/>
    <s v="0"/>
    <s v="District"/>
    <s v="2"/>
    <s v="Bakersfield College"/>
    <s v="23"/>
    <x v="7"/>
    <s v="239"/>
    <s v="Public Safety"/>
    <s v="239A"/>
    <s v="Public Safety"/>
    <m/>
    <m/>
    <m/>
  </r>
  <r>
    <s v="BMN131"/>
    <x v="0"/>
    <s v="LABORF"/>
    <s v="2026"/>
    <n v="154898.85999999999"/>
    <s v="GU001"/>
    <s v="239SY0"/>
    <s v="2110"/>
    <s v="677010"/>
    <m/>
    <m/>
    <s v="0"/>
    <s v="District"/>
    <s v="2"/>
    <s v="Bakersfield College"/>
    <s v="23"/>
    <x v="7"/>
    <s v="239"/>
    <s v="Public Safety"/>
    <s v="239A"/>
    <s v="Public Safety"/>
    <m/>
    <m/>
    <m/>
  </r>
  <r>
    <s v="BMC641"/>
    <x v="0"/>
    <s v="LABORF"/>
    <s v="2026"/>
    <n v="5461.4"/>
    <s v="RP500"/>
    <s v="239SY0"/>
    <s v="2191"/>
    <s v="695010"/>
    <m/>
    <m/>
    <s v="0"/>
    <s v="District"/>
    <s v="2"/>
    <s v="Bakersfield College"/>
    <s v="23"/>
    <x v="7"/>
    <s v="239"/>
    <s v="Public Safety"/>
    <s v="239A"/>
    <s v="Public Safety"/>
    <m/>
    <m/>
    <m/>
  </r>
  <r>
    <s v="BMC857"/>
    <x v="0"/>
    <s v="LABORF"/>
    <s v="2026"/>
    <n v="5325.03"/>
    <s v="RP500"/>
    <s v="239SY0"/>
    <s v="2191"/>
    <s v="695010"/>
    <m/>
    <m/>
    <s v="0"/>
    <s v="District"/>
    <s v="2"/>
    <s v="Bakersfield College"/>
    <s v="23"/>
    <x v="7"/>
    <s v="239"/>
    <s v="Public Safety"/>
    <s v="239A"/>
    <s v="Public Safety"/>
    <m/>
    <m/>
    <m/>
  </r>
  <r>
    <s v="BMC507"/>
    <x v="0"/>
    <s v="LABORF"/>
    <s v="2026"/>
    <n v="5325.03"/>
    <s v="RP500"/>
    <s v="239SY0"/>
    <s v="2191"/>
    <s v="695010"/>
    <m/>
    <m/>
    <s v="0"/>
    <s v="District"/>
    <s v="2"/>
    <s v="Bakersfield College"/>
    <s v="23"/>
    <x v="7"/>
    <s v="239"/>
    <s v="Public Safety"/>
    <s v="239A"/>
    <s v="Public Safety"/>
    <m/>
    <m/>
    <m/>
  </r>
  <r>
    <s v="BMC690"/>
    <x v="0"/>
    <s v="LABORF"/>
    <s v="2026"/>
    <n v="42664.4"/>
    <s v="GU001"/>
    <s v="23CMOB"/>
    <s v="2191"/>
    <s v="651000"/>
    <m/>
    <m/>
    <s v="0"/>
    <s v="District"/>
    <s v="2"/>
    <s v="Bakersfield College"/>
    <s v="23"/>
    <x v="7"/>
    <s v="23C"/>
    <s v="M &amp; O Manager"/>
    <s v="23CA"/>
    <s v="M &amp; O Manager"/>
    <m/>
    <m/>
    <m/>
  </r>
  <r>
    <s v="BMC500"/>
    <x v="0"/>
    <s v="LABORF"/>
    <s v="2026"/>
    <n v="20774.21"/>
    <s v="GU001"/>
    <s v="23CMOB"/>
    <s v="2191"/>
    <s v="651000"/>
    <m/>
    <m/>
    <s v="0"/>
    <s v="District"/>
    <s v="2"/>
    <s v="Bakersfield College"/>
    <s v="23"/>
    <x v="7"/>
    <s v="23C"/>
    <s v="M &amp; O Manager"/>
    <s v="23CA"/>
    <s v="M &amp; O Manager"/>
    <m/>
    <m/>
    <m/>
  </r>
  <r>
    <s v="BMC610"/>
    <x v="0"/>
    <s v="LABORF"/>
    <s v="2026"/>
    <n v="40608.53"/>
    <s v="GU001"/>
    <s v="23CMOC"/>
    <s v="2191"/>
    <s v="653000"/>
    <m/>
    <m/>
    <s v="0"/>
    <s v="District"/>
    <s v="2"/>
    <s v="Bakersfield College"/>
    <s v="23"/>
    <x v="7"/>
    <s v="23C"/>
    <s v="M &amp; O Manager"/>
    <s v="23CA"/>
    <s v="M &amp; O Manager"/>
    <m/>
    <m/>
    <m/>
  </r>
  <r>
    <s v="BMC097"/>
    <x v="0"/>
    <s v="LABORF"/>
    <s v="2026"/>
    <n v="36463.919999999998"/>
    <s v="GU001"/>
    <s v="23CMOC"/>
    <s v="2191"/>
    <s v="653000"/>
    <m/>
    <m/>
    <s v="0"/>
    <s v="District"/>
    <s v="2"/>
    <s v="Bakersfield College"/>
    <s v="23"/>
    <x v="7"/>
    <s v="23C"/>
    <s v="M &amp; O Manager"/>
    <s v="23CA"/>
    <s v="M &amp; O Manager"/>
    <m/>
    <m/>
    <m/>
  </r>
  <r>
    <s v="BMC103"/>
    <x v="0"/>
    <s v="LABORF"/>
    <s v="2026"/>
    <n v="36463.919999999998"/>
    <s v="GU001"/>
    <s v="23CMOC"/>
    <s v="2191"/>
    <s v="653000"/>
    <m/>
    <m/>
    <s v="0"/>
    <s v="District"/>
    <s v="2"/>
    <s v="Bakersfield College"/>
    <s v="23"/>
    <x v="7"/>
    <s v="23C"/>
    <s v="M &amp; O Manager"/>
    <s v="23CA"/>
    <s v="M &amp; O Manager"/>
    <m/>
    <m/>
    <m/>
  </r>
  <r>
    <s v="BEC015"/>
    <x v="0"/>
    <s v="LABORF"/>
    <s v="2026"/>
    <n v="68205.460000000006"/>
    <s v="GU001"/>
    <s v="23CMOC"/>
    <s v="2191"/>
    <s v="653000"/>
    <m/>
    <m/>
    <s v="0"/>
    <s v="District"/>
    <s v="2"/>
    <s v="Bakersfield College"/>
    <s v="23"/>
    <x v="7"/>
    <s v="23C"/>
    <s v="M &amp; O Manager"/>
    <s v="23CA"/>
    <s v="M &amp; O Manager"/>
    <m/>
    <m/>
    <m/>
  </r>
  <r>
    <s v="BMN045"/>
    <x v="0"/>
    <s v="LABORF"/>
    <s v="2026"/>
    <n v="88941.42"/>
    <s v="GU001"/>
    <s v="23CMOD"/>
    <s v="2110"/>
    <s v="679000"/>
    <m/>
    <m/>
    <s v="0"/>
    <s v="District"/>
    <s v="2"/>
    <s v="Bakersfield College"/>
    <s v="23"/>
    <x v="7"/>
    <s v="23C"/>
    <s v="M &amp; O Manager"/>
    <s v="23CA"/>
    <s v="M &amp; O Manager"/>
    <m/>
    <m/>
    <m/>
  </r>
  <r>
    <s v="BMC098"/>
    <x v="0"/>
    <s v="LABORF"/>
    <s v="2026"/>
    <n v="48270.81"/>
    <s v="GU001"/>
    <s v="23CMOD"/>
    <s v="2191"/>
    <s v="679000"/>
    <m/>
    <m/>
    <s v="0"/>
    <s v="District"/>
    <s v="2"/>
    <s v="Bakersfield College"/>
    <s v="23"/>
    <x v="7"/>
    <s v="23C"/>
    <s v="M &amp; O Manager"/>
    <s v="23CA"/>
    <s v="M &amp; O Manager"/>
    <m/>
    <m/>
    <m/>
  </r>
  <r>
    <s v="BMN004"/>
    <x v="0"/>
    <s v="LABORF"/>
    <s v="2026"/>
    <n v="41368.58"/>
    <s v="GU001"/>
    <s v="23CMOD"/>
    <s v="2110"/>
    <s v="651000"/>
    <m/>
    <m/>
    <s v="0"/>
    <s v="District"/>
    <s v="2"/>
    <s v="Bakersfield College"/>
    <s v="23"/>
    <x v="7"/>
    <s v="23C"/>
    <s v="M &amp; O Manager"/>
    <s v="23CA"/>
    <s v="M &amp; O Manager"/>
    <m/>
    <m/>
    <m/>
  </r>
  <r>
    <s v="BMC185"/>
    <x v="0"/>
    <s v="LABORF"/>
    <s v="2026"/>
    <n v="38651.89"/>
    <s v="BF100"/>
    <s v="23DES1"/>
    <s v="2191"/>
    <s v="694014"/>
    <m/>
    <m/>
    <s v="0"/>
    <s v="District"/>
    <s v="2"/>
    <s v="Bakersfield College"/>
    <s v="23"/>
    <x v="7"/>
    <s v="23F"/>
    <s v="BC Food Service"/>
    <s v="23FS"/>
    <s v="BC Food Service"/>
    <m/>
    <m/>
    <m/>
  </r>
  <r>
    <s v="BMC176"/>
    <x v="0"/>
    <s v="LABORF"/>
    <s v="2026"/>
    <n v="38651.89"/>
    <s v="BF100"/>
    <s v="23DFS1"/>
    <s v="2191"/>
    <s v="694011"/>
    <m/>
    <m/>
    <s v="0"/>
    <s v="District"/>
    <s v="2"/>
    <s v="Bakersfield College"/>
    <s v="23"/>
    <x v="7"/>
    <s v="23F"/>
    <s v="BC Food Service"/>
    <s v="23FS"/>
    <s v="BC Food Service"/>
    <m/>
    <m/>
    <m/>
  </r>
  <r>
    <s v="BMN098"/>
    <x v="0"/>
    <s v="LABORF"/>
    <s v="2026"/>
    <n v="86772.12"/>
    <s v="BF100"/>
    <s v="23DFS1"/>
    <s v="2110"/>
    <s v="694011"/>
    <m/>
    <m/>
    <s v="0"/>
    <s v="District"/>
    <s v="2"/>
    <s v="Bakersfield College"/>
    <s v="23"/>
    <x v="7"/>
    <s v="23F"/>
    <s v="BC Food Service"/>
    <s v="23FS"/>
    <s v="BC Food Service"/>
    <m/>
    <m/>
    <m/>
  </r>
  <r>
    <s v="BMC534"/>
    <x v="0"/>
    <s v="LABORF"/>
    <s v="2026"/>
    <n v="0"/>
    <s v="TB800"/>
    <s v="240PI0"/>
    <s v="2191"/>
    <s v="671000"/>
    <m/>
    <m/>
    <s v="0"/>
    <s v="District"/>
    <s v="2"/>
    <s v="Bakersfield College"/>
    <s v="24"/>
    <x v="8"/>
    <s v="240"/>
    <s v="Director-Institutnl Dev/Foundation"/>
    <s v="240A"/>
    <s v="Director-Institutnl Dev/Foundation"/>
    <m/>
    <m/>
    <m/>
  </r>
  <r>
    <s v="BMN112"/>
    <x v="0"/>
    <s v="LABORF"/>
    <s v="2026"/>
    <n v="122169.76"/>
    <s v="TB800"/>
    <s v="240PI0"/>
    <s v="2110"/>
    <s v="672000"/>
    <m/>
    <m/>
    <s v="0"/>
    <s v="District"/>
    <s v="2"/>
    <s v="Bakersfield College"/>
    <s v="24"/>
    <x v="8"/>
    <s v="240"/>
    <s v="Director-Institutnl Dev/Foundation"/>
    <s v="240A"/>
    <s v="Director-Institutnl Dev/Foundation"/>
    <m/>
    <m/>
    <m/>
  </r>
  <r>
    <s v="BMC434"/>
    <x v="0"/>
    <s v="LABORF"/>
    <s v="2026"/>
    <n v="0"/>
    <s v="CE020"/>
    <s v="240LI1"/>
    <s v="2191"/>
    <s v="682000"/>
    <m/>
    <m/>
    <s v="0"/>
    <s v="District"/>
    <s v="2"/>
    <s v="Bakersfield College"/>
    <s v="24"/>
    <x v="8"/>
    <s v="240"/>
    <s v="Director-Institutnl Dev/Foundation"/>
    <s v="240B"/>
    <s v="Levan Center"/>
    <m/>
    <m/>
    <m/>
  </r>
  <r>
    <s v="BTC035"/>
    <x v="0"/>
    <s v="LABORF"/>
    <s v="2026"/>
    <n v="0"/>
    <s v="GU001"/>
    <s v="260VS0"/>
    <s v="2399"/>
    <s v="649090"/>
    <m/>
    <m/>
    <s v="0"/>
    <s v="District"/>
    <s v="2"/>
    <s v="Bakersfield College"/>
    <s v="26"/>
    <x v="9"/>
    <s v="260"/>
    <s v="VP of Student Services"/>
    <s v="260A"/>
    <s v="VP of Student Services"/>
    <m/>
    <m/>
    <m/>
  </r>
  <r>
    <s v="BTC095"/>
    <x v="0"/>
    <s v="LABORF"/>
    <s v="2026"/>
    <n v="0"/>
    <s v="GU001"/>
    <s v="260VS0"/>
    <s v="2399"/>
    <s v="649090"/>
    <m/>
    <m/>
    <s v="0"/>
    <s v="District"/>
    <s v="2"/>
    <s v="Bakersfield College"/>
    <s v="26"/>
    <x v="9"/>
    <s v="260"/>
    <s v="VP of Student Services"/>
    <s v="260A"/>
    <s v="VP of Student Services"/>
    <m/>
    <m/>
    <m/>
  </r>
  <r>
    <s v="BTC186"/>
    <x v="0"/>
    <s v="LABORF"/>
    <s v="2026"/>
    <n v="0"/>
    <s v="GU001"/>
    <s v="260VS0"/>
    <s v="2399"/>
    <s v="649090"/>
    <m/>
    <m/>
    <s v="0"/>
    <s v="District"/>
    <s v="2"/>
    <s v="Bakersfield College"/>
    <s v="26"/>
    <x v="9"/>
    <s v="260"/>
    <s v="VP of Student Services"/>
    <s v="260A"/>
    <s v="VP of Student Services"/>
    <m/>
    <m/>
    <m/>
  </r>
  <r>
    <s v="BTC214"/>
    <x v="0"/>
    <s v="LABORF"/>
    <s v="2026"/>
    <n v="0"/>
    <s v="GU001"/>
    <s v="260VS0"/>
    <s v="2399"/>
    <s v="649090"/>
    <m/>
    <m/>
    <s v="0"/>
    <s v="District"/>
    <s v="2"/>
    <s v="Bakersfield College"/>
    <s v="26"/>
    <x v="9"/>
    <s v="260"/>
    <s v="VP of Student Services"/>
    <s v="260A"/>
    <s v="VP of Student Services"/>
    <m/>
    <m/>
    <m/>
  </r>
  <r>
    <s v="BTC171"/>
    <x v="0"/>
    <s v="LABORF"/>
    <s v="2026"/>
    <n v="0"/>
    <s v="GU001"/>
    <s v="260VS0"/>
    <s v="2399"/>
    <s v="649090"/>
    <m/>
    <m/>
    <s v="0"/>
    <s v="District"/>
    <s v="2"/>
    <s v="Bakersfield College"/>
    <s v="26"/>
    <x v="9"/>
    <s v="260"/>
    <s v="VP of Student Services"/>
    <s v="260A"/>
    <s v="VP of Student Services"/>
    <m/>
    <m/>
    <m/>
  </r>
  <r>
    <s v="BTC204"/>
    <x v="0"/>
    <s v="LABORF"/>
    <s v="2026"/>
    <n v="0"/>
    <s v="GU001"/>
    <s v="260VS0"/>
    <s v="2399"/>
    <s v="649090"/>
    <m/>
    <m/>
    <s v="0"/>
    <s v="District"/>
    <s v="2"/>
    <s v="Bakersfield College"/>
    <s v="26"/>
    <x v="9"/>
    <s v="260"/>
    <s v="VP of Student Services"/>
    <s v="260A"/>
    <s v="VP of Student Services"/>
    <m/>
    <m/>
    <m/>
  </r>
  <r>
    <s v="BTC004"/>
    <x v="0"/>
    <s v="LABORF"/>
    <s v="2026"/>
    <n v="0"/>
    <s v="GU001"/>
    <s v="260VS0"/>
    <s v="2399"/>
    <s v="649090"/>
    <m/>
    <m/>
    <s v="0"/>
    <s v="District"/>
    <s v="2"/>
    <s v="Bakersfield College"/>
    <s v="26"/>
    <x v="9"/>
    <s v="260"/>
    <s v="VP of Student Services"/>
    <s v="260A"/>
    <s v="VP of Student Services"/>
    <m/>
    <m/>
    <m/>
  </r>
  <r>
    <s v="BTC005"/>
    <x v="0"/>
    <s v="LABORF"/>
    <s v="2026"/>
    <n v="0"/>
    <s v="GU001"/>
    <s v="260VS0"/>
    <s v="2399"/>
    <s v="649090"/>
    <m/>
    <m/>
    <s v="0"/>
    <s v="District"/>
    <s v="2"/>
    <s v="Bakersfield College"/>
    <s v="26"/>
    <x v="9"/>
    <s v="260"/>
    <s v="VP of Student Services"/>
    <s v="260A"/>
    <s v="VP of Student Services"/>
    <m/>
    <m/>
    <m/>
  </r>
  <r>
    <s v="BTC045"/>
    <x v="0"/>
    <s v="LABORF"/>
    <s v="2026"/>
    <n v="0"/>
    <s v="GU001"/>
    <s v="260VS0"/>
    <s v="2399"/>
    <s v="649090"/>
    <m/>
    <m/>
    <s v="0"/>
    <s v="District"/>
    <s v="2"/>
    <s v="Bakersfield College"/>
    <s v="26"/>
    <x v="9"/>
    <s v="260"/>
    <s v="VP of Student Services"/>
    <s v="260A"/>
    <s v="VP of Student Services"/>
    <m/>
    <m/>
    <m/>
  </r>
  <r>
    <s v="BTC061"/>
    <x v="0"/>
    <s v="LABORF"/>
    <s v="2026"/>
    <n v="0"/>
    <s v="GU001"/>
    <s v="260VS0"/>
    <s v="2399"/>
    <s v="649090"/>
    <m/>
    <m/>
    <s v="0"/>
    <s v="District"/>
    <s v="2"/>
    <s v="Bakersfield College"/>
    <s v="26"/>
    <x v="9"/>
    <s v="260"/>
    <s v="VP of Student Services"/>
    <s v="260A"/>
    <s v="VP of Student Services"/>
    <m/>
    <m/>
    <m/>
  </r>
  <r>
    <s v="BTC110"/>
    <x v="0"/>
    <s v="LABORF"/>
    <s v="2026"/>
    <n v="0"/>
    <s v="GU001"/>
    <s v="260VS0"/>
    <s v="2399"/>
    <s v="649090"/>
    <m/>
    <m/>
    <s v="0"/>
    <s v="District"/>
    <s v="2"/>
    <s v="Bakersfield College"/>
    <s v="26"/>
    <x v="9"/>
    <s v="260"/>
    <s v="VP of Student Services"/>
    <s v="260A"/>
    <s v="VP of Student Services"/>
    <m/>
    <m/>
    <m/>
  </r>
  <r>
    <s v="BTC212"/>
    <x v="0"/>
    <s v="LABORF"/>
    <s v="2026"/>
    <n v="0"/>
    <s v="GU001"/>
    <s v="260VS0"/>
    <s v="2399"/>
    <s v="649090"/>
    <m/>
    <m/>
    <s v="0"/>
    <s v="District"/>
    <s v="2"/>
    <s v="Bakersfield College"/>
    <s v="26"/>
    <x v="9"/>
    <s v="260"/>
    <s v="VP of Student Services"/>
    <s v="260A"/>
    <s v="VP of Student Services"/>
    <m/>
    <m/>
    <m/>
  </r>
  <r>
    <s v="BTC126"/>
    <x v="0"/>
    <s v="LABORF"/>
    <s v="2026"/>
    <n v="0"/>
    <s v="GU001"/>
    <s v="260VS0"/>
    <s v="2399"/>
    <s v="649090"/>
    <m/>
    <m/>
    <s v="0"/>
    <s v="District"/>
    <s v="2"/>
    <s v="Bakersfield College"/>
    <s v="26"/>
    <x v="9"/>
    <s v="260"/>
    <s v="VP of Student Services"/>
    <s v="260A"/>
    <s v="VP of Student Services"/>
    <m/>
    <m/>
    <m/>
  </r>
  <r>
    <s v="BTC179"/>
    <x v="0"/>
    <s v="LABORF"/>
    <s v="2026"/>
    <n v="0"/>
    <s v="GU001"/>
    <s v="260VS0"/>
    <s v="2399"/>
    <s v="649090"/>
    <m/>
    <m/>
    <s v="0"/>
    <s v="District"/>
    <s v="2"/>
    <s v="Bakersfield College"/>
    <s v="26"/>
    <x v="9"/>
    <s v="260"/>
    <s v="VP of Student Services"/>
    <s v="260A"/>
    <s v="VP of Student Services"/>
    <m/>
    <m/>
    <m/>
  </r>
  <r>
    <s v="BTC211"/>
    <x v="0"/>
    <s v="LABORF"/>
    <s v="2026"/>
    <n v="0"/>
    <s v="GU001"/>
    <s v="260VS0"/>
    <s v="2399"/>
    <s v="649090"/>
    <m/>
    <m/>
    <s v="0"/>
    <s v="District"/>
    <s v="2"/>
    <s v="Bakersfield College"/>
    <s v="26"/>
    <x v="9"/>
    <s v="260"/>
    <s v="VP of Student Services"/>
    <s v="260A"/>
    <s v="VP of Student Services"/>
    <m/>
    <m/>
    <m/>
  </r>
  <r>
    <s v="BTC128"/>
    <x v="0"/>
    <s v="LABORF"/>
    <s v="2026"/>
    <n v="0"/>
    <s v="GU001"/>
    <s v="260VS0"/>
    <s v="2399"/>
    <s v="649090"/>
    <m/>
    <m/>
    <s v="0"/>
    <s v="District"/>
    <s v="2"/>
    <s v="Bakersfield College"/>
    <s v="26"/>
    <x v="9"/>
    <s v="260"/>
    <s v="VP of Student Services"/>
    <s v="260A"/>
    <s v="VP of Student Services"/>
    <m/>
    <m/>
    <m/>
  </r>
  <r>
    <s v="BSUB22"/>
    <x v="0"/>
    <s v="LABORF"/>
    <s v="2026"/>
    <n v="0"/>
    <s v="GU001"/>
    <s v="260VS0"/>
    <s v="2399"/>
    <s v="649090"/>
    <m/>
    <m/>
    <s v="0"/>
    <s v="District"/>
    <s v="2"/>
    <s v="Bakersfield College"/>
    <s v="26"/>
    <x v="9"/>
    <s v="260"/>
    <s v="VP of Student Services"/>
    <s v="260A"/>
    <s v="VP of Student Services"/>
    <m/>
    <m/>
    <m/>
  </r>
  <r>
    <s v="BTC166"/>
    <x v="0"/>
    <s v="LABORF"/>
    <s v="2026"/>
    <n v="0"/>
    <s v="GU001"/>
    <s v="260VS0"/>
    <s v="2399"/>
    <s v="649090"/>
    <m/>
    <m/>
    <s v="0"/>
    <s v="District"/>
    <s v="2"/>
    <s v="Bakersfield College"/>
    <s v="26"/>
    <x v="9"/>
    <s v="260"/>
    <s v="VP of Student Services"/>
    <s v="260A"/>
    <s v="VP of Student Services"/>
    <m/>
    <m/>
    <m/>
  </r>
  <r>
    <s v="BMC773"/>
    <x v="0"/>
    <s v="LABORF"/>
    <s v="2026"/>
    <n v="0"/>
    <s v="RP510"/>
    <s v="26BHS1"/>
    <s v="2191"/>
    <s v="644000"/>
    <m/>
    <m/>
    <s v="0"/>
    <s v="District"/>
    <s v="2"/>
    <s v="Bakersfield College"/>
    <s v="26"/>
    <x v="9"/>
    <s v="26B"/>
    <s v="Director of Student Health"/>
    <s v="26BH"/>
    <s v="Director of Student Health"/>
    <m/>
    <m/>
    <m/>
  </r>
  <r>
    <s v="BMC243"/>
    <x v="0"/>
    <s v="LABORF"/>
    <s v="2026"/>
    <n v="53281.97"/>
    <s v="RP510"/>
    <s v="26BHS1"/>
    <s v="2191"/>
    <s v="644000"/>
    <m/>
    <m/>
    <s v="0"/>
    <s v="District"/>
    <s v="2"/>
    <s v="Bakersfield College"/>
    <s v="26"/>
    <x v="9"/>
    <s v="26B"/>
    <s v="Director of Student Health"/>
    <s v="26BH"/>
    <s v="Director of Student Health"/>
    <m/>
    <m/>
    <m/>
  </r>
  <r>
    <s v="BMF097"/>
    <x v="0"/>
    <s v="LABORF"/>
    <s v="2026"/>
    <n v="113389.54"/>
    <s v="GU001"/>
    <s v="26CCG1"/>
    <s v="1231"/>
    <s v="631000"/>
    <m/>
    <m/>
    <s v="0"/>
    <s v="District"/>
    <s v="2"/>
    <s v="Bakersfield College"/>
    <s v="26"/>
    <x v="9"/>
    <s v="26C"/>
    <s v="Dean of Student Development Success"/>
    <s v="26CC"/>
    <s v="Dean of Student Develop Success"/>
    <m/>
    <m/>
    <m/>
  </r>
  <r>
    <s v="BMC510"/>
    <x v="0"/>
    <s v="LABORF"/>
    <s v="2026"/>
    <n v="98781.82"/>
    <s v="GU001"/>
    <s v="26CCG1"/>
    <s v="2191"/>
    <s v="646000"/>
    <m/>
    <m/>
    <s v="0"/>
    <s v="District"/>
    <s v="2"/>
    <s v="Bakersfield College"/>
    <s v="26"/>
    <x v="9"/>
    <s v="26C"/>
    <s v="Dean of Student Development Success"/>
    <s v="26CC"/>
    <s v="Dean of Student Develop Success"/>
    <m/>
    <m/>
    <m/>
  </r>
  <r>
    <s v="BMF292"/>
    <x v="0"/>
    <s v="LABORF"/>
    <s v="2026"/>
    <n v="7153.7"/>
    <s v="GU001"/>
    <s v="26CCG1"/>
    <s v="1252"/>
    <s v="631000"/>
    <m/>
    <m/>
    <s v="0"/>
    <s v="District"/>
    <s v="2"/>
    <s v="Bakersfield College"/>
    <s v="26"/>
    <x v="9"/>
    <s v="26C"/>
    <s v="Dean of Student Development Success"/>
    <s v="26CC"/>
    <s v="Dean of Student Develop Success"/>
    <m/>
    <m/>
    <m/>
  </r>
  <r>
    <s v="BMC513"/>
    <x v="0"/>
    <s v="LABORF"/>
    <s v="2026"/>
    <n v="98781.82"/>
    <s v="GU001"/>
    <s v="26CCG1"/>
    <s v="2191"/>
    <s v="631000"/>
    <m/>
    <m/>
    <s v="0"/>
    <s v="District"/>
    <s v="2"/>
    <s v="Bakersfield College"/>
    <s v="26"/>
    <x v="9"/>
    <s v="26C"/>
    <s v="Dean of Student Development Success"/>
    <s v="26CC"/>
    <s v="Dean of Student Develop Success"/>
    <m/>
    <m/>
    <m/>
  </r>
  <r>
    <s v="BMN186"/>
    <x v="0"/>
    <s v="LABORF"/>
    <s v="2026"/>
    <n v="69646.48"/>
    <s v="GU001"/>
    <s v="26CCG1"/>
    <s v="2110"/>
    <s v="631000"/>
    <m/>
    <m/>
    <s v="0"/>
    <s v="District"/>
    <s v="2"/>
    <s v="Bakersfield College"/>
    <s v="26"/>
    <x v="9"/>
    <s v="26C"/>
    <s v="Dean of Student Development Success"/>
    <s v="26CC"/>
    <s v="Dean of Student Develop Success"/>
    <m/>
    <m/>
    <m/>
  </r>
  <r>
    <s v="BMC048"/>
    <x v="0"/>
    <s v="LABORF"/>
    <s v="2026"/>
    <n v="75286.039999999994"/>
    <s v="GU001"/>
    <s v="26DAR3"/>
    <s v="2191"/>
    <s v="649090"/>
    <m/>
    <m/>
    <s v="0"/>
    <s v="District"/>
    <s v="2"/>
    <s v="Bakersfield College"/>
    <s v="26"/>
    <x v="9"/>
    <s v="26D"/>
    <s v="Assoc VP - BC"/>
    <s v="26DA"/>
    <s v="Dir Outreach Services"/>
    <m/>
    <m/>
    <m/>
  </r>
  <r>
    <s v="BMC645"/>
    <x v="0"/>
    <s v="LABORF"/>
    <s v="2026"/>
    <n v="85179.28"/>
    <s v="GU001"/>
    <s v="26DDEN"/>
    <s v="2191"/>
    <s v="679000"/>
    <m/>
    <m/>
    <s v="0"/>
    <s v="District"/>
    <s v="2"/>
    <s v="Bakersfield College"/>
    <s v="26"/>
    <x v="9"/>
    <s v="26D"/>
    <s v="Assoc VP - BC"/>
    <s v="26DA"/>
    <s v="Dir Outreach Services"/>
    <m/>
    <m/>
    <m/>
  </r>
  <r>
    <s v="BMC395"/>
    <x v="0"/>
    <s v="LABORF"/>
    <s v="2026"/>
    <n v="43034.11"/>
    <s v="RP586"/>
    <s v="26DEC3"/>
    <s v="2191"/>
    <s v="679000"/>
    <m/>
    <m/>
    <s v="0"/>
    <s v="District"/>
    <s v="2"/>
    <s v="Bakersfield College"/>
    <s v="26"/>
    <x v="9"/>
    <s v="26D"/>
    <s v="Assoc VP - BC"/>
    <s v="26DA"/>
    <s v="Dir Outreach Services"/>
    <m/>
    <m/>
    <m/>
  </r>
  <r>
    <s v="BMM029"/>
    <x v="0"/>
    <s v="LABORF"/>
    <s v="2026"/>
    <n v="137895.26"/>
    <s v="RP008"/>
    <s v="26EDS1"/>
    <s v="1214"/>
    <s v="642000"/>
    <m/>
    <m/>
    <s v="0"/>
    <s v="District"/>
    <s v="2"/>
    <s v="Bakersfield College"/>
    <s v="26"/>
    <x v="9"/>
    <s v="26E"/>
    <s v="Assoc VP - BC"/>
    <s v="26ED"/>
    <s v="BC DSPS"/>
    <m/>
    <m/>
    <m/>
  </r>
  <r>
    <s v="BMC600"/>
    <x v="0"/>
    <s v="LABORF"/>
    <s v="2026"/>
    <n v="75676.429999999993"/>
    <s v="RP008"/>
    <s v="26EDS1"/>
    <s v="2191"/>
    <s v="642000"/>
    <s v="DSPDDH"/>
    <m/>
    <s v="0"/>
    <s v="District"/>
    <s v="2"/>
    <s v="Bakersfield College"/>
    <s v="26"/>
    <x v="9"/>
    <s v="26E"/>
    <s v="Assoc VP - BC"/>
    <s v="26ED"/>
    <s v="BC DSPS"/>
    <m/>
    <m/>
    <m/>
  </r>
  <r>
    <s v="BMC872"/>
    <x v="0"/>
    <s v="LABORF"/>
    <s v="2026"/>
    <n v="40608.53"/>
    <s v="RP008"/>
    <s v="26EDS1"/>
    <s v="2191"/>
    <s v="642000"/>
    <m/>
    <m/>
    <s v="0"/>
    <s v="District"/>
    <s v="2"/>
    <s v="Bakersfield College"/>
    <s v="26"/>
    <x v="9"/>
    <s v="26E"/>
    <s v="Assoc VP - BC"/>
    <s v="26ED"/>
    <s v="BC DSPS"/>
    <m/>
    <m/>
    <m/>
  </r>
  <r>
    <s v="BMC602"/>
    <x v="0"/>
    <s v="LABORF"/>
    <s v="2026"/>
    <n v="11476.53"/>
    <s v="RP008"/>
    <s v="26EDS3"/>
    <s v="2191"/>
    <s v="642000"/>
    <m/>
    <m/>
    <s v="0"/>
    <s v="District"/>
    <s v="2"/>
    <s v="Bakersfield College"/>
    <s v="26"/>
    <x v="9"/>
    <s v="26E"/>
    <s v="Assoc VP - BC"/>
    <s v="26ED"/>
    <s v="BC DSPS"/>
    <m/>
    <m/>
    <m/>
  </r>
  <r>
    <s v="BMN074"/>
    <x v="0"/>
    <s v="LABORF"/>
    <s v="2026"/>
    <n v="0"/>
    <s v="RP420"/>
    <s v="26EWA8"/>
    <s v="2110"/>
    <s v="642000"/>
    <m/>
    <m/>
    <s v="0"/>
    <s v="District"/>
    <s v="2"/>
    <s v="Bakersfield College"/>
    <s v="26"/>
    <x v="9"/>
    <s v="26E"/>
    <s v="Assoc VP - BC"/>
    <s v="26EW"/>
    <s v="BC Workability III"/>
    <m/>
    <m/>
    <m/>
  </r>
  <r>
    <s v="BMC798"/>
    <x v="0"/>
    <s v="LABORF"/>
    <s v="2026"/>
    <n v="39618.07"/>
    <s v="GU001"/>
    <s v="26FFA1"/>
    <s v="2191"/>
    <s v="646000"/>
    <m/>
    <m/>
    <s v="0"/>
    <s v="District"/>
    <s v="2"/>
    <s v="Bakersfield College"/>
    <s v="26"/>
    <x v="9"/>
    <s v="26F"/>
    <s v="Director Financial Aid"/>
    <s v="26FA"/>
    <s v="Director Financial Aid (New Queue)"/>
    <m/>
    <m/>
    <m/>
  </r>
  <r>
    <s v="BMC298"/>
    <x v="0"/>
    <s v="LABORF"/>
    <s v="2026"/>
    <n v="51982.42"/>
    <s v="GU001"/>
    <s v="26FFA1"/>
    <s v="2191"/>
    <s v="646000"/>
    <m/>
    <m/>
    <s v="0"/>
    <s v="District"/>
    <s v="2"/>
    <s v="Bakersfield College"/>
    <s v="26"/>
    <x v="9"/>
    <s v="26F"/>
    <s v="Director Financial Aid"/>
    <s v="26FA"/>
    <s v="Director Financial Aid (New Queue)"/>
    <m/>
    <m/>
    <m/>
  </r>
  <r>
    <s v="BMC139"/>
    <x v="0"/>
    <s v="LABORF"/>
    <s v="2026"/>
    <n v="24135.41"/>
    <s v="RP400"/>
    <s v="26FFA4"/>
    <s v="2191"/>
    <s v="646000"/>
    <s v="BFALCA"/>
    <m/>
    <s v="0"/>
    <s v="District"/>
    <s v="2"/>
    <s v="Bakersfield College"/>
    <s v="26"/>
    <x v="9"/>
    <s v="26F"/>
    <s v="Director Financial Aid"/>
    <s v="26FA"/>
    <s v="Director Financial Aid (New Queue)"/>
    <m/>
    <m/>
    <m/>
  </r>
  <r>
    <s v="BMF523"/>
    <x v="0"/>
    <s v="LABORF"/>
    <s v="2026"/>
    <n v="14160.8"/>
    <s v="RP009"/>
    <s v="26GCA1"/>
    <s v="1231"/>
    <s v="643010"/>
    <s v="CARLCB"/>
    <m/>
    <s v="0"/>
    <s v="District"/>
    <s v="2"/>
    <s v="Bakersfield College"/>
    <s v="26"/>
    <x v="9"/>
    <s v="26G"/>
    <s v="Assoc VP - BC"/>
    <s v="26GA"/>
    <s v="EOPS/CARE"/>
    <m/>
    <m/>
    <m/>
  </r>
  <r>
    <s v="BMM045"/>
    <x v="0"/>
    <s v="LABORF"/>
    <s v="2026"/>
    <n v="45202.74"/>
    <s v="RP350"/>
    <s v="26GCW1"/>
    <s v="1214"/>
    <s v="641010"/>
    <s v="CALLCO"/>
    <m/>
    <s v="0"/>
    <s v="District"/>
    <s v="2"/>
    <s v="Bakersfield College"/>
    <s v="26"/>
    <x v="9"/>
    <s v="26G"/>
    <s v="Assoc VP - BC"/>
    <s v="26GA"/>
    <s v="EOPS/CARE"/>
    <m/>
    <m/>
    <m/>
  </r>
  <r>
    <s v="BMN100"/>
    <x v="0"/>
    <s v="LABORF"/>
    <s v="2026"/>
    <n v="71110.81"/>
    <s v="RP005"/>
    <s v="26GEO1"/>
    <s v="2110"/>
    <s v="643000"/>
    <s v="EOPLCA"/>
    <m/>
    <s v="0"/>
    <s v="District"/>
    <s v="2"/>
    <s v="Bakersfield College"/>
    <s v="26"/>
    <x v="9"/>
    <s v="26G"/>
    <s v="Assoc VP - BC"/>
    <s v="26GA"/>
    <s v="EOPS/CARE"/>
    <m/>
    <m/>
    <m/>
  </r>
  <r>
    <s v="BMC813"/>
    <x v="0"/>
    <s v="LABORF"/>
    <s v="2026"/>
    <n v="77168.22"/>
    <s v="RP023"/>
    <s v="26GFY1"/>
    <s v="2191"/>
    <s v="649090"/>
    <s v="NXULCA"/>
    <m/>
    <s v="0"/>
    <s v="District"/>
    <s v="2"/>
    <s v="Bakersfield College"/>
    <s v="26"/>
    <x v="9"/>
    <s v="26G"/>
    <s v="Assoc VP - BC"/>
    <s v="26GA"/>
    <s v="EOPS/CARE"/>
    <m/>
    <m/>
    <m/>
  </r>
  <r>
    <s v="BMC715"/>
    <x v="0"/>
    <s v="LABORF"/>
    <s v="2026"/>
    <n v="61790.73"/>
    <s v="GU001"/>
    <s v="26HAR1"/>
    <s v="2191"/>
    <s v="620000"/>
    <m/>
    <m/>
    <s v="0"/>
    <s v="District"/>
    <s v="2"/>
    <s v="Bakersfield College"/>
    <s v="26"/>
    <x v="9"/>
    <s v="26H"/>
    <s v="ADMISSIONS &amp; RECS."/>
    <s v="26HA"/>
    <s v="ADMISSIONS &amp; RECS."/>
    <m/>
    <m/>
    <m/>
  </r>
  <r>
    <s v="BMC053"/>
    <x v="0"/>
    <s v="LABORF"/>
    <s v="2026"/>
    <n v="0"/>
    <s v="RP025"/>
    <s v="26JRS1"/>
    <s v="2191"/>
    <s v="649090"/>
    <m/>
    <m/>
    <s v="0"/>
    <s v="District"/>
    <s v="2"/>
    <s v="Bakersfield College"/>
    <s v="26"/>
    <x v="9"/>
    <s v="26J"/>
    <s v="Director Special Programs"/>
    <s v="26JR"/>
    <s v="BC Dream Resource"/>
    <m/>
    <m/>
    <m/>
  </r>
  <r>
    <s v="BMN188"/>
    <x v="0"/>
    <s v="LABORF"/>
    <s v="2026"/>
    <n v="88888.51"/>
    <s v="GU001"/>
    <s v="26KTC1"/>
    <s v="2110"/>
    <s v="633000"/>
    <m/>
    <m/>
    <s v="0"/>
    <s v="District"/>
    <s v="2"/>
    <s v="Bakersfield College"/>
    <s v="26"/>
    <x v="9"/>
    <s v="26K"/>
    <s v="Director Transfer Pathways"/>
    <s v="26KT"/>
    <s v="BC TRANSFER CENTER"/>
    <m/>
    <m/>
    <m/>
  </r>
  <r>
    <s v="BMN199"/>
    <x v="0"/>
    <s v="LABORF"/>
    <s v="2026"/>
    <n v="44444.25"/>
    <s v="RP384"/>
    <s v="26LEQA"/>
    <s v="2110"/>
    <s v="649090"/>
    <m/>
    <m/>
    <s v="0"/>
    <s v="District"/>
    <s v="2"/>
    <s v="Bakersfield College"/>
    <s v="26"/>
    <x v="9"/>
    <s v="26L"/>
    <s v="Dir Categorical Programs"/>
    <s v="26LA"/>
    <s v="Categorical Programs"/>
    <m/>
    <m/>
    <m/>
  </r>
  <r>
    <s v="BMC657"/>
    <x v="0"/>
    <s v="LABORF"/>
    <s v="2026"/>
    <n v="36724.93"/>
    <s v="RP384"/>
    <s v="26LEQA"/>
    <s v="2191"/>
    <s v="649090"/>
    <m/>
    <m/>
    <s v="0"/>
    <s v="District"/>
    <s v="2"/>
    <s v="Bakersfield College"/>
    <s v="26"/>
    <x v="9"/>
    <s v="26L"/>
    <s v="Dir Categorical Programs"/>
    <s v="26LA"/>
    <s v="Categorical Programs"/>
    <m/>
    <m/>
    <m/>
  </r>
  <r>
    <s v="BMF056"/>
    <x v="0"/>
    <s v="LABORF"/>
    <s v="2026"/>
    <n v="61447"/>
    <s v="RP384"/>
    <s v="26LEQA"/>
    <s v="1231"/>
    <s v="649090"/>
    <m/>
    <m/>
    <s v="0"/>
    <s v="District"/>
    <s v="2"/>
    <s v="Bakersfield College"/>
    <s v="26"/>
    <x v="9"/>
    <s v="26L"/>
    <s v="Dir Categorical Programs"/>
    <s v="26LA"/>
    <s v="Categorical Programs"/>
    <m/>
    <m/>
    <m/>
  </r>
  <r>
    <s v="BMN106"/>
    <x v="0"/>
    <s v="LABORF"/>
    <s v="2026"/>
    <n v="43360.25"/>
    <s v="RP384"/>
    <s v="26LEQA"/>
    <s v="2110"/>
    <s v="649090"/>
    <m/>
    <m/>
    <s v="0"/>
    <s v="District"/>
    <s v="2"/>
    <s v="Bakersfield College"/>
    <s v="26"/>
    <x v="9"/>
    <s v="26L"/>
    <s v="Dir Categorical Programs"/>
    <s v="26LA"/>
    <s v="Categorical Programs"/>
    <m/>
    <m/>
    <m/>
  </r>
  <r>
    <s v="BMC675"/>
    <x v="0"/>
    <s v="LABORF"/>
    <s v="2026"/>
    <n v="40537.379999999997"/>
    <s v="RP384"/>
    <s v="26LEQA"/>
    <s v="2191"/>
    <s v="649090"/>
    <m/>
    <m/>
    <s v="0"/>
    <s v="District"/>
    <s v="2"/>
    <s v="Bakersfield College"/>
    <s v="26"/>
    <x v="9"/>
    <s v="26L"/>
    <s v="Dir Categorical Programs"/>
    <s v="26LA"/>
    <s v="Categorical Programs"/>
    <m/>
    <m/>
    <m/>
  </r>
  <r>
    <s v="BMN070"/>
    <x v="0"/>
    <s v="LABORF"/>
    <s v="2026"/>
    <n v="50284.59"/>
    <s v="RP384"/>
    <s v="26LEQB"/>
    <s v="2110"/>
    <s v="649090"/>
    <m/>
    <m/>
    <s v="0"/>
    <s v="District"/>
    <s v="2"/>
    <s v="Bakersfield College"/>
    <s v="26"/>
    <x v="9"/>
    <s v="26L"/>
    <s v="Dir Categorical Programs"/>
    <s v="26LA"/>
    <s v="Categorical Programs"/>
    <m/>
    <m/>
    <m/>
  </r>
  <r>
    <s v="BMC115"/>
    <x v="0"/>
    <s v="LABORF"/>
    <s v="2026"/>
    <n v="36724.92"/>
    <s v="RP384"/>
    <s v="26LEQB"/>
    <s v="2191"/>
    <s v="649090"/>
    <m/>
    <m/>
    <s v="0"/>
    <s v="District"/>
    <s v="2"/>
    <s v="Bakersfield College"/>
    <s v="26"/>
    <x v="9"/>
    <s v="26L"/>
    <s v="Dir Categorical Programs"/>
    <s v="26LA"/>
    <s v="Categorical Programs"/>
    <m/>
    <m/>
    <m/>
  </r>
  <r>
    <s v="BMC639"/>
    <x v="0"/>
    <s v="LABORF"/>
    <s v="2026"/>
    <n v="49390.91"/>
    <s v="RP384"/>
    <s v="26LEQB"/>
    <s v="2191"/>
    <s v="649090"/>
    <m/>
    <m/>
    <s v="0"/>
    <s v="District"/>
    <s v="2"/>
    <s v="Bakersfield College"/>
    <s v="26"/>
    <x v="9"/>
    <s v="26L"/>
    <s v="Dir Categorical Programs"/>
    <s v="26LA"/>
    <s v="Categorical Programs"/>
    <m/>
    <m/>
    <m/>
  </r>
  <r>
    <s v="BMC675"/>
    <x v="0"/>
    <s v="LABORF"/>
    <s v="2026"/>
    <n v="40537.379999999997"/>
    <s v="RP384"/>
    <s v="26LEQB"/>
    <s v="2191"/>
    <s v="649090"/>
    <m/>
    <m/>
    <s v="0"/>
    <s v="District"/>
    <s v="2"/>
    <s v="Bakersfield College"/>
    <s v="26"/>
    <x v="9"/>
    <s v="26L"/>
    <s v="Dir Categorical Programs"/>
    <s v="26LA"/>
    <s v="Categorical Programs"/>
    <m/>
    <m/>
    <m/>
  </r>
  <r>
    <s v="BMC512"/>
    <x v="0"/>
    <s v="LABORF"/>
    <s v="2026"/>
    <n v="36724.92"/>
    <s v="RP384"/>
    <s v="26LEQB"/>
    <s v="2191"/>
    <s v="649090"/>
    <m/>
    <m/>
    <s v="0"/>
    <s v="District"/>
    <s v="2"/>
    <s v="Bakersfield College"/>
    <s v="26"/>
    <x v="9"/>
    <s v="26L"/>
    <s v="Dir Categorical Programs"/>
    <s v="26LA"/>
    <s v="Categorical Programs"/>
    <m/>
    <m/>
    <m/>
  </r>
  <r>
    <s v="BPE720"/>
    <x v="0"/>
    <s v="LABORF"/>
    <s v="2026"/>
    <n v="0"/>
    <s v="RP029"/>
    <s v="26JNA1"/>
    <s v="2394"/>
    <s v="649090"/>
    <m/>
    <m/>
    <s v="0"/>
    <s v="District"/>
    <s v="2"/>
    <s v="Bakersfield College"/>
    <s v="26"/>
    <x v="9"/>
    <s v="26L"/>
    <s v="Dir Categorical Programs"/>
    <s v="26LB"/>
    <s v="CATEGORICAL NASSSP Native American"/>
    <m/>
    <m/>
    <m/>
  </r>
  <r>
    <s v="BPE709"/>
    <x v="0"/>
    <s v="LABORF"/>
    <s v="2026"/>
    <n v="0"/>
    <s v="RP659"/>
    <s v="26LCAS"/>
    <s v="2394"/>
    <s v="643020"/>
    <s v="CASCSC"/>
    <m/>
    <s v="0"/>
    <s v="District"/>
    <s v="2"/>
    <s v="Bakersfield College"/>
    <s v="26"/>
    <x v="9"/>
    <s v="26L"/>
    <s v="Dir Categorical Programs"/>
    <s v="26LC"/>
    <s v="CATEGORICAL BC CAL SOAP"/>
    <m/>
    <m/>
    <m/>
  </r>
  <r>
    <s v="BPE717"/>
    <x v="0"/>
    <s v="LABORF"/>
    <s v="2026"/>
    <n v="0"/>
    <s v="RP659"/>
    <s v="26LCAS"/>
    <s v="2394"/>
    <s v="643020"/>
    <s v="CASCSC"/>
    <m/>
    <s v="0"/>
    <s v="District"/>
    <s v="2"/>
    <s v="Bakersfield College"/>
    <s v="26"/>
    <x v="9"/>
    <s v="26L"/>
    <s v="Dir Categorical Programs"/>
    <s v="26LC"/>
    <s v="CATEGORICAL BC CAL SOAP"/>
    <m/>
    <m/>
    <m/>
  </r>
  <r>
    <s v="BPE714"/>
    <x v="0"/>
    <s v="LABORF"/>
    <s v="2026"/>
    <n v="0"/>
    <s v="RP659"/>
    <s v="26LCAS"/>
    <s v="2394"/>
    <s v="643020"/>
    <s v="CASCSC"/>
    <m/>
    <s v="0"/>
    <s v="District"/>
    <s v="2"/>
    <s v="Bakersfield College"/>
    <s v="26"/>
    <x v="9"/>
    <s v="26L"/>
    <s v="Dir Categorical Programs"/>
    <s v="26LC"/>
    <s v="CATEGORICAL BC CAL SOAP"/>
    <m/>
    <m/>
    <m/>
  </r>
  <r>
    <s v="CS2425"/>
    <x v="0"/>
    <s v="LABORF"/>
    <s v="2026"/>
    <n v="0"/>
    <s v="GU001"/>
    <s v="400PR0"/>
    <s v="2392"/>
    <s v="679000"/>
    <m/>
    <m/>
    <s v="0"/>
    <s v="District"/>
    <s v="4"/>
    <s v="Cerro Coso College"/>
    <s v="40"/>
    <x v="10"/>
    <s v="400"/>
    <s v="President - Cerro Coso College"/>
    <s v="400A"/>
    <s v="President - Cerro Coso College"/>
    <m/>
    <m/>
    <m/>
  </r>
  <r>
    <s v="CMC222"/>
    <x v="0"/>
    <s v="LABORF"/>
    <s v="2026"/>
    <n v="79097.33"/>
    <s v="GU001"/>
    <s v="406IT1"/>
    <s v="2191"/>
    <s v="678000"/>
    <m/>
    <s v="CI"/>
    <s v="0"/>
    <s v="District"/>
    <s v="4"/>
    <s v="Cerro Coso College"/>
    <s v="40"/>
    <x v="10"/>
    <s v="406"/>
    <s v="Information Technology"/>
    <s v="406A"/>
    <s v="Information Technology"/>
    <m/>
    <m/>
    <m/>
  </r>
  <r>
    <s v="CMN017"/>
    <x v="0"/>
    <s v="LABORF"/>
    <s v="2026"/>
    <n v="117011.87"/>
    <s v="GU001"/>
    <s v="406IT1"/>
    <s v="2110"/>
    <s v="678000"/>
    <m/>
    <s v="CI"/>
    <s v="0"/>
    <s v="District"/>
    <s v="4"/>
    <s v="Cerro Coso College"/>
    <s v="40"/>
    <x v="10"/>
    <s v="406"/>
    <s v="Information Technology"/>
    <s v="406A"/>
    <s v="Information Technology"/>
    <m/>
    <m/>
    <m/>
  </r>
  <r>
    <s v="CMC267"/>
    <x v="0"/>
    <s v="LABORF"/>
    <s v="2026"/>
    <n v="59323.01"/>
    <s v="GU001"/>
    <s v="409PI1"/>
    <s v="2191"/>
    <s v="671000"/>
    <m/>
    <s v="CI"/>
    <s v="0"/>
    <s v="District"/>
    <s v="4"/>
    <s v="Cerro Coso College"/>
    <s v="40"/>
    <x v="10"/>
    <s v="409"/>
    <s v="Public Information-Extrnl Relations"/>
    <s v="409A"/>
    <s v="Public Information-Extrnl Relations"/>
    <m/>
    <m/>
    <m/>
  </r>
  <r>
    <s v="CMC066"/>
    <x v="0"/>
    <s v="LABORF"/>
    <s v="2026"/>
    <n v="53281.97"/>
    <s v="GU001"/>
    <s v="409PS1"/>
    <s v="2191"/>
    <s v="677040"/>
    <m/>
    <s v="CI"/>
    <s v="0"/>
    <s v="District"/>
    <s v="4"/>
    <s v="Cerro Coso College"/>
    <s v="40"/>
    <x v="10"/>
    <s v="409"/>
    <s v="Public Information-Extrnl Relations"/>
    <s v="409A"/>
    <s v="Public Information-Extrnl Relations"/>
    <m/>
    <m/>
    <m/>
  </r>
  <r>
    <s v="CPE036"/>
    <x v="0"/>
    <s v="LABORF"/>
    <s v="2026"/>
    <n v="0"/>
    <s v="RP384"/>
    <s v="40KEQA"/>
    <s v="2311"/>
    <s v="649090"/>
    <m/>
    <s v="CI"/>
    <s v="0"/>
    <s v="District"/>
    <s v="4"/>
    <s v="Cerro Coso College"/>
    <s v="40"/>
    <x v="10"/>
    <s v="40K"/>
    <s v="Equity"/>
    <s v="40KA"/>
    <s v="Equity"/>
    <m/>
    <m/>
    <m/>
  </r>
  <r>
    <s v="CMM026"/>
    <x v="0"/>
    <s v="LABORF"/>
    <s v="2026"/>
    <n v="3451.49"/>
    <s v="RP384"/>
    <s v="40KEQB"/>
    <s v="1214"/>
    <s v="649090"/>
    <m/>
    <s v="CI"/>
    <s v="0"/>
    <s v="District"/>
    <s v="4"/>
    <s v="Cerro Coso College"/>
    <s v="40"/>
    <x v="10"/>
    <s v="40K"/>
    <s v="Equity"/>
    <s v="40KA"/>
    <s v="Equity"/>
    <m/>
    <m/>
    <m/>
  </r>
  <r>
    <s v="CMC252"/>
    <x v="0"/>
    <s v="LABORF"/>
    <s v="2026"/>
    <n v="3327.1"/>
    <s v="RP384"/>
    <s v="40KEQB"/>
    <s v="2191"/>
    <s v="649090"/>
    <m/>
    <s v="CI"/>
    <s v="0"/>
    <s v="District"/>
    <s v="4"/>
    <s v="Cerro Coso College"/>
    <s v="40"/>
    <x v="10"/>
    <s v="40K"/>
    <s v="Equity"/>
    <s v="40KA"/>
    <s v="Equity"/>
    <m/>
    <m/>
    <m/>
  </r>
  <r>
    <s v="CMC234"/>
    <x v="0"/>
    <s v="LABORF"/>
    <s v="2026"/>
    <n v="7421.64"/>
    <s v="RP384"/>
    <s v="40KEQB"/>
    <s v="2191"/>
    <s v="649090"/>
    <m/>
    <s v="CI"/>
    <s v="0"/>
    <s v="District"/>
    <s v="4"/>
    <s v="Cerro Coso College"/>
    <s v="40"/>
    <x v="10"/>
    <s v="40K"/>
    <s v="Equity"/>
    <s v="40KA"/>
    <s v="Equity"/>
    <m/>
    <m/>
    <m/>
  </r>
  <r>
    <s v="CMC255"/>
    <x v="0"/>
    <s v="LABORF"/>
    <s v="2026"/>
    <n v="5881.32"/>
    <s v="RP384"/>
    <s v="40KEQB"/>
    <s v="2191"/>
    <s v="649090"/>
    <m/>
    <s v="CI"/>
    <s v="0"/>
    <s v="District"/>
    <s v="4"/>
    <s v="Cerro Coso College"/>
    <s v="40"/>
    <x v="10"/>
    <s v="40K"/>
    <s v="Equity"/>
    <s v="40KA"/>
    <s v="Equity"/>
    <m/>
    <m/>
    <m/>
  </r>
  <r>
    <s v="CO2530"/>
    <x v="0"/>
    <s v="LABORF"/>
    <s v="2026"/>
    <n v="0"/>
    <s v="GU001"/>
    <s v="410VI0"/>
    <s v="1330"/>
    <s v="089900"/>
    <m/>
    <s v="CI"/>
    <s v="0"/>
    <s v="District"/>
    <s v="4"/>
    <s v="Cerro Coso College"/>
    <s v="41"/>
    <x v="11"/>
    <s v="410"/>
    <s v="VP Academic Affairs"/>
    <s v="410A"/>
    <s v="CC - VP Academic Affairs"/>
    <m/>
    <m/>
    <m/>
  </r>
  <r>
    <s v="CMM030"/>
    <x v="0"/>
    <s v="LABORF"/>
    <s v="2026"/>
    <n v="202636.92"/>
    <s v="GU001"/>
    <s v="410VI0"/>
    <s v="1214"/>
    <s v="601000"/>
    <m/>
    <s v="CI"/>
    <s v="0"/>
    <s v="District"/>
    <s v="4"/>
    <s v="Cerro Coso College"/>
    <s v="41"/>
    <x v="11"/>
    <s v="410"/>
    <s v="VP Academic Affairs"/>
    <s v="410A"/>
    <s v="CC - VP Academic Affairs"/>
    <m/>
    <m/>
    <m/>
  </r>
  <r>
    <s v="CMF047"/>
    <x v="0"/>
    <s v="LABORF"/>
    <s v="2026"/>
    <n v="28850.65"/>
    <s v="GU001"/>
    <s v="411AH1"/>
    <s v="1251"/>
    <s v="601000"/>
    <m/>
    <s v="CI"/>
    <s v="0"/>
    <s v="District"/>
    <s v="4"/>
    <s v="Cerro Coso College"/>
    <s v="41"/>
    <x v="11"/>
    <s v="411"/>
    <s v="Dean of Career Technical Education"/>
    <s v="411A"/>
    <s v="Dean of Career Technical Education"/>
    <m/>
    <m/>
    <m/>
  </r>
  <r>
    <s v="CMF149"/>
    <x v="0"/>
    <s v="LABORF"/>
    <s v="2026"/>
    <n v="34145.08"/>
    <s v="GU001"/>
    <s v="411AH1"/>
    <s v="1251"/>
    <s v="601000"/>
    <m/>
    <s v="CI"/>
    <s v="0"/>
    <s v="District"/>
    <s v="4"/>
    <s v="Cerro Coso College"/>
    <s v="41"/>
    <x v="11"/>
    <s v="411"/>
    <s v="Dean of Career Technical Education"/>
    <s v="411A"/>
    <s v="Dean of Career Technical Education"/>
    <m/>
    <m/>
    <m/>
  </r>
  <r>
    <s v="CTF002"/>
    <x v="0"/>
    <s v="LABORF"/>
    <s v="2026"/>
    <n v="0"/>
    <s v="GU001"/>
    <s v="411AH1"/>
    <s v="1311"/>
    <s v="123020"/>
    <m/>
    <s v="CB"/>
    <s v="0"/>
    <s v="District"/>
    <s v="4"/>
    <s v="Cerro Coso College"/>
    <s v="41"/>
    <x v="11"/>
    <s v="411"/>
    <s v="Dean of Career Technical Education"/>
    <s v="411A"/>
    <s v="Dean of Career Technical Education"/>
    <m/>
    <m/>
    <m/>
  </r>
  <r>
    <s v="CMF050"/>
    <x v="0"/>
    <s v="LABORF"/>
    <s v="2026"/>
    <n v="116884.82"/>
    <s v="GU001"/>
    <s v="411AH1"/>
    <s v="1100"/>
    <s v="120100"/>
    <m/>
    <s v="CB"/>
    <s v="0"/>
    <s v="District"/>
    <s v="4"/>
    <s v="Cerro Coso College"/>
    <s v="41"/>
    <x v="11"/>
    <s v="411"/>
    <s v="Dean of Career Technical Education"/>
    <s v="411A"/>
    <s v="Dean of Career Technical Education"/>
    <m/>
    <m/>
    <m/>
  </r>
  <r>
    <s v="CMF214"/>
    <x v="0"/>
    <s v="LABORF"/>
    <s v="2026"/>
    <n v="47706.34"/>
    <s v="GU001"/>
    <s v="411BU1"/>
    <s v="1100"/>
    <s v="050100"/>
    <m/>
    <s v="CP"/>
    <s v="0"/>
    <s v="District"/>
    <s v="4"/>
    <s v="Cerro Coso College"/>
    <s v="41"/>
    <x v="11"/>
    <s v="411"/>
    <s v="Dean of Career Technical Education"/>
    <s v="411A"/>
    <s v="Dean of Career Technical Education"/>
    <m/>
    <m/>
    <m/>
  </r>
  <r>
    <s v="CMF156"/>
    <x v="0"/>
    <s v="LABORF"/>
    <s v="2026"/>
    <n v="9145.27"/>
    <s v="GU001"/>
    <s v="411BU1"/>
    <s v="1252"/>
    <s v="601000"/>
    <m/>
    <s v="CI"/>
    <s v="0"/>
    <s v="District"/>
    <s v="4"/>
    <s v="Cerro Coso College"/>
    <s v="41"/>
    <x v="11"/>
    <s v="411"/>
    <s v="Dean of Career Technical Education"/>
    <s v="411A"/>
    <s v="Dean of Career Technical Education"/>
    <m/>
    <m/>
    <m/>
  </r>
  <r>
    <s v="CMF156"/>
    <x v="0"/>
    <s v="LABORF"/>
    <s v="2026"/>
    <n v="150737"/>
    <s v="GU001"/>
    <s v="411BU1"/>
    <s v="1100"/>
    <s v="140200"/>
    <m/>
    <s v="CI"/>
    <s v="0"/>
    <s v="District"/>
    <s v="4"/>
    <s v="Cerro Coso College"/>
    <s v="41"/>
    <x v="11"/>
    <s v="411"/>
    <s v="Dean of Career Technical Education"/>
    <s v="411A"/>
    <s v="Dean of Career Technical Education"/>
    <m/>
    <m/>
    <m/>
  </r>
  <r>
    <s v="CMC154"/>
    <x v="0"/>
    <s v="LABORF"/>
    <s v="2026"/>
    <n v="33301.199999999997"/>
    <s v="GU001"/>
    <s v="411CI1"/>
    <s v="2211"/>
    <s v="130500"/>
    <m/>
    <s v="CI"/>
    <s v="0"/>
    <s v="District"/>
    <s v="4"/>
    <s v="Cerro Coso College"/>
    <s v="41"/>
    <x v="11"/>
    <s v="411"/>
    <s v="Dean of Career Technical Education"/>
    <s v="411A"/>
    <s v="Dean of Career Technical Education"/>
    <m/>
    <m/>
    <m/>
  </r>
  <r>
    <s v="CPE035"/>
    <x v="0"/>
    <s v="LABORF"/>
    <s v="2026"/>
    <n v="0"/>
    <s v="RP045"/>
    <s v="411EH1"/>
    <s v="2412"/>
    <s v="123020"/>
    <m/>
    <s v="CI"/>
    <s v="0"/>
    <s v="District"/>
    <s v="4"/>
    <s v="Cerro Coso College"/>
    <s v="41"/>
    <x v="11"/>
    <s v="411"/>
    <s v="Dean of Career Technical Education"/>
    <s v="411A"/>
    <s v="Dean of Career Technical Education"/>
    <m/>
    <m/>
    <m/>
  </r>
  <r>
    <s v="CMC288"/>
    <x v="0"/>
    <s v="LABORF"/>
    <s v="2026"/>
    <n v="22054.99"/>
    <s v="RP115"/>
    <s v="411NE1"/>
    <s v="2191"/>
    <s v="601000"/>
    <m/>
    <s v="CI"/>
    <s v="0"/>
    <s v="District"/>
    <s v="4"/>
    <s v="Cerro Coso College"/>
    <s v="41"/>
    <x v="11"/>
    <s v="411"/>
    <s v="Dean of Career Technical Education"/>
    <s v="411A"/>
    <s v="Dean of Career Technical Education"/>
    <m/>
    <m/>
    <m/>
  </r>
  <r>
    <s v="CMF036"/>
    <x v="0"/>
    <s v="LABORF"/>
    <s v="2026"/>
    <n v="154352.71"/>
    <s v="GU001"/>
    <s v="411NT1"/>
    <s v="1100"/>
    <s v="070100"/>
    <m/>
    <s v="CI"/>
    <s v="0"/>
    <s v="District"/>
    <s v="4"/>
    <s v="Cerro Coso College"/>
    <s v="41"/>
    <x v="11"/>
    <s v="411"/>
    <s v="Dean of Career Technical Education"/>
    <s v="411A"/>
    <s v="Dean of Career Technical Education"/>
    <m/>
    <m/>
    <m/>
  </r>
  <r>
    <s v="CMF210"/>
    <x v="0"/>
    <s v="LABORF"/>
    <s v="2026"/>
    <n v="146987.76"/>
    <s v="GU001"/>
    <s v="411PU1"/>
    <s v="1100"/>
    <s v="210500"/>
    <m/>
    <s v="CI"/>
    <s v="0"/>
    <s v="District"/>
    <s v="4"/>
    <s v="Cerro Coso College"/>
    <s v="41"/>
    <x v="11"/>
    <s v="411"/>
    <s v="Dean of Career Technical Education"/>
    <s v="411A"/>
    <s v="Dean of Career Technical Education"/>
    <m/>
    <m/>
    <m/>
  </r>
  <r>
    <s v="CMM006"/>
    <x v="0"/>
    <s v="LABORF"/>
    <s v="2026"/>
    <n v="127624.98"/>
    <s v="GU001"/>
    <s v="411VE0"/>
    <s v="1214"/>
    <s v="601000"/>
    <m/>
    <s v="CI"/>
    <s v="0"/>
    <s v="District"/>
    <s v="4"/>
    <s v="Cerro Coso College"/>
    <s v="41"/>
    <x v="11"/>
    <s v="411"/>
    <s v="Dean of Career Technical Education"/>
    <s v="411A"/>
    <s v="Dean of Career Technical Education"/>
    <m/>
    <m/>
    <m/>
  </r>
  <r>
    <s v="CPE016"/>
    <x v="0"/>
    <s v="LABORF"/>
    <s v="2026"/>
    <n v="0"/>
    <s v="RP611"/>
    <s v="411VTV"/>
    <s v="2394"/>
    <s v="601000"/>
    <s v="PERVD3"/>
    <s v="CI"/>
    <s v="0"/>
    <s v="District"/>
    <s v="4"/>
    <s v="Cerro Coso College"/>
    <s v="41"/>
    <x v="11"/>
    <s v="411"/>
    <s v="Dean of Career Technical Education"/>
    <s v="411A"/>
    <s v="Dean of Career Technical Education"/>
    <m/>
    <m/>
    <m/>
  </r>
  <r>
    <s v="CMC293"/>
    <x v="0"/>
    <s v="LABORF"/>
    <s v="2026"/>
    <n v="8037.82"/>
    <s v="RP613"/>
    <s v="411WL9"/>
    <s v="2191"/>
    <s v="601000"/>
    <s v="C78233"/>
    <s v="CT"/>
    <s v="0"/>
    <s v="District"/>
    <s v="4"/>
    <s v="Cerro Coso College"/>
    <s v="41"/>
    <x v="11"/>
    <s v="411"/>
    <s v="Dean of Career Technical Education"/>
    <s v="411A"/>
    <s v="Dean of Career Technical Education"/>
    <m/>
    <m/>
    <m/>
  </r>
  <r>
    <s v="CMC254"/>
    <x v="0"/>
    <s v="LABORF"/>
    <s v="2026"/>
    <n v="52788.57"/>
    <s v="GU001"/>
    <s v="415ML1"/>
    <s v="2191"/>
    <s v="601000"/>
    <m/>
    <s v="CM"/>
    <s v="0"/>
    <s v="District"/>
    <s v="4"/>
    <s v="Cerro Coso College"/>
    <s v="41"/>
    <x v="11"/>
    <s v="415"/>
    <s v="Director of Eastern Sierra Center"/>
    <s v="415A"/>
    <s v="CC  -  EASTERN SIERRA CENTER"/>
    <m/>
    <m/>
    <m/>
  </r>
  <r>
    <s v="CMF014"/>
    <x v="0"/>
    <s v="LABORF"/>
    <s v="2026"/>
    <n v="154352.71"/>
    <s v="GU001"/>
    <s v="41ECM1"/>
    <s v="1100"/>
    <s v="150100"/>
    <m/>
    <s v="CI"/>
    <s v="0"/>
    <s v="District"/>
    <s v="4"/>
    <s v="Cerro Coso College"/>
    <s v="41"/>
    <x v="11"/>
    <s v="41E"/>
    <s v="Dean, Liberal Arts &amp; Science"/>
    <s v="41EB"/>
    <s v="CC-Communications"/>
    <m/>
    <m/>
    <m/>
  </r>
  <r>
    <s v="CMF224"/>
    <x v="0"/>
    <s v="LABORF"/>
    <s v="2026"/>
    <n v="101936.76"/>
    <s v="GU001"/>
    <s v="41EPH1"/>
    <s v="1100"/>
    <s v="083500"/>
    <m/>
    <s v="CI"/>
    <s v="0"/>
    <s v="District"/>
    <s v="4"/>
    <s v="Cerro Coso College"/>
    <s v="41"/>
    <x v="11"/>
    <s v="41E"/>
    <s v="Dean, Liberal Arts &amp; Science"/>
    <s v="41ED"/>
    <s v="CC-PE &amp; Health"/>
    <m/>
    <m/>
    <m/>
  </r>
  <r>
    <s v="CMF028"/>
    <x v="0"/>
    <s v="LABORF"/>
    <s v="2026"/>
    <n v="69469.66"/>
    <s v="GU001"/>
    <s v="41ESC1"/>
    <s v="1100"/>
    <s v="040100"/>
    <m/>
    <s v="CB"/>
    <s v="0"/>
    <s v="District"/>
    <s v="4"/>
    <s v="Cerro Coso College"/>
    <s v="41"/>
    <x v="11"/>
    <s v="41E"/>
    <s v="Dean, Liberal Arts &amp; Science"/>
    <s v="41EE"/>
    <s v="CC-Science"/>
    <m/>
    <m/>
    <m/>
  </r>
  <r>
    <s v="CMF028"/>
    <x v="0"/>
    <s v="LABORF"/>
    <s v="2026"/>
    <n v="69469.66"/>
    <s v="GU001"/>
    <s v="41ESC1"/>
    <s v="1100"/>
    <s v="040100"/>
    <m/>
    <s v="CM"/>
    <s v="0"/>
    <s v="District"/>
    <s v="4"/>
    <s v="Cerro Coso College"/>
    <s v="41"/>
    <x v="11"/>
    <s v="41E"/>
    <s v="Dean, Liberal Arts &amp; Science"/>
    <s v="41EE"/>
    <s v="CC-Science"/>
    <m/>
    <m/>
    <m/>
  </r>
  <r>
    <s v="CMF018"/>
    <x v="0"/>
    <s v="LABORF"/>
    <s v="2026"/>
    <n v="153363"/>
    <s v="GU001"/>
    <s v="41ESC1"/>
    <s v="1100"/>
    <s v="040100"/>
    <m/>
    <s v="CI"/>
    <s v="0"/>
    <s v="District"/>
    <s v="4"/>
    <s v="Cerro Coso College"/>
    <s v="41"/>
    <x v="11"/>
    <s v="41E"/>
    <s v="Dean, Liberal Arts &amp; Science"/>
    <s v="41EE"/>
    <s v="CC-Science"/>
    <m/>
    <m/>
    <m/>
  </r>
  <r>
    <s v="CMF026"/>
    <x v="0"/>
    <s v="LABORF"/>
    <s v="2026"/>
    <n v="154814.16"/>
    <s v="GU001"/>
    <s v="41ESS1"/>
    <s v="1100"/>
    <s v="220100"/>
    <m/>
    <s v="CI"/>
    <s v="0"/>
    <s v="District"/>
    <s v="4"/>
    <s v="Cerro Coso College"/>
    <s v="41"/>
    <x v="11"/>
    <s v="41E"/>
    <s v="Dean, Liberal Arts &amp; Science"/>
    <s v="41EF"/>
    <s v="CC-Social Science"/>
    <m/>
    <m/>
    <m/>
  </r>
  <r>
    <s v="CMF157"/>
    <x v="0"/>
    <s v="LABORF"/>
    <s v="2026"/>
    <n v="22443.37"/>
    <s v="GU001"/>
    <s v="41ELC1"/>
    <s v="1100"/>
    <s v="611000"/>
    <m/>
    <s v="CI"/>
    <s v="0"/>
    <s v="District"/>
    <s v="4"/>
    <s v="Cerro Coso College"/>
    <s v="41"/>
    <x v="11"/>
    <s v="41E"/>
    <s v="Dean, Liberal Arts &amp; Science"/>
    <s v="41EJ"/>
    <s v="CC-Learning Center-LAC"/>
    <m/>
    <m/>
    <m/>
  </r>
  <r>
    <s v="CMN029"/>
    <x v="0"/>
    <s v="LABORF"/>
    <s v="2026"/>
    <n v="79634.509999999995"/>
    <s v="GU001"/>
    <s v="41JIR1"/>
    <s v="2110"/>
    <s v="679000"/>
    <m/>
    <s v="CI"/>
    <s v="0"/>
    <s v="District"/>
    <s v="4"/>
    <s v="Cerro Coso College"/>
    <s v="41"/>
    <x v="11"/>
    <s v="41J"/>
    <s v="Institutional Research"/>
    <s v="41JA"/>
    <s v="Institutional Research"/>
    <m/>
    <m/>
    <m/>
  </r>
  <r>
    <s v="CMC208"/>
    <x v="0"/>
    <s v="LABORF"/>
    <s v="2026"/>
    <n v="94021.9"/>
    <s v="GU001"/>
    <s v="41JIR1"/>
    <s v="2191"/>
    <s v="679000"/>
    <m/>
    <s v="CI"/>
    <s v="0"/>
    <s v="District"/>
    <s v="4"/>
    <s v="Cerro Coso College"/>
    <s v="41"/>
    <x v="11"/>
    <s v="41J"/>
    <s v="Institutional Research"/>
    <s v="41JA"/>
    <s v="Institutional Research"/>
    <m/>
    <m/>
    <m/>
  </r>
  <r>
    <s v="CMC273"/>
    <x v="0"/>
    <s v="LABORF"/>
    <s v="2026"/>
    <n v="16482.73"/>
    <s v="RP041"/>
    <s v="41MSN1"/>
    <s v="2191"/>
    <s v="601000"/>
    <m/>
    <s v="CP"/>
    <s v="0"/>
    <s v="District"/>
    <s v="4"/>
    <s v="Cerro Coso College"/>
    <s v="41"/>
    <x v="11"/>
    <s v="41M"/>
    <s v="Incarcerated Stud Ed Program (ISEP)"/>
    <s v="41MA"/>
    <s v="Incarcerated Stud Ed Program (ISEP)"/>
    <m/>
    <m/>
    <m/>
  </r>
  <r>
    <s v="CMC264"/>
    <x v="0"/>
    <s v="LABORF"/>
    <s v="2026"/>
    <n v="30895.360000000001"/>
    <s v="GU001"/>
    <s v="41NDE1"/>
    <s v="2191"/>
    <s v="601000"/>
    <m/>
    <s v="CT"/>
    <s v="0"/>
    <s v="District"/>
    <s v="4"/>
    <s v="Cerro Coso College"/>
    <s v="41"/>
    <x v="11"/>
    <s v="41N"/>
    <s v="Early College (Dual Enrollment)"/>
    <s v="41NA"/>
    <s v="Early College (Dual Enrollment)"/>
    <m/>
    <m/>
    <m/>
  </r>
  <r>
    <s v="CMC264"/>
    <x v="0"/>
    <s v="LABORF"/>
    <s v="2026"/>
    <n v="30895.360000000001"/>
    <s v="GU001"/>
    <s v="41NDE1"/>
    <s v="2191"/>
    <s v="601000"/>
    <s v="DORESV"/>
    <s v="CT"/>
    <s v="0"/>
    <s v="District"/>
    <s v="4"/>
    <s v="Cerro Coso College"/>
    <s v="41"/>
    <x v="11"/>
    <s v="41N"/>
    <s v="Early College (Dual Enrollment)"/>
    <s v="41NA"/>
    <s v="Early College (Dual Enrollment)"/>
    <m/>
    <m/>
    <m/>
  </r>
  <r>
    <s v="CMC029"/>
    <x v="0"/>
    <s v="LABORF"/>
    <s v="2026"/>
    <n v="23546.78"/>
    <s v="GU001"/>
    <s v="41NDE1"/>
    <s v="2191"/>
    <s v="601000"/>
    <s v="DORESV"/>
    <s v="CS"/>
    <s v="0"/>
    <s v="District"/>
    <s v="4"/>
    <s v="Cerro Coso College"/>
    <s v="41"/>
    <x v="11"/>
    <s v="41N"/>
    <s v="Early College (Dual Enrollment)"/>
    <s v="41NA"/>
    <s v="Early College (Dual Enrollment)"/>
    <m/>
    <m/>
    <m/>
  </r>
  <r>
    <s v="CMC246"/>
    <x v="0"/>
    <s v="LABORF"/>
    <s v="2026"/>
    <n v="2434.66"/>
    <s v="RP009"/>
    <s v="422CA1"/>
    <s v="2191"/>
    <s v="643010"/>
    <s v="CARDCB"/>
    <s v="CI"/>
    <s v="0"/>
    <s v="District"/>
    <s v="4"/>
    <s v="Cerro Coso College"/>
    <s v="42"/>
    <x v="12"/>
    <s v="422"/>
    <s v="Dir Access Program"/>
    <s v="422C"/>
    <s v="Care"/>
    <m/>
    <m/>
    <m/>
  </r>
  <r>
    <s v="CMC219"/>
    <x v="0"/>
    <s v="LABORF"/>
    <s v="2026"/>
    <n v="3090.14"/>
    <s v="RP009"/>
    <s v="422CA1"/>
    <s v="2191"/>
    <s v="643010"/>
    <s v="CARDCB"/>
    <s v="CI"/>
    <s v="0"/>
    <s v="District"/>
    <s v="4"/>
    <s v="Cerro Coso College"/>
    <s v="42"/>
    <x v="12"/>
    <s v="422"/>
    <s v="Dir Access Program"/>
    <s v="422C"/>
    <s v="Care"/>
    <m/>
    <m/>
    <m/>
  </r>
  <r>
    <s v="CMC159"/>
    <x v="0"/>
    <s v="LABORF"/>
    <s v="2026"/>
    <n v="1544.77"/>
    <s v="RP006"/>
    <s v="422DS1"/>
    <s v="2191"/>
    <s v="642000"/>
    <m/>
    <s v="CI"/>
    <s v="0"/>
    <s v="District"/>
    <s v="4"/>
    <s v="Cerro Coso College"/>
    <s v="42"/>
    <x v="12"/>
    <s v="422"/>
    <s v="Dir Access Program"/>
    <s v="422D"/>
    <s v="DSPS"/>
    <m/>
    <m/>
    <m/>
  </r>
  <r>
    <s v="CMF117"/>
    <x v="0"/>
    <s v="LABORF"/>
    <s v="2026"/>
    <n v="5702.57"/>
    <s v="RP006"/>
    <s v="422DS1"/>
    <s v="1231"/>
    <s v="642000"/>
    <m/>
    <s v="CI"/>
    <s v="0"/>
    <s v="District"/>
    <s v="4"/>
    <s v="Cerro Coso College"/>
    <s v="42"/>
    <x v="12"/>
    <s v="422"/>
    <s v="Dir Access Program"/>
    <s v="422D"/>
    <s v="DSPS"/>
    <m/>
    <m/>
    <m/>
  </r>
  <r>
    <s v="CMC262"/>
    <x v="0"/>
    <s v="LABORF"/>
    <s v="2026"/>
    <n v="6469.46"/>
    <s v="RP006"/>
    <s v="422DS1"/>
    <s v="2191"/>
    <s v="642000"/>
    <m/>
    <s v="CI"/>
    <s v="0"/>
    <s v="District"/>
    <s v="4"/>
    <s v="Cerro Coso College"/>
    <s v="42"/>
    <x v="12"/>
    <s v="422"/>
    <s v="Dir Access Program"/>
    <s v="422D"/>
    <s v="DSPS"/>
    <m/>
    <m/>
    <m/>
  </r>
  <r>
    <s v="CMC156"/>
    <x v="0"/>
    <s v="LABORF"/>
    <s v="2026"/>
    <n v="8525.1200000000008"/>
    <s v="RP006"/>
    <s v="422DS1"/>
    <s v="2191"/>
    <s v="642000"/>
    <m/>
    <s v="CI"/>
    <s v="0"/>
    <s v="District"/>
    <s v="4"/>
    <s v="Cerro Coso College"/>
    <s v="42"/>
    <x v="12"/>
    <s v="422"/>
    <s v="Dir Access Program"/>
    <s v="422D"/>
    <s v="DSPS"/>
    <m/>
    <m/>
    <m/>
  </r>
  <r>
    <s v="CMC283"/>
    <x v="0"/>
    <s v="LABORF"/>
    <s v="2026"/>
    <n v="5875.99"/>
    <s v="RP006"/>
    <s v="422DS1"/>
    <s v="2191"/>
    <s v="642000"/>
    <m/>
    <s v="CI"/>
    <s v="0"/>
    <s v="District"/>
    <s v="4"/>
    <s v="Cerro Coso College"/>
    <s v="42"/>
    <x v="12"/>
    <s v="422"/>
    <s v="Dir Access Program"/>
    <s v="422D"/>
    <s v="DSPS"/>
    <m/>
    <m/>
    <m/>
  </r>
  <r>
    <s v="CMC234"/>
    <x v="0"/>
    <s v="LABORF"/>
    <s v="2026"/>
    <n v="3710.82"/>
    <s v="RP006"/>
    <s v="422DS1"/>
    <s v="2191"/>
    <s v="642000"/>
    <m/>
    <s v="CI"/>
    <s v="0"/>
    <s v="District"/>
    <s v="4"/>
    <s v="Cerro Coso College"/>
    <s v="42"/>
    <x v="12"/>
    <s v="422"/>
    <s v="Dir Access Program"/>
    <s v="422D"/>
    <s v="DSPS"/>
    <m/>
    <m/>
    <m/>
  </r>
  <r>
    <s v="CMF211"/>
    <x v="0"/>
    <s v="LABORF"/>
    <s v="2026"/>
    <n v="17311.59"/>
    <s v="RP005"/>
    <s v="422EO1"/>
    <s v="1231"/>
    <s v="643000"/>
    <s v="EOPDCB"/>
    <s v="CT"/>
    <s v="0"/>
    <s v="District"/>
    <s v="4"/>
    <s v="Cerro Coso College"/>
    <s v="42"/>
    <x v="12"/>
    <s v="422"/>
    <s v="Dir Access Program"/>
    <s v="422E"/>
    <s v="EOPS"/>
    <m/>
    <m/>
    <m/>
  </r>
  <r>
    <s v="CMC246"/>
    <x v="0"/>
    <s v="LABORF"/>
    <s v="2026"/>
    <n v="7145.48"/>
    <s v="RP005"/>
    <s v="422EO1"/>
    <s v="2191"/>
    <s v="643000"/>
    <s v="EOPDCB"/>
    <s v="CI"/>
    <s v="0"/>
    <s v="District"/>
    <s v="4"/>
    <s v="Cerro Coso College"/>
    <s v="42"/>
    <x v="12"/>
    <s v="422"/>
    <s v="Dir Access Program"/>
    <s v="422E"/>
    <s v="EOPS"/>
    <m/>
    <m/>
    <m/>
  </r>
  <r>
    <s v="CMC275"/>
    <x v="0"/>
    <s v="LABORF"/>
    <s v="2026"/>
    <n v="1470.33"/>
    <s v="RP005"/>
    <s v="422EO1"/>
    <s v="2191"/>
    <s v="643000"/>
    <s v="EOPDCA"/>
    <s v="CI"/>
    <s v="0"/>
    <s v="District"/>
    <s v="4"/>
    <s v="Cerro Coso College"/>
    <s v="42"/>
    <x v="12"/>
    <s v="422"/>
    <s v="Dir Access Program"/>
    <s v="422E"/>
    <s v="EOPS"/>
    <m/>
    <m/>
    <m/>
  </r>
  <r>
    <s v="CMN038"/>
    <x v="0"/>
    <s v="LABORF"/>
    <s v="2026"/>
    <n v="5312.99"/>
    <s v="RP005"/>
    <s v="422EO1"/>
    <s v="2110"/>
    <s v="643000"/>
    <s v="EOPDCA"/>
    <s v="CI"/>
    <s v="0"/>
    <s v="District"/>
    <s v="4"/>
    <s v="Cerro Coso College"/>
    <s v="42"/>
    <x v="12"/>
    <s v="422"/>
    <s v="Dir Access Program"/>
    <s v="422E"/>
    <s v="EOPS"/>
    <m/>
    <m/>
    <m/>
  </r>
  <r>
    <s v="CMC252"/>
    <x v="0"/>
    <s v="LABORF"/>
    <s v="2026"/>
    <n v="13308.38"/>
    <s v="RP005"/>
    <s v="422EO1"/>
    <s v="2191"/>
    <s v="643000"/>
    <s v="EOPDCB"/>
    <s v="CI"/>
    <s v="0"/>
    <s v="District"/>
    <s v="4"/>
    <s v="Cerro Coso College"/>
    <s v="42"/>
    <x v="12"/>
    <s v="422"/>
    <s v="Dir Access Program"/>
    <s v="422E"/>
    <s v="EOPS"/>
    <m/>
    <m/>
    <m/>
  </r>
  <r>
    <s v="CMC137"/>
    <x v="0"/>
    <s v="LABORF"/>
    <s v="2026"/>
    <n v="23504.18"/>
    <s v="RP005"/>
    <s v="422EO1"/>
    <s v="2191"/>
    <s v="643000"/>
    <s v="EOPDCB"/>
    <s v="CI"/>
    <s v="0"/>
    <s v="District"/>
    <s v="4"/>
    <s v="Cerro Coso College"/>
    <s v="42"/>
    <x v="12"/>
    <s v="422"/>
    <s v="Dir Access Program"/>
    <s v="422E"/>
    <s v="EOPS"/>
    <m/>
    <m/>
    <m/>
  </r>
  <r>
    <s v="CMM022"/>
    <x v="0"/>
    <s v="LABORF"/>
    <s v="2026"/>
    <n v="20684.29"/>
    <s v="RP005"/>
    <s v="422EO1"/>
    <s v="1214"/>
    <s v="643000"/>
    <s v="EOPDCA"/>
    <s v="CI"/>
    <s v="0"/>
    <s v="District"/>
    <s v="4"/>
    <s v="Cerro Coso College"/>
    <s v="42"/>
    <x v="12"/>
    <s v="422"/>
    <s v="Dir Access Program"/>
    <s v="422E"/>
    <s v="EOPS"/>
    <m/>
    <m/>
    <m/>
  </r>
  <r>
    <s v="CMN038"/>
    <x v="0"/>
    <s v="LABORF"/>
    <s v="2026"/>
    <n v="5312.99"/>
    <s v="RP350"/>
    <s v="422CW1"/>
    <s v="2110"/>
    <s v="641010"/>
    <s v="CALDCO"/>
    <s v="CI"/>
    <s v="0"/>
    <s v="District"/>
    <s v="4"/>
    <s v="Cerro Coso College"/>
    <s v="42"/>
    <x v="12"/>
    <s v="422"/>
    <s v="Dir Access Program"/>
    <s v="422F"/>
    <s v="CalWorks/TANF"/>
    <m/>
    <m/>
    <m/>
  </r>
  <r>
    <s v="CMC115"/>
    <x v="0"/>
    <s v="LABORF"/>
    <s v="2026"/>
    <n v="17502.95"/>
    <s v="CD004"/>
    <s v="42DCC4"/>
    <s v="2191"/>
    <s v="653000"/>
    <m/>
    <s v="CS"/>
    <s v="0"/>
    <s v="District"/>
    <s v="4"/>
    <s v="Cerro Coso College"/>
    <s v="42"/>
    <x v="12"/>
    <s v="42D"/>
    <s v="CDC Program Manager"/>
    <s v="42DA"/>
    <s v="CDC Program Manager"/>
    <m/>
    <m/>
    <m/>
  </r>
  <r>
    <s v="CMN011"/>
    <x v="0"/>
    <s v="LABORF"/>
    <s v="2026"/>
    <n v="101139.42"/>
    <s v="CD004"/>
    <s v="42DCC4"/>
    <s v="2110"/>
    <s v="692000"/>
    <m/>
    <s v="CI"/>
    <s v="0"/>
    <s v="District"/>
    <s v="4"/>
    <s v="Cerro Coso College"/>
    <s v="42"/>
    <x v="12"/>
    <s v="42D"/>
    <s v="CDC Program Manager"/>
    <s v="42DA"/>
    <s v="CDC Program Manager"/>
    <m/>
    <m/>
    <m/>
  </r>
  <r>
    <s v="CMC203"/>
    <x v="0"/>
    <s v="LABORF"/>
    <s v="2026"/>
    <n v="37708.32"/>
    <s v="CD004"/>
    <s v="42DCC4"/>
    <s v="2191"/>
    <s v="692000"/>
    <m/>
    <s v="CS"/>
    <s v="0"/>
    <s v="District"/>
    <s v="4"/>
    <s v="Cerro Coso College"/>
    <s v="42"/>
    <x v="12"/>
    <s v="42D"/>
    <s v="CDC Program Manager"/>
    <s v="42DA"/>
    <s v="CDC Program Manager"/>
    <m/>
    <m/>
    <m/>
  </r>
  <r>
    <s v="CMC242"/>
    <x v="0"/>
    <s v="LABORF"/>
    <s v="2026"/>
    <n v="8813.98"/>
    <s v="GU001"/>
    <s v="42FCG1"/>
    <s v="2191"/>
    <s v="631000"/>
    <m/>
    <s v="CS"/>
    <s v="0"/>
    <s v="District"/>
    <s v="4"/>
    <s v="Cerro Coso College"/>
    <s v="42"/>
    <x v="12"/>
    <s v="42F"/>
    <s v="Director of SSSP"/>
    <s v="42FA"/>
    <s v="Director of SSSP"/>
    <m/>
    <m/>
    <m/>
  </r>
  <r>
    <s v="CMF030"/>
    <x v="0"/>
    <s v="LABORF"/>
    <s v="2026"/>
    <n v="60570.73"/>
    <s v="GU001"/>
    <s v="42FCG1"/>
    <s v="1231"/>
    <s v="631000"/>
    <m/>
    <s v="CB"/>
    <s v="0"/>
    <s v="District"/>
    <s v="4"/>
    <s v="Cerro Coso College"/>
    <s v="42"/>
    <x v="12"/>
    <s v="42F"/>
    <s v="Director of SSSP"/>
    <s v="42FA"/>
    <s v="Director of SSSP"/>
    <m/>
    <m/>
    <m/>
  </r>
  <r>
    <s v="CMC242"/>
    <x v="0"/>
    <s v="LABORF"/>
    <s v="2026"/>
    <n v="38928.42"/>
    <s v="GU001"/>
    <s v="42FCG1"/>
    <s v="2191"/>
    <s v="631000"/>
    <m/>
    <s v="CT"/>
    <s v="0"/>
    <s v="District"/>
    <s v="4"/>
    <s v="Cerro Coso College"/>
    <s v="42"/>
    <x v="12"/>
    <s v="42F"/>
    <s v="Director of SSSP"/>
    <s v="42FA"/>
    <s v="Director of SSSP"/>
    <m/>
    <m/>
    <m/>
  </r>
  <r>
    <s v="CMC105"/>
    <x v="0"/>
    <s v="LABORF"/>
    <s v="2026"/>
    <n v="77168.22"/>
    <s v="RP384"/>
    <s v="42FMTB"/>
    <s v="2191"/>
    <s v="632000"/>
    <m/>
    <s v="CI"/>
    <s v="0"/>
    <s v="District"/>
    <s v="4"/>
    <s v="Cerro Coso College"/>
    <s v="42"/>
    <x v="12"/>
    <s v="42F"/>
    <s v="Director of SSSP"/>
    <s v="42FA"/>
    <s v="Director of SSSP"/>
    <m/>
    <m/>
    <m/>
  </r>
  <r>
    <s v="CMF030"/>
    <x v="0"/>
    <s v="LABORF"/>
    <s v="2026"/>
    <n v="10688.95"/>
    <s v="RP384"/>
    <s v="42FMTB"/>
    <s v="1231"/>
    <s v="632000"/>
    <m/>
    <s v="CB"/>
    <s v="0"/>
    <s v="District"/>
    <s v="4"/>
    <s v="Cerro Coso College"/>
    <s v="42"/>
    <x v="12"/>
    <s v="42F"/>
    <s v="Director of SSSP"/>
    <s v="42FA"/>
    <s v="Director of SSSP"/>
    <m/>
    <m/>
    <m/>
  </r>
  <r>
    <s v="CMC242"/>
    <x v="0"/>
    <s v="LABORF"/>
    <s v="2026"/>
    <n v="2203.5"/>
    <s v="RP384"/>
    <s v="42FMTB"/>
    <s v="2191"/>
    <s v="632000"/>
    <m/>
    <s v="CS"/>
    <s v="0"/>
    <s v="District"/>
    <s v="4"/>
    <s v="Cerro Coso College"/>
    <s v="42"/>
    <x v="12"/>
    <s v="42F"/>
    <s v="Director of SSSP"/>
    <s v="42FA"/>
    <s v="Director of SSSP"/>
    <m/>
    <m/>
    <m/>
  </r>
  <r>
    <s v="CMM025"/>
    <x v="0"/>
    <s v="LABORF"/>
    <s v="2026"/>
    <n v="87953.93"/>
    <s v="RP384"/>
    <s v="42FMTB"/>
    <s v="1214"/>
    <s v="632000"/>
    <m/>
    <s v="CI"/>
    <s v="0"/>
    <s v="District"/>
    <s v="4"/>
    <s v="Cerro Coso College"/>
    <s v="42"/>
    <x v="12"/>
    <s v="42F"/>
    <s v="Director of SSSP"/>
    <s v="42FA"/>
    <s v="Director of SSSP"/>
    <m/>
    <m/>
    <m/>
  </r>
  <r>
    <s v="CMF001"/>
    <x v="0"/>
    <s v="LABORF"/>
    <s v="2026"/>
    <n v="12221.31"/>
    <s v="GU001"/>
    <s v="42GAM1"/>
    <s v="1251"/>
    <s v="696041"/>
    <m/>
    <s v="CI"/>
    <s v="0"/>
    <s v="District"/>
    <s v="4"/>
    <s v="Cerro Coso College"/>
    <s v="42"/>
    <x v="12"/>
    <s v="42G"/>
    <s v="Athletics"/>
    <s v="42GA"/>
    <s v="Athletics"/>
    <m/>
    <m/>
    <m/>
  </r>
  <r>
    <s v="CPE008"/>
    <x v="0"/>
    <s v="LABORF"/>
    <s v="2026"/>
    <n v="0"/>
    <s v="GU001"/>
    <s v="42GAM1"/>
    <s v="2394"/>
    <s v="696041"/>
    <m/>
    <s v="CI"/>
    <s v="0"/>
    <s v="District"/>
    <s v="4"/>
    <s v="Cerro Coso College"/>
    <s v="42"/>
    <x v="12"/>
    <s v="42G"/>
    <s v="Athletics"/>
    <s v="42GA"/>
    <s v="Athletics"/>
    <m/>
    <m/>
    <m/>
  </r>
  <r>
    <s v="CPE065"/>
    <x v="0"/>
    <s v="LABORF"/>
    <s v="2026"/>
    <n v="0"/>
    <s v="GU001"/>
    <s v="42GAW3"/>
    <s v="2394"/>
    <s v="696041"/>
    <m/>
    <s v="CI"/>
    <s v="0"/>
    <s v="District"/>
    <s v="4"/>
    <s v="Cerro Coso College"/>
    <s v="42"/>
    <x v="12"/>
    <s v="42G"/>
    <s v="Athletics"/>
    <s v="42GA"/>
    <s v="Athletics"/>
    <m/>
    <m/>
    <m/>
  </r>
  <r>
    <s v="CPE025"/>
    <x v="0"/>
    <s v="LABORF"/>
    <s v="2026"/>
    <n v="0"/>
    <s v="GU001"/>
    <s v="42GAW4"/>
    <s v="2394"/>
    <s v="696041"/>
    <m/>
    <s v="CI"/>
    <s v="0"/>
    <s v="District"/>
    <s v="4"/>
    <s v="Cerro Coso College"/>
    <s v="42"/>
    <x v="12"/>
    <s v="42G"/>
    <s v="Athletics"/>
    <s v="42GA"/>
    <s v="Athletics"/>
    <m/>
    <m/>
    <m/>
  </r>
  <r>
    <s v="CMN025"/>
    <x v="0"/>
    <s v="LABORF"/>
    <s v="2026"/>
    <n v="94706.33"/>
    <s v="GU001"/>
    <s v="430BS0"/>
    <s v="2110"/>
    <s v="672000"/>
    <m/>
    <s v="CI"/>
    <s v="0"/>
    <s v="District"/>
    <s v="4"/>
    <s v="Cerro Coso College"/>
    <s v="43"/>
    <x v="13"/>
    <s v="430"/>
    <s v="Director of Administrative Services"/>
    <s v="430A"/>
    <s v="CC -  Director of Admin Services"/>
    <m/>
    <m/>
    <m/>
  </r>
  <r>
    <s v="CMC290"/>
    <x v="0"/>
    <s v="LABORF"/>
    <s v="2026"/>
    <n v="22972.44"/>
    <s v="GU001"/>
    <s v="437MOD"/>
    <s v="2191"/>
    <s v="679000"/>
    <m/>
    <s v="CI"/>
    <s v="0"/>
    <s v="District"/>
    <s v="4"/>
    <s v="Cerro Coso College"/>
    <s v="43"/>
    <x v="13"/>
    <s v="437"/>
    <s v="Maintenance &amp; Operations"/>
    <s v="437A"/>
    <s v="CC - Director M&amp;O"/>
    <m/>
    <m/>
    <m/>
  </r>
  <r>
    <s v="CMC161"/>
    <x v="0"/>
    <s v="LABORF"/>
    <s v="2026"/>
    <n v="22606.38"/>
    <s v="GU001"/>
    <s v="437MOD"/>
    <s v="2191"/>
    <s v="679000"/>
    <m/>
    <s v="CB"/>
    <s v="0"/>
    <s v="District"/>
    <s v="4"/>
    <s v="Cerro Coso College"/>
    <s v="43"/>
    <x v="13"/>
    <s v="437"/>
    <s v="Maintenance &amp; Operations"/>
    <s v="437A"/>
    <s v="CC - Director M&amp;O"/>
    <m/>
    <m/>
    <m/>
  </r>
  <r>
    <s v="CMC020"/>
    <x v="0"/>
    <s v="LABORF"/>
    <s v="2026"/>
    <n v="22972.46"/>
    <s v="GU001"/>
    <s v="437MOD"/>
    <s v="2191"/>
    <s v="679000"/>
    <m/>
    <s v="CI"/>
    <s v="0"/>
    <s v="District"/>
    <s v="4"/>
    <s v="Cerro Coso College"/>
    <s v="43"/>
    <x v="13"/>
    <s v="437"/>
    <s v="Maintenance &amp; Operations"/>
    <s v="437A"/>
    <s v="CC - Director M&amp;O"/>
    <m/>
    <m/>
    <m/>
  </r>
  <r>
    <s v="CMC017"/>
    <x v="0"/>
    <s v="LABORF"/>
    <s v="2026"/>
    <n v="58813.3"/>
    <s v="GU001"/>
    <s v="437MOG"/>
    <s v="2191"/>
    <s v="655000"/>
    <m/>
    <s v="CI"/>
    <s v="0"/>
    <s v="District"/>
    <s v="4"/>
    <s v="Cerro Coso College"/>
    <s v="43"/>
    <x v="13"/>
    <s v="437"/>
    <s v="Maintenance &amp; Operations"/>
    <s v="437A"/>
    <s v="CC - Director M&amp;O"/>
    <m/>
    <m/>
    <m/>
  </r>
  <r>
    <s v="CMC248"/>
    <x v="0"/>
    <s v="LABORF"/>
    <s v="2026"/>
    <n v="18761.599999999999"/>
    <s v="GU001"/>
    <s v="437MOC"/>
    <s v="2191"/>
    <s v="653000"/>
    <m/>
    <s v="CB"/>
    <s v="0"/>
    <s v="District"/>
    <s v="4"/>
    <s v="Cerro Coso College"/>
    <s v="43"/>
    <x v="13"/>
    <s v="437"/>
    <s v="Maintenance &amp; Operations"/>
    <s v="437B"/>
    <s v="Operations Manager"/>
    <m/>
    <m/>
    <m/>
  </r>
  <r>
    <s v="CMC291"/>
    <x v="0"/>
    <s v="LABORF"/>
    <s v="2026"/>
    <n v="46488.31"/>
    <s v="GU001"/>
    <s v="43HMOS"/>
    <s v="2191"/>
    <s v="677050"/>
    <m/>
    <s v="CT"/>
    <s v="0"/>
    <s v="District"/>
    <s v="4"/>
    <s v="Cerro Coso College"/>
    <s v="43"/>
    <x v="13"/>
    <s v="43H"/>
    <s v="CC Safety and Security"/>
    <s v="43HA"/>
    <s v="CC Safety &amp; Security Program Mgr"/>
    <m/>
    <m/>
    <m/>
  </r>
  <r>
    <s v="CPE001"/>
    <x v="0"/>
    <s v="LABORF"/>
    <s v="2026"/>
    <n v="0"/>
    <s v="GU001"/>
    <s v="43HMOS"/>
    <s v="2394"/>
    <s v="677050"/>
    <m/>
    <s v="CI"/>
    <s v="0"/>
    <s v="District"/>
    <s v="4"/>
    <s v="Cerro Coso College"/>
    <s v="43"/>
    <x v="13"/>
    <s v="43H"/>
    <s v="CC Safety and Security"/>
    <s v="43HA"/>
    <s v="CC Safety &amp; Security Program Mgr"/>
    <m/>
    <m/>
    <m/>
  </r>
  <r>
    <s v="CPE083"/>
    <x v="0"/>
    <s v="LABORF"/>
    <s v="2026"/>
    <n v="0"/>
    <s v="GU001"/>
    <s v="43HMOS"/>
    <s v="2394"/>
    <s v="677050"/>
    <m/>
    <s v="CI"/>
    <s v="0"/>
    <s v="District"/>
    <s v="4"/>
    <s v="Cerro Coso College"/>
    <s v="43"/>
    <x v="13"/>
    <s v="43H"/>
    <s v="CC Safety and Security"/>
    <s v="43HA"/>
    <s v="CC Safety &amp; Security Program Mgr"/>
    <m/>
    <m/>
    <m/>
  </r>
  <r>
    <s v="CMN030"/>
    <x v="0"/>
    <s v="LABORF"/>
    <s v="2026"/>
    <n v="7610.53"/>
    <s v="RP501"/>
    <s v="43HPK1"/>
    <s v="2110"/>
    <s v="695020"/>
    <m/>
    <s v="CI"/>
    <s v="0"/>
    <s v="District"/>
    <s v="4"/>
    <s v="Cerro Coso College"/>
    <s v="43"/>
    <x v="13"/>
    <s v="43H"/>
    <s v="CC Safety and Security"/>
    <s v="43HA"/>
    <s v="CC Safety &amp; Security Program Mgr"/>
    <m/>
    <m/>
    <m/>
  </r>
  <r>
    <s v="PMM004"/>
    <x v="0"/>
    <s v="LABORF"/>
    <s v="2026"/>
    <n v="15039.47"/>
    <s v="GU001"/>
    <s v="500PR1"/>
    <s v="1214"/>
    <s v="709000"/>
    <m/>
    <m/>
    <s v="0"/>
    <s v="District"/>
    <s v="5"/>
    <s v="Porterville College"/>
    <s v="50"/>
    <x v="14"/>
    <s v="500"/>
    <s v="President"/>
    <s v="500A"/>
    <s v="PC - President"/>
    <m/>
    <m/>
    <m/>
  </r>
  <r>
    <s v="PTM008"/>
    <x v="0"/>
    <s v="LABORF"/>
    <s v="2026"/>
    <n v="10310"/>
    <s v="GU001"/>
    <s v="500PR1"/>
    <s v="1214"/>
    <s v="709000"/>
    <m/>
    <m/>
    <s v="0"/>
    <s v="District"/>
    <s v="5"/>
    <s v="Porterville College"/>
    <s v="50"/>
    <x v="14"/>
    <s v="500"/>
    <s v="President"/>
    <s v="500A"/>
    <s v="PC - President"/>
    <m/>
    <m/>
    <m/>
  </r>
  <r>
    <s v="PTM008"/>
    <x v="0"/>
    <s v="LABORF"/>
    <s v="2026"/>
    <n v="77325"/>
    <s v="GU001"/>
    <s v="500PR1"/>
    <s v="1214"/>
    <s v="679000"/>
    <m/>
    <m/>
    <s v="0"/>
    <s v="District"/>
    <s v="5"/>
    <s v="Porterville College"/>
    <s v="50"/>
    <x v="14"/>
    <s v="500"/>
    <s v="President"/>
    <s v="500A"/>
    <s v="PC - President"/>
    <m/>
    <m/>
    <m/>
  </r>
  <r>
    <s v="PMC192"/>
    <x v="0"/>
    <s v="LABORF"/>
    <s v="2026"/>
    <n v="7108.95"/>
    <s v="GU001"/>
    <s v="507IT1"/>
    <s v="2191"/>
    <s v="678012"/>
    <m/>
    <m/>
    <s v="0"/>
    <s v="District"/>
    <s v="5"/>
    <s v="Porterville College"/>
    <s v="50"/>
    <x v="14"/>
    <s v="507"/>
    <s v="Information Technology/Print Shop"/>
    <s v="507A"/>
    <s v="Information Technology"/>
    <m/>
    <m/>
    <m/>
  </r>
  <r>
    <s v="PMN031"/>
    <x v="0"/>
    <s v="LABORF"/>
    <s v="2026"/>
    <n v="128201.95"/>
    <s v="GU001"/>
    <s v="50GPI1"/>
    <s v="2110"/>
    <s v="671000"/>
    <m/>
    <m/>
    <s v="0"/>
    <s v="District"/>
    <s v="5"/>
    <s v="Porterville College"/>
    <s v="50"/>
    <x v="14"/>
    <s v="50G"/>
    <s v="Communication &amp; Community Relations"/>
    <s v="50GA"/>
    <s v="Communication &amp; Community Relations"/>
    <m/>
    <m/>
    <m/>
  </r>
  <r>
    <s v="PNP001"/>
    <x v="0"/>
    <s v="LABORF"/>
    <s v="2026"/>
    <n v="0"/>
    <s v="GU001"/>
    <s v="510VI0"/>
    <s v="1310"/>
    <s v="080900"/>
    <m/>
    <m/>
    <s v="0"/>
    <s v="District"/>
    <s v="5"/>
    <s v="Porterville College"/>
    <s v="51"/>
    <x v="11"/>
    <s v="510"/>
    <s v="VP Academic Affairs"/>
    <s v="510A"/>
    <s v="PC - VP Academic Affairs"/>
    <m/>
    <m/>
    <m/>
  </r>
  <r>
    <s v="PPAH25"/>
    <x v="0"/>
    <s v="LABORF"/>
    <s v="2026"/>
    <n v="0"/>
    <s v="GU001"/>
    <s v="510VI0"/>
    <s v="2412"/>
    <s v="080900"/>
    <m/>
    <m/>
    <s v="0"/>
    <s v="District"/>
    <s v="5"/>
    <s v="Porterville College"/>
    <s v="51"/>
    <x v="11"/>
    <s v="510"/>
    <s v="VP Academic Affairs"/>
    <s v="510A"/>
    <s v="PC - VP Academic Affairs"/>
    <m/>
    <m/>
    <m/>
  </r>
  <r>
    <s v="PZ2550"/>
    <x v="0"/>
    <s v="LABORF"/>
    <s v="2026"/>
    <n v="0"/>
    <s v="GU001"/>
    <s v="510VI0"/>
    <s v="1419"/>
    <s v="601000"/>
    <m/>
    <m/>
    <s v="0"/>
    <s v="District"/>
    <s v="5"/>
    <s v="Porterville College"/>
    <s v="51"/>
    <x v="11"/>
    <s v="510"/>
    <s v="VP Academic Affairs"/>
    <s v="510A"/>
    <s v="PC - VP Academic Affairs"/>
    <m/>
    <m/>
    <m/>
  </r>
  <r>
    <s v="PMM005"/>
    <x v="0"/>
    <s v="LABORF"/>
    <s v="2026"/>
    <n v="163621.76999999999"/>
    <s v="GU001"/>
    <s v="511DA1"/>
    <s v="1214"/>
    <s v="601000"/>
    <m/>
    <m/>
    <s v="0"/>
    <s v="District"/>
    <s v="5"/>
    <s v="Porterville College"/>
    <s v="51"/>
    <x v="11"/>
    <s v="511"/>
    <s v="PC Dean of Academic Affairs"/>
    <s v="511A"/>
    <s v="PC - Dean of Learning - A"/>
    <m/>
    <m/>
    <m/>
  </r>
  <r>
    <s v="PMC223"/>
    <x v="0"/>
    <s v="LABORF"/>
    <s v="2026"/>
    <n v="53281.98"/>
    <s v="GU001"/>
    <s v="511DA1"/>
    <s v="2191"/>
    <s v="601000"/>
    <m/>
    <m/>
    <s v="0"/>
    <s v="District"/>
    <s v="5"/>
    <s v="Porterville College"/>
    <s v="51"/>
    <x v="11"/>
    <s v="511"/>
    <s v="PC Dean of Academic Affairs"/>
    <s v="511A"/>
    <s v="PC - Dean of Learning - A"/>
    <m/>
    <m/>
    <m/>
  </r>
  <r>
    <s v="PMF046"/>
    <x v="0"/>
    <s v="LABORF"/>
    <s v="2026"/>
    <n v="124389.13"/>
    <s v="GU001"/>
    <s v="511LA1"/>
    <s v="1100"/>
    <s v="152000"/>
    <m/>
    <m/>
    <s v="0"/>
    <s v="District"/>
    <s v="5"/>
    <s v="Porterville College"/>
    <s v="51"/>
    <x v="11"/>
    <s v="511"/>
    <s v="PC Dean of Academic Affairs"/>
    <s v="511D"/>
    <s v="PC - LANGUAGE ARTS"/>
    <m/>
    <m/>
    <m/>
  </r>
  <r>
    <s v="PMF050"/>
    <x v="0"/>
    <s v="LABORF"/>
    <s v="2026"/>
    <n v="125189.69"/>
    <s v="GU001"/>
    <s v="511LA1"/>
    <s v="1100"/>
    <s v="152000"/>
    <m/>
    <m/>
    <s v="0"/>
    <s v="District"/>
    <s v="5"/>
    <s v="Porterville College"/>
    <s v="51"/>
    <x v="11"/>
    <s v="511"/>
    <s v="PC Dean of Academic Affairs"/>
    <s v="511D"/>
    <s v="PC - LANGUAGE ARTS"/>
    <m/>
    <m/>
    <m/>
  </r>
  <r>
    <s v="PMF037"/>
    <x v="0"/>
    <s v="LABORF"/>
    <s v="2026"/>
    <n v="154352.71"/>
    <s v="GU001"/>
    <s v="511SS1"/>
    <s v="1100"/>
    <s v="200100"/>
    <m/>
    <m/>
    <s v="0"/>
    <s v="District"/>
    <s v="5"/>
    <s v="Porterville College"/>
    <s v="51"/>
    <x v="11"/>
    <s v="511"/>
    <s v="PC Dean of Academic Affairs"/>
    <s v="511E"/>
    <s v="PC - SOCIAL SCIENCE"/>
    <m/>
    <m/>
    <m/>
  </r>
  <r>
    <s v="PMF115"/>
    <x v="0"/>
    <s v="LABORF"/>
    <s v="2026"/>
    <n v="98752.57"/>
    <s v="GU001"/>
    <s v="511SS1"/>
    <s v="1252"/>
    <s v="601000"/>
    <m/>
    <m/>
    <s v="0"/>
    <s v="District"/>
    <s v="5"/>
    <s v="Porterville College"/>
    <s v="51"/>
    <x v="11"/>
    <s v="511"/>
    <s v="PC Dean of Academic Affairs"/>
    <s v="511E"/>
    <s v="PC - SOCIAL SCIENCE"/>
    <m/>
    <m/>
    <m/>
  </r>
  <r>
    <s v="PMF174"/>
    <x v="0"/>
    <s v="LABORF"/>
    <s v="2026"/>
    <n v="145973.12"/>
    <s v="GU001"/>
    <s v="511VP1"/>
    <s v="1100"/>
    <s v="100100"/>
    <m/>
    <m/>
    <s v="0"/>
    <s v="District"/>
    <s v="5"/>
    <s v="Porterville College"/>
    <s v="51"/>
    <x v="11"/>
    <s v="511"/>
    <s v="PC Dean of Academic Affairs"/>
    <s v="511F"/>
    <s v="PC - FINE &amp; APPLIED ARTS"/>
    <m/>
    <m/>
    <m/>
  </r>
  <r>
    <s v="PMC125"/>
    <x v="0"/>
    <s v="LABORF"/>
    <s v="2026"/>
    <n v="55461.13"/>
    <s v="GU001"/>
    <s v="511SM1"/>
    <s v="2211"/>
    <s v="040100"/>
    <m/>
    <m/>
    <s v="0"/>
    <s v="District"/>
    <s v="5"/>
    <s v="Porterville College"/>
    <s v="51"/>
    <x v="11"/>
    <s v="511"/>
    <s v="PC Dean of Academic Affairs"/>
    <s v="511G"/>
    <s v="PC - SCIENCE"/>
    <m/>
    <m/>
    <m/>
  </r>
  <r>
    <s v="PMF092"/>
    <x v="0"/>
    <s v="LABORF"/>
    <s v="2026"/>
    <n v="134815.62"/>
    <s v="GU001"/>
    <s v="511SM1"/>
    <s v="1100"/>
    <s v="040100"/>
    <m/>
    <m/>
    <s v="0"/>
    <s v="District"/>
    <s v="5"/>
    <s v="Porterville College"/>
    <s v="51"/>
    <x v="11"/>
    <s v="511"/>
    <s v="PC Dean of Academic Affairs"/>
    <s v="511G"/>
    <s v="PC - SCIENCE"/>
    <m/>
    <m/>
    <m/>
  </r>
  <r>
    <s v="PPE065"/>
    <x v="0"/>
    <s v="LABORF"/>
    <s v="2026"/>
    <n v="0"/>
    <s v="RP257"/>
    <s v="511ST4"/>
    <s v="2412"/>
    <s v="611000"/>
    <m/>
    <m/>
    <s v="0"/>
    <s v="District"/>
    <s v="5"/>
    <s v="Porterville College"/>
    <s v="51"/>
    <x v="11"/>
    <s v="511"/>
    <s v="PC Dean of Academic Affairs"/>
    <s v="511J"/>
    <s v="PC - Dean of Learning - A"/>
    <m/>
    <m/>
    <m/>
  </r>
  <r>
    <s v="PMC211"/>
    <x v="0"/>
    <s v="LABORF"/>
    <s v="2026"/>
    <n v="6497.8"/>
    <s v="RP257"/>
    <s v="511ST5"/>
    <s v="2191"/>
    <s v="601000"/>
    <m/>
    <m/>
    <s v="0"/>
    <s v="District"/>
    <s v="5"/>
    <s v="Porterville College"/>
    <s v="51"/>
    <x v="11"/>
    <s v="511"/>
    <s v="PC Dean of Academic Affairs"/>
    <s v="511J"/>
    <s v="PC - Dean of Learning - A"/>
    <m/>
    <m/>
    <m/>
  </r>
  <r>
    <s v="PMM002"/>
    <x v="0"/>
    <s v="LABORF"/>
    <s v="2026"/>
    <n v="159631"/>
    <s v="GU001"/>
    <s v="512DB1"/>
    <s v="1214"/>
    <s v="601000"/>
    <m/>
    <m/>
    <s v="0"/>
    <s v="District"/>
    <s v="5"/>
    <s v="Porterville College"/>
    <s v="51"/>
    <x v="11"/>
    <s v="512"/>
    <s v="Dean of Careers&amp;Technical Education"/>
    <s v="512A"/>
    <s v="PC - DEAN OF LEARNING - B"/>
    <m/>
    <m/>
    <m/>
  </r>
  <r>
    <s v="PPFA25"/>
    <x v="0"/>
    <s v="LABORF"/>
    <s v="2026"/>
    <n v="0"/>
    <s v="GU001"/>
    <s v="512FT1"/>
    <s v="2412"/>
    <s v="213300"/>
    <m/>
    <m/>
    <s v="0"/>
    <s v="District"/>
    <s v="5"/>
    <s v="Porterville College"/>
    <s v="51"/>
    <x v="11"/>
    <s v="512"/>
    <s v="Dean of Careers&amp;Technical Education"/>
    <s v="512A"/>
    <s v="PC - DEAN OF LEARNING - B"/>
    <m/>
    <m/>
    <m/>
  </r>
  <r>
    <s v="PMC261"/>
    <x v="0"/>
    <s v="LABORF"/>
    <s v="2026"/>
    <n v="27964.22"/>
    <s v="RP389"/>
    <s v="512QP1"/>
    <s v="2191"/>
    <s v="601000"/>
    <s v="EPSCOT"/>
    <m/>
    <s v="0"/>
    <s v="District"/>
    <s v="5"/>
    <s v="Porterville College"/>
    <s v="51"/>
    <x v="11"/>
    <s v="512"/>
    <s v="Dean of Careers&amp;Technical Education"/>
    <s v="512A"/>
    <s v="PC - DEAN OF LEARNING - B"/>
    <m/>
    <m/>
    <m/>
  </r>
  <r>
    <s v="PMF124"/>
    <x v="0"/>
    <s v="LABORF"/>
    <s v="2026"/>
    <n v="154352.71"/>
    <s v="GU001"/>
    <s v="512BU1"/>
    <s v="1100"/>
    <s v="070100"/>
    <m/>
    <m/>
    <s v="0"/>
    <s v="District"/>
    <s v="5"/>
    <s v="Porterville College"/>
    <s v="51"/>
    <x v="11"/>
    <s v="512"/>
    <s v="Dean of Careers&amp;Technical Education"/>
    <s v="512C"/>
    <s v="PC - CAREER &amp; TECHNICAL EDUCATION"/>
    <m/>
    <m/>
    <m/>
  </r>
  <r>
    <s v="PMF086"/>
    <x v="0"/>
    <s v="LABORF"/>
    <s v="2026"/>
    <n v="144253.26"/>
    <s v="GU001"/>
    <s v="512PH1"/>
    <s v="1100"/>
    <s v="083500"/>
    <m/>
    <m/>
    <s v="0"/>
    <s v="District"/>
    <s v="5"/>
    <s v="Porterville College"/>
    <s v="51"/>
    <x v="11"/>
    <s v="512"/>
    <s v="Dean of Careers&amp;Technical Education"/>
    <s v="512H"/>
    <s v="PC - Kinesiology"/>
    <m/>
    <m/>
    <m/>
  </r>
  <r>
    <s v="PPE017"/>
    <x v="0"/>
    <s v="LABORF"/>
    <s v="2026"/>
    <n v="0"/>
    <s v="GU001"/>
    <s v="514AT1"/>
    <s v="2394"/>
    <s v="696071"/>
    <m/>
    <m/>
    <s v="0"/>
    <s v="District"/>
    <s v="5"/>
    <s v="Porterville College"/>
    <s v="51"/>
    <x v="11"/>
    <s v="514"/>
    <s v="Director Athletics"/>
    <s v="514A"/>
    <s v="PC - Athletic Director"/>
    <m/>
    <m/>
    <m/>
  </r>
  <r>
    <s v="PPE040"/>
    <x v="0"/>
    <s v="LABORF"/>
    <s v="2026"/>
    <n v="0"/>
    <s v="GU001"/>
    <s v="514AW3"/>
    <s v="2394"/>
    <s v="696071"/>
    <m/>
    <m/>
    <s v="0"/>
    <s v="District"/>
    <s v="5"/>
    <s v="Porterville College"/>
    <s v="51"/>
    <x v="11"/>
    <s v="514"/>
    <s v="Director Athletics"/>
    <s v="514A"/>
    <s v="PC - Athletic Director"/>
    <m/>
    <m/>
    <m/>
  </r>
  <r>
    <s v="PMF199"/>
    <x v="0"/>
    <s v="LABORF"/>
    <s v="2026"/>
    <n v="7888.74"/>
    <s v="GU001"/>
    <s v="514AW6"/>
    <s v="1251"/>
    <s v="696071"/>
    <m/>
    <m/>
    <s v="0"/>
    <s v="District"/>
    <s v="5"/>
    <s v="Porterville College"/>
    <s v="51"/>
    <x v="11"/>
    <s v="514"/>
    <s v="Director Athletics"/>
    <s v="514A"/>
    <s v="PC - Athletic Director"/>
    <m/>
    <m/>
    <m/>
  </r>
  <r>
    <s v="PPE015"/>
    <x v="0"/>
    <s v="LABORF"/>
    <s v="2026"/>
    <n v="0"/>
    <s v="GU001"/>
    <s v="514AW6"/>
    <s v="2394"/>
    <s v="696071"/>
    <m/>
    <m/>
    <s v="0"/>
    <s v="District"/>
    <s v="5"/>
    <s v="Porterville College"/>
    <s v="51"/>
    <x v="11"/>
    <s v="514"/>
    <s v="Director Athletics"/>
    <s v="514A"/>
    <s v="PC - Athletic Director"/>
    <m/>
    <m/>
    <m/>
  </r>
  <r>
    <s v="PMF149"/>
    <x v="0"/>
    <s v="LABORF"/>
    <s v="2026"/>
    <n v="102749.01"/>
    <s v="GU001"/>
    <s v="518HC3"/>
    <s v="1100"/>
    <s v="123900"/>
    <m/>
    <m/>
    <s v="0"/>
    <s v="District"/>
    <s v="5"/>
    <s v="Porterville College"/>
    <s v="51"/>
    <x v="11"/>
    <s v="518"/>
    <s v="Associate Dean, Health Careers"/>
    <s v="518A"/>
    <s v="Associate Dean, Health Careers"/>
    <m/>
    <m/>
    <m/>
  </r>
  <r>
    <s v="PMF176"/>
    <x v="0"/>
    <s v="LABORF"/>
    <s v="2026"/>
    <n v="136425.29"/>
    <s v="GU001"/>
    <s v="518HC3"/>
    <s v="1100"/>
    <s v="123900"/>
    <m/>
    <m/>
    <s v="0"/>
    <s v="District"/>
    <s v="5"/>
    <s v="Porterville College"/>
    <s v="51"/>
    <x v="11"/>
    <s v="518"/>
    <s v="Associate Dean, Health Careers"/>
    <s v="518A"/>
    <s v="Associate Dean, Health Careers"/>
    <m/>
    <m/>
    <m/>
  </r>
  <r>
    <s v="PMF173"/>
    <x v="0"/>
    <s v="LABORF"/>
    <s v="2026"/>
    <n v="51374.51"/>
    <s v="GU001"/>
    <s v="518HC3"/>
    <s v="1100"/>
    <s v="123000"/>
    <m/>
    <m/>
    <s v="0"/>
    <s v="District"/>
    <s v="5"/>
    <s v="Porterville College"/>
    <s v="51"/>
    <x v="11"/>
    <s v="518"/>
    <s v="Associate Dean, Health Careers"/>
    <s v="518A"/>
    <s v="Associate Dean, Health Careers"/>
    <m/>
    <m/>
    <m/>
  </r>
  <r>
    <s v="PMM068"/>
    <x v="0"/>
    <s v="LABORF"/>
    <s v="2026"/>
    <n v="75668.7"/>
    <s v="GU001"/>
    <s v="518HC5"/>
    <s v="1214"/>
    <s v="601000"/>
    <m/>
    <m/>
    <s v="0"/>
    <s v="District"/>
    <s v="5"/>
    <s v="Porterville College"/>
    <s v="51"/>
    <x v="11"/>
    <s v="518"/>
    <s v="Associate Dean, Health Careers"/>
    <s v="518A"/>
    <s v="Associate Dean, Health Careers"/>
    <m/>
    <m/>
    <m/>
  </r>
  <r>
    <s v="PMC217"/>
    <x v="0"/>
    <s v="LABORF"/>
    <s v="2026"/>
    <n v="11466.1"/>
    <s v="RP119"/>
    <s v="518NG1"/>
    <s v="2191"/>
    <s v="631000"/>
    <m/>
    <m/>
    <s v="0"/>
    <s v="District"/>
    <s v="5"/>
    <s v="Porterville College"/>
    <s v="51"/>
    <x v="11"/>
    <s v="518"/>
    <s v="Associate Dean, Health Careers"/>
    <s v="518A"/>
    <s v="Associate Dean, Health Careers"/>
    <m/>
    <m/>
    <m/>
  </r>
  <r>
    <s v="PMC211"/>
    <x v="0"/>
    <s v="LABORF"/>
    <s v="2026"/>
    <n v="45484.62"/>
    <s v="RP380"/>
    <s v="51JMA1"/>
    <s v="2191"/>
    <s v="601000"/>
    <m/>
    <m/>
    <s v="0"/>
    <s v="District"/>
    <s v="5"/>
    <s v="Porterville College"/>
    <s v="51"/>
    <x v="11"/>
    <s v="51J"/>
    <s v="MESA Director"/>
    <s v="51JA"/>
    <s v="MESA Director"/>
    <m/>
    <m/>
    <m/>
  </r>
  <r>
    <s v="PPE011"/>
    <x v="0"/>
    <s v="LABORF"/>
    <s v="2026"/>
    <n v="0"/>
    <s v="RP325"/>
    <s v="51JPZ1"/>
    <s v="2412"/>
    <s v="611000"/>
    <m/>
    <m/>
    <s v="0"/>
    <s v="District"/>
    <s v="5"/>
    <s v="Porterville College"/>
    <s v="51"/>
    <x v="11"/>
    <s v="51J"/>
    <s v="MESA Director"/>
    <s v="51JA"/>
    <s v="MESA Director"/>
    <m/>
    <m/>
    <m/>
  </r>
  <r>
    <s v="PMM070"/>
    <x v="0"/>
    <s v="LABORF"/>
    <s v="2026"/>
    <n v="0"/>
    <s v="GU001"/>
    <s v="550VI1"/>
    <s v="1214"/>
    <s v="601000"/>
    <m/>
    <m/>
    <s v="0"/>
    <s v="District"/>
    <s v="5"/>
    <s v="Porterville College"/>
    <s v="55"/>
    <x v="15"/>
    <s v="550"/>
    <s v="VP - Student Services"/>
    <s v="550A"/>
    <s v="VP - STUDENT SERVICES"/>
    <m/>
    <m/>
    <m/>
  </r>
  <r>
    <s v="PMC114"/>
    <x v="0"/>
    <s v="LABORF"/>
    <s v="2026"/>
    <n v="59423.98"/>
    <s v="TD242"/>
    <s v="553FA1"/>
    <s v="2191"/>
    <s v="646000"/>
    <m/>
    <m/>
    <s v="0"/>
    <s v="District"/>
    <s v="5"/>
    <s v="Porterville College"/>
    <s v="55"/>
    <x v="15"/>
    <s v="553"/>
    <s v="Director of Financial Aid"/>
    <s v="553B"/>
    <s v="Director Financial Aid"/>
    <m/>
    <m/>
    <m/>
  </r>
  <r>
    <s v="PS2526"/>
    <x v="0"/>
    <s v="LABORF"/>
    <s v="2026"/>
    <n v="0"/>
    <s v="GU001"/>
    <s v="553FA2"/>
    <s v="2392"/>
    <s v="646001"/>
    <m/>
    <m/>
    <s v="0"/>
    <s v="District"/>
    <s v="5"/>
    <s v="Porterville College"/>
    <s v="55"/>
    <x v="15"/>
    <s v="553"/>
    <s v="Director of Financial Aid"/>
    <s v="553B"/>
    <s v="Director Financial Aid"/>
    <m/>
    <m/>
    <m/>
  </r>
  <r>
    <s v="PMF171"/>
    <x v="0"/>
    <s v="LABORF"/>
    <s v="2026"/>
    <n v="119129.87"/>
    <s v="GU001"/>
    <s v="55CCG1"/>
    <s v="1231"/>
    <s v="631000"/>
    <m/>
    <m/>
    <s v="0"/>
    <s v="District"/>
    <s v="5"/>
    <s v="Porterville College"/>
    <s v="55"/>
    <x v="15"/>
    <s v="55C"/>
    <s v="Dean Student Success &amp; Counseling"/>
    <s v="55CA"/>
    <s v="Dean Student Success &amp; Counseling"/>
    <m/>
    <m/>
    <m/>
  </r>
  <r>
    <s v="PMC227"/>
    <x v="0"/>
    <s v="LABORF"/>
    <s v="2026"/>
    <n v="6753.53"/>
    <s v="RP384"/>
    <s v="55CEQB"/>
    <s v="2191"/>
    <s v="649090"/>
    <m/>
    <m/>
    <s v="0"/>
    <s v="District"/>
    <s v="5"/>
    <s v="Porterville College"/>
    <s v="55"/>
    <x v="15"/>
    <s v="55C"/>
    <s v="Dean Student Success &amp; Counseling"/>
    <s v="55CA"/>
    <s v="Dean Student Success &amp; Counseling"/>
    <m/>
    <m/>
    <m/>
  </r>
  <r>
    <s v="PPE019"/>
    <x v="0"/>
    <s v="LABORF"/>
    <s v="2026"/>
    <n v="0"/>
    <s v="RP383"/>
    <s v="55CMF1"/>
    <s v="2399"/>
    <s v="644000"/>
    <m/>
    <m/>
    <s v="0"/>
    <s v="District"/>
    <s v="5"/>
    <s v="Porterville College"/>
    <s v="55"/>
    <x v="15"/>
    <s v="55C"/>
    <s v="Dean Student Success &amp; Counseling"/>
    <s v="55CA"/>
    <s v="Dean Student Success &amp; Counseling"/>
    <m/>
    <m/>
    <m/>
  </r>
  <r>
    <s v="PMN025"/>
    <x v="0"/>
    <s v="LABORF"/>
    <s v="2026"/>
    <n v="13900.76"/>
    <s v="RP384"/>
    <s v="55CMTA"/>
    <s v="2110"/>
    <s v="632000"/>
    <m/>
    <m/>
    <s v="0"/>
    <s v="District"/>
    <s v="5"/>
    <s v="Porterville College"/>
    <s v="55"/>
    <x v="15"/>
    <s v="55C"/>
    <s v="Dean Student Success &amp; Counseling"/>
    <s v="55CA"/>
    <s v="Dean Student Success &amp; Counseling"/>
    <m/>
    <m/>
    <m/>
  </r>
  <r>
    <s v="PMC243"/>
    <x v="0"/>
    <s v="LABORF"/>
    <s v="2026"/>
    <n v="24344.6"/>
    <s v="RP384"/>
    <s v="55CMTA"/>
    <s v="2191"/>
    <s v="632000"/>
    <m/>
    <m/>
    <s v="0"/>
    <s v="District"/>
    <s v="5"/>
    <s v="Porterville College"/>
    <s v="55"/>
    <x v="15"/>
    <s v="55C"/>
    <s v="Dean Student Success &amp; Counseling"/>
    <s v="55CA"/>
    <s v="Dean Student Success &amp; Counseling"/>
    <m/>
    <m/>
    <m/>
  </r>
  <r>
    <s v="PMF172"/>
    <x v="0"/>
    <s v="LABORF"/>
    <s v="2026"/>
    <n v="27630.82"/>
    <s v="RP384"/>
    <s v="55CMTB"/>
    <s v="1231"/>
    <s v="631000"/>
    <m/>
    <m/>
    <s v="0"/>
    <s v="District"/>
    <s v="5"/>
    <s v="Porterville College"/>
    <s v="55"/>
    <x v="15"/>
    <s v="55C"/>
    <s v="Dean Student Success &amp; Counseling"/>
    <s v="55CA"/>
    <s v="Dean Student Success &amp; Counseling"/>
    <m/>
    <m/>
    <m/>
  </r>
  <r>
    <s v="PMC254"/>
    <x v="0"/>
    <s v="LABORF"/>
    <s v="2026"/>
    <n v="6085.74"/>
    <s v="RP384"/>
    <s v="55CMTB"/>
    <s v="2191"/>
    <s v="632000"/>
    <m/>
    <m/>
    <s v="0"/>
    <s v="District"/>
    <s v="5"/>
    <s v="Porterville College"/>
    <s v="55"/>
    <x v="15"/>
    <s v="55C"/>
    <s v="Dean Student Success &amp; Counseling"/>
    <s v="55CA"/>
    <s v="Dean Student Success &amp; Counseling"/>
    <m/>
    <m/>
    <m/>
  </r>
  <r>
    <s v="PMF138"/>
    <x v="0"/>
    <s v="LABORF"/>
    <s v="2026"/>
    <n v="35629.839999999997"/>
    <s v="RP009"/>
    <s v="55CCA1"/>
    <s v="1231"/>
    <s v="643010"/>
    <s v="CARDCB"/>
    <m/>
    <s v="0"/>
    <s v="District"/>
    <s v="5"/>
    <s v="Porterville College"/>
    <s v="55"/>
    <x v="15"/>
    <s v="55C"/>
    <s v="Dean Student Success &amp; Counseling"/>
    <s v="55CB"/>
    <s v="Director of Student Services"/>
    <m/>
    <m/>
    <m/>
  </r>
  <r>
    <s v="PMC258"/>
    <x v="0"/>
    <s v="LABORF"/>
    <s v="2026"/>
    <n v="24135.41"/>
    <s v="RP009"/>
    <s v="55CCA1"/>
    <s v="2191"/>
    <s v="643010"/>
    <s v="CARDCB"/>
    <m/>
    <s v="0"/>
    <s v="District"/>
    <s v="5"/>
    <s v="Porterville College"/>
    <s v="55"/>
    <x v="15"/>
    <s v="55C"/>
    <s v="Dean Student Success &amp; Counseling"/>
    <s v="55CB"/>
    <s v="Director of Student Services"/>
    <m/>
    <m/>
    <m/>
  </r>
  <r>
    <s v="PMN004"/>
    <x v="0"/>
    <s v="LABORF"/>
    <s v="2026"/>
    <n v="5672.33"/>
    <s v="RP009"/>
    <s v="55CCA1"/>
    <s v="2110"/>
    <s v="643010"/>
    <s v="CARDCA"/>
    <m/>
    <s v="0"/>
    <s v="District"/>
    <s v="5"/>
    <s v="Porterville College"/>
    <s v="55"/>
    <x v="15"/>
    <s v="55C"/>
    <s v="Dean Student Success &amp; Counseling"/>
    <s v="55CB"/>
    <s v="Director of Student Services"/>
    <m/>
    <m/>
    <m/>
  </r>
  <r>
    <s v="PMF138"/>
    <x v="0"/>
    <s v="LABORF"/>
    <s v="2026"/>
    <n v="71259.69"/>
    <s v="RP350"/>
    <s v="55CCW1"/>
    <s v="1231"/>
    <s v="641010"/>
    <s v="CALDCO"/>
    <m/>
    <s v="0"/>
    <s v="District"/>
    <s v="5"/>
    <s v="Porterville College"/>
    <s v="55"/>
    <x v="15"/>
    <s v="55C"/>
    <s v="Dean Student Success &amp; Counseling"/>
    <s v="55CB"/>
    <s v="Director of Student Services"/>
    <m/>
    <m/>
    <m/>
  </r>
  <r>
    <s v="PMC255"/>
    <x v="0"/>
    <s v="LABORF"/>
    <s v="2026"/>
    <n v="10922.8"/>
    <s v="RP350"/>
    <s v="55CCW1"/>
    <s v="2191"/>
    <s v="641010"/>
    <s v="CALDCO"/>
    <m/>
    <s v="0"/>
    <s v="District"/>
    <s v="5"/>
    <s v="Porterville College"/>
    <s v="55"/>
    <x v="15"/>
    <s v="55C"/>
    <s v="Dean Student Success &amp; Counseling"/>
    <s v="55CB"/>
    <s v="Director of Student Services"/>
    <m/>
    <m/>
    <m/>
  </r>
  <r>
    <s v="PMC100"/>
    <x v="0"/>
    <s v="LABORF"/>
    <s v="2026"/>
    <n v="36354.61"/>
    <s v="RP350"/>
    <s v="55CCW1"/>
    <s v="2191"/>
    <s v="641010"/>
    <s v="CALDCO"/>
    <m/>
    <s v="0"/>
    <s v="District"/>
    <s v="5"/>
    <s v="Porterville College"/>
    <s v="55"/>
    <x v="15"/>
    <s v="55C"/>
    <s v="Dean Student Success &amp; Counseling"/>
    <s v="55CB"/>
    <s v="Director of Student Services"/>
    <m/>
    <m/>
    <m/>
  </r>
  <r>
    <s v="PMN004"/>
    <x v="0"/>
    <s v="LABORF"/>
    <s v="2026"/>
    <n v="5672.34"/>
    <s v="RP007"/>
    <s v="55CDS1"/>
    <s v="2110"/>
    <s v="642000"/>
    <m/>
    <m/>
    <s v="0"/>
    <s v="District"/>
    <s v="5"/>
    <s v="Porterville College"/>
    <s v="55"/>
    <x v="15"/>
    <s v="55C"/>
    <s v="Dean Student Success &amp; Counseling"/>
    <s v="55CB"/>
    <s v="Director of Student Services"/>
    <m/>
    <m/>
    <m/>
  </r>
  <r>
    <s v="PMF118"/>
    <x v="0"/>
    <s v="LABORF"/>
    <s v="2026"/>
    <n v="98315.199999999997"/>
    <s v="GU001"/>
    <s v="55CEO1"/>
    <s v="1231"/>
    <s v="643000"/>
    <m/>
    <m/>
    <s v="0"/>
    <s v="District"/>
    <s v="5"/>
    <s v="Porterville College"/>
    <s v="55"/>
    <x v="15"/>
    <s v="55C"/>
    <s v="Dean Student Success &amp; Counseling"/>
    <s v="55CB"/>
    <s v="Director of Student Services"/>
    <m/>
    <m/>
    <m/>
  </r>
  <r>
    <s v="PMF138"/>
    <x v="0"/>
    <s v="LABORF"/>
    <s v="2026"/>
    <n v="35629.839999999997"/>
    <s v="RP005"/>
    <s v="55CEO1"/>
    <s v="1231"/>
    <s v="643000"/>
    <s v="EOPDCB"/>
    <m/>
    <s v="0"/>
    <s v="District"/>
    <s v="5"/>
    <s v="Porterville College"/>
    <s v="55"/>
    <x v="15"/>
    <s v="55C"/>
    <s v="Dean Student Success &amp; Counseling"/>
    <s v="55CB"/>
    <s v="Director of Student Services"/>
    <m/>
    <m/>
    <m/>
  </r>
  <r>
    <s v="PMF116"/>
    <x v="0"/>
    <s v="LABORF"/>
    <s v="2026"/>
    <n v="2017.3"/>
    <s v="RP005"/>
    <s v="55CEO1"/>
    <s v="1231"/>
    <s v="643000"/>
    <s v="EOPDCA"/>
    <m/>
    <s v="0"/>
    <s v="District"/>
    <s v="5"/>
    <s v="Porterville College"/>
    <s v="55"/>
    <x v="15"/>
    <s v="55C"/>
    <s v="Dean Student Success &amp; Counseling"/>
    <s v="55CB"/>
    <s v="Director of Student Services"/>
    <m/>
    <m/>
    <m/>
  </r>
  <r>
    <s v="DPE059"/>
    <x v="0"/>
    <s v="LABORF"/>
    <s v="2026"/>
    <n v="0"/>
    <s v="GU001"/>
    <s v="R00CO1"/>
    <s v="2311"/>
    <s v="660010"/>
    <m/>
    <m/>
    <s v="0"/>
    <s v="District"/>
    <s v="1"/>
    <s v="DO - District Office"/>
    <s v="10"/>
    <x v="0"/>
    <s v="100"/>
    <s v="Chancellor's - Office"/>
    <s v="100A"/>
    <s v="Chancellor's - Office"/>
    <m/>
    <m/>
    <m/>
  </r>
  <r>
    <s v="DMR002"/>
    <x v="0"/>
    <s v="LABORF"/>
    <s v="2026"/>
    <n v="3600"/>
    <s v="GU001"/>
    <s v="R01BT1"/>
    <s v="2394"/>
    <s v="660020"/>
    <m/>
    <m/>
    <s v="0"/>
    <s v="District"/>
    <s v="1"/>
    <s v="DO - District Office"/>
    <s v="10"/>
    <x v="0"/>
    <s v="101"/>
    <s v="Chancellor's - Admin. Assistant"/>
    <s v="101A"/>
    <s v="Chancellor's - Admin. Assistant"/>
    <m/>
    <m/>
    <m/>
  </r>
  <r>
    <s v="DMT001"/>
    <x v="0"/>
    <s v="LABORF"/>
    <s v="2026"/>
    <n v="3600"/>
    <s v="GU001"/>
    <s v="R01BT1"/>
    <s v="2110"/>
    <s v="660020"/>
    <m/>
    <m/>
    <s v="0"/>
    <s v="District"/>
    <s v="1"/>
    <s v="DO - District Office"/>
    <s v="10"/>
    <x v="0"/>
    <s v="101"/>
    <s v="Chancellor's - Admin. Assistant"/>
    <s v="101A"/>
    <s v="Chancellor's - Admin. Assistant"/>
    <m/>
    <m/>
    <m/>
  </r>
  <r>
    <s v="DMT006"/>
    <x v="0"/>
    <s v="LABORF"/>
    <s v="2026"/>
    <n v="3600"/>
    <s v="GU001"/>
    <s v="R01BT1"/>
    <s v="2110"/>
    <s v="660020"/>
    <m/>
    <m/>
    <s v="0"/>
    <s v="District"/>
    <s v="1"/>
    <s v="DO - District Office"/>
    <s v="10"/>
    <x v="0"/>
    <s v="101"/>
    <s v="Chancellor's - Admin. Assistant"/>
    <s v="101A"/>
    <s v="Chancellor's - Admin. Assistant"/>
    <m/>
    <m/>
    <m/>
  </r>
  <r>
    <s v="DMM033"/>
    <x v="0"/>
    <s v="LABORF"/>
    <s v="2026"/>
    <n v="0"/>
    <s v="RP040"/>
    <s v="102RG3"/>
    <s v="1214"/>
    <s v="684000"/>
    <m/>
    <m/>
    <s v="0"/>
    <s v="District"/>
    <s v="1"/>
    <s v="DO - District Office"/>
    <s v="10"/>
    <x v="0"/>
    <s v="102"/>
    <s v="Public Affairs &amp; Development"/>
    <s v="102D"/>
    <s v="CREL Academics (3)"/>
    <m/>
    <m/>
    <m/>
  </r>
  <r>
    <s v="DPE026"/>
    <x v="0"/>
    <s v="LABORF"/>
    <s v="2026"/>
    <n v="0"/>
    <s v="GU001"/>
    <s v="102GN1"/>
    <s v="2394"/>
    <s v="671000"/>
    <m/>
    <m/>
    <s v="0"/>
    <s v="District"/>
    <s v="1"/>
    <s v="DO - District Office"/>
    <s v="10"/>
    <x v="0"/>
    <s v="102"/>
    <s v="Public Affairs &amp; Development"/>
    <s v="102G"/>
    <s v="AVC Public Affairs &amp; Dev"/>
    <m/>
    <m/>
    <m/>
  </r>
  <r>
    <s v="DMC134"/>
    <x v="0"/>
    <s v="LABORF"/>
    <s v="2026"/>
    <n v="109036.55"/>
    <s v="GU001"/>
    <s v="11AIR1"/>
    <s v="2191"/>
    <s v="679000"/>
    <m/>
    <m/>
    <s v="0"/>
    <s v="District"/>
    <s v="1"/>
    <s v="DO - District Office"/>
    <s v="11"/>
    <x v="1"/>
    <s v="11A"/>
    <s v="Institutional Research"/>
    <s v="11AA"/>
    <s v="Institutional Research"/>
    <m/>
    <m/>
    <m/>
  </r>
  <r>
    <s v="DMC208"/>
    <x v="0"/>
    <s v="LABORF"/>
    <s v="2026"/>
    <n v="88344.72"/>
    <s v="GU001"/>
    <s v="11AIR1"/>
    <s v="2191"/>
    <s v="679000"/>
    <m/>
    <m/>
    <s v="0"/>
    <s v="District"/>
    <s v="1"/>
    <s v="DO - District Office"/>
    <s v="11"/>
    <x v="1"/>
    <s v="11A"/>
    <s v="Institutional Research"/>
    <s v="11AA"/>
    <s v="Institutional Research"/>
    <m/>
    <m/>
    <m/>
  </r>
  <r>
    <s v="DMC094"/>
    <x v="0"/>
    <s v="LABORF"/>
    <s v="2026"/>
    <n v="103782.65"/>
    <s v="GU001"/>
    <s v="11AIR1"/>
    <s v="2191"/>
    <s v="679000"/>
    <m/>
    <m/>
    <s v="0"/>
    <s v="District"/>
    <s v="1"/>
    <s v="DO - District Office"/>
    <s v="11"/>
    <x v="1"/>
    <s v="11A"/>
    <s v="Institutional Research"/>
    <s v="11AA"/>
    <s v="Institutional Research"/>
    <m/>
    <m/>
    <m/>
  </r>
  <r>
    <s v="DMN060"/>
    <x v="0"/>
    <s v="LABORF"/>
    <s v="2026"/>
    <n v="37811.81"/>
    <s v="RP634"/>
    <s v="11BAEA"/>
    <s v="2110"/>
    <s v="684000"/>
    <s v="AEPDSC"/>
    <m/>
    <s v="0"/>
    <s v="District"/>
    <s v="1"/>
    <s v="DO - District Office"/>
    <s v="11"/>
    <x v="1"/>
    <s v="11B"/>
    <s v="Assoc. Chanc. Econ &amp; Workfrce Dev"/>
    <s v="11BA"/>
    <s v="Director, Adult Ed"/>
    <m/>
    <m/>
    <m/>
  </r>
  <r>
    <s v="DMN060"/>
    <x v="0"/>
    <s v="LABORF"/>
    <s v="2026"/>
    <n v="37811.81"/>
    <s v="RP634"/>
    <s v="11BAEA"/>
    <s v="2110"/>
    <s v="684000"/>
    <s v="AEPDCV"/>
    <m/>
    <s v="0"/>
    <s v="District"/>
    <s v="1"/>
    <s v="DO - District Office"/>
    <s v="11"/>
    <x v="1"/>
    <s v="11B"/>
    <s v="Assoc. Chanc. Econ &amp; Workfrce Dev"/>
    <s v="11BA"/>
    <s v="Director, Adult Ed"/>
    <m/>
    <m/>
    <m/>
  </r>
  <r>
    <s v="DMN073"/>
    <x v="0"/>
    <s v="LABORF"/>
    <s v="2026"/>
    <n v="0"/>
    <s v="CE035"/>
    <s v="11BBC3"/>
    <s v="2110"/>
    <s v="684000"/>
    <m/>
    <m/>
    <s v="0"/>
    <s v="District"/>
    <s v="1"/>
    <s v="DO - District Office"/>
    <s v="11"/>
    <x v="1"/>
    <s v="11B"/>
    <s v="Assoc. Chanc. Econ &amp; Workfrce Dev"/>
    <s v="11BB"/>
    <s v="Tech Prep Education CC"/>
    <m/>
    <m/>
    <m/>
  </r>
  <r>
    <s v="DPE025"/>
    <x v="0"/>
    <s v="LABOR"/>
    <s v="2026"/>
    <n v="0"/>
    <s v="CE035"/>
    <s v="11BBC3"/>
    <s v="2394"/>
    <s v="684000"/>
    <m/>
    <m/>
    <s v="0"/>
    <s v="District"/>
    <s v="1"/>
    <s v="DO - District Office"/>
    <s v="11"/>
    <x v="1"/>
    <s v="11B"/>
    <s v="Assoc. Chanc. Econ &amp; Workfrce Dev"/>
    <s v="11BB"/>
    <s v="Tech Prep Education CC"/>
    <m/>
    <m/>
    <m/>
  </r>
  <r>
    <s v="DMN043"/>
    <x v="0"/>
    <s v="LABORF"/>
    <s v="2026"/>
    <n v="8618.4699999999993"/>
    <s v="CE035"/>
    <s v="11BBC3"/>
    <s v="2110"/>
    <s v="684000"/>
    <m/>
    <m/>
    <s v="0"/>
    <s v="District"/>
    <s v="1"/>
    <s v="DO - District Office"/>
    <s v="11"/>
    <x v="1"/>
    <s v="11B"/>
    <s v="Assoc. Chanc. Econ &amp; Workfrce Dev"/>
    <s v="11BB"/>
    <s v="Tech Prep Education CC"/>
    <m/>
    <m/>
    <m/>
  </r>
  <r>
    <s v="DMN056"/>
    <x v="0"/>
    <s v="LABORF"/>
    <s v="2026"/>
    <n v="3581.51"/>
    <s v="CE015"/>
    <s v="11BCR1"/>
    <s v="2110"/>
    <s v="684000"/>
    <m/>
    <m/>
    <s v="0"/>
    <s v="District"/>
    <s v="1"/>
    <s v="DO - District Office"/>
    <s v="11"/>
    <x v="1"/>
    <s v="11B"/>
    <s v="Assoc. Chanc. Econ &amp; Workfrce Dev"/>
    <s v="11BC"/>
    <s v="Tech Prep Education BC"/>
    <m/>
    <m/>
    <m/>
  </r>
  <r>
    <s v="DPE039"/>
    <x v="0"/>
    <s v="LABORF"/>
    <s v="2026"/>
    <n v="0"/>
    <s v="RP615"/>
    <s v="117A01"/>
    <s v="2394"/>
    <s v="684000"/>
    <m/>
    <m/>
    <s v="0"/>
    <s v="District"/>
    <s v="1"/>
    <s v="DO - District Office"/>
    <s v="11"/>
    <x v="1"/>
    <s v="11B"/>
    <s v="Assoc. Chanc. Econ &amp; Workfrce Dev"/>
    <s v="11BH"/>
    <s v="Clean Energy"/>
    <m/>
    <m/>
    <m/>
  </r>
  <r>
    <s v="DMN056"/>
    <x v="0"/>
    <s v="LABORF"/>
    <s v="2026"/>
    <n v="58315.89"/>
    <s v="RP615"/>
    <s v="117A01"/>
    <s v="2110"/>
    <s v="684000"/>
    <s v="HRTPA"/>
    <m/>
    <s v="0"/>
    <s v="District"/>
    <s v="1"/>
    <s v="DO - District Office"/>
    <s v="11"/>
    <x v="1"/>
    <s v="11B"/>
    <s v="Assoc. Chanc. Econ &amp; Workfrce Dev"/>
    <s v="11BH"/>
    <s v="Clean Energy"/>
    <m/>
    <m/>
    <m/>
  </r>
  <r>
    <s v="DMN056"/>
    <x v="0"/>
    <s v="LABORF"/>
    <s v="2026"/>
    <n v="2907.07"/>
    <s v="RP587"/>
    <s v="11BFJ2"/>
    <s v="2110"/>
    <s v="684000"/>
    <m/>
    <m/>
    <s v="0"/>
    <s v="District"/>
    <s v="1"/>
    <s v="DO - District Office"/>
    <s v="11"/>
    <x v="1"/>
    <s v="11B"/>
    <s v="Assoc. Chanc. Econ &amp; Workfrce Dev"/>
    <s v="11BH"/>
    <s v="Clean Energy"/>
    <m/>
    <m/>
    <m/>
  </r>
  <r>
    <s v="DMN056"/>
    <x v="0"/>
    <s v="LABORF"/>
    <s v="2026"/>
    <n v="3732.68"/>
    <s v="RP682"/>
    <s v="11BHJ1"/>
    <s v="2110"/>
    <s v="684000"/>
    <m/>
    <m/>
    <s v="0"/>
    <s v="District"/>
    <s v="1"/>
    <s v="DO - District Office"/>
    <s v="11"/>
    <x v="1"/>
    <s v="11B"/>
    <s v="Assoc. Chanc. Econ &amp; Workfrce Dev"/>
    <s v="11BH"/>
    <s v="Clean Energy"/>
    <m/>
    <m/>
    <m/>
  </r>
  <r>
    <s v="DMC129"/>
    <x v="0"/>
    <s v="LABORF"/>
    <s v="2026"/>
    <n v="3154.44"/>
    <s v="RP682"/>
    <s v="11BHJ1"/>
    <s v="2191"/>
    <s v="684000"/>
    <m/>
    <m/>
    <s v="0"/>
    <s v="District"/>
    <s v="1"/>
    <s v="DO - District Office"/>
    <s v="11"/>
    <x v="1"/>
    <s v="11B"/>
    <s v="Assoc. Chanc. Econ &amp; Workfrce Dev"/>
    <s v="11BH"/>
    <s v="Clean Energy"/>
    <m/>
    <m/>
    <m/>
  </r>
  <r>
    <s v="DPE058"/>
    <x v="0"/>
    <s v="LABORF"/>
    <s v="2026"/>
    <n v="0"/>
    <s v="RP682"/>
    <s v="11BUA1"/>
    <s v="2412"/>
    <s v="684000"/>
    <m/>
    <m/>
    <s v="0"/>
    <s v="District"/>
    <s v="1"/>
    <s v="DO - District Office"/>
    <s v="11"/>
    <x v="1"/>
    <s v="11B"/>
    <s v="Assoc. Chanc. Econ &amp; Workfrce Dev"/>
    <s v="11BH"/>
    <s v="Clean Energy"/>
    <m/>
    <m/>
    <m/>
  </r>
  <r>
    <s v="DMN079"/>
    <x v="0"/>
    <s v="LABORF"/>
    <s v="2026"/>
    <n v="11809.81"/>
    <s v="CE005"/>
    <s v="117ETE"/>
    <s v="2110"/>
    <s v="684000"/>
    <m/>
    <m/>
    <s v="0"/>
    <s v="District"/>
    <s v="1"/>
    <s v="DO - District Office"/>
    <s v="11"/>
    <x v="1"/>
    <s v="11B"/>
    <s v="Assoc. Chanc. Econ &amp; Workfrce Dev"/>
    <s v="11BJ"/>
    <s v="Workplace Learning"/>
    <m/>
    <m/>
    <m/>
  </r>
  <r>
    <s v="DPE164"/>
    <x v="0"/>
    <s v="LABORF"/>
    <s v="2026"/>
    <n v="0"/>
    <s v="CE005"/>
    <s v="117ETE"/>
    <s v="2412"/>
    <s v="684000"/>
    <m/>
    <m/>
    <s v="0"/>
    <s v="District"/>
    <s v="1"/>
    <s v="DO - District Office"/>
    <s v="11"/>
    <x v="1"/>
    <s v="11B"/>
    <s v="Assoc. Chanc. Econ &amp; Workfrce Dev"/>
    <s v="11BJ"/>
    <s v="Workplace Learning"/>
    <m/>
    <m/>
    <m/>
  </r>
  <r>
    <s v="DMN077"/>
    <x v="0"/>
    <s v="LABORF"/>
    <s v="2026"/>
    <n v="55339.89"/>
    <s v="RP676"/>
    <s v="11BK59"/>
    <s v="2110"/>
    <s v="672000"/>
    <m/>
    <m/>
    <s v="0"/>
    <s v="District"/>
    <s v="1"/>
    <s v="DO - District Office"/>
    <s v="11"/>
    <x v="1"/>
    <s v="11B"/>
    <s v="Assoc. Chanc. Econ &amp; Workfrce Dev"/>
    <s v="11BK"/>
    <s v="SWF Fiscal Agent"/>
    <m/>
    <m/>
    <m/>
  </r>
  <r>
    <s v="DMM027"/>
    <x v="0"/>
    <s v="LABORF"/>
    <s v="2026"/>
    <n v="0"/>
    <s v="GU001"/>
    <s v="11BWD1"/>
    <s v="1214"/>
    <s v="679000"/>
    <m/>
    <m/>
    <s v="0"/>
    <s v="District"/>
    <s v="1"/>
    <s v="DO - District Office"/>
    <s v="11"/>
    <x v="1"/>
    <s v="11B"/>
    <s v="Assoc. Chanc. Econ &amp; Workfrce Dev"/>
    <s v="11BW"/>
    <s v="Econ &amp; Workfrce Dev"/>
    <m/>
    <m/>
    <m/>
  </r>
  <r>
    <s v="DTC015"/>
    <x v="0"/>
    <s v="LABORF"/>
    <s v="2026"/>
    <n v="0"/>
    <s v="GU001"/>
    <s v="122BS7"/>
    <s v="2399"/>
    <s v="672000"/>
    <m/>
    <m/>
    <s v="0"/>
    <s v="District"/>
    <s v="1"/>
    <s v="DO - District Office"/>
    <s v="12"/>
    <x v="2"/>
    <s v="122"/>
    <s v="Director of Accounting Services"/>
    <s v="122A"/>
    <s v="Director of Accounting Services"/>
    <m/>
    <m/>
    <m/>
  </r>
  <r>
    <s v="DMC172"/>
    <x v="0"/>
    <s v="LABORF"/>
    <s v="2026"/>
    <n v="106377.19"/>
    <s v="GU001"/>
    <s v="132EA0"/>
    <s v="2191"/>
    <s v="678000"/>
    <m/>
    <m/>
    <s v="0"/>
    <s v="District"/>
    <s v="1"/>
    <s v="DO - District Office"/>
    <s v="13"/>
    <x v="3"/>
    <s v="132"/>
    <s v="IT-Director, Enterprise Application"/>
    <s v="132A"/>
    <s v="IT-Director, Enterprise Application"/>
    <m/>
    <m/>
    <m/>
  </r>
  <r>
    <s v="DMN091"/>
    <x v="0"/>
    <s v="LABORF"/>
    <s v="2026"/>
    <n v="141342.64000000001"/>
    <s v="GU001"/>
    <s v="132EA0"/>
    <s v="2110"/>
    <s v="678000"/>
    <m/>
    <m/>
    <s v="0"/>
    <s v="District"/>
    <s v="1"/>
    <s v="DO - District Office"/>
    <s v="13"/>
    <x v="3"/>
    <s v="132"/>
    <s v="IT-Director, Enterprise Application"/>
    <s v="132A"/>
    <s v="IT-Director, Enterprise Application"/>
    <m/>
    <m/>
    <m/>
  </r>
  <r>
    <s v="DMC064"/>
    <x v="0"/>
    <s v="LABORF"/>
    <s v="2026"/>
    <n v="106377.19"/>
    <s v="GU001"/>
    <s v="133II0"/>
    <s v="2191"/>
    <s v="678000"/>
    <m/>
    <m/>
    <s v="0"/>
    <s v="District"/>
    <s v="1"/>
    <s v="DO - District Office"/>
    <s v="13"/>
    <x v="3"/>
    <s v="133"/>
    <s v="IT-Director, IT Infrastructure"/>
    <s v="133A"/>
    <s v="IT-Director, IT Infrastructure"/>
    <m/>
    <m/>
    <m/>
  </r>
  <r>
    <s v="DMC100"/>
    <x v="0"/>
    <s v="LABORF"/>
    <s v="2026"/>
    <n v="129610.34"/>
    <s v="GU001"/>
    <s v="133II0"/>
    <s v="2191"/>
    <s v="678000"/>
    <m/>
    <m/>
    <s v="0"/>
    <s v="District"/>
    <s v="1"/>
    <s v="DO - District Office"/>
    <s v="13"/>
    <x v="3"/>
    <s v="133"/>
    <s v="IT-Director, IT Infrastructure"/>
    <s v="133A"/>
    <s v="IT-Director, IT Infrastructure"/>
    <m/>
    <m/>
    <m/>
  </r>
  <r>
    <s v="DMC211"/>
    <x v="0"/>
    <s v="LABORF"/>
    <s v="2026"/>
    <n v="0"/>
    <s v="GU001"/>
    <s v="133II0"/>
    <s v="2191"/>
    <s v="678000"/>
    <m/>
    <m/>
    <s v="0"/>
    <s v="District"/>
    <s v="1"/>
    <s v="DO - District Office"/>
    <s v="13"/>
    <x v="3"/>
    <s v="133"/>
    <s v="IT-Director, IT Infrastructure"/>
    <s v="133A"/>
    <s v="IT-Director, IT Infrastructure"/>
    <m/>
    <m/>
    <m/>
  </r>
  <r>
    <s v="DMC119"/>
    <x v="0"/>
    <s v="LABORF"/>
    <s v="2026"/>
    <n v="69910.559999999998"/>
    <s v="GU001"/>
    <s v="140HR8"/>
    <s v="2191"/>
    <s v="673000"/>
    <m/>
    <m/>
    <s v="0"/>
    <s v="District"/>
    <s v="1"/>
    <s v="DO - District Office"/>
    <s v="14"/>
    <x v="4"/>
    <s v="140"/>
    <s v="HR - Vice Chancellor"/>
    <s v="140A"/>
    <s v="HR - Vice Chancellor"/>
    <m/>
    <m/>
    <m/>
  </r>
  <r>
    <s v="DMC131"/>
    <x v="0"/>
    <s v="LABORF"/>
    <s v="2026"/>
    <n v="61790.720000000001"/>
    <s v="GU001"/>
    <s v="145HR5"/>
    <s v="2191"/>
    <s v="673000"/>
    <m/>
    <m/>
    <s v="0"/>
    <s v="District"/>
    <s v="1"/>
    <s v="DO - District Office"/>
    <s v="14"/>
    <x v="4"/>
    <s v="145"/>
    <s v="District HR"/>
    <s v="145C"/>
    <s v="HR Manager - CC"/>
    <m/>
    <m/>
    <m/>
  </r>
  <r>
    <s v="DPE010"/>
    <x v="0"/>
    <s v="LABORF"/>
    <s v="2026"/>
    <n v="0"/>
    <s v="GU001"/>
    <s v="150LE0"/>
    <s v="2311"/>
    <s v="660030"/>
    <m/>
    <m/>
    <s v="0"/>
    <s v="District"/>
    <s v="1"/>
    <s v="DO - District Office"/>
    <s v="15"/>
    <x v="18"/>
    <s v="150"/>
    <s v="Legal"/>
    <s v="150L"/>
    <s v="Legal"/>
    <m/>
    <m/>
    <m/>
  </r>
  <r>
    <s v="DMC118"/>
    <x v="0"/>
    <s v="LABORF"/>
    <s v="2026"/>
    <n v="89491.37"/>
    <s v="MJ100"/>
    <s v="18F000"/>
    <s v="2191"/>
    <s v="711001"/>
    <m/>
    <m/>
    <s v="0"/>
    <s v="District"/>
    <s v="1"/>
    <s v="DO - District Office"/>
    <s v="18"/>
    <x v="17"/>
    <s v="18F"/>
    <s v="DO - Construction"/>
    <s v="18FA"/>
    <s v="DO - Construction"/>
    <m/>
    <m/>
    <m/>
  </r>
  <r>
    <s v="BMN170"/>
    <x v="0"/>
    <s v="LABORF"/>
    <s v="2026"/>
    <n v="144790.01999999999"/>
    <s v="GU001"/>
    <s v="200PR0"/>
    <s v="2110"/>
    <s v="679000"/>
    <m/>
    <m/>
    <s v="0"/>
    <s v="District"/>
    <s v="2"/>
    <s v="Bakersfield College"/>
    <s v="20"/>
    <x v="5"/>
    <s v="200"/>
    <s v="President - Bakersfield College"/>
    <s v="200A"/>
    <s v="BC - President"/>
    <m/>
    <m/>
    <m/>
  </r>
  <r>
    <s v="BTM003"/>
    <x v="0"/>
    <s v="LABORF"/>
    <s v="2026"/>
    <n v="0"/>
    <s v="GU001"/>
    <s v="200PR0"/>
    <s v="1214"/>
    <s v="711001"/>
    <m/>
    <m/>
    <s v="0"/>
    <s v="District"/>
    <s v="2"/>
    <s v="Bakersfield College"/>
    <s v="20"/>
    <x v="5"/>
    <s v="200"/>
    <s v="President - Bakersfield College"/>
    <s v="200A"/>
    <s v="BC - President"/>
    <m/>
    <m/>
    <m/>
  </r>
  <r>
    <s v="BMF030"/>
    <x v="0"/>
    <s v="LABORF"/>
    <s v="2026"/>
    <n v="123482.17"/>
    <s v="GU001"/>
    <s v="206AT0"/>
    <s v="1100"/>
    <s v="083550"/>
    <m/>
    <m/>
    <s v="0"/>
    <s v="District"/>
    <s v="2"/>
    <s v="Bakersfield College"/>
    <s v="20"/>
    <x v="5"/>
    <s v="206"/>
    <s v="BC Athletics"/>
    <s v="206A"/>
    <s v="BC Athletics"/>
    <m/>
    <m/>
    <m/>
  </r>
  <r>
    <s v="BMF499"/>
    <x v="0"/>
    <s v="LABORF"/>
    <s v="2026"/>
    <n v="17632.900000000001"/>
    <s v="GU001"/>
    <s v="206AT0"/>
    <s v="1251"/>
    <s v="696011"/>
    <m/>
    <m/>
    <s v="0"/>
    <s v="District"/>
    <s v="2"/>
    <s v="Bakersfield College"/>
    <s v="20"/>
    <x v="5"/>
    <s v="206"/>
    <s v="BC Athletics"/>
    <s v="206A"/>
    <s v="BC Athletics"/>
    <m/>
    <m/>
    <m/>
  </r>
  <r>
    <s v="BMF449"/>
    <x v="0"/>
    <s v="LABORF"/>
    <s v="2026"/>
    <n v="83118.929999999993"/>
    <s v="GU001"/>
    <s v="206PH1"/>
    <s v="1100"/>
    <s v="083500"/>
    <m/>
    <m/>
    <s v="0"/>
    <s v="District"/>
    <s v="2"/>
    <s v="Bakersfield College"/>
    <s v="20"/>
    <x v="5"/>
    <s v="206"/>
    <s v="BC Athletics"/>
    <s v="206B"/>
    <s v="BC Athletics-INST"/>
    <m/>
    <m/>
    <m/>
  </r>
  <r>
    <s v="BMF624"/>
    <x v="0"/>
    <s v="LABORF"/>
    <s v="2026"/>
    <n v="135550.56"/>
    <s v="GU001"/>
    <s v="206PT1"/>
    <s v="1100"/>
    <s v="083500"/>
    <m/>
    <m/>
    <s v="0"/>
    <s v="District"/>
    <s v="2"/>
    <s v="Bakersfield College"/>
    <s v="20"/>
    <x v="5"/>
    <s v="206"/>
    <s v="BC Athletics"/>
    <s v="206B"/>
    <s v="BC Athletics-INST"/>
    <m/>
    <m/>
    <m/>
  </r>
  <r>
    <s v="BMC695"/>
    <x v="0"/>
    <s v="LABORF"/>
    <s v="2026"/>
    <n v="60283.63"/>
    <s v="GU001"/>
    <s v="20BEVT"/>
    <s v="2191"/>
    <s v="709000"/>
    <m/>
    <m/>
    <s v="0"/>
    <s v="District"/>
    <s v="2"/>
    <s v="Bakersfield College"/>
    <s v="20"/>
    <x v="5"/>
    <s v="20B"/>
    <s v="Public Information"/>
    <s v="20BA"/>
    <s v="BC - Marketing &amp; Public Relations"/>
    <m/>
    <m/>
    <m/>
  </r>
  <r>
    <s v="BMC164"/>
    <x v="0"/>
    <s v="LABORF"/>
    <s v="2026"/>
    <n v="50714.54"/>
    <s v="GU001"/>
    <s v="20BPI2"/>
    <s v="2191"/>
    <s v="679000"/>
    <m/>
    <m/>
    <s v="0"/>
    <s v="District"/>
    <s v="2"/>
    <s v="Bakersfield College"/>
    <s v="20"/>
    <x v="5"/>
    <s v="20B"/>
    <s v="Public Information"/>
    <s v="20BA"/>
    <s v="BC - Marketing &amp; Public Relations"/>
    <m/>
    <m/>
    <m/>
  </r>
  <r>
    <s v="BMC623"/>
    <x v="0"/>
    <s v="LABORF"/>
    <s v="2026"/>
    <n v="85179.28"/>
    <s v="GU001"/>
    <s v="20CDIE"/>
    <s v="2191"/>
    <s v="679000"/>
    <m/>
    <m/>
    <s v="0"/>
    <s v="District"/>
    <s v="2"/>
    <s v="Bakersfield College"/>
    <s v="20"/>
    <x v="5"/>
    <s v="20C"/>
    <s v="Dean of Institutional Effectiveness"/>
    <s v="20CA"/>
    <s v="Dean of Institutional Effectiveness"/>
    <m/>
    <m/>
    <m/>
  </r>
  <r>
    <s v="BPE706"/>
    <x v="0"/>
    <s v="LABORF"/>
    <s v="2026"/>
    <n v="0"/>
    <s v="RP681"/>
    <s v="20DAY1"/>
    <s v="2394"/>
    <s v="684000"/>
    <s v="EET003"/>
    <m/>
    <s v="0"/>
    <s v="District"/>
    <s v="2"/>
    <s v="Bakersfield College"/>
    <s v="20"/>
    <x v="5"/>
    <s v="20D"/>
    <s v="President - Bakersfield College"/>
    <s v="20DA"/>
    <s v="BC Tech Program"/>
    <m/>
    <m/>
    <m/>
  </r>
  <r>
    <s v="BMC633"/>
    <x v="0"/>
    <s v="LABORF"/>
    <s v="2026"/>
    <n v="77168.22"/>
    <s v="GU001"/>
    <s v="20IIF0"/>
    <s v="2191"/>
    <s v="678012"/>
    <m/>
    <m/>
    <s v="0"/>
    <s v="District"/>
    <s v="2"/>
    <s v="Bakersfield College"/>
    <s v="20"/>
    <x v="5"/>
    <s v="20I"/>
    <s v="Information Services"/>
    <s v="20IA"/>
    <s v="Information Services"/>
    <m/>
    <m/>
    <m/>
  </r>
  <r>
    <s v="BMN110"/>
    <x v="0"/>
    <s v="LABORF"/>
    <s v="2026"/>
    <n v="131563.47"/>
    <s v="GU001"/>
    <s v="20IIF0"/>
    <s v="2110"/>
    <s v="678012"/>
    <m/>
    <m/>
    <s v="0"/>
    <s v="District"/>
    <s v="2"/>
    <s v="Bakersfield College"/>
    <s v="20"/>
    <x v="5"/>
    <s v="20I"/>
    <s v="Information Services"/>
    <s v="20IA"/>
    <s v="Information Services"/>
    <m/>
    <m/>
    <m/>
  </r>
  <r>
    <s v="BTF008"/>
    <x v="0"/>
    <s v="LABORF"/>
    <s v="2026"/>
    <n v="0"/>
    <s v="GU001"/>
    <s v="210VI0"/>
    <s v="1311"/>
    <s v="499900"/>
    <m/>
    <m/>
    <s v="0"/>
    <s v="District"/>
    <s v="2"/>
    <s v="Bakersfield College"/>
    <s v="21"/>
    <x v="6"/>
    <s v="210"/>
    <s v="VP of Student Learning"/>
    <s v="210A"/>
    <s v="VP Student Learning"/>
    <m/>
    <m/>
    <m/>
  </r>
  <r>
    <s v="BTF011"/>
    <x v="0"/>
    <s v="LABORF"/>
    <s v="2026"/>
    <n v="0"/>
    <s v="GU001"/>
    <s v="210VI0"/>
    <s v="1311"/>
    <s v="499900"/>
    <m/>
    <m/>
    <s v="0"/>
    <s v="District"/>
    <s v="2"/>
    <s v="Bakersfield College"/>
    <s v="21"/>
    <x v="6"/>
    <s v="210"/>
    <s v="VP of Student Learning"/>
    <s v="210A"/>
    <s v="VP Student Learning"/>
    <m/>
    <m/>
    <m/>
  </r>
  <r>
    <s v="BPE604"/>
    <x v="0"/>
    <s v="LABORF"/>
    <s v="2026"/>
    <n v="0"/>
    <s v="GU001"/>
    <s v="210VI0"/>
    <s v="2394"/>
    <s v="601000"/>
    <m/>
    <m/>
    <s v="0"/>
    <s v="District"/>
    <s v="2"/>
    <s v="Bakersfield College"/>
    <s v="21"/>
    <x v="6"/>
    <s v="210"/>
    <s v="VP of Student Learning"/>
    <s v="210A"/>
    <s v="VP Student Learning"/>
    <m/>
    <m/>
    <m/>
  </r>
  <r>
    <s v="BPE177"/>
    <x v="0"/>
    <s v="LABORF"/>
    <s v="2026"/>
    <n v="0"/>
    <s v="GU001"/>
    <s v="210VI0"/>
    <s v="2394"/>
    <s v="601000"/>
    <m/>
    <m/>
    <s v="0"/>
    <s v="District"/>
    <s v="2"/>
    <s v="Bakersfield College"/>
    <s v="21"/>
    <x v="6"/>
    <s v="210"/>
    <s v="VP of Student Learning"/>
    <s v="210A"/>
    <s v="VP Student Learning"/>
    <m/>
    <m/>
    <m/>
  </r>
  <r>
    <s v="BPE139"/>
    <x v="0"/>
    <s v="LABORF"/>
    <s v="2026"/>
    <n v="0"/>
    <s v="GU001"/>
    <s v="210VI0"/>
    <s v="2394"/>
    <s v="601000"/>
    <m/>
    <m/>
    <s v="0"/>
    <s v="District"/>
    <s v="2"/>
    <s v="Bakersfield College"/>
    <s v="21"/>
    <x v="6"/>
    <s v="210"/>
    <s v="VP of Student Learning"/>
    <s v="210A"/>
    <s v="VP Student Learning"/>
    <m/>
    <m/>
    <m/>
  </r>
  <r>
    <s v="BPE156"/>
    <x v="0"/>
    <s v="LABORF"/>
    <s v="2026"/>
    <n v="0"/>
    <s v="GU001"/>
    <s v="210VI0"/>
    <s v="2394"/>
    <s v="601000"/>
    <m/>
    <m/>
    <s v="0"/>
    <s v="District"/>
    <s v="2"/>
    <s v="Bakersfield College"/>
    <s v="21"/>
    <x v="6"/>
    <s v="210"/>
    <s v="VP of Student Learning"/>
    <s v="210A"/>
    <s v="VP Student Learning"/>
    <m/>
    <m/>
    <m/>
  </r>
  <r>
    <s v="BPE268"/>
    <x v="0"/>
    <s v="LABORF"/>
    <s v="2026"/>
    <n v="0"/>
    <s v="GU001"/>
    <s v="210VI0"/>
    <s v="2394"/>
    <s v="601000"/>
    <m/>
    <m/>
    <s v="0"/>
    <s v="District"/>
    <s v="2"/>
    <s v="Bakersfield College"/>
    <s v="21"/>
    <x v="6"/>
    <s v="210"/>
    <s v="VP of Student Learning"/>
    <s v="210A"/>
    <s v="VP Student Learning"/>
    <m/>
    <m/>
    <m/>
  </r>
  <r>
    <s v="BPE285"/>
    <x v="0"/>
    <s v="LABORF"/>
    <s v="2026"/>
    <n v="0"/>
    <s v="GU001"/>
    <s v="210VI0"/>
    <s v="2394"/>
    <s v="601000"/>
    <m/>
    <m/>
    <s v="0"/>
    <s v="District"/>
    <s v="2"/>
    <s v="Bakersfield College"/>
    <s v="21"/>
    <x v="6"/>
    <s v="210"/>
    <s v="VP of Student Learning"/>
    <s v="210A"/>
    <s v="VP Student Learning"/>
    <m/>
    <m/>
    <m/>
  </r>
  <r>
    <s v="BPE345"/>
    <x v="0"/>
    <s v="LABORF"/>
    <s v="2026"/>
    <n v="0"/>
    <s v="GU001"/>
    <s v="210VI0"/>
    <s v="2394"/>
    <s v="601000"/>
    <m/>
    <m/>
    <s v="0"/>
    <s v="District"/>
    <s v="2"/>
    <s v="Bakersfield College"/>
    <s v="21"/>
    <x v="6"/>
    <s v="210"/>
    <s v="VP of Student Learning"/>
    <s v="210A"/>
    <s v="VP Student Learning"/>
    <m/>
    <m/>
    <m/>
  </r>
  <r>
    <s v="BPE371"/>
    <x v="0"/>
    <s v="LABORF"/>
    <s v="2026"/>
    <n v="0"/>
    <s v="GU001"/>
    <s v="210VI0"/>
    <s v="2394"/>
    <s v="601000"/>
    <m/>
    <m/>
    <s v="0"/>
    <s v="District"/>
    <s v="2"/>
    <s v="Bakersfield College"/>
    <s v="21"/>
    <x v="6"/>
    <s v="210"/>
    <s v="VP of Student Learning"/>
    <s v="210A"/>
    <s v="VP Student Learning"/>
    <m/>
    <m/>
    <m/>
  </r>
  <r>
    <s v="BPE391"/>
    <x v="0"/>
    <s v="LABORF"/>
    <s v="2026"/>
    <n v="0"/>
    <s v="GU001"/>
    <s v="210VI0"/>
    <s v="2394"/>
    <s v="601000"/>
    <m/>
    <m/>
    <s v="0"/>
    <s v="District"/>
    <s v="2"/>
    <s v="Bakersfield College"/>
    <s v="21"/>
    <x v="6"/>
    <s v="210"/>
    <s v="VP of Student Learning"/>
    <s v="210A"/>
    <s v="VP Student Learning"/>
    <m/>
    <m/>
    <m/>
  </r>
  <r>
    <s v="BPE459"/>
    <x v="0"/>
    <s v="LABORF"/>
    <s v="2026"/>
    <n v="0"/>
    <s v="GU001"/>
    <s v="210VI0"/>
    <s v="2394"/>
    <s v="601000"/>
    <m/>
    <m/>
    <s v="0"/>
    <s v="District"/>
    <s v="2"/>
    <s v="Bakersfield College"/>
    <s v="21"/>
    <x v="6"/>
    <s v="210"/>
    <s v="VP of Student Learning"/>
    <s v="210A"/>
    <s v="VP Student Learning"/>
    <m/>
    <m/>
    <m/>
  </r>
  <r>
    <s v="BPE479"/>
    <x v="0"/>
    <s v="LABORF"/>
    <s v="2026"/>
    <n v="0"/>
    <s v="GU001"/>
    <s v="210VI0"/>
    <s v="2394"/>
    <s v="601000"/>
    <m/>
    <m/>
    <s v="0"/>
    <s v="District"/>
    <s v="2"/>
    <s v="Bakersfield College"/>
    <s v="21"/>
    <x v="6"/>
    <s v="210"/>
    <s v="VP of Student Learning"/>
    <s v="210A"/>
    <s v="VP Student Learning"/>
    <m/>
    <m/>
    <m/>
  </r>
  <r>
    <s v="BPE559"/>
    <x v="0"/>
    <s v="LABORF"/>
    <s v="2026"/>
    <n v="0"/>
    <s v="GU001"/>
    <s v="210VI0"/>
    <s v="2394"/>
    <s v="601000"/>
    <m/>
    <m/>
    <s v="0"/>
    <s v="District"/>
    <s v="2"/>
    <s v="Bakersfield College"/>
    <s v="21"/>
    <x v="6"/>
    <s v="210"/>
    <s v="VP of Student Learning"/>
    <s v="210A"/>
    <s v="VP Student Learning"/>
    <m/>
    <m/>
    <m/>
  </r>
  <r>
    <s v="BMM035"/>
    <x v="0"/>
    <s v="LABORF"/>
    <s v="2026"/>
    <n v="0"/>
    <s v="GU001"/>
    <s v="210VI0"/>
    <s v="1214"/>
    <s v="601000"/>
    <m/>
    <m/>
    <s v="0"/>
    <s v="District"/>
    <s v="2"/>
    <s v="Bakersfield College"/>
    <s v="21"/>
    <x v="6"/>
    <s v="210"/>
    <s v="VP of Student Learning"/>
    <s v="210A"/>
    <s v="VP Student Learning"/>
    <m/>
    <m/>
    <m/>
  </r>
  <r>
    <s v="BPE613"/>
    <x v="0"/>
    <s v="LABORF"/>
    <s v="2026"/>
    <n v="0"/>
    <s v="GU001"/>
    <s v="210VI0"/>
    <s v="2394"/>
    <s v="601000"/>
    <m/>
    <m/>
    <s v="0"/>
    <s v="District"/>
    <s v="2"/>
    <s v="Bakersfield College"/>
    <s v="21"/>
    <x v="6"/>
    <s v="210"/>
    <s v="VP of Student Learning"/>
    <s v="210A"/>
    <s v="VP Student Learning"/>
    <m/>
    <m/>
    <m/>
  </r>
  <r>
    <s v="BPE771"/>
    <x v="0"/>
    <s v="LABORF"/>
    <s v="2026"/>
    <n v="0"/>
    <s v="GU001"/>
    <s v="210VI0"/>
    <s v="2394"/>
    <s v="601000"/>
    <m/>
    <m/>
    <s v="0"/>
    <s v="District"/>
    <s v="2"/>
    <s v="Bakersfield College"/>
    <s v="21"/>
    <x v="6"/>
    <s v="210"/>
    <s v="VP of Student Learning"/>
    <s v="210A"/>
    <s v="VP Student Learning"/>
    <m/>
    <m/>
    <m/>
  </r>
  <r>
    <s v="BPE780"/>
    <x v="0"/>
    <s v="LABORF"/>
    <s v="2026"/>
    <n v="0"/>
    <s v="GU001"/>
    <s v="210VI0"/>
    <s v="2394"/>
    <s v="601000"/>
    <m/>
    <m/>
    <s v="0"/>
    <s v="District"/>
    <s v="2"/>
    <s v="Bakersfield College"/>
    <s v="21"/>
    <x v="6"/>
    <s v="210"/>
    <s v="VP of Student Learning"/>
    <s v="210A"/>
    <s v="VP Student Learning"/>
    <m/>
    <m/>
    <m/>
  </r>
  <r>
    <s v="BPE026"/>
    <x v="0"/>
    <s v="LABORF"/>
    <s v="2026"/>
    <n v="0"/>
    <s v="GU001"/>
    <s v="210VI0"/>
    <s v="2394"/>
    <s v="601000"/>
    <m/>
    <m/>
    <s v="0"/>
    <s v="District"/>
    <s v="2"/>
    <s v="Bakersfield College"/>
    <s v="21"/>
    <x v="6"/>
    <s v="210"/>
    <s v="VP of Student Learning"/>
    <s v="210A"/>
    <s v="VP Student Learning"/>
    <m/>
    <m/>
    <m/>
  </r>
  <r>
    <s v="BPE066"/>
    <x v="0"/>
    <s v="LABORF"/>
    <s v="2026"/>
    <n v="0"/>
    <s v="GU001"/>
    <s v="210VI0"/>
    <s v="2394"/>
    <s v="601000"/>
    <m/>
    <m/>
    <s v="0"/>
    <s v="District"/>
    <s v="2"/>
    <s v="Bakersfield College"/>
    <s v="21"/>
    <x v="6"/>
    <s v="210"/>
    <s v="VP of Student Learning"/>
    <s v="210A"/>
    <s v="VP Student Learning"/>
    <m/>
    <m/>
    <m/>
  </r>
  <r>
    <s v="BPE144"/>
    <x v="0"/>
    <s v="LABORF"/>
    <s v="2026"/>
    <n v="0"/>
    <s v="GU001"/>
    <s v="210VI0"/>
    <s v="2394"/>
    <s v="601000"/>
    <m/>
    <m/>
    <s v="0"/>
    <s v="District"/>
    <s v="2"/>
    <s v="Bakersfield College"/>
    <s v="21"/>
    <x v="6"/>
    <s v="210"/>
    <s v="VP of Student Learning"/>
    <s v="210A"/>
    <s v="VP Student Learning"/>
    <m/>
    <m/>
    <m/>
  </r>
  <r>
    <s v="BPE241"/>
    <x v="0"/>
    <s v="LABORF"/>
    <s v="2026"/>
    <n v="0"/>
    <s v="GU001"/>
    <s v="210VI0"/>
    <s v="2394"/>
    <s v="601000"/>
    <m/>
    <m/>
    <s v="0"/>
    <s v="District"/>
    <s v="2"/>
    <s v="Bakersfield College"/>
    <s v="21"/>
    <x v="6"/>
    <s v="210"/>
    <s v="VP of Student Learning"/>
    <s v="210A"/>
    <s v="VP Student Learning"/>
    <m/>
    <m/>
    <m/>
  </r>
  <r>
    <s v="BPE286"/>
    <x v="0"/>
    <s v="LABORF"/>
    <s v="2026"/>
    <n v="0"/>
    <s v="GU001"/>
    <s v="210VI0"/>
    <s v="2394"/>
    <s v="601000"/>
    <m/>
    <m/>
    <s v="0"/>
    <s v="District"/>
    <s v="2"/>
    <s v="Bakersfield College"/>
    <s v="21"/>
    <x v="6"/>
    <s v="210"/>
    <s v="VP of Student Learning"/>
    <s v="210A"/>
    <s v="VP Student Learning"/>
    <m/>
    <m/>
    <m/>
  </r>
  <r>
    <s v="BPE290"/>
    <x v="0"/>
    <s v="LABORF"/>
    <s v="2026"/>
    <n v="0"/>
    <s v="GU001"/>
    <s v="210VI0"/>
    <s v="2394"/>
    <s v="601000"/>
    <m/>
    <m/>
    <s v="0"/>
    <s v="District"/>
    <s v="2"/>
    <s v="Bakersfield College"/>
    <s v="21"/>
    <x v="6"/>
    <s v="210"/>
    <s v="VP of Student Learning"/>
    <s v="210A"/>
    <s v="VP Student Learning"/>
    <m/>
    <m/>
    <m/>
  </r>
  <r>
    <s v="BPE305"/>
    <x v="0"/>
    <s v="LABORF"/>
    <s v="2026"/>
    <n v="0"/>
    <s v="GU001"/>
    <s v="210VI0"/>
    <s v="2394"/>
    <s v="601000"/>
    <m/>
    <m/>
    <s v="0"/>
    <s v="District"/>
    <s v="2"/>
    <s v="Bakersfield College"/>
    <s v="21"/>
    <x v="6"/>
    <s v="210"/>
    <s v="VP of Student Learning"/>
    <s v="210A"/>
    <s v="VP Student Learning"/>
    <m/>
    <m/>
    <m/>
  </r>
  <r>
    <s v="BPE358"/>
    <x v="0"/>
    <s v="LABORF"/>
    <s v="2026"/>
    <n v="0"/>
    <s v="GU001"/>
    <s v="210VI0"/>
    <s v="2394"/>
    <s v="601000"/>
    <m/>
    <m/>
    <s v="0"/>
    <s v="District"/>
    <s v="2"/>
    <s v="Bakersfield College"/>
    <s v="21"/>
    <x v="6"/>
    <s v="210"/>
    <s v="VP of Student Learning"/>
    <s v="210A"/>
    <s v="VP Student Learning"/>
    <m/>
    <m/>
    <m/>
  </r>
  <r>
    <s v="BPE427"/>
    <x v="0"/>
    <s v="LABORF"/>
    <s v="2026"/>
    <n v="0"/>
    <s v="GU001"/>
    <s v="210VI0"/>
    <s v="2394"/>
    <s v="601000"/>
    <m/>
    <m/>
    <s v="0"/>
    <s v="District"/>
    <s v="2"/>
    <s v="Bakersfield College"/>
    <s v="21"/>
    <x v="6"/>
    <s v="210"/>
    <s v="VP of Student Learning"/>
    <s v="210A"/>
    <s v="VP Student Learning"/>
    <m/>
    <m/>
    <m/>
  </r>
  <r>
    <s v="BPE435"/>
    <x v="0"/>
    <s v="LABORF"/>
    <s v="2026"/>
    <n v="0"/>
    <s v="GU001"/>
    <s v="210VI0"/>
    <s v="2394"/>
    <s v="601000"/>
    <m/>
    <m/>
    <s v="0"/>
    <s v="District"/>
    <s v="2"/>
    <s v="Bakersfield College"/>
    <s v="21"/>
    <x v="6"/>
    <s v="210"/>
    <s v="VP of Student Learning"/>
    <s v="210A"/>
    <s v="VP Student Learning"/>
    <m/>
    <m/>
    <m/>
  </r>
  <r>
    <s v="BPE451"/>
    <x v="0"/>
    <s v="LABORF"/>
    <s v="2026"/>
    <n v="0"/>
    <s v="GU001"/>
    <s v="210VI0"/>
    <s v="2394"/>
    <s v="601000"/>
    <m/>
    <m/>
    <s v="0"/>
    <s v="District"/>
    <s v="2"/>
    <s v="Bakersfield College"/>
    <s v="21"/>
    <x v="6"/>
    <s v="210"/>
    <s v="VP of Student Learning"/>
    <s v="210A"/>
    <s v="VP Student Learning"/>
    <m/>
    <m/>
    <m/>
  </r>
  <r>
    <s v="BPE517"/>
    <x v="0"/>
    <s v="LABORF"/>
    <s v="2026"/>
    <n v="0"/>
    <s v="GU001"/>
    <s v="210VI0"/>
    <s v="2394"/>
    <s v="601000"/>
    <m/>
    <m/>
    <s v="0"/>
    <s v="District"/>
    <s v="2"/>
    <s v="Bakersfield College"/>
    <s v="21"/>
    <x v="6"/>
    <s v="210"/>
    <s v="VP of Student Learning"/>
    <s v="210A"/>
    <s v="VP Student Learning"/>
    <m/>
    <m/>
    <m/>
  </r>
  <r>
    <s v="BMF561"/>
    <x v="0"/>
    <s v="LABORF"/>
    <s v="2026"/>
    <n v="104735.71"/>
    <s v="GU001"/>
    <s v="210VI0"/>
    <s v="1251"/>
    <s v="601000"/>
    <m/>
    <m/>
    <s v="0"/>
    <s v="District"/>
    <s v="2"/>
    <s v="Bakersfield College"/>
    <s v="21"/>
    <x v="6"/>
    <s v="210"/>
    <s v="VP of Student Learning"/>
    <s v="210A"/>
    <s v="VP Student Learning"/>
    <m/>
    <m/>
    <m/>
  </r>
  <r>
    <s v="BTF068"/>
    <x v="0"/>
    <s v="LABORF"/>
    <s v="2026"/>
    <n v="0"/>
    <s v="GU001"/>
    <s v="210VI0"/>
    <s v="1311"/>
    <s v="499900"/>
    <m/>
    <m/>
    <s v="0"/>
    <s v="District"/>
    <s v="2"/>
    <s v="Bakersfield College"/>
    <s v="21"/>
    <x v="6"/>
    <s v="210"/>
    <s v="VP of Student Learning"/>
    <s v="210A"/>
    <s v="VP Student Learning"/>
    <m/>
    <m/>
    <m/>
  </r>
  <r>
    <s v="BTF093"/>
    <x v="0"/>
    <s v="LABORF"/>
    <s v="2026"/>
    <n v="0"/>
    <s v="GU001"/>
    <s v="210VI0"/>
    <s v="1311"/>
    <s v="499900"/>
    <m/>
    <m/>
    <s v="0"/>
    <s v="District"/>
    <s v="2"/>
    <s v="Bakersfield College"/>
    <s v="21"/>
    <x v="6"/>
    <s v="210"/>
    <s v="VP of Student Learning"/>
    <s v="210A"/>
    <s v="VP Student Learning"/>
    <m/>
    <m/>
    <m/>
  </r>
  <r>
    <s v="BPE600"/>
    <x v="0"/>
    <s v="LABORF"/>
    <s v="2026"/>
    <n v="0"/>
    <s v="GU001"/>
    <s v="210VI0"/>
    <s v="2394"/>
    <s v="601000"/>
    <m/>
    <m/>
    <s v="0"/>
    <s v="District"/>
    <s v="2"/>
    <s v="Bakersfield College"/>
    <s v="21"/>
    <x v="6"/>
    <s v="210"/>
    <s v="VP of Student Learning"/>
    <s v="210A"/>
    <s v="VP Student Learning"/>
    <m/>
    <m/>
    <m/>
  </r>
  <r>
    <s v="BPE655"/>
    <x v="0"/>
    <s v="LABORF"/>
    <s v="2026"/>
    <n v="0"/>
    <s v="GU001"/>
    <s v="210VI0"/>
    <s v="2394"/>
    <s v="601000"/>
    <m/>
    <m/>
    <s v="0"/>
    <s v="District"/>
    <s v="2"/>
    <s v="Bakersfield College"/>
    <s v="21"/>
    <x v="6"/>
    <s v="210"/>
    <s v="VP of Student Learning"/>
    <s v="210A"/>
    <s v="VP Student Learning"/>
    <m/>
    <m/>
    <m/>
  </r>
  <r>
    <s v="BPE743"/>
    <x v="0"/>
    <s v="LABORF"/>
    <s v="2026"/>
    <n v="0"/>
    <s v="GU001"/>
    <s v="210VI0"/>
    <s v="2394"/>
    <s v="601000"/>
    <m/>
    <m/>
    <s v="0"/>
    <s v="District"/>
    <s v="2"/>
    <s v="Bakersfield College"/>
    <s v="21"/>
    <x v="6"/>
    <s v="210"/>
    <s v="VP of Student Learning"/>
    <s v="210A"/>
    <s v="VP Student Learning"/>
    <m/>
    <m/>
    <m/>
  </r>
  <r>
    <s v="BPE758"/>
    <x v="0"/>
    <s v="LABORF"/>
    <s v="2026"/>
    <n v="0"/>
    <s v="GU001"/>
    <s v="210VI0"/>
    <s v="2394"/>
    <s v="601000"/>
    <m/>
    <m/>
    <s v="0"/>
    <s v="District"/>
    <s v="2"/>
    <s v="Bakersfield College"/>
    <s v="21"/>
    <x v="6"/>
    <s v="210"/>
    <s v="VP of Student Learning"/>
    <s v="210A"/>
    <s v="VP Student Learning"/>
    <m/>
    <m/>
    <m/>
  </r>
  <r>
    <s v="BPE762"/>
    <x v="0"/>
    <s v="LABORF"/>
    <s v="2026"/>
    <n v="0"/>
    <s v="GU001"/>
    <s v="210VI0"/>
    <s v="2394"/>
    <s v="601000"/>
    <m/>
    <m/>
    <s v="0"/>
    <s v="District"/>
    <s v="2"/>
    <s v="Bakersfield College"/>
    <s v="21"/>
    <x v="6"/>
    <s v="210"/>
    <s v="VP of Student Learning"/>
    <s v="210A"/>
    <s v="VP Student Learning"/>
    <m/>
    <m/>
    <m/>
  </r>
  <r>
    <s v="BPE789"/>
    <x v="0"/>
    <s v="LABORF"/>
    <s v="2026"/>
    <n v="0"/>
    <s v="GU001"/>
    <s v="210VI0"/>
    <s v="2394"/>
    <s v="601000"/>
    <m/>
    <m/>
    <s v="0"/>
    <s v="District"/>
    <s v="2"/>
    <s v="Bakersfield College"/>
    <s v="21"/>
    <x v="6"/>
    <s v="210"/>
    <s v="VP of Student Learning"/>
    <s v="210A"/>
    <s v="VP Student Learning"/>
    <m/>
    <m/>
    <m/>
  </r>
  <r>
    <s v="BPE138"/>
    <x v="0"/>
    <s v="LABORF"/>
    <s v="2026"/>
    <n v="0"/>
    <s v="GU001"/>
    <s v="210VI0"/>
    <s v="2394"/>
    <s v="601000"/>
    <m/>
    <m/>
    <s v="0"/>
    <s v="District"/>
    <s v="2"/>
    <s v="Bakersfield College"/>
    <s v="21"/>
    <x v="6"/>
    <s v="210"/>
    <s v="VP of Student Learning"/>
    <s v="210A"/>
    <s v="VP Student Learning"/>
    <m/>
    <m/>
    <m/>
  </r>
  <r>
    <s v="BPE170"/>
    <x v="0"/>
    <s v="LABORF"/>
    <s v="2026"/>
    <n v="0"/>
    <s v="GU001"/>
    <s v="210VI0"/>
    <s v="2394"/>
    <s v="601000"/>
    <m/>
    <m/>
    <s v="0"/>
    <s v="District"/>
    <s v="2"/>
    <s v="Bakersfield College"/>
    <s v="21"/>
    <x v="6"/>
    <s v="210"/>
    <s v="VP of Student Learning"/>
    <s v="210A"/>
    <s v="VP Student Learning"/>
    <m/>
    <m/>
    <m/>
  </r>
  <r>
    <s v="BPE206"/>
    <x v="0"/>
    <s v="LABORF"/>
    <s v="2026"/>
    <n v="0"/>
    <s v="GU001"/>
    <s v="210VI0"/>
    <s v="2394"/>
    <s v="601000"/>
    <m/>
    <m/>
    <s v="0"/>
    <s v="District"/>
    <s v="2"/>
    <s v="Bakersfield College"/>
    <s v="21"/>
    <x v="6"/>
    <s v="210"/>
    <s v="VP of Student Learning"/>
    <s v="210A"/>
    <s v="VP Student Learning"/>
    <m/>
    <m/>
    <m/>
  </r>
  <r>
    <s v="BPE232"/>
    <x v="0"/>
    <s v="LABORF"/>
    <s v="2026"/>
    <n v="0"/>
    <s v="GU001"/>
    <s v="210VI0"/>
    <s v="2394"/>
    <s v="601000"/>
    <m/>
    <m/>
    <s v="0"/>
    <s v="District"/>
    <s v="2"/>
    <s v="Bakersfield College"/>
    <s v="21"/>
    <x v="6"/>
    <s v="210"/>
    <s v="VP of Student Learning"/>
    <s v="210A"/>
    <s v="VP Student Learning"/>
    <m/>
    <m/>
    <m/>
  </r>
  <r>
    <s v="BPE247"/>
    <x v="0"/>
    <s v="LABORF"/>
    <s v="2026"/>
    <n v="0"/>
    <s v="GU001"/>
    <s v="210VI0"/>
    <s v="2394"/>
    <s v="601000"/>
    <m/>
    <m/>
    <s v="0"/>
    <s v="District"/>
    <s v="2"/>
    <s v="Bakersfield College"/>
    <s v="21"/>
    <x v="6"/>
    <s v="210"/>
    <s v="VP of Student Learning"/>
    <s v="210A"/>
    <s v="VP Student Learning"/>
    <m/>
    <m/>
    <m/>
  </r>
  <r>
    <s v="BPE360"/>
    <x v="0"/>
    <s v="LABORF"/>
    <s v="2026"/>
    <n v="0"/>
    <s v="GU001"/>
    <s v="210VI0"/>
    <s v="2394"/>
    <s v="601000"/>
    <m/>
    <m/>
    <s v="0"/>
    <s v="District"/>
    <s v="2"/>
    <s v="Bakersfield College"/>
    <s v="21"/>
    <x v="6"/>
    <s v="210"/>
    <s v="VP of Student Learning"/>
    <s v="210A"/>
    <s v="VP Student Learning"/>
    <m/>
    <m/>
    <m/>
  </r>
  <r>
    <s v="BPE412"/>
    <x v="0"/>
    <s v="LABORF"/>
    <s v="2026"/>
    <n v="0"/>
    <s v="GU001"/>
    <s v="210VI0"/>
    <s v="2394"/>
    <s v="601000"/>
    <m/>
    <m/>
    <s v="0"/>
    <s v="District"/>
    <s v="2"/>
    <s v="Bakersfield College"/>
    <s v="21"/>
    <x v="6"/>
    <s v="210"/>
    <s v="VP of Student Learning"/>
    <s v="210A"/>
    <s v="VP Student Learning"/>
    <m/>
    <m/>
    <m/>
  </r>
  <r>
    <s v="BPE566"/>
    <x v="0"/>
    <s v="LABORF"/>
    <s v="2026"/>
    <n v="0"/>
    <s v="GU001"/>
    <s v="210VI0"/>
    <s v="2394"/>
    <s v="601000"/>
    <m/>
    <m/>
    <s v="0"/>
    <s v="District"/>
    <s v="2"/>
    <s v="Bakersfield College"/>
    <s v="21"/>
    <x v="6"/>
    <s v="210"/>
    <s v="VP of Student Learning"/>
    <s v="210A"/>
    <s v="VP Student Learning"/>
    <m/>
    <m/>
    <m/>
  </r>
  <r>
    <s v="BPE587"/>
    <x v="0"/>
    <s v="LABORF"/>
    <s v="2026"/>
    <n v="0"/>
    <s v="GU001"/>
    <s v="210VI0"/>
    <s v="2394"/>
    <s v="601000"/>
    <m/>
    <m/>
    <s v="0"/>
    <s v="District"/>
    <s v="2"/>
    <s v="Bakersfield College"/>
    <s v="21"/>
    <x v="6"/>
    <s v="210"/>
    <s v="VP of Student Learning"/>
    <s v="210A"/>
    <s v="VP Student Learning"/>
    <m/>
    <m/>
    <m/>
  </r>
  <r>
    <s v="BPE631"/>
    <x v="0"/>
    <s v="LABORF"/>
    <s v="2026"/>
    <n v="0"/>
    <s v="GU001"/>
    <s v="210VI0"/>
    <s v="2394"/>
    <s v="601000"/>
    <m/>
    <m/>
    <s v="0"/>
    <s v="District"/>
    <s v="2"/>
    <s v="Bakersfield College"/>
    <s v="21"/>
    <x v="6"/>
    <s v="210"/>
    <s v="VP of Student Learning"/>
    <s v="210A"/>
    <s v="VP Student Learning"/>
    <m/>
    <m/>
    <m/>
  </r>
  <r>
    <s v="BPE751"/>
    <x v="0"/>
    <s v="LABORF"/>
    <s v="2026"/>
    <n v="0"/>
    <s v="GU001"/>
    <s v="210VI0"/>
    <s v="2394"/>
    <s v="601000"/>
    <m/>
    <m/>
    <s v="0"/>
    <s v="District"/>
    <s v="2"/>
    <s v="Bakersfield College"/>
    <s v="21"/>
    <x v="6"/>
    <s v="210"/>
    <s v="VP of Student Learning"/>
    <s v="210A"/>
    <s v="VP Student Learning"/>
    <m/>
    <m/>
    <m/>
  </r>
  <r>
    <s v="BPE063"/>
    <x v="0"/>
    <s v="LABORF"/>
    <s v="2026"/>
    <n v="0"/>
    <s v="GU001"/>
    <s v="210VI0"/>
    <s v="2394"/>
    <s v="601000"/>
    <m/>
    <m/>
    <s v="0"/>
    <s v="District"/>
    <s v="2"/>
    <s v="Bakersfield College"/>
    <s v="21"/>
    <x v="6"/>
    <s v="210"/>
    <s v="VP of Student Learning"/>
    <s v="210A"/>
    <s v="VP Student Learning"/>
    <m/>
    <m/>
    <m/>
  </r>
  <r>
    <s v="BPE362"/>
    <x v="0"/>
    <s v="LABORF"/>
    <s v="2026"/>
    <n v="0"/>
    <s v="GU001"/>
    <s v="210VI0"/>
    <s v="2394"/>
    <s v="601000"/>
    <m/>
    <m/>
    <s v="0"/>
    <s v="District"/>
    <s v="2"/>
    <s v="Bakersfield College"/>
    <s v="21"/>
    <x v="6"/>
    <s v="210"/>
    <s v="VP of Student Learning"/>
    <s v="210A"/>
    <s v="VP Student Learning"/>
    <m/>
    <m/>
    <m/>
  </r>
  <r>
    <s v="BPE411"/>
    <x v="0"/>
    <s v="LABORF"/>
    <s v="2026"/>
    <n v="0"/>
    <s v="GU001"/>
    <s v="210VI0"/>
    <s v="2394"/>
    <s v="601000"/>
    <m/>
    <m/>
    <s v="0"/>
    <s v="District"/>
    <s v="2"/>
    <s v="Bakersfield College"/>
    <s v="21"/>
    <x v="6"/>
    <s v="210"/>
    <s v="VP of Student Learning"/>
    <s v="210A"/>
    <s v="VP Student Learning"/>
    <m/>
    <m/>
    <m/>
  </r>
  <r>
    <s v="BTF054"/>
    <x v="0"/>
    <s v="LABORF"/>
    <s v="2026"/>
    <n v="0"/>
    <s v="GU001"/>
    <s v="210VI0"/>
    <s v="1311"/>
    <s v="499900"/>
    <m/>
    <m/>
    <s v="0"/>
    <s v="District"/>
    <s v="2"/>
    <s v="Bakersfield College"/>
    <s v="21"/>
    <x v="6"/>
    <s v="210"/>
    <s v="VP of Student Learning"/>
    <s v="210A"/>
    <s v="VP Student Learning"/>
    <m/>
    <m/>
    <m/>
  </r>
  <r>
    <s v="BPE596"/>
    <x v="0"/>
    <s v="LABORF"/>
    <s v="2026"/>
    <n v="0"/>
    <s v="GU001"/>
    <s v="210VI0"/>
    <s v="2394"/>
    <s v="601000"/>
    <m/>
    <m/>
    <s v="0"/>
    <s v="District"/>
    <s v="2"/>
    <s v="Bakersfield College"/>
    <s v="21"/>
    <x v="6"/>
    <s v="210"/>
    <s v="VP of Student Learning"/>
    <s v="210A"/>
    <s v="VP Student Learning"/>
    <m/>
    <m/>
    <m/>
  </r>
  <r>
    <s v="BPE667"/>
    <x v="0"/>
    <s v="LABORF"/>
    <s v="2026"/>
    <n v="0"/>
    <s v="GU001"/>
    <s v="210VI0"/>
    <s v="2394"/>
    <s v="601000"/>
    <m/>
    <m/>
    <s v="0"/>
    <s v="District"/>
    <s v="2"/>
    <s v="Bakersfield College"/>
    <s v="21"/>
    <x v="6"/>
    <s v="210"/>
    <s v="VP of Student Learning"/>
    <s v="210A"/>
    <s v="VP Student Learning"/>
    <m/>
    <m/>
    <m/>
  </r>
  <r>
    <s v="BPE781"/>
    <x v="0"/>
    <s v="LABORF"/>
    <s v="2026"/>
    <n v="0"/>
    <s v="GU001"/>
    <s v="210VI0"/>
    <s v="2394"/>
    <s v="601000"/>
    <m/>
    <m/>
    <s v="0"/>
    <s v="District"/>
    <s v="2"/>
    <s v="Bakersfield College"/>
    <s v="21"/>
    <x v="6"/>
    <s v="210"/>
    <s v="VP of Student Learning"/>
    <s v="210A"/>
    <s v="VP Student Learning"/>
    <m/>
    <m/>
    <m/>
  </r>
  <r>
    <s v="BO2530"/>
    <x v="0"/>
    <s v="LABORF"/>
    <s v="2026"/>
    <n v="0"/>
    <s v="GU001"/>
    <s v="210VI0"/>
    <s v="1330"/>
    <s v="499900"/>
    <m/>
    <m/>
    <s v="0"/>
    <s v="District"/>
    <s v="2"/>
    <s v="Bakersfield College"/>
    <s v="21"/>
    <x v="6"/>
    <s v="210"/>
    <s v="VP of Student Learning"/>
    <s v="210A"/>
    <s v="VP Student Learning"/>
    <m/>
    <m/>
    <m/>
  </r>
  <r>
    <s v="BPE110"/>
    <x v="0"/>
    <s v="LABORF"/>
    <s v="2026"/>
    <n v="0"/>
    <s v="GU001"/>
    <s v="210VI0"/>
    <s v="2394"/>
    <s v="601000"/>
    <m/>
    <m/>
    <s v="0"/>
    <s v="District"/>
    <s v="2"/>
    <s v="Bakersfield College"/>
    <s v="21"/>
    <x v="6"/>
    <s v="210"/>
    <s v="VP of Student Learning"/>
    <s v="210A"/>
    <s v="VP Student Learning"/>
    <m/>
    <m/>
    <m/>
  </r>
  <r>
    <s v="BPE382"/>
    <x v="0"/>
    <s v="LABORF"/>
    <s v="2026"/>
    <n v="0"/>
    <s v="GU001"/>
    <s v="210VI0"/>
    <s v="2394"/>
    <s v="601000"/>
    <m/>
    <m/>
    <s v="0"/>
    <s v="District"/>
    <s v="2"/>
    <s v="Bakersfield College"/>
    <s v="21"/>
    <x v="6"/>
    <s v="210"/>
    <s v="VP of Student Learning"/>
    <s v="210A"/>
    <s v="VP Student Learning"/>
    <m/>
    <m/>
    <m/>
  </r>
  <r>
    <s v="BPE400"/>
    <x v="0"/>
    <s v="LABORF"/>
    <s v="2026"/>
    <n v="0"/>
    <s v="GU001"/>
    <s v="210VI0"/>
    <s v="2394"/>
    <s v="601000"/>
    <m/>
    <m/>
    <s v="0"/>
    <s v="District"/>
    <s v="2"/>
    <s v="Bakersfield College"/>
    <s v="21"/>
    <x v="6"/>
    <s v="210"/>
    <s v="VP of Student Learning"/>
    <s v="210A"/>
    <s v="VP Student Learning"/>
    <m/>
    <m/>
    <m/>
  </r>
  <r>
    <s v="BPE466"/>
    <x v="0"/>
    <s v="LABORF"/>
    <s v="2026"/>
    <n v="0"/>
    <s v="GU001"/>
    <s v="210VI0"/>
    <s v="2394"/>
    <s v="601000"/>
    <m/>
    <m/>
    <s v="0"/>
    <s v="District"/>
    <s v="2"/>
    <s v="Bakersfield College"/>
    <s v="21"/>
    <x v="6"/>
    <s v="210"/>
    <s v="VP of Student Learning"/>
    <s v="210A"/>
    <s v="VP Student Learning"/>
    <m/>
    <m/>
    <m/>
  </r>
  <r>
    <s v="BPE502"/>
    <x v="0"/>
    <s v="LABORF"/>
    <s v="2026"/>
    <n v="0"/>
    <s v="GU001"/>
    <s v="210VI0"/>
    <s v="2394"/>
    <s v="601000"/>
    <m/>
    <m/>
    <s v="0"/>
    <s v="District"/>
    <s v="2"/>
    <s v="Bakersfield College"/>
    <s v="21"/>
    <x v="6"/>
    <s v="210"/>
    <s v="VP of Student Learning"/>
    <s v="210A"/>
    <s v="VP Student Learning"/>
    <m/>
    <m/>
    <m/>
  </r>
  <r>
    <s v="BPE545"/>
    <x v="0"/>
    <s v="LABORF"/>
    <s v="2026"/>
    <n v="0"/>
    <s v="GU001"/>
    <s v="210VI0"/>
    <s v="2394"/>
    <s v="601000"/>
    <m/>
    <m/>
    <s v="0"/>
    <s v="District"/>
    <s v="2"/>
    <s v="Bakersfield College"/>
    <s v="21"/>
    <x v="6"/>
    <s v="210"/>
    <s v="VP of Student Learning"/>
    <s v="210A"/>
    <s v="VP Student Learning"/>
    <m/>
    <m/>
    <m/>
  </r>
  <r>
    <s v="BPE557"/>
    <x v="0"/>
    <s v="LABORF"/>
    <s v="2026"/>
    <n v="0"/>
    <s v="GU001"/>
    <s v="210VI0"/>
    <s v="2394"/>
    <s v="601000"/>
    <m/>
    <m/>
    <s v="0"/>
    <s v="District"/>
    <s v="2"/>
    <s v="Bakersfield College"/>
    <s v="21"/>
    <x v="6"/>
    <s v="210"/>
    <s v="VP of Student Learning"/>
    <s v="210A"/>
    <s v="VP Student Learning"/>
    <m/>
    <m/>
    <m/>
  </r>
  <r>
    <s v="BTF080"/>
    <x v="0"/>
    <s v="LABORF"/>
    <s v="2026"/>
    <n v="0"/>
    <s v="GU001"/>
    <s v="210VI0"/>
    <s v="1311"/>
    <s v="499900"/>
    <m/>
    <m/>
    <s v="0"/>
    <s v="District"/>
    <s v="2"/>
    <s v="Bakersfield College"/>
    <s v="21"/>
    <x v="6"/>
    <s v="210"/>
    <s v="VP of Student Learning"/>
    <s v="210A"/>
    <s v="VP Student Learning"/>
    <m/>
    <m/>
    <m/>
  </r>
  <r>
    <s v="BPE644"/>
    <x v="0"/>
    <s v="LABORF"/>
    <s v="2026"/>
    <n v="0"/>
    <s v="GU001"/>
    <s v="210VI0"/>
    <s v="2394"/>
    <s v="601000"/>
    <m/>
    <m/>
    <s v="0"/>
    <s v="District"/>
    <s v="2"/>
    <s v="Bakersfield College"/>
    <s v="21"/>
    <x v="6"/>
    <s v="210"/>
    <s v="VP of Student Learning"/>
    <s v="210A"/>
    <s v="VP Student Learning"/>
    <m/>
    <m/>
    <m/>
  </r>
  <r>
    <s v="BPE122"/>
    <x v="0"/>
    <s v="LABORF"/>
    <s v="2026"/>
    <n v="0"/>
    <s v="GU001"/>
    <s v="210VI0"/>
    <s v="2394"/>
    <s v="601000"/>
    <m/>
    <m/>
    <s v="0"/>
    <s v="District"/>
    <s v="2"/>
    <s v="Bakersfield College"/>
    <s v="21"/>
    <x v="6"/>
    <s v="210"/>
    <s v="VP of Student Learning"/>
    <s v="210A"/>
    <s v="VP Student Learning"/>
    <m/>
    <m/>
    <m/>
  </r>
  <r>
    <s v="BPE145"/>
    <x v="0"/>
    <s v="LABORF"/>
    <s v="2026"/>
    <n v="0"/>
    <s v="GU001"/>
    <s v="210VI0"/>
    <s v="2394"/>
    <s v="601000"/>
    <m/>
    <m/>
    <s v="0"/>
    <s v="District"/>
    <s v="2"/>
    <s v="Bakersfield College"/>
    <s v="21"/>
    <x v="6"/>
    <s v="210"/>
    <s v="VP of Student Learning"/>
    <s v="210A"/>
    <s v="VP Student Learning"/>
    <m/>
    <m/>
    <m/>
  </r>
  <r>
    <s v="BPE175"/>
    <x v="0"/>
    <s v="LABORF"/>
    <s v="2026"/>
    <n v="0"/>
    <s v="GU001"/>
    <s v="210VI0"/>
    <s v="2394"/>
    <s v="601000"/>
    <m/>
    <m/>
    <s v="0"/>
    <s v="District"/>
    <s v="2"/>
    <s v="Bakersfield College"/>
    <s v="21"/>
    <x v="6"/>
    <s v="210"/>
    <s v="VP of Student Learning"/>
    <s v="210A"/>
    <s v="VP Student Learning"/>
    <m/>
    <m/>
    <m/>
  </r>
  <r>
    <s v="BPE220"/>
    <x v="0"/>
    <s v="LABORF"/>
    <s v="2026"/>
    <n v="0"/>
    <s v="GU001"/>
    <s v="210VI0"/>
    <s v="2394"/>
    <s v="601000"/>
    <m/>
    <m/>
    <s v="0"/>
    <s v="District"/>
    <s v="2"/>
    <s v="Bakersfield College"/>
    <s v="21"/>
    <x v="6"/>
    <s v="210"/>
    <s v="VP of Student Learning"/>
    <s v="210A"/>
    <s v="VP Student Learning"/>
    <m/>
    <m/>
    <m/>
  </r>
  <r>
    <s v="BPE226"/>
    <x v="0"/>
    <s v="LABORF"/>
    <s v="2026"/>
    <n v="0"/>
    <s v="GU001"/>
    <s v="210VI0"/>
    <s v="2394"/>
    <s v="601000"/>
    <m/>
    <m/>
    <s v="0"/>
    <s v="District"/>
    <s v="2"/>
    <s v="Bakersfield College"/>
    <s v="21"/>
    <x v="6"/>
    <s v="210"/>
    <s v="VP of Student Learning"/>
    <s v="210A"/>
    <s v="VP Student Learning"/>
    <m/>
    <m/>
    <m/>
  </r>
  <r>
    <s v="BPE342"/>
    <x v="0"/>
    <s v="LABORF"/>
    <s v="2026"/>
    <n v="0"/>
    <s v="GU001"/>
    <s v="210VI0"/>
    <s v="2394"/>
    <s v="601000"/>
    <m/>
    <m/>
    <s v="0"/>
    <s v="District"/>
    <s v="2"/>
    <s v="Bakersfield College"/>
    <s v="21"/>
    <x v="6"/>
    <s v="210"/>
    <s v="VP of Student Learning"/>
    <s v="210A"/>
    <s v="VP Student Learning"/>
    <m/>
    <m/>
    <m/>
  </r>
  <r>
    <s v="BPE439"/>
    <x v="0"/>
    <s v="LABORF"/>
    <s v="2026"/>
    <n v="0"/>
    <s v="GU001"/>
    <s v="210VI0"/>
    <s v="2394"/>
    <s v="601000"/>
    <m/>
    <m/>
    <s v="0"/>
    <s v="District"/>
    <s v="2"/>
    <s v="Bakersfield College"/>
    <s v="21"/>
    <x v="6"/>
    <s v="210"/>
    <s v="VP of Student Learning"/>
    <s v="210A"/>
    <s v="VP Student Learning"/>
    <m/>
    <m/>
    <m/>
  </r>
  <r>
    <s v="BPE494"/>
    <x v="0"/>
    <s v="LABORF"/>
    <s v="2026"/>
    <n v="0"/>
    <s v="GU001"/>
    <s v="210VI0"/>
    <s v="2394"/>
    <s v="601000"/>
    <m/>
    <m/>
    <s v="0"/>
    <s v="District"/>
    <s v="2"/>
    <s v="Bakersfield College"/>
    <s v="21"/>
    <x v="6"/>
    <s v="210"/>
    <s v="VP of Student Learning"/>
    <s v="210A"/>
    <s v="VP Student Learning"/>
    <m/>
    <m/>
    <m/>
  </r>
  <r>
    <s v="BPE512"/>
    <x v="0"/>
    <s v="LABORF"/>
    <s v="2026"/>
    <n v="0"/>
    <s v="GU001"/>
    <s v="210VI0"/>
    <s v="2394"/>
    <s v="601000"/>
    <m/>
    <m/>
    <s v="0"/>
    <s v="District"/>
    <s v="2"/>
    <s v="Bakersfield College"/>
    <s v="21"/>
    <x v="6"/>
    <s v="210"/>
    <s v="VP of Student Learning"/>
    <s v="210A"/>
    <s v="VP Student Learning"/>
    <m/>
    <m/>
    <m/>
  </r>
  <r>
    <s v="BPE535"/>
    <x v="0"/>
    <s v="LABORF"/>
    <s v="2026"/>
    <n v="0"/>
    <s v="GU001"/>
    <s v="210VI0"/>
    <s v="2394"/>
    <s v="601000"/>
    <m/>
    <m/>
    <s v="0"/>
    <s v="District"/>
    <s v="2"/>
    <s v="Bakersfield College"/>
    <s v="21"/>
    <x v="6"/>
    <s v="210"/>
    <s v="VP of Student Learning"/>
    <s v="210A"/>
    <s v="VP Student Learning"/>
    <m/>
    <m/>
    <m/>
  </r>
  <r>
    <s v="BPE602"/>
    <x v="0"/>
    <s v="LABORF"/>
    <s v="2026"/>
    <n v="0"/>
    <s v="GU001"/>
    <s v="210VI0"/>
    <s v="2394"/>
    <s v="601000"/>
    <m/>
    <m/>
    <s v="0"/>
    <s v="District"/>
    <s v="2"/>
    <s v="Bakersfield College"/>
    <s v="21"/>
    <x v="6"/>
    <s v="210"/>
    <s v="VP of Student Learning"/>
    <s v="210A"/>
    <s v="VP Student Learning"/>
    <m/>
    <m/>
    <m/>
  </r>
  <r>
    <s v="BPE742"/>
    <x v="0"/>
    <s v="LABORF"/>
    <s v="2026"/>
    <n v="0"/>
    <s v="GU001"/>
    <s v="210VI0"/>
    <s v="2394"/>
    <s v="601000"/>
    <m/>
    <m/>
    <s v="0"/>
    <s v="District"/>
    <s v="2"/>
    <s v="Bakersfield College"/>
    <s v="21"/>
    <x v="6"/>
    <s v="210"/>
    <s v="VP of Student Learning"/>
    <s v="210A"/>
    <s v="VP Student Learning"/>
    <m/>
    <m/>
    <m/>
  </r>
  <r>
    <s v="BPE038"/>
    <x v="0"/>
    <s v="LABORF"/>
    <s v="2026"/>
    <n v="0"/>
    <s v="GU001"/>
    <s v="210VI0"/>
    <s v="2394"/>
    <s v="601000"/>
    <m/>
    <m/>
    <s v="0"/>
    <s v="District"/>
    <s v="2"/>
    <s v="Bakersfield College"/>
    <s v="21"/>
    <x v="6"/>
    <s v="210"/>
    <s v="VP of Student Learning"/>
    <s v="210A"/>
    <s v="VP Student Learning"/>
    <m/>
    <m/>
    <m/>
  </r>
  <r>
    <s v="BPE049"/>
    <x v="0"/>
    <s v="LABORF"/>
    <s v="2026"/>
    <n v="0"/>
    <s v="GU001"/>
    <s v="210VI0"/>
    <s v="2394"/>
    <s v="601000"/>
    <m/>
    <m/>
    <s v="0"/>
    <s v="District"/>
    <s v="2"/>
    <s v="Bakersfield College"/>
    <s v="21"/>
    <x v="6"/>
    <s v="210"/>
    <s v="VP of Student Learning"/>
    <s v="210A"/>
    <s v="VP Student Learning"/>
    <m/>
    <m/>
    <m/>
  </r>
  <r>
    <s v="BPE112"/>
    <x v="0"/>
    <s v="LABORF"/>
    <s v="2026"/>
    <n v="0"/>
    <s v="GU001"/>
    <s v="210VI0"/>
    <s v="2394"/>
    <s v="601000"/>
    <m/>
    <m/>
    <s v="0"/>
    <s v="District"/>
    <s v="2"/>
    <s v="Bakersfield College"/>
    <s v="21"/>
    <x v="6"/>
    <s v="210"/>
    <s v="VP of Student Learning"/>
    <s v="210A"/>
    <s v="VP Student Learning"/>
    <m/>
    <m/>
    <m/>
  </r>
  <r>
    <s v="BPE207"/>
    <x v="0"/>
    <s v="LABORF"/>
    <s v="2026"/>
    <n v="0"/>
    <s v="GU001"/>
    <s v="210VI0"/>
    <s v="2394"/>
    <s v="601000"/>
    <m/>
    <m/>
    <s v="0"/>
    <s v="District"/>
    <s v="2"/>
    <s v="Bakersfield College"/>
    <s v="21"/>
    <x v="6"/>
    <s v="210"/>
    <s v="VP of Student Learning"/>
    <s v="210A"/>
    <s v="VP Student Learning"/>
    <m/>
    <m/>
    <m/>
  </r>
  <r>
    <s v="BPE273"/>
    <x v="0"/>
    <s v="LABORF"/>
    <s v="2026"/>
    <n v="0"/>
    <s v="GU001"/>
    <s v="210VI0"/>
    <s v="2394"/>
    <s v="601000"/>
    <m/>
    <m/>
    <s v="0"/>
    <s v="District"/>
    <s v="2"/>
    <s v="Bakersfield College"/>
    <s v="21"/>
    <x v="6"/>
    <s v="210"/>
    <s v="VP of Student Learning"/>
    <s v="210A"/>
    <s v="VP Student Learning"/>
    <m/>
    <m/>
    <m/>
  </r>
  <r>
    <s v="BPE278"/>
    <x v="0"/>
    <s v="LABORF"/>
    <s v="2026"/>
    <n v="0"/>
    <s v="GU001"/>
    <s v="210VI0"/>
    <s v="2394"/>
    <s v="601000"/>
    <m/>
    <m/>
    <s v="0"/>
    <s v="District"/>
    <s v="2"/>
    <s v="Bakersfield College"/>
    <s v="21"/>
    <x v="6"/>
    <s v="210"/>
    <s v="VP of Student Learning"/>
    <s v="210A"/>
    <s v="VP Student Learning"/>
    <m/>
    <m/>
    <m/>
  </r>
  <r>
    <s v="BPE384"/>
    <x v="0"/>
    <s v="LABORF"/>
    <s v="2026"/>
    <n v="0"/>
    <s v="GU001"/>
    <s v="210VI0"/>
    <s v="2394"/>
    <s v="601000"/>
    <m/>
    <m/>
    <s v="0"/>
    <s v="District"/>
    <s v="2"/>
    <s v="Bakersfield College"/>
    <s v="21"/>
    <x v="6"/>
    <s v="210"/>
    <s v="VP of Student Learning"/>
    <s v="210A"/>
    <s v="VP Student Learning"/>
    <m/>
    <m/>
    <m/>
  </r>
  <r>
    <s v="BPE480"/>
    <x v="0"/>
    <s v="LABORF"/>
    <s v="2026"/>
    <n v="0"/>
    <s v="GU001"/>
    <s v="210VI0"/>
    <s v="2394"/>
    <s v="601000"/>
    <m/>
    <m/>
    <s v="0"/>
    <s v="District"/>
    <s v="2"/>
    <s v="Bakersfield College"/>
    <s v="21"/>
    <x v="6"/>
    <s v="210"/>
    <s v="VP of Student Learning"/>
    <s v="210A"/>
    <s v="VP Student Learning"/>
    <m/>
    <m/>
    <m/>
  </r>
  <r>
    <s v="BPE739"/>
    <x v="0"/>
    <s v="LABORF"/>
    <s v="2026"/>
    <n v="0"/>
    <s v="GU001"/>
    <s v="210VI0"/>
    <s v="2394"/>
    <s v="601000"/>
    <m/>
    <m/>
    <s v="0"/>
    <s v="District"/>
    <s v="2"/>
    <s v="Bakersfield College"/>
    <s v="21"/>
    <x v="6"/>
    <s v="210"/>
    <s v="VP of Student Learning"/>
    <s v="210A"/>
    <s v="VP Student Learning"/>
    <m/>
    <m/>
    <m/>
  </r>
  <r>
    <s v="BPLI21"/>
    <x v="0"/>
    <s v="LABORF"/>
    <s v="2026"/>
    <n v="0"/>
    <s v="GU001"/>
    <s v="210VI0"/>
    <s v="2412"/>
    <s v="499900"/>
    <m/>
    <m/>
    <s v="0"/>
    <s v="District"/>
    <s v="2"/>
    <s v="Bakersfield College"/>
    <s v="21"/>
    <x v="6"/>
    <s v="210"/>
    <s v="VP of Student Learning"/>
    <s v="210A"/>
    <s v="VP Student Learning"/>
    <m/>
    <m/>
    <m/>
  </r>
  <r>
    <s v="BO2430"/>
    <x v="0"/>
    <s v="LABORF"/>
    <s v="2026"/>
    <n v="0"/>
    <s v="GU001"/>
    <s v="210VI0"/>
    <s v="1330"/>
    <s v="499900"/>
    <m/>
    <m/>
    <s v="0"/>
    <s v="District"/>
    <s v="2"/>
    <s v="Bakersfield College"/>
    <s v="21"/>
    <x v="6"/>
    <s v="210"/>
    <s v="VP of Student Learning"/>
    <s v="210A"/>
    <s v="VP Student Learning"/>
    <m/>
    <m/>
    <m/>
  </r>
  <r>
    <s v="BPAH23"/>
    <x v="0"/>
    <s v="LABORF"/>
    <s v="2026"/>
    <n v="0"/>
    <s v="GU001"/>
    <s v="210VI0"/>
    <s v="2412"/>
    <s v="499900"/>
    <m/>
    <m/>
    <s v="0"/>
    <s v="District"/>
    <s v="2"/>
    <s v="Bakersfield College"/>
    <s v="21"/>
    <x v="6"/>
    <s v="210"/>
    <s v="VP of Student Learning"/>
    <s v="210A"/>
    <s v="VP Student Learning"/>
    <m/>
    <m/>
    <m/>
  </r>
  <r>
    <s v="BPE083"/>
    <x v="0"/>
    <s v="LABORF"/>
    <s v="2026"/>
    <n v="0"/>
    <s v="GU001"/>
    <s v="210VI0"/>
    <s v="2394"/>
    <s v="601000"/>
    <m/>
    <m/>
    <s v="0"/>
    <s v="District"/>
    <s v="2"/>
    <s v="Bakersfield College"/>
    <s v="21"/>
    <x v="6"/>
    <s v="210"/>
    <s v="VP of Student Learning"/>
    <s v="210A"/>
    <s v="VP Student Learning"/>
    <m/>
    <m/>
    <m/>
  </r>
  <r>
    <s v="BPE215"/>
    <x v="0"/>
    <s v="LABORF"/>
    <s v="2026"/>
    <n v="0"/>
    <s v="GU001"/>
    <s v="210VI0"/>
    <s v="2394"/>
    <s v="601000"/>
    <m/>
    <m/>
    <s v="0"/>
    <s v="District"/>
    <s v="2"/>
    <s v="Bakersfield College"/>
    <s v="21"/>
    <x v="6"/>
    <s v="210"/>
    <s v="VP of Student Learning"/>
    <s v="210A"/>
    <s v="VP Student Learning"/>
    <m/>
    <m/>
    <m/>
  </r>
  <r>
    <s v="BPE250"/>
    <x v="0"/>
    <s v="LABORF"/>
    <s v="2026"/>
    <n v="0"/>
    <s v="GU001"/>
    <s v="210VI0"/>
    <s v="2394"/>
    <s v="601000"/>
    <m/>
    <m/>
    <s v="0"/>
    <s v="District"/>
    <s v="2"/>
    <s v="Bakersfield College"/>
    <s v="21"/>
    <x v="6"/>
    <s v="210"/>
    <s v="VP of Student Learning"/>
    <s v="210A"/>
    <s v="VP Student Learning"/>
    <m/>
    <m/>
    <m/>
  </r>
  <r>
    <s v="BPE323"/>
    <x v="0"/>
    <s v="LABORF"/>
    <s v="2026"/>
    <n v="0"/>
    <s v="GU001"/>
    <s v="210VI0"/>
    <s v="2394"/>
    <s v="601000"/>
    <m/>
    <m/>
    <s v="0"/>
    <s v="District"/>
    <s v="2"/>
    <s v="Bakersfield College"/>
    <s v="21"/>
    <x v="6"/>
    <s v="210"/>
    <s v="VP of Student Learning"/>
    <s v="210A"/>
    <s v="VP Student Learning"/>
    <m/>
    <m/>
    <m/>
  </r>
  <r>
    <s v="BPE423"/>
    <x v="0"/>
    <s v="LABORF"/>
    <s v="2026"/>
    <n v="0"/>
    <s v="GU001"/>
    <s v="210VI0"/>
    <s v="2394"/>
    <s v="601000"/>
    <m/>
    <m/>
    <s v="0"/>
    <s v="District"/>
    <s v="2"/>
    <s v="Bakersfield College"/>
    <s v="21"/>
    <x v="6"/>
    <s v="210"/>
    <s v="VP of Student Learning"/>
    <s v="210A"/>
    <s v="VP Student Learning"/>
    <m/>
    <m/>
    <m/>
  </r>
  <r>
    <s v="BPE553"/>
    <x v="0"/>
    <s v="LABORF"/>
    <s v="2026"/>
    <n v="0"/>
    <s v="GU001"/>
    <s v="210VI0"/>
    <s v="2394"/>
    <s v="601000"/>
    <m/>
    <m/>
    <s v="0"/>
    <s v="District"/>
    <s v="2"/>
    <s v="Bakersfield College"/>
    <s v="21"/>
    <x v="6"/>
    <s v="210"/>
    <s v="VP of Student Learning"/>
    <s v="210A"/>
    <s v="VP Student Learning"/>
    <m/>
    <m/>
    <m/>
  </r>
  <r>
    <s v="BPE570"/>
    <x v="0"/>
    <s v="LABORF"/>
    <s v="2026"/>
    <n v="0"/>
    <s v="GU001"/>
    <s v="210VI0"/>
    <s v="2394"/>
    <s v="601000"/>
    <m/>
    <m/>
    <s v="0"/>
    <s v="District"/>
    <s v="2"/>
    <s v="Bakersfield College"/>
    <s v="21"/>
    <x v="6"/>
    <s v="210"/>
    <s v="VP of Student Learning"/>
    <s v="210A"/>
    <s v="VP Student Learning"/>
    <m/>
    <m/>
    <m/>
  </r>
  <r>
    <s v="BPE573"/>
    <x v="0"/>
    <s v="LABORF"/>
    <s v="2026"/>
    <n v="0"/>
    <s v="GU001"/>
    <s v="210VI0"/>
    <s v="2394"/>
    <s v="601000"/>
    <m/>
    <m/>
    <s v="0"/>
    <s v="District"/>
    <s v="2"/>
    <s v="Bakersfield College"/>
    <s v="21"/>
    <x v="6"/>
    <s v="210"/>
    <s v="VP of Student Learning"/>
    <s v="210A"/>
    <s v="VP Student Learning"/>
    <m/>
    <m/>
    <m/>
  </r>
  <r>
    <s v="BZ2570"/>
    <x v="0"/>
    <s v="LABORF"/>
    <s v="2026"/>
    <n v="0"/>
    <s v="GU001"/>
    <s v="210VI0"/>
    <s v="1419"/>
    <s v="601000"/>
    <s v="BTL001"/>
    <m/>
    <s v="0"/>
    <s v="District"/>
    <s v="2"/>
    <s v="Bakersfield College"/>
    <s v="21"/>
    <x v="6"/>
    <s v="210"/>
    <s v="VP of Student Learning"/>
    <s v="210A"/>
    <s v="VP Student Learning"/>
    <m/>
    <m/>
    <m/>
  </r>
  <r>
    <s v="BMM080"/>
    <x v="0"/>
    <s v="LABORF"/>
    <s v="2026"/>
    <n v="0"/>
    <s v="GU001"/>
    <s v="210VI0"/>
    <s v="1214"/>
    <s v="601000"/>
    <m/>
    <m/>
    <s v="0"/>
    <s v="District"/>
    <s v="2"/>
    <s v="Bakersfield College"/>
    <s v="21"/>
    <x v="6"/>
    <s v="210"/>
    <s v="VP of Student Learning"/>
    <s v="210A"/>
    <s v="VP Student Learning"/>
    <m/>
    <m/>
    <m/>
  </r>
  <r>
    <s v="BMC821"/>
    <x v="0"/>
    <s v="LABORF"/>
    <s v="2026"/>
    <n v="73449.850000000006"/>
    <s v="GU001"/>
    <s v="211DC0"/>
    <s v="2191"/>
    <s v="601000"/>
    <m/>
    <s v="BD"/>
    <s v="0"/>
    <s v="District"/>
    <s v="2"/>
    <s v="Bakersfield College"/>
    <s v="21"/>
    <x v="6"/>
    <s v="211"/>
    <s v="BC Exec Director Rural Initiatives"/>
    <s v="211E"/>
    <s v="BC Exec Director Rural Initiatives"/>
    <m/>
    <m/>
    <m/>
  </r>
  <r>
    <s v="BMN086"/>
    <x v="0"/>
    <s v="LABORF"/>
    <s v="2026"/>
    <n v="88888.51"/>
    <s v="GU001"/>
    <s v="211DC0"/>
    <s v="2110"/>
    <s v="601000"/>
    <m/>
    <m/>
    <s v="0"/>
    <s v="District"/>
    <s v="2"/>
    <s v="Bakersfield College"/>
    <s v="21"/>
    <x v="6"/>
    <s v="211"/>
    <s v="BC Exec Director Rural Initiatives"/>
    <s v="211E"/>
    <s v="BC Exec Director Rural Initiatives"/>
    <m/>
    <m/>
    <m/>
  </r>
  <r>
    <s v="BMC572"/>
    <x v="0"/>
    <s v="LABORF"/>
    <s v="2026"/>
    <n v="55979.4"/>
    <s v="GU001"/>
    <s v="211DC0"/>
    <s v="2191"/>
    <s v="601000"/>
    <m/>
    <s v="BD"/>
    <s v="0"/>
    <s v="District"/>
    <s v="2"/>
    <s v="Bakersfield College"/>
    <s v="21"/>
    <x v="6"/>
    <s v="211"/>
    <s v="BC Exec Director Rural Initiatives"/>
    <s v="211E"/>
    <s v="BC Exec Director Rural Initiatives"/>
    <m/>
    <m/>
    <m/>
  </r>
  <r>
    <s v="BMC792"/>
    <x v="0"/>
    <s v="LABORF"/>
    <s v="2026"/>
    <n v="58813.3"/>
    <s v="GU001"/>
    <s v="211DC0"/>
    <s v="2191"/>
    <s v="601000"/>
    <m/>
    <s v="BD"/>
    <s v="0"/>
    <s v="District"/>
    <s v="2"/>
    <s v="Bakersfield College"/>
    <s v="21"/>
    <x v="6"/>
    <s v="211"/>
    <s v="BC Exec Director Rural Initiatives"/>
    <s v="211E"/>
    <s v="BC Exec Director Rural Initiatives"/>
    <m/>
    <m/>
    <m/>
  </r>
  <r>
    <s v="BMN185"/>
    <x v="0"/>
    <s v="LABORF"/>
    <s v="2026"/>
    <n v="0"/>
    <s v="GU001"/>
    <s v="211DC0"/>
    <s v="2110"/>
    <s v="601000"/>
    <m/>
    <s v="BD"/>
    <s v="0"/>
    <s v="District"/>
    <s v="2"/>
    <s v="Bakersfield College"/>
    <s v="21"/>
    <x v="6"/>
    <s v="211"/>
    <s v="BC Exec Director Rural Initiatives"/>
    <s v="211E"/>
    <s v="BC Exec Director Rural Initiatives"/>
    <m/>
    <m/>
    <m/>
  </r>
  <r>
    <s v="BMF584"/>
    <x v="0"/>
    <s v="LABORF"/>
    <s v="2026"/>
    <n v="130686.33"/>
    <s v="GU001"/>
    <s v="211DC0"/>
    <s v="1100"/>
    <s v="150100"/>
    <m/>
    <s v="BD"/>
    <s v="0"/>
    <s v="District"/>
    <s v="2"/>
    <s v="Bakersfield College"/>
    <s v="21"/>
    <x v="6"/>
    <s v="211"/>
    <s v="BC Exec Director Rural Initiatives"/>
    <s v="211E"/>
    <s v="BC Exec Director Rural Initiatives"/>
    <m/>
    <m/>
    <m/>
  </r>
  <r>
    <s v="BMC732"/>
    <x v="0"/>
    <s v="LABORF"/>
    <s v="2026"/>
    <n v="59910.559999999998"/>
    <s v="GU001"/>
    <s v="211DC0"/>
    <s v="2191"/>
    <s v="601000"/>
    <m/>
    <s v="BD"/>
    <s v="0"/>
    <s v="District"/>
    <s v="2"/>
    <s v="Bakersfield College"/>
    <s v="21"/>
    <x v="6"/>
    <s v="211"/>
    <s v="BC Exec Director Rural Initiatives"/>
    <s v="211E"/>
    <s v="BC Exec Director Rural Initiatives"/>
    <m/>
    <m/>
    <m/>
  </r>
  <r>
    <s v="BMC838"/>
    <x v="0"/>
    <s v="LABORF"/>
    <s v="2026"/>
    <n v="0"/>
    <s v="RP230"/>
    <s v="211ES1"/>
    <s v="2191"/>
    <s v="619000"/>
    <s v="SOALNW"/>
    <m/>
    <s v="0"/>
    <s v="District"/>
    <s v="2"/>
    <s v="Bakersfield College"/>
    <s v="21"/>
    <x v="6"/>
    <s v="211"/>
    <s v="BC Exec Director Rural Initiatives"/>
    <s v="211E"/>
    <s v="BC Exec Director Rural Initiatives"/>
    <m/>
    <m/>
    <m/>
  </r>
  <r>
    <s v="BMF198"/>
    <x v="0"/>
    <s v="LABORF"/>
    <s v="2026"/>
    <n v="139835.93"/>
    <s v="GU001"/>
    <s v="212AA1"/>
    <s v="1252"/>
    <s v="601000"/>
    <m/>
    <m/>
    <s v="0"/>
    <s v="District"/>
    <s v="2"/>
    <s v="Bakersfield College"/>
    <s v="21"/>
    <x v="6"/>
    <s v="212"/>
    <s v="Dean of Student Learning"/>
    <s v="212A"/>
    <s v="BC Art Department"/>
    <m/>
    <m/>
    <m/>
  </r>
  <r>
    <s v="BMF050"/>
    <x v="0"/>
    <s v="LABORF"/>
    <s v="2026"/>
    <n v="117639.09"/>
    <s v="GU001"/>
    <s v="212AA1"/>
    <s v="1100"/>
    <s v="100210"/>
    <m/>
    <m/>
    <s v="0"/>
    <s v="District"/>
    <s v="2"/>
    <s v="Bakersfield College"/>
    <s v="21"/>
    <x v="6"/>
    <s v="212"/>
    <s v="Dean of Student Learning"/>
    <s v="212A"/>
    <s v="BC Art Department"/>
    <m/>
    <m/>
    <m/>
  </r>
  <r>
    <s v="BMF497"/>
    <x v="0"/>
    <s v="LABORF"/>
    <s v="2026"/>
    <n v="154352.71"/>
    <s v="GU001"/>
    <s v="212AA1"/>
    <s v="1100"/>
    <s v="103000"/>
    <m/>
    <m/>
    <s v="0"/>
    <s v="District"/>
    <s v="2"/>
    <s v="Bakersfield College"/>
    <s v="21"/>
    <x v="6"/>
    <s v="212"/>
    <s v="Dean of Student Learning"/>
    <s v="212A"/>
    <s v="BC Art Department"/>
    <m/>
    <m/>
    <m/>
  </r>
  <r>
    <s v="BMF877"/>
    <x v="0"/>
    <s v="LABORF"/>
    <s v="2026"/>
    <n v="102091.96"/>
    <s v="GU001"/>
    <s v="212BMT"/>
    <s v="1100"/>
    <s v="050200"/>
    <m/>
    <m/>
    <s v="0"/>
    <s v="District"/>
    <s v="2"/>
    <s v="Bakersfield College"/>
    <s v="21"/>
    <x v="6"/>
    <s v="212"/>
    <s v="Dean of Student Learning"/>
    <s v="212B"/>
    <s v="Art Department"/>
    <m/>
    <m/>
    <m/>
  </r>
  <r>
    <s v="BEF011"/>
    <x v="0"/>
    <s v="LABORF"/>
    <s v="2026"/>
    <n v="165155.19"/>
    <s v="GU001"/>
    <s v="212BMT"/>
    <s v="1100"/>
    <s v="051100"/>
    <m/>
    <m/>
    <s v="0"/>
    <s v="District"/>
    <s v="2"/>
    <s v="Bakersfield College"/>
    <s v="21"/>
    <x v="6"/>
    <s v="212"/>
    <s v="Dean of Student Learning"/>
    <s v="212B"/>
    <s v="Art Department"/>
    <m/>
    <m/>
    <m/>
  </r>
  <r>
    <s v="BTF112"/>
    <x v="0"/>
    <s v="LABORF"/>
    <s v="2026"/>
    <n v="0"/>
    <s v="GU001"/>
    <s v="212BMT"/>
    <s v="1311"/>
    <s v="050200"/>
    <m/>
    <m/>
    <s v="0"/>
    <s v="District"/>
    <s v="2"/>
    <s v="Bakersfield College"/>
    <s v="21"/>
    <x v="6"/>
    <s v="212"/>
    <s v="Dean of Student Learning"/>
    <s v="212B"/>
    <s v="Art Department"/>
    <m/>
    <m/>
    <m/>
  </r>
  <r>
    <s v="BTF114"/>
    <x v="0"/>
    <s v="LABORF"/>
    <s v="2026"/>
    <n v="0"/>
    <s v="GU001"/>
    <s v="212BMT"/>
    <s v="1311"/>
    <s v="050100"/>
    <m/>
    <m/>
    <s v="0"/>
    <s v="District"/>
    <s v="2"/>
    <s v="Bakersfield College"/>
    <s v="21"/>
    <x v="6"/>
    <s v="212"/>
    <s v="Dean of Student Learning"/>
    <s v="212B"/>
    <s v="Art Department"/>
    <m/>
    <m/>
    <m/>
  </r>
  <r>
    <s v="BMC711"/>
    <x v="0"/>
    <s v="LABORF"/>
    <s v="2026"/>
    <n v="61790.73"/>
    <s v="GU001"/>
    <s v="212PA2"/>
    <s v="2211"/>
    <s v="100400"/>
    <m/>
    <m/>
    <s v="0"/>
    <s v="District"/>
    <s v="2"/>
    <s v="Bakersfield College"/>
    <s v="21"/>
    <x v="6"/>
    <s v="212"/>
    <s v="Dean of Student Learning"/>
    <s v="212P"/>
    <s v="Performing Arts"/>
    <m/>
    <m/>
    <m/>
  </r>
  <r>
    <s v="BMF143"/>
    <x v="0"/>
    <s v="LABORF"/>
    <s v="2026"/>
    <n v="102091.96"/>
    <s v="GU001"/>
    <s v="212PA2"/>
    <s v="1100"/>
    <s v="100400"/>
    <m/>
    <m/>
    <s v="0"/>
    <s v="District"/>
    <s v="2"/>
    <s v="Bakersfield College"/>
    <s v="21"/>
    <x v="6"/>
    <s v="212"/>
    <s v="Dean of Student Learning"/>
    <s v="212P"/>
    <s v="Performing Arts"/>
    <m/>
    <m/>
    <m/>
  </r>
  <r>
    <s v="BPE006"/>
    <x v="0"/>
    <s v="LABORF"/>
    <s v="2026"/>
    <n v="0"/>
    <s v="GU001"/>
    <s v="212PA2"/>
    <s v="2495"/>
    <s v="100413"/>
    <m/>
    <m/>
    <s v="0"/>
    <s v="District"/>
    <s v="2"/>
    <s v="Bakersfield College"/>
    <s v="21"/>
    <x v="6"/>
    <s v="212"/>
    <s v="Dean of Student Learning"/>
    <s v="212P"/>
    <s v="Performing Arts"/>
    <m/>
    <m/>
    <m/>
  </r>
  <r>
    <s v="BMF589"/>
    <x v="0"/>
    <s v="LABORF"/>
    <s v="2026"/>
    <n v="149622.44"/>
    <s v="GU001"/>
    <s v="212PA2"/>
    <s v="1100"/>
    <s v="100400"/>
    <m/>
    <m/>
    <s v="0"/>
    <s v="District"/>
    <s v="2"/>
    <s v="Bakersfield College"/>
    <s v="21"/>
    <x v="6"/>
    <s v="212"/>
    <s v="Dean of Student Learning"/>
    <s v="212P"/>
    <s v="Performing Arts"/>
    <m/>
    <m/>
    <m/>
  </r>
  <r>
    <s v="BPE697"/>
    <x v="0"/>
    <s v="LABORF"/>
    <s v="2026"/>
    <n v="0"/>
    <s v="GU001"/>
    <s v="212PA3"/>
    <s v="2495"/>
    <s v="100700"/>
    <m/>
    <m/>
    <s v="0"/>
    <s v="District"/>
    <s v="2"/>
    <s v="Bakersfield College"/>
    <s v="21"/>
    <x v="6"/>
    <s v="212"/>
    <s v="Dean of Student Learning"/>
    <s v="212P"/>
    <s v="Performing Arts"/>
    <m/>
    <m/>
    <m/>
  </r>
  <r>
    <s v="BMF123"/>
    <x v="0"/>
    <s v="LABORF"/>
    <s v="2026"/>
    <n v="0"/>
    <s v="GU001"/>
    <s v="213AGR"/>
    <s v="1100"/>
    <s v="010100"/>
    <m/>
    <m/>
    <s v="0"/>
    <s v="District"/>
    <s v="2"/>
    <s v="Bakersfield College"/>
    <s v="21"/>
    <x v="6"/>
    <s v="213"/>
    <s v="Dean of Economics &amp; Workforce Dev"/>
    <s v="213B"/>
    <s v="Agriculture Department"/>
    <m/>
    <m/>
    <m/>
  </r>
  <r>
    <s v="BMM003"/>
    <x v="0"/>
    <s v="LABORF"/>
    <s v="2026"/>
    <n v="194379.17"/>
    <s v="GU001"/>
    <s v="213DE0"/>
    <s v="1214"/>
    <s v="601000"/>
    <m/>
    <m/>
    <s v="0"/>
    <s v="District"/>
    <s v="2"/>
    <s v="Bakersfield College"/>
    <s v="21"/>
    <x v="6"/>
    <s v="213"/>
    <s v="Dean of Economics &amp; Workforce Dev"/>
    <s v="213D"/>
    <s v="Business Center"/>
    <m/>
    <m/>
    <m/>
  </r>
  <r>
    <s v="BMC516"/>
    <x v="0"/>
    <s v="LABORF"/>
    <s v="2026"/>
    <n v="50714.54"/>
    <s v="GU001"/>
    <s v="213OI1"/>
    <s v="2191"/>
    <s v="684000"/>
    <m/>
    <m/>
    <s v="0"/>
    <s v="District"/>
    <s v="2"/>
    <s v="Bakersfield College"/>
    <s v="21"/>
    <x v="6"/>
    <s v="213"/>
    <s v="Dean of Economics &amp; Workforce Dev"/>
    <s v="213O"/>
    <s v="BC Inmate Ed"/>
    <m/>
    <m/>
    <m/>
  </r>
  <r>
    <s v="BPE689"/>
    <x v="0"/>
    <s v="LABORF"/>
    <s v="2026"/>
    <n v="0"/>
    <s v="GU001"/>
    <s v="213OI1"/>
    <s v="2394"/>
    <s v="684000"/>
    <m/>
    <m/>
    <s v="0"/>
    <s v="District"/>
    <s v="2"/>
    <s v="Bakersfield College"/>
    <s v="21"/>
    <x v="6"/>
    <s v="213"/>
    <s v="Dean of Economics &amp; Workforce Dev"/>
    <s v="213O"/>
    <s v="BC Inmate Ed"/>
    <m/>
    <m/>
    <m/>
  </r>
  <r>
    <s v="BTN022"/>
    <x v="0"/>
    <s v="LABORF"/>
    <s v="2026"/>
    <n v="0"/>
    <s v="GU001"/>
    <s v="213OI1"/>
    <s v="2110"/>
    <s v="684000"/>
    <m/>
    <m/>
    <s v="0"/>
    <s v="District"/>
    <s v="2"/>
    <s v="Bakersfield College"/>
    <s v="21"/>
    <x v="6"/>
    <s v="213"/>
    <s v="Dean of Economics &amp; Workforce Dev"/>
    <s v="213O"/>
    <s v="BC Inmate Ed"/>
    <m/>
    <m/>
    <m/>
  </r>
  <r>
    <s v="BMF687"/>
    <x v="0"/>
    <s v="LABORF"/>
    <s v="2026"/>
    <n v="114769.85"/>
    <s v="GU001"/>
    <s v="213SS1"/>
    <s v="1100"/>
    <s v="220400"/>
    <m/>
    <m/>
    <s v="0"/>
    <s v="District"/>
    <s v="2"/>
    <s v="Bakersfield College"/>
    <s v="21"/>
    <x v="6"/>
    <s v="213"/>
    <s v="Dean of Economics &amp; Workforce Dev"/>
    <s v="213S"/>
    <s v="BC SOC SCIENCE/RISING SCHOL"/>
    <m/>
    <m/>
    <m/>
  </r>
  <r>
    <s v="BMF203"/>
    <x v="0"/>
    <s v="LABORF"/>
    <s v="2026"/>
    <n v="143331.82999999999"/>
    <s v="GU001"/>
    <s v="213SS1"/>
    <s v="1100"/>
    <s v="220500"/>
    <m/>
    <m/>
    <s v="0"/>
    <s v="District"/>
    <s v="2"/>
    <s v="Bakersfield College"/>
    <s v="21"/>
    <x v="6"/>
    <s v="213"/>
    <s v="Dean of Economics &amp; Workforce Dev"/>
    <s v="213S"/>
    <s v="BC SOC SCIENCE/RISING SCHOL"/>
    <m/>
    <m/>
    <m/>
  </r>
  <r>
    <s v="BMF325"/>
    <x v="0"/>
    <s v="LABORF"/>
    <s v="2026"/>
    <n v="113415.69"/>
    <s v="GU001"/>
    <s v="213SS1"/>
    <s v="1100"/>
    <s v="220500"/>
    <m/>
    <m/>
    <s v="0"/>
    <s v="District"/>
    <s v="2"/>
    <s v="Bakersfield College"/>
    <s v="21"/>
    <x v="6"/>
    <s v="213"/>
    <s v="Dean of Economics &amp; Workforce Dev"/>
    <s v="213S"/>
    <s v="BC SOC SCIENCE/RISING SCHOL"/>
    <m/>
    <m/>
    <m/>
  </r>
  <r>
    <s v="BMF036"/>
    <x v="0"/>
    <s v="LABORF"/>
    <s v="2026"/>
    <n v="165155.19"/>
    <s v="GU001"/>
    <s v="213SS1"/>
    <s v="1100"/>
    <s v="220500"/>
    <m/>
    <m/>
    <s v="0"/>
    <s v="District"/>
    <s v="2"/>
    <s v="Bakersfield College"/>
    <s v="21"/>
    <x v="6"/>
    <s v="213"/>
    <s v="Dean of Economics &amp; Workforce Dev"/>
    <s v="213S"/>
    <s v="BC SOC SCIENCE/RISING SCHOL"/>
    <m/>
    <m/>
    <m/>
  </r>
  <r>
    <s v="BMN059"/>
    <x v="0"/>
    <s v="LABORF"/>
    <s v="2026"/>
    <n v="0"/>
    <s v="RP335"/>
    <s v="214SU1"/>
    <s v="2110"/>
    <s v="601000"/>
    <s v="STEM02"/>
    <m/>
    <s v="0"/>
    <s v="District"/>
    <s v="2"/>
    <s v="Bakersfield College"/>
    <s v="21"/>
    <x v="6"/>
    <s v="214"/>
    <s v="Dean of Instruction"/>
    <s v="214S"/>
    <s v="BC Stem"/>
    <m/>
    <m/>
    <m/>
  </r>
  <r>
    <s v="BMN145"/>
    <x v="0"/>
    <s v="LABORF"/>
    <s v="2026"/>
    <n v="122169.76"/>
    <s v="GU001"/>
    <s v="215DN0"/>
    <s v="2110"/>
    <s v="601000"/>
    <m/>
    <m/>
    <s v="0"/>
    <s v="District"/>
    <s v="2"/>
    <s v="Bakersfield College"/>
    <s v="21"/>
    <x v="6"/>
    <s v="215"/>
    <s v="Dean-Stdnt Lrning (Math/HC)"/>
    <s v="215A"/>
    <s v="Dean-Stdnt Lrning (Math/HC)"/>
    <m/>
    <m/>
    <m/>
  </r>
  <r>
    <s v="BMF001"/>
    <x v="0"/>
    <s v="LABORF"/>
    <s v="2026"/>
    <n v="130686.33"/>
    <s v="GU001"/>
    <s v="215BD1"/>
    <s v="1100"/>
    <s v="041000"/>
    <m/>
    <m/>
    <s v="0"/>
    <s v="District"/>
    <s v="2"/>
    <s v="Bakersfield College"/>
    <s v="21"/>
    <x v="6"/>
    <s v="215"/>
    <s v="Dean-Stdnt Lrning (Math/HC)"/>
    <s v="215B"/>
    <s v="Biology Science Department"/>
    <m/>
    <m/>
    <m/>
  </r>
  <r>
    <s v="BMF333"/>
    <x v="0"/>
    <s v="LABORF"/>
    <s v="2026"/>
    <n v="138939.32"/>
    <s v="GU001"/>
    <s v="215BD1"/>
    <s v="1100"/>
    <s v="040100"/>
    <m/>
    <m/>
    <s v="0"/>
    <s v="District"/>
    <s v="2"/>
    <s v="Bakersfield College"/>
    <s v="21"/>
    <x v="6"/>
    <s v="215"/>
    <s v="Dean-Stdnt Lrning (Math/HC)"/>
    <s v="215B"/>
    <s v="Biology Science Department"/>
    <m/>
    <m/>
    <m/>
  </r>
  <r>
    <s v="BMF485"/>
    <x v="0"/>
    <s v="LABORF"/>
    <s v="2026"/>
    <n v="154352.71"/>
    <s v="GU001"/>
    <s v="215MA1"/>
    <s v="1100"/>
    <s v="170100"/>
    <m/>
    <m/>
    <s v="0"/>
    <s v="District"/>
    <s v="2"/>
    <s v="Bakersfield College"/>
    <s v="21"/>
    <x v="6"/>
    <s v="215"/>
    <s v="Dean-Stdnt Lrning (Math/HC)"/>
    <s v="215F"/>
    <s v="Math General"/>
    <m/>
    <m/>
    <m/>
  </r>
  <r>
    <s v="BMF151"/>
    <x v="0"/>
    <s v="LABORF"/>
    <s v="2026"/>
    <n v="0"/>
    <s v="GU001"/>
    <s v="215MA1"/>
    <s v="1100"/>
    <s v="170100"/>
    <m/>
    <m/>
    <s v="0"/>
    <s v="District"/>
    <s v="2"/>
    <s v="Bakersfield College"/>
    <s v="21"/>
    <x v="6"/>
    <s v="215"/>
    <s v="Dean-Stdnt Lrning (Math/HC)"/>
    <s v="215F"/>
    <s v="Math General"/>
    <m/>
    <m/>
    <m/>
  </r>
  <r>
    <s v="BMF061"/>
    <x v="0"/>
    <s v="LABORF"/>
    <s v="2026"/>
    <n v="109941.88"/>
    <s v="GU001"/>
    <s v="215SI1"/>
    <s v="1100"/>
    <s v="190500"/>
    <m/>
    <m/>
    <s v="0"/>
    <s v="District"/>
    <s v="2"/>
    <s v="Bakersfield College"/>
    <s v="21"/>
    <x v="6"/>
    <s v="215"/>
    <s v="Dean-Stdnt Lrning (Math/HC)"/>
    <s v="215G"/>
    <s v="Physical Science"/>
    <m/>
    <m/>
    <m/>
  </r>
  <r>
    <s v="BMF645"/>
    <x v="0"/>
    <s v="LABORF"/>
    <s v="2026"/>
    <n v="125872.17"/>
    <s v="GU001"/>
    <s v="215SI1"/>
    <s v="1100"/>
    <s v="199900"/>
    <m/>
    <m/>
    <s v="0"/>
    <s v="District"/>
    <s v="2"/>
    <s v="Bakersfield College"/>
    <s v="21"/>
    <x v="6"/>
    <s v="215"/>
    <s v="Dean-Stdnt Lrning (Math/HC)"/>
    <s v="215G"/>
    <s v="Physical Science"/>
    <m/>
    <m/>
    <m/>
  </r>
  <r>
    <s v="BMF212"/>
    <x v="0"/>
    <s v="LABORF"/>
    <s v="2026"/>
    <n v="119806.94"/>
    <s v="GU001"/>
    <s v="215SI1"/>
    <s v="1100"/>
    <s v="190500"/>
    <m/>
    <m/>
    <s v="0"/>
    <s v="District"/>
    <s v="2"/>
    <s v="Bakersfield College"/>
    <s v="21"/>
    <x v="6"/>
    <s v="215"/>
    <s v="Dean-Stdnt Lrning (Math/HC)"/>
    <s v="215G"/>
    <s v="Physical Science"/>
    <m/>
    <m/>
    <m/>
  </r>
  <r>
    <s v="BMF636"/>
    <x v="0"/>
    <s v="LABORF"/>
    <s v="2026"/>
    <n v="0"/>
    <s v="GU001"/>
    <s v="215PE1"/>
    <s v="1100"/>
    <s v="070200"/>
    <m/>
    <m/>
    <s v="0"/>
    <s v="District"/>
    <s v="2"/>
    <s v="Bakersfield College"/>
    <s v="21"/>
    <x v="6"/>
    <s v="215"/>
    <s v="Dean-Stdnt Lrning (Math/HC)"/>
    <s v="215P"/>
    <s v="BC ENGINEERING"/>
    <m/>
    <m/>
    <m/>
  </r>
  <r>
    <s v="BMF593"/>
    <x v="0"/>
    <s v="LABORF"/>
    <s v="2026"/>
    <n v="0"/>
    <s v="GU001"/>
    <s v="215PE1"/>
    <s v="1100"/>
    <s v="070100"/>
    <m/>
    <m/>
    <s v="0"/>
    <s v="District"/>
    <s v="2"/>
    <s v="Bakersfield College"/>
    <s v="21"/>
    <x v="6"/>
    <s v="215"/>
    <s v="Dean-Stdnt Lrning (Math/HC)"/>
    <s v="215P"/>
    <s v="BC ENGINEERING"/>
    <m/>
    <m/>
    <m/>
  </r>
  <r>
    <s v="BMF445"/>
    <x v="0"/>
    <s v="LABORF"/>
    <s v="2026"/>
    <n v="154352.71"/>
    <s v="GU001"/>
    <s v="215PE1"/>
    <s v="1100"/>
    <s v="095600"/>
    <m/>
    <m/>
    <s v="0"/>
    <s v="District"/>
    <s v="2"/>
    <s v="Bakersfield College"/>
    <s v="21"/>
    <x v="6"/>
    <s v="215"/>
    <s v="Dean-Stdnt Lrning (Math/HC)"/>
    <s v="215P"/>
    <s v="BC ENGINEERING"/>
    <m/>
    <m/>
    <m/>
  </r>
  <r>
    <s v="BMM023"/>
    <x v="0"/>
    <s v="LABORF"/>
    <s v="2026"/>
    <n v="0"/>
    <s v="GU001"/>
    <s v="218DN0"/>
    <s v="1214"/>
    <s v="601000"/>
    <m/>
    <m/>
    <s v="0"/>
    <s v="District"/>
    <s v="2"/>
    <s v="Bakersfield College"/>
    <s v="21"/>
    <x v="6"/>
    <s v="218"/>
    <s v="Dean of Instruction"/>
    <s v="218D"/>
    <s v="Dean of Instruction"/>
    <m/>
    <m/>
    <m/>
  </r>
  <r>
    <s v="BMF160"/>
    <x v="0"/>
    <s v="LABORF"/>
    <s v="2026"/>
    <n v="146915.12"/>
    <s v="GU001"/>
    <s v="218EDU"/>
    <s v="1100"/>
    <s v="493072"/>
    <m/>
    <m/>
    <s v="0"/>
    <s v="District"/>
    <s v="2"/>
    <s v="Bakersfield College"/>
    <s v="21"/>
    <x v="6"/>
    <s v="218"/>
    <s v="Dean of Instruction"/>
    <s v="218E"/>
    <s v="BC Education"/>
    <m/>
    <m/>
    <m/>
  </r>
  <r>
    <s v="BMF503"/>
    <x v="0"/>
    <s v="LABORF"/>
    <s v="2026"/>
    <n v="16987.39"/>
    <s v="GU001"/>
    <s v="218EDU"/>
    <s v="1252"/>
    <s v="601000"/>
    <m/>
    <m/>
    <s v="0"/>
    <s v="District"/>
    <s v="2"/>
    <s v="Bakersfield College"/>
    <s v="21"/>
    <x v="6"/>
    <s v="218"/>
    <s v="Dean of Instruction"/>
    <s v="218E"/>
    <s v="BC Education"/>
    <m/>
    <m/>
    <m/>
  </r>
  <r>
    <s v="BMC029"/>
    <x v="0"/>
    <s v="LABORF"/>
    <s v="2026"/>
    <n v="23526.86"/>
    <s v="GU001"/>
    <s v="218EDU"/>
    <s v="2211"/>
    <s v="493072"/>
    <m/>
    <m/>
    <s v="0"/>
    <s v="District"/>
    <s v="2"/>
    <s v="Bakersfield College"/>
    <s v="21"/>
    <x v="6"/>
    <s v="218"/>
    <s v="Dean of Instruction"/>
    <s v="218E"/>
    <s v="BC Education"/>
    <m/>
    <m/>
    <m/>
  </r>
  <r>
    <s v="BMC593"/>
    <x v="0"/>
    <s v="LABORF"/>
    <s v="2026"/>
    <n v="28972.37"/>
    <s v="GU001"/>
    <s v="218EDU"/>
    <s v="2191"/>
    <s v="611000"/>
    <m/>
    <m/>
    <s v="0"/>
    <s v="District"/>
    <s v="2"/>
    <s v="Bakersfield College"/>
    <s v="21"/>
    <x v="6"/>
    <s v="218"/>
    <s v="Dean of Instruction"/>
    <s v="218E"/>
    <s v="BC Education"/>
    <m/>
    <m/>
    <m/>
  </r>
  <r>
    <s v="BMF051"/>
    <x v="0"/>
    <s v="LABORF"/>
    <s v="2026"/>
    <n v="165155.19"/>
    <s v="GU001"/>
    <s v="218FC2"/>
    <s v="1100"/>
    <s v="130600"/>
    <m/>
    <m/>
    <s v="0"/>
    <s v="District"/>
    <s v="2"/>
    <s v="Bakersfield College"/>
    <s v="21"/>
    <x v="6"/>
    <s v="218"/>
    <s v="Dean of Instruction"/>
    <s v="218F"/>
    <s v="BC FACE"/>
    <m/>
    <m/>
    <m/>
  </r>
  <r>
    <s v="BMC748"/>
    <x v="0"/>
    <s v="LABORF"/>
    <s v="2026"/>
    <n v="0"/>
    <s v="CD002"/>
    <s v="219CD1"/>
    <s v="2191"/>
    <s v="692000"/>
    <m/>
    <m/>
    <s v="0"/>
    <s v="District"/>
    <s v="2"/>
    <s v="Bakersfield College"/>
    <s v="21"/>
    <x v="6"/>
    <s v="219"/>
    <s v="BC Director CDC"/>
    <s v="219C"/>
    <s v="BC Director CDC"/>
    <m/>
    <m/>
    <m/>
  </r>
  <r>
    <s v="BMC071"/>
    <x v="0"/>
    <s v="LABORF"/>
    <s v="2026"/>
    <n v="19791.04"/>
    <s v="CD002"/>
    <s v="219CD1"/>
    <s v="2191"/>
    <s v="692000"/>
    <m/>
    <m/>
    <s v="0"/>
    <s v="District"/>
    <s v="2"/>
    <s v="Bakersfield College"/>
    <s v="21"/>
    <x v="6"/>
    <s v="219"/>
    <s v="BC Director CDC"/>
    <s v="219C"/>
    <s v="BC Director CDC"/>
    <m/>
    <m/>
    <m/>
  </r>
  <r>
    <s v="BMC751"/>
    <x v="0"/>
    <s v="LABORF"/>
    <s v="2026"/>
    <n v="0"/>
    <s v="CD004"/>
    <s v="219CD4"/>
    <s v="2191"/>
    <s v="692000"/>
    <m/>
    <m/>
    <s v="0"/>
    <s v="District"/>
    <s v="2"/>
    <s v="Bakersfield College"/>
    <s v="21"/>
    <x v="6"/>
    <s v="219"/>
    <s v="BC Director CDC"/>
    <s v="219C"/>
    <s v="BC Director CDC"/>
    <m/>
    <m/>
    <m/>
  </r>
  <r>
    <s v="BMN032"/>
    <x v="0"/>
    <s v="LABORF"/>
    <s v="2026"/>
    <n v="93444.08"/>
    <s v="CD004"/>
    <s v="219CD4"/>
    <s v="2110"/>
    <s v="692000"/>
    <m/>
    <m/>
    <s v="0"/>
    <s v="District"/>
    <s v="2"/>
    <s v="Bakersfield College"/>
    <s v="21"/>
    <x v="6"/>
    <s v="219"/>
    <s v="BC Director CDC"/>
    <s v="219C"/>
    <s v="BC Director CDC"/>
    <m/>
    <m/>
    <m/>
  </r>
  <r>
    <s v="BMC680"/>
    <x v="0"/>
    <s v="LABORF"/>
    <s v="2026"/>
    <n v="45353.69"/>
    <s v="CD004"/>
    <s v="219CD4"/>
    <s v="2191"/>
    <s v="692000"/>
    <m/>
    <m/>
    <s v="0"/>
    <s v="District"/>
    <s v="2"/>
    <s v="Bakersfield College"/>
    <s v="21"/>
    <x v="6"/>
    <s v="219"/>
    <s v="BC Director CDC"/>
    <s v="219C"/>
    <s v="BC Director CDC"/>
    <m/>
    <m/>
    <m/>
  </r>
  <r>
    <s v="BMN069"/>
    <x v="0"/>
    <s v="LABORF"/>
    <s v="2026"/>
    <n v="50284.6"/>
    <s v="GU001"/>
    <s v="21ACTE"/>
    <s v="2110"/>
    <s v="601000"/>
    <m/>
    <m/>
    <s v="0"/>
    <s v="District"/>
    <s v="2"/>
    <s v="Bakersfield College"/>
    <s v="21"/>
    <x v="6"/>
    <s v="21A"/>
    <s v="BC Director Career Education"/>
    <s v="21AC"/>
    <s v="BC Director CTE"/>
    <m/>
    <m/>
    <m/>
  </r>
  <r>
    <s v="BMF598"/>
    <x v="0"/>
    <s v="LABORF"/>
    <s v="2026"/>
    <n v="127498.86"/>
    <s v="GU001"/>
    <s v="21AEIT"/>
    <s v="1100"/>
    <s v="093410"/>
    <m/>
    <m/>
    <s v="0"/>
    <s v="District"/>
    <s v="2"/>
    <s v="Bakersfield College"/>
    <s v="21"/>
    <x v="6"/>
    <s v="21A"/>
    <s v="BC Director Career Education"/>
    <s v="21AE"/>
    <s v="Engineering Systems"/>
    <m/>
    <m/>
    <m/>
  </r>
  <r>
    <s v="BMF678"/>
    <x v="0"/>
    <s v="LABORF"/>
    <s v="2026"/>
    <n v="100242.94"/>
    <s v="GU001"/>
    <s v="21AEIT"/>
    <s v="1100"/>
    <s v="094800"/>
    <m/>
    <m/>
    <s v="0"/>
    <s v="District"/>
    <s v="2"/>
    <s v="Bakersfield College"/>
    <s v="21"/>
    <x v="6"/>
    <s v="21A"/>
    <s v="BC Director Career Education"/>
    <s v="21AE"/>
    <s v="Engineering Systems"/>
    <m/>
    <m/>
    <m/>
  </r>
  <r>
    <s v="BMF341"/>
    <x v="0"/>
    <s v="LABORF"/>
    <s v="2026"/>
    <n v="135550.56"/>
    <s v="GU001"/>
    <s v="21AEIT"/>
    <s v="1100"/>
    <s v="095600"/>
    <m/>
    <m/>
    <s v="0"/>
    <s v="District"/>
    <s v="2"/>
    <s v="Bakersfield College"/>
    <s v="21"/>
    <x v="6"/>
    <s v="21A"/>
    <s v="BC Director Career Education"/>
    <s v="21AE"/>
    <s v="Engineering Systems"/>
    <m/>
    <m/>
    <m/>
  </r>
  <r>
    <s v="BMF025"/>
    <x v="0"/>
    <s v="LABORF"/>
    <s v="2026"/>
    <n v="130686.33"/>
    <s v="GU001"/>
    <s v="21AEIT"/>
    <s v="1100"/>
    <s v="094800"/>
    <m/>
    <m/>
    <s v="0"/>
    <s v="District"/>
    <s v="2"/>
    <s v="Bakersfield College"/>
    <s v="21"/>
    <x v="6"/>
    <s v="21A"/>
    <s v="BC Director Career Education"/>
    <s v="21AE"/>
    <s v="Engineering Systems"/>
    <m/>
    <m/>
    <m/>
  </r>
  <r>
    <s v="BMF569"/>
    <x v="0"/>
    <s v="LABORF"/>
    <s v="2026"/>
    <n v="133953.5"/>
    <s v="GU001"/>
    <s v="21AEIT"/>
    <s v="1100"/>
    <s v="093400"/>
    <m/>
    <m/>
    <s v="0"/>
    <s v="District"/>
    <s v="2"/>
    <s v="Bakersfield College"/>
    <s v="21"/>
    <x v="6"/>
    <s v="21A"/>
    <s v="BC Director Career Education"/>
    <s v="21AE"/>
    <s v="Engineering Systems"/>
    <m/>
    <m/>
    <m/>
  </r>
  <r>
    <s v="BMF457"/>
    <x v="0"/>
    <s v="LABORF"/>
    <s v="2026"/>
    <n v="102091.96"/>
    <s v="GU001"/>
    <s v="21AEIT"/>
    <s v="1100"/>
    <s v="093400"/>
    <m/>
    <m/>
    <s v="0"/>
    <s v="District"/>
    <s v="2"/>
    <s v="Bakersfield College"/>
    <s v="21"/>
    <x v="6"/>
    <s v="21A"/>
    <s v="BC Director Career Education"/>
    <s v="21AE"/>
    <s v="Engineering Systems"/>
    <m/>
    <m/>
    <m/>
  </r>
  <r>
    <s v="BMC438"/>
    <x v="0"/>
    <s v="LABORF"/>
    <s v="2026"/>
    <n v="60283.64"/>
    <s v="GU001"/>
    <s v="21AJP1"/>
    <s v="2191"/>
    <s v="647000"/>
    <m/>
    <m/>
    <s v="0"/>
    <s v="District"/>
    <s v="2"/>
    <s v="Bakersfield College"/>
    <s v="21"/>
    <x v="6"/>
    <s v="21A"/>
    <s v="BC Director Career Education"/>
    <s v="21AJ"/>
    <s v="Job Placement"/>
    <m/>
    <m/>
    <m/>
  </r>
  <r>
    <s v="BMC655"/>
    <x v="0"/>
    <s v="LABORF"/>
    <s v="2026"/>
    <n v="73449.850000000006"/>
    <s v="RP282"/>
    <s v="21APQA"/>
    <s v="2191"/>
    <s v="601000"/>
    <m/>
    <m/>
    <s v="0"/>
    <s v="District"/>
    <s v="2"/>
    <s v="Bakersfield College"/>
    <s v="21"/>
    <x v="6"/>
    <s v="21A"/>
    <s v="BC Director Career Education"/>
    <s v="21AP"/>
    <s v="BC Apprenticeship Program"/>
    <m/>
    <m/>
    <m/>
  </r>
  <r>
    <s v="BMC428"/>
    <x v="0"/>
    <s v="LABORF"/>
    <s v="2026"/>
    <n v="20390.939999999999"/>
    <s v="RP282"/>
    <s v="21APQB"/>
    <s v="2191"/>
    <s v="601000"/>
    <m/>
    <m/>
    <s v="0"/>
    <s v="District"/>
    <s v="2"/>
    <s v="Bakersfield College"/>
    <s v="21"/>
    <x v="6"/>
    <s v="21A"/>
    <s v="BC Director Career Education"/>
    <s v="21AP"/>
    <s v="BC Apprenticeship Program"/>
    <m/>
    <m/>
    <m/>
  </r>
  <r>
    <s v="BMC428"/>
    <x v="0"/>
    <s v="LABORF"/>
    <s v="2026"/>
    <n v="3089.54"/>
    <s v="CE431"/>
    <s v="21APRN"/>
    <s v="2191"/>
    <s v="601000"/>
    <m/>
    <m/>
    <s v="0"/>
    <s v="District"/>
    <s v="2"/>
    <s v="Bakersfield College"/>
    <s v="21"/>
    <x v="6"/>
    <s v="21A"/>
    <s v="BC Director Career Education"/>
    <s v="21AP"/>
    <s v="BC Apprenticeship Program"/>
    <m/>
    <m/>
    <m/>
  </r>
  <r>
    <s v="BMC793"/>
    <x v="0"/>
    <s v="LABORF"/>
    <s v="2026"/>
    <n v="91728.78"/>
    <s v="RP613"/>
    <s v="21AWL9"/>
    <s v="2191"/>
    <s v="619000"/>
    <s v="B68168"/>
    <m/>
    <s v="0"/>
    <s v="District"/>
    <s v="2"/>
    <s v="Bakersfield College"/>
    <s v="21"/>
    <x v="6"/>
    <s v="21A"/>
    <s v="BC Director Career Education"/>
    <s v="21AW"/>
    <s v="BC Strong Workforce"/>
    <m/>
    <m/>
    <m/>
  </r>
  <r>
    <s v="BMC319"/>
    <x v="0"/>
    <s v="LABORF"/>
    <s v="2026"/>
    <n v="69910.559999999998"/>
    <s v="GU001"/>
    <s v="21BBD0"/>
    <s v="2191"/>
    <s v="601000"/>
    <m/>
    <m/>
    <s v="0"/>
    <s v="District"/>
    <s v="2"/>
    <s v="Bakersfield College"/>
    <s v="21"/>
    <x v="6"/>
    <s v="21B"/>
    <s v="Dean English"/>
    <s v="21BB"/>
    <s v="BC English Dept"/>
    <m/>
    <m/>
    <m/>
  </r>
  <r>
    <s v="BMF433"/>
    <x v="0"/>
    <s v="LABORF"/>
    <s v="2026"/>
    <n v="102749.01"/>
    <s v="GU001"/>
    <s v="21BCM1"/>
    <s v="1100"/>
    <s v="150600"/>
    <m/>
    <m/>
    <s v="0"/>
    <s v="District"/>
    <s v="2"/>
    <s v="Bakersfield College"/>
    <s v="21"/>
    <x v="6"/>
    <s v="21B"/>
    <s v="Dean English"/>
    <s v="21BC"/>
    <s v="English Grants"/>
    <m/>
    <m/>
    <m/>
  </r>
  <r>
    <s v="BMF314"/>
    <x v="0"/>
    <s v="LABORF"/>
    <s v="2026"/>
    <n v="14450.62"/>
    <s v="GU001"/>
    <s v="21BCM1"/>
    <s v="1252"/>
    <s v="601000"/>
    <m/>
    <m/>
    <s v="0"/>
    <s v="District"/>
    <s v="2"/>
    <s v="Bakersfield College"/>
    <s v="21"/>
    <x v="6"/>
    <s v="21B"/>
    <s v="Dean English"/>
    <s v="21BC"/>
    <s v="English Grants"/>
    <m/>
    <m/>
    <m/>
  </r>
  <r>
    <s v="BMF442"/>
    <x v="0"/>
    <s v="LABORF"/>
    <s v="2026"/>
    <n v="102749.01"/>
    <s v="GU001"/>
    <s v="21BEE1"/>
    <s v="1100"/>
    <s v="150100"/>
    <m/>
    <m/>
    <s v="0"/>
    <s v="District"/>
    <s v="2"/>
    <s v="Bakersfield College"/>
    <s v="21"/>
    <x v="6"/>
    <s v="21B"/>
    <s v="Dean English"/>
    <s v="21BE"/>
    <s v="Dean English"/>
    <m/>
    <m/>
    <m/>
  </r>
  <r>
    <s v="BMF630"/>
    <x v="0"/>
    <s v="LABORF"/>
    <s v="2026"/>
    <n v="110649.45"/>
    <s v="GU001"/>
    <s v="21BEE1"/>
    <s v="1100"/>
    <s v="150100"/>
    <m/>
    <m/>
    <s v="0"/>
    <s v="District"/>
    <s v="2"/>
    <s v="Bakersfield College"/>
    <s v="21"/>
    <x v="6"/>
    <s v="21B"/>
    <s v="Dean English"/>
    <s v="21BE"/>
    <s v="Dean English"/>
    <m/>
    <m/>
    <m/>
  </r>
  <r>
    <s v="BMF073"/>
    <x v="0"/>
    <s v="LABORF"/>
    <s v="2026"/>
    <n v="127498.86"/>
    <s v="GU001"/>
    <s v="21BEE1"/>
    <s v="1100"/>
    <s v="150100"/>
    <m/>
    <m/>
    <s v="0"/>
    <s v="District"/>
    <s v="2"/>
    <s v="Bakersfield College"/>
    <s v="21"/>
    <x v="6"/>
    <s v="21B"/>
    <s v="Dean English"/>
    <s v="21BE"/>
    <s v="Dean English"/>
    <m/>
    <m/>
    <m/>
  </r>
  <r>
    <s v="BMC171"/>
    <x v="0"/>
    <s v="LABORF"/>
    <s v="2026"/>
    <n v="61790.73"/>
    <s v="GU001"/>
    <s v="21CCD0"/>
    <s v="2191"/>
    <s v="601000"/>
    <m/>
    <m/>
    <s v="0"/>
    <s v="District"/>
    <s v="2"/>
    <s v="Bakersfield College"/>
    <s v="21"/>
    <x v="6"/>
    <s v="21C"/>
    <s v="BC Dean Academic Development"/>
    <s v="21CA"/>
    <s v="BC Campus Course Assessment"/>
    <m/>
    <m/>
    <m/>
  </r>
  <r>
    <s v="BMF195"/>
    <x v="0"/>
    <s v="LABORF"/>
    <s v="2026"/>
    <n v="100242.94"/>
    <s v="GU001"/>
    <s v="21DHC1"/>
    <s v="1100"/>
    <s v="123010"/>
    <m/>
    <m/>
    <s v="0"/>
    <s v="District"/>
    <s v="2"/>
    <s v="Bakersfield College"/>
    <s v="21"/>
    <x v="6"/>
    <s v="21D"/>
    <s v="BC Assoc Dean Nursing"/>
    <s v="21DH"/>
    <s v="BC Assc Dean Nursing"/>
    <m/>
    <m/>
    <m/>
  </r>
  <r>
    <s v="BMF673"/>
    <x v="0"/>
    <s v="LABORF"/>
    <s v="2026"/>
    <n v="0"/>
    <s v="GU001"/>
    <s v="21DHC1"/>
    <s v="1100"/>
    <s v="120510"/>
    <m/>
    <m/>
    <s v="0"/>
    <s v="District"/>
    <s v="2"/>
    <s v="Bakersfield College"/>
    <s v="21"/>
    <x v="6"/>
    <s v="21D"/>
    <s v="BC Assoc Dean Nursing"/>
    <s v="21DH"/>
    <s v="BC Assc Dean Nursing"/>
    <m/>
    <m/>
    <m/>
  </r>
  <r>
    <s v="BMC820"/>
    <x v="0"/>
    <s v="LABORF"/>
    <s v="2026"/>
    <n v="45944.88"/>
    <s v="GU001"/>
    <s v="21DHC1"/>
    <s v="2191"/>
    <s v="601000"/>
    <m/>
    <m/>
    <s v="0"/>
    <s v="District"/>
    <s v="2"/>
    <s v="Bakersfield College"/>
    <s v="21"/>
    <x v="6"/>
    <s v="21D"/>
    <s v="BC Assoc Dean Nursing"/>
    <s v="21DH"/>
    <s v="BC Assc Dean Nursing"/>
    <m/>
    <m/>
    <m/>
  </r>
  <r>
    <s v="BMC652"/>
    <x v="0"/>
    <s v="LABORF"/>
    <s v="2026"/>
    <n v="75285.960000000006"/>
    <s v="GU001"/>
    <s v="21DHC1"/>
    <s v="2191"/>
    <s v="601000"/>
    <m/>
    <m/>
    <s v="0"/>
    <s v="District"/>
    <s v="2"/>
    <s v="Bakersfield College"/>
    <s v="21"/>
    <x v="6"/>
    <s v="21D"/>
    <s v="BC Assoc Dean Nursing"/>
    <s v="21DH"/>
    <s v="BC Assc Dean Nursing"/>
    <m/>
    <m/>
    <m/>
  </r>
  <r>
    <s v="BMC273"/>
    <x v="0"/>
    <s v="LABORF"/>
    <s v="2026"/>
    <n v="50714.54"/>
    <s v="GU001"/>
    <s v="21DHC1"/>
    <s v="2191"/>
    <s v="601000"/>
    <m/>
    <m/>
    <s v="0"/>
    <s v="District"/>
    <s v="2"/>
    <s v="Bakersfield College"/>
    <s v="21"/>
    <x v="6"/>
    <s v="21D"/>
    <s v="BC Assoc Dean Nursing"/>
    <s v="21DH"/>
    <s v="BC Assc Dean Nursing"/>
    <m/>
    <m/>
    <m/>
  </r>
  <r>
    <s v="BMM064"/>
    <x v="0"/>
    <s v="LABORF"/>
    <s v="2026"/>
    <n v="141258.56"/>
    <s v="GU001"/>
    <s v="21DHC1"/>
    <s v="1214"/>
    <s v="601000"/>
    <m/>
    <m/>
    <s v="0"/>
    <s v="District"/>
    <s v="2"/>
    <s v="Bakersfield College"/>
    <s v="21"/>
    <x v="6"/>
    <s v="21D"/>
    <s v="BC Assoc Dean Nursing"/>
    <s v="21DH"/>
    <s v="BC Assc Dean Nursing"/>
    <m/>
    <m/>
    <m/>
  </r>
  <r>
    <s v="BMF173"/>
    <x v="0"/>
    <s v="LABORF"/>
    <s v="2026"/>
    <n v="102091.96"/>
    <s v="GU001"/>
    <s v="21DHC1"/>
    <s v="1100"/>
    <s v="123010"/>
    <m/>
    <m/>
    <s v="0"/>
    <s v="District"/>
    <s v="2"/>
    <s v="Bakersfield College"/>
    <s v="21"/>
    <x v="6"/>
    <s v="21D"/>
    <s v="BC Assoc Dean Nursing"/>
    <s v="21DH"/>
    <s v="BC Assc Dean Nursing"/>
    <m/>
    <m/>
    <m/>
  </r>
  <r>
    <s v="BMF514"/>
    <x v="0"/>
    <s v="LABORF"/>
    <s v="2026"/>
    <n v="144253.26"/>
    <s v="GU001"/>
    <s v="21DHC1"/>
    <s v="1100"/>
    <s v="123010"/>
    <m/>
    <m/>
    <s v="0"/>
    <s v="District"/>
    <s v="2"/>
    <s v="Bakersfield College"/>
    <s v="21"/>
    <x v="6"/>
    <s v="21D"/>
    <s v="BC Assoc Dean Nursing"/>
    <s v="21DH"/>
    <s v="BC Assc Dean Nursing"/>
    <m/>
    <m/>
    <m/>
  </r>
  <r>
    <s v="BMN091"/>
    <x v="0"/>
    <s v="LABORF"/>
    <s v="2026"/>
    <n v="88888.51"/>
    <s v="RP108"/>
    <s v="21DKS1"/>
    <s v="2110"/>
    <s v="601000"/>
    <m/>
    <m/>
    <s v="0"/>
    <s v="District"/>
    <s v="2"/>
    <s v="Bakersfield College"/>
    <s v="21"/>
    <x v="6"/>
    <s v="21D"/>
    <s v="BC Assoc Dean Nursing"/>
    <s v="21DK"/>
    <s v="Nursing Grants"/>
    <m/>
    <m/>
    <m/>
  </r>
  <r>
    <s v="BMC867"/>
    <x v="0"/>
    <s v="LABORF"/>
    <s v="2026"/>
    <n v="81074.759999999995"/>
    <s v="RP108"/>
    <s v="21DKS1"/>
    <s v="2191"/>
    <s v="678012"/>
    <m/>
    <m/>
    <s v="0"/>
    <s v="District"/>
    <s v="2"/>
    <s v="Bakersfield College"/>
    <s v="21"/>
    <x v="6"/>
    <s v="21D"/>
    <s v="BC Assoc Dean Nursing"/>
    <s v="21DK"/>
    <s v="Nursing Grants"/>
    <m/>
    <m/>
    <m/>
  </r>
  <r>
    <s v="BMF328"/>
    <x v="0"/>
    <s v="LABORF"/>
    <s v="2026"/>
    <n v="52838.080000000002"/>
    <s v="GU001"/>
    <s v="21DRT1"/>
    <s v="1251"/>
    <s v="601000"/>
    <m/>
    <m/>
    <s v="0"/>
    <s v="District"/>
    <s v="2"/>
    <s v="Bakersfield College"/>
    <s v="21"/>
    <x v="6"/>
    <s v="21D"/>
    <s v="BC Assoc Dean Nursing"/>
    <s v="21DR"/>
    <s v="BC Rad Tech"/>
    <m/>
    <m/>
    <m/>
  </r>
  <r>
    <s v="BMC660"/>
    <x v="0"/>
    <s v="LABORF"/>
    <s v="2026"/>
    <n v="19549.98"/>
    <s v="GU001"/>
    <s v="21DRT1"/>
    <s v="2191"/>
    <s v="601000"/>
    <m/>
    <m/>
    <s v="0"/>
    <s v="District"/>
    <s v="2"/>
    <s v="Bakersfield College"/>
    <s v="21"/>
    <x v="6"/>
    <s v="21D"/>
    <s v="BC Assoc Dean Nursing"/>
    <s v="21DR"/>
    <s v="BC Rad Tech"/>
    <m/>
    <m/>
    <m/>
  </r>
  <r>
    <s v="BPE792"/>
    <x v="0"/>
    <s v="LABORF"/>
    <s v="2026"/>
    <n v="0"/>
    <s v="RP264"/>
    <s v="21ETV5"/>
    <s v="2394"/>
    <s v="601000"/>
    <m/>
    <m/>
    <s v="0"/>
    <s v="District"/>
    <s v="2"/>
    <s v="Bakersfield College"/>
    <s v="21"/>
    <x v="6"/>
    <s v="21E"/>
    <s v="BC Dir Dual Enrollment"/>
    <s v="21ET"/>
    <s v="BC Health Science Grants"/>
    <m/>
    <m/>
    <m/>
  </r>
  <r>
    <s v="BPE711"/>
    <x v="0"/>
    <s v="LABORF"/>
    <s v="2026"/>
    <n v="0"/>
    <s v="RP264"/>
    <s v="21ETV5"/>
    <s v="2394"/>
    <s v="601000"/>
    <m/>
    <m/>
    <s v="0"/>
    <s v="District"/>
    <s v="2"/>
    <s v="Bakersfield College"/>
    <s v="21"/>
    <x v="6"/>
    <s v="21E"/>
    <s v="BC Dir Dual Enrollment"/>
    <s v="21ET"/>
    <s v="BC Health Science Grants"/>
    <m/>
    <m/>
    <m/>
  </r>
  <r>
    <s v="BMF081"/>
    <x v="0"/>
    <s v="LABORF"/>
    <s v="2026"/>
    <n v="139835.93"/>
    <s v="GU001"/>
    <s v="21FFL2"/>
    <s v="1100"/>
    <s v="110500"/>
    <m/>
    <m/>
    <s v="0"/>
    <s v="District"/>
    <s v="2"/>
    <s v="Bakersfield College"/>
    <s v="21"/>
    <x v="6"/>
    <s v="21F"/>
    <s v="BC DEAN"/>
    <s v="21FF"/>
    <s v="BC FOREIGN LANGUAGE"/>
    <m/>
    <m/>
    <m/>
  </r>
  <r>
    <s v="BMF482"/>
    <x v="0"/>
    <s v="LABORF"/>
    <s v="2026"/>
    <n v="154352.71"/>
    <s v="GU001"/>
    <s v="21FFL2"/>
    <s v="1100"/>
    <s v="493080"/>
    <m/>
    <m/>
    <s v="0"/>
    <s v="District"/>
    <s v="2"/>
    <s v="Bakersfield College"/>
    <s v="21"/>
    <x v="6"/>
    <s v="21F"/>
    <s v="BC DEAN"/>
    <s v="21FF"/>
    <s v="BC FOREIGN LANGUAGE"/>
    <m/>
    <m/>
    <m/>
  </r>
  <r>
    <s v="BMF031"/>
    <x v="0"/>
    <s v="LABORF"/>
    <s v="2026"/>
    <n v="149622.44"/>
    <s v="GU001"/>
    <s v="21FPL1"/>
    <s v="1100"/>
    <s v="150900"/>
    <m/>
    <m/>
    <s v="0"/>
    <s v="District"/>
    <s v="2"/>
    <s v="Bakersfield College"/>
    <s v="21"/>
    <x v="6"/>
    <s v="21F"/>
    <s v="BC DEAN"/>
    <s v="21FP"/>
    <s v="BC PHILOSOPHY"/>
    <m/>
    <m/>
    <m/>
  </r>
  <r>
    <s v="BTF022"/>
    <x v="0"/>
    <s v="LABORF"/>
    <s v="2026"/>
    <n v="0"/>
    <s v="GU001"/>
    <s v="21GBE1"/>
    <s v="1311"/>
    <s v="200100"/>
    <m/>
    <m/>
    <s v="0"/>
    <s v="District"/>
    <s v="2"/>
    <s v="Bakersfield College"/>
    <s v="21"/>
    <x v="6"/>
    <s v="21G"/>
    <s v="BC Dean of Instruction"/>
    <s v="21GB"/>
    <s v="BC BEHAVIORIAL SCIENCE"/>
    <m/>
    <m/>
    <m/>
  </r>
  <r>
    <s v="BMF327"/>
    <x v="0"/>
    <s v="LABORF"/>
    <s v="2026"/>
    <n v="0"/>
    <s v="GU001"/>
    <s v="21GBE1"/>
    <s v="1100"/>
    <s v="200100"/>
    <m/>
    <m/>
    <s v="0"/>
    <s v="District"/>
    <s v="2"/>
    <s v="Bakersfield College"/>
    <s v="21"/>
    <x v="6"/>
    <s v="21G"/>
    <s v="BC Dean of Instruction"/>
    <s v="21GB"/>
    <s v="BC BEHAVIORIAL SCIENCE"/>
    <m/>
    <m/>
    <m/>
  </r>
  <r>
    <s v="BMF628"/>
    <x v="0"/>
    <s v="LABORF"/>
    <s v="2026"/>
    <n v="129851.55"/>
    <s v="GU001"/>
    <s v="21GBE1"/>
    <s v="1100"/>
    <s v="200100"/>
    <m/>
    <m/>
    <s v="0"/>
    <s v="District"/>
    <s v="2"/>
    <s v="Bakersfield College"/>
    <s v="21"/>
    <x v="6"/>
    <s v="21G"/>
    <s v="BC Dean of Instruction"/>
    <s v="21GB"/>
    <s v="BC BEHAVIORIAL SCIENCE"/>
    <m/>
    <m/>
    <m/>
  </r>
  <r>
    <s v="BMF646"/>
    <x v="0"/>
    <s v="LABORF"/>
    <s v="2026"/>
    <n v="102749.01"/>
    <s v="GU001"/>
    <s v="21GBE1"/>
    <s v="1100"/>
    <s v="220200"/>
    <m/>
    <m/>
    <s v="0"/>
    <s v="District"/>
    <s v="2"/>
    <s v="Bakersfield College"/>
    <s v="21"/>
    <x v="6"/>
    <s v="21G"/>
    <s v="BC Dean of Instruction"/>
    <s v="21GB"/>
    <s v="BC BEHAVIORIAL SCIENCE"/>
    <m/>
    <m/>
    <m/>
  </r>
  <r>
    <s v="BMF668"/>
    <x v="0"/>
    <s v="LABORF"/>
    <s v="2026"/>
    <n v="117639.09"/>
    <s v="GU001"/>
    <s v="21GBE1"/>
    <s v="1100"/>
    <s v="220200"/>
    <m/>
    <m/>
    <s v="0"/>
    <s v="District"/>
    <s v="2"/>
    <s v="Bakersfield College"/>
    <s v="21"/>
    <x v="6"/>
    <s v="21G"/>
    <s v="BC Dean of Instruction"/>
    <s v="21GB"/>
    <s v="BC BEHAVIORIAL SCIENCE"/>
    <m/>
    <m/>
    <m/>
  </r>
  <r>
    <s v="BTF012"/>
    <x v="0"/>
    <s v="LABORF"/>
    <s v="2026"/>
    <n v="0"/>
    <s v="GU001"/>
    <s v="21GBE1"/>
    <s v="1311"/>
    <s v="200100"/>
    <m/>
    <m/>
    <s v="0"/>
    <s v="District"/>
    <s v="2"/>
    <s v="Bakersfield College"/>
    <s v="21"/>
    <x v="6"/>
    <s v="21G"/>
    <s v="BC Dean of Instruction"/>
    <s v="21GB"/>
    <s v="BC BEHAVIORIAL SCIENCE"/>
    <m/>
    <m/>
    <m/>
  </r>
  <r>
    <s v="BMF878"/>
    <x v="0"/>
    <s v="LABORF"/>
    <s v="2026"/>
    <n v="0"/>
    <s v="GU001"/>
    <s v="21GBE1"/>
    <s v="1100"/>
    <s v="200100"/>
    <m/>
    <m/>
    <s v="0"/>
    <s v="District"/>
    <s v="2"/>
    <s v="Bakersfield College"/>
    <s v="21"/>
    <x v="6"/>
    <s v="21G"/>
    <s v="BC Dean of Instruction"/>
    <s v="21GB"/>
    <s v="BC BEHAVIORIAL SCIENCE"/>
    <m/>
    <m/>
    <m/>
  </r>
  <r>
    <s v="BMF270"/>
    <x v="0"/>
    <s v="LABORF"/>
    <s v="2026"/>
    <n v="100242.94"/>
    <s v="GU001"/>
    <s v="21GBE1"/>
    <s v="1100"/>
    <s v="220800"/>
    <m/>
    <m/>
    <s v="0"/>
    <s v="District"/>
    <s v="2"/>
    <s v="Bakersfield College"/>
    <s v="21"/>
    <x v="6"/>
    <s v="21G"/>
    <s v="BC Dean of Instruction"/>
    <s v="21GB"/>
    <s v="BC BEHAVIORIAL SCIENCE"/>
    <m/>
    <m/>
    <m/>
  </r>
  <r>
    <s v="BMC725"/>
    <x v="0"/>
    <s v="LABORF"/>
    <s v="2026"/>
    <n v="85179.28"/>
    <s v="GU001"/>
    <s v="21GDAC"/>
    <s v="2191"/>
    <s v="601000"/>
    <m/>
    <m/>
    <s v="0"/>
    <s v="District"/>
    <s v="2"/>
    <s v="Bakersfield College"/>
    <s v="21"/>
    <x v="6"/>
    <s v="21G"/>
    <s v="BC Dean of Instruction"/>
    <s v="21GD"/>
    <s v="BC DEAN"/>
    <m/>
    <m/>
    <m/>
  </r>
  <r>
    <s v="BMC850"/>
    <x v="0"/>
    <s v="LABORF"/>
    <s v="2026"/>
    <n v="54614"/>
    <s v="GU001"/>
    <s v="21GDN0"/>
    <s v="2191"/>
    <s v="601000"/>
    <m/>
    <m/>
    <s v="0"/>
    <s v="District"/>
    <s v="2"/>
    <s v="Bakersfield College"/>
    <s v="21"/>
    <x v="6"/>
    <s v="21G"/>
    <s v="BC Dean of Instruction"/>
    <s v="21GD"/>
    <s v="BC DEAN"/>
    <m/>
    <m/>
    <m/>
  </r>
  <r>
    <s v="BMF003"/>
    <x v="0"/>
    <s v="LABORF"/>
    <s v="2026"/>
    <n v="122894"/>
    <s v="GU001"/>
    <s v="21GLI0"/>
    <s v="1241"/>
    <s v="612000"/>
    <m/>
    <m/>
    <s v="0"/>
    <s v="District"/>
    <s v="2"/>
    <s v="Bakersfield College"/>
    <s v="21"/>
    <x v="6"/>
    <s v="21G"/>
    <s v="BC Dean of Instruction"/>
    <s v="21GL"/>
    <s v="BC LIBRARY"/>
    <m/>
    <m/>
    <m/>
  </r>
  <r>
    <s v="BMC036"/>
    <x v="0"/>
    <s v="LABORF"/>
    <s v="2026"/>
    <n v="16017.96"/>
    <s v="GU001"/>
    <s v="21GLI0"/>
    <s v="2191"/>
    <s v="612000"/>
    <m/>
    <m/>
    <s v="0"/>
    <s v="District"/>
    <s v="2"/>
    <s v="Bakersfield College"/>
    <s v="21"/>
    <x v="6"/>
    <s v="21G"/>
    <s v="BC Dean of Instruction"/>
    <s v="21GL"/>
    <s v="BC LIBRARY"/>
    <m/>
    <m/>
    <m/>
  </r>
  <r>
    <s v="BMC699"/>
    <x v="0"/>
    <s v="LABORF"/>
    <s v="2026"/>
    <n v="54531.91"/>
    <s v="GU001"/>
    <s v="239SY0"/>
    <s v="2191"/>
    <s v="677010"/>
    <m/>
    <m/>
    <s v="0"/>
    <s v="District"/>
    <s v="2"/>
    <s v="Bakersfield College"/>
    <s v="23"/>
    <x v="7"/>
    <s v="239"/>
    <s v="Public Safety"/>
    <s v="239A"/>
    <s v="Public Safety"/>
    <m/>
    <m/>
    <m/>
  </r>
  <r>
    <s v="BMC735"/>
    <x v="0"/>
    <s v="LABORF"/>
    <s v="2026"/>
    <n v="53233.51"/>
    <s v="GU001"/>
    <s v="239SY0"/>
    <s v="2191"/>
    <s v="677010"/>
    <m/>
    <m/>
    <s v="0"/>
    <s v="District"/>
    <s v="2"/>
    <s v="Bakersfield College"/>
    <s v="23"/>
    <x v="7"/>
    <s v="239"/>
    <s v="Public Safety"/>
    <s v="239A"/>
    <s v="Public Safety"/>
    <m/>
    <m/>
    <m/>
  </r>
  <r>
    <s v="BMC851"/>
    <x v="0"/>
    <s v="LABORF"/>
    <s v="2026"/>
    <n v="5325.03"/>
    <s v="GU001"/>
    <s v="239SY0"/>
    <s v="2191"/>
    <s v="696011"/>
    <m/>
    <m/>
    <s v="0"/>
    <s v="District"/>
    <s v="2"/>
    <s v="Bakersfield College"/>
    <s v="23"/>
    <x v="7"/>
    <s v="239"/>
    <s v="Public Safety"/>
    <s v="239A"/>
    <s v="Public Safety"/>
    <m/>
    <m/>
    <m/>
  </r>
  <r>
    <s v="BMC701"/>
    <x v="0"/>
    <s v="LABORF"/>
    <s v="2026"/>
    <n v="5325.03"/>
    <s v="GU001"/>
    <s v="239SY0"/>
    <s v="2191"/>
    <s v="696011"/>
    <m/>
    <m/>
    <s v="0"/>
    <s v="District"/>
    <s v="2"/>
    <s v="Bakersfield College"/>
    <s v="23"/>
    <x v="7"/>
    <s v="239"/>
    <s v="Public Safety"/>
    <s v="239A"/>
    <s v="Public Safety"/>
    <m/>
    <m/>
    <m/>
  </r>
  <r>
    <s v="BMC733"/>
    <x v="0"/>
    <s v="LABORF"/>
    <s v="2026"/>
    <n v="5881.33"/>
    <s v="GU001"/>
    <s v="239SY0"/>
    <s v="2191"/>
    <s v="696011"/>
    <m/>
    <m/>
    <s v="0"/>
    <s v="District"/>
    <s v="2"/>
    <s v="Bakersfield College"/>
    <s v="23"/>
    <x v="7"/>
    <s v="239"/>
    <s v="Public Safety"/>
    <s v="239A"/>
    <s v="Public Safety"/>
    <m/>
    <m/>
    <m/>
  </r>
  <r>
    <s v="BMC505"/>
    <x v="0"/>
    <s v="LABORF"/>
    <s v="2026"/>
    <n v="45875.76"/>
    <s v="GU001"/>
    <s v="239SY0"/>
    <s v="2191"/>
    <s v="677010"/>
    <m/>
    <m/>
    <s v="0"/>
    <s v="District"/>
    <s v="2"/>
    <s v="Bakersfield College"/>
    <s v="23"/>
    <x v="7"/>
    <s v="239"/>
    <s v="Public Safety"/>
    <s v="239A"/>
    <s v="Public Safety"/>
    <m/>
    <m/>
    <m/>
  </r>
  <r>
    <s v="BMC733"/>
    <x v="0"/>
    <s v="LABORF"/>
    <s v="2026"/>
    <n v="5881.33"/>
    <s v="RP500"/>
    <s v="239SY0"/>
    <s v="2191"/>
    <s v="695010"/>
    <m/>
    <m/>
    <s v="0"/>
    <s v="District"/>
    <s v="2"/>
    <s v="Bakersfield College"/>
    <s v="23"/>
    <x v="7"/>
    <s v="239"/>
    <s v="Public Safety"/>
    <s v="239A"/>
    <s v="Public Safety"/>
    <m/>
    <m/>
    <m/>
  </r>
  <r>
    <s v="BTN002"/>
    <x v="0"/>
    <s v="LABORF"/>
    <s v="2026"/>
    <n v="0"/>
    <s v="GU001"/>
    <s v="23BBS2"/>
    <s v="2110"/>
    <s v="672000"/>
    <m/>
    <m/>
    <s v="0"/>
    <s v="District"/>
    <s v="2"/>
    <s v="Bakersfield College"/>
    <s v="23"/>
    <x v="7"/>
    <s v="23B"/>
    <s v="Director of Finance and Grants"/>
    <s v="23BB"/>
    <s v="BC Budget Office"/>
    <m/>
    <m/>
    <m/>
  </r>
  <r>
    <s v="BMN068"/>
    <x v="0"/>
    <s v="LABORF"/>
    <s v="2026"/>
    <n v="128354.61"/>
    <s v="GU001"/>
    <s v="23BBS2"/>
    <s v="2110"/>
    <s v="672000"/>
    <m/>
    <m/>
    <s v="0"/>
    <s v="District"/>
    <s v="2"/>
    <s v="Bakersfield College"/>
    <s v="23"/>
    <x v="7"/>
    <s v="23B"/>
    <s v="Director of Finance and Grants"/>
    <s v="23BB"/>
    <s v="BC Budget Office"/>
    <m/>
    <m/>
    <m/>
  </r>
  <r>
    <s v="BMN118"/>
    <x v="0"/>
    <s v="LABORF"/>
    <s v="2026"/>
    <n v="113446.77"/>
    <s v="GU001"/>
    <s v="23BBS2"/>
    <s v="2110"/>
    <s v="672000"/>
    <m/>
    <m/>
    <s v="0"/>
    <s v="District"/>
    <s v="2"/>
    <s v="Bakersfield College"/>
    <s v="23"/>
    <x v="7"/>
    <s v="23B"/>
    <s v="Director of Finance and Grants"/>
    <s v="23BB"/>
    <s v="BC Budget Office"/>
    <m/>
    <m/>
    <m/>
  </r>
  <r>
    <s v="BMC225"/>
    <x v="0"/>
    <s v="LABORF"/>
    <s v="2026"/>
    <n v="60283.63"/>
    <s v="GU001"/>
    <s v="23CMOA"/>
    <s v="2191"/>
    <s v="677040"/>
    <m/>
    <m/>
    <s v="0"/>
    <s v="District"/>
    <s v="2"/>
    <s v="Bakersfield College"/>
    <s v="23"/>
    <x v="7"/>
    <s v="23C"/>
    <s v="M &amp; O Manager"/>
    <s v="23CA"/>
    <s v="M &amp; O Manager"/>
    <m/>
    <m/>
    <m/>
  </r>
  <r>
    <s v="BMC332"/>
    <x v="0"/>
    <s v="LABORF"/>
    <s v="2026"/>
    <n v="68205.460000000006"/>
    <s v="GU001"/>
    <s v="23CMOB"/>
    <s v="2191"/>
    <s v="651000"/>
    <m/>
    <m/>
    <s v="0"/>
    <s v="District"/>
    <s v="2"/>
    <s v="Bakersfield College"/>
    <s v="23"/>
    <x v="7"/>
    <s v="23C"/>
    <s v="M &amp; O Manager"/>
    <s v="23CA"/>
    <s v="M &amp; O Manager"/>
    <m/>
    <m/>
    <m/>
  </r>
  <r>
    <s v="BMC778"/>
    <x v="0"/>
    <s v="LABORF"/>
    <s v="2026"/>
    <n v="55088.45"/>
    <s v="GU001"/>
    <s v="23CMOB"/>
    <s v="2191"/>
    <s v="651000"/>
    <m/>
    <m/>
    <s v="0"/>
    <s v="District"/>
    <s v="2"/>
    <s v="Bakersfield College"/>
    <s v="23"/>
    <x v="7"/>
    <s v="23C"/>
    <s v="M &amp; O Manager"/>
    <s v="23CA"/>
    <s v="M &amp; O Manager"/>
    <m/>
    <m/>
    <m/>
  </r>
  <r>
    <s v="BMC256"/>
    <x v="0"/>
    <s v="LABORF"/>
    <s v="2026"/>
    <n v="50714.54"/>
    <s v="GU001"/>
    <s v="23CMOC"/>
    <s v="2191"/>
    <s v="653000"/>
    <m/>
    <m/>
    <s v="0"/>
    <s v="District"/>
    <s v="2"/>
    <s v="Bakersfield College"/>
    <s v="23"/>
    <x v="7"/>
    <s v="23C"/>
    <s v="M &amp; O Manager"/>
    <s v="23CA"/>
    <s v="M &amp; O Manager"/>
    <m/>
    <m/>
    <m/>
  </r>
  <r>
    <s v="BMC742"/>
    <x v="0"/>
    <s v="LABORF"/>
    <s v="2026"/>
    <n v="55979.4"/>
    <s v="GU001"/>
    <s v="23CMOG"/>
    <s v="2191"/>
    <s v="655000"/>
    <m/>
    <m/>
    <s v="0"/>
    <s v="District"/>
    <s v="2"/>
    <s v="Bakersfield College"/>
    <s v="23"/>
    <x v="7"/>
    <s v="23C"/>
    <s v="M &amp; O Manager"/>
    <s v="23CA"/>
    <s v="M &amp; O Manager"/>
    <m/>
    <m/>
    <m/>
  </r>
  <r>
    <s v="BMC372"/>
    <x v="0"/>
    <s v="LABORF"/>
    <s v="2026"/>
    <n v="36463.919999999998"/>
    <s v="BF100"/>
    <s v="23DES1"/>
    <s v="2191"/>
    <s v="694011"/>
    <m/>
    <m/>
    <s v="0"/>
    <s v="District"/>
    <s v="2"/>
    <s v="Bakersfield College"/>
    <s v="23"/>
    <x v="7"/>
    <s v="23F"/>
    <s v="BC Food Service"/>
    <s v="23FS"/>
    <s v="BC Food Service"/>
    <m/>
    <m/>
    <m/>
  </r>
  <r>
    <s v="BMN184"/>
    <x v="0"/>
    <s v="LABORF"/>
    <s v="2026"/>
    <n v="42327.86"/>
    <s v="BF100"/>
    <s v="23DES1"/>
    <s v="2110"/>
    <s v="694014"/>
    <m/>
    <m/>
    <s v="0"/>
    <s v="District"/>
    <s v="2"/>
    <s v="Bakersfield College"/>
    <s v="23"/>
    <x v="7"/>
    <s v="23F"/>
    <s v="BC Food Service"/>
    <s v="23FS"/>
    <s v="BC Food Service"/>
    <m/>
    <m/>
    <m/>
  </r>
  <r>
    <s v="BMC780"/>
    <x v="0"/>
    <s v="LABORF"/>
    <s v="2026"/>
    <n v="39618.050000000003"/>
    <s v="BF100"/>
    <s v="23DFS1"/>
    <s v="2191"/>
    <s v="694011"/>
    <m/>
    <m/>
    <s v="0"/>
    <s v="District"/>
    <s v="2"/>
    <s v="Bakersfield College"/>
    <s v="23"/>
    <x v="7"/>
    <s v="23F"/>
    <s v="BC Food Service"/>
    <s v="23FS"/>
    <s v="BC Food Service"/>
    <m/>
    <m/>
    <m/>
  </r>
  <r>
    <s v="BMC761"/>
    <x v="0"/>
    <s v="LABORF"/>
    <s v="2026"/>
    <n v="51982.42"/>
    <s v="BF100"/>
    <s v="23DFS1"/>
    <s v="2191"/>
    <s v="694011"/>
    <m/>
    <m/>
    <s v="0"/>
    <s v="District"/>
    <s v="2"/>
    <s v="Bakersfield College"/>
    <s v="23"/>
    <x v="7"/>
    <s v="23F"/>
    <s v="BC Food Service"/>
    <s v="23FS"/>
    <s v="BC Food Service"/>
    <m/>
    <m/>
    <m/>
  </r>
  <r>
    <s v="BMC262"/>
    <x v="0"/>
    <s v="LABORF"/>
    <s v="2026"/>
    <n v="39618.050000000003"/>
    <s v="BF100"/>
    <s v="23DFS1"/>
    <s v="2191"/>
    <s v="694011"/>
    <m/>
    <m/>
    <s v="0"/>
    <s v="District"/>
    <s v="2"/>
    <s v="Bakersfield College"/>
    <s v="23"/>
    <x v="7"/>
    <s v="23F"/>
    <s v="BC Food Service"/>
    <s v="23FS"/>
    <s v="BC Food Service"/>
    <m/>
    <m/>
    <m/>
  </r>
  <r>
    <s v="BMC597"/>
    <x v="0"/>
    <s v="LABORF"/>
    <s v="2026"/>
    <n v="10277.59"/>
    <s v="CE020"/>
    <s v="240LI1"/>
    <s v="2191"/>
    <s v="682000"/>
    <m/>
    <m/>
    <s v="0"/>
    <s v="District"/>
    <s v="2"/>
    <s v="Bakersfield College"/>
    <s v="24"/>
    <x v="8"/>
    <s v="240"/>
    <s v="Director-Institutnl Dev/Foundation"/>
    <s v="240B"/>
    <s v="Levan Center"/>
    <m/>
    <m/>
    <m/>
  </r>
  <r>
    <s v="BTC209"/>
    <x v="0"/>
    <s v="LABORF"/>
    <s v="2026"/>
    <n v="0"/>
    <s v="GU001"/>
    <s v="260VS0"/>
    <s v="2399"/>
    <s v="649090"/>
    <m/>
    <m/>
    <s v="0"/>
    <s v="District"/>
    <s v="2"/>
    <s v="Bakersfield College"/>
    <s v="26"/>
    <x v="9"/>
    <s v="260"/>
    <s v="VP of Student Services"/>
    <s v="260A"/>
    <s v="VP of Student Services"/>
    <m/>
    <m/>
    <m/>
  </r>
  <r>
    <s v="BTC079"/>
    <x v="0"/>
    <s v="LABORF"/>
    <s v="2026"/>
    <n v="0"/>
    <s v="GU001"/>
    <s v="260VS0"/>
    <s v="2399"/>
    <s v="649090"/>
    <m/>
    <m/>
    <s v="0"/>
    <s v="District"/>
    <s v="2"/>
    <s v="Bakersfield College"/>
    <s v="26"/>
    <x v="9"/>
    <s v="260"/>
    <s v="VP of Student Services"/>
    <s v="260A"/>
    <s v="VP of Student Services"/>
    <m/>
    <m/>
    <m/>
  </r>
  <r>
    <s v="BTC017"/>
    <x v="0"/>
    <s v="LABORF"/>
    <s v="2026"/>
    <n v="0"/>
    <s v="GU001"/>
    <s v="260VS0"/>
    <s v="2399"/>
    <s v="649090"/>
    <m/>
    <m/>
    <s v="0"/>
    <s v="District"/>
    <s v="2"/>
    <s v="Bakersfield College"/>
    <s v="26"/>
    <x v="9"/>
    <s v="260"/>
    <s v="VP of Student Services"/>
    <s v="260A"/>
    <s v="VP of Student Services"/>
    <m/>
    <m/>
    <m/>
  </r>
  <r>
    <s v="BTC023"/>
    <x v="0"/>
    <s v="LABORF"/>
    <s v="2026"/>
    <n v="0"/>
    <s v="GU001"/>
    <s v="260VS0"/>
    <s v="2399"/>
    <s v="649090"/>
    <m/>
    <m/>
    <s v="0"/>
    <s v="District"/>
    <s v="2"/>
    <s v="Bakersfield College"/>
    <s v="26"/>
    <x v="9"/>
    <s v="260"/>
    <s v="VP of Student Services"/>
    <s v="260A"/>
    <s v="VP of Student Services"/>
    <m/>
    <m/>
    <m/>
  </r>
  <r>
    <s v="BTC077"/>
    <x v="0"/>
    <s v="LABORF"/>
    <s v="2026"/>
    <n v="0"/>
    <s v="GU001"/>
    <s v="260VS0"/>
    <s v="2399"/>
    <s v="649090"/>
    <m/>
    <m/>
    <s v="0"/>
    <s v="District"/>
    <s v="2"/>
    <s v="Bakersfield College"/>
    <s v="26"/>
    <x v="9"/>
    <s v="260"/>
    <s v="VP of Student Services"/>
    <s v="260A"/>
    <s v="VP of Student Services"/>
    <m/>
    <m/>
    <m/>
  </r>
  <r>
    <s v="BTC111"/>
    <x v="0"/>
    <s v="LABORF"/>
    <s v="2026"/>
    <n v="0"/>
    <s v="GU001"/>
    <s v="260VS0"/>
    <s v="2399"/>
    <s v="649090"/>
    <m/>
    <m/>
    <s v="0"/>
    <s v="District"/>
    <s v="2"/>
    <s v="Bakersfield College"/>
    <s v="26"/>
    <x v="9"/>
    <s v="260"/>
    <s v="VP of Student Services"/>
    <s v="260A"/>
    <s v="VP of Student Services"/>
    <m/>
    <m/>
    <m/>
  </r>
  <r>
    <s v="BTC132"/>
    <x v="0"/>
    <s v="LABORF"/>
    <s v="2026"/>
    <n v="0"/>
    <s v="GU001"/>
    <s v="260VS0"/>
    <s v="2399"/>
    <s v="649090"/>
    <m/>
    <m/>
    <s v="0"/>
    <s v="District"/>
    <s v="2"/>
    <s v="Bakersfield College"/>
    <s v="26"/>
    <x v="9"/>
    <s v="260"/>
    <s v="VP of Student Services"/>
    <s v="260A"/>
    <s v="VP of Student Services"/>
    <m/>
    <m/>
    <m/>
  </r>
  <r>
    <s v="BTC145"/>
    <x v="0"/>
    <s v="LABORF"/>
    <s v="2026"/>
    <n v="0"/>
    <s v="GU001"/>
    <s v="260VS0"/>
    <s v="2399"/>
    <s v="649090"/>
    <m/>
    <m/>
    <s v="0"/>
    <s v="District"/>
    <s v="2"/>
    <s v="Bakersfield College"/>
    <s v="26"/>
    <x v="9"/>
    <s v="260"/>
    <s v="VP of Student Services"/>
    <s v="260A"/>
    <s v="VP of Student Services"/>
    <m/>
    <m/>
    <m/>
  </r>
  <r>
    <s v="BTC152"/>
    <x v="0"/>
    <s v="LABORF"/>
    <s v="2026"/>
    <n v="0"/>
    <s v="GU001"/>
    <s v="260VS0"/>
    <s v="2399"/>
    <s v="649090"/>
    <m/>
    <m/>
    <s v="0"/>
    <s v="District"/>
    <s v="2"/>
    <s v="Bakersfield College"/>
    <s v="26"/>
    <x v="9"/>
    <s v="260"/>
    <s v="VP of Student Services"/>
    <s v="260A"/>
    <s v="VP of Student Services"/>
    <m/>
    <m/>
    <m/>
  </r>
  <r>
    <s v="BTC164"/>
    <x v="0"/>
    <s v="LABORF"/>
    <s v="2026"/>
    <n v="0"/>
    <s v="GU001"/>
    <s v="260VS0"/>
    <s v="2399"/>
    <s v="649090"/>
    <m/>
    <m/>
    <s v="0"/>
    <s v="District"/>
    <s v="2"/>
    <s v="Bakersfield College"/>
    <s v="26"/>
    <x v="9"/>
    <s v="260"/>
    <s v="VP of Student Services"/>
    <s v="260A"/>
    <s v="VP of Student Services"/>
    <m/>
    <m/>
    <m/>
  </r>
  <r>
    <s v="BMM008"/>
    <x v="0"/>
    <s v="LABORF"/>
    <s v="2026"/>
    <n v="38806.5"/>
    <s v="GU001"/>
    <s v="260VS0"/>
    <s v="1214"/>
    <s v="711001"/>
    <m/>
    <m/>
    <s v="0"/>
    <s v="District"/>
    <s v="2"/>
    <s v="Bakersfield College"/>
    <s v="26"/>
    <x v="9"/>
    <s v="260"/>
    <s v="VP of Student Services"/>
    <s v="260A"/>
    <s v="VP of Student Services"/>
    <m/>
    <m/>
    <m/>
  </r>
  <r>
    <s v="BTC086"/>
    <x v="0"/>
    <s v="LABORF"/>
    <s v="2026"/>
    <n v="0"/>
    <s v="GU001"/>
    <s v="260VS0"/>
    <s v="2399"/>
    <s v="649090"/>
    <m/>
    <m/>
    <s v="0"/>
    <s v="District"/>
    <s v="2"/>
    <s v="Bakersfield College"/>
    <s v="26"/>
    <x v="9"/>
    <s v="260"/>
    <s v="VP of Student Services"/>
    <s v="260A"/>
    <s v="VP of Student Services"/>
    <m/>
    <m/>
    <m/>
  </r>
  <r>
    <s v="BTC192"/>
    <x v="0"/>
    <s v="LABORF"/>
    <s v="2026"/>
    <n v="0"/>
    <s v="GU001"/>
    <s v="260VS0"/>
    <s v="2399"/>
    <s v="649090"/>
    <m/>
    <m/>
    <s v="0"/>
    <s v="District"/>
    <s v="2"/>
    <s v="Bakersfield College"/>
    <s v="26"/>
    <x v="9"/>
    <s v="260"/>
    <s v="VP of Student Services"/>
    <s v="260A"/>
    <s v="VP of Student Services"/>
    <m/>
    <m/>
    <m/>
  </r>
  <r>
    <s v="BMM045"/>
    <x v="0"/>
    <s v="LABORF"/>
    <s v="2026"/>
    <n v="96055.82"/>
    <s v="GU001"/>
    <s v="260VS0"/>
    <s v="1214"/>
    <s v="679000"/>
    <m/>
    <m/>
    <s v="0"/>
    <s v="District"/>
    <s v="2"/>
    <s v="Bakersfield College"/>
    <s v="26"/>
    <x v="9"/>
    <s v="260"/>
    <s v="VP of Student Services"/>
    <s v="260A"/>
    <s v="VP of Student Services"/>
    <m/>
    <m/>
    <m/>
  </r>
  <r>
    <s v="BTC148"/>
    <x v="0"/>
    <s v="LABORF"/>
    <s v="2026"/>
    <n v="0"/>
    <s v="GU001"/>
    <s v="260VS0"/>
    <s v="2399"/>
    <s v="649090"/>
    <m/>
    <m/>
    <s v="0"/>
    <s v="District"/>
    <s v="2"/>
    <s v="Bakersfield College"/>
    <s v="26"/>
    <x v="9"/>
    <s v="260"/>
    <s v="VP of Student Services"/>
    <s v="260A"/>
    <s v="VP of Student Services"/>
    <m/>
    <m/>
    <m/>
  </r>
  <r>
    <s v="BTC103"/>
    <x v="0"/>
    <s v="LABORF"/>
    <s v="2026"/>
    <n v="0"/>
    <s v="GU001"/>
    <s v="260VS0"/>
    <s v="2399"/>
    <s v="649090"/>
    <m/>
    <m/>
    <s v="0"/>
    <s v="District"/>
    <s v="2"/>
    <s v="Bakersfield College"/>
    <s v="26"/>
    <x v="9"/>
    <s v="260"/>
    <s v="VP of Student Services"/>
    <s v="260A"/>
    <s v="VP of Student Services"/>
    <m/>
    <m/>
    <m/>
  </r>
  <r>
    <s v="BMC553"/>
    <x v="0"/>
    <s v="LABORF"/>
    <s v="2026"/>
    <n v="66424.03"/>
    <s v="GU001"/>
    <s v="260VS0"/>
    <s v="2191"/>
    <s v="679000"/>
    <s v="DSPLDH"/>
    <m/>
    <s v="0"/>
    <s v="District"/>
    <s v="2"/>
    <s v="Bakersfield College"/>
    <s v="26"/>
    <x v="9"/>
    <s v="260"/>
    <s v="VP of Student Services"/>
    <s v="260A"/>
    <s v="VP of Student Services"/>
    <m/>
    <m/>
    <m/>
  </r>
  <r>
    <s v="BTC146"/>
    <x v="0"/>
    <s v="LABORF"/>
    <s v="2026"/>
    <n v="0"/>
    <s v="GU001"/>
    <s v="260VS0"/>
    <s v="2399"/>
    <s v="649090"/>
    <m/>
    <m/>
    <s v="0"/>
    <s v="District"/>
    <s v="2"/>
    <s v="Bakersfield College"/>
    <s v="26"/>
    <x v="9"/>
    <s v="260"/>
    <s v="VP of Student Services"/>
    <s v="260A"/>
    <s v="VP of Student Services"/>
    <m/>
    <m/>
    <m/>
  </r>
  <r>
    <s v="BTC187"/>
    <x v="0"/>
    <s v="LABORF"/>
    <s v="2026"/>
    <n v="0"/>
    <s v="GU001"/>
    <s v="260VS0"/>
    <s v="2399"/>
    <s v="649090"/>
    <m/>
    <m/>
    <s v="0"/>
    <s v="District"/>
    <s v="2"/>
    <s v="Bakersfield College"/>
    <s v="26"/>
    <x v="9"/>
    <s v="260"/>
    <s v="VP of Student Services"/>
    <s v="260A"/>
    <s v="VP of Student Services"/>
    <m/>
    <m/>
    <m/>
  </r>
  <r>
    <s v="BTC162"/>
    <x v="0"/>
    <s v="LABORF"/>
    <s v="2026"/>
    <n v="0"/>
    <s v="GU001"/>
    <s v="260VS0"/>
    <s v="2399"/>
    <s v="649090"/>
    <m/>
    <m/>
    <s v="0"/>
    <s v="District"/>
    <s v="2"/>
    <s v="Bakersfield College"/>
    <s v="26"/>
    <x v="9"/>
    <s v="260"/>
    <s v="VP of Student Services"/>
    <s v="260A"/>
    <s v="VP of Student Services"/>
    <m/>
    <m/>
    <m/>
  </r>
  <r>
    <s v="BTC181"/>
    <x v="0"/>
    <s v="LABORF"/>
    <s v="2026"/>
    <n v="0"/>
    <s v="GU001"/>
    <s v="260VS0"/>
    <s v="2399"/>
    <s v="649090"/>
    <m/>
    <m/>
    <s v="0"/>
    <s v="District"/>
    <s v="2"/>
    <s v="Bakersfield College"/>
    <s v="26"/>
    <x v="9"/>
    <s v="260"/>
    <s v="VP of Student Services"/>
    <s v="260A"/>
    <s v="VP of Student Services"/>
    <m/>
    <m/>
    <m/>
  </r>
  <r>
    <s v="BTC196"/>
    <x v="0"/>
    <s v="LABORF"/>
    <s v="2026"/>
    <n v="0"/>
    <s v="GU001"/>
    <s v="260VS0"/>
    <s v="2399"/>
    <s v="649090"/>
    <m/>
    <m/>
    <s v="0"/>
    <s v="District"/>
    <s v="2"/>
    <s v="Bakersfield College"/>
    <s v="26"/>
    <x v="9"/>
    <s v="260"/>
    <s v="VP of Student Services"/>
    <s v="260A"/>
    <s v="VP of Student Services"/>
    <m/>
    <m/>
    <m/>
  </r>
  <r>
    <s v="BTC210"/>
    <x v="0"/>
    <s v="LABORF"/>
    <s v="2026"/>
    <n v="0"/>
    <s v="GU001"/>
    <s v="260VS0"/>
    <s v="2399"/>
    <s v="649090"/>
    <m/>
    <m/>
    <s v="0"/>
    <s v="District"/>
    <s v="2"/>
    <s v="Bakersfield College"/>
    <s v="26"/>
    <x v="9"/>
    <s v="260"/>
    <s v="VP of Student Services"/>
    <s v="260A"/>
    <s v="VP of Student Services"/>
    <m/>
    <m/>
    <m/>
  </r>
  <r>
    <s v="BTC097"/>
    <x v="0"/>
    <s v="LABORF"/>
    <s v="2026"/>
    <n v="0"/>
    <s v="GU001"/>
    <s v="260VS0"/>
    <s v="2399"/>
    <s v="649090"/>
    <m/>
    <m/>
    <s v="0"/>
    <s v="District"/>
    <s v="2"/>
    <s v="Bakersfield College"/>
    <s v="26"/>
    <x v="9"/>
    <s v="260"/>
    <s v="VP of Student Services"/>
    <s v="260A"/>
    <s v="VP of Student Services"/>
    <m/>
    <m/>
    <m/>
  </r>
  <r>
    <s v="BTC159"/>
    <x v="0"/>
    <s v="LABORF"/>
    <s v="2026"/>
    <n v="0"/>
    <s v="GU001"/>
    <s v="260VS0"/>
    <s v="2399"/>
    <s v="649090"/>
    <m/>
    <m/>
    <s v="0"/>
    <s v="District"/>
    <s v="2"/>
    <s v="Bakersfield College"/>
    <s v="26"/>
    <x v="9"/>
    <s v="260"/>
    <s v="VP of Student Services"/>
    <s v="260A"/>
    <s v="VP of Student Services"/>
    <m/>
    <m/>
    <m/>
  </r>
  <r>
    <s v="BMC676"/>
    <x v="0"/>
    <s v="LABORF"/>
    <s v="2026"/>
    <n v="23546.78"/>
    <s v="GU001"/>
    <s v="267DK0"/>
    <s v="2191"/>
    <s v="679000"/>
    <m/>
    <m/>
    <s v="0"/>
    <s v="District"/>
    <s v="2"/>
    <s v="Bakersfield College"/>
    <s v="26"/>
    <x v="9"/>
    <s v="267"/>
    <s v="Dean of Student Services"/>
    <s v="267A"/>
    <s v="Dean of Student Services"/>
    <m/>
    <m/>
    <m/>
  </r>
  <r>
    <s v="BMF340"/>
    <x v="0"/>
    <s v="LABORF"/>
    <s v="2026"/>
    <n v="133923.54999999999"/>
    <s v="GU001"/>
    <s v="26CCG1"/>
    <s v="1231"/>
    <s v="631000"/>
    <m/>
    <m/>
    <s v="0"/>
    <s v="District"/>
    <s v="2"/>
    <s v="Bakersfield College"/>
    <s v="26"/>
    <x v="9"/>
    <s v="26C"/>
    <s v="Dean of Student Development Success"/>
    <s v="26CC"/>
    <s v="Dean of Student Develop Success"/>
    <m/>
    <m/>
    <m/>
  </r>
  <r>
    <s v="BMF158"/>
    <x v="0"/>
    <s v="LABORF"/>
    <s v="2026"/>
    <n v="131497.07999999999"/>
    <s v="GU001"/>
    <s v="26CCG1"/>
    <s v="1231"/>
    <s v="631000"/>
    <m/>
    <m/>
    <s v="0"/>
    <s v="District"/>
    <s v="2"/>
    <s v="Bakersfield College"/>
    <s v="26"/>
    <x v="9"/>
    <s v="26C"/>
    <s v="Dean of Student Development Success"/>
    <s v="26CC"/>
    <s v="Dean of Student Develop Success"/>
    <m/>
    <m/>
    <m/>
  </r>
  <r>
    <s v="BMF688"/>
    <x v="0"/>
    <s v="LABORF"/>
    <s v="2026"/>
    <n v="0"/>
    <s v="GU001"/>
    <s v="26CCG1"/>
    <s v="1231"/>
    <s v="631000"/>
    <m/>
    <m/>
    <s v="0"/>
    <s v="District"/>
    <s v="2"/>
    <s v="Bakersfield College"/>
    <s v="26"/>
    <x v="9"/>
    <s v="26C"/>
    <s v="Dean of Student Development Success"/>
    <s v="26CC"/>
    <s v="Dean of Student Develop Success"/>
    <m/>
    <m/>
    <m/>
  </r>
  <r>
    <s v="BMC037"/>
    <x v="0"/>
    <s v="LABORF"/>
    <s v="2026"/>
    <n v="77168.22"/>
    <s v="GU001"/>
    <s v="26DAR3"/>
    <s v="2191"/>
    <s v="649090"/>
    <m/>
    <m/>
    <s v="0"/>
    <s v="District"/>
    <s v="2"/>
    <s v="Bakersfield College"/>
    <s v="26"/>
    <x v="9"/>
    <s v="26D"/>
    <s v="Assoc VP - BC"/>
    <s v="26DA"/>
    <s v="Dir Outreach Services"/>
    <m/>
    <m/>
    <m/>
  </r>
  <r>
    <s v="BMN190"/>
    <x v="0"/>
    <s v="LABORF"/>
    <s v="2026"/>
    <n v="88888.51"/>
    <s v="GU001"/>
    <s v="26DAR3"/>
    <s v="2110"/>
    <s v="649090"/>
    <m/>
    <m/>
    <s v="0"/>
    <s v="District"/>
    <s v="2"/>
    <s v="Bakersfield College"/>
    <s v="26"/>
    <x v="9"/>
    <s v="26D"/>
    <s v="Assoc VP - BC"/>
    <s v="26DA"/>
    <s v="Dir Outreach Services"/>
    <m/>
    <m/>
    <m/>
  </r>
  <r>
    <s v="BMC809"/>
    <x v="0"/>
    <s v="LABORF"/>
    <s v="2026"/>
    <n v="38584.06"/>
    <s v="GU001"/>
    <s v="26DDEN"/>
    <s v="2191"/>
    <s v="679000"/>
    <m/>
    <m/>
    <s v="0"/>
    <s v="District"/>
    <s v="2"/>
    <s v="Bakersfield College"/>
    <s v="26"/>
    <x v="9"/>
    <s v="26D"/>
    <s v="Assoc VP - BC"/>
    <s v="26DA"/>
    <s v="Dir Outreach Services"/>
    <m/>
    <m/>
    <m/>
  </r>
  <r>
    <s v="BMN114"/>
    <x v="0"/>
    <s v="LABORF"/>
    <s v="2026"/>
    <n v="44444.26"/>
    <s v="GU001"/>
    <s v="26DDEN"/>
    <s v="2110"/>
    <s v="679000"/>
    <m/>
    <m/>
    <s v="0"/>
    <s v="District"/>
    <s v="2"/>
    <s v="Bakersfield College"/>
    <s v="26"/>
    <x v="9"/>
    <s v="26D"/>
    <s v="Assoc VP - BC"/>
    <s v="26DA"/>
    <s v="Dir Outreach Services"/>
    <m/>
    <m/>
    <m/>
  </r>
  <r>
    <s v="BMC561"/>
    <x v="0"/>
    <s v="LABORF"/>
    <s v="2026"/>
    <n v="34955.29"/>
    <s v="GU001"/>
    <s v="26DDEN"/>
    <s v="2191"/>
    <s v="679000"/>
    <m/>
    <m/>
    <s v="0"/>
    <s v="District"/>
    <s v="2"/>
    <s v="Bakersfield College"/>
    <s v="26"/>
    <x v="9"/>
    <s v="26D"/>
    <s v="Assoc VP - BC"/>
    <s v="26DA"/>
    <s v="Dir Outreach Services"/>
    <m/>
    <m/>
    <m/>
  </r>
  <r>
    <s v="BMC678"/>
    <x v="0"/>
    <s v="LABORF"/>
    <s v="2026"/>
    <n v="51982.42"/>
    <s v="RP008"/>
    <s v="26EDS1"/>
    <s v="2191"/>
    <s v="642000"/>
    <m/>
    <m/>
    <s v="0"/>
    <s v="District"/>
    <s v="2"/>
    <s v="Bakersfield College"/>
    <s v="26"/>
    <x v="9"/>
    <s v="26E"/>
    <s v="Assoc VP - BC"/>
    <s v="26ED"/>
    <s v="BC DSPS"/>
    <m/>
    <m/>
    <m/>
  </r>
  <r>
    <s v="BMF644"/>
    <x v="0"/>
    <s v="LABORF"/>
    <s v="2026"/>
    <n v="0"/>
    <s v="RP008"/>
    <s v="26EDS1"/>
    <s v="1231"/>
    <s v="642000"/>
    <m/>
    <m/>
    <s v="0"/>
    <s v="District"/>
    <s v="2"/>
    <s v="Bakersfield College"/>
    <s v="26"/>
    <x v="9"/>
    <s v="26E"/>
    <s v="Assoc VP - BC"/>
    <s v="26ED"/>
    <s v="BC DSPS"/>
    <m/>
    <m/>
    <m/>
  </r>
  <r>
    <s v="BMC553"/>
    <x v="0"/>
    <s v="LABORF"/>
    <s v="2026"/>
    <n v="44282.69"/>
    <s v="RP008"/>
    <s v="26EDS3"/>
    <s v="2191"/>
    <s v="642000"/>
    <m/>
    <m/>
    <s v="0"/>
    <s v="District"/>
    <s v="2"/>
    <s v="Bakersfield College"/>
    <s v="26"/>
    <x v="9"/>
    <s v="26E"/>
    <s v="Assoc VP - BC"/>
    <s v="26ED"/>
    <s v="BC DSPS"/>
    <m/>
    <m/>
    <m/>
  </r>
  <r>
    <s v="BMC803"/>
    <x v="0"/>
    <s v="LABORF"/>
    <s v="2026"/>
    <n v="40608.53"/>
    <s v="GU001"/>
    <s v="26FFA1"/>
    <s v="2191"/>
    <s v="646000"/>
    <m/>
    <m/>
    <s v="0"/>
    <s v="District"/>
    <s v="2"/>
    <s v="Bakersfield College"/>
    <s v="26"/>
    <x v="9"/>
    <s v="26F"/>
    <s v="Director Financial Aid"/>
    <s v="26FA"/>
    <s v="Director Financial Aid (New Queue)"/>
    <m/>
    <m/>
    <m/>
  </r>
  <r>
    <s v="BMN060"/>
    <x v="0"/>
    <s v="LABORF"/>
    <s v="2026"/>
    <n v="116282.94"/>
    <s v="GU001"/>
    <s v="26FFA1"/>
    <s v="2110"/>
    <s v="646000"/>
    <m/>
    <m/>
    <s v="0"/>
    <s v="District"/>
    <s v="2"/>
    <s v="Bakersfield College"/>
    <s v="26"/>
    <x v="9"/>
    <s v="26F"/>
    <s v="Director Financial Aid"/>
    <s v="26FA"/>
    <s v="Director Financial Aid (New Queue)"/>
    <m/>
    <m/>
    <m/>
  </r>
  <r>
    <s v="BMC139"/>
    <x v="0"/>
    <s v="LABORF"/>
    <s v="2026"/>
    <n v="24135.4"/>
    <s v="GU001"/>
    <s v="26FFA1"/>
    <s v="2191"/>
    <s v="646000"/>
    <m/>
    <m/>
    <s v="0"/>
    <s v="District"/>
    <s v="2"/>
    <s v="Bakersfield College"/>
    <s v="26"/>
    <x v="9"/>
    <s v="26F"/>
    <s v="Director Financial Aid"/>
    <s v="26FA"/>
    <s v="Director Financial Aid (New Queue)"/>
    <m/>
    <m/>
    <m/>
  </r>
  <r>
    <s v="BMC227"/>
    <x v="0"/>
    <s v="LABORF"/>
    <s v="2026"/>
    <n v="61790.73"/>
    <s v="RP400"/>
    <s v="26FFA4"/>
    <s v="2191"/>
    <s v="646000"/>
    <s v="BFALCA"/>
    <m/>
    <s v="0"/>
    <s v="District"/>
    <s v="2"/>
    <s v="Bakersfield College"/>
    <s v="26"/>
    <x v="9"/>
    <s v="26F"/>
    <s v="Director Financial Aid"/>
    <s v="26FA"/>
    <s v="Director Financial Aid (New Queue)"/>
    <m/>
    <m/>
    <m/>
  </r>
  <r>
    <s v="BMC134"/>
    <x v="0"/>
    <s v="LABORF"/>
    <s v="2026"/>
    <n v="38616.65"/>
    <s v="RP350"/>
    <s v="26GCW1"/>
    <s v="2191"/>
    <s v="641010"/>
    <s v="CALLCO"/>
    <m/>
    <s v="0"/>
    <s v="District"/>
    <s v="2"/>
    <s v="Bakersfield College"/>
    <s v="26"/>
    <x v="9"/>
    <s v="26G"/>
    <s v="Assoc VP - BC"/>
    <s v="26GA"/>
    <s v="EOPS/CARE"/>
    <m/>
    <m/>
    <m/>
  </r>
  <r>
    <s v="BMC814"/>
    <x v="0"/>
    <s v="LABORF"/>
    <s v="2026"/>
    <n v="77168.22"/>
    <s v="RP005"/>
    <s v="26GEO1"/>
    <s v="2191"/>
    <s v="643000"/>
    <s v="EOPLCB"/>
    <m/>
    <s v="0"/>
    <s v="District"/>
    <s v="2"/>
    <s v="Bakersfield College"/>
    <s v="26"/>
    <x v="9"/>
    <s v="26G"/>
    <s v="Assoc VP - BC"/>
    <s v="26GA"/>
    <s v="EOPS/CARE"/>
    <m/>
    <m/>
    <m/>
  </r>
  <r>
    <s v="BMF573"/>
    <x v="0"/>
    <s v="LABORF"/>
    <s v="2026"/>
    <n v="75275.33"/>
    <s v="RP023"/>
    <s v="26GFY1"/>
    <s v="1231"/>
    <s v="649090"/>
    <s v="NXULCA"/>
    <m/>
    <s v="0"/>
    <s v="District"/>
    <s v="2"/>
    <s v="Bakersfield College"/>
    <s v="26"/>
    <x v="9"/>
    <s v="26G"/>
    <s v="Assoc VP - BC"/>
    <s v="26GA"/>
    <s v="EOPS/CARE"/>
    <m/>
    <m/>
    <m/>
  </r>
  <r>
    <s v="BMC749"/>
    <x v="0"/>
    <s v="LABORF"/>
    <s v="2026"/>
    <n v="63335.53"/>
    <s v="GU001"/>
    <s v="26HAR1"/>
    <s v="2191"/>
    <s v="620000"/>
    <m/>
    <m/>
    <s v="0"/>
    <s v="District"/>
    <s v="2"/>
    <s v="Bakersfield College"/>
    <s v="26"/>
    <x v="9"/>
    <s v="26H"/>
    <s v="ADMISSIONS &amp; RECS."/>
    <s v="26HA"/>
    <s v="ADMISSIONS &amp; RECS."/>
    <m/>
    <m/>
    <m/>
  </r>
  <r>
    <s v="BMC217"/>
    <x v="0"/>
    <s v="LABORF"/>
    <s v="2026"/>
    <n v="60283.63"/>
    <s v="GU001"/>
    <s v="26HAR1"/>
    <s v="2191"/>
    <s v="620000"/>
    <m/>
    <m/>
    <s v="0"/>
    <s v="District"/>
    <s v="2"/>
    <s v="Bakersfield College"/>
    <s v="26"/>
    <x v="9"/>
    <s v="26H"/>
    <s v="ADMISSIONS &amp; RECS."/>
    <s v="26HA"/>
    <s v="ADMISSIONS &amp; RECS."/>
    <m/>
    <m/>
    <m/>
  </r>
  <r>
    <s v="BMC855"/>
    <x v="0"/>
    <s v="LABORF"/>
    <s v="2026"/>
    <n v="60283.63"/>
    <s v="GU001"/>
    <s v="26HAR1"/>
    <s v="2191"/>
    <s v="620000"/>
    <m/>
    <m/>
    <s v="0"/>
    <s v="District"/>
    <s v="2"/>
    <s v="Bakersfield College"/>
    <s v="26"/>
    <x v="9"/>
    <s v="26H"/>
    <s v="ADMISSIONS &amp; RECS."/>
    <s v="26HA"/>
    <s v="ADMISSIONS &amp; RECS."/>
    <m/>
    <m/>
    <m/>
  </r>
  <r>
    <s v="BMM079"/>
    <x v="0"/>
    <s v="LABORF"/>
    <s v="2026"/>
    <n v="9561.83"/>
    <s v="RP131"/>
    <s v="26JFG1"/>
    <s v="1214"/>
    <s v="649080"/>
    <s v="FKCSNX"/>
    <m/>
    <s v="0"/>
    <s v="District"/>
    <s v="2"/>
    <s v="Bakersfield College"/>
    <s v="26"/>
    <x v="9"/>
    <s v="26J"/>
    <s v="Director Special Programs"/>
    <s v="26JF"/>
    <s v="BC Foster Care Grants"/>
    <m/>
    <m/>
    <m/>
  </r>
  <r>
    <s v="BMC679"/>
    <x v="0"/>
    <s v="LABORF"/>
    <s v="2026"/>
    <n v="2389.41"/>
    <s v="RP131"/>
    <s v="26JFG1"/>
    <s v="2191"/>
    <s v="649080"/>
    <s v="FKCSNX"/>
    <m/>
    <s v="0"/>
    <s v="District"/>
    <s v="2"/>
    <s v="Bakersfield College"/>
    <s v="26"/>
    <x v="9"/>
    <s v="26J"/>
    <s v="Director Special Programs"/>
    <s v="26JF"/>
    <s v="BC Foster Care Grants"/>
    <m/>
    <m/>
    <m/>
  </r>
  <r>
    <s v="BMC659"/>
    <x v="0"/>
    <s v="LABORF"/>
    <s v="2026"/>
    <n v="0"/>
    <s v="RP025"/>
    <s v="26JRS1"/>
    <s v="2191"/>
    <s v="649090"/>
    <m/>
    <m/>
    <s v="0"/>
    <s v="District"/>
    <s v="2"/>
    <s v="Bakersfield College"/>
    <s v="26"/>
    <x v="9"/>
    <s v="26J"/>
    <s v="Director Special Programs"/>
    <s v="26JR"/>
    <s v="BC Dream Resource"/>
    <m/>
    <m/>
    <m/>
  </r>
  <r>
    <s v="BMC865"/>
    <x v="0"/>
    <s v="LABORF"/>
    <s v="2026"/>
    <n v="48270.81"/>
    <s v="GU001"/>
    <s v="26KCG2"/>
    <s v="2191"/>
    <s v="649040"/>
    <m/>
    <m/>
    <s v="0"/>
    <s v="District"/>
    <s v="2"/>
    <s v="Bakersfield College"/>
    <s v="26"/>
    <x v="9"/>
    <s v="26K"/>
    <s v="Director Transfer Pathways"/>
    <s v="26KC"/>
    <s v="BC INTERNATIONAL"/>
    <m/>
    <m/>
    <m/>
  </r>
  <r>
    <s v="BMN062"/>
    <x v="0"/>
    <s v="LABORF"/>
    <s v="2026"/>
    <n v="44444.26"/>
    <s v="RP384"/>
    <s v="26LEQA"/>
    <s v="2110"/>
    <s v="649090"/>
    <m/>
    <m/>
    <s v="0"/>
    <s v="District"/>
    <s v="2"/>
    <s v="Bakersfield College"/>
    <s v="26"/>
    <x v="9"/>
    <s v="26L"/>
    <s v="Dir Categorical Programs"/>
    <s v="26LA"/>
    <s v="Categorical Programs"/>
    <m/>
    <m/>
    <m/>
  </r>
  <r>
    <s v="BMC613"/>
    <x v="0"/>
    <s v="LABORF"/>
    <s v="2026"/>
    <n v="0"/>
    <s v="RP384"/>
    <s v="26LEQA"/>
    <s v="2191"/>
    <s v="649090"/>
    <m/>
    <m/>
    <s v="0"/>
    <s v="District"/>
    <s v="2"/>
    <s v="Bakersfield College"/>
    <s v="26"/>
    <x v="9"/>
    <s v="26L"/>
    <s v="Dir Categorical Programs"/>
    <s v="26LA"/>
    <s v="Categorical Programs"/>
    <m/>
    <m/>
    <m/>
  </r>
  <r>
    <s v="BMC688"/>
    <x v="0"/>
    <s v="LABORF"/>
    <s v="2026"/>
    <n v="36724.93"/>
    <s v="RP384"/>
    <s v="26LEQA"/>
    <s v="2191"/>
    <s v="649090"/>
    <m/>
    <m/>
    <s v="0"/>
    <s v="District"/>
    <s v="2"/>
    <s v="Bakersfield College"/>
    <s v="26"/>
    <x v="9"/>
    <s v="26L"/>
    <s v="Dir Categorical Programs"/>
    <s v="26LA"/>
    <s v="Categorical Programs"/>
    <m/>
    <m/>
    <m/>
  </r>
  <r>
    <s v="BMC844"/>
    <x v="0"/>
    <s v="LABORF"/>
    <s v="2026"/>
    <n v="34955.26"/>
    <s v="RP384"/>
    <s v="26LEQA"/>
    <s v="2191"/>
    <s v="649090"/>
    <m/>
    <m/>
    <s v="0"/>
    <s v="District"/>
    <s v="2"/>
    <s v="Bakersfield College"/>
    <s v="26"/>
    <x v="9"/>
    <s v="26L"/>
    <s v="Dir Categorical Programs"/>
    <s v="26LA"/>
    <s v="Categorical Programs"/>
    <m/>
    <m/>
    <m/>
  </r>
  <r>
    <s v="BMC789"/>
    <x v="0"/>
    <s v="LABORF"/>
    <s v="2026"/>
    <n v="38584.11"/>
    <s v="RP384"/>
    <s v="26LEQB"/>
    <s v="2191"/>
    <s v="649090"/>
    <m/>
    <m/>
    <s v="0"/>
    <s v="District"/>
    <s v="2"/>
    <s v="Bakersfield College"/>
    <s v="26"/>
    <x v="9"/>
    <s v="26L"/>
    <s v="Dir Categorical Programs"/>
    <s v="26LA"/>
    <s v="Categorical Programs"/>
    <m/>
    <m/>
    <m/>
  </r>
  <r>
    <s v="BMN129"/>
    <x v="0"/>
    <s v="LABORF"/>
    <s v="2026"/>
    <n v="44444.25"/>
    <s v="RP384"/>
    <s v="26LEQB"/>
    <s v="2110"/>
    <s v="649090"/>
    <m/>
    <m/>
    <s v="0"/>
    <s v="District"/>
    <s v="2"/>
    <s v="Bakersfield College"/>
    <s v="26"/>
    <x v="9"/>
    <s v="26L"/>
    <s v="Dir Categorical Programs"/>
    <s v="26LA"/>
    <s v="Categorical Programs"/>
    <m/>
    <m/>
    <m/>
  </r>
  <r>
    <s v="BMN199"/>
    <x v="0"/>
    <s v="LABORF"/>
    <s v="2026"/>
    <n v="44444.26"/>
    <s v="RP384"/>
    <s v="26LEQB"/>
    <s v="2110"/>
    <s v="649090"/>
    <m/>
    <m/>
    <s v="0"/>
    <s v="District"/>
    <s v="2"/>
    <s v="Bakersfield College"/>
    <s v="26"/>
    <x v="9"/>
    <s v="26L"/>
    <s v="Dir Categorical Programs"/>
    <s v="26LA"/>
    <s v="Categorical Programs"/>
    <m/>
    <m/>
    <m/>
  </r>
  <r>
    <s v="BMN106"/>
    <x v="0"/>
    <s v="LABORF"/>
    <s v="2026"/>
    <n v="43360.25"/>
    <s v="RP384"/>
    <s v="26LEQB"/>
    <s v="2110"/>
    <s v="649090"/>
    <m/>
    <m/>
    <s v="0"/>
    <s v="District"/>
    <s v="2"/>
    <s v="Bakersfield College"/>
    <s v="26"/>
    <x v="9"/>
    <s v="26L"/>
    <s v="Dir Categorical Programs"/>
    <s v="26LA"/>
    <s v="Categorical Programs"/>
    <m/>
    <m/>
    <m/>
  </r>
  <r>
    <s v="BMM085"/>
    <x v="0"/>
    <s v="LABORF"/>
    <s v="2026"/>
    <n v="163524.44"/>
    <s v="GU001"/>
    <s v="26NDN0"/>
    <s v="1214"/>
    <s v="679000"/>
    <m/>
    <m/>
    <s v="0"/>
    <s v="District"/>
    <s v="2"/>
    <s v="Bakersfield College"/>
    <s v="26"/>
    <x v="9"/>
    <s v="26N"/>
    <s v="Dean Enrollment Svs"/>
    <s v="26NA"/>
    <s v="Dean Enrollment Svs"/>
    <m/>
    <m/>
    <m/>
  </r>
  <r>
    <s v="BMN197"/>
    <x v="0"/>
    <s v="LABORF"/>
    <s v="2026"/>
    <n v="113446.77"/>
    <s v="RS4001"/>
    <s v="26PCAS"/>
    <s v="2110"/>
    <s v="643020"/>
    <s v="CASSAD"/>
    <m/>
    <s v="0"/>
    <s v="District"/>
    <s v="2"/>
    <s v="Bakersfield College"/>
    <s v="26"/>
    <x v="9"/>
    <s v="26P"/>
    <s v="BC Cal SOAP"/>
    <s v="26PA"/>
    <s v="BC Cal SOAP"/>
    <m/>
    <m/>
    <m/>
  </r>
  <r>
    <s v="CMC231"/>
    <x v="0"/>
    <s v="LABORF"/>
    <s v="2026"/>
    <n v="35829.14"/>
    <s v="GU001"/>
    <s v="406IT1"/>
    <s v="2191"/>
    <s v="678000"/>
    <m/>
    <s v="CM"/>
    <s v="0"/>
    <s v="District"/>
    <s v="4"/>
    <s v="Cerro Coso College"/>
    <s v="40"/>
    <x v="10"/>
    <s v="406"/>
    <s v="Information Technology"/>
    <s v="406A"/>
    <s v="Information Technology"/>
    <m/>
    <m/>
    <m/>
  </r>
  <r>
    <s v="CPE012"/>
    <x v="0"/>
    <s v="LABORF"/>
    <s v="2026"/>
    <n v="0"/>
    <s v="GU001"/>
    <s v="409PI1"/>
    <s v="2311"/>
    <s v="671000"/>
    <s v="CC1TIM"/>
    <s v="CI"/>
    <s v="0"/>
    <s v="District"/>
    <s v="4"/>
    <s v="Cerro Coso College"/>
    <s v="40"/>
    <x v="10"/>
    <s v="409"/>
    <s v="Public Information-Extrnl Relations"/>
    <s v="409A"/>
    <s v="Public Information-Extrnl Relations"/>
    <m/>
    <m/>
    <m/>
  </r>
  <r>
    <s v="CMC261"/>
    <x v="0"/>
    <s v="LABORF"/>
    <s v="2026"/>
    <n v="28715.55"/>
    <s v="GU001"/>
    <s v="409PS1"/>
    <s v="2191"/>
    <s v="677040"/>
    <m/>
    <s v="CI"/>
    <s v="0"/>
    <s v="District"/>
    <s v="4"/>
    <s v="Cerro Coso College"/>
    <s v="40"/>
    <x v="10"/>
    <s v="409"/>
    <s v="Public Information-Extrnl Relations"/>
    <s v="409A"/>
    <s v="Public Information-Extrnl Relations"/>
    <m/>
    <m/>
    <m/>
  </r>
  <r>
    <s v="CMN038"/>
    <x v="0"/>
    <s v="LABORF"/>
    <s v="2026"/>
    <n v="8851.44"/>
    <s v="RP384"/>
    <s v="40KEQA"/>
    <s v="2110"/>
    <s v="649090"/>
    <m/>
    <s v="CI"/>
    <s v="0"/>
    <s v="District"/>
    <s v="4"/>
    <s v="Cerro Coso College"/>
    <s v="40"/>
    <x v="10"/>
    <s v="40K"/>
    <s v="Equity"/>
    <s v="40KA"/>
    <s v="Equity"/>
    <m/>
    <m/>
    <m/>
  </r>
  <r>
    <s v="CMN034"/>
    <x v="0"/>
    <s v="LABORF"/>
    <s v="2026"/>
    <n v="11344.68"/>
    <s v="RP384"/>
    <s v="40KEQA"/>
    <s v="2110"/>
    <s v="649090"/>
    <m/>
    <s v="CI"/>
    <s v="0"/>
    <s v="District"/>
    <s v="4"/>
    <s v="Cerro Coso College"/>
    <s v="40"/>
    <x v="10"/>
    <s v="40K"/>
    <s v="Equity"/>
    <s v="40KA"/>
    <s v="Equity"/>
    <m/>
    <m/>
    <m/>
  </r>
  <r>
    <s v="CMC252"/>
    <x v="0"/>
    <s v="LABORF"/>
    <s v="2026"/>
    <n v="3327.1"/>
    <s v="RP384"/>
    <s v="40KEQA"/>
    <s v="2191"/>
    <s v="649090"/>
    <m/>
    <s v="CI"/>
    <s v="0"/>
    <s v="District"/>
    <s v="4"/>
    <s v="Cerro Coso College"/>
    <s v="40"/>
    <x v="10"/>
    <s v="40K"/>
    <s v="Equity"/>
    <s v="40KA"/>
    <s v="Equity"/>
    <m/>
    <m/>
    <m/>
  </r>
  <r>
    <s v="CMC159"/>
    <x v="0"/>
    <s v="LABORF"/>
    <s v="2026"/>
    <n v="4634.3"/>
    <s v="RP384"/>
    <s v="40KEQA"/>
    <s v="2191"/>
    <s v="649090"/>
    <m/>
    <s v="CI"/>
    <s v="0"/>
    <s v="District"/>
    <s v="4"/>
    <s v="Cerro Coso College"/>
    <s v="40"/>
    <x v="10"/>
    <s v="40K"/>
    <s v="Equity"/>
    <s v="40KA"/>
    <s v="Equity"/>
    <m/>
    <m/>
    <m/>
  </r>
  <r>
    <s v="CMC159"/>
    <x v="0"/>
    <s v="LABORF"/>
    <s v="2026"/>
    <n v="4634.3"/>
    <s v="RP384"/>
    <s v="40KEQB"/>
    <s v="2191"/>
    <s v="649090"/>
    <m/>
    <s v="CI"/>
    <s v="0"/>
    <s v="District"/>
    <s v="4"/>
    <s v="Cerro Coso College"/>
    <s v="40"/>
    <x v="10"/>
    <s v="40K"/>
    <s v="Equity"/>
    <s v="40KA"/>
    <s v="Equity"/>
    <m/>
    <m/>
    <m/>
  </r>
  <r>
    <s v="CMC059"/>
    <x v="0"/>
    <s v="LABORF"/>
    <s v="2026"/>
    <n v="1470.62"/>
    <s v="RP384"/>
    <s v="40KEQB"/>
    <s v="2191"/>
    <s v="649090"/>
    <m/>
    <s v="CI"/>
    <s v="0"/>
    <s v="District"/>
    <s v="4"/>
    <s v="Cerro Coso College"/>
    <s v="40"/>
    <x v="10"/>
    <s v="40K"/>
    <s v="Equity"/>
    <s v="40KA"/>
    <s v="Equity"/>
    <m/>
    <m/>
    <m/>
  </r>
  <r>
    <s v="CMM022"/>
    <x v="0"/>
    <s v="LABORF"/>
    <s v="2026"/>
    <n v="1378.95"/>
    <s v="RP384"/>
    <s v="40KEQB"/>
    <s v="1214"/>
    <s v="649090"/>
    <m/>
    <s v="CI"/>
    <s v="0"/>
    <s v="District"/>
    <s v="4"/>
    <s v="Cerro Coso College"/>
    <s v="40"/>
    <x v="10"/>
    <s v="40K"/>
    <s v="Equity"/>
    <s v="40KA"/>
    <s v="Equity"/>
    <m/>
    <m/>
    <m/>
  </r>
  <r>
    <s v="CMN034"/>
    <x v="0"/>
    <s v="LABORF"/>
    <s v="2026"/>
    <n v="11344.68"/>
    <s v="RP384"/>
    <s v="40KEQB"/>
    <s v="2110"/>
    <s v="649090"/>
    <m/>
    <s v="CI"/>
    <s v="0"/>
    <s v="District"/>
    <s v="4"/>
    <s v="Cerro Coso College"/>
    <s v="40"/>
    <x v="10"/>
    <s v="40K"/>
    <s v="Equity"/>
    <s v="40KA"/>
    <s v="Equity"/>
    <m/>
    <m/>
    <m/>
  </r>
  <r>
    <s v="CMN028"/>
    <x v="0"/>
    <s v="LABORF"/>
    <s v="2026"/>
    <n v="42222.04"/>
    <s v="GU001"/>
    <s v="40LFO1"/>
    <s v="2110"/>
    <s v="709000"/>
    <m/>
    <s v="CI"/>
    <s v="0"/>
    <s v="District"/>
    <s v="4"/>
    <s v="Cerro Coso College"/>
    <s v="40"/>
    <x v="10"/>
    <s v="40L"/>
    <s v="Foundation"/>
    <s v="40LA"/>
    <s v="Foundation"/>
    <m/>
    <m/>
    <m/>
  </r>
  <r>
    <s v="CMN040"/>
    <x v="0"/>
    <s v="LABORF"/>
    <s v="2026"/>
    <n v="18761.259999999998"/>
    <s v="RP043"/>
    <s v="410SV1"/>
    <s v="2110"/>
    <s v="633000"/>
    <m/>
    <s v="CI"/>
    <s v="0"/>
    <s v="District"/>
    <s v="4"/>
    <s v="Cerro Coso College"/>
    <s v="41"/>
    <x v="11"/>
    <s v="410"/>
    <s v="VP Academic Affairs"/>
    <s v="410A"/>
    <s v="CC - VP Academic Affairs"/>
    <m/>
    <m/>
    <m/>
  </r>
  <r>
    <s v="CO2470"/>
    <x v="0"/>
    <s v="LABORF"/>
    <s v="2026"/>
    <n v="0"/>
    <s v="GU001"/>
    <s v="410VI0"/>
    <s v="1330"/>
    <s v="089900"/>
    <m/>
    <s v="CI"/>
    <s v="0"/>
    <s v="District"/>
    <s v="4"/>
    <s v="Cerro Coso College"/>
    <s v="41"/>
    <x v="11"/>
    <s v="410"/>
    <s v="VP Academic Affairs"/>
    <s v="410A"/>
    <s v="CC - VP Academic Affairs"/>
    <m/>
    <m/>
    <m/>
  </r>
  <r>
    <s v="CA2470"/>
    <x v="0"/>
    <s v="LABORF"/>
    <s v="2026"/>
    <n v="0"/>
    <s v="GU001"/>
    <s v="410VI0"/>
    <s v="1310"/>
    <s v="089900"/>
    <m/>
    <s v="CI"/>
    <s v="0"/>
    <s v="District"/>
    <s v="4"/>
    <s v="Cerro Coso College"/>
    <s v="41"/>
    <x v="11"/>
    <s v="410"/>
    <s v="VP Academic Affairs"/>
    <s v="410A"/>
    <s v="CC - VP Academic Affairs"/>
    <m/>
    <m/>
    <m/>
  </r>
  <r>
    <s v="CZ2550"/>
    <x v="0"/>
    <s v="LABORF"/>
    <s v="2026"/>
    <n v="0"/>
    <s v="GU001"/>
    <s v="410VI0"/>
    <s v="1419"/>
    <s v="601000"/>
    <m/>
    <s v="CI"/>
    <s v="0"/>
    <s v="District"/>
    <s v="4"/>
    <s v="Cerro Coso College"/>
    <s v="41"/>
    <x v="11"/>
    <s v="410"/>
    <s v="VP Academic Affairs"/>
    <s v="410A"/>
    <s v="CC - VP Academic Affairs"/>
    <m/>
    <m/>
    <m/>
  </r>
  <r>
    <s v="CMF140"/>
    <x v="0"/>
    <s v="LABORF"/>
    <s v="2026"/>
    <n v="83298.58"/>
    <s v="GU001"/>
    <s v="411AH1"/>
    <s v="1100"/>
    <s v="120100"/>
    <m/>
    <s v="CI"/>
    <s v="0"/>
    <s v="District"/>
    <s v="4"/>
    <s v="Cerro Coso College"/>
    <s v="41"/>
    <x v="11"/>
    <s v="411"/>
    <s v="Dean of Career Technical Education"/>
    <s v="411A"/>
    <s v="Dean of Career Technical Education"/>
    <m/>
    <m/>
    <m/>
  </r>
  <r>
    <s v="CMF149"/>
    <x v="0"/>
    <s v="LABORF"/>
    <s v="2026"/>
    <n v="10225.870000000001"/>
    <s v="GU001"/>
    <s v="411AH1"/>
    <s v="1252"/>
    <s v="601000"/>
    <m/>
    <s v="CI"/>
    <s v="0"/>
    <s v="District"/>
    <s v="4"/>
    <s v="Cerro Coso College"/>
    <s v="41"/>
    <x v="11"/>
    <s v="411"/>
    <s v="Dean of Career Technical Education"/>
    <s v="411A"/>
    <s v="Dean of Career Technical Education"/>
    <m/>
    <m/>
    <m/>
  </r>
  <r>
    <s v="CTF001"/>
    <x v="0"/>
    <s v="LABORF"/>
    <s v="2026"/>
    <n v="47706.34"/>
    <s v="GU001"/>
    <s v="411AH1"/>
    <s v="1311"/>
    <s v="120100"/>
    <m/>
    <s v="CI"/>
    <s v="0"/>
    <s v="District"/>
    <s v="4"/>
    <s v="Cerro Coso College"/>
    <s v="41"/>
    <x v="11"/>
    <s v="411"/>
    <s v="Dean of Career Technical Education"/>
    <s v="411A"/>
    <s v="Dean of Career Technical Education"/>
    <m/>
    <m/>
    <m/>
  </r>
  <r>
    <s v="CMF045"/>
    <x v="0"/>
    <s v="LABORF"/>
    <s v="2026"/>
    <n v="62936.08"/>
    <s v="GU001"/>
    <s v="411BU1"/>
    <s v="1100"/>
    <s v="050100"/>
    <m/>
    <s v="CB"/>
    <s v="0"/>
    <s v="District"/>
    <s v="4"/>
    <s v="Cerro Coso College"/>
    <s v="41"/>
    <x v="11"/>
    <s v="411"/>
    <s v="Dean of Career Technical Education"/>
    <s v="411A"/>
    <s v="Dean of Career Technical Education"/>
    <m/>
    <m/>
    <m/>
  </r>
  <r>
    <s v="CMF106"/>
    <x v="0"/>
    <s v="LABORF"/>
    <s v="2026"/>
    <n v="110649.45"/>
    <s v="GU001"/>
    <s v="411CI1"/>
    <s v="1100"/>
    <s v="130500"/>
    <m/>
    <s v="CI"/>
    <s v="0"/>
    <s v="District"/>
    <s v="4"/>
    <s v="Cerro Coso College"/>
    <s v="41"/>
    <x v="11"/>
    <s v="411"/>
    <s v="Dean of Career Technical Education"/>
    <s v="411A"/>
    <s v="Dean of Career Technical Education"/>
    <m/>
    <m/>
    <m/>
  </r>
  <r>
    <s v="CMF154"/>
    <x v="0"/>
    <s v="LABORF"/>
    <s v="2026"/>
    <n v="132619.64000000001"/>
    <s v="GU001"/>
    <s v="411CI1"/>
    <s v="1100"/>
    <s v="130500"/>
    <m/>
    <s v="CI"/>
    <s v="0"/>
    <s v="District"/>
    <s v="4"/>
    <s v="Cerro Coso College"/>
    <s v="41"/>
    <x v="11"/>
    <s v="411"/>
    <s v="Dean of Career Technical Education"/>
    <s v="411A"/>
    <s v="Dean of Career Technical Education"/>
    <m/>
    <m/>
    <m/>
  </r>
  <r>
    <s v="CMF225"/>
    <x v="0"/>
    <s v="LABORF"/>
    <s v="2026"/>
    <n v="100242.94"/>
    <s v="GU001"/>
    <s v="411IL1"/>
    <s v="1100"/>
    <s v="095600"/>
    <m/>
    <s v="CI"/>
    <s v="0"/>
    <s v="District"/>
    <s v="4"/>
    <s v="Cerro Coso College"/>
    <s v="41"/>
    <x v="11"/>
    <s v="411"/>
    <s v="Dean of Career Technical Education"/>
    <s v="411A"/>
    <s v="Dean of Career Technical Education"/>
    <m/>
    <m/>
    <m/>
  </r>
  <r>
    <s v="CPE026"/>
    <x v="0"/>
    <s v="LABORF"/>
    <s v="2026"/>
    <n v="0"/>
    <s v="RP676"/>
    <s v="411JS3"/>
    <s v="2311"/>
    <s v="601000"/>
    <m/>
    <s v="CT"/>
    <s v="0"/>
    <s v="District"/>
    <s v="4"/>
    <s v="Cerro Coso College"/>
    <s v="41"/>
    <x v="11"/>
    <s v="411"/>
    <s v="Dean of Career Technical Education"/>
    <s v="411A"/>
    <s v="Dean of Career Technical Education"/>
    <m/>
    <m/>
    <m/>
  </r>
  <r>
    <s v="CMC287"/>
    <x v="0"/>
    <s v="LABORF"/>
    <s v="2026"/>
    <n v="19017.95"/>
    <s v="RP115"/>
    <s v="411NE1"/>
    <s v="2211"/>
    <s v="120100"/>
    <m/>
    <s v="CI"/>
    <s v="0"/>
    <s v="District"/>
    <s v="4"/>
    <s v="Cerro Coso College"/>
    <s v="41"/>
    <x v="11"/>
    <s v="411"/>
    <s v="Dean of Career Technical Education"/>
    <s v="411A"/>
    <s v="Dean of Career Technical Education"/>
    <m/>
    <m/>
    <m/>
  </r>
  <r>
    <s v="CMF210"/>
    <x v="0"/>
    <s v="LABORF"/>
    <s v="2026"/>
    <n v="8160.81"/>
    <s v="GU001"/>
    <s v="411PU1"/>
    <s v="1252"/>
    <s v="601000"/>
    <m/>
    <s v="CI"/>
    <s v="0"/>
    <s v="District"/>
    <s v="4"/>
    <s v="Cerro Coso College"/>
    <s v="41"/>
    <x v="11"/>
    <s v="411"/>
    <s v="Dean of Career Technical Education"/>
    <s v="411A"/>
    <s v="Dean of Career Technical Education"/>
    <m/>
    <m/>
    <m/>
  </r>
  <r>
    <s v="CPE045"/>
    <x v="0"/>
    <s v="LABORF"/>
    <s v="2026"/>
    <n v="0"/>
    <s v="RP613"/>
    <s v="411WL9"/>
    <s v="2394"/>
    <s v="601000"/>
    <m/>
    <s v="CI"/>
    <s v="0"/>
    <s v="District"/>
    <s v="4"/>
    <s v="Cerro Coso College"/>
    <s v="41"/>
    <x v="11"/>
    <s v="411"/>
    <s v="Dean of Career Technical Education"/>
    <s v="411A"/>
    <s v="Dean of Career Technical Education"/>
    <m/>
    <m/>
    <m/>
  </r>
  <r>
    <s v="CEC013"/>
    <x v="0"/>
    <s v="LABORF"/>
    <s v="2026"/>
    <n v="0"/>
    <s v="RP613"/>
    <s v="411WL9"/>
    <s v="2191"/>
    <s v="601000"/>
    <s v="C78233"/>
    <s v="CT"/>
    <s v="0"/>
    <s v="District"/>
    <s v="4"/>
    <s v="Cerro Coso College"/>
    <s v="41"/>
    <x v="11"/>
    <s v="411"/>
    <s v="Dean of Career Technical Education"/>
    <s v="411A"/>
    <s v="Dean of Career Technical Education"/>
    <m/>
    <m/>
    <m/>
  </r>
  <r>
    <s v="CMF215"/>
    <x v="0"/>
    <s v="LABORF"/>
    <s v="2026"/>
    <n v="24930.86"/>
    <s v="RP613"/>
    <s v="411WR9"/>
    <s v="1231"/>
    <s v="631000"/>
    <s v="R84668"/>
    <s v="CI"/>
    <s v="0"/>
    <s v="District"/>
    <s v="4"/>
    <s v="Cerro Coso College"/>
    <s v="41"/>
    <x v="11"/>
    <s v="411"/>
    <s v="Dean of Career Technical Education"/>
    <s v="411A"/>
    <s v="Dean of Career Technical Education"/>
    <m/>
    <m/>
    <m/>
  </r>
  <r>
    <s v="CMC282"/>
    <x v="0"/>
    <s v="LABORF"/>
    <s v="2026"/>
    <n v="41369.68"/>
    <s v="RP028"/>
    <s v="41CTXE"/>
    <s v="2191"/>
    <s v="601000"/>
    <m/>
    <s v="CI"/>
    <s v="0"/>
    <s v="District"/>
    <s v="4"/>
    <s v="Cerro Coso College"/>
    <s v="41"/>
    <x v="11"/>
    <s v="41C"/>
    <s v="Director of Distance Learning"/>
    <s v="41CA"/>
    <s v="Director of Distance Learning"/>
    <m/>
    <m/>
    <m/>
  </r>
  <r>
    <s v="CMC282"/>
    <x v="0"/>
    <s v="LABORF"/>
    <s v="2026"/>
    <n v="26142.7"/>
    <s v="RP028"/>
    <s v="41CTXF"/>
    <s v="2191"/>
    <s v="601000"/>
    <m/>
    <s v="CI"/>
    <s v="0"/>
    <s v="District"/>
    <s v="4"/>
    <s v="Cerro Coso College"/>
    <s v="41"/>
    <x v="11"/>
    <s v="41C"/>
    <s v="Director of Distance Learning"/>
    <s v="41CA"/>
    <s v="Director of Distance Learning"/>
    <m/>
    <m/>
    <m/>
  </r>
  <r>
    <s v="CMF133"/>
    <x v="0"/>
    <s v="LABORF"/>
    <s v="2026"/>
    <n v="155554.72"/>
    <s v="GU001"/>
    <s v="41EMA1"/>
    <s v="1100"/>
    <s v="170100"/>
    <m/>
    <s v="CT"/>
    <s v="0"/>
    <s v="District"/>
    <s v="4"/>
    <s v="Cerro Coso College"/>
    <s v="41"/>
    <x v="11"/>
    <s v="41E"/>
    <s v="Dean, Liberal Arts &amp; Science"/>
    <s v="41EC"/>
    <s v="CC-Mathematics"/>
    <m/>
    <m/>
    <m/>
  </r>
  <r>
    <s v="CMF126"/>
    <x v="0"/>
    <s v="LABORF"/>
    <s v="2026"/>
    <n v="154352.70000000001"/>
    <s v="GU001"/>
    <s v="41EMA1"/>
    <s v="1100"/>
    <s v="170100"/>
    <m/>
    <s v="CI"/>
    <s v="0"/>
    <s v="District"/>
    <s v="4"/>
    <s v="Cerro Coso College"/>
    <s v="41"/>
    <x v="11"/>
    <s v="41E"/>
    <s v="Dean, Liberal Arts &amp; Science"/>
    <s v="41EC"/>
    <s v="CC-Mathematics"/>
    <m/>
    <m/>
    <m/>
  </r>
  <r>
    <s v="CMF133"/>
    <x v="0"/>
    <s v="LABORF"/>
    <s v="2026"/>
    <n v="10264.19"/>
    <s v="GU001"/>
    <s v="41EMA1"/>
    <s v="1252"/>
    <s v="601000"/>
    <m/>
    <s v="CI"/>
    <s v="0"/>
    <s v="District"/>
    <s v="4"/>
    <s v="Cerro Coso College"/>
    <s v="41"/>
    <x v="11"/>
    <s v="41E"/>
    <s v="Dean, Liberal Arts &amp; Science"/>
    <s v="41EC"/>
    <s v="CC-Mathematics"/>
    <m/>
    <m/>
    <m/>
  </r>
  <r>
    <s v="CMF033"/>
    <x v="0"/>
    <s v="LABORF"/>
    <s v="2026"/>
    <n v="165155.19"/>
    <s v="GU001"/>
    <s v="41ESC1"/>
    <s v="1100"/>
    <s v="040100"/>
    <m/>
    <s v="CI"/>
    <s v="0"/>
    <s v="District"/>
    <s v="4"/>
    <s v="Cerro Coso College"/>
    <s v="41"/>
    <x v="11"/>
    <s v="41E"/>
    <s v="Dean, Liberal Arts &amp; Science"/>
    <s v="41EE"/>
    <s v="CC-Science"/>
    <m/>
    <m/>
    <m/>
  </r>
  <r>
    <s v="CMF009"/>
    <x v="0"/>
    <s v="LABORF"/>
    <s v="2026"/>
    <n v="154352.71"/>
    <s v="GU001"/>
    <s v="41ESS1"/>
    <s v="1100"/>
    <s v="220400"/>
    <m/>
    <s v="CI"/>
    <s v="0"/>
    <s v="District"/>
    <s v="4"/>
    <s v="Cerro Coso College"/>
    <s v="41"/>
    <x v="11"/>
    <s v="41E"/>
    <s v="Dean, Liberal Arts &amp; Science"/>
    <s v="41EF"/>
    <s v="CC-Social Science"/>
    <m/>
    <m/>
    <m/>
  </r>
  <r>
    <s v="CMC042"/>
    <x v="0"/>
    <s v="LABORF"/>
    <s v="2026"/>
    <n v="26641.17"/>
    <s v="GU001"/>
    <s v="41EVP1"/>
    <s v="2211"/>
    <s v="100200"/>
    <m/>
    <s v="CI"/>
    <s v="0"/>
    <s v="District"/>
    <s v="4"/>
    <s v="Cerro Coso College"/>
    <s v="41"/>
    <x v="11"/>
    <s v="41E"/>
    <s v="Dean, Liberal Arts &amp; Science"/>
    <s v="41EG"/>
    <s v="CC-Visual &amp; Perf Arts"/>
    <m/>
    <m/>
    <m/>
  </r>
  <r>
    <s v="CMF122"/>
    <x v="0"/>
    <s v="LABORF"/>
    <s v="2026"/>
    <n v="154352.71"/>
    <s v="GU001"/>
    <s v="41EVP1"/>
    <s v="1100"/>
    <s v="100200"/>
    <m/>
    <s v="CI"/>
    <s v="0"/>
    <s v="District"/>
    <s v="4"/>
    <s v="Cerro Coso College"/>
    <s v="41"/>
    <x v="11"/>
    <s v="41E"/>
    <s v="Dean, Liberal Arts &amp; Science"/>
    <s v="41EG"/>
    <s v="CC-Visual &amp; Perf Arts"/>
    <m/>
    <m/>
    <m/>
  </r>
  <r>
    <s v="CMC228"/>
    <x v="0"/>
    <s v="LABORF"/>
    <s v="2026"/>
    <n v="44824.3"/>
    <s v="GU001"/>
    <s v="41ELI1"/>
    <s v="2191"/>
    <s v="612000"/>
    <m/>
    <s v="CI"/>
    <s v="0"/>
    <s v="District"/>
    <s v="4"/>
    <s v="Cerro Coso College"/>
    <s v="41"/>
    <x v="11"/>
    <s v="41E"/>
    <s v="Dean, Liberal Arts &amp; Science"/>
    <s v="41EI"/>
    <s v="CC-Library"/>
    <m/>
    <m/>
    <m/>
  </r>
  <r>
    <s v="CMC271"/>
    <x v="0"/>
    <s v="LABORF"/>
    <s v="2026"/>
    <n v="33788.57"/>
    <s v="GU001"/>
    <s v="41ELC1"/>
    <s v="2191"/>
    <s v="611000"/>
    <m/>
    <s v="CI"/>
    <s v="0"/>
    <s v="District"/>
    <s v="4"/>
    <s v="Cerro Coso College"/>
    <s v="41"/>
    <x v="11"/>
    <s v="41E"/>
    <s v="Dean, Liberal Arts &amp; Science"/>
    <s v="41EJ"/>
    <s v="CC-Learning Center-LAC"/>
    <m/>
    <m/>
    <m/>
  </r>
  <r>
    <s v="CPE047"/>
    <x v="0"/>
    <s v="LABORF"/>
    <s v="2026"/>
    <n v="0"/>
    <s v="GU001"/>
    <s v="41ELC1"/>
    <s v="2412"/>
    <s v="611000"/>
    <m/>
    <s v="CI"/>
    <s v="0"/>
    <s v="District"/>
    <s v="4"/>
    <s v="Cerro Coso College"/>
    <s v="41"/>
    <x v="11"/>
    <s v="41E"/>
    <s v="Dean, Liberal Arts &amp; Science"/>
    <s v="41EJ"/>
    <s v="CC-Learning Center-LAC"/>
    <m/>
    <m/>
    <m/>
  </r>
  <r>
    <s v="CMC272"/>
    <x v="0"/>
    <s v="LABORF"/>
    <s v="2026"/>
    <n v="9508.9699999999993"/>
    <s v="GU001"/>
    <s v="41MOI1"/>
    <s v="2191"/>
    <s v="601000"/>
    <m/>
    <s v="CP"/>
    <s v="0"/>
    <s v="District"/>
    <s v="4"/>
    <s v="Cerro Coso College"/>
    <s v="41"/>
    <x v="11"/>
    <s v="41M"/>
    <s v="Incarcerated Stud Ed Program (ISEP)"/>
    <s v="41MA"/>
    <s v="Incarcerated Stud Ed Program (ISEP)"/>
    <m/>
    <m/>
    <m/>
  </r>
  <r>
    <s v="CMC272"/>
    <x v="0"/>
    <s v="LABORF"/>
    <s v="2026"/>
    <n v="28526.92"/>
    <s v="RP041"/>
    <s v="41MSN1"/>
    <s v="2191"/>
    <s v="601000"/>
    <m/>
    <s v="CP"/>
    <s v="0"/>
    <s v="District"/>
    <s v="4"/>
    <s v="Cerro Coso College"/>
    <s v="41"/>
    <x v="11"/>
    <s v="41M"/>
    <s v="Incarcerated Stud Ed Program (ISEP)"/>
    <s v="41MA"/>
    <s v="Incarcerated Stud Ed Program (ISEP)"/>
    <m/>
    <m/>
    <m/>
  </r>
  <r>
    <s v="CMM003"/>
    <x v="0"/>
    <s v="LABORF"/>
    <s v="2026"/>
    <n v="18479.28"/>
    <s v="GU001"/>
    <s v="420VS0"/>
    <s v="1214"/>
    <s v="711001"/>
    <m/>
    <s v="CI"/>
    <s v="0"/>
    <s v="District"/>
    <s v="4"/>
    <s v="Cerro Coso College"/>
    <s v="42"/>
    <x v="12"/>
    <s v="420"/>
    <s v="VP Student Services"/>
    <s v="420A"/>
    <s v="CC  -  VP STUDENT SERVICES"/>
    <m/>
    <m/>
    <m/>
  </r>
  <r>
    <s v="CMC067"/>
    <x v="0"/>
    <s v="LABORF"/>
    <s v="2026"/>
    <n v="1134.45"/>
    <s v="RP009"/>
    <s v="422CA1"/>
    <s v="2191"/>
    <s v="643010"/>
    <s v="CARDCA"/>
    <s v="CI"/>
    <s v="0"/>
    <s v="District"/>
    <s v="4"/>
    <s v="Cerro Coso College"/>
    <s v="42"/>
    <x v="12"/>
    <s v="422"/>
    <s v="Dir Access Program"/>
    <s v="422C"/>
    <s v="Care"/>
    <m/>
    <m/>
    <m/>
  </r>
  <r>
    <s v="CMF113"/>
    <x v="0"/>
    <s v="LABORF"/>
    <s v="2026"/>
    <n v="13131.05"/>
    <s v="RP009"/>
    <s v="422CA1"/>
    <s v="1231"/>
    <s v="643010"/>
    <s v="CARDCB"/>
    <s v="CI"/>
    <s v="0"/>
    <s v="District"/>
    <s v="4"/>
    <s v="Cerro Coso College"/>
    <s v="42"/>
    <x v="12"/>
    <s v="422"/>
    <s v="Dir Access Program"/>
    <s v="422C"/>
    <s v="Care"/>
    <m/>
    <m/>
    <m/>
  </r>
  <r>
    <s v="CMC246"/>
    <x v="0"/>
    <s v="LABORF"/>
    <s v="2026"/>
    <n v="9743.84"/>
    <s v="RP006"/>
    <s v="422DS1"/>
    <s v="2191"/>
    <s v="642000"/>
    <m/>
    <s v="CI"/>
    <s v="0"/>
    <s v="District"/>
    <s v="4"/>
    <s v="Cerro Coso College"/>
    <s v="42"/>
    <x v="12"/>
    <s v="422"/>
    <s v="Dir Access Program"/>
    <s v="422D"/>
    <s v="DSPS"/>
    <m/>
    <m/>
    <m/>
  </r>
  <r>
    <s v="CMC219"/>
    <x v="0"/>
    <s v="LABORF"/>
    <s v="2026"/>
    <n v="3090.14"/>
    <s v="RP006"/>
    <s v="422DS1"/>
    <s v="2191"/>
    <s v="642000"/>
    <m/>
    <s v="CI"/>
    <s v="0"/>
    <s v="District"/>
    <s v="4"/>
    <s v="Cerro Coso College"/>
    <s v="42"/>
    <x v="12"/>
    <s v="422"/>
    <s v="Dir Access Program"/>
    <s v="422D"/>
    <s v="DSPS"/>
    <m/>
    <m/>
    <m/>
  </r>
  <r>
    <s v="CMC275"/>
    <x v="0"/>
    <s v="LABORF"/>
    <s v="2026"/>
    <n v="1470.33"/>
    <s v="RP006"/>
    <s v="422DS1"/>
    <s v="2191"/>
    <s v="642000"/>
    <m/>
    <s v="CI"/>
    <s v="0"/>
    <s v="District"/>
    <s v="4"/>
    <s v="Cerro Coso College"/>
    <s v="42"/>
    <x v="12"/>
    <s v="422"/>
    <s v="Dir Access Program"/>
    <s v="422D"/>
    <s v="DSPS"/>
    <m/>
    <m/>
    <m/>
  </r>
  <r>
    <s v="CMF211"/>
    <x v="0"/>
    <s v="LABORF"/>
    <s v="2026"/>
    <n v="14647.2"/>
    <s v="RP005"/>
    <s v="422EO1"/>
    <s v="1231"/>
    <s v="643000"/>
    <s v="EOPDCA"/>
    <s v="CT"/>
    <s v="0"/>
    <s v="District"/>
    <s v="4"/>
    <s v="Cerro Coso College"/>
    <s v="42"/>
    <x v="12"/>
    <s v="422"/>
    <s v="Dir Access Program"/>
    <s v="422E"/>
    <s v="EOPS"/>
    <m/>
    <m/>
    <m/>
  </r>
  <r>
    <s v="CMF113"/>
    <x v="0"/>
    <s v="LABORF"/>
    <s v="2026"/>
    <n v="6920.59"/>
    <s v="RP005"/>
    <s v="422EO1"/>
    <s v="1231"/>
    <s v="643000"/>
    <s v="EOPDCA"/>
    <s v="CI"/>
    <s v="0"/>
    <s v="District"/>
    <s v="4"/>
    <s v="Cerro Coso College"/>
    <s v="42"/>
    <x v="12"/>
    <s v="422"/>
    <s v="Dir Access Program"/>
    <s v="422E"/>
    <s v="EOPS"/>
    <m/>
    <m/>
    <m/>
  </r>
  <r>
    <s v="CMC156"/>
    <x v="0"/>
    <s v="LABORF"/>
    <s v="2026"/>
    <n v="14386.13"/>
    <s v="RP005"/>
    <s v="422EO1"/>
    <s v="2191"/>
    <s v="643000"/>
    <s v="EOPDCA"/>
    <s v="CI"/>
    <s v="0"/>
    <s v="District"/>
    <s v="4"/>
    <s v="Cerro Coso College"/>
    <s v="42"/>
    <x v="12"/>
    <s v="422"/>
    <s v="Dir Access Program"/>
    <s v="422E"/>
    <s v="EOPS"/>
    <m/>
    <m/>
    <m/>
  </r>
  <r>
    <s v="CMF211"/>
    <x v="0"/>
    <s v="LABORF"/>
    <s v="2026"/>
    <n v="9332.36"/>
    <s v="RP005"/>
    <s v="422EO1"/>
    <s v="1231"/>
    <s v="643000"/>
    <s v="EOPDCB"/>
    <s v="CP"/>
    <s v="0"/>
    <s v="District"/>
    <s v="4"/>
    <s v="Cerro Coso College"/>
    <s v="42"/>
    <x v="12"/>
    <s v="422"/>
    <s v="Dir Access Program"/>
    <s v="422E"/>
    <s v="EOPS"/>
    <m/>
    <m/>
    <m/>
  </r>
  <r>
    <s v="CMM034"/>
    <x v="0"/>
    <s v="LABORF"/>
    <s v="2026"/>
    <n v="49086.53"/>
    <s v="GU001"/>
    <s v="424ER1"/>
    <s v="1214"/>
    <s v="649090"/>
    <m/>
    <s v="CI"/>
    <s v="0"/>
    <s v="District"/>
    <s v="4"/>
    <s v="Cerro Coso College"/>
    <s v="42"/>
    <x v="12"/>
    <s v="424"/>
    <s v="Dean Enrollment and Retention"/>
    <s v="424B"/>
    <s v="Dean Enrollment and Retention"/>
    <m/>
    <m/>
    <m/>
  </r>
  <r>
    <s v="CMM034"/>
    <x v="0"/>
    <s v="LABORF"/>
    <s v="2026"/>
    <n v="16362.18"/>
    <s v="RP383"/>
    <s v="424MF1"/>
    <s v="1214"/>
    <s v="644000"/>
    <m/>
    <s v="CI"/>
    <s v="0"/>
    <s v="District"/>
    <s v="4"/>
    <s v="Cerro Coso College"/>
    <s v="42"/>
    <x v="12"/>
    <s v="424"/>
    <s v="Dean Enrollment and Retention"/>
    <s v="424B"/>
    <s v="Dean Enrollment and Retention"/>
    <m/>
    <m/>
    <m/>
  </r>
  <r>
    <s v="CMN030"/>
    <x v="0"/>
    <s v="LABORF"/>
    <s v="2026"/>
    <n v="15221.06"/>
    <s v="RP383"/>
    <s v="424MF1"/>
    <s v="2110"/>
    <s v="644000"/>
    <m/>
    <s v="CI"/>
    <s v="0"/>
    <s v="District"/>
    <s v="4"/>
    <s v="Cerro Coso College"/>
    <s v="42"/>
    <x v="12"/>
    <s v="424"/>
    <s v="Dean Enrollment and Retention"/>
    <s v="424B"/>
    <s v="Dean Enrollment and Retention"/>
    <m/>
    <m/>
    <m/>
  </r>
  <r>
    <s v="CMC275"/>
    <x v="0"/>
    <s v="LABORF"/>
    <s v="2026"/>
    <n v="44109.98"/>
    <s v="GU001"/>
    <s v="424OR1"/>
    <s v="2191"/>
    <s v="649090"/>
    <m/>
    <s v="CI"/>
    <s v="0"/>
    <s v="District"/>
    <s v="4"/>
    <s v="Cerro Coso College"/>
    <s v="42"/>
    <x v="12"/>
    <s v="424"/>
    <s v="Dean Enrollment and Retention"/>
    <s v="424E"/>
    <s v="Outreach"/>
    <m/>
    <m/>
    <m/>
  </r>
  <r>
    <s v="CMN011"/>
    <x v="0"/>
    <s v="LABORF"/>
    <s v="2026"/>
    <n v="33713.14"/>
    <s v="CD002"/>
    <s v="42DCC1"/>
    <s v="2110"/>
    <s v="692000"/>
    <m/>
    <s v="CI"/>
    <s v="0"/>
    <s v="District"/>
    <s v="4"/>
    <s v="Cerro Coso College"/>
    <s v="42"/>
    <x v="12"/>
    <s v="42D"/>
    <s v="CDC Program Manager"/>
    <s v="42DA"/>
    <s v="CDC Program Manager"/>
    <m/>
    <m/>
    <m/>
  </r>
  <r>
    <s v="CMF211"/>
    <x v="0"/>
    <s v="LABORF"/>
    <s v="2026"/>
    <n v="13321.97"/>
    <s v="GU001"/>
    <s v="42FCG1"/>
    <s v="1231"/>
    <s v="631000"/>
    <m/>
    <s v="CT"/>
    <s v="0"/>
    <s v="District"/>
    <s v="4"/>
    <s v="Cerro Coso College"/>
    <s v="42"/>
    <x v="12"/>
    <s v="42F"/>
    <s v="Director of SSSP"/>
    <s v="42FA"/>
    <s v="Director of SSSP"/>
    <m/>
    <m/>
    <m/>
  </r>
  <r>
    <s v="CMF211"/>
    <x v="0"/>
    <s v="LABORF"/>
    <s v="2026"/>
    <n v="6277.37"/>
    <s v="GU001"/>
    <s v="42FCG1"/>
    <s v="1252"/>
    <s v="601000"/>
    <m/>
    <s v="CI"/>
    <s v="0"/>
    <s v="District"/>
    <s v="4"/>
    <s v="Cerro Coso College"/>
    <s v="42"/>
    <x v="12"/>
    <s v="42F"/>
    <s v="Director of SSSP"/>
    <s v="42FA"/>
    <s v="Director of SSSP"/>
    <m/>
    <m/>
    <m/>
  </r>
  <r>
    <s v="CMF030"/>
    <x v="0"/>
    <s v="LABORF"/>
    <s v="2026"/>
    <n v="60570.73"/>
    <s v="GU001"/>
    <s v="42FCG1"/>
    <s v="1231"/>
    <s v="631000"/>
    <m/>
    <s v="CM"/>
    <s v="0"/>
    <s v="District"/>
    <s v="4"/>
    <s v="Cerro Coso College"/>
    <s v="42"/>
    <x v="12"/>
    <s v="42F"/>
    <s v="Director of SSSP"/>
    <s v="42FA"/>
    <s v="Director of SSSP"/>
    <m/>
    <m/>
    <m/>
  </r>
  <r>
    <s v="CMF215"/>
    <x v="0"/>
    <s v="LABORF"/>
    <s v="2026"/>
    <n v="16188.87"/>
    <s v="GU001"/>
    <s v="42FCG1"/>
    <s v="1231"/>
    <s v="631000"/>
    <m/>
    <s v="CI"/>
    <s v="0"/>
    <s v="District"/>
    <s v="4"/>
    <s v="Cerro Coso College"/>
    <s v="42"/>
    <x v="12"/>
    <s v="42F"/>
    <s v="Director of SSSP"/>
    <s v="42FA"/>
    <s v="Director of SSSP"/>
    <m/>
    <m/>
    <m/>
  </r>
  <r>
    <s v="CMM025"/>
    <x v="0"/>
    <s v="LABORF"/>
    <s v="2026"/>
    <n v="15991.62"/>
    <s v="GU001"/>
    <s v="42FCG1"/>
    <s v="1214"/>
    <s v="631000"/>
    <m/>
    <s v="CI"/>
    <s v="0"/>
    <s v="District"/>
    <s v="4"/>
    <s v="Cerro Coso College"/>
    <s v="42"/>
    <x v="12"/>
    <s v="42F"/>
    <s v="Director of SSSP"/>
    <s v="42FA"/>
    <s v="Director of SSSP"/>
    <m/>
    <m/>
    <m/>
  </r>
  <r>
    <s v="CMC069"/>
    <x v="0"/>
    <s v="LABORF"/>
    <s v="2026"/>
    <n v="5465.63"/>
    <s v="GU001"/>
    <s v="42FCG1"/>
    <s v="2191"/>
    <s v="631000"/>
    <m/>
    <s v="CM"/>
    <s v="0"/>
    <s v="District"/>
    <s v="4"/>
    <s v="Cerro Coso College"/>
    <s v="42"/>
    <x v="12"/>
    <s v="42F"/>
    <s v="Director of SSSP"/>
    <s v="42FA"/>
    <s v="Director of SSSP"/>
    <m/>
    <m/>
    <m/>
  </r>
  <r>
    <s v="CMC283"/>
    <x v="0"/>
    <s v="LABORF"/>
    <s v="2026"/>
    <n v="7344.98"/>
    <s v="RP384"/>
    <s v="42FMTB"/>
    <s v="2191"/>
    <s v="632000"/>
    <m/>
    <s v="CI"/>
    <s v="0"/>
    <s v="District"/>
    <s v="4"/>
    <s v="Cerro Coso College"/>
    <s v="42"/>
    <x v="12"/>
    <s v="42F"/>
    <s v="Director of SSSP"/>
    <s v="42FA"/>
    <s v="Director of SSSP"/>
    <m/>
    <m/>
    <m/>
  </r>
  <r>
    <s v="CMC159"/>
    <x v="0"/>
    <s v="LABORF"/>
    <s v="2026"/>
    <n v="4047.29"/>
    <s v="RP384"/>
    <s v="42FMTB"/>
    <s v="2191"/>
    <s v="632000"/>
    <m/>
    <s v="CI"/>
    <s v="0"/>
    <s v="District"/>
    <s v="4"/>
    <s v="Cerro Coso College"/>
    <s v="42"/>
    <x v="12"/>
    <s v="42F"/>
    <s v="Director of SSSP"/>
    <s v="42FA"/>
    <s v="Director of SSSP"/>
    <m/>
    <m/>
    <m/>
  </r>
  <r>
    <s v="CPE011"/>
    <x v="0"/>
    <s v="LABORF"/>
    <s v="2026"/>
    <n v="0"/>
    <s v="TC800"/>
    <s v="42GAM1"/>
    <s v="2394"/>
    <s v="696041"/>
    <m/>
    <s v="CI"/>
    <s v="0"/>
    <s v="District"/>
    <s v="4"/>
    <s v="Cerro Coso College"/>
    <s v="42"/>
    <x v="12"/>
    <s v="42G"/>
    <s v="Athletics"/>
    <s v="42GA"/>
    <s v="Athletics"/>
    <m/>
    <m/>
    <m/>
  </r>
  <r>
    <s v="CPE048"/>
    <x v="0"/>
    <s v="LABORF"/>
    <s v="2026"/>
    <n v="0"/>
    <s v="TC800"/>
    <s v="42GAM2"/>
    <s v="2394"/>
    <s v="696041"/>
    <m/>
    <s v="CI"/>
    <s v="0"/>
    <s v="District"/>
    <s v="4"/>
    <s v="Cerro Coso College"/>
    <s v="42"/>
    <x v="12"/>
    <s v="42G"/>
    <s v="Athletics"/>
    <s v="42GA"/>
    <s v="Athletics"/>
    <m/>
    <m/>
    <m/>
  </r>
  <r>
    <s v="CMF224"/>
    <x v="0"/>
    <s v="LABORF"/>
    <s v="2026"/>
    <n v="9762.52"/>
    <s v="GU001"/>
    <s v="42GAM2"/>
    <s v="1251"/>
    <s v="696041"/>
    <m/>
    <s v="CI"/>
    <s v="0"/>
    <s v="District"/>
    <s v="4"/>
    <s v="Cerro Coso College"/>
    <s v="42"/>
    <x v="12"/>
    <s v="42G"/>
    <s v="Athletics"/>
    <s v="42GA"/>
    <s v="Athletics"/>
    <m/>
    <m/>
    <m/>
  </r>
  <r>
    <s v="CPE039"/>
    <x v="0"/>
    <s v="LABORF"/>
    <s v="2026"/>
    <n v="0"/>
    <s v="GU001"/>
    <s v="42GAT0"/>
    <s v="2394"/>
    <s v="696041"/>
    <m/>
    <s v="CI"/>
    <s v="0"/>
    <s v="District"/>
    <s v="4"/>
    <s v="Cerro Coso College"/>
    <s v="42"/>
    <x v="12"/>
    <s v="42G"/>
    <s v="Athletics"/>
    <s v="42GA"/>
    <s v="Athletics"/>
    <m/>
    <m/>
    <m/>
  </r>
  <r>
    <s v="CPE061"/>
    <x v="0"/>
    <s v="LABORF"/>
    <s v="2026"/>
    <n v="0"/>
    <s v="GU001"/>
    <s v="42GAT0"/>
    <s v="2394"/>
    <s v="696041"/>
    <m/>
    <s v="CI"/>
    <s v="0"/>
    <s v="District"/>
    <s v="4"/>
    <s v="Cerro Coso College"/>
    <s v="42"/>
    <x v="12"/>
    <s v="42G"/>
    <s v="Athletics"/>
    <s v="42GA"/>
    <s v="Athletics"/>
    <m/>
    <m/>
    <m/>
  </r>
  <r>
    <s v="CPE054"/>
    <x v="0"/>
    <s v="LABORF"/>
    <s v="2026"/>
    <n v="0"/>
    <s v="TC800"/>
    <s v="42GAT0"/>
    <s v="2394"/>
    <s v="696041"/>
    <m/>
    <s v="CI"/>
    <s v="0"/>
    <s v="District"/>
    <s v="4"/>
    <s v="Cerro Coso College"/>
    <s v="42"/>
    <x v="12"/>
    <s v="42G"/>
    <s v="Athletics"/>
    <s v="42GA"/>
    <s v="Athletics"/>
    <m/>
    <m/>
    <m/>
  </r>
  <r>
    <s v="CPE057"/>
    <x v="0"/>
    <s v="LABORF"/>
    <s v="2026"/>
    <n v="0"/>
    <s v="GU001"/>
    <s v="42GAW2"/>
    <s v="2394"/>
    <s v="696041"/>
    <m/>
    <s v="CI"/>
    <s v="0"/>
    <s v="District"/>
    <s v="4"/>
    <s v="Cerro Coso College"/>
    <s v="42"/>
    <x v="12"/>
    <s v="42G"/>
    <s v="Athletics"/>
    <s v="42GA"/>
    <s v="Athletics"/>
    <m/>
    <m/>
    <m/>
  </r>
  <r>
    <s v="CMN025"/>
    <x v="0"/>
    <s v="LABORF"/>
    <s v="2026"/>
    <n v="94706.33"/>
    <s v="GU001"/>
    <s v="430BS0"/>
    <s v="2110"/>
    <s v="711001"/>
    <m/>
    <s v="CI"/>
    <s v="0"/>
    <s v="District"/>
    <s v="4"/>
    <s v="Cerro Coso College"/>
    <s v="43"/>
    <x v="13"/>
    <s v="430"/>
    <s v="Director of Administrative Services"/>
    <s v="430A"/>
    <s v="CC -  Director of Admin Services"/>
    <m/>
    <m/>
    <m/>
  </r>
  <r>
    <s v="CMC078"/>
    <x v="0"/>
    <s v="LABORF"/>
    <s v="2026"/>
    <n v="83101.7"/>
    <s v="GU001"/>
    <s v="437MOB"/>
    <s v="2191"/>
    <s v="651000"/>
    <m/>
    <s v="CI"/>
    <s v="0"/>
    <s v="District"/>
    <s v="4"/>
    <s v="Cerro Coso College"/>
    <s v="43"/>
    <x v="13"/>
    <s v="437"/>
    <s v="Maintenance &amp; Operations"/>
    <s v="437A"/>
    <s v="CC - Director M&amp;O"/>
    <m/>
    <m/>
    <m/>
  </r>
  <r>
    <s v="CMC257"/>
    <x v="0"/>
    <s v="LABORF"/>
    <s v="2026"/>
    <n v="40960.49"/>
    <s v="GU001"/>
    <s v="437MOV"/>
    <s v="2191"/>
    <s v="659011"/>
    <m/>
    <s v="CI"/>
    <s v="0"/>
    <s v="District"/>
    <s v="4"/>
    <s v="Cerro Coso College"/>
    <s v="43"/>
    <x v="13"/>
    <s v="437"/>
    <s v="Maintenance &amp; Operations"/>
    <s v="437A"/>
    <s v="CC - Director M&amp;O"/>
    <m/>
    <m/>
    <m/>
  </r>
  <r>
    <s v="CMC002"/>
    <x v="0"/>
    <s v="LABORF"/>
    <s v="2026"/>
    <n v="18772.580000000002"/>
    <s v="GU001"/>
    <s v="437MOC"/>
    <s v="2191"/>
    <s v="653000"/>
    <m/>
    <s v="CI"/>
    <s v="0"/>
    <s v="District"/>
    <s v="4"/>
    <s v="Cerro Coso College"/>
    <s v="43"/>
    <x v="13"/>
    <s v="437"/>
    <s v="Maintenance &amp; Operations"/>
    <s v="437B"/>
    <s v="Operations Manager"/>
    <m/>
    <m/>
    <m/>
  </r>
  <r>
    <s v="CMC280"/>
    <x v="0"/>
    <s v="LABORF"/>
    <s v="2026"/>
    <n v="41104.92"/>
    <s v="GU001"/>
    <s v="43HMOS"/>
    <s v="2191"/>
    <s v="677050"/>
    <m/>
    <s v="CI"/>
    <s v="0"/>
    <s v="District"/>
    <s v="4"/>
    <s v="Cerro Coso College"/>
    <s v="43"/>
    <x v="13"/>
    <s v="43H"/>
    <s v="CC Safety and Security"/>
    <s v="43HA"/>
    <s v="CC Safety &amp; Security Program Mgr"/>
    <m/>
    <m/>
    <m/>
  </r>
  <r>
    <s v="CMN030"/>
    <x v="0"/>
    <s v="LABORF"/>
    <s v="2026"/>
    <n v="129378.98"/>
    <s v="GU001"/>
    <s v="43HMOS"/>
    <s v="2110"/>
    <s v="677010"/>
    <m/>
    <s v="CI"/>
    <s v="0"/>
    <s v="District"/>
    <s v="4"/>
    <s v="Cerro Coso College"/>
    <s v="43"/>
    <x v="13"/>
    <s v="43H"/>
    <s v="CC Safety and Security"/>
    <s v="43HA"/>
    <s v="CC Safety &amp; Security Program Mgr"/>
    <m/>
    <m/>
    <m/>
  </r>
  <r>
    <s v="CMC280"/>
    <x v="0"/>
    <s v="LABORF"/>
    <s v="2026"/>
    <n v="2163.42"/>
    <s v="RP501"/>
    <s v="43HPK1"/>
    <s v="2191"/>
    <s v="695020"/>
    <m/>
    <s v="CI"/>
    <s v="0"/>
    <s v="District"/>
    <s v="4"/>
    <s v="Cerro Coso College"/>
    <s v="43"/>
    <x v="13"/>
    <s v="43H"/>
    <s v="CC Safety and Security"/>
    <s v="43HA"/>
    <s v="CC Safety &amp; Security Program Mgr"/>
    <m/>
    <m/>
    <m/>
  </r>
  <r>
    <s v="PMM004"/>
    <x v="0"/>
    <s v="LABORF"/>
    <s v="2026"/>
    <n v="15039.47"/>
    <s v="GU001"/>
    <s v="500PR1"/>
    <s v="1214"/>
    <s v="711001"/>
    <m/>
    <m/>
    <s v="0"/>
    <s v="District"/>
    <s v="5"/>
    <s v="Porterville College"/>
    <s v="50"/>
    <x v="14"/>
    <s v="500"/>
    <s v="President"/>
    <s v="500A"/>
    <s v="PC - President"/>
    <m/>
    <m/>
    <m/>
  </r>
  <r>
    <s v="PMM004"/>
    <x v="0"/>
    <s v="LABORF"/>
    <s v="2026"/>
    <n v="7519.73"/>
    <s v="GU001"/>
    <s v="500PR1"/>
    <s v="1214"/>
    <s v="713000"/>
    <m/>
    <m/>
    <s v="0"/>
    <s v="District"/>
    <s v="5"/>
    <s v="Porterville College"/>
    <s v="50"/>
    <x v="14"/>
    <s v="500"/>
    <s v="President"/>
    <s v="500A"/>
    <s v="PC - President"/>
    <m/>
    <m/>
    <m/>
  </r>
  <r>
    <s v="PO2470"/>
    <x v="0"/>
    <s v="LABORF"/>
    <s v="2026"/>
    <n v="0"/>
    <s v="GU001"/>
    <s v="510VI0"/>
    <s v="1330"/>
    <s v="089900"/>
    <m/>
    <m/>
    <s v="0"/>
    <s v="District"/>
    <s v="5"/>
    <s v="Porterville College"/>
    <s v="51"/>
    <x v="11"/>
    <s v="510"/>
    <s v="VP Academic Affairs"/>
    <s v="510A"/>
    <s v="PC - VP Academic Affairs"/>
    <m/>
    <m/>
    <m/>
  </r>
  <r>
    <s v="PTC001"/>
    <x v="0"/>
    <s v="LABORF"/>
    <s v="2026"/>
    <n v="0"/>
    <s v="RP384"/>
    <s v="511BAJ"/>
    <s v="2499"/>
    <s v="611000"/>
    <m/>
    <m/>
    <s v="0"/>
    <s v="District"/>
    <s v="5"/>
    <s v="Porterville College"/>
    <s v="51"/>
    <x v="11"/>
    <s v="511"/>
    <s v="PC Dean of Academic Affairs"/>
    <s v="511A"/>
    <s v="PC - Dean of Learning - A"/>
    <m/>
    <m/>
    <m/>
  </r>
  <r>
    <s v="PMF020"/>
    <x v="0"/>
    <s v="LABORF"/>
    <s v="2026"/>
    <n v="26619.57"/>
    <s v="RP028"/>
    <s v="511TXZ"/>
    <s v="1251"/>
    <s v="601000"/>
    <m/>
    <m/>
    <s v="0"/>
    <s v="District"/>
    <s v="5"/>
    <s v="Porterville College"/>
    <s v="51"/>
    <x v="11"/>
    <s v="511"/>
    <s v="PC Dean of Academic Affairs"/>
    <s v="511A"/>
    <s v="PC - Dean of Learning - A"/>
    <m/>
    <m/>
    <m/>
  </r>
  <r>
    <s v="PMF052"/>
    <x v="0"/>
    <s v="LABORF"/>
    <s v="2026"/>
    <n v="119806.94"/>
    <s v="GU001"/>
    <s v="511SM2"/>
    <s v="1100"/>
    <s v="170100"/>
    <m/>
    <m/>
    <s v="0"/>
    <s v="District"/>
    <s v="5"/>
    <s v="Porterville College"/>
    <s v="51"/>
    <x v="11"/>
    <s v="511"/>
    <s v="PC Dean of Academic Affairs"/>
    <s v="511C"/>
    <s v="PC - Math"/>
    <m/>
    <m/>
    <m/>
  </r>
  <r>
    <s v="PMF066"/>
    <x v="0"/>
    <s v="LABORF"/>
    <s v="2026"/>
    <n v="84161.07"/>
    <s v="GU001"/>
    <s v="511LA1"/>
    <s v="1252"/>
    <s v="601000"/>
    <m/>
    <m/>
    <s v="0"/>
    <s v="District"/>
    <s v="5"/>
    <s v="Porterville College"/>
    <s v="51"/>
    <x v="11"/>
    <s v="511"/>
    <s v="PC Dean of Academic Affairs"/>
    <s v="511D"/>
    <s v="PC - LANGUAGE ARTS"/>
    <m/>
    <m/>
    <m/>
  </r>
  <r>
    <s v="PMF134"/>
    <x v="0"/>
    <s v="LABORF"/>
    <s v="2026"/>
    <n v="73243.39"/>
    <s v="GU001"/>
    <s v="511VP1"/>
    <s v="1252"/>
    <s v="601000"/>
    <m/>
    <m/>
    <s v="0"/>
    <s v="District"/>
    <s v="5"/>
    <s v="Porterville College"/>
    <s v="51"/>
    <x v="11"/>
    <s v="511"/>
    <s v="PC Dean of Academic Affairs"/>
    <s v="511F"/>
    <s v="PC - FINE &amp; APPLIED ARTS"/>
    <m/>
    <m/>
    <m/>
  </r>
  <r>
    <s v="PMN035"/>
    <x v="0"/>
    <s v="LABORF"/>
    <s v="2026"/>
    <n v="0"/>
    <s v="RP257"/>
    <s v="511ST4"/>
    <s v="2110"/>
    <s v="601000"/>
    <m/>
    <m/>
    <s v="0"/>
    <s v="District"/>
    <s v="5"/>
    <s v="Porterville College"/>
    <s v="51"/>
    <x v="11"/>
    <s v="511"/>
    <s v="PC Dean of Academic Affairs"/>
    <s v="511J"/>
    <s v="PC - Dean of Learning - A"/>
    <m/>
    <m/>
    <m/>
  </r>
  <r>
    <s v="PMF083"/>
    <x v="0"/>
    <s v="LABORF"/>
    <s v="2026"/>
    <n v="123594.57"/>
    <s v="GU001"/>
    <s v="512CJ1"/>
    <s v="1100"/>
    <s v="210500"/>
    <m/>
    <m/>
    <s v="0"/>
    <s v="District"/>
    <s v="5"/>
    <s v="Porterville College"/>
    <s v="51"/>
    <x v="11"/>
    <s v="512"/>
    <s v="Dean of Careers&amp;Technical Education"/>
    <s v="512C"/>
    <s v="PC - CAREER &amp; TECHNICAL EDUCATION"/>
    <m/>
    <m/>
    <m/>
  </r>
  <r>
    <s v="PPPS25"/>
    <x v="0"/>
    <s v="LABORF"/>
    <s v="2026"/>
    <n v="0"/>
    <s v="GU001"/>
    <s v="512CJ1"/>
    <s v="2412"/>
    <s v="210500"/>
    <m/>
    <m/>
    <s v="0"/>
    <s v="District"/>
    <s v="5"/>
    <s v="Porterville College"/>
    <s v="51"/>
    <x v="11"/>
    <s v="512"/>
    <s v="Dean of Careers&amp;Technical Education"/>
    <s v="512C"/>
    <s v="PC - CAREER &amp; TECHNICAL EDUCATION"/>
    <m/>
    <m/>
    <m/>
  </r>
  <r>
    <s v="PMF199"/>
    <x v="0"/>
    <s v="LABORF"/>
    <s v="2026"/>
    <n v="79039.17"/>
    <s v="GU001"/>
    <s v="512PH1"/>
    <s v="1100"/>
    <s v="083500"/>
    <m/>
    <m/>
    <s v="0"/>
    <s v="District"/>
    <s v="5"/>
    <s v="Porterville College"/>
    <s v="51"/>
    <x v="11"/>
    <s v="512"/>
    <s v="Dean of Careers&amp;Technical Education"/>
    <s v="512H"/>
    <s v="PC - Kinesiology"/>
    <m/>
    <m/>
    <m/>
  </r>
  <r>
    <s v="PPE004"/>
    <x v="0"/>
    <s v="LABORF"/>
    <s v="2026"/>
    <n v="0"/>
    <s v="GU001"/>
    <s v="514AM1"/>
    <s v="2394"/>
    <s v="696071"/>
    <m/>
    <m/>
    <s v="0"/>
    <s v="District"/>
    <s v="5"/>
    <s v="Porterville College"/>
    <s v="51"/>
    <x v="11"/>
    <s v="514"/>
    <s v="Director Athletics"/>
    <s v="514A"/>
    <s v="PC - Athletic Director"/>
    <m/>
    <m/>
    <m/>
  </r>
  <r>
    <s v="PPE052"/>
    <x v="0"/>
    <s v="LABORF"/>
    <s v="2026"/>
    <n v="0"/>
    <s v="GU001"/>
    <s v="514AM2"/>
    <s v="2394"/>
    <s v="696071"/>
    <m/>
    <m/>
    <s v="0"/>
    <s v="District"/>
    <s v="5"/>
    <s v="Porterville College"/>
    <s v="51"/>
    <x v="11"/>
    <s v="514"/>
    <s v="Director Athletics"/>
    <s v="514A"/>
    <s v="PC - Athletic Director"/>
    <m/>
    <m/>
    <m/>
  </r>
  <r>
    <s v="PMF084"/>
    <x v="0"/>
    <s v="LABORF"/>
    <s v="2026"/>
    <n v="51045.98"/>
    <s v="GU001"/>
    <s v="518HC3"/>
    <s v="1100"/>
    <s v="123900"/>
    <m/>
    <m/>
    <s v="0"/>
    <s v="District"/>
    <s v="5"/>
    <s v="Porterville College"/>
    <s v="51"/>
    <x v="11"/>
    <s v="518"/>
    <s v="Associate Dean, Health Careers"/>
    <s v="518A"/>
    <s v="Associate Dean, Health Careers"/>
    <m/>
    <m/>
    <m/>
  </r>
  <r>
    <s v="PMC229"/>
    <x v="0"/>
    <s v="LABORF"/>
    <s v="2026"/>
    <n v="30895.37"/>
    <s v="RP527"/>
    <s v="518HC3"/>
    <s v="2191"/>
    <s v="601000"/>
    <m/>
    <m/>
    <s v="0"/>
    <s v="District"/>
    <s v="5"/>
    <s v="Porterville College"/>
    <s v="51"/>
    <x v="11"/>
    <s v="518"/>
    <s v="Associate Dean, Health Careers"/>
    <s v="518A"/>
    <s v="Associate Dean, Health Careers"/>
    <m/>
    <m/>
    <m/>
  </r>
  <r>
    <s v="PMM016"/>
    <x v="0"/>
    <s v="LABORF"/>
    <s v="2026"/>
    <n v="64100.97"/>
    <s v="GU001"/>
    <s v="518HC5"/>
    <s v="1214"/>
    <s v="601000"/>
    <m/>
    <m/>
    <s v="0"/>
    <s v="District"/>
    <s v="5"/>
    <s v="Porterville College"/>
    <s v="51"/>
    <x v="11"/>
    <s v="518"/>
    <s v="Associate Dean, Health Careers"/>
    <s v="518A"/>
    <s v="Associate Dean, Health Careers"/>
    <m/>
    <m/>
    <m/>
  </r>
  <r>
    <s v="PMF166"/>
    <x v="0"/>
    <s v="LABORF"/>
    <s v="2026"/>
    <n v="125189.69"/>
    <s v="GU001"/>
    <s v="518HC5"/>
    <s v="1100"/>
    <s v="123010"/>
    <m/>
    <m/>
    <s v="0"/>
    <s v="District"/>
    <s v="5"/>
    <s v="Porterville College"/>
    <s v="51"/>
    <x v="11"/>
    <s v="518"/>
    <s v="Associate Dean, Health Careers"/>
    <s v="518A"/>
    <s v="Associate Dean, Health Careers"/>
    <m/>
    <m/>
    <m/>
  </r>
  <r>
    <s v="PMC137"/>
    <x v="0"/>
    <s v="LABORF"/>
    <s v="2026"/>
    <n v="35829.15"/>
    <s v="GU001"/>
    <s v="51KDE1"/>
    <s v="2191"/>
    <s v="631000"/>
    <s v="DORESV"/>
    <m/>
    <s v="0"/>
    <s v="District"/>
    <s v="5"/>
    <s v="Porterville College"/>
    <s v="51"/>
    <x v="11"/>
    <s v="51K"/>
    <s v="Dir Dual Enrollment &amp; Early College"/>
    <s v="51KA"/>
    <s v="Dir Dual Enrollment &amp; Early College"/>
    <m/>
    <m/>
    <m/>
  </r>
  <r>
    <s v="PMC086"/>
    <x v="0"/>
    <s v="LABORF"/>
    <s v="2026"/>
    <n v="36724.93"/>
    <s v="GU001"/>
    <s v="530BS1"/>
    <s v="2191"/>
    <s v="672000"/>
    <m/>
    <m/>
    <s v="0"/>
    <s v="District"/>
    <s v="5"/>
    <s v="Porterville College"/>
    <s v="53"/>
    <x v="13"/>
    <s v="530"/>
    <s v="Director of Administrative Services"/>
    <s v="530A"/>
    <s v="PC - Administrative Services"/>
    <m/>
    <m/>
    <m/>
  </r>
  <r>
    <s v="PMN024"/>
    <x v="0"/>
    <s v="LABORF"/>
    <s v="2026"/>
    <n v="73917.14"/>
    <s v="GU001"/>
    <s v="530BS1"/>
    <s v="2110"/>
    <s v="672000"/>
    <m/>
    <m/>
    <s v="0"/>
    <s v="District"/>
    <s v="5"/>
    <s v="Porterville College"/>
    <s v="53"/>
    <x v="13"/>
    <s v="530"/>
    <s v="Director of Administrative Services"/>
    <s v="530A"/>
    <s v="PC - Administrative Services"/>
    <m/>
    <m/>
    <m/>
  </r>
  <r>
    <s v="PMC004"/>
    <x v="0"/>
    <s v="LABORF"/>
    <s v="2026"/>
    <n v="12161.21"/>
    <s v="GU001"/>
    <s v="536MOB"/>
    <s v="2191"/>
    <s v="713000"/>
    <m/>
    <m/>
    <s v="0"/>
    <s v="District"/>
    <s v="5"/>
    <s v="Porterville College"/>
    <s v="53"/>
    <x v="13"/>
    <s v="536"/>
    <s v="Mainenance &amp; Operations Manager"/>
    <s v="536A"/>
    <s v="PC - Maintenance &amp; Operations"/>
    <m/>
    <m/>
    <m/>
  </r>
  <r>
    <s v="PMN041"/>
    <x v="0"/>
    <s v="LABORF"/>
    <s v="2026"/>
    <n v="76785.240000000005"/>
    <s v="GU001"/>
    <s v="536MOC"/>
    <s v="2110"/>
    <s v="653000"/>
    <m/>
    <m/>
    <s v="0"/>
    <s v="District"/>
    <s v="5"/>
    <s v="Porterville College"/>
    <s v="53"/>
    <x v="13"/>
    <s v="536"/>
    <s v="Mainenance &amp; Operations Manager"/>
    <s v="536A"/>
    <s v="PC - Maintenance &amp; Operations"/>
    <m/>
    <m/>
    <m/>
  </r>
  <r>
    <s v="PMC186"/>
    <x v="0"/>
    <s v="LABORF"/>
    <s v="2026"/>
    <n v="5071.45"/>
    <s v="GU001"/>
    <s v="536MOC"/>
    <s v="2191"/>
    <s v="696071"/>
    <m/>
    <m/>
    <s v="0"/>
    <s v="District"/>
    <s v="5"/>
    <s v="Porterville College"/>
    <s v="53"/>
    <x v="13"/>
    <s v="536"/>
    <s v="Mainenance &amp; Operations Manager"/>
    <s v="536A"/>
    <s v="PC - Maintenance &amp; Operations"/>
    <m/>
    <m/>
    <m/>
  </r>
  <r>
    <s v="PMN027"/>
    <x v="0"/>
    <s v="LABORF"/>
    <s v="2026"/>
    <n v="57916.01"/>
    <s v="GU001"/>
    <s v="536MOD"/>
    <s v="2110"/>
    <s v="679000"/>
    <m/>
    <m/>
    <s v="0"/>
    <s v="District"/>
    <s v="5"/>
    <s v="Porterville College"/>
    <s v="53"/>
    <x v="13"/>
    <s v="536"/>
    <s v="Mainenance &amp; Operations Manager"/>
    <s v="536A"/>
    <s v="PC - Maintenance &amp; Operations"/>
    <m/>
    <m/>
    <m/>
  </r>
  <r>
    <s v="PMC132"/>
    <x v="0"/>
    <s v="LABORF"/>
    <s v="2026"/>
    <n v="30611.74"/>
    <s v="GU001"/>
    <s v="536MOG"/>
    <s v="2191"/>
    <s v="696071"/>
    <m/>
    <m/>
    <s v="0"/>
    <s v="District"/>
    <s v="5"/>
    <s v="Porterville College"/>
    <s v="53"/>
    <x v="13"/>
    <s v="536"/>
    <s v="Mainenance &amp; Operations Manager"/>
    <s v="536A"/>
    <s v="PC - Maintenance &amp; Operations"/>
    <m/>
    <m/>
    <m/>
  </r>
  <r>
    <s v="PMN028"/>
    <x v="0"/>
    <s v="LABORF"/>
    <s v="2026"/>
    <n v="56723.38"/>
    <s v="GU001"/>
    <s v="53EMOP"/>
    <s v="2110"/>
    <s v="677010"/>
    <m/>
    <m/>
    <s v="0"/>
    <s v="District"/>
    <s v="5"/>
    <s v="Porterville College"/>
    <s v="53"/>
    <x v="13"/>
    <s v="53E"/>
    <s v="Safety &amp; Seccurity"/>
    <s v="53EA"/>
    <s v="Safety &amp; Seccurity"/>
    <m/>
    <m/>
    <m/>
  </r>
  <r>
    <s v="PMC244"/>
    <x v="0"/>
    <s v="LABORF"/>
    <s v="2026"/>
    <n v="22951.53"/>
    <s v="RP502"/>
    <s v="53EMOP"/>
    <s v="2191"/>
    <s v="695030"/>
    <m/>
    <m/>
    <s v="0"/>
    <s v="District"/>
    <s v="5"/>
    <s v="Porterville College"/>
    <s v="53"/>
    <x v="13"/>
    <s v="53E"/>
    <s v="Safety &amp; Seccurity"/>
    <s v="53EA"/>
    <s v="Safety &amp; Seccurity"/>
    <m/>
    <m/>
    <m/>
  </r>
  <r>
    <s v="PMN033"/>
    <x v="0"/>
    <s v="LABORF"/>
    <s v="2026"/>
    <n v="87029.24"/>
    <s v="GU001"/>
    <s v="553FA1"/>
    <s v="2110"/>
    <s v="646002"/>
    <m/>
    <m/>
    <s v="0"/>
    <s v="District"/>
    <s v="5"/>
    <s v="Porterville College"/>
    <s v="55"/>
    <x v="15"/>
    <s v="553"/>
    <s v="Director of Financial Aid"/>
    <s v="553B"/>
    <s v="Director Financial Aid"/>
    <m/>
    <m/>
    <m/>
  </r>
  <r>
    <s v="PW2425"/>
    <x v="0"/>
    <s v="LABORF"/>
    <s v="2026"/>
    <n v="0"/>
    <s v="RP003"/>
    <s v="553FA2"/>
    <s v="2392"/>
    <s v="646000"/>
    <m/>
    <m/>
    <s v="0"/>
    <s v="District"/>
    <s v="5"/>
    <s v="Porterville College"/>
    <s v="55"/>
    <x v="15"/>
    <s v="553"/>
    <s v="Director of Financial Aid"/>
    <s v="553B"/>
    <s v="Director Financial Aid"/>
    <m/>
    <m/>
    <m/>
  </r>
  <r>
    <s v="PMC083"/>
    <x v="0"/>
    <s v="LABORF"/>
    <s v="2026"/>
    <n v="58813.3"/>
    <s v="GU001"/>
    <s v="553FA3"/>
    <s v="2191"/>
    <s v="646000"/>
    <m/>
    <m/>
    <s v="0"/>
    <s v="District"/>
    <s v="5"/>
    <s v="Porterville College"/>
    <s v="55"/>
    <x v="15"/>
    <s v="553"/>
    <s v="Director of Financial Aid"/>
    <s v="553B"/>
    <s v="Director Financial Aid"/>
    <m/>
    <m/>
    <m/>
  </r>
  <r>
    <s v="PMC247"/>
    <x v="0"/>
    <s v="LABORF"/>
    <s v="2026"/>
    <n v="39961.440000000002"/>
    <s v="RP334"/>
    <s v="55BGU5"/>
    <s v="2191"/>
    <s v="601000"/>
    <m/>
    <m/>
    <s v="0"/>
    <s v="District"/>
    <s v="5"/>
    <s v="Porterville College"/>
    <s v="55"/>
    <x v="15"/>
    <s v="55B"/>
    <s v="Gear Up"/>
    <s v="55BA"/>
    <s v="Gear Up Manager"/>
    <m/>
    <m/>
    <m/>
  </r>
  <r>
    <s v="PMF172"/>
    <x v="0"/>
    <s v="LABORF"/>
    <s v="2026"/>
    <n v="110523.3"/>
    <s v="RP384"/>
    <s v="55CMTA"/>
    <s v="1231"/>
    <s v="631000"/>
    <m/>
    <m/>
    <s v="0"/>
    <s v="District"/>
    <s v="5"/>
    <s v="Porterville College"/>
    <s v="55"/>
    <x v="15"/>
    <s v="55C"/>
    <s v="Dean Student Success &amp; Counseling"/>
    <s v="55CA"/>
    <s v="Dean Student Success &amp; Counseling"/>
    <m/>
    <m/>
    <m/>
  </r>
  <r>
    <s v="PMN025"/>
    <x v="0"/>
    <s v="LABORF"/>
    <s v="2026"/>
    <n v="4633.59"/>
    <s v="RP384"/>
    <s v="55CMTB"/>
    <s v="2110"/>
    <s v="632000"/>
    <m/>
    <m/>
    <s v="0"/>
    <s v="District"/>
    <s v="5"/>
    <s v="Porterville College"/>
    <s v="55"/>
    <x v="15"/>
    <s v="55C"/>
    <s v="Dean Student Success &amp; Counseling"/>
    <s v="55CA"/>
    <s v="Dean Student Success &amp; Counseling"/>
    <m/>
    <m/>
    <m/>
  </r>
  <r>
    <s v="PMF116"/>
    <x v="0"/>
    <s v="LABORF"/>
    <s v="2026"/>
    <n v="10086.48"/>
    <s v="RP009"/>
    <s v="55CCA1"/>
    <s v="1231"/>
    <s v="643010"/>
    <s v="CARDCB"/>
    <m/>
    <s v="0"/>
    <s v="District"/>
    <s v="5"/>
    <s v="Porterville College"/>
    <s v="55"/>
    <x v="15"/>
    <s v="55C"/>
    <s v="Dean Student Success &amp; Counseling"/>
    <s v="55CB"/>
    <s v="Director of Student Services"/>
    <m/>
    <m/>
    <m/>
  </r>
  <r>
    <s v="PMC100"/>
    <x v="0"/>
    <s v="LABORF"/>
    <s v="2026"/>
    <n v="28564.33"/>
    <s v="RP310"/>
    <s v="55CTA1"/>
    <s v="2191"/>
    <s v="641010"/>
    <s v="TANDCO"/>
    <m/>
    <s v="0"/>
    <s v="District"/>
    <s v="5"/>
    <s v="Porterville College"/>
    <s v="55"/>
    <x v="15"/>
    <s v="55C"/>
    <s v="Dean Student Success &amp; Counseling"/>
    <s v="55CB"/>
    <s v="Director of Student Services"/>
    <m/>
    <m/>
    <m/>
  </r>
</pivotCacheRecords>
</file>

<file path=xl/pivotCache/pivotCacheRecords4.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81">
  <r>
    <x v="0"/>
    <s v="KCCD25"/>
    <s v="LABORF"/>
    <x v="0"/>
    <n v="3600"/>
    <m/>
    <x v="0"/>
    <s v="R01BT1"/>
    <s v="2110"/>
    <s v="660020"/>
    <m/>
    <m/>
    <s v="0"/>
    <s v="District"/>
    <s v="1"/>
    <s v="DO - District Office"/>
    <s v="10"/>
    <s v="Chancellor"/>
    <s v="101"/>
    <s v="Chancellor's - Admin. Assistant"/>
    <s v="101A"/>
    <s v="Chancellor's - Admin. Assistant"/>
  </r>
  <r>
    <x v="1"/>
    <s v="KCCD25"/>
    <s v="LABORF"/>
    <x v="0"/>
    <n v="28219.27"/>
    <m/>
    <x v="1"/>
    <s v="102RG2"/>
    <s v="2191"/>
    <s v="684000"/>
    <m/>
    <m/>
    <s v="0"/>
    <s v="District"/>
    <s v="1"/>
    <s v="DO - District Office"/>
    <s v="10"/>
    <s v="Chancellor"/>
    <s v="102"/>
    <s v="Public Affairs &amp; Development"/>
    <s v="102C"/>
    <s v="CREL Energy Dev (2)"/>
  </r>
  <r>
    <x v="2"/>
    <s v="KCCD25"/>
    <s v="LABORF"/>
    <x v="0"/>
    <n v="0"/>
    <m/>
    <x v="1"/>
    <s v="102RG3"/>
    <s v="1214"/>
    <s v="684000"/>
    <m/>
    <m/>
    <s v="0"/>
    <s v="District"/>
    <s v="1"/>
    <s v="DO - District Office"/>
    <s v="10"/>
    <s v="Chancellor"/>
    <s v="102"/>
    <s v="Public Affairs &amp; Development"/>
    <s v="102D"/>
    <s v="CREL Academics (3)"/>
  </r>
  <r>
    <x v="3"/>
    <s v="KCCD25"/>
    <s v="LABORF"/>
    <x v="0"/>
    <n v="0"/>
    <m/>
    <x v="1"/>
    <s v="102RG3"/>
    <s v="2110"/>
    <s v="684000"/>
    <m/>
    <m/>
    <s v="0"/>
    <s v="District"/>
    <s v="1"/>
    <s v="DO - District Office"/>
    <s v="10"/>
    <s v="Chancellor"/>
    <s v="102"/>
    <s v="Public Affairs &amp; Development"/>
    <s v="102D"/>
    <s v="CREL Academics (3)"/>
  </r>
  <r>
    <x v="4"/>
    <s v="KCCD25"/>
    <s v="LABORF"/>
    <x v="0"/>
    <n v="79958.11"/>
    <m/>
    <x v="0"/>
    <s v="102GN1"/>
    <s v="2110"/>
    <s v="679000"/>
    <m/>
    <m/>
    <s v="0"/>
    <s v="District"/>
    <s v="1"/>
    <s v="DO - District Office"/>
    <s v="10"/>
    <s v="Chancellor"/>
    <s v="102"/>
    <s v="Public Affairs &amp; Development"/>
    <s v="102G"/>
    <s v="AVC Public Affairs &amp; Dev"/>
  </r>
  <r>
    <x v="5"/>
    <s v="KCCD25"/>
    <s v="LABORF"/>
    <x v="0"/>
    <n v="86720.5"/>
    <m/>
    <x v="0"/>
    <s v="102GN1"/>
    <s v="2110"/>
    <s v="679000"/>
    <m/>
    <m/>
    <s v="0"/>
    <s v="District"/>
    <s v="1"/>
    <s v="DO - District Office"/>
    <s v="10"/>
    <s v="Chancellor"/>
    <s v="102"/>
    <s v="Public Affairs &amp; Development"/>
    <s v="102G"/>
    <s v="AVC Public Affairs &amp; Dev"/>
  </r>
  <r>
    <x v="6"/>
    <s v="KCCD25"/>
    <s v="LABORF"/>
    <x v="0"/>
    <n v="99168.84"/>
    <m/>
    <x v="0"/>
    <s v="10AIR1"/>
    <s v="2191"/>
    <s v="679000"/>
    <m/>
    <m/>
    <s v="0"/>
    <s v="District"/>
    <s v="1"/>
    <s v="DO - District Office"/>
    <s v="10"/>
    <s v="Chancellor"/>
    <s v="10A"/>
    <s v="Institutional Research"/>
    <s v="10AA"/>
    <s v="Institutional Research"/>
  </r>
  <r>
    <x v="7"/>
    <s v="KCCD25"/>
    <s v="LABORF"/>
    <x v="0"/>
    <n v="61914.65"/>
    <m/>
    <x v="0"/>
    <s v="10AIR1"/>
    <s v="2191"/>
    <s v="679000"/>
    <m/>
    <m/>
    <s v="0"/>
    <s v="District"/>
    <s v="1"/>
    <s v="DO - District Office"/>
    <s v="10"/>
    <s v="Chancellor"/>
    <s v="10A"/>
    <s v="Institutional Research"/>
    <s v="10AA"/>
    <s v="Institutional Research"/>
  </r>
  <r>
    <x v="8"/>
    <s v="KCCD25"/>
    <s v="LABORF"/>
    <x v="0"/>
    <n v="46044.06"/>
    <m/>
    <x v="2"/>
    <s v="10ATP1"/>
    <s v="2191"/>
    <s v="679000"/>
    <m/>
    <m/>
    <s v="0"/>
    <s v="District"/>
    <s v="1"/>
    <s v="DO - District Office"/>
    <s v="10"/>
    <s v="Chancellor"/>
    <s v="10A"/>
    <s v="Institutional Research"/>
    <s v="10AB"/>
    <s v="Institutional Research-Grants"/>
  </r>
  <r>
    <x v="9"/>
    <s v="KCCD25"/>
    <s v="LABORF"/>
    <x v="0"/>
    <n v="196586.25"/>
    <m/>
    <x v="0"/>
    <s v="10AIR1"/>
    <s v="2110"/>
    <s v="679000"/>
    <m/>
    <m/>
    <s v="0"/>
    <s v="District"/>
    <s v="1"/>
    <s v="DO - District Office"/>
    <s v="10"/>
    <s v="Chancellor"/>
    <s v="10A"/>
    <s v="Institutional Research"/>
    <s v="10AA"/>
    <s v="Institutional Research"/>
  </r>
  <r>
    <x v="10"/>
    <s v="KCCD25"/>
    <s v="LABORF"/>
    <x v="0"/>
    <n v="0"/>
    <m/>
    <x v="0"/>
    <s v="10AIR1"/>
    <s v="2394"/>
    <s v="679000"/>
    <m/>
    <m/>
    <s v="0"/>
    <s v="District"/>
    <s v="1"/>
    <s v="DO - District Office"/>
    <s v="10"/>
    <s v="Chancellor"/>
    <s v="10A"/>
    <s v="Institutional Research"/>
    <s v="10AA"/>
    <s v="Institutional Research"/>
  </r>
  <r>
    <x v="11"/>
    <s v="KCCD25"/>
    <s v="LABORF"/>
    <x v="0"/>
    <n v="0"/>
    <m/>
    <x v="3"/>
    <s v="102HL1"/>
    <s v="2110"/>
    <s v="684000"/>
    <m/>
    <m/>
    <s v="0"/>
    <s v="District"/>
    <s v="1"/>
    <s v="DO - District Office"/>
    <s v="10"/>
    <s v="Chancellor"/>
    <s v="102"/>
    <s v="Public Affairs &amp; Development"/>
    <s v="102G"/>
    <s v="AVC Public Affairs &amp; Dev"/>
  </r>
  <r>
    <x v="12"/>
    <s v="KCCD25"/>
    <s v="LABORF"/>
    <x v="0"/>
    <n v="0"/>
    <m/>
    <x v="3"/>
    <s v="102HL1"/>
    <s v="2191"/>
    <s v="684000"/>
    <m/>
    <m/>
    <s v="0"/>
    <s v="District"/>
    <s v="1"/>
    <s v="DO - District Office"/>
    <s v="10"/>
    <s v="Chancellor"/>
    <s v="102"/>
    <s v="Public Affairs &amp; Development"/>
    <s v="102G"/>
    <s v="AVC Public Affairs &amp; Dev"/>
  </r>
  <r>
    <x v="13"/>
    <s v="KCCD25"/>
    <s v="LABORF"/>
    <x v="0"/>
    <n v="72272.86"/>
    <m/>
    <x v="3"/>
    <s v="102HL1"/>
    <s v="2110"/>
    <s v="684000"/>
    <m/>
    <m/>
    <s v="0"/>
    <s v="District"/>
    <s v="1"/>
    <s v="DO - District Office"/>
    <s v="10"/>
    <s v="Chancellor"/>
    <s v="102"/>
    <s v="Public Affairs &amp; Development"/>
    <s v="102G"/>
    <s v="AVC Public Affairs &amp; Dev"/>
  </r>
  <r>
    <x v="14"/>
    <s v="KCCD25"/>
    <s v="LABORF"/>
    <x v="0"/>
    <n v="52990.64"/>
    <m/>
    <x v="3"/>
    <s v="102HL1"/>
    <s v="2191"/>
    <s v="684000"/>
    <m/>
    <m/>
    <s v="0"/>
    <s v="District"/>
    <s v="1"/>
    <s v="DO - District Office"/>
    <s v="10"/>
    <s v="Chancellor"/>
    <s v="102"/>
    <s v="Public Affairs &amp; Development"/>
    <s v="102G"/>
    <s v="AVC Public Affairs &amp; Dev"/>
  </r>
  <r>
    <x v="15"/>
    <s v="KCCD25"/>
    <s v="LABORF"/>
    <x v="0"/>
    <n v="53202.85"/>
    <m/>
    <x v="3"/>
    <s v="102HL1"/>
    <s v="2191"/>
    <s v="684000"/>
    <m/>
    <m/>
    <s v="0"/>
    <s v="District"/>
    <s v="1"/>
    <s v="DO - District Office"/>
    <s v="10"/>
    <s v="Chancellor"/>
    <s v="102"/>
    <s v="Public Affairs &amp; Development"/>
    <s v="102G"/>
    <s v="AVC Public Affairs &amp; Dev"/>
  </r>
  <r>
    <x v="16"/>
    <s v="KCCD25"/>
    <s v="LABORF"/>
    <x v="0"/>
    <n v="0"/>
    <m/>
    <x v="4"/>
    <s v="102EC2"/>
    <s v="2394"/>
    <s v="601000"/>
    <m/>
    <m/>
    <s v="0"/>
    <s v="District"/>
    <s v="1"/>
    <s v="DO - District Office"/>
    <s v="10"/>
    <s v="Chancellor"/>
    <s v="102"/>
    <s v="Public Affairs &amp; Development"/>
    <s v="102E"/>
    <s v="Early College (Dual Enrollment)"/>
  </r>
  <r>
    <x v="17"/>
    <s v="KCCD25"/>
    <s v="LABORF"/>
    <x v="0"/>
    <n v="0"/>
    <m/>
    <x v="4"/>
    <s v="102EC2"/>
    <s v="2110"/>
    <s v="679000"/>
    <m/>
    <m/>
    <s v="0"/>
    <s v="District"/>
    <s v="1"/>
    <s v="DO - District Office"/>
    <s v="10"/>
    <s v="Chancellor"/>
    <s v="102"/>
    <s v="Public Affairs &amp; Development"/>
    <s v="102E"/>
    <s v="Early College (Dual Enrollment)"/>
  </r>
  <r>
    <x v="18"/>
    <s v="KCCD25"/>
    <s v="LABORF"/>
    <x v="0"/>
    <n v="86720.5"/>
    <m/>
    <x v="1"/>
    <s v="102RG1"/>
    <s v="2110"/>
    <s v="684000"/>
    <m/>
    <m/>
    <s v="0"/>
    <s v="District"/>
    <s v="1"/>
    <s v="DO - District Office"/>
    <s v="10"/>
    <s v="Chancellor"/>
    <s v="102"/>
    <s v="Public Affairs &amp; Development"/>
    <s v="102B"/>
    <s v="CREL Future Dev (1)"/>
  </r>
  <r>
    <x v="19"/>
    <s v="KCCD25"/>
    <s v="LABORF"/>
    <x v="0"/>
    <n v="3600"/>
    <m/>
    <x v="0"/>
    <s v="R01BT1"/>
    <s v="2394"/>
    <s v="660020"/>
    <m/>
    <m/>
    <s v="0"/>
    <s v="District"/>
    <s v="1"/>
    <s v="DO - District Office"/>
    <s v="10"/>
    <s v="Chancellor"/>
    <s v="101"/>
    <s v="Chancellor's - Admin. Assistant"/>
    <s v="101A"/>
    <s v="Chancellor's - Admin. Assistant"/>
  </r>
  <r>
    <x v="20"/>
    <s v="KCCD25"/>
    <s v="LABORF"/>
    <x v="0"/>
    <n v="3600"/>
    <m/>
    <x v="0"/>
    <s v="R01BT1"/>
    <s v="2110"/>
    <s v="660020"/>
    <m/>
    <m/>
    <s v="0"/>
    <s v="District"/>
    <s v="1"/>
    <s v="DO - District Office"/>
    <s v="10"/>
    <s v="Chancellor"/>
    <s v="101"/>
    <s v="Chancellor's - Admin. Assistant"/>
    <s v="101A"/>
    <s v="Chancellor's - Admin. Assistant"/>
  </r>
  <r>
    <x v="21"/>
    <s v="KCCD25"/>
    <s v="LABORF"/>
    <x v="0"/>
    <n v="3600"/>
    <m/>
    <x v="0"/>
    <s v="R01BT1"/>
    <s v="2110"/>
    <s v="660020"/>
    <m/>
    <m/>
    <s v="0"/>
    <s v="District"/>
    <s v="1"/>
    <s v="DO - District Office"/>
    <s v="10"/>
    <s v="Chancellor"/>
    <s v="101"/>
    <s v="Chancellor's - Admin. Assistant"/>
    <s v="101A"/>
    <s v="Chancellor's - Admin. Assistant"/>
  </r>
  <r>
    <x v="22"/>
    <s v="KCCD25"/>
    <s v="LABORF"/>
    <x v="0"/>
    <n v="27239.38"/>
    <m/>
    <x v="0"/>
    <s v="D01CO2"/>
    <s v="1214"/>
    <s v="711001"/>
    <m/>
    <m/>
    <s v="0"/>
    <s v="District"/>
    <s v="1"/>
    <s v="DO - District Office"/>
    <s v="10"/>
    <s v="Chancellor"/>
    <s v="101"/>
    <s v="Chancellor's - Admin. Assistant"/>
    <s v="101A"/>
    <s v="Chancellor's - Admin. Assistant"/>
  </r>
  <r>
    <x v="23"/>
    <s v="KCCD25"/>
    <s v="LABORF"/>
    <x v="0"/>
    <n v="0"/>
    <m/>
    <x v="0"/>
    <s v="R00CO1"/>
    <s v="1214"/>
    <s v="660010"/>
    <m/>
    <m/>
    <s v="0"/>
    <s v="District"/>
    <s v="1"/>
    <s v="DO - District Office"/>
    <s v="10"/>
    <s v="Chancellor"/>
    <s v="100"/>
    <s v="Chancellor's - Office"/>
    <s v="100A"/>
    <s v="Chancellor's - Office"/>
  </r>
  <r>
    <x v="24"/>
    <s v="KCCD25"/>
    <s v="LABORF"/>
    <x v="0"/>
    <n v="104189.28"/>
    <m/>
    <x v="0"/>
    <s v="10AIR1"/>
    <s v="2191"/>
    <s v="679000"/>
    <m/>
    <m/>
    <s v="0"/>
    <s v="District"/>
    <s v="1"/>
    <s v="DO - District Office"/>
    <s v="10"/>
    <s v="Chancellor"/>
    <s v="10A"/>
    <s v="Institutional Research"/>
    <s v="10AA"/>
    <s v="Institutional Research"/>
  </r>
  <r>
    <x v="25"/>
    <s v="KCCD25"/>
    <s v="LABORF"/>
    <x v="0"/>
    <n v="0"/>
    <m/>
    <x v="5"/>
    <s v="102KJC"/>
    <s v="2394"/>
    <s v="684000"/>
    <s v="CSTLIP"/>
    <m/>
    <s v="0"/>
    <s v="District"/>
    <s v="1"/>
    <s v="DO - District Office"/>
    <s v="10"/>
    <s v="Chancellor"/>
    <s v="102"/>
    <s v="Public Affairs &amp; Development"/>
    <s v="102G"/>
    <s v="AVC Public Affairs &amp; Dev"/>
  </r>
  <r>
    <x v="26"/>
    <s v="KCCD25"/>
    <s v="LABORF"/>
    <x v="0"/>
    <n v="73737.48"/>
    <m/>
    <x v="3"/>
    <s v="102HL1"/>
    <s v="2191"/>
    <s v="684000"/>
    <m/>
    <m/>
    <s v="0"/>
    <s v="District"/>
    <s v="1"/>
    <s v="DO - District Office"/>
    <s v="10"/>
    <s v="Chancellor"/>
    <s v="102"/>
    <s v="Public Affairs &amp; Development"/>
    <s v="102G"/>
    <s v="AVC Public Affairs &amp; Dev"/>
  </r>
  <r>
    <x v="27"/>
    <s v="KCCD25"/>
    <s v="LABORF"/>
    <x v="0"/>
    <n v="0"/>
    <m/>
    <x v="4"/>
    <s v="102EC2"/>
    <s v="2191"/>
    <s v="679000"/>
    <m/>
    <m/>
    <s v="0"/>
    <s v="District"/>
    <s v="1"/>
    <s v="DO - District Office"/>
    <s v="10"/>
    <s v="Chancellor"/>
    <s v="102"/>
    <s v="Public Affairs &amp; Development"/>
    <s v="102E"/>
    <s v="Early College (Dual Enrollment)"/>
  </r>
  <r>
    <x v="28"/>
    <s v="KCCD25"/>
    <s v="LABORF"/>
    <x v="0"/>
    <n v="18656.830000000002"/>
    <m/>
    <x v="1"/>
    <s v="102RG3"/>
    <s v="2110"/>
    <s v="684000"/>
    <m/>
    <m/>
    <s v="0"/>
    <s v="District"/>
    <s v="1"/>
    <s v="DO - District Office"/>
    <s v="10"/>
    <s v="Chancellor"/>
    <s v="102"/>
    <s v="Public Affairs &amp; Development"/>
    <s v="102D"/>
    <s v="CREL Academics (3)"/>
  </r>
  <r>
    <x v="29"/>
    <s v="KCCD25"/>
    <s v="LABORF"/>
    <x v="0"/>
    <n v="0"/>
    <m/>
    <x v="1"/>
    <s v="102RG3"/>
    <s v="1214"/>
    <s v="684000"/>
    <m/>
    <m/>
    <s v="0"/>
    <s v="District"/>
    <s v="1"/>
    <s v="DO - District Office"/>
    <s v="10"/>
    <s v="Chancellor"/>
    <s v="102"/>
    <s v="Public Affairs &amp; Development"/>
    <s v="102D"/>
    <s v="CREL Academics (3)"/>
  </r>
  <r>
    <x v="30"/>
    <s v="KCCD25"/>
    <s v="LABORF"/>
    <x v="0"/>
    <n v="68472.600000000006"/>
    <m/>
    <x v="0"/>
    <s v="D01CO2"/>
    <s v="2191"/>
    <s v="679000"/>
    <m/>
    <m/>
    <s v="0"/>
    <s v="District"/>
    <s v="1"/>
    <s v="DO - District Office"/>
    <s v="10"/>
    <s v="Chancellor"/>
    <s v="101"/>
    <s v="Chancellor's - Admin. Assistant"/>
    <s v="101A"/>
    <s v="Chancellor's - Admin. Assistant"/>
  </r>
  <r>
    <x v="22"/>
    <s v="KCCD25"/>
    <s v="LABORF"/>
    <x v="0"/>
    <n v="245154.38"/>
    <m/>
    <x v="0"/>
    <s v="D01CO2"/>
    <s v="1214"/>
    <s v="660010"/>
    <m/>
    <m/>
    <s v="0"/>
    <s v="District"/>
    <s v="1"/>
    <s v="DO - District Office"/>
    <s v="10"/>
    <s v="Chancellor"/>
    <s v="101"/>
    <s v="Chancellor's - Admin. Assistant"/>
    <s v="101A"/>
    <s v="Chancellor's - Admin. Assistant"/>
  </r>
  <r>
    <x v="31"/>
    <s v="KCCD25"/>
    <s v="LABORF"/>
    <x v="0"/>
    <n v="94390.32"/>
    <m/>
    <x v="0"/>
    <s v="10AIR1"/>
    <s v="2191"/>
    <s v="679000"/>
    <m/>
    <m/>
    <s v="0"/>
    <s v="District"/>
    <s v="1"/>
    <s v="DO - District Office"/>
    <s v="10"/>
    <s v="Chancellor"/>
    <s v="10A"/>
    <s v="Institutional Research"/>
    <s v="10AA"/>
    <s v="Institutional Research"/>
  </r>
  <r>
    <x v="32"/>
    <s v="KCCD25"/>
    <s v="LABORF"/>
    <x v="0"/>
    <n v="104189.28"/>
    <m/>
    <x v="0"/>
    <s v="10AIR1"/>
    <s v="2191"/>
    <s v="679000"/>
    <m/>
    <m/>
    <s v="0"/>
    <s v="District"/>
    <s v="1"/>
    <s v="DO - District Office"/>
    <s v="10"/>
    <s v="Chancellor"/>
    <s v="10A"/>
    <s v="Institutional Research"/>
    <s v="10AA"/>
    <s v="Institutional Research"/>
  </r>
  <r>
    <x v="33"/>
    <s v="KCCD25"/>
    <s v="LABORF"/>
    <x v="0"/>
    <n v="0"/>
    <m/>
    <x v="0"/>
    <s v="10AIR1"/>
    <s v="2110"/>
    <s v="679000"/>
    <m/>
    <m/>
    <s v="0"/>
    <s v="District"/>
    <s v="1"/>
    <s v="DO - District Office"/>
    <s v="10"/>
    <s v="Chancellor"/>
    <s v="10A"/>
    <s v="Institutional Research"/>
    <s v="10AA"/>
    <s v="Institutional Research"/>
  </r>
  <r>
    <x v="34"/>
    <s v="KCCD25"/>
    <s v="LABORF"/>
    <x v="0"/>
    <n v="147834.26999999999"/>
    <m/>
    <x v="0"/>
    <s v="102GN1"/>
    <s v="2110"/>
    <s v="679000"/>
    <m/>
    <m/>
    <s v="0"/>
    <s v="District"/>
    <s v="1"/>
    <s v="DO - District Office"/>
    <s v="10"/>
    <s v="Chancellor"/>
    <s v="102"/>
    <s v="Public Affairs &amp; Development"/>
    <s v="102G"/>
    <s v="AVC Public Affairs &amp; Dev"/>
  </r>
  <r>
    <x v="35"/>
    <s v="KCCD25"/>
    <s v="LABORF"/>
    <x v="0"/>
    <n v="53996.36"/>
    <m/>
    <x v="0"/>
    <s v="102UI1"/>
    <s v="1214"/>
    <s v="679000"/>
    <m/>
    <m/>
    <s v="0"/>
    <s v="District"/>
    <s v="1"/>
    <s v="DO - District Office"/>
    <s v="10"/>
    <s v="Chancellor"/>
    <s v="102"/>
    <s v="Public Affairs &amp; Development"/>
    <s v="102F"/>
    <s v="Assoc VC Stud Succ Prog &amp; Innov"/>
  </r>
  <r>
    <x v="36"/>
    <s v="KCCD25"/>
    <s v="LABORF"/>
    <x v="0"/>
    <n v="60641.51"/>
    <m/>
    <x v="1"/>
    <s v="102RG3"/>
    <s v="2110"/>
    <s v="684000"/>
    <m/>
    <m/>
    <s v="0"/>
    <s v="District"/>
    <s v="1"/>
    <s v="DO - District Office"/>
    <s v="10"/>
    <s v="Chancellor"/>
    <s v="102"/>
    <s v="Public Affairs &amp; Development"/>
    <s v="102D"/>
    <s v="CREL Academics (3)"/>
  </r>
  <r>
    <x v="37"/>
    <s v="KCCD25"/>
    <s v="LABORF"/>
    <x v="0"/>
    <n v="0"/>
    <m/>
    <x v="1"/>
    <s v="102RG3"/>
    <s v="2311"/>
    <s v="684000"/>
    <m/>
    <m/>
    <s v="0"/>
    <s v="District"/>
    <s v="1"/>
    <s v="DO - District Office"/>
    <s v="10"/>
    <s v="Chancellor"/>
    <s v="102"/>
    <s v="Public Affairs &amp; Development"/>
    <s v="102D"/>
    <s v="CREL Academics (3)"/>
  </r>
  <r>
    <x v="38"/>
    <s v="KCCD25"/>
    <s v="LABORF"/>
    <x v="0"/>
    <n v="0"/>
    <m/>
    <x v="0"/>
    <s v="102CO0"/>
    <s v="2311"/>
    <s v="660010"/>
    <m/>
    <m/>
    <s v="0"/>
    <s v="District"/>
    <s v="1"/>
    <s v="DO - District Office"/>
    <s v="10"/>
    <s v="Chancellor"/>
    <s v="102"/>
    <s v="Public Affairs &amp; Development"/>
    <s v="102CO0"/>
    <s v="Deputy Chancellor’s Office"/>
  </r>
  <r>
    <x v="39"/>
    <s v="KCCD25"/>
    <s v="LABORF"/>
    <x v="0"/>
    <n v="0"/>
    <m/>
    <x v="0"/>
    <s v="102CO0"/>
    <s v="2311"/>
    <s v="660010"/>
    <m/>
    <m/>
    <s v="0"/>
    <s v="District"/>
    <s v="1"/>
    <s v="DO - District Office"/>
    <s v="10"/>
    <s v="Chancellor"/>
    <s v="102"/>
    <s v="Public Affairs &amp; Development"/>
    <s v="102CO0"/>
    <s v="Deputy Chancellor’s Office"/>
  </r>
  <r>
    <x v="40"/>
    <s v="KCCD25"/>
    <s v="LABORF"/>
    <x v="0"/>
    <n v="34697.230000000003"/>
    <m/>
    <x v="1"/>
    <s v="102RG2"/>
    <s v="2110"/>
    <s v="684000"/>
    <m/>
    <m/>
    <s v="0"/>
    <s v="District"/>
    <s v="1"/>
    <s v="DO - District Office"/>
    <s v="10"/>
    <s v="Chancellor"/>
    <s v="102"/>
    <s v="Public Affairs &amp; Development"/>
    <s v="102C"/>
    <s v="CREL Energy Dev (2)"/>
  </r>
  <r>
    <x v="41"/>
    <s v="KCCD25"/>
    <s v="LABORF"/>
    <x v="0"/>
    <n v="3600"/>
    <m/>
    <x v="0"/>
    <s v="R01BT1"/>
    <s v="2110"/>
    <s v="660020"/>
    <m/>
    <m/>
    <s v="0"/>
    <s v="District"/>
    <s v="1"/>
    <s v="DO - District Office"/>
    <s v="10"/>
    <s v="Chancellor"/>
    <s v="101"/>
    <s v="Chancellor's - Admin. Assistant"/>
    <s v="101A"/>
    <s v="Chancellor's - Admin. Assistant"/>
  </r>
  <r>
    <x v="42"/>
    <s v="KCCD25"/>
    <s v="LABORF"/>
    <x v="0"/>
    <n v="119331.95"/>
    <m/>
    <x v="0"/>
    <s v="D01CO2"/>
    <s v="2110"/>
    <s v="660010"/>
    <m/>
    <m/>
    <s v="0"/>
    <s v="District"/>
    <s v="1"/>
    <s v="DO - District Office"/>
    <s v="10"/>
    <s v="Chancellor"/>
    <s v="101"/>
    <s v="Chancellor's - Admin. Assistant"/>
    <s v="101A"/>
    <s v="Chancellor's - Admin. Assistant"/>
  </r>
  <r>
    <x v="43"/>
    <s v="KCCD25"/>
    <s v="LABORF"/>
    <x v="0"/>
    <n v="231000"/>
    <m/>
    <x v="0"/>
    <s v="R00CO1"/>
    <s v="1214"/>
    <s v="660010"/>
    <m/>
    <m/>
    <s v="0"/>
    <s v="District"/>
    <s v="1"/>
    <s v="DO - District Office"/>
    <s v="10"/>
    <s v="Chancellor"/>
    <s v="100"/>
    <s v="Chancellor's - Office"/>
    <s v="100A"/>
    <s v="Chancellor's - Office"/>
  </r>
  <r>
    <x v="1"/>
    <s v="KCCD25"/>
    <s v="LABORF"/>
    <x v="0"/>
    <n v="21164.44"/>
    <m/>
    <x v="5"/>
    <s v="102KJC"/>
    <s v="2191"/>
    <s v="684000"/>
    <s v="CJFCGA"/>
    <m/>
    <s v="0"/>
    <s v="District"/>
    <s v="1"/>
    <s v="DO - District Office"/>
    <s v="10"/>
    <s v="Chancellor"/>
    <s v="102"/>
    <s v="Public Affairs &amp; Development"/>
    <s v="102G"/>
    <s v="AVC Public Affairs &amp; Dev"/>
  </r>
  <r>
    <x v="44"/>
    <s v="KCCD25"/>
    <s v="LABORF"/>
    <x v="0"/>
    <n v="64563.21"/>
    <m/>
    <x v="3"/>
    <s v="102HL1"/>
    <s v="2110"/>
    <s v="684000"/>
    <m/>
    <m/>
    <s v="0"/>
    <s v="District"/>
    <s v="1"/>
    <s v="DO - District Office"/>
    <s v="10"/>
    <s v="Chancellor"/>
    <s v="102"/>
    <s v="Public Affairs &amp; Development"/>
    <s v="102G"/>
    <s v="AVC Public Affairs &amp; Dev"/>
  </r>
  <r>
    <x v="45"/>
    <s v="KCCD25"/>
    <s v="LABORF"/>
    <x v="0"/>
    <n v="0"/>
    <m/>
    <x v="3"/>
    <s v="102HL1"/>
    <s v="2191"/>
    <s v="684000"/>
    <m/>
    <m/>
    <s v="0"/>
    <s v="District"/>
    <s v="1"/>
    <s v="DO - District Office"/>
    <s v="10"/>
    <s v="Chancellor"/>
    <s v="102"/>
    <s v="Public Affairs &amp; Development"/>
    <s v="102G"/>
    <s v="AVC Public Affairs &amp; Dev"/>
  </r>
  <r>
    <x v="46"/>
    <s v="KCCD25"/>
    <s v="LABORF"/>
    <x v="0"/>
    <n v="0"/>
    <m/>
    <x v="4"/>
    <s v="102EC2"/>
    <s v="2191"/>
    <s v="679000"/>
    <m/>
    <m/>
    <s v="0"/>
    <s v="District"/>
    <s v="1"/>
    <s v="DO - District Office"/>
    <s v="10"/>
    <s v="Chancellor"/>
    <s v="102"/>
    <s v="Public Affairs &amp; Development"/>
    <s v="102E"/>
    <s v="Early College (Dual Enrollment)"/>
  </r>
  <r>
    <x v="47"/>
    <s v="KCCD25"/>
    <s v="LABORF"/>
    <x v="0"/>
    <n v="22095.66"/>
    <m/>
    <x v="1"/>
    <s v="102RG1"/>
    <s v="2191"/>
    <s v="684000"/>
    <m/>
    <m/>
    <s v="0"/>
    <s v="District"/>
    <s v="1"/>
    <s v="DO - District Office"/>
    <s v="10"/>
    <s v="Chancellor"/>
    <s v="102"/>
    <s v="Public Affairs &amp; Development"/>
    <s v="102B"/>
    <s v="CREL Future Dev (1)"/>
  </r>
  <r>
    <x v="48"/>
    <s v="KCCD25"/>
    <s v="LABORF"/>
    <x v="0"/>
    <n v="0"/>
    <m/>
    <x v="1"/>
    <s v="102RG1"/>
    <s v="2394"/>
    <s v="684000"/>
    <m/>
    <m/>
    <s v="0"/>
    <s v="District"/>
    <s v="1"/>
    <s v="DO - District Office"/>
    <s v="10"/>
    <s v="Chancellor"/>
    <s v="102"/>
    <s v="Public Affairs &amp; Development"/>
    <s v="102B"/>
    <s v="CREL Future Dev (1)"/>
  </r>
  <r>
    <x v="49"/>
    <s v="KCCD25"/>
    <s v="LABORF"/>
    <x v="0"/>
    <n v="110679.78"/>
    <m/>
    <x v="1"/>
    <s v="102RG1"/>
    <s v="2110"/>
    <s v="684000"/>
    <m/>
    <m/>
    <s v="0"/>
    <s v="District"/>
    <s v="1"/>
    <s v="DO - District Office"/>
    <s v="10"/>
    <s v="Chancellor"/>
    <s v="102"/>
    <s v="Public Affairs &amp; Development"/>
    <s v="102B"/>
    <s v="CREL Future Dev (1)"/>
  </r>
  <r>
    <x v="50"/>
    <s v="KCCD25"/>
    <s v="LABORF"/>
    <x v="0"/>
    <n v="73737.48"/>
    <m/>
    <x v="0"/>
    <s v="D01CO2"/>
    <s v="2191"/>
    <s v="677010"/>
    <m/>
    <m/>
    <s v="0"/>
    <s v="District"/>
    <s v="1"/>
    <s v="DO - District Office"/>
    <s v="10"/>
    <s v="Chancellor"/>
    <s v="101"/>
    <s v="Chancellor's - Admin. Assistant"/>
    <s v="101A"/>
    <s v="Chancellor's - Admin. Assistant"/>
  </r>
  <r>
    <x v="8"/>
    <s v="KCCD25"/>
    <s v="LABORF"/>
    <x v="0"/>
    <n v="23022.03"/>
    <m/>
    <x v="0"/>
    <s v="10AIR1"/>
    <s v="2191"/>
    <s v="679000"/>
    <m/>
    <m/>
    <s v="0"/>
    <s v="District"/>
    <s v="1"/>
    <s v="DO - District Office"/>
    <s v="10"/>
    <s v="Chancellor"/>
    <s v="10A"/>
    <s v="Institutional Research"/>
    <s v="10AA"/>
    <s v="Institutional Research"/>
  </r>
  <r>
    <x v="34"/>
    <s v="KCCD25"/>
    <s v="LABORF"/>
    <x v="0"/>
    <n v="27718.93"/>
    <m/>
    <x v="5"/>
    <s v="102KJC"/>
    <s v="2110"/>
    <s v="684000"/>
    <s v="CJFCGA"/>
    <m/>
    <s v="0"/>
    <s v="District"/>
    <s v="1"/>
    <s v="DO - District Office"/>
    <s v="10"/>
    <s v="Chancellor"/>
    <s v="102"/>
    <s v="Public Affairs &amp; Development"/>
    <s v="102G"/>
    <s v="AVC Public Affairs &amp; Dev"/>
  </r>
  <r>
    <x v="51"/>
    <s v="KCCD25"/>
    <s v="LABORF"/>
    <x v="0"/>
    <n v="0"/>
    <m/>
    <x v="3"/>
    <s v="102HL1"/>
    <s v="2110"/>
    <s v="684000"/>
    <m/>
    <m/>
    <s v="0"/>
    <s v="District"/>
    <s v="1"/>
    <s v="DO - District Office"/>
    <s v="10"/>
    <s v="Chancellor"/>
    <s v="102"/>
    <s v="Public Affairs &amp; Development"/>
    <s v="102G"/>
    <s v="AVC Public Affairs &amp; Dev"/>
  </r>
  <r>
    <x v="15"/>
    <s v="KCCD25"/>
    <s v="LABORF"/>
    <x v="0"/>
    <n v="26204.39"/>
    <m/>
    <x v="1"/>
    <s v="102RG2"/>
    <s v="2191"/>
    <s v="684000"/>
    <m/>
    <m/>
    <s v="0"/>
    <s v="District"/>
    <s v="1"/>
    <s v="DO - District Office"/>
    <s v="10"/>
    <s v="Chancellor"/>
    <s v="102"/>
    <s v="Public Affairs &amp; Development"/>
    <s v="102C"/>
    <s v="CREL Energy Dev (2)"/>
  </r>
  <r>
    <x v="52"/>
    <s v="KCCD25"/>
    <s v="LABORF"/>
    <x v="0"/>
    <n v="0"/>
    <m/>
    <x v="1"/>
    <s v="102RG1"/>
    <s v="2394"/>
    <s v="679000"/>
    <m/>
    <m/>
    <s v="0"/>
    <s v="District"/>
    <s v="1"/>
    <s v="DO - District Office"/>
    <s v="10"/>
    <s v="Chancellor"/>
    <s v="102"/>
    <s v="Public Affairs &amp; Development"/>
    <s v="102B"/>
    <s v="CREL Future Dev (1)"/>
  </r>
  <r>
    <x v="53"/>
    <s v="KCCD25"/>
    <s v="LABORF"/>
    <x v="0"/>
    <n v="3600"/>
    <m/>
    <x v="0"/>
    <s v="R01BT1"/>
    <s v="2110"/>
    <s v="660020"/>
    <m/>
    <m/>
    <s v="0"/>
    <s v="District"/>
    <s v="1"/>
    <s v="DO - District Office"/>
    <s v="10"/>
    <s v="Chancellor"/>
    <s v="101"/>
    <s v="Chancellor's - Admin. Assistant"/>
    <s v="101A"/>
    <s v="Chancellor's - Admin. Assistant"/>
  </r>
  <r>
    <x v="54"/>
    <s v="KCCD25"/>
    <s v="LABORF"/>
    <x v="0"/>
    <n v="0"/>
    <m/>
    <x v="0"/>
    <s v="D01CO2"/>
    <s v="2399"/>
    <s v="660010"/>
    <m/>
    <m/>
    <s v="0"/>
    <s v="District"/>
    <s v="1"/>
    <s v="DO - District Office"/>
    <s v="10"/>
    <s v="Chancellor"/>
    <s v="101"/>
    <s v="Chancellor's - Admin. Assistant"/>
    <s v="101A"/>
    <s v="Chancellor's - Admin. Assistant"/>
  </r>
  <r>
    <x v="55"/>
    <s v="KCCD25"/>
    <s v="LABORF"/>
    <x v="0"/>
    <n v="0"/>
    <m/>
    <x v="0"/>
    <s v="D01CO2"/>
    <s v="2399"/>
    <s v="660010"/>
    <m/>
    <m/>
    <s v="0"/>
    <s v="District"/>
    <s v="1"/>
    <s v="DO - District Office"/>
    <s v="10"/>
    <s v="Chancellor"/>
    <s v="101"/>
    <s v="Chancellor's - Admin. Assistant"/>
    <s v="101A"/>
    <s v="Chancellor's - Admin. Assistant"/>
  </r>
  <r>
    <x v="43"/>
    <s v="KCCD25"/>
    <s v="LABORF"/>
    <x v="0"/>
    <n v="49500"/>
    <m/>
    <x v="0"/>
    <s v="R00CO1"/>
    <s v="1214"/>
    <s v="684000"/>
    <m/>
    <m/>
    <s v="0"/>
    <s v="District"/>
    <s v="1"/>
    <s v="DO - District Office"/>
    <s v="10"/>
    <s v="Chancellor"/>
    <s v="100"/>
    <s v="Chancellor's - Office"/>
    <s v="100A"/>
    <s v="Chancellor's - Office"/>
  </r>
  <r>
    <x v="56"/>
    <s v="KCCD25"/>
    <s v="LABORF"/>
    <x v="0"/>
    <n v="0"/>
    <m/>
    <x v="0"/>
    <s v="10AIR1"/>
    <s v="2191"/>
    <s v="679000"/>
    <m/>
    <m/>
    <s v="0"/>
    <s v="District"/>
    <s v="1"/>
    <s v="DO - District Office"/>
    <s v="10"/>
    <s v="Chancellor"/>
    <s v="10A"/>
    <s v="Institutional Research"/>
    <s v="10AA"/>
    <s v="Institutional Research"/>
  </r>
  <r>
    <x v="57"/>
    <s v="KCCD25"/>
    <s v="LABORF"/>
    <x v="0"/>
    <n v="39660.25"/>
    <m/>
    <x v="5"/>
    <s v="102KJC"/>
    <s v="2110"/>
    <s v="684000"/>
    <s v="CJFCGA"/>
    <m/>
    <s v="0"/>
    <s v="District"/>
    <s v="1"/>
    <s v="DO - District Office"/>
    <s v="10"/>
    <s v="Chancellor"/>
    <s v="102"/>
    <s v="Public Affairs &amp; Development"/>
    <s v="102G"/>
    <s v="AVC Public Affairs &amp; Dev"/>
  </r>
  <r>
    <x v="58"/>
    <s v="KCCD25"/>
    <s v="LABORF"/>
    <x v="0"/>
    <n v="79958.11"/>
    <m/>
    <x v="0"/>
    <s v="102GN1"/>
    <s v="2110"/>
    <s v="679000"/>
    <m/>
    <m/>
    <s v="0"/>
    <s v="District"/>
    <s v="1"/>
    <s v="DO - District Office"/>
    <s v="10"/>
    <s v="Chancellor"/>
    <s v="102"/>
    <s v="Public Affairs &amp; Development"/>
    <s v="102G"/>
    <s v="AVC Public Affairs &amp; Dev"/>
  </r>
  <r>
    <x v="59"/>
    <s v="KCCD25"/>
    <s v="LABORF"/>
    <x v="0"/>
    <n v="0"/>
    <m/>
    <x v="0"/>
    <s v="102UI1"/>
    <s v="2191"/>
    <s v="679000"/>
    <m/>
    <m/>
    <s v="0"/>
    <s v="District"/>
    <s v="1"/>
    <s v="DO - District Office"/>
    <s v="10"/>
    <s v="Chancellor"/>
    <s v="102"/>
    <s v="Public Affairs &amp; Development"/>
    <s v="102F"/>
    <s v="Assoc VC Stud Succ Prog &amp; Innov"/>
  </r>
  <r>
    <x v="60"/>
    <s v="KCCD25"/>
    <s v="LABORF"/>
    <x v="0"/>
    <n v="0"/>
    <m/>
    <x v="4"/>
    <s v="102EC2"/>
    <s v="2191"/>
    <s v="679000"/>
    <m/>
    <m/>
    <s v="0"/>
    <s v="District"/>
    <s v="1"/>
    <s v="DO - District Office"/>
    <s v="10"/>
    <s v="Chancellor"/>
    <s v="102"/>
    <s v="Public Affairs &amp; Development"/>
    <s v="102E"/>
    <s v="Early College (Dual Enrollment)"/>
  </r>
  <r>
    <x v="61"/>
    <s v="KCCD25"/>
    <s v="LABORF"/>
    <x v="0"/>
    <n v="0"/>
    <m/>
    <x v="4"/>
    <s v="102EC2"/>
    <s v="2394"/>
    <s v="601000"/>
    <m/>
    <m/>
    <s v="0"/>
    <s v="District"/>
    <s v="1"/>
    <s v="DO - District Office"/>
    <s v="10"/>
    <s v="Chancellor"/>
    <s v="102"/>
    <s v="Public Affairs &amp; Development"/>
    <s v="102E"/>
    <s v="Early College (Dual Enrollment)"/>
  </r>
  <r>
    <x v="62"/>
    <s v="KCCD25"/>
    <s v="LABORF"/>
    <x v="0"/>
    <n v="26379.1"/>
    <m/>
    <x v="1"/>
    <s v="102RG3"/>
    <s v="1214"/>
    <s v="684000"/>
    <m/>
    <m/>
    <s v="0"/>
    <s v="District"/>
    <s v="1"/>
    <s v="DO - District Office"/>
    <s v="10"/>
    <s v="Chancellor"/>
    <s v="102"/>
    <s v="Public Affairs &amp; Development"/>
    <s v="102D"/>
    <s v="CREL Academics (3)"/>
  </r>
  <r>
    <x v="63"/>
    <s v="KCCD25"/>
    <s v="LABORF"/>
    <x v="0"/>
    <n v="0"/>
    <m/>
    <x v="0"/>
    <s v="102CO0"/>
    <s v="2394"/>
    <s v="660010"/>
    <m/>
    <m/>
    <s v="0"/>
    <s v="District"/>
    <s v="1"/>
    <s v="DO - District Office"/>
    <s v="10"/>
    <s v="Chancellor"/>
    <s v="102"/>
    <s v="Public Affairs &amp; Development"/>
    <s v="102CO0"/>
    <s v="Deputy Chancellor’s Office"/>
  </r>
  <r>
    <x v="12"/>
    <s v="KCCD25"/>
    <s v="LABORF"/>
    <x v="0"/>
    <n v="0"/>
    <m/>
    <x v="1"/>
    <s v="102RG2"/>
    <s v="2191"/>
    <s v="684000"/>
    <m/>
    <m/>
    <s v="0"/>
    <s v="District"/>
    <s v="1"/>
    <s v="DO - District Office"/>
    <s v="10"/>
    <s v="Chancellor"/>
    <s v="102"/>
    <s v="Public Affairs &amp; Development"/>
    <s v="102C"/>
    <s v="CREL Energy Dev (2)"/>
  </r>
  <r>
    <x v="64"/>
    <s v="KCCD25"/>
    <s v="LABORF"/>
    <x v="0"/>
    <n v="0"/>
    <m/>
    <x v="1"/>
    <s v="102RG1"/>
    <s v="2110"/>
    <s v="684000"/>
    <m/>
    <m/>
    <s v="0"/>
    <s v="District"/>
    <s v="1"/>
    <s v="DO - District Office"/>
    <s v="10"/>
    <s v="Chancellor"/>
    <s v="102"/>
    <s v="Public Affairs &amp; Development"/>
    <s v="102B"/>
    <s v="CREL Future Dev (1)"/>
  </r>
  <r>
    <x v="65"/>
    <s v="KCCD25"/>
    <s v="LABORF"/>
    <x v="0"/>
    <n v="3600"/>
    <m/>
    <x v="0"/>
    <s v="R01BT1"/>
    <s v="2110"/>
    <s v="660020"/>
    <m/>
    <m/>
    <s v="0"/>
    <s v="District"/>
    <s v="1"/>
    <s v="DO - District Office"/>
    <s v="10"/>
    <s v="Chancellor"/>
    <s v="101"/>
    <s v="Chancellor's - Admin. Assistant"/>
    <s v="101A"/>
    <s v="Chancellor's - Admin. Assistant"/>
  </r>
  <r>
    <x v="43"/>
    <s v="KCCD25"/>
    <s v="LABORF"/>
    <x v="0"/>
    <n v="49500"/>
    <m/>
    <x v="0"/>
    <s v="R00CO1"/>
    <s v="1214"/>
    <s v="711001"/>
    <m/>
    <m/>
    <s v="0"/>
    <s v="District"/>
    <s v="1"/>
    <s v="DO - District Office"/>
    <s v="10"/>
    <s v="Chancellor"/>
    <s v="100"/>
    <s v="Chancellor's - Office"/>
    <s v="100A"/>
    <s v="Chancellor's - Office"/>
  </r>
  <r>
    <x v="66"/>
    <s v="KCCD25"/>
    <s v="LABORF"/>
    <x v="0"/>
    <n v="0"/>
    <m/>
    <x v="0"/>
    <s v="R00CO1"/>
    <s v="2311"/>
    <s v="660010"/>
    <s v="DORESV"/>
    <m/>
    <s v="0"/>
    <s v="District"/>
    <s v="1"/>
    <s v="DO - District Office"/>
    <s v="10"/>
    <s v="Chancellor"/>
    <s v="100"/>
    <s v="Chancellor's - Office"/>
    <s v="100A"/>
    <s v="Chancellor's - Office"/>
  </r>
  <r>
    <x v="67"/>
    <s v="KCCD25"/>
    <s v="LABORF"/>
    <x v="0"/>
    <n v="65040.38"/>
    <m/>
    <x v="5"/>
    <s v="102KJC"/>
    <s v="2110"/>
    <s v="684000"/>
    <s v="CJFCGA"/>
    <m/>
    <s v="0"/>
    <s v="District"/>
    <s v="1"/>
    <s v="DO - District Office"/>
    <s v="10"/>
    <s v="Chancellor"/>
    <s v="102"/>
    <s v="Public Affairs &amp; Development"/>
    <s v="102G"/>
    <s v="AVC Public Affairs &amp; Dev"/>
  </r>
  <r>
    <x v="68"/>
    <s v="KCCD25"/>
    <s v="LABORF"/>
    <x v="0"/>
    <n v="0"/>
    <m/>
    <x v="3"/>
    <s v="102HL1"/>
    <s v="2191"/>
    <s v="684000"/>
    <m/>
    <m/>
    <s v="0"/>
    <s v="District"/>
    <s v="1"/>
    <s v="DO - District Office"/>
    <s v="10"/>
    <s v="Chancellor"/>
    <s v="102"/>
    <s v="Public Affairs &amp; Development"/>
    <s v="102G"/>
    <s v="AVC Public Affairs &amp; Dev"/>
  </r>
  <r>
    <x v="69"/>
    <s v="KCCD25"/>
    <s v="LABORF"/>
    <x v="0"/>
    <n v="0"/>
    <m/>
    <x v="1"/>
    <s v="102RG3"/>
    <s v="2110"/>
    <s v="684000"/>
    <m/>
    <m/>
    <s v="0"/>
    <s v="District"/>
    <s v="1"/>
    <s v="DO - District Office"/>
    <s v="10"/>
    <s v="Chancellor"/>
    <s v="102"/>
    <s v="Public Affairs &amp; Development"/>
    <s v="102D"/>
    <s v="CREL Academics (3)"/>
  </r>
  <r>
    <x v="70"/>
    <s v="KCCD25"/>
    <s v="LABORF"/>
    <x v="0"/>
    <n v="66802.679999999993"/>
    <m/>
    <x v="1"/>
    <s v="102RG3"/>
    <s v="2191"/>
    <s v="684000"/>
    <m/>
    <m/>
    <s v="0"/>
    <s v="District"/>
    <s v="1"/>
    <s v="DO - District Office"/>
    <s v="10"/>
    <s v="Chancellor"/>
    <s v="102"/>
    <s v="Public Affairs &amp; Development"/>
    <s v="102D"/>
    <s v="CREL Academics (3)"/>
  </r>
  <r>
    <x v="71"/>
    <s v="KCCD25"/>
    <s v="LABORF"/>
    <x v="0"/>
    <n v="3600"/>
    <m/>
    <x v="0"/>
    <s v="R01BT1"/>
    <s v="2110"/>
    <s v="660020"/>
    <m/>
    <m/>
    <s v="0"/>
    <s v="District"/>
    <s v="1"/>
    <s v="DO - District Office"/>
    <s v="10"/>
    <s v="Chancellor"/>
    <s v="101"/>
    <s v="Chancellor's - Admin. Assistant"/>
    <s v="101A"/>
    <s v="Chancellor's - Admin. Assistant"/>
  </r>
  <r>
    <x v="72"/>
    <s v="KCCD25"/>
    <s v="LABORF"/>
    <x v="0"/>
    <n v="63545.83"/>
    <m/>
    <x v="0"/>
    <s v="D01CO2"/>
    <s v="2191"/>
    <s v="677010"/>
    <m/>
    <m/>
    <s v="0"/>
    <s v="District"/>
    <s v="1"/>
    <s v="DO - District Office"/>
    <s v="10"/>
    <s v="Chancellor"/>
    <s v="101"/>
    <s v="Chancellor's - Admin. Assistant"/>
    <s v="101A"/>
    <s v="Chancellor's - Admin. Assistant"/>
  </r>
</pivotCacheRecords>
</file>

<file path=xl/pivotCache/pivotCacheRecords5.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4">
  <r>
    <x v="0"/>
    <s v="KCCD26"/>
    <s v="LABORF"/>
    <x v="0"/>
    <n v="3600"/>
    <x v="0"/>
    <s v="R01BT1"/>
    <s v="2110"/>
    <s v="660020"/>
    <m/>
    <m/>
    <s v="0"/>
    <s v="District"/>
    <s v="1"/>
    <s v="DO - District Office"/>
    <s v="10"/>
    <s v="Chancellor"/>
    <s v="101"/>
    <s v="Chancellor's - Admin. Assistant"/>
    <s v="101A"/>
    <s v="Chancellor's - Admin. Assistant"/>
  </r>
  <r>
    <x v="1"/>
    <s v="KCCD26"/>
    <s v="LABORF"/>
    <x v="0"/>
    <n v="0"/>
    <x v="1"/>
    <s v="102RG3"/>
    <s v="1214"/>
    <s v="684000"/>
    <m/>
    <m/>
    <s v="0"/>
    <s v="District"/>
    <s v="1"/>
    <s v="DO - District Office"/>
    <s v="10"/>
    <s v="Chancellor"/>
    <s v="102"/>
    <s v="Public Affairs &amp; Development"/>
    <s v="102D"/>
    <s v="CREL Academics (3)"/>
  </r>
  <r>
    <x v="2"/>
    <s v="KCCD26"/>
    <s v="LABORF"/>
    <x v="0"/>
    <n v="0"/>
    <x v="0"/>
    <s v="R00CO1"/>
    <s v="2311"/>
    <s v="660010"/>
    <m/>
    <m/>
    <s v="0"/>
    <s v="District"/>
    <s v="1"/>
    <s v="DO - District Office"/>
    <s v="10"/>
    <s v="Chancellor"/>
    <s v="100"/>
    <s v="Chancellor's - Office"/>
    <s v="100A"/>
    <s v="Chancellor's - Office"/>
  </r>
  <r>
    <x v="3"/>
    <s v="KCCD26"/>
    <s v="LABORF"/>
    <x v="0"/>
    <n v="0"/>
    <x v="0"/>
    <s v="102GN1"/>
    <s v="2394"/>
    <s v="671000"/>
    <m/>
    <m/>
    <s v="0"/>
    <s v="District"/>
    <s v="1"/>
    <s v="DO - District Office"/>
    <s v="10"/>
    <s v="Chancellor"/>
    <s v="102"/>
    <s v="Public Affairs &amp; Development"/>
    <s v="102G"/>
    <s v="AVC Public Affairs &amp; Dev"/>
  </r>
  <r>
    <x v="4"/>
    <s v="KCCD26"/>
    <s v="LABORF"/>
    <x v="0"/>
    <n v="88888.51"/>
    <x v="2"/>
    <s v="102HL1"/>
    <s v="2110"/>
    <s v="684000"/>
    <m/>
    <m/>
    <s v="0"/>
    <s v="District"/>
    <s v="1"/>
    <s v="DO - District Office"/>
    <s v="10"/>
    <s v="Chancellor"/>
    <s v="102"/>
    <s v="Public Affairs &amp; Development"/>
    <s v="102G"/>
    <s v="AVC Public Affairs &amp; Dev"/>
  </r>
  <r>
    <x v="5"/>
    <s v="KCCD26"/>
    <s v="LABORF"/>
    <x v="0"/>
    <n v="3600"/>
    <x v="0"/>
    <s v="R01BT1"/>
    <s v="2110"/>
    <s v="660020"/>
    <m/>
    <m/>
    <s v="0"/>
    <s v="District"/>
    <s v="1"/>
    <s v="DO - District Office"/>
    <s v="10"/>
    <s v="Chancellor"/>
    <s v="101"/>
    <s v="Chancellor's - Admin. Assistant"/>
    <s v="101A"/>
    <s v="Chancellor's - Admin. Assistant"/>
  </r>
  <r>
    <x v="6"/>
    <s v="KCCD26"/>
    <s v="LABORF"/>
    <x v="0"/>
    <n v="3600"/>
    <x v="0"/>
    <s v="R01BT1"/>
    <s v="2394"/>
    <s v="660020"/>
    <m/>
    <m/>
    <s v="0"/>
    <s v="District"/>
    <s v="1"/>
    <s v="DO - District Office"/>
    <s v="10"/>
    <s v="Chancellor"/>
    <s v="101"/>
    <s v="Chancellor's - Admin. Assistant"/>
    <s v="101A"/>
    <s v="Chancellor's - Admin. Assistant"/>
  </r>
  <r>
    <x v="7"/>
    <s v="KCCD26"/>
    <s v="LABORF"/>
    <x v="0"/>
    <n v="3600"/>
    <x v="0"/>
    <s v="R01BT1"/>
    <s v="2110"/>
    <s v="660020"/>
    <m/>
    <m/>
    <s v="0"/>
    <s v="District"/>
    <s v="1"/>
    <s v="DO - District Office"/>
    <s v="10"/>
    <s v="Chancellor"/>
    <s v="101"/>
    <s v="Chancellor's - Admin. Assistant"/>
    <s v="101A"/>
    <s v="Chancellor's - Admin. Assistant"/>
  </r>
  <r>
    <x v="8"/>
    <s v="KCCD26"/>
    <s v="LABORF"/>
    <x v="0"/>
    <n v="88888.51"/>
    <x v="3"/>
    <s v="102KJC"/>
    <s v="2110"/>
    <s v="684000"/>
    <s v="CJFCGA"/>
    <m/>
    <s v="0"/>
    <s v="District"/>
    <s v="1"/>
    <s v="DO - District Office"/>
    <s v="10"/>
    <s v="Chancellor"/>
    <s v="102"/>
    <s v="Public Affairs &amp; Development"/>
    <s v="102G"/>
    <s v="AVC Public Affairs &amp; Dev"/>
  </r>
  <r>
    <x v="9"/>
    <s v="KCCD26"/>
    <s v="LABORF"/>
    <x v="0"/>
    <n v="155318.38"/>
    <x v="0"/>
    <s v="102GN1"/>
    <s v="2110"/>
    <s v="679000"/>
    <m/>
    <m/>
    <s v="0"/>
    <s v="District"/>
    <s v="1"/>
    <s v="DO - District Office"/>
    <s v="10"/>
    <s v="Chancellor"/>
    <s v="102"/>
    <s v="Public Affairs &amp; Development"/>
    <s v="102G"/>
    <s v="AVC Public Affairs &amp; Dev"/>
  </r>
  <r>
    <x v="10"/>
    <s v="KCCD26"/>
    <s v="LABORF"/>
    <x v="0"/>
    <n v="30427.07"/>
    <x v="2"/>
    <s v="102HL1"/>
    <s v="2191"/>
    <s v="684000"/>
    <m/>
    <m/>
    <s v="0"/>
    <s v="District"/>
    <s v="1"/>
    <s v="DO - District Office"/>
    <s v="10"/>
    <s v="Chancellor"/>
    <s v="102"/>
    <s v="Public Affairs &amp; Development"/>
    <s v="102G"/>
    <s v="AVC Public Affairs &amp; Dev"/>
  </r>
  <r>
    <x v="11"/>
    <s v="KCCD26"/>
    <s v="LABORF"/>
    <x v="0"/>
    <n v="113446.77"/>
    <x v="1"/>
    <s v="102RG2"/>
    <s v="2110"/>
    <s v="684000"/>
    <m/>
    <m/>
    <s v="0"/>
    <s v="District"/>
    <s v="1"/>
    <s v="DO - District Office"/>
    <s v="10"/>
    <s v="Chancellor"/>
    <s v="102"/>
    <s v="Public Affairs &amp; Development"/>
    <s v="102C"/>
    <s v="CREL Energy Dev (2)"/>
  </r>
  <r>
    <x v="12"/>
    <s v="KCCD26"/>
    <s v="LABORF"/>
    <x v="0"/>
    <n v="239175"/>
    <x v="0"/>
    <s v="D01CO2"/>
    <s v="1214"/>
    <s v="660010"/>
    <s v="DORESV"/>
    <m/>
    <s v="0"/>
    <s v="District"/>
    <s v="1"/>
    <s v="DO - District Office"/>
    <s v="10"/>
    <s v="Chancellor"/>
    <s v="101"/>
    <s v="Chancellor's - Admin. Assistant"/>
    <s v="101A"/>
    <s v="Chancellor's - Admin. Assistant"/>
  </r>
  <r>
    <x v="13"/>
    <s v="KCCD26"/>
    <s v="LABORF"/>
    <x v="0"/>
    <n v="113446.77"/>
    <x v="1"/>
    <s v="102RG1"/>
    <s v="2110"/>
    <s v="684000"/>
    <m/>
    <m/>
    <s v="0"/>
    <s v="District"/>
    <s v="1"/>
    <s v="DO - District Office"/>
    <s v="10"/>
    <s v="Chancellor"/>
    <s v="102"/>
    <s v="Public Affairs &amp; Development"/>
    <s v="102B"/>
    <s v="CREL Future Dev (1)"/>
  </r>
  <r>
    <x v="14"/>
    <s v="KCCD26"/>
    <s v="LABORF"/>
    <x v="0"/>
    <n v="163914.13"/>
    <x v="0"/>
    <s v="102GN1"/>
    <s v="2110"/>
    <s v="679000"/>
    <m/>
    <m/>
    <s v="0"/>
    <s v="District"/>
    <s v="1"/>
    <s v="DO - District Office"/>
    <s v="10"/>
    <s v="Chancellor"/>
    <s v="102"/>
    <s v="Public Affairs &amp; Development"/>
    <s v="102G"/>
    <s v="AVC Public Affairs &amp; Dev"/>
  </r>
  <r>
    <x v="10"/>
    <s v="KCCD26"/>
    <s v="LABORF"/>
    <x v="0"/>
    <n v="29532.15"/>
    <x v="3"/>
    <s v="102KJC"/>
    <s v="2191"/>
    <s v="684000"/>
    <s v="CJFCGA"/>
    <m/>
    <s v="0"/>
    <s v="District"/>
    <s v="1"/>
    <s v="DO - District Office"/>
    <s v="10"/>
    <s v="Chancellor"/>
    <s v="102"/>
    <s v="Public Affairs &amp; Development"/>
    <s v="102G"/>
    <s v="AVC Public Affairs &amp; Dev"/>
  </r>
  <r>
    <x v="15"/>
    <s v="KCCD26"/>
    <s v="LABORF"/>
    <x v="0"/>
    <n v="88888.51"/>
    <x v="1"/>
    <s v="102RG3"/>
    <s v="2110"/>
    <s v="684000"/>
    <m/>
    <m/>
    <s v="0"/>
    <s v="District"/>
    <s v="1"/>
    <s v="DO - District Office"/>
    <s v="10"/>
    <s v="Chancellor"/>
    <s v="102"/>
    <s v="Public Affairs &amp; Development"/>
    <s v="102D"/>
    <s v="CREL Academics (3)"/>
  </r>
  <r>
    <x v="16"/>
    <s v="KCCD26"/>
    <s v="LABORF"/>
    <x v="0"/>
    <n v="113446.77"/>
    <x v="3"/>
    <s v="102KJC"/>
    <s v="2110"/>
    <s v="684000"/>
    <s v="CJFCGA"/>
    <m/>
    <s v="0"/>
    <s v="District"/>
    <s v="1"/>
    <s v="DO - District Office"/>
    <s v="10"/>
    <s v="Chancellor"/>
    <s v="102"/>
    <s v="Public Affairs &amp; Development"/>
    <s v="102G"/>
    <s v="AVC Public Affairs &amp; Dev"/>
  </r>
  <r>
    <x v="17"/>
    <s v="KCCD26"/>
    <s v="LABORF"/>
    <x v="0"/>
    <n v="69910.559999999998"/>
    <x v="1"/>
    <s v="102RG3"/>
    <s v="2191"/>
    <s v="684000"/>
    <m/>
    <m/>
    <s v="0"/>
    <s v="District"/>
    <s v="1"/>
    <s v="DO - District Office"/>
    <s v="10"/>
    <s v="Chancellor"/>
    <s v="102"/>
    <s v="Public Affairs &amp; Development"/>
    <s v="102D"/>
    <s v="CREL Academics (3)"/>
  </r>
  <r>
    <x v="18"/>
    <s v="KCCD26"/>
    <s v="LABORF"/>
    <x v="0"/>
    <n v="100569.19"/>
    <x v="1"/>
    <s v="102RG2"/>
    <s v="2110"/>
    <s v="684000"/>
    <m/>
    <m/>
    <s v="0"/>
    <s v="District"/>
    <s v="1"/>
    <s v="DO - District Office"/>
    <s v="10"/>
    <s v="Chancellor"/>
    <s v="102"/>
    <s v="Public Affairs &amp; Development"/>
    <s v="102C"/>
    <s v="CREL Energy Dev (2)"/>
  </r>
  <r>
    <x v="19"/>
    <s v="KCCD26"/>
    <s v="LABORF"/>
    <x v="0"/>
    <n v="0"/>
    <x v="0"/>
    <s v="D01CO2"/>
    <s v="2399"/>
    <s v="660010"/>
    <m/>
    <m/>
    <s v="0"/>
    <s v="District"/>
    <s v="1"/>
    <s v="DO - District Office"/>
    <s v="10"/>
    <s v="Chancellor"/>
    <s v="101"/>
    <s v="Chancellor's - Admin. Assistant"/>
    <s v="101A"/>
    <s v="Chancellor's - Admin. Assistant"/>
  </r>
  <r>
    <x v="20"/>
    <s v="KCCD26"/>
    <s v="LABORF"/>
    <x v="0"/>
    <n v="66541.899999999994"/>
    <x v="2"/>
    <s v="102HL1"/>
    <s v="2191"/>
    <s v="684000"/>
    <m/>
    <m/>
    <s v="0"/>
    <s v="District"/>
    <s v="1"/>
    <s v="DO - District Office"/>
    <s v="10"/>
    <s v="Chancellor"/>
    <s v="102"/>
    <s v="Public Affairs &amp; Development"/>
    <s v="102G"/>
    <s v="AVC Public Affairs &amp; Dev"/>
  </r>
  <r>
    <x v="21"/>
    <s v="KCCD26"/>
    <s v="LABORF"/>
    <x v="0"/>
    <n v="0"/>
    <x v="1"/>
    <s v="102RG1"/>
    <s v="2394"/>
    <s v="679000"/>
    <m/>
    <m/>
    <s v="0"/>
    <s v="District"/>
    <s v="1"/>
    <s v="DO - District Office"/>
    <s v="10"/>
    <s v="Chancellor"/>
    <s v="102"/>
    <s v="Public Affairs &amp; Development"/>
    <s v="102B"/>
    <s v="CREL Future Dev (1)"/>
  </r>
  <r>
    <x v="22"/>
    <s v="KCCD26"/>
    <s v="LABORF"/>
    <x v="0"/>
    <n v="3600"/>
    <x v="0"/>
    <s v="R01BT1"/>
    <s v="2110"/>
    <s v="660020"/>
    <m/>
    <m/>
    <s v="0"/>
    <s v="District"/>
    <s v="1"/>
    <s v="DO - District Office"/>
    <s v="10"/>
    <s v="Chancellor"/>
    <s v="101"/>
    <s v="Chancellor's - Admin. Assistant"/>
    <s v="101A"/>
    <s v="Chancellor's - Admin. Assistant"/>
  </r>
  <r>
    <x v="23"/>
    <s v="KCCD26"/>
    <s v="LABORF"/>
    <x v="0"/>
    <n v="172212.28"/>
    <x v="0"/>
    <s v="102GN1"/>
    <s v="2110"/>
    <s v="679000"/>
    <m/>
    <m/>
    <s v="0"/>
    <s v="District"/>
    <s v="1"/>
    <s v="DO - District Office"/>
    <s v="10"/>
    <s v="Chancellor"/>
    <s v="102"/>
    <s v="Public Affairs &amp; Development"/>
    <s v="102G"/>
    <s v="AVC Public Affairs &amp; Dev"/>
  </r>
  <r>
    <x v="24"/>
    <s v="KCCD26"/>
    <s v="LABORF"/>
    <x v="0"/>
    <n v="0"/>
    <x v="1"/>
    <s v="102RG3"/>
    <s v="2311"/>
    <s v="684000"/>
    <m/>
    <m/>
    <s v="0"/>
    <s v="District"/>
    <s v="1"/>
    <s v="DO - District Office"/>
    <s v="10"/>
    <s v="Chancellor"/>
    <s v="102"/>
    <s v="Public Affairs &amp; Development"/>
    <s v="102D"/>
    <s v="CREL Academics (3)"/>
  </r>
  <r>
    <x v="25"/>
    <s v="KCCD26"/>
    <s v="LABORF"/>
    <x v="0"/>
    <n v="0"/>
    <x v="0"/>
    <s v="R00CO1"/>
    <s v="2311"/>
    <s v="660010"/>
    <s v="DORESV"/>
    <m/>
    <s v="0"/>
    <s v="District"/>
    <s v="1"/>
    <s v="DO - District Office"/>
    <s v="10"/>
    <s v="Chancellor"/>
    <s v="100"/>
    <s v="Chancellor's - Office"/>
    <s v="100A"/>
    <s v="Chancellor's - Office"/>
  </r>
  <r>
    <x v="26"/>
    <s v="KCCD26"/>
    <s v="LABORF"/>
    <x v="0"/>
    <n v="3600"/>
    <x v="0"/>
    <s v="R01BT1"/>
    <s v="2110"/>
    <s v="660020"/>
    <m/>
    <m/>
    <s v="0"/>
    <s v="District"/>
    <s v="1"/>
    <s v="DO - District Office"/>
    <s v="10"/>
    <s v="Chancellor"/>
    <s v="101"/>
    <s v="Chancellor's - Admin. Assistant"/>
    <s v="101A"/>
    <s v="Chancellor's - Admin. Assistant"/>
  </r>
  <r>
    <x v="27"/>
    <s v="KCCD26"/>
    <s v="LABORF"/>
    <x v="0"/>
    <n v="53752.29"/>
    <x v="0"/>
    <s v="R00CO1"/>
    <s v="1214"/>
    <s v="711001"/>
    <m/>
    <m/>
    <s v="0"/>
    <s v="District"/>
    <s v="1"/>
    <s v="DO - District Office"/>
    <s v="10"/>
    <s v="Chancellor"/>
    <s v="100"/>
    <s v="Chancellor's - Office"/>
    <s v="100A"/>
    <s v="Chancellor's - Office"/>
  </r>
  <r>
    <x v="28"/>
    <s v="KCCD26"/>
    <s v="LABOR"/>
    <x v="0"/>
    <n v="0"/>
    <x v="0"/>
    <s v="D01CO2"/>
    <s v="2110"/>
    <s v="660010"/>
    <m/>
    <m/>
    <s v="0"/>
    <s v="District"/>
    <s v="1"/>
    <s v="DO - District Office"/>
    <s v="10"/>
    <s v="Chancellor"/>
    <s v="101"/>
    <s v="Chancellor's - Admin. Assistant"/>
    <s v="101A"/>
    <s v="Chancellor's - Admin. Assistant"/>
  </r>
  <r>
    <x v="29"/>
    <s v="KCCD26"/>
    <s v="LABORF"/>
    <x v="0"/>
    <n v="66502.31"/>
    <x v="0"/>
    <s v="D01CO2"/>
    <s v="2191"/>
    <s v="677010"/>
    <m/>
    <m/>
    <s v="0"/>
    <s v="District"/>
    <s v="1"/>
    <s v="DO - District Office"/>
    <s v="10"/>
    <s v="Chancellor"/>
    <s v="101"/>
    <s v="Chancellor's - Admin. Assistant"/>
    <s v="101A"/>
    <s v="Chancellor's - Admin. Assistant"/>
  </r>
  <r>
    <x v="30"/>
    <s v="KCCD26"/>
    <s v="LABORF"/>
    <x v="0"/>
    <n v="79050.28"/>
    <x v="0"/>
    <s v="D01CO2"/>
    <s v="2191"/>
    <s v="677010"/>
    <m/>
    <m/>
    <s v="0"/>
    <s v="District"/>
    <s v="1"/>
    <s v="DO - District Office"/>
    <s v="10"/>
    <s v="Chancellor"/>
    <s v="101"/>
    <s v="Chancellor's - Admin. Assistant"/>
    <s v="101A"/>
    <s v="Chancellor's - Admin. Assistant"/>
  </r>
  <r>
    <x v="31"/>
    <s v="KCCD26"/>
    <s v="LABORF"/>
    <x v="0"/>
    <n v="113446.77"/>
    <x v="2"/>
    <s v="102HL1"/>
    <s v="2110"/>
    <s v="684000"/>
    <m/>
    <m/>
    <s v="0"/>
    <s v="District"/>
    <s v="1"/>
    <s v="DO - District Office"/>
    <s v="10"/>
    <s v="Chancellor"/>
    <s v="102"/>
    <s v="Public Affairs &amp; Development"/>
    <s v="102G"/>
    <s v="AVC Public Affairs &amp; Dev"/>
  </r>
  <r>
    <x v="32"/>
    <s v="KCCD26"/>
    <s v="LABORF"/>
    <x v="0"/>
    <n v="55678.14"/>
    <x v="2"/>
    <s v="102HL1"/>
    <s v="2191"/>
    <s v="684000"/>
    <m/>
    <m/>
    <s v="0"/>
    <s v="District"/>
    <s v="1"/>
    <s v="DO - District Office"/>
    <s v="10"/>
    <s v="Chancellor"/>
    <s v="102"/>
    <s v="Public Affairs &amp; Development"/>
    <s v="102G"/>
    <s v="AVC Public Affairs &amp; Dev"/>
  </r>
  <r>
    <x v="10"/>
    <s v="KCCD26"/>
    <s v="LABORF"/>
    <x v="0"/>
    <n v="29532.15"/>
    <x v="1"/>
    <s v="102RG2"/>
    <s v="2191"/>
    <s v="684000"/>
    <m/>
    <m/>
    <s v="0"/>
    <s v="District"/>
    <s v="1"/>
    <s v="DO - District Office"/>
    <s v="10"/>
    <s v="Chancellor"/>
    <s v="102"/>
    <s v="Public Affairs &amp; Development"/>
    <s v="102C"/>
    <s v="CREL Energy Dev (2)"/>
  </r>
  <r>
    <x v="9"/>
    <s v="KCCD26"/>
    <s v="LABORF"/>
    <x v="0"/>
    <n v="38829.589999999997"/>
    <x v="3"/>
    <s v="102KJC"/>
    <s v="2110"/>
    <s v="684000"/>
    <s v="CJFCGA"/>
    <m/>
    <s v="0"/>
    <s v="District"/>
    <s v="1"/>
    <s v="DO - District Office"/>
    <s v="10"/>
    <s v="Chancellor"/>
    <s v="102"/>
    <s v="Public Affairs &amp; Development"/>
    <s v="102G"/>
    <s v="AVC Public Affairs &amp; Dev"/>
  </r>
  <r>
    <x v="33"/>
    <s v="KCCD26"/>
    <s v="LABORF"/>
    <x v="0"/>
    <n v="0"/>
    <x v="1"/>
    <s v="102RG1"/>
    <s v="2394"/>
    <s v="684000"/>
    <m/>
    <m/>
    <s v="0"/>
    <s v="District"/>
    <s v="1"/>
    <s v="DO - District Office"/>
    <s v="10"/>
    <s v="Chancellor"/>
    <s v="102"/>
    <s v="Public Affairs &amp; Development"/>
    <s v="102B"/>
    <s v="CREL Future Dev (1)"/>
  </r>
  <r>
    <x v="34"/>
    <s v="KCCD26"/>
    <s v="LABORF"/>
    <x v="0"/>
    <n v="88888.51"/>
    <x v="0"/>
    <s v="102GN1"/>
    <s v="2110"/>
    <s v="679000"/>
    <m/>
    <m/>
    <s v="0"/>
    <s v="District"/>
    <s v="1"/>
    <s v="DO - District Office"/>
    <s v="10"/>
    <s v="Chancellor"/>
    <s v="102"/>
    <s v="Public Affairs &amp; Development"/>
    <s v="102G"/>
    <s v="AVC Public Affairs &amp; Dev"/>
  </r>
  <r>
    <x v="35"/>
    <s v="KCCD26"/>
    <s v="LABORF"/>
    <x v="0"/>
    <n v="0"/>
    <x v="1"/>
    <s v="102RG3"/>
    <s v="1214"/>
    <s v="684000"/>
    <m/>
    <m/>
    <s v="0"/>
    <s v="District"/>
    <s v="1"/>
    <s v="DO - District Office"/>
    <s v="10"/>
    <s v="Chancellor"/>
    <s v="102"/>
    <s v="Public Affairs &amp; Development"/>
    <s v="102D"/>
    <s v="CREL Academics (3)"/>
  </r>
  <r>
    <x v="36"/>
    <s v="KCCD26"/>
    <s v="LABORF"/>
    <x v="0"/>
    <n v="88888.51"/>
    <x v="1"/>
    <s v="102RG1"/>
    <s v="2110"/>
    <s v="684000"/>
    <m/>
    <m/>
    <s v="0"/>
    <s v="District"/>
    <s v="1"/>
    <s v="DO - District Office"/>
    <s v="10"/>
    <s v="Chancellor"/>
    <s v="102"/>
    <s v="Public Affairs &amp; Development"/>
    <s v="102B"/>
    <s v="CREL Future Dev (1)"/>
  </r>
  <r>
    <x v="37"/>
    <s v="KCCD26"/>
    <s v="LABORF"/>
    <x v="0"/>
    <n v="128507.46"/>
    <x v="0"/>
    <s v="D01CO2"/>
    <s v="2110"/>
    <s v="660010"/>
    <m/>
    <m/>
    <s v="0"/>
    <s v="District"/>
    <s v="1"/>
    <s v="DO - District Office"/>
    <s v="10"/>
    <s v="Chancellor"/>
    <s v="101"/>
    <s v="Chancellor's - Admin. Assistant"/>
    <s v="101A"/>
    <s v="Chancellor's - Admin. Assistant"/>
  </r>
  <r>
    <x v="38"/>
    <s v="KCCD26"/>
    <s v="LABORF"/>
    <x v="0"/>
    <n v="3600"/>
    <x v="0"/>
    <s v="R01BT1"/>
    <s v="2110"/>
    <s v="660020"/>
    <m/>
    <m/>
    <s v="0"/>
    <s v="District"/>
    <s v="1"/>
    <s v="DO - District Office"/>
    <s v="10"/>
    <s v="Chancellor"/>
    <s v="101"/>
    <s v="Chancellor's - Admin. Assistant"/>
    <s v="101A"/>
    <s v="Chancellor's - Admin. Assistant"/>
  </r>
  <r>
    <x v="39"/>
    <s v="KCCD26"/>
    <s v="LABORF"/>
    <x v="0"/>
    <n v="0"/>
    <x v="0"/>
    <s v="102GN1"/>
    <s v="2394"/>
    <s v="671000"/>
    <m/>
    <m/>
    <s v="0"/>
    <s v="District"/>
    <s v="1"/>
    <s v="DO - District Office"/>
    <s v="10"/>
    <s v="Chancellor"/>
    <s v="102"/>
    <s v="Public Affairs &amp; Development"/>
    <s v="102G"/>
    <s v="AVC Public Affairs &amp; Dev"/>
  </r>
  <r>
    <x v="40"/>
    <s v="KCCD26"/>
    <s v="LABORF"/>
    <x v="0"/>
    <n v="0"/>
    <x v="0"/>
    <s v="102GN1"/>
    <s v="2394"/>
    <s v="671000"/>
    <m/>
    <m/>
    <s v="0"/>
    <s v="District"/>
    <s v="1"/>
    <s v="DO - District Office"/>
    <s v="10"/>
    <s v="Chancellor"/>
    <s v="102"/>
    <s v="Public Affairs &amp; Development"/>
    <s v="102G"/>
    <s v="AVC Public Affairs &amp; Dev"/>
  </r>
  <r>
    <x v="27"/>
    <s v="KCCD26"/>
    <s v="LABORF"/>
    <x v="0"/>
    <n v="53752.29"/>
    <x v="0"/>
    <s v="R00CO1"/>
    <s v="1214"/>
    <s v="684000"/>
    <m/>
    <m/>
    <s v="0"/>
    <s v="District"/>
    <s v="1"/>
    <s v="DO - District Office"/>
    <s v="10"/>
    <s v="Chancellor"/>
    <s v="100"/>
    <s v="Chancellor's - Office"/>
    <s v="100A"/>
    <s v="Chancellor's - Office"/>
  </r>
  <r>
    <x v="32"/>
    <s v="KCCD26"/>
    <s v="LABORF"/>
    <x v="0"/>
    <n v="27423.56"/>
    <x v="1"/>
    <s v="102RG2"/>
    <s v="2191"/>
    <s v="684000"/>
    <m/>
    <m/>
    <s v="0"/>
    <s v="District"/>
    <s v="1"/>
    <s v="DO - District Office"/>
    <s v="10"/>
    <s v="Chancellor"/>
    <s v="102"/>
    <s v="Public Affairs &amp; Development"/>
    <s v="102C"/>
    <s v="CREL Energy Dev (2)"/>
  </r>
  <r>
    <x v="41"/>
    <s v="KCCD26"/>
    <s v="LABORF"/>
    <x v="0"/>
    <n v="3600"/>
    <x v="0"/>
    <s v="R01BT1"/>
    <s v="2110"/>
    <s v="660020"/>
    <m/>
    <m/>
    <s v="0"/>
    <s v="District"/>
    <s v="1"/>
    <s v="DO - District Office"/>
    <s v="10"/>
    <s v="Chancellor"/>
    <s v="101"/>
    <s v="Chancellor's - Admin. Assistant"/>
    <s v="101A"/>
    <s v="Chancellor's - Admin. Assistant"/>
  </r>
  <r>
    <x v="12"/>
    <s v="KCCD26"/>
    <s v="LABORF"/>
    <x v="0"/>
    <n v="26575"/>
    <x v="0"/>
    <s v="D01CO2"/>
    <s v="1214"/>
    <s v="711001"/>
    <s v="DORESV"/>
    <m/>
    <s v="0"/>
    <s v="District"/>
    <s v="1"/>
    <s v="DO - District Office"/>
    <s v="10"/>
    <s v="Chancellor"/>
    <s v="101"/>
    <s v="Chancellor's - Admin. Assistant"/>
    <s v="101A"/>
    <s v="Chancellor's - Admin. Assistant"/>
  </r>
  <r>
    <x v="42"/>
    <s v="KCCD26"/>
    <s v="LABORF"/>
    <x v="0"/>
    <n v="50714.52"/>
    <x v="1"/>
    <s v="102RG1"/>
    <s v="2191"/>
    <s v="684000"/>
    <m/>
    <m/>
    <s v="0"/>
    <s v="District"/>
    <s v="1"/>
    <s v="DO - District Office"/>
    <s v="10"/>
    <s v="Chancellor"/>
    <s v="102"/>
    <s v="Public Affairs &amp; Development"/>
    <s v="102B"/>
    <s v="CREL Future Dev (1)"/>
  </r>
  <r>
    <x v="43"/>
    <s v="KCCD26"/>
    <s v="LABORF"/>
    <x v="0"/>
    <n v="71658.28"/>
    <x v="0"/>
    <s v="D01CO2"/>
    <s v="2191"/>
    <s v="679000"/>
    <m/>
    <m/>
    <s v="0"/>
    <s v="District"/>
    <s v="1"/>
    <s v="DO - District Office"/>
    <s v="10"/>
    <s v="Chancellor"/>
    <s v="101"/>
    <s v="Chancellor's - Admin. Assistant"/>
    <s v="101A"/>
    <s v="Chancellor's - Admin. Assistant"/>
  </r>
  <r>
    <x v="44"/>
    <s v="KCCD26"/>
    <s v="LABORF"/>
    <x v="0"/>
    <n v="0"/>
    <x v="3"/>
    <s v="102KJC"/>
    <s v="2394"/>
    <s v="684000"/>
    <s v="CSTLIP"/>
    <m/>
    <s v="0"/>
    <s v="District"/>
    <s v="1"/>
    <s v="DO - District Office"/>
    <s v="10"/>
    <s v="Chancellor"/>
    <s v="102"/>
    <s v="Public Affairs &amp; Development"/>
    <s v="102G"/>
    <s v="AVC Public Affairs &amp; Dev"/>
  </r>
  <r>
    <x v="45"/>
    <s v="KCCD26"/>
    <s v="LABORF"/>
    <x v="0"/>
    <n v="0"/>
    <x v="0"/>
    <s v="D01CO2"/>
    <s v="2399"/>
    <s v="660010"/>
    <m/>
    <m/>
    <s v="0"/>
    <s v="District"/>
    <s v="1"/>
    <s v="DO - District Office"/>
    <s v="10"/>
    <s v="Chancellor"/>
    <s v="101"/>
    <s v="Chancellor's - Admin. Assistant"/>
    <s v="101A"/>
    <s v="Chancellor's - Admin. Assistant"/>
  </r>
  <r>
    <x v="27"/>
    <s v="KCCD26"/>
    <s v="LABORF"/>
    <x v="0"/>
    <n v="250844.02"/>
    <x v="0"/>
    <s v="R00CO1"/>
    <s v="1214"/>
    <s v="660010"/>
    <m/>
    <m/>
    <s v="0"/>
    <s v="District"/>
    <s v="1"/>
    <s v="DO - District Office"/>
    <s v="10"/>
    <s v="Chancellor"/>
    <s v="100"/>
    <s v="Chancellor's - Office"/>
    <s v="100A"/>
    <s v="Chancellor's - Office"/>
  </r>
  <r>
    <x v="46"/>
    <s v="KCCD26"/>
    <s v="LABORF"/>
    <x v="0"/>
    <n v="110679.78"/>
    <x v="1"/>
    <s v="102RG3"/>
    <s v="2110"/>
    <s v="684000"/>
    <m/>
    <m/>
    <s v="0"/>
    <s v="District"/>
    <s v="1"/>
    <s v="DO - District Office"/>
    <s v="10"/>
    <s v="Chancellor"/>
    <s v="102"/>
    <s v="Public Affairs &amp; Development"/>
    <s v="102D"/>
    <s v="CREL Academics (3)"/>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AC9E1064-86D8-4065-B4B2-818E86A2C337}" name="PivotTable10" cacheId="4"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AA4:AB31" firstHeaderRow="1" firstDataRow="1" firstDataCol="1" rowPageCount="2" colPageCount="1"/>
  <pivotFields count="21">
    <pivotField axis="axisRow" showAll="0">
      <items count="48">
        <item x="30"/>
        <item x="29"/>
        <item x="10"/>
        <item x="42"/>
        <item x="17"/>
        <item x="43"/>
        <item x="20"/>
        <item x="32"/>
        <item x="27"/>
        <item x="35"/>
        <item x="12"/>
        <item x="1"/>
        <item x="31"/>
        <item x="14"/>
        <item x="37"/>
        <item x="23"/>
        <item x="18"/>
        <item x="13"/>
        <item x="15"/>
        <item x="36"/>
        <item x="9"/>
        <item x="34"/>
        <item x="16"/>
        <item x="4"/>
        <item x="8"/>
        <item x="11"/>
        <item x="46"/>
        <item x="6"/>
        <item x="5"/>
        <item x="38"/>
        <item x="7"/>
        <item x="22"/>
        <item x="0"/>
        <item x="26"/>
        <item x="41"/>
        <item x="33"/>
        <item x="3"/>
        <item x="39"/>
        <item x="24"/>
        <item x="25"/>
        <item x="44"/>
        <item x="2"/>
        <item x="21"/>
        <item x="19"/>
        <item x="45"/>
        <item x="40"/>
        <item x="28"/>
        <item t="default"/>
      </items>
    </pivotField>
    <pivotField showAll="0"/>
    <pivotField showAll="0"/>
    <pivotField axis="axisPage" showAll="0">
      <items count="2">
        <item x="0"/>
        <item t="default"/>
      </items>
    </pivotField>
    <pivotField dataField="1" showAll="0"/>
    <pivotField axis="axisPage" showAll="0">
      <items count="5">
        <item x="0"/>
        <item x="1"/>
        <item x="2"/>
        <item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0"/>
  </rowFields>
  <rowItems count="27">
    <i>
      <x/>
    </i>
    <i>
      <x v="1"/>
    </i>
    <i>
      <x v="5"/>
    </i>
    <i>
      <x v="8"/>
    </i>
    <i>
      <x v="10"/>
    </i>
    <i>
      <x v="13"/>
    </i>
    <i>
      <x v="14"/>
    </i>
    <i>
      <x v="15"/>
    </i>
    <i>
      <x v="20"/>
    </i>
    <i>
      <x v="21"/>
    </i>
    <i>
      <x v="27"/>
    </i>
    <i>
      <x v="28"/>
    </i>
    <i>
      <x v="29"/>
    </i>
    <i>
      <x v="30"/>
    </i>
    <i>
      <x v="31"/>
    </i>
    <i>
      <x v="32"/>
    </i>
    <i>
      <x v="33"/>
    </i>
    <i>
      <x v="34"/>
    </i>
    <i>
      <x v="36"/>
    </i>
    <i>
      <x v="37"/>
    </i>
    <i>
      <x v="39"/>
    </i>
    <i>
      <x v="41"/>
    </i>
    <i>
      <x v="43"/>
    </i>
    <i>
      <x v="44"/>
    </i>
    <i>
      <x v="45"/>
    </i>
    <i>
      <x v="46"/>
    </i>
    <i t="grand">
      <x/>
    </i>
  </rowItems>
  <colItems count="1">
    <i/>
  </colItems>
  <pageFields count="2">
    <pageField fld="3" item="0" hier="-1"/>
    <pageField fld="5" item="0" hier="-1"/>
  </pageFields>
  <dataFields count="1">
    <dataField name="Sum of Budget Sum" fld="4"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AD6D5B12-D7C1-4231-88F1-61314AEC4262}" name="PivotTable9" cacheId="3"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X4:Y42" firstHeaderRow="1" firstDataRow="1" firstDataCol="1" rowPageCount="2" colPageCount="1"/>
  <pivotFields count="22">
    <pivotField axis="axisRow" showAll="0">
      <items count="74">
        <item x="50"/>
        <item x="72"/>
        <item x="12"/>
        <item x="68"/>
        <item x="1"/>
        <item x="8"/>
        <item x="45"/>
        <item x="11"/>
        <item x="47"/>
        <item x="6"/>
        <item x="59"/>
        <item x="70"/>
        <item x="32"/>
        <item x="24"/>
        <item x="30"/>
        <item x="31"/>
        <item x="7"/>
        <item x="27"/>
        <item x="46"/>
        <item x="60"/>
        <item x="26"/>
        <item x="14"/>
        <item x="15"/>
        <item x="56"/>
        <item x="43"/>
        <item x="29"/>
        <item x="22"/>
        <item x="62"/>
        <item x="33"/>
        <item x="44"/>
        <item x="64"/>
        <item x="58"/>
        <item x="42"/>
        <item x="4"/>
        <item x="69"/>
        <item x="49"/>
        <item x="36"/>
        <item x="18"/>
        <item x="17"/>
        <item x="34"/>
        <item x="5"/>
        <item x="51"/>
        <item x="57"/>
        <item x="13"/>
        <item x="67"/>
        <item x="40"/>
        <item x="9"/>
        <item x="3"/>
        <item x="19"/>
        <item x="21"/>
        <item x="65"/>
        <item x="71"/>
        <item x="20"/>
        <item x="53"/>
        <item x="0"/>
        <item x="41"/>
        <item x="63"/>
        <item x="61"/>
        <item x="48"/>
        <item x="16"/>
        <item x="10"/>
        <item x="37"/>
        <item x="66"/>
        <item x="25"/>
        <item x="39"/>
        <item x="52"/>
        <item x="38"/>
        <item x="54"/>
        <item x="55"/>
        <item x="23"/>
        <item x="35"/>
        <item x="2"/>
        <item x="28"/>
        <item t="default"/>
      </items>
    </pivotField>
    <pivotField showAll="0"/>
    <pivotField showAll="0"/>
    <pivotField axis="axisPage" showAll="0">
      <items count="2">
        <item x="0"/>
        <item t="default"/>
      </items>
    </pivotField>
    <pivotField dataField="1" showAll="0"/>
    <pivotField showAll="0"/>
    <pivotField axis="axisPage" showAll="0">
      <items count="7">
        <item x="0"/>
        <item x="1"/>
        <item x="3"/>
        <item x="2"/>
        <item x="5"/>
        <item x="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0"/>
  </rowFields>
  <rowItems count="38">
    <i>
      <x/>
    </i>
    <i>
      <x v="1"/>
    </i>
    <i>
      <x v="5"/>
    </i>
    <i>
      <x v="9"/>
    </i>
    <i>
      <x v="10"/>
    </i>
    <i>
      <x v="12"/>
    </i>
    <i>
      <x v="13"/>
    </i>
    <i>
      <x v="14"/>
    </i>
    <i>
      <x v="15"/>
    </i>
    <i>
      <x v="16"/>
    </i>
    <i>
      <x v="23"/>
    </i>
    <i>
      <x v="24"/>
    </i>
    <i>
      <x v="26"/>
    </i>
    <i>
      <x v="28"/>
    </i>
    <i>
      <x v="31"/>
    </i>
    <i>
      <x v="32"/>
    </i>
    <i>
      <x v="33"/>
    </i>
    <i>
      <x v="39"/>
    </i>
    <i>
      <x v="40"/>
    </i>
    <i>
      <x v="46"/>
    </i>
    <i>
      <x v="48"/>
    </i>
    <i>
      <x v="49"/>
    </i>
    <i>
      <x v="50"/>
    </i>
    <i>
      <x v="51"/>
    </i>
    <i>
      <x v="52"/>
    </i>
    <i>
      <x v="53"/>
    </i>
    <i>
      <x v="54"/>
    </i>
    <i>
      <x v="55"/>
    </i>
    <i>
      <x v="56"/>
    </i>
    <i>
      <x v="60"/>
    </i>
    <i>
      <x v="62"/>
    </i>
    <i>
      <x v="64"/>
    </i>
    <i>
      <x v="66"/>
    </i>
    <i>
      <x v="67"/>
    </i>
    <i>
      <x v="68"/>
    </i>
    <i>
      <x v="69"/>
    </i>
    <i>
      <x v="70"/>
    </i>
    <i t="grand">
      <x/>
    </i>
  </rowItems>
  <colItems count="1">
    <i/>
  </colItems>
  <pageFields count="2">
    <pageField fld="3" item="0" hier="-1"/>
    <pageField fld="6" item="0" hier="-1"/>
  </pageFields>
  <dataFields count="1">
    <dataField name="Sum of Budget Sum" fld="4" baseField="0" baseItem="0"/>
  </dataFields>
  <formats count="8">
    <format dxfId="7">
      <pivotArea collapsedLevelsAreSubtotals="1" fieldPosition="0">
        <references count="1">
          <reference field="0" count="1">
            <x v="46"/>
          </reference>
        </references>
      </pivotArea>
    </format>
    <format dxfId="6">
      <pivotArea dataOnly="0" labelOnly="1" fieldPosition="0">
        <references count="1">
          <reference field="0" count="1">
            <x v="46"/>
          </reference>
        </references>
      </pivotArea>
    </format>
    <format dxfId="5">
      <pivotArea dataOnly="0" fieldPosition="0">
        <references count="3">
          <reference field="0" count="2">
            <x v="15"/>
            <x v="16"/>
          </reference>
          <reference field="3" count="0" selected="0"/>
          <reference field="6" count="1" selected="0">
            <x v="0"/>
          </reference>
        </references>
      </pivotArea>
    </format>
    <format dxfId="4">
      <pivotArea dataOnly="0" fieldPosition="0">
        <references count="3">
          <reference field="0" count="2">
            <x v="12"/>
            <x v="13"/>
          </reference>
          <reference field="3" count="0" selected="0"/>
          <reference field="6" count="1" selected="0">
            <x v="0"/>
          </reference>
        </references>
      </pivotArea>
    </format>
    <format dxfId="3">
      <pivotArea collapsedLevelsAreSubtotals="1" fieldPosition="0">
        <references count="1">
          <reference field="0" count="1">
            <x v="9"/>
          </reference>
        </references>
      </pivotArea>
    </format>
    <format dxfId="2">
      <pivotArea dataOnly="0" labelOnly="1" fieldPosition="0">
        <references count="1">
          <reference field="0" count="1">
            <x v="9"/>
          </reference>
        </references>
      </pivotArea>
    </format>
    <format dxfId="1">
      <pivotArea collapsedLevelsAreSubtotals="1" fieldPosition="0">
        <references count="1">
          <reference field="0" count="1">
            <x v="5"/>
          </reference>
        </references>
      </pivotArea>
    </format>
    <format dxfId="0">
      <pivotArea dataOnly="0" labelOnly="1" fieldPosition="0">
        <references count="1">
          <reference field="0" count="1">
            <x v="5"/>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36B35ABA-57B8-4C00-80AF-A413C1C639A7}" name="PivotTable7" cacheId="0" applyNumberFormats="0" applyBorderFormats="0" applyFontFormats="0" applyPatternFormats="0" applyAlignmentFormats="0" applyWidthHeightFormats="1" dataCaption="Values" updatedVersion="8" minRefreshableVersion="3" useAutoFormatting="1" itemPrintTitles="1" createdVersion="8" indent="0" multipleFieldFilters="0">
  <location ref="G3:H13" firstHeaderRow="1" firstDataRow="1" firstDataCol="1" rowPageCount="1" colPageCount="1"/>
  <pivotFields count="21">
    <pivotField showAll="0">
      <items count="3043">
        <item x="1444"/>
        <item x="2358"/>
        <item x="376"/>
        <item x="2133"/>
        <item x="797"/>
        <item x="2686"/>
        <item x="1398"/>
        <item x="1370"/>
        <item x="2636"/>
        <item x="928"/>
        <item x="2647"/>
        <item x="2256"/>
        <item x="2970"/>
        <item x="2510"/>
        <item x="1813"/>
        <item x="2094"/>
        <item x="2532"/>
        <item x="170"/>
        <item x="2112"/>
        <item x="293"/>
        <item x="675"/>
        <item x="1324"/>
        <item x="896"/>
        <item x="1427"/>
        <item x="905"/>
        <item x="1573"/>
        <item x="1132"/>
        <item x="3030"/>
        <item x="2060"/>
        <item x="1133"/>
        <item x="2393"/>
        <item x="3031"/>
        <item x="2807"/>
        <item x="1924"/>
        <item x="703"/>
        <item x="2347"/>
        <item x="1094"/>
        <item x="955"/>
        <item x="602"/>
        <item x="2434"/>
        <item x="2556"/>
        <item x="1005"/>
        <item x="854"/>
        <item x="2332"/>
        <item x="2229"/>
        <item x="956"/>
        <item x="2590"/>
        <item x="2534"/>
        <item x="801"/>
        <item x="1673"/>
        <item x="1228"/>
        <item x="1428"/>
        <item x="14"/>
        <item x="299"/>
        <item x="1377"/>
        <item x="1626"/>
        <item x="840"/>
        <item x="2591"/>
        <item x="2435"/>
        <item x="2669"/>
        <item x="350"/>
        <item x="2592"/>
        <item x="1520"/>
        <item x="957"/>
        <item x="1197"/>
        <item x="2535"/>
        <item x="802"/>
        <item x="855"/>
        <item x="47"/>
        <item x="1593"/>
        <item x="2634"/>
        <item x="548"/>
        <item x="1832"/>
        <item x="2021"/>
        <item x="2240"/>
        <item x="1229"/>
        <item x="1046"/>
        <item x="1695"/>
        <item x="2489"/>
        <item x="750"/>
        <item x="901"/>
        <item x="243"/>
        <item x="2096"/>
        <item x="746"/>
        <item x="856"/>
        <item x="2855"/>
        <item x="1674"/>
        <item x="177"/>
        <item x="2815"/>
        <item x="1136"/>
        <item x="1445"/>
        <item x="660"/>
        <item x="2593"/>
        <item x="2635"/>
        <item x="2637"/>
        <item x="1542"/>
        <item x="1230"/>
        <item x="1231"/>
        <item x="1833"/>
        <item x="1726"/>
        <item x="123"/>
        <item x="1521"/>
        <item x="902"/>
        <item x="743"/>
        <item x="2289"/>
        <item x="1767"/>
        <item x="1834"/>
        <item x="2856"/>
        <item x="2536"/>
        <item x="1578"/>
        <item x="2816"/>
        <item x="1675"/>
        <item x="2764"/>
        <item x="2537"/>
        <item x="958"/>
        <item x="803"/>
        <item x="549"/>
        <item x="1983"/>
        <item x="2538"/>
        <item x="2346"/>
        <item x="2146"/>
        <item x="2436"/>
        <item x="1378"/>
        <item x="1628"/>
        <item x="871"/>
        <item x="1232"/>
        <item x="2918"/>
        <item x="1137"/>
        <item x="603"/>
        <item x="2988"/>
        <item x="1676"/>
        <item x="704"/>
        <item x="1513"/>
        <item x="412"/>
        <item x="929"/>
        <item x="2717"/>
        <item x="2884"/>
        <item x="1095"/>
        <item x="2718"/>
        <item x="1480"/>
        <item x="1205"/>
        <item x="1877"/>
        <item x="259"/>
        <item x="1522"/>
        <item x="1835"/>
        <item x="1629"/>
        <item x="2437"/>
        <item x="2719"/>
        <item x="2147"/>
        <item x="2687"/>
        <item x="1836"/>
        <item x="2492"/>
        <item x="1047"/>
        <item x="2765"/>
        <item x="351"/>
        <item x="1281"/>
        <item x="2919"/>
        <item x="1379"/>
        <item x="744"/>
        <item x="2817"/>
        <item x="124"/>
        <item x="857"/>
        <item x="178"/>
        <item x="550"/>
        <item x="1727"/>
        <item x="1627"/>
        <item x="792"/>
        <item x="572"/>
        <item x="2818"/>
        <item x="906"/>
        <item x="300"/>
        <item x="125"/>
        <item x="2210"/>
        <item x="1233"/>
        <item x="453"/>
        <item x="1984"/>
        <item x="1280"/>
        <item x="1790"/>
        <item x="72"/>
        <item x="2670"/>
        <item x="2241"/>
        <item x="2438"/>
        <item x="126"/>
        <item x="2023"/>
        <item x="352"/>
        <item x="858"/>
        <item x="301"/>
        <item x="859"/>
        <item x="2439"/>
        <item x="2097"/>
        <item x="959"/>
        <item x="2595"/>
        <item x="604"/>
        <item x="2857"/>
        <item x="2671"/>
        <item x="1096"/>
        <item x="706"/>
        <item x="2148"/>
        <item x="2557"/>
        <item x="1234"/>
        <item x="1429"/>
        <item x="2290"/>
        <item x="2063"/>
        <item x="454"/>
        <item x="2920"/>
        <item x="2228"/>
        <item x="48"/>
        <item x="2242"/>
        <item x="302"/>
        <item x="2989"/>
        <item x="1139"/>
        <item x="605"/>
        <item x="745"/>
        <item x="551"/>
        <item x="1329"/>
        <item x="903"/>
        <item x="2440"/>
        <item x="1837"/>
        <item x="1728"/>
        <item x="1097"/>
        <item x="413"/>
        <item x="3037"/>
        <item x="860"/>
        <item x="2672"/>
        <item x="1235"/>
        <item x="2487"/>
        <item x="303"/>
        <item x="2893"/>
        <item x="2959"/>
        <item x="414"/>
        <item x="1380"/>
        <item x="2594"/>
        <item x="1729"/>
        <item x="2819"/>
        <item x="2720"/>
        <item x="705"/>
        <item x="719"/>
        <item x="415"/>
        <item x="1514"/>
        <item x="1006"/>
        <item x="1067"/>
        <item x="1730"/>
        <item x="2721"/>
        <item x="552"/>
        <item x="499"/>
        <item x="2820"/>
        <item x="904"/>
        <item x="1985"/>
        <item x="2821"/>
        <item x="2243"/>
        <item x="1330"/>
        <item x="1825"/>
        <item x="2484"/>
        <item x="2281"/>
        <item x="1572"/>
        <item x="848"/>
        <item x="1622"/>
        <item x="294"/>
        <item x="1191"/>
        <item x="2022"/>
        <item x="1372"/>
        <item x="2713"/>
        <item x="171"/>
        <item x="2757"/>
        <item x="841"/>
        <item x="3032"/>
        <item x="1192"/>
        <item x="113"/>
        <item x="148"/>
        <item x="411"/>
        <item x="1325"/>
        <item x="2193"/>
        <item x="194"/>
        <item x="2394"/>
        <item x="849"/>
        <item x="2851"/>
        <item x="2339"/>
        <item x="1481"/>
        <item x="295"/>
        <item x="1276"/>
        <item x="1763"/>
        <item x="656"/>
        <item x="1925"/>
        <item x="2018"/>
        <item x="1473"/>
        <item x="1474"/>
        <item x="1669"/>
        <item x="2852"/>
        <item x="608"/>
        <item x="2019"/>
        <item x="2714"/>
        <item x="1193"/>
        <item x="1223"/>
        <item x="296"/>
        <item x="2282"/>
        <item x="353"/>
        <item x="1482"/>
        <item x="2955"/>
        <item x="172"/>
        <item x="2668"/>
        <item x="1517"/>
        <item x="1236"/>
        <item x="1678"/>
        <item x="657"/>
        <item x="3033"/>
        <item x="1623"/>
        <item x="2283"/>
        <item x="1475"/>
        <item x="173"/>
        <item x="1979"/>
        <item x="1277"/>
        <item x="2194"/>
        <item x="1326"/>
        <item x="114"/>
        <item x="2808"/>
        <item x="2376"/>
        <item x="689"/>
        <item x="2844"/>
        <item x="2853"/>
        <item x="2875"/>
        <item x="1134"/>
        <item x="239"/>
        <item x="950"/>
        <item x="2882"/>
        <item x="951"/>
        <item x="850"/>
        <item x="1373"/>
        <item x="346"/>
        <item x="897"/>
        <item x="1194"/>
        <item x="545"/>
        <item x="1764"/>
        <item x="2382"/>
        <item x="496"/>
        <item x="1419"/>
        <item x="1382"/>
        <item x="2987"/>
        <item x="497"/>
        <item x="2809"/>
        <item x="1432"/>
        <item x="174"/>
        <item x="741"/>
        <item x="742"/>
        <item x="2239"/>
        <item x="747"/>
        <item x="2990"/>
        <item x="2758"/>
        <item x="115"/>
        <item x="2065"/>
        <item x="452"/>
        <item x="2395"/>
        <item x="175"/>
        <item x="1574"/>
        <item x="1224"/>
        <item x="2917"/>
        <item x="2586"/>
        <item x="584"/>
        <item x="116"/>
        <item x="1670"/>
        <item x="838"/>
        <item x="2144"/>
        <item x="1575"/>
        <item x="2624"/>
        <item x="2587"/>
        <item x="3034"/>
        <item x="1576"/>
        <item x="2284"/>
        <item x="1225"/>
        <item x="2340"/>
        <item x="2810"/>
        <item x="2885"/>
        <item x="1671"/>
        <item x="1093"/>
        <item x="2396"/>
        <item x="2433"/>
        <item x="898"/>
        <item x="347"/>
        <item x="952"/>
        <item x="798"/>
        <item x="701"/>
        <item x="1222"/>
        <item x="907"/>
        <item x="45"/>
        <item x="3023"/>
        <item x="2612"/>
        <item x="1972"/>
        <item x="2061"/>
        <item x="1577"/>
        <item x="46"/>
        <item x="1476"/>
        <item x="546"/>
        <item x="117"/>
        <item x="1518"/>
        <item x="1563"/>
        <item x="2811"/>
        <item x="297"/>
        <item x="1361"/>
        <item x="2285"/>
        <item x="1135"/>
        <item x="2956"/>
        <item x="1477"/>
        <item x="658"/>
        <item x="118"/>
        <item x="2195"/>
        <item x="1327"/>
        <item x="176"/>
        <item x="1926"/>
        <item x="2759"/>
        <item x="2812"/>
        <item x="1374"/>
        <item x="659"/>
        <item x="547"/>
        <item x="1478"/>
        <item x="2715"/>
        <item x="1226"/>
        <item x="119"/>
        <item x="1213"/>
        <item x="899"/>
        <item x="851"/>
        <item x="240"/>
        <item x="228"/>
        <item x="1422"/>
        <item x="2750"/>
        <item x="641"/>
        <item x="2908"/>
        <item x="1175"/>
        <item x="2377"/>
        <item x="2569"/>
        <item x="1080"/>
        <item x="394"/>
        <item x="642"/>
        <item x="1564"/>
        <item x="395"/>
        <item x="2086"/>
        <item x="1749"/>
        <item x="1711"/>
        <item x="1264"/>
        <item x="1750"/>
        <item x="2176"/>
        <item x="2876"/>
        <item x="2378"/>
        <item x="482"/>
        <item x="2877"/>
        <item x="1081"/>
        <item x="220"/>
        <item x="734"/>
        <item x="2945"/>
        <item x="989"/>
        <item x="553"/>
        <item x="782"/>
        <item x="276"/>
        <item x="1656"/>
        <item x="2128"/>
        <item x="2326"/>
        <item x="2306"/>
        <item x="441"/>
        <item x="2909"/>
        <item x="2958"/>
        <item x="1607"/>
        <item x="2570"/>
        <item x="1314"/>
        <item x="2327"/>
        <item x="2751"/>
        <item x="221"/>
        <item x="1712"/>
        <item x="783"/>
        <item x="2571"/>
        <item x="2129"/>
        <item x="89"/>
        <item x="2225"/>
        <item x="396"/>
        <item x="2946"/>
        <item x="1315"/>
        <item x="2625"/>
        <item x="2087"/>
        <item x="1464"/>
        <item x="2858"/>
        <item x="2524"/>
        <item x="1362"/>
        <item x="442"/>
        <item x="1504"/>
        <item x="2474"/>
        <item x="1657"/>
        <item x="2626"/>
        <item x="397"/>
        <item x="2419"/>
        <item x="1363"/>
        <item x="690"/>
        <item x="1973"/>
        <item x="1411"/>
        <item x="2572"/>
        <item x="1713"/>
        <item x="1316"/>
        <item x="1608"/>
        <item x="1465"/>
        <item x="735"/>
        <item x="28"/>
        <item x="2050"/>
        <item x="222"/>
        <item x="2130"/>
        <item x="443"/>
        <item x="1787"/>
        <item x="1505"/>
        <item x="2627"/>
        <item x="2981"/>
        <item x="398"/>
        <item x="1466"/>
        <item x="2328"/>
        <item x="1565"/>
        <item x="333"/>
        <item x="2878"/>
        <item x="1820"/>
        <item x="1317"/>
        <item x="157"/>
        <item x="29"/>
        <item x="2947"/>
        <item x="2628"/>
        <item x="2573"/>
        <item x="223"/>
        <item x="2879"/>
        <item x="1566"/>
        <item x="2799"/>
        <item x="1265"/>
        <item x="586"/>
        <item x="277"/>
        <item x="1912"/>
        <item x="2705"/>
        <item x="887"/>
        <item x="1714"/>
        <item x="1609"/>
        <item x="2910"/>
        <item x="2273"/>
        <item x="587"/>
        <item x="2574"/>
        <item x="939"/>
        <item x="2475"/>
        <item x="1610"/>
        <item x="2488"/>
        <item x="861"/>
        <item x="2177"/>
        <item x="585"/>
        <item x="736"/>
        <item x="1751"/>
        <item x="1214"/>
        <item x="90"/>
        <item x="2752"/>
        <item x="2178"/>
        <item x="2575"/>
        <item x="2660"/>
        <item x="1082"/>
        <item x="2845"/>
        <item x="836"/>
        <item x="2420"/>
        <item x="3024"/>
        <item x="334"/>
        <item x="1913"/>
        <item x="2006"/>
        <item x="1611"/>
        <item x="1752"/>
        <item x="588"/>
        <item x="1412"/>
        <item x="2131"/>
        <item x="483"/>
        <item x="532"/>
        <item x="990"/>
        <item x="2476"/>
        <item x="2051"/>
        <item x="991"/>
        <item x="1123"/>
        <item x="2098"/>
        <item x="1124"/>
        <item x="444"/>
        <item x="1318"/>
        <item x="2477"/>
        <item x="1715"/>
        <item x="2196"/>
        <item x="1364"/>
        <item x="2179"/>
        <item x="399"/>
        <item x="2379"/>
        <item x="1266"/>
        <item x="2478"/>
        <item x="1974"/>
        <item x="2274"/>
        <item x="445"/>
        <item x="158"/>
        <item x="2629"/>
        <item x="888"/>
        <item x="1788"/>
        <item x="2479"/>
        <item x="1083"/>
        <item x="446"/>
        <item x="2982"/>
        <item x="1716"/>
        <item x="91"/>
        <item x="2421"/>
        <item x="2007"/>
        <item x="1084"/>
        <item x="1789"/>
        <item x="2525"/>
        <item x="1612"/>
        <item x="589"/>
        <item x="940"/>
        <item x="304"/>
        <item x="1267"/>
        <item x="1567"/>
        <item x="1365"/>
        <item x="1176"/>
        <item x="1125"/>
        <item x="1613"/>
        <item x="2132"/>
        <item x="1215"/>
        <item x="1216"/>
        <item x="159"/>
        <item x="348"/>
        <item x="1328"/>
        <item x="1219"/>
        <item x="2661"/>
        <item x="2145"/>
        <item x="1658"/>
        <item x="1319"/>
        <item x="349"/>
        <item x="1659"/>
        <item x="224"/>
        <item x="160"/>
        <item x="498"/>
        <item x="2526"/>
        <item x="2088"/>
        <item x="2095"/>
        <item x="1312"/>
        <item x="1708"/>
        <item x="24"/>
        <item x="2873"/>
        <item x="582"/>
        <item x="2760"/>
        <item x="2323"/>
        <item x="780"/>
        <item x="799"/>
        <item x="781"/>
        <item x="1654"/>
        <item x="2943"/>
        <item x="831"/>
        <item x="1004"/>
        <item x="2271"/>
        <item x="885"/>
        <item x="439"/>
        <item x="832"/>
        <item x="2747"/>
        <item x="2843"/>
        <item x="392"/>
        <item x="688"/>
        <item x="2287"/>
        <item x="1463"/>
        <item x="1509"/>
        <item x="2722"/>
        <item x="1162"/>
        <item x="1471"/>
        <item x="215"/>
        <item x="1908"/>
        <item x="1279"/>
        <item x="1981"/>
        <item x="1909"/>
        <item x="1747"/>
        <item x="3020"/>
        <item x="1785"/>
        <item x="937"/>
        <item x="2874"/>
        <item x="637"/>
        <item x="2005"/>
        <item x="2701"/>
        <item x="1969"/>
        <item x="2659"/>
        <item x="1786"/>
        <item x="2374"/>
        <item x="1174"/>
        <item x="1709"/>
        <item x="886"/>
        <item x="3021"/>
        <item x="2473"/>
        <item x="1625"/>
        <item x="1910"/>
        <item x="2375"/>
        <item x="2418"/>
        <item x="1982"/>
        <item x="733"/>
        <item x="2064"/>
        <item x="1410"/>
        <item x="2222"/>
        <item x="3038"/>
        <item x="900"/>
        <item x="440"/>
        <item x="2798"/>
        <item x="25"/>
        <item x="87"/>
        <item x="833"/>
        <item x="834"/>
        <item x="1672"/>
        <item x="638"/>
        <item x="1211"/>
        <item x="2944"/>
        <item x="2716"/>
        <item x="1038"/>
        <item x="1313"/>
        <item x="938"/>
        <item x="2706"/>
        <item x="1034"/>
        <item x="2052"/>
        <item x="2180"/>
        <item x="1821"/>
        <item x="2576"/>
        <item x="1619"/>
        <item x="92"/>
        <item x="1177"/>
        <item x="2481"/>
        <item x="3025"/>
        <item x="2422"/>
        <item x="305"/>
        <item x="954"/>
        <item x="828"/>
        <item x="268"/>
        <item x="986"/>
        <item x="987"/>
        <item x="390"/>
        <item x="480"/>
        <item x="2267"/>
        <item x="2020"/>
        <item x="1519"/>
        <item x="2372"/>
        <item x="2268"/>
        <item x="2658"/>
        <item x="883"/>
        <item x="1706"/>
        <item x="1260"/>
        <item x="1927"/>
        <item x="1032"/>
        <item x="156"/>
        <item x="800"/>
        <item x="435"/>
        <item x="776"/>
        <item x="2322"/>
        <item x="2172"/>
        <item x="1904"/>
        <item x="208"/>
        <item x="635"/>
        <item x="1961"/>
        <item x="1501"/>
        <item x="1119"/>
        <item x="1859"/>
        <item x="1409"/>
        <item x="2589"/>
        <item x="2533"/>
        <item x="86"/>
        <item x="121"/>
        <item x="481"/>
        <item x="2269"/>
        <item x="528"/>
        <item x="2979"/>
        <item x="2173"/>
        <item x="269"/>
        <item x="298"/>
        <item x="1905"/>
        <item x="2062"/>
        <item x="529"/>
        <item x="270"/>
        <item x="22"/>
        <item x="2056"/>
        <item x="1310"/>
        <item x="2469"/>
        <item x="3016"/>
        <item x="1872"/>
        <item x="2048"/>
        <item x="329"/>
        <item x="702"/>
        <item x="3017"/>
        <item x="209"/>
        <item x="1171"/>
        <item x="2883"/>
        <item x="1261"/>
        <item x="2563"/>
        <item x="1270"/>
        <item x="2745"/>
        <item x="1355"/>
        <item x="1120"/>
        <item x="530"/>
        <item x="2698"/>
        <item x="122"/>
        <item x="636"/>
        <item x="271"/>
        <item x="2564"/>
        <item x="1906"/>
        <item x="1460"/>
        <item x="1860"/>
        <item x="1262"/>
        <item x="884"/>
        <item x="686"/>
        <item x="1651"/>
        <item x="2416"/>
        <item x="1461"/>
        <item x="2470"/>
        <item x="2288"/>
        <item x="2220"/>
        <item x="2471"/>
        <item x="1045"/>
        <item x="391"/>
        <item x="2699"/>
        <item x="3018"/>
        <item x="1172"/>
        <item x="210"/>
        <item x="2417"/>
        <item x="2796"/>
        <item x="2342"/>
        <item x="2903"/>
        <item x="777"/>
        <item x="1356"/>
        <item x="732"/>
        <item x="2125"/>
        <item x="2486"/>
        <item x="2761"/>
        <item x="272"/>
        <item x="829"/>
        <item x="1357"/>
        <item x="436"/>
        <item x="1783"/>
        <item x="2523"/>
        <item x="1502"/>
        <item x="2813"/>
        <item x="2904"/>
        <item x="2870"/>
        <item x="936"/>
        <item x="1076"/>
        <item x="1962"/>
        <item x="1963"/>
        <item x="531"/>
        <item x="1876"/>
        <item x="242"/>
        <item x="2565"/>
        <item x="1964"/>
        <item x="2126"/>
        <item x="1098"/>
        <item x="1652"/>
        <item x="2472"/>
        <item x="273"/>
        <item x="1907"/>
        <item x="778"/>
        <item x="1227"/>
        <item x="437"/>
        <item x="1140"/>
        <item x="1311"/>
        <item x="2871"/>
        <item x="687"/>
        <item x="274"/>
        <item x="1653"/>
        <item x="1605"/>
        <item x="2762"/>
        <item x="1861"/>
        <item x="330"/>
        <item x="23"/>
        <item x="2657"/>
        <item x="2746"/>
        <item x="2174"/>
        <item x="592"/>
        <item x="1766"/>
        <item x="1965"/>
        <item x="1966"/>
        <item x="1173"/>
        <item x="1794"/>
        <item x="1077"/>
        <item x="2797"/>
        <item x="3035"/>
        <item x="2221"/>
        <item x="2175"/>
        <item x="1033"/>
        <item x="1831"/>
        <item x="211"/>
        <item x="2872"/>
        <item x="2957"/>
        <item x="1795"/>
        <item x="1558"/>
        <item x="1121"/>
        <item x="3019"/>
        <item x="1707"/>
        <item x="1784"/>
        <item x="607"/>
        <item x="1967"/>
        <item x="275"/>
        <item x="1376"/>
        <item x="2814"/>
        <item x="830"/>
        <item x="2566"/>
        <item x="2763"/>
        <item x="988"/>
        <item x="1968"/>
        <item x="212"/>
        <item x="2700"/>
        <item x="2623"/>
        <item x="1479"/>
        <item x="1462"/>
        <item x="213"/>
        <item x="1078"/>
        <item x="853"/>
        <item x="438"/>
        <item x="331"/>
        <item x="1263"/>
        <item x="2049"/>
        <item x="2343"/>
        <item x="2905"/>
        <item x="2270"/>
        <item x="1862"/>
        <item x="2344"/>
        <item x="2373"/>
        <item x="779"/>
        <item x="1196"/>
        <item x="2345"/>
        <item x="2397"/>
        <item x="852"/>
        <item x="356"/>
        <item x="3036"/>
        <item x="214"/>
        <item x="1559"/>
        <item x="1838"/>
        <item x="1865"/>
        <item x="2854"/>
        <item x="1765"/>
        <item x="1239"/>
        <item x="2113"/>
        <item x="1320"/>
        <item x="161"/>
        <item x="2329"/>
        <item x="1217"/>
        <item x="2511"/>
        <item x="1178"/>
        <item x="3026"/>
        <item x="400"/>
        <item x="1138"/>
        <item x="2181"/>
        <item x="120"/>
        <item x="1717"/>
        <item x="2380"/>
        <item x="941"/>
        <item x="2182"/>
        <item x="837"/>
        <item x="1268"/>
        <item x="1660"/>
        <item x="1914"/>
        <item x="2707"/>
        <item x="1866"/>
        <item x="2588"/>
        <item x="2948"/>
        <item x="992"/>
        <item x="643"/>
        <item x="2748"/>
        <item x="216"/>
        <item x="835"/>
        <item x="217"/>
        <item x="1358"/>
        <item x="2485"/>
        <item x="1278"/>
        <item x="1375"/>
        <item x="2567"/>
        <item x="953"/>
        <item x="26"/>
        <item x="2906"/>
        <item x="1980"/>
        <item x="2272"/>
        <item x="2749"/>
        <item x="218"/>
        <item x="2702"/>
        <item x="1655"/>
        <item x="1864"/>
        <item x="1049"/>
        <item x="2703"/>
        <item x="1331"/>
        <item x="1748"/>
        <item x="1212"/>
        <item x="2980"/>
        <item x="1624"/>
        <item x="2704"/>
        <item x="219"/>
        <item x="1122"/>
        <item x="393"/>
        <item x="583"/>
        <item x="2907"/>
        <item x="1970"/>
        <item x="241"/>
        <item x="1560"/>
        <item x="1561"/>
        <item x="332"/>
        <item x="2127"/>
        <item x="1079"/>
        <item x="1911"/>
        <item x="100"/>
        <item x="1359"/>
        <item x="1562"/>
        <item x="1863"/>
        <item x="1606"/>
        <item x="2324"/>
        <item x="1710"/>
        <item x="27"/>
        <item x="3022"/>
        <item x="1971"/>
        <item x="1195"/>
        <item x="2223"/>
        <item x="910"/>
        <item x="2286"/>
        <item x="639"/>
        <item x="2341"/>
        <item x="640"/>
        <item x="88"/>
        <item x="2568"/>
        <item x="1360"/>
        <item x="2224"/>
        <item x="2325"/>
        <item x="1503"/>
        <item x="2859"/>
        <item x="1163"/>
        <item x="1543"/>
        <item x="426"/>
        <item x="1108"/>
        <item x="1446"/>
        <item x="1430"/>
        <item x="2648"/>
        <item x="377"/>
        <item x="3004"/>
        <item x="2613"/>
        <item x="978"/>
        <item x="2456"/>
        <item x="1088"/>
        <item x="2932"/>
        <item x="2078"/>
        <item x="1349"/>
        <item x="1141"/>
        <item x="1109"/>
        <item x="2114"/>
        <item x="2802"/>
        <item x="1853"/>
        <item x="2359"/>
        <item x="1997"/>
        <item x="1350"/>
        <item x="624"/>
        <item x="319"/>
        <item x="260"/>
        <item x="2257"/>
        <item x="2036"/>
        <item x="516"/>
        <item x="720"/>
        <item x="625"/>
        <item x="817"/>
        <item x="676"/>
        <item x="320"/>
        <item x="321"/>
        <item x="979"/>
        <item x="818"/>
        <item x="2149"/>
        <item x="1797"/>
        <item x="487"/>
        <item x="2307"/>
        <item x="3005"/>
        <item x="378"/>
        <item x="2895"/>
        <item x="1725"/>
        <item x="195"/>
        <item x="2258"/>
        <item x="3006"/>
        <item x="427"/>
        <item x="1507"/>
        <item x="1916"/>
        <item x="2649"/>
        <item x="95"/>
        <item x="2183"/>
        <item x="788"/>
        <item x="2951"/>
        <item x="943"/>
        <item x="2135"/>
        <item x="280"/>
        <item x="1417"/>
        <item x="1128"/>
        <item x="945"/>
        <item x="32"/>
        <item x="790"/>
        <item x="1183"/>
        <item x="2384"/>
        <item x="1368"/>
        <item x="721"/>
        <item x="2663"/>
        <item x="1495"/>
        <item x="722"/>
        <item x="1110"/>
        <item x="2650"/>
        <item x="73"/>
        <item x="1111"/>
        <item x="2784"/>
        <item x="1024"/>
        <item x="471"/>
        <item x="1814"/>
        <item x="2651"/>
        <item x="1951"/>
        <item x="1696"/>
        <item x="2688"/>
        <item x="74"/>
        <item x="379"/>
        <item x="2558"/>
        <item x="196"/>
        <item x="2971"/>
        <item x="1952"/>
        <item x="472"/>
        <item x="2308"/>
        <item x="473"/>
        <item x="1893"/>
        <item x="626"/>
        <item x="2512"/>
        <item x="1400"/>
        <item x="2166"/>
        <item x="2652"/>
        <item x="2972"/>
        <item x="2559"/>
        <item x="1953"/>
        <item x="1544"/>
        <item x="1697"/>
        <item x="1998"/>
        <item x="380"/>
        <item x="2037"/>
        <item x="2457"/>
        <item x="2259"/>
        <item x="1741"/>
        <item x="1698"/>
        <item x="2309"/>
        <item x="769"/>
        <item x="2867"/>
        <item x="2458"/>
        <item x="2310"/>
        <item x="2785"/>
        <item x="1164"/>
        <item x="1545"/>
        <item x="723"/>
        <item x="1250"/>
        <item x="1165"/>
        <item x="75"/>
        <item x="2653"/>
        <item x="2614"/>
        <item x="573"/>
        <item x="15"/>
        <item x="1447"/>
        <item x="517"/>
        <item x="76"/>
        <item x="1894"/>
        <item x="724"/>
        <item x="2311"/>
        <item x="3007"/>
        <item x="2260"/>
        <item x="149"/>
        <item x="677"/>
        <item x="678"/>
        <item x="1206"/>
        <item x="725"/>
        <item x="2261"/>
        <item x="2513"/>
        <item x="150"/>
        <item x="322"/>
        <item x="1895"/>
        <item x="518"/>
        <item x="1954"/>
        <item x="77"/>
        <item x="1999"/>
        <item x="1496"/>
        <item x="1207"/>
        <item x="574"/>
        <item x="2038"/>
        <item x="2360"/>
        <item x="2411"/>
        <item x="2115"/>
        <item x="2514"/>
        <item x="1068"/>
        <item x="1251"/>
        <item x="1643"/>
        <item x="2896"/>
        <item x="2312"/>
        <item x="2973"/>
        <item x="1351"/>
        <item x="2459"/>
        <item x="770"/>
        <item x="1699"/>
        <item x="1896"/>
        <item x="2460"/>
        <item x="2039"/>
        <item x="197"/>
        <item x="2000"/>
        <item x="2933"/>
        <item x="1025"/>
        <item x="1742"/>
        <item x="2689"/>
        <item x="1594"/>
        <item x="1854"/>
        <item x="1069"/>
        <item x="519"/>
        <item x="2313"/>
        <item x="819"/>
        <item x="1955"/>
        <item x="1497"/>
        <item x="1208"/>
        <item x="2314"/>
        <item x="1776"/>
        <item x="2361"/>
        <item x="2835"/>
        <item x="2735"/>
        <item x="1815"/>
        <item x="575"/>
        <item x="261"/>
        <item x="1595"/>
        <item x="2786"/>
        <item x="2934"/>
        <item x="1300"/>
        <item x="16"/>
        <item x="1743"/>
        <item x="2615"/>
        <item x="323"/>
        <item x="1546"/>
        <item x="872"/>
        <item x="2362"/>
        <item x="1070"/>
        <item x="1301"/>
        <item x="2736"/>
        <item x="1596"/>
        <item x="2515"/>
        <item x="78"/>
        <item x="1816"/>
        <item x="2690"/>
        <item x="2412"/>
        <item x="576"/>
        <item x="1026"/>
        <item x="474"/>
        <item x="1302"/>
        <item x="820"/>
        <item x="1817"/>
        <item x="381"/>
        <item x="2836"/>
        <item x="1112"/>
        <item x="2040"/>
        <item x="324"/>
        <item x="1700"/>
        <item x="2935"/>
        <item x="2654"/>
        <item x="2734"/>
        <item x="2410"/>
        <item x="520"/>
        <item x="1448"/>
        <item x="2315"/>
        <item x="1547"/>
        <item x="873"/>
        <item x="521"/>
        <item x="79"/>
        <item x="522"/>
        <item x="980"/>
        <item x="523"/>
        <item x="1401"/>
        <item x="627"/>
        <item x="1352"/>
        <item x="1252"/>
        <item x="2041"/>
        <item x="821"/>
        <item x="1449"/>
        <item x="1597"/>
        <item x="1598"/>
        <item x="475"/>
        <item x="1209"/>
        <item x="628"/>
        <item x="1253"/>
        <item x="1166"/>
        <item x="981"/>
        <item x="1818"/>
        <item x="577"/>
        <item x="2837"/>
        <item x="2974"/>
        <item x="1402"/>
        <item x="629"/>
        <item x="1113"/>
        <item x="1254"/>
        <item x="1071"/>
        <item x="524"/>
        <item x="930"/>
        <item x="3008"/>
        <item x="428"/>
        <item x="1548"/>
        <item x="578"/>
        <item x="2116"/>
        <item x="2936"/>
        <item x="80"/>
        <item x="1450"/>
        <item x="1701"/>
        <item x="198"/>
        <item x="771"/>
        <item x="2937"/>
        <item x="2516"/>
        <item x="822"/>
        <item x="1451"/>
        <item x="772"/>
        <item x="1549"/>
        <item x="2838"/>
        <item x="2655"/>
        <item x="679"/>
        <item x="2616"/>
        <item x="630"/>
        <item x="1855"/>
        <item x="1403"/>
        <item x="2517"/>
        <item x="1744"/>
        <item x="2787"/>
        <item x="631"/>
        <item x="1404"/>
        <item x="874"/>
        <item x="2117"/>
        <item x="476"/>
        <item x="2839"/>
        <item x="2042"/>
        <item x="325"/>
        <item x="3009"/>
        <item x="2262"/>
        <item x="151"/>
        <item x="2079"/>
        <item x="2518"/>
        <item x="823"/>
        <item x="1027"/>
        <item x="773"/>
        <item x="2316"/>
        <item x="326"/>
        <item x="1405"/>
        <item x="2317"/>
        <item x="1550"/>
        <item x="327"/>
        <item x="1114"/>
        <item x="1303"/>
        <item x="2043"/>
        <item x="632"/>
        <item x="2737"/>
        <item x="2560"/>
        <item x="2656"/>
        <item x="579"/>
        <item x="1777"/>
        <item x="2975"/>
        <item x="824"/>
        <item x="2044"/>
        <item x="2691"/>
        <item x="1551"/>
        <item x="2976"/>
        <item x="2263"/>
        <item x="2211"/>
        <item x="328"/>
        <item x="1897"/>
        <item x="382"/>
        <item x="2212"/>
        <item x="2738"/>
        <item x="2788"/>
        <item x="1856"/>
        <item x="1452"/>
        <item x="726"/>
        <item x="2789"/>
        <item x="2001"/>
        <item x="2318"/>
        <item x="2692"/>
        <item x="2461"/>
        <item x="2519"/>
        <item x="2693"/>
        <item x="477"/>
        <item x="2363"/>
        <item x="1453"/>
        <item x="2080"/>
        <item x="1552"/>
        <item x="1599"/>
        <item x="1498"/>
        <item x="2462"/>
        <item x="2790"/>
        <item x="17"/>
        <item x="2463"/>
        <item x="1956"/>
        <item x="875"/>
        <item x="2364"/>
        <item x="81"/>
        <item x="2520"/>
        <item x="152"/>
        <item x="2264"/>
        <item x="429"/>
        <item x="680"/>
        <item x="2081"/>
        <item x="1072"/>
        <item x="383"/>
        <item x="1167"/>
        <item x="199"/>
        <item x="1406"/>
        <item x="3010"/>
        <item x="200"/>
        <item x="2617"/>
        <item x="201"/>
        <item x="1073"/>
        <item x="1745"/>
        <item x="82"/>
        <item x="2319"/>
        <item x="681"/>
        <item x="931"/>
        <item x="1553"/>
        <item x="682"/>
        <item x="1028"/>
        <item x="1499"/>
        <item x="1255"/>
        <item x="384"/>
        <item x="2694"/>
        <item x="1644"/>
        <item x="2320"/>
        <item x="2938"/>
        <item x="2082"/>
        <item x="430"/>
        <item x="2739"/>
        <item x="2083"/>
        <item x="1554"/>
        <item x="2118"/>
        <item x="2618"/>
        <item x="153"/>
        <item x="1454"/>
        <item x="683"/>
        <item x="876"/>
        <item x="1957"/>
        <item x="2561"/>
        <item x="262"/>
        <item x="1256"/>
        <item x="2791"/>
        <item x="1029"/>
        <item x="2840"/>
        <item x="2167"/>
        <item x="2868"/>
        <item x="2045"/>
        <item x="727"/>
        <item x="1257"/>
        <item x="982"/>
        <item x="1600"/>
        <item x="1258"/>
        <item x="2464"/>
        <item x="2365"/>
        <item x="2740"/>
        <item x="1857"/>
        <item x="1898"/>
        <item x="525"/>
        <item x="1168"/>
        <item x="2366"/>
        <item x="684"/>
        <item x="1958"/>
        <item x="2562"/>
        <item x="1819"/>
        <item x="2265"/>
        <item x="2897"/>
        <item x="1169"/>
        <item x="2977"/>
        <item x="1778"/>
        <item x="18"/>
        <item x="1702"/>
        <item x="83"/>
        <item x="1899"/>
        <item x="263"/>
        <item x="2741"/>
        <item x="2465"/>
        <item x="385"/>
        <item x="431"/>
        <item x="1455"/>
        <item x="2168"/>
        <item x="2321"/>
        <item x="2046"/>
        <item x="1304"/>
        <item x="2898"/>
        <item x="1779"/>
        <item x="877"/>
        <item x="932"/>
        <item x="2169"/>
        <item x="2367"/>
        <item x="19"/>
        <item x="2466"/>
        <item x="202"/>
        <item x="774"/>
        <item x="2119"/>
        <item x="2869"/>
        <item x="2841"/>
        <item x="1959"/>
        <item x="633"/>
        <item x="2170"/>
        <item x="1030"/>
        <item x="203"/>
        <item x="2002"/>
        <item x="1305"/>
        <item x="634"/>
        <item x="1645"/>
        <item x="1259"/>
        <item x="3011"/>
        <item x="2120"/>
        <item x="2368"/>
        <item x="2467"/>
        <item x="2792"/>
        <item x="2266"/>
        <item x="1456"/>
        <item x="1960"/>
        <item x="264"/>
        <item x="386"/>
        <item x="580"/>
        <item x="983"/>
        <item x="2793"/>
        <item x="1601"/>
        <item x="1646"/>
        <item x="933"/>
        <item x="2939"/>
        <item x="2521"/>
        <item x="2369"/>
        <item x="1555"/>
        <item x="265"/>
        <item x="2413"/>
        <item x="1457"/>
        <item x="2084"/>
        <item x="685"/>
        <item x="1647"/>
        <item x="984"/>
        <item x="1858"/>
        <item x="2794"/>
        <item x="728"/>
        <item x="878"/>
        <item x="154"/>
        <item x="1556"/>
        <item x="2468"/>
        <item x="581"/>
        <item x="387"/>
        <item x="2742"/>
        <item x="1780"/>
        <item x="1306"/>
        <item x="388"/>
        <item x="879"/>
        <item x="2047"/>
        <item x="1458"/>
        <item x="2899"/>
        <item x="1746"/>
        <item x="880"/>
        <item x="729"/>
        <item x="1353"/>
        <item x="1307"/>
        <item x="730"/>
        <item x="1074"/>
        <item x="1648"/>
        <item x="825"/>
        <item x="1900"/>
        <item x="1308"/>
        <item x="1557"/>
        <item x="2743"/>
        <item x="2978"/>
        <item x="1703"/>
        <item x="1115"/>
        <item x="84"/>
        <item x="389"/>
        <item x="2414"/>
        <item x="204"/>
        <item x="2522"/>
        <item x="2619"/>
        <item x="1901"/>
        <item x="266"/>
        <item x="2370"/>
        <item x="2620"/>
        <item x="526"/>
        <item x="2940"/>
        <item x="2121"/>
        <item x="2213"/>
        <item x="1500"/>
        <item x="2214"/>
        <item x="2215"/>
        <item x="2695"/>
        <item x="1407"/>
        <item x="2900"/>
        <item x="2415"/>
        <item x="826"/>
        <item x="775"/>
        <item x="1602"/>
        <item x="432"/>
        <item x="20"/>
        <item x="1408"/>
        <item x="2216"/>
        <item x="1902"/>
        <item x="2941"/>
        <item x="1649"/>
        <item x="433"/>
        <item x="1603"/>
        <item x="2085"/>
        <item x="2795"/>
        <item x="205"/>
        <item x="478"/>
        <item x="934"/>
        <item x="479"/>
        <item x="985"/>
        <item x="85"/>
        <item x="1210"/>
        <item x="2122"/>
        <item x="1704"/>
        <item x="1309"/>
        <item x="267"/>
        <item x="206"/>
        <item x="155"/>
        <item x="2123"/>
        <item x="2371"/>
        <item x="2217"/>
        <item x="2696"/>
        <item x="2942"/>
        <item x="1604"/>
        <item x="2621"/>
        <item x="527"/>
        <item x="881"/>
        <item x="2697"/>
        <item x="2171"/>
        <item x="2124"/>
        <item x="2003"/>
        <item x="1705"/>
        <item x="2901"/>
        <item x="1903"/>
        <item x="1170"/>
        <item x="1031"/>
        <item x="731"/>
        <item x="2218"/>
        <item x="1650"/>
        <item x="207"/>
        <item x="3012"/>
        <item x="1075"/>
        <item x="434"/>
        <item x="1116"/>
        <item x="2902"/>
        <item x="882"/>
        <item x="2744"/>
        <item x="2622"/>
        <item x="2004"/>
        <item x="1117"/>
        <item x="1118"/>
        <item x="935"/>
        <item x="827"/>
        <item x="2842"/>
        <item x="1781"/>
        <item x="2219"/>
        <item x="1354"/>
        <item x="3013"/>
        <item x="1459"/>
        <item x="21"/>
        <item x="3014"/>
        <item x="512"/>
        <item x="1393"/>
        <item x="2504"/>
        <item x="1638"/>
        <item x="813"/>
        <item x="2159"/>
        <item x="1294"/>
        <item x="9"/>
        <item x="370"/>
        <item x="1059"/>
        <item x="565"/>
        <item x="1394"/>
        <item x="1692"/>
        <item x="2864"/>
        <item x="1441"/>
        <item x="2160"/>
        <item x="2302"/>
        <item x="513"/>
        <item x="316"/>
        <item x="622"/>
        <item x="666"/>
        <item x="765"/>
        <item x="2889"/>
        <item x="142"/>
        <item x="972"/>
        <item x="1994"/>
        <item x="2828"/>
        <item x="1159"/>
        <item x="2967"/>
        <item x="1342"/>
        <item x="2732"/>
        <item x="2405"/>
        <item x="2032"/>
        <item x="566"/>
        <item x="143"/>
        <item x="1295"/>
        <item x="1693"/>
        <item x="2682"/>
        <item x="1060"/>
        <item x="2774"/>
        <item x="1889"/>
        <item x="190"/>
        <item x="468"/>
        <item x="1538"/>
        <item x="1492"/>
        <item x="667"/>
        <item x="1995"/>
        <item x="1589"/>
        <item x="2609"/>
        <item x="1395"/>
        <item x="1343"/>
        <item x="2610"/>
        <item x="1344"/>
        <item x="1940"/>
        <item x="1639"/>
        <item x="1694"/>
        <item x="2683"/>
        <item x="2865"/>
        <item x="371"/>
        <item x="2303"/>
        <item x="1106"/>
        <item x="372"/>
        <item x="1296"/>
        <item x="66"/>
        <item x="10"/>
        <item x="1061"/>
        <item x="2452"/>
        <item x="1442"/>
        <item x="191"/>
        <item x="67"/>
        <item x="2930"/>
        <item x="2075"/>
        <item x="2644"/>
        <item x="1941"/>
        <item x="2108"/>
        <item x="256"/>
        <item x="2406"/>
        <item x="144"/>
        <item x="192"/>
        <item x="924"/>
        <item x="668"/>
        <item x="2829"/>
        <item x="1640"/>
        <item x="2206"/>
        <item x="373"/>
        <item x="2551"/>
        <item x="1493"/>
        <item x="1740"/>
        <item x="1849"/>
        <item x="1890"/>
        <item x="11"/>
        <item x="2552"/>
        <item x="317"/>
        <item x="2890"/>
        <item x="514"/>
        <item x="1107"/>
        <item x="669"/>
        <item x="1942"/>
        <item x="2076"/>
        <item x="1996"/>
        <item x="1850"/>
        <item x="2109"/>
        <item x="1753"/>
        <item x="1867"/>
        <item x="2009"/>
        <item x="2480"/>
        <item x="2387"/>
        <item x="1512"/>
        <item x="1917"/>
        <item x="1617"/>
        <item x="1000"/>
        <item x="2139"/>
        <item x="1039"/>
        <item x="998"/>
        <item x="890"/>
        <item x="2881"/>
        <item x="109"/>
        <item x="699"/>
        <item x="1472"/>
        <item x="1425"/>
        <item x="1483"/>
        <item x="354"/>
        <item x="1986"/>
        <item x="3039"/>
        <item x="1142"/>
        <item x="2441"/>
        <item x="2291"/>
        <item x="908"/>
        <item x="1237"/>
        <item x="2490"/>
        <item x="1878"/>
        <item x="662"/>
        <item x="2921"/>
        <item x="2292"/>
        <item x="127"/>
        <item x="2399"/>
        <item x="1523"/>
        <item x="2922"/>
        <item x="961"/>
        <item x="1238"/>
        <item x="2491"/>
        <item x="2245"/>
        <item x="181"/>
        <item x="2443"/>
        <item x="1580"/>
        <item x="2539"/>
        <item x="2638"/>
        <item x="2293"/>
        <item x="2724"/>
        <item x="2101"/>
        <item x="786"/>
        <item x="692"/>
        <item x="2089"/>
        <item x="1086"/>
        <item x="485"/>
        <item x="1662"/>
        <item x="1062"/>
        <item x="623"/>
        <item x="1063"/>
        <item x="1943"/>
        <item x="1022"/>
        <item x="973"/>
        <item x="2553"/>
        <item x="68"/>
        <item x="567"/>
        <item x="3000"/>
        <item x="2110"/>
        <item x="766"/>
        <item x="2968"/>
        <item x="2830"/>
        <item x="2554"/>
        <item x="2645"/>
        <item x="145"/>
        <item x="814"/>
        <item x="1494"/>
        <item x="1539"/>
        <item x="974"/>
        <item x="2866"/>
        <item x="815"/>
        <item x="2207"/>
        <item x="670"/>
        <item x="925"/>
        <item x="2646"/>
        <item x="2831"/>
        <item x="1891"/>
        <item x="2832"/>
        <item x="568"/>
        <item x="1247"/>
        <item x="2111"/>
        <item x="193"/>
        <item x="2453"/>
        <item x="2775"/>
        <item x="1345"/>
        <item x="569"/>
        <item x="926"/>
        <item x="1443"/>
        <item x="2253"/>
        <item x="1775"/>
        <item x="2454"/>
        <item x="1944"/>
        <item x="2776"/>
        <item x="2891"/>
        <item x="1892"/>
        <item x="469"/>
        <item x="671"/>
        <item x="1203"/>
        <item x="717"/>
        <item x="1590"/>
        <item x="767"/>
        <item x="2833"/>
        <item x="1718"/>
        <item x="1416"/>
        <item x="2801"/>
        <item x="93"/>
        <item x="69"/>
        <item x="1540"/>
        <item x="2033"/>
        <item x="1468"/>
        <item x="3001"/>
        <item x="1160"/>
        <item x="447"/>
        <item x="1064"/>
        <item x="993"/>
        <item x="1851"/>
        <item x="2407"/>
        <item x="644"/>
        <item x="1161"/>
        <item x="1180"/>
        <item x="2684"/>
        <item x="374"/>
        <item x="1126"/>
        <item x="1037"/>
        <item x="245"/>
        <item x="1023"/>
        <item x="2505"/>
        <item x="2506"/>
        <item x="1346"/>
        <item x="2425"/>
        <item x="257"/>
        <item x="975"/>
        <item x="1007"/>
        <item x="455"/>
        <item x="672"/>
        <item x="1631"/>
        <item x="2034"/>
        <item x="862"/>
        <item x="816"/>
        <item x="2777"/>
        <item x="1591"/>
        <item x="2161"/>
        <item x="1065"/>
        <item x="1719"/>
        <item x="570"/>
        <item x="12"/>
        <item x="768"/>
        <item x="449"/>
        <item x="146"/>
        <item x="2304"/>
        <item x="470"/>
        <item x="571"/>
        <item x="375"/>
        <item x="843"/>
        <item x="1723"/>
        <item x="2408"/>
        <item x="673"/>
        <item x="944"/>
        <item x="2333"/>
        <item x="70"/>
        <item x="1204"/>
        <item x="1641"/>
        <item x="739"/>
        <item x="258"/>
        <item x="2507"/>
        <item x="2162"/>
        <item x="1809"/>
        <item x="1396"/>
        <item x="2163"/>
        <item x="2254"/>
        <item x="405"/>
        <item x="1592"/>
        <item x="2226"/>
        <item x="1642"/>
        <item x="2208"/>
        <item x="2508"/>
        <item x="338"/>
        <item x="2331"/>
        <item x="718"/>
        <item x="2778"/>
        <item x="2733"/>
        <item x="1397"/>
        <item x="2834"/>
        <item x="1347"/>
        <item x="2305"/>
        <item x="1297"/>
        <item x="2409"/>
        <item x="3002"/>
        <item x="1541"/>
        <item x="2255"/>
        <item x="1945"/>
        <item x="2894"/>
        <item x="1298"/>
        <item x="1946"/>
        <item x="1852"/>
        <item x="1399"/>
        <item x="1248"/>
        <item x="2164"/>
        <item x="2509"/>
        <item x="2779"/>
        <item x="515"/>
        <item x="2035"/>
        <item x="71"/>
        <item x="2555"/>
        <item x="2611"/>
        <item x="1249"/>
        <item x="2780"/>
        <item x="976"/>
        <item x="318"/>
        <item x="147"/>
        <item x="1066"/>
        <item x="1947"/>
        <item x="1271"/>
        <item x="1948"/>
        <item x="2781"/>
        <item x="2931"/>
        <item x="1810"/>
        <item x="2892"/>
        <item x="1811"/>
        <item x="13"/>
        <item x="2782"/>
        <item x="2209"/>
        <item x="1949"/>
        <item x="1950"/>
        <item x="674"/>
        <item x="1299"/>
        <item x="3003"/>
        <item x="2077"/>
        <item x="2165"/>
        <item x="2969"/>
        <item x="1812"/>
        <item x="2783"/>
        <item x="1618"/>
        <item x="2685"/>
        <item x="927"/>
        <item x="1348"/>
        <item x="977"/>
        <item x="2455"/>
        <item x="1840"/>
        <item x="458"/>
        <item x="1433"/>
        <item x="1285"/>
        <item x="246"/>
        <item x="1799"/>
        <item x="1798"/>
        <item x="2597"/>
        <item x="182"/>
        <item x="2993"/>
        <item x="1100"/>
        <item x="128"/>
        <item x="1144"/>
        <item x="2444"/>
        <item x="2960"/>
        <item x="459"/>
        <item x="2010"/>
        <item x="1581"/>
        <item x="2861"/>
        <item x="1"/>
        <item x="1632"/>
        <item x="419"/>
        <item x="2994"/>
        <item x="752"/>
        <item x="1525"/>
        <item x="1384"/>
        <item x="753"/>
        <item x="709"/>
        <item x="1145"/>
        <item x="1931"/>
        <item x="2493"/>
        <item x="1679"/>
        <item x="183"/>
        <item x="307"/>
        <item x="1146"/>
        <item x="2725"/>
        <item x="2995"/>
        <item x="2598"/>
        <item x="2540"/>
        <item x="2445"/>
        <item x="1332"/>
        <item x="2100"/>
        <item x="1147"/>
        <item x="1839"/>
        <item x="129"/>
        <item x="2674"/>
        <item x="2726"/>
        <item x="2631"/>
        <item x="2727"/>
        <item x="2952"/>
        <item x="1333"/>
        <item x="2541"/>
        <item x="995"/>
        <item x="612"/>
        <item x="2348"/>
        <item x="2383"/>
        <item x="2753"/>
        <item x="2184"/>
        <item x="1286"/>
        <item x="1287"/>
        <item x="2446"/>
        <item x="96"/>
        <item x="2025"/>
        <item x="2150"/>
        <item x="361"/>
        <item x="1008"/>
        <item x="1484"/>
        <item x="460"/>
        <item x="1385"/>
        <item x="2599"/>
        <item x="1579"/>
        <item x="2630"/>
        <item x="2227"/>
        <item x="1841"/>
        <item x="130"/>
        <item x="2400"/>
        <item x="1485"/>
        <item x="1582"/>
        <item x="2886"/>
        <item x="362"/>
        <item x="2401"/>
        <item x="1148"/>
        <item x="2247"/>
        <item x="1800"/>
        <item x="308"/>
        <item x="1880"/>
        <item x="1288"/>
        <item x="963"/>
        <item x="2580"/>
        <item x="613"/>
        <item x="2822"/>
        <item x="614"/>
        <item x="1240"/>
        <item x="1842"/>
        <item x="710"/>
        <item x="2600"/>
        <item x="1199"/>
        <item x="1486"/>
        <item x="37"/>
        <item x="1434"/>
        <item x="247"/>
        <item x="2151"/>
        <item x="2923"/>
        <item x="363"/>
        <item x="964"/>
        <item x="557"/>
        <item x="806"/>
        <item x="1881"/>
        <item x="1012"/>
        <item x="2026"/>
        <item x="1149"/>
        <item x="1241"/>
        <item x="1987"/>
        <item x="1269"/>
        <item x="1013"/>
        <item x="2823"/>
        <item x="51"/>
        <item x="912"/>
        <item x="787"/>
        <item x="754"/>
        <item x="2054"/>
        <item x="558"/>
        <item x="755"/>
        <item x="2295"/>
        <item x="364"/>
        <item x="1731"/>
        <item x="864"/>
        <item x="52"/>
        <item x="1932"/>
        <item x="1633"/>
        <item x="913"/>
        <item x="756"/>
        <item x="1843"/>
        <item x="2296"/>
        <item x="2984"/>
        <item x="999"/>
        <item x="2985"/>
        <item x="2057"/>
        <item x="2579"/>
        <item x="2424"/>
        <item x="500"/>
        <item x="2138"/>
        <item x="1988"/>
        <item x="844"/>
        <item x="1282"/>
        <item x="420"/>
        <item x="1796"/>
        <item x="1150"/>
        <item x="1487"/>
        <item x="1801"/>
        <item x="2728"/>
        <item x="751"/>
        <item x="335"/>
        <item x="1050"/>
        <item x="1882"/>
        <item x="2992"/>
        <item x="418"/>
        <item x="807"/>
        <item x="2294"/>
        <item x="360"/>
        <item x="2582"/>
        <item x="2385"/>
        <item x="306"/>
        <item x="225"/>
        <item x="1680"/>
        <item x="2297"/>
        <item x="162"/>
        <item x="3029"/>
        <item x="2961"/>
        <item x="1435"/>
        <item x="1782"/>
        <item x="2142"/>
        <item x="2248"/>
        <item x="501"/>
        <item x="1426"/>
        <item x="2134"/>
        <item x="737"/>
        <item x="2806"/>
        <item x="2016"/>
        <item x="1322"/>
        <item x="234"/>
        <item x="847"/>
        <item x="2581"/>
        <item x="2711"/>
        <item x="345"/>
        <item x="44"/>
        <item x="2017"/>
        <item x="1621"/>
        <item x="99"/>
        <item x="2880"/>
        <item x="98"/>
        <item x="110"/>
        <item x="111"/>
        <item x="700"/>
        <item x="102"/>
        <item x="691"/>
        <item x="1003"/>
        <item x="2633"/>
        <item x="695"/>
        <item x="698"/>
        <item x="2338"/>
        <item x="2850"/>
        <item x="600"/>
        <item x="895"/>
        <item x="244"/>
        <item x="461"/>
        <item x="290"/>
        <item x="2191"/>
        <item x="1754"/>
        <item x="2429"/>
        <item x="1922"/>
        <item x="2482"/>
        <item x="343"/>
        <item x="542"/>
        <item x="1923"/>
        <item x="2708"/>
        <item x="410"/>
        <item x="103"/>
        <item x="1321"/>
        <item x="291"/>
        <item x="1668"/>
        <item x="112"/>
        <item x="654"/>
        <item x="1414"/>
        <item x="2192"/>
        <item x="2143"/>
        <item x="2584"/>
        <item x="2279"/>
        <item x="949"/>
        <item x="2712"/>
        <item x="493"/>
        <item x="494"/>
        <item x="694"/>
        <item x="97"/>
        <item x="793"/>
        <item x="1755"/>
        <item x="2483"/>
        <item x="2334"/>
        <item x="2914"/>
        <item x="1274"/>
        <item x="1978"/>
        <item x="104"/>
        <item x="33"/>
        <item x="655"/>
        <item x="2280"/>
        <item x="1793"/>
        <item x="996"/>
        <item x="164"/>
        <item x="2585"/>
        <item x="784"/>
        <item x="1275"/>
        <item x="1131"/>
        <item x="106"/>
        <item x="2430"/>
        <item x="646"/>
        <item x="2915"/>
        <item x="235"/>
        <item x="236"/>
        <item x="2912"/>
        <item x="601"/>
        <item x="653"/>
        <item x="2432"/>
        <item x="543"/>
        <item x="237"/>
        <item x="2431"/>
        <item x="292"/>
        <item x="1369"/>
        <item x="238"/>
        <item x="2754"/>
        <item x="738"/>
        <item x="34"/>
        <item x="1571"/>
        <item x="1043"/>
        <item x="1044"/>
        <item x="697"/>
        <item x="2949"/>
        <item x="1421"/>
        <item x="101"/>
        <item x="281"/>
        <item x="1761"/>
        <item x="169"/>
        <item x="544"/>
        <item x="1762"/>
        <item x="1830"/>
        <item x="495"/>
        <item x="2392"/>
        <item x="2391"/>
        <item x="1366"/>
        <item x="1615"/>
        <item x="1386"/>
        <item x="2011"/>
        <item x="1802"/>
        <item x="2862"/>
        <item x="184"/>
        <item x="1367"/>
        <item x="2494"/>
        <item x="2675"/>
        <item x="502"/>
        <item x="1526"/>
        <item x="2055"/>
        <item x="2402"/>
        <item x="2197"/>
        <item x="163"/>
        <item x="2962"/>
        <item x="2639"/>
        <item x="248"/>
        <item x="965"/>
        <item x="131"/>
        <item x="1090"/>
        <item x="462"/>
        <item x="914"/>
        <item x="1661"/>
        <item x="2667"/>
        <item x="1527"/>
        <item x="2767"/>
        <item x="132"/>
        <item x="1181"/>
        <item x="615"/>
        <item x="402"/>
        <item x="486"/>
        <item x="1289"/>
        <item x="1182"/>
        <item x="1010"/>
        <item x="185"/>
        <item x="2963"/>
        <item x="1051"/>
        <item x="2950"/>
        <item x="1681"/>
        <item x="2911"/>
        <item x="1933"/>
        <item x="336"/>
        <item x="1415"/>
        <item x="1732"/>
        <item x="249"/>
        <item x="1508"/>
        <item x="2"/>
        <item x="1014"/>
        <item x="1822"/>
        <item x="2495"/>
        <item x="133"/>
        <item x="1036"/>
        <item x="2496"/>
        <item x="227"/>
        <item x="915"/>
        <item x="1334"/>
        <item x="1868"/>
        <item x="283"/>
        <item x="503"/>
        <item x="1721"/>
        <item x="403"/>
        <item x="2102"/>
        <item x="865"/>
        <item x="421"/>
        <item x="1242"/>
        <item x="2542"/>
        <item x="2964"/>
        <item x="1528"/>
        <item x="808"/>
        <item x="916"/>
        <item x="1469"/>
        <item x="309"/>
        <item x="966"/>
        <item x="282"/>
        <item x="504"/>
        <item x="609"/>
        <item x="105"/>
        <item x="134"/>
        <item x="2103"/>
        <item x="534"/>
        <item x="809"/>
        <item x="35"/>
        <item x="226"/>
        <item x="2497"/>
        <item x="53"/>
        <item x="2152"/>
        <item x="3"/>
        <item x="2543"/>
        <item x="1052"/>
        <item x="2863"/>
        <item x="337"/>
        <item x="2527"/>
        <item x="647"/>
        <item x="310"/>
        <item x="404"/>
        <item x="794"/>
        <item x="866"/>
        <item x="2153"/>
        <item x="1151"/>
        <item x="2729"/>
        <item x="2349"/>
        <item x="1921"/>
        <item x="810"/>
        <item x="2008"/>
        <item x="2676"/>
        <item x="606"/>
        <item x="1198"/>
        <item x="960"/>
        <item x="1087"/>
        <item x="1127"/>
        <item x="757"/>
        <item x="2673"/>
        <item x="1101"/>
        <item x="2983"/>
        <item x="2965"/>
        <item x="1663"/>
        <item x="311"/>
        <item x="1682"/>
        <item x="2403"/>
        <item x="50"/>
        <item x="2066"/>
        <item x="1053"/>
        <item x="186"/>
        <item x="2198"/>
        <item x="1844"/>
        <item x="2498"/>
        <item x="2730"/>
        <item x="663"/>
        <item x="1335"/>
        <item x="1015"/>
        <item x="1883"/>
        <item x="1733"/>
        <item x="711"/>
        <item x="2350"/>
        <item x="2677"/>
        <item x="867"/>
        <item x="1054"/>
        <item x="2768"/>
        <item x="2276"/>
        <item x="758"/>
        <item x="2199"/>
        <item x="917"/>
        <item x="2824"/>
        <item x="759"/>
        <item x="2924"/>
        <item x="2825"/>
        <item x="1470"/>
        <item x="2330"/>
        <item x="43"/>
        <item x="344"/>
        <item x="1920"/>
        <item x="2954"/>
        <item x="1283"/>
        <item x="2826"/>
        <item x="1336"/>
        <item x="1055"/>
        <item x="2860"/>
        <item x="1243"/>
        <item x="1734"/>
        <item x="2423"/>
        <item x="457"/>
        <item x="1102"/>
        <item x="2723"/>
        <item x="1418"/>
        <item x="1989"/>
        <item x="250"/>
        <item x="1179"/>
        <item x="2678"/>
        <item x="279"/>
        <item x="1614"/>
        <item x="54"/>
        <item x="889"/>
        <item x="2013"/>
        <item x="2012"/>
        <item x="1016"/>
        <item x="868"/>
        <item x="1371"/>
        <item x="590"/>
        <item x="1871"/>
        <item x="1803"/>
        <item x="2137"/>
        <item x="3027"/>
        <item x="2544"/>
        <item x="1085"/>
        <item x="645"/>
        <item x="1387"/>
        <item x="1467"/>
        <item x="1152"/>
        <item x="3015"/>
        <item x="948"/>
        <item x="1273"/>
        <item x="1666"/>
        <item x="1874"/>
        <item x="1919"/>
        <item x="167"/>
        <item x="168"/>
        <item x="40"/>
        <item x="1826"/>
        <item x="289"/>
        <item x="693"/>
        <item x="596"/>
        <item x="407"/>
        <item x="1827"/>
        <item x="287"/>
        <item x="1186"/>
        <item x="2528"/>
        <item x="2236"/>
        <item x="2986"/>
        <item x="2187"/>
        <item x="2336"/>
        <item x="2058"/>
        <item x="795"/>
        <item x="1977"/>
        <item x="408"/>
        <item x="538"/>
        <item x="1001"/>
        <item x="1667"/>
        <item x="2913"/>
        <item x="2664"/>
        <item x="3028"/>
        <item x="2093"/>
        <item x="2710"/>
        <item x="1828"/>
        <item x="1569"/>
        <item x="2756"/>
        <item x="2848"/>
        <item x="107"/>
        <item x="2529"/>
        <item x="796"/>
        <item x="1515"/>
        <item x="2530"/>
        <item x="108"/>
        <item x="2232"/>
        <item x="2953"/>
        <item x="1516"/>
        <item x="2849"/>
        <item x="839"/>
        <item x="232"/>
        <item x="233"/>
        <item x="1092"/>
        <item x="2186"/>
        <item x="2665"/>
        <item x="288"/>
        <item x="894"/>
        <item x="1424"/>
        <item x="892"/>
        <item x="2200"/>
        <item x="2531"/>
        <item x="1758"/>
        <item x="41"/>
        <item x="2666"/>
        <item x="1829"/>
        <item x="1928"/>
        <item x="893"/>
        <item x="340"/>
        <item x="42"/>
        <item x="2092"/>
        <item x="1002"/>
        <item x="2246"/>
        <item x="2141"/>
        <item x="749"/>
        <item x="2805"/>
        <item x="1153"/>
        <item x="2233"/>
        <item x="1423"/>
        <item x="38"/>
        <item x="1130"/>
        <item x="1735"/>
        <item x="537"/>
        <item x="285"/>
        <item x="1040"/>
        <item x="1187"/>
        <item x="2427"/>
        <item x="2388"/>
        <item x="491"/>
        <item x="1792"/>
        <item x="2389"/>
        <item x="2234"/>
        <item x="804"/>
        <item x="1757"/>
        <item x="1875"/>
        <item x="2235"/>
        <item x="2390"/>
        <item x="539"/>
        <item x="740"/>
        <item x="597"/>
        <item x="1570"/>
        <item x="1009"/>
        <item x="2596"/>
        <item x="3041"/>
        <item x="0"/>
        <item x="2201"/>
        <item x="463"/>
        <item x="2545"/>
        <item x="55"/>
        <item x="1529"/>
        <item x="712"/>
        <item x="2244"/>
        <item x="135"/>
        <item x="2188"/>
        <item x="805"/>
        <item x="555"/>
        <item x="967"/>
        <item x="1189"/>
        <item x="2104"/>
        <item x="365"/>
        <item x="1488"/>
        <item x="2925"/>
        <item x="1188"/>
        <item x="1683"/>
        <item x="251"/>
        <item x="1221"/>
        <item x="1388"/>
        <item x="918"/>
        <item x="2546"/>
        <item x="1736"/>
        <item x="869"/>
        <item x="2447"/>
        <item x="2679"/>
        <item x="1381"/>
        <item x="1290"/>
        <item x="2640"/>
        <item x="2067"/>
        <item x="1769"/>
        <item x="2298"/>
        <item x="919"/>
        <item x="1244"/>
        <item x="1530"/>
        <item x="56"/>
        <item x="1634"/>
        <item x="1389"/>
        <item x="1436"/>
        <item x="464"/>
        <item x="760"/>
        <item x="1684"/>
        <item x="616"/>
        <item x="312"/>
        <item x="2299"/>
        <item x="1934"/>
        <item x="505"/>
        <item x="1635"/>
        <item x="1770"/>
        <item x="2189"/>
        <item x="2731"/>
        <item x="2547"/>
        <item x="465"/>
        <item x="422"/>
        <item x="1845"/>
        <item x="1017"/>
        <item x="57"/>
        <item x="58"/>
        <item x="1337"/>
        <item x="617"/>
        <item x="2237"/>
        <item x="136"/>
        <item x="2351"/>
        <item x="1338"/>
        <item x="1771"/>
        <item x="2249"/>
        <item x="920"/>
        <item x="2996"/>
        <item x="2068"/>
        <item x="1200"/>
        <item x="968"/>
        <item x="2238"/>
        <item x="4"/>
        <item x="2601"/>
        <item x="2428"/>
        <item x="1846"/>
        <item x="921"/>
        <item x="59"/>
        <item x="708"/>
        <item x="2769"/>
        <item x="2770"/>
        <item x="811"/>
        <item x="2602"/>
        <item x="1685"/>
        <item x="2926"/>
        <item x="1583"/>
        <item x="506"/>
        <item x="366"/>
        <item x="1489"/>
        <item x="2250"/>
        <item x="1490"/>
        <item x="618"/>
        <item x="1686"/>
        <item x="1990"/>
        <item x="1584"/>
        <item x="870"/>
        <item x="2771"/>
        <item x="2603"/>
        <item x="1284"/>
        <item x="252"/>
        <item x="2352"/>
        <item x="1531"/>
        <item x="1103"/>
        <item x="2069"/>
        <item x="2499"/>
        <item x="1884"/>
        <item x="2662"/>
        <item x="664"/>
        <item x="1154"/>
        <item x="1201"/>
        <item x="2500"/>
        <item x="2766"/>
        <item x="2827"/>
        <item x="2027"/>
        <item x="2028"/>
        <item x="2070"/>
        <item x="2071"/>
        <item x="713"/>
        <item x="2353"/>
        <item x="5"/>
        <item x="1772"/>
        <item x="187"/>
        <item x="1885"/>
        <item x="1804"/>
        <item x="2772"/>
        <item x="253"/>
        <item x="1805"/>
        <item x="2105"/>
        <item x="1636"/>
        <item x="2680"/>
        <item x="1585"/>
        <item x="137"/>
        <item x="423"/>
        <item x="1586"/>
        <item x="1291"/>
        <item x="559"/>
        <item x="1847"/>
        <item x="2154"/>
        <item x="188"/>
        <item x="812"/>
        <item x="714"/>
        <item x="2800"/>
        <item x="2916"/>
        <item x="367"/>
        <item x="6"/>
        <item x="1773"/>
        <item x="1018"/>
        <item x="2300"/>
        <item x="1019"/>
        <item x="619"/>
        <item x="1991"/>
        <item x="1437"/>
        <item x="1737"/>
        <item x="2927"/>
        <item x="1738"/>
        <item x="620"/>
        <item x="761"/>
        <item x="1935"/>
        <item x="1390"/>
        <item x="1056"/>
        <item x="962"/>
        <item x="466"/>
        <item x="1687"/>
        <item x="1532"/>
        <item x="762"/>
        <item x="2548"/>
        <item x="2997"/>
        <item x="1930"/>
        <item x="1992"/>
        <item x="138"/>
        <item x="1848"/>
        <item x="1637"/>
        <item x="649"/>
        <item x="554"/>
        <item x="1339"/>
        <item x="60"/>
        <item x="707"/>
        <item x="2335"/>
        <item x="2202"/>
        <item x="556"/>
        <item x="2099"/>
        <item x="1929"/>
        <item x="1202"/>
        <item x="2448"/>
        <item x="2501"/>
        <item x="2029"/>
        <item x="1806"/>
        <item x="1391"/>
        <item x="842"/>
        <item x="1190"/>
        <item x="1524"/>
        <item x="1057"/>
        <item x="533"/>
        <item x="1759"/>
        <item x="1323"/>
        <item x="621"/>
        <item x="1292"/>
        <item x="2090"/>
        <item x="997"/>
        <item x="791"/>
        <item x="1089"/>
        <item x="593"/>
        <item x="2015"/>
        <item x="1722"/>
        <item x="1879"/>
        <item x="611"/>
        <item x="229"/>
        <item x="1616"/>
        <item x="36"/>
        <item x="594"/>
        <item x="1791"/>
        <item x="946"/>
        <item x="165"/>
        <item x="2755"/>
        <item x="489"/>
        <item x="1185"/>
        <item x="2426"/>
        <item x="490"/>
        <item x="1568"/>
        <item x="2231"/>
        <item x="648"/>
        <item x="2386"/>
        <item x="536"/>
        <item x="1664"/>
        <item x="1511"/>
        <item x="1824"/>
        <item x="535"/>
        <item x="492"/>
        <item x="540"/>
        <item x="451"/>
        <item x="1041"/>
        <item x="1218"/>
        <item x="1042"/>
        <item x="1918"/>
        <item x="2709"/>
        <item x="1869"/>
        <item x="591"/>
        <item x="1724"/>
        <item x="947"/>
        <item x="1976"/>
        <item x="357"/>
        <item x="230"/>
        <item x="406"/>
        <item x="2381"/>
        <item x="1665"/>
        <item x="166"/>
        <item x="650"/>
        <item x="1756"/>
        <item x="61"/>
        <item x="1620"/>
        <item x="2583"/>
        <item x="339"/>
        <item x="2024"/>
        <item x="789"/>
        <item x="1272"/>
        <item x="1091"/>
        <item x="845"/>
        <item x="1143"/>
        <item x="595"/>
        <item x="1873"/>
        <item x="891"/>
        <item x="846"/>
        <item x="231"/>
        <item x="39"/>
        <item x="1630"/>
        <item x="2140"/>
        <item x="1420"/>
        <item x="1870"/>
        <item x="286"/>
        <item x="2059"/>
        <item x="598"/>
        <item x="409"/>
        <item x="341"/>
        <item x="652"/>
        <item x="1220"/>
        <item x="661"/>
        <item x="488"/>
        <item x="610"/>
        <item x="1823"/>
        <item x="1155"/>
        <item x="30"/>
        <item x="62"/>
        <item x="1383"/>
        <item x="1011"/>
        <item x="785"/>
        <item x="1587"/>
        <item x="94"/>
        <item x="1993"/>
        <item x="2354"/>
        <item x="863"/>
        <item x="2355"/>
        <item x="484"/>
        <item x="2549"/>
        <item x="2998"/>
        <item x="2053"/>
        <item x="715"/>
        <item x="1510"/>
        <item x="994"/>
        <item x="1807"/>
        <item x="1688"/>
        <item x="368"/>
        <item x="909"/>
        <item x="2928"/>
        <item x="2846"/>
        <item x="467"/>
        <item x="2604"/>
        <item x="665"/>
        <item x="2449"/>
        <item x="401"/>
        <item x="560"/>
        <item x="448"/>
        <item x="748"/>
        <item x="254"/>
        <item x="255"/>
        <item x="1048"/>
        <item x="2301"/>
        <item x="2641"/>
        <item x="139"/>
        <item x="1689"/>
        <item x="2275"/>
        <item x="1533"/>
        <item x="2356"/>
        <item x="7"/>
        <item x="2605"/>
        <item x="1677"/>
        <item x="1588"/>
        <item x="1886"/>
        <item x="922"/>
        <item x="2929"/>
        <item x="369"/>
        <item x="1936"/>
        <item x="417"/>
        <item x="507"/>
        <item x="2502"/>
        <item x="2450"/>
        <item x="1099"/>
        <item x="2642"/>
        <item x="180"/>
        <item x="2606"/>
        <item x="1156"/>
        <item x="2155"/>
        <item x="140"/>
        <item x="2156"/>
        <item x="923"/>
        <item x="313"/>
        <item x="508"/>
        <item x="1157"/>
        <item x="1887"/>
        <item x="1438"/>
        <item x="49"/>
        <item x="509"/>
        <item x="1937"/>
        <item x="1245"/>
        <item x="1439"/>
        <item x="179"/>
        <item x="2230"/>
        <item x="1720"/>
        <item x="2803"/>
        <item x="763"/>
        <item x="2681"/>
        <item x="2091"/>
        <item x="2503"/>
        <item x="911"/>
        <item x="1534"/>
        <item x="651"/>
        <item x="8"/>
        <item x="1020"/>
        <item x="2847"/>
        <item x="284"/>
        <item x="1431"/>
        <item x="696"/>
        <item x="2607"/>
        <item x="541"/>
        <item x="63"/>
        <item x="2251"/>
        <item x="716"/>
        <item x="314"/>
        <item x="358"/>
        <item x="1739"/>
        <item x="2337"/>
        <item x="2203"/>
        <item x="2643"/>
        <item x="599"/>
        <item x="2030"/>
        <item x="2966"/>
        <item x="510"/>
        <item x="141"/>
        <item x="1104"/>
        <item x="2204"/>
        <item x="2773"/>
        <item x="1938"/>
        <item x="456"/>
        <item x="2357"/>
        <item x="1690"/>
        <item x="2887"/>
        <item x="561"/>
        <item x="1760"/>
        <item x="2185"/>
        <item x="2404"/>
        <item x="1915"/>
        <item x="764"/>
        <item x="2106"/>
        <item x="2991"/>
        <item x="424"/>
        <item x="1293"/>
        <item x="1058"/>
        <item x="1535"/>
        <item x="2398"/>
        <item x="1768"/>
        <item x="562"/>
        <item x="416"/>
        <item x="31"/>
        <item x="425"/>
        <item x="2442"/>
        <item x="2608"/>
        <item x="1158"/>
        <item x="64"/>
        <item x="563"/>
        <item x="2072"/>
        <item x="2073"/>
        <item x="2107"/>
        <item x="189"/>
        <item x="2074"/>
        <item x="969"/>
        <item x="450"/>
        <item x="1939"/>
        <item x="65"/>
        <item x="1536"/>
        <item x="1506"/>
        <item x="1184"/>
        <item x="2136"/>
        <item x="2014"/>
        <item x="2632"/>
        <item x="511"/>
        <item x="2278"/>
        <item x="355"/>
        <item x="1340"/>
        <item x="1246"/>
        <item x="3040"/>
        <item x="2205"/>
        <item x="2451"/>
        <item x="1021"/>
        <item x="970"/>
        <item x="1691"/>
        <item x="2252"/>
        <item x="2157"/>
        <item x="1341"/>
        <item x="1491"/>
        <item x="2158"/>
        <item x="315"/>
        <item x="1808"/>
        <item x="564"/>
        <item x="1392"/>
        <item x="2550"/>
        <item x="1035"/>
        <item x="2999"/>
        <item x="942"/>
        <item x="1537"/>
        <item x="2577"/>
        <item x="2031"/>
        <item x="278"/>
        <item x="2804"/>
        <item x="1774"/>
        <item x="1129"/>
        <item x="1888"/>
        <item x="1105"/>
        <item x="2277"/>
        <item x="971"/>
        <item x="342"/>
        <item x="359"/>
        <item x="2888"/>
        <item x="1413"/>
        <item x="1440"/>
        <item x="2578"/>
        <item x="2190"/>
        <item x="1975"/>
        <item t="default"/>
      </items>
    </pivotField>
    <pivotField axis="axisPage" showAll="0">
      <items count="2">
        <item x="0"/>
        <item t="default"/>
      </items>
    </pivotField>
    <pivotField showAll="0"/>
    <pivotField showAll="0"/>
    <pivotField dataField="1" showAll="0"/>
    <pivotField showAll="0"/>
    <pivotField showAll="0"/>
    <pivotField showAll="0"/>
    <pivotField showAll="0"/>
    <pivotField showAll="0"/>
    <pivotField showAll="0"/>
    <pivotField showAll="0">
      <items count="2">
        <item x="0"/>
        <item t="default"/>
      </items>
    </pivotField>
    <pivotField showAll="0">
      <items count="2">
        <item x="0"/>
        <item t="default"/>
      </items>
    </pivotField>
    <pivotField showAll="0">
      <items count="5">
        <item x="0"/>
        <item x="1"/>
        <item x="2"/>
        <item x="3"/>
        <item t="default"/>
      </items>
    </pivotField>
    <pivotField axis="axisRow" showAll="0">
      <items count="5">
        <item h="1" x="1"/>
        <item h="1" x="2"/>
        <item x="0"/>
        <item h="1" x="3"/>
        <item t="default"/>
      </items>
    </pivotField>
    <pivotField showAll="0">
      <items count="22">
        <item x="3"/>
        <item x="4"/>
        <item x="0"/>
        <item x="9"/>
        <item x="10"/>
        <item x="20"/>
        <item x="19"/>
        <item x="18"/>
        <item x="13"/>
        <item x="6"/>
        <item x="15"/>
        <item x="16"/>
        <item x="1"/>
        <item x="7"/>
        <item x="2"/>
        <item x="11"/>
        <item x="14"/>
        <item x="12"/>
        <item x="5"/>
        <item x="17"/>
        <item x="8"/>
        <item t="default"/>
      </items>
    </pivotField>
    <pivotField axis="axisRow" showAll="0">
      <items count="20">
        <item x="1"/>
        <item x="3"/>
        <item x="0"/>
        <item x="15"/>
        <item x="16"/>
        <item x="5"/>
        <item x="9"/>
        <item x="8"/>
        <item x="18"/>
        <item x="12"/>
        <item x="6"/>
        <item x="11"/>
        <item x="4"/>
        <item x="17"/>
        <item x="7"/>
        <item x="2"/>
        <item x="13"/>
        <item x="14"/>
        <item x="10"/>
        <item t="default"/>
      </items>
    </pivotField>
    <pivotField showAll="0"/>
    <pivotField showAll="0">
      <items count="100">
        <item x="54"/>
        <item x="14"/>
        <item x="5"/>
        <item x="6"/>
        <item x="29"/>
        <item x="65"/>
        <item x="81"/>
        <item x="93"/>
        <item x="11"/>
        <item x="56"/>
        <item x="19"/>
        <item x="46"/>
        <item x="87"/>
        <item x="15"/>
        <item x="64"/>
        <item x="47"/>
        <item x="9"/>
        <item x="39"/>
        <item x="71"/>
        <item x="59"/>
        <item x="83"/>
        <item x="27"/>
        <item x="51"/>
        <item x="50"/>
        <item x="80"/>
        <item x="12"/>
        <item x="36"/>
        <item x="97"/>
        <item x="20"/>
        <item x="33"/>
        <item x="34"/>
        <item x="91"/>
        <item x="26"/>
        <item x="43"/>
        <item x="16"/>
        <item x="53"/>
        <item x="24"/>
        <item x="2"/>
        <item x="13"/>
        <item x="41"/>
        <item x="10"/>
        <item x="30"/>
        <item x="32"/>
        <item x="49"/>
        <item x="18"/>
        <item x="77"/>
        <item x="58"/>
        <item x="0"/>
        <item x="69"/>
        <item x="40"/>
        <item x="89"/>
        <item x="74"/>
        <item x="22"/>
        <item x="63"/>
        <item x="70"/>
        <item x="57"/>
        <item x="73"/>
        <item x="82"/>
        <item x="90"/>
        <item x="45"/>
        <item x="25"/>
        <item x="75"/>
        <item x="3"/>
        <item x="21"/>
        <item x="98"/>
        <item x="76"/>
        <item x="52"/>
        <item x="67"/>
        <item x="72"/>
        <item x="88"/>
        <item x="31"/>
        <item x="37"/>
        <item x="68"/>
        <item x="62"/>
        <item x="23"/>
        <item x="94"/>
        <item x="96"/>
        <item x="48"/>
        <item x="60"/>
        <item x="38"/>
        <item x="55"/>
        <item x="85"/>
        <item x="17"/>
        <item x="86"/>
        <item x="35"/>
        <item x="28"/>
        <item x="4"/>
        <item x="84"/>
        <item x="66"/>
        <item x="44"/>
        <item x="78"/>
        <item x="61"/>
        <item x="95"/>
        <item x="79"/>
        <item x="7"/>
        <item x="92"/>
        <item x="8"/>
        <item x="1"/>
        <item x="42"/>
        <item t="default"/>
      </items>
    </pivotField>
    <pivotField showAll="0"/>
    <pivotField showAll="0"/>
  </pivotFields>
  <rowFields count="2">
    <field x="14"/>
    <field x="16"/>
  </rowFields>
  <rowItems count="10">
    <i>
      <x v="2"/>
    </i>
    <i r="1">
      <x v="1"/>
    </i>
    <i r="1">
      <x v="2"/>
    </i>
    <i r="1">
      <x v="4"/>
    </i>
    <i r="1">
      <x v="6"/>
    </i>
    <i r="1">
      <x v="7"/>
    </i>
    <i r="1">
      <x v="8"/>
    </i>
    <i r="1">
      <x v="12"/>
    </i>
    <i r="1">
      <x v="13"/>
    </i>
    <i t="grand">
      <x/>
    </i>
  </rowItems>
  <colItems count="1">
    <i/>
  </colItems>
  <pageFields count="1">
    <pageField fld="1" item="0" hier="-1"/>
  </pageFields>
  <dataFields count="1">
    <dataField name="Sum of Budget Sum" fld="4"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5A474173-EA7B-41FF-AC08-477E9D48BDE0}" name="PivotTable6" cacheId="1" applyNumberFormats="0" applyBorderFormats="0" applyFontFormats="0" applyPatternFormats="0" applyAlignmentFormats="0" applyWidthHeightFormats="1" dataCaption="Values" updatedVersion="8" minRefreshableVersion="3" useAutoFormatting="1" itemPrintTitles="1" createdVersion="8" indent="0" multipleFieldFilters="0">
  <location ref="L3:M13" firstHeaderRow="1" firstDataRow="1" firstDataCol="1" rowPageCount="1" colPageCount="1"/>
  <pivotFields count="22">
    <pivotField showAll="0"/>
    <pivotField axis="axisPage" showAll="0">
      <items count="5">
        <item x="2"/>
        <item x="3"/>
        <item x="0"/>
        <item x="1"/>
        <item t="default"/>
      </items>
    </pivotField>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axis="axisRow" showAll="0">
      <items count="7">
        <item h="1" x="1"/>
        <item h="1" x="2"/>
        <item x="0"/>
        <item h="1" x="5"/>
        <item h="1" x="3"/>
        <item h="1" x="4"/>
        <item t="default"/>
      </items>
    </pivotField>
    <pivotField showAll="0"/>
    <pivotField axis="axisRow" showAll="0">
      <items count="22">
        <item x="10"/>
        <item x="0"/>
        <item x="2"/>
        <item x="9"/>
        <item x="5"/>
        <item x="7"/>
        <item x="19"/>
        <item x="4"/>
        <item x="3"/>
        <item x="20"/>
        <item x="6"/>
        <item x="11"/>
        <item x="15"/>
        <item x="1"/>
        <item x="18"/>
        <item x="16"/>
        <item x="12"/>
        <item x="14"/>
        <item x="8"/>
        <item x="13"/>
        <item x="17"/>
        <item t="default"/>
      </items>
    </pivotField>
    <pivotField showAll="0"/>
    <pivotField showAll="0"/>
    <pivotField showAll="0"/>
    <pivotField showAll="0"/>
  </pivotFields>
  <rowFields count="2">
    <field x="15"/>
    <field x="17"/>
  </rowFields>
  <rowItems count="10">
    <i>
      <x v="2"/>
    </i>
    <i r="1">
      <x v="1"/>
    </i>
    <i r="1">
      <x v="2"/>
    </i>
    <i r="1">
      <x v="4"/>
    </i>
    <i r="1">
      <x v="7"/>
    </i>
    <i r="1">
      <x v="8"/>
    </i>
    <i r="1">
      <x v="9"/>
    </i>
    <i r="1">
      <x v="13"/>
    </i>
    <i r="1">
      <x v="14"/>
    </i>
    <i t="grand">
      <x/>
    </i>
  </rowItems>
  <colItems count="1">
    <i/>
  </colItems>
  <pageFields count="1">
    <pageField fld="1" item="2" hier="-1"/>
  </pageFields>
  <dataFields count="1">
    <dataField name="Sum of Budget Sum" fld="4"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EA105C3A-D4CA-4E1D-B823-B6B4A8778BB8}" name="PivotTable16" cacheId="2"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A3:B12" firstHeaderRow="1" firstDataRow="1" firstDataCol="1"/>
  <pivotFields count="24">
    <pivotField showAll="0"/>
    <pivotField showAll="0">
      <items count="2">
        <item x="0"/>
        <item t="default"/>
      </items>
    </pivotField>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axis="axisRow" showAll="0">
      <items count="20">
        <item h="1" x="9"/>
        <item x="0"/>
        <item x="2"/>
        <item h="1" x="8"/>
        <item x="17"/>
        <item h="1" x="6"/>
        <item x="4"/>
        <item x="3"/>
        <item x="18"/>
        <item h="1" x="5"/>
        <item h="1" x="10"/>
        <item h="1" x="14"/>
        <item x="1"/>
        <item x="16"/>
        <item h="1" x="15"/>
        <item h="1" x="11"/>
        <item h="1" x="13"/>
        <item h="1" x="7"/>
        <item h="1" x="12"/>
        <item t="default"/>
      </items>
    </pivotField>
    <pivotField showAll="0"/>
    <pivotField showAll="0"/>
    <pivotField showAll="0"/>
    <pivotField showAll="0"/>
    <pivotField showAll="0"/>
    <pivotField showAll="0"/>
    <pivotField showAll="0"/>
  </pivotFields>
  <rowFields count="1">
    <field x="16"/>
  </rowFields>
  <rowItems count="9">
    <i>
      <x v="1"/>
    </i>
    <i>
      <x v="2"/>
    </i>
    <i>
      <x v="4"/>
    </i>
    <i>
      <x v="6"/>
    </i>
    <i>
      <x v="7"/>
    </i>
    <i>
      <x v="8"/>
    </i>
    <i>
      <x v="12"/>
    </i>
    <i>
      <x v="13"/>
    </i>
    <i t="grand">
      <x/>
    </i>
  </rowItems>
  <colItems count="1">
    <i/>
  </colItems>
  <dataFields count="1">
    <dataField name="Sum of Budget Sum" fld="4"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A1D9A943-FCB5-4BA3-9810-974843AD63C1}" name="Table1" displayName="Table1" ref="A3:V84" totalsRowShown="0">
  <autoFilter ref="A3:V84" xr:uid="{A1D9A943-FCB5-4BA3-9810-974843AD63C1}"/>
  <tableColumns count="22">
    <tableColumn id="1" xr3:uid="{116C29D7-1FF8-4D88-B65A-9D16C7342585}" name="Posn"/>
    <tableColumn id="2" xr3:uid="{3A4C4857-CEAE-4776-953A-106A2ABE3575}" name="Budget"/>
    <tableColumn id="3" xr3:uid="{782598AB-7191-4782-A35D-A9B7764E5B32}" name="Budj Phase"/>
    <tableColumn id="4" xr3:uid="{09726CE5-280B-4BA1-96EE-1931073D7FED}" name="FSYR"/>
    <tableColumn id="5" xr3:uid="{1271A725-5218-4BC1-B1AC-165993F11209}" name="Budget Sum"/>
    <tableColumn id="6" xr3:uid="{0A10AEC9-9ED2-4E13-9414-8C0AA32FE123}" name="benefits"/>
    <tableColumn id="7" xr3:uid="{994B0C0D-07A9-4B89-86E9-B9F64B217722}" name="Fund"/>
    <tableColumn id="8" xr3:uid="{E7F24F16-CFC4-4B53-8AEB-0223FB6DE8E7}" name="Orgn"/>
    <tableColumn id="9" xr3:uid="{2457E655-203D-4CF3-8F9C-88330FDF34B3}" name="Acct"/>
    <tableColumn id="10" xr3:uid="{DBAED9A2-E457-4E4B-9625-AFF0269140EB}" name="Prog"/>
    <tableColumn id="11" xr3:uid="{98EBD85E-4094-4758-B3FC-8EF24B826FCD}" name="Activity"/>
    <tableColumn id="12" xr3:uid="{0BC3472B-D9CB-48AD-A7D8-91739C8FCD22}" name="Loc"/>
    <tableColumn id="13" xr3:uid="{3FDD80E8-D820-45C0-88BB-5786E79D3D3E}" name="Orgn Lvl 1"/>
    <tableColumn id="14" xr3:uid="{7B54ABF9-1B7B-4076-B218-038F1EE8073B}" name="Orgn Desc 1"/>
    <tableColumn id="15" xr3:uid="{07724B2A-3681-4778-A637-727839B55674}" name="Orgn Lvl 2"/>
    <tableColumn id="16" xr3:uid="{AA6B5A4B-CE71-4D0A-AA7F-723871899D48}" name="Orgn Desc 2"/>
    <tableColumn id="17" xr3:uid="{4D420823-3A51-4E4B-8196-FE22D2589693}" name="Orgn Lvl 3"/>
    <tableColumn id="18" xr3:uid="{80A5A943-34A0-4216-A636-FF38957DCDB8}" name="Orgn Desc 3"/>
    <tableColumn id="19" xr3:uid="{C4E8FCCF-3908-4DE6-A8F8-2D561583292D}" name="Orgn Lvl 4"/>
    <tableColumn id="20" xr3:uid="{AB4DB7FD-147C-4CAD-8B2F-18001098E7CB}" name="Orgn Desc 4"/>
    <tableColumn id="21" xr3:uid="{2910A8E9-5C5A-4CE6-9C4D-B0D0AEB4CA7D}" name="Orgn Lvl 5"/>
    <tableColumn id="22" xr3:uid="{20A78863-5C02-4798-A463-8FC9F0D08835}" name="Orgn Desc 5"/>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E29BD165-41B7-4AFA-AF07-18FF72284689}" name="Table3" displayName="Table3" ref="A3:U57" totalsRowShown="0">
  <autoFilter ref="A3:U57" xr:uid="{E29BD165-41B7-4AFA-AF07-18FF72284689}"/>
  <tableColumns count="21">
    <tableColumn id="1" xr3:uid="{9B1A687D-78F3-4A6A-B74D-C53AA7E0B168}" name="Posn"/>
    <tableColumn id="2" xr3:uid="{66F3DDB2-DDAE-4179-9588-F7BE1337D2DC}" name="Budget"/>
    <tableColumn id="3" xr3:uid="{2C67D827-D305-4718-A77C-C3E89DAA1FC5}" name="Budj Phase"/>
    <tableColumn id="4" xr3:uid="{52A19115-9FD6-42B6-89D8-B6CE306D0D53}" name="FSYR"/>
    <tableColumn id="5" xr3:uid="{2496FF14-1C57-4963-A4B5-3168B7B2BE7A}" name="Budget Sum"/>
    <tableColumn id="6" xr3:uid="{379104FD-E0DE-4A53-8AFD-1E43A19894AB}" name="Fund"/>
    <tableColumn id="7" xr3:uid="{74B55762-AB3E-47E6-8EF6-2AB6B78AD0B6}" name="Orgn"/>
    <tableColumn id="8" xr3:uid="{CF5E5C43-7FFB-44C3-A33A-98691514A4E7}" name="Acct"/>
    <tableColumn id="9" xr3:uid="{E68F1C26-61B0-44F3-B099-E03D502B541D}" name="Prog"/>
    <tableColumn id="10" xr3:uid="{835FE615-A8D2-4486-87B3-85AA3EA24572}" name="Activity"/>
    <tableColumn id="11" xr3:uid="{A862726B-4107-4B4A-918B-619290A38578}" name="Loc"/>
    <tableColumn id="12" xr3:uid="{FB137907-8263-48F7-86B1-7E1F7B679CCA}" name="Orgn Lvl 1"/>
    <tableColumn id="13" xr3:uid="{700E3658-3770-427C-831C-35CEAAB850AE}" name="Orgn Desc 1"/>
    <tableColumn id="14" xr3:uid="{F114BF70-8432-4A56-83DD-57DF26C7E5D3}" name="Orgn Lvl 2"/>
    <tableColumn id="15" xr3:uid="{85ABC71D-1CBF-4EA1-AFFD-85A1A89C1480}" name="Orgn Desc 2"/>
    <tableColumn id="16" xr3:uid="{E0D8B308-4427-4454-A7AE-003131FA10FF}" name="Orgn Lvl 3"/>
    <tableColumn id="17" xr3:uid="{F4A51A1F-E70C-4CFA-BAF8-21B056C21A5B}" name="Orgn Desc 3"/>
    <tableColumn id="18" xr3:uid="{A543BB7C-2A54-48B5-8612-7E8A7DEC6A75}" name="Orgn Lvl 4"/>
    <tableColumn id="19" xr3:uid="{55713E07-081E-4292-87BF-C618690114C9}" name="Orgn Desc 4"/>
    <tableColumn id="20" xr3:uid="{D1A48862-12C8-4A09-88BD-52A5C33BD51F}" name="Orgn Lvl 5"/>
    <tableColumn id="21" xr3:uid="{B437CC4A-699F-4187-B423-28EF441D6691}" name="Orgn Desc 5"/>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453DE5D5-3670-4F28-ADBC-627602A56207}" name="Table2" displayName="Table2" ref="A3:V173" totalsRowShown="0">
  <autoFilter ref="A3:V173" xr:uid="{453DE5D5-3670-4F28-ADBC-627602A56207}">
    <filterColumn colId="5">
      <filters>
        <filter val="GU001"/>
      </filters>
    </filterColumn>
    <filterColumn colId="19">
      <filters>
        <filter val="AVC Planning &amp; Technology"/>
        <filter val="Institutional Research"/>
      </filters>
    </filterColumn>
  </autoFilter>
  <tableColumns count="22">
    <tableColumn id="1" xr3:uid="{9678F6F1-2F92-40D6-90C8-A9A04FD37A08}" name="Posn"/>
    <tableColumn id="2" xr3:uid="{FBF9C3F8-17C0-4BA8-9339-C86629D36ED1}" name="Budget"/>
    <tableColumn id="3" xr3:uid="{1046DDA0-14D4-4D28-8ECC-C5770EA6A66C}" name="Budj Phase"/>
    <tableColumn id="4" xr3:uid="{EC0687C0-9830-4988-B342-5C25202B6C68}" name="FSYR"/>
    <tableColumn id="5" xr3:uid="{EF0F48DD-706D-44BA-9948-36CC6F7427B1}" name="Budget Sum"/>
    <tableColumn id="6" xr3:uid="{FB2E3482-3C6C-4B4A-8AFD-9E02D1508598}" name="Fund"/>
    <tableColumn id="7" xr3:uid="{2CAFC834-271A-4746-8997-F9C4F4CB3839}" name="Orgn"/>
    <tableColumn id="8" xr3:uid="{A2DCF6E0-F168-486D-9232-710B8EA34686}" name="Acct"/>
    <tableColumn id="9" xr3:uid="{3899D74E-A089-442E-A8ED-38B6A6551EB3}" name="Prog"/>
    <tableColumn id="10" xr3:uid="{B0AC70D2-28F7-4C7B-98D2-CC7FE5779A90}" name="Activity"/>
    <tableColumn id="11" xr3:uid="{35AE899B-DD82-45F5-B15C-640E379ACB35}" name="Loc"/>
    <tableColumn id="12" xr3:uid="{5E558D65-4FA5-4BA2-92CC-21886F097F56}" name="Orgn Lvl 1"/>
    <tableColumn id="22" xr3:uid="{0C2AB479-D6C3-49BF-B363-68C4C841DD52}" name="Orgn Lvl 12"/>
    <tableColumn id="13" xr3:uid="{70DE8664-63FA-4656-8067-8ABDFFD25A1D}" name="Orgn Desc 1"/>
    <tableColumn id="14" xr3:uid="{44CE5A3B-1C2B-4D8A-B21F-3E9E8DC43075}" name="Orgn Lvl 2"/>
    <tableColumn id="15" xr3:uid="{B8A79090-38D2-4482-A862-0A1B338353CE}" name="Orgn Desc 2"/>
    <tableColumn id="16" xr3:uid="{C0C05D17-E4C7-4770-B5CE-EB983A470633}" name="Orgn Lvl 3"/>
    <tableColumn id="17" xr3:uid="{1DCEC37D-4936-462A-9322-C8F20DAFA24A}" name="Orgn Desc 3"/>
    <tableColumn id="18" xr3:uid="{885ED662-8BDE-494E-9EA1-001DE567B5D6}" name="Orgn Lvl 4"/>
    <tableColumn id="19" xr3:uid="{51A99C82-425A-48A8-807A-B420332E542C}" name="Orgn Desc 4"/>
    <tableColumn id="20" xr3:uid="{94A44205-89C1-4A43-AD54-59573ED4E612}" name="Orgn Lvl 5"/>
    <tableColumn id="21" xr3:uid="{99AA3081-BFCE-4742-957B-2476A94FE403}" name="Orgn Desc 5"/>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F286042B-5782-494A-BD25-E7C6A93C796F}" name="Table5" displayName="Table5" ref="A3:V163" totalsRowShown="0">
  <autoFilter ref="A3:V163" xr:uid="{F286042B-5782-494A-BD25-E7C6A93C796F}"/>
  <tableColumns count="22">
    <tableColumn id="1" xr3:uid="{9EAD27EF-1BFA-471C-9D5E-47C7B367BBC8}" name="Posn"/>
    <tableColumn id="2" xr3:uid="{DE9E9AE1-4117-4349-9EED-E5051617DDF7}" name="Budget"/>
    <tableColumn id="3" xr3:uid="{12BE2348-3D5F-4423-9120-38185959B035}" name="Budj Phase"/>
    <tableColumn id="4" xr3:uid="{17BDD9FA-A07C-4801-A2F6-7D1915799CF0}" name="FSYR"/>
    <tableColumn id="5" xr3:uid="{DB5D8CDF-0183-4A12-B9B4-C07D1EE813C4}" name="Budget Sum"/>
    <tableColumn id="6" xr3:uid="{0B97A4E7-4AFA-4CB1-9DEC-0B032BB1A614}" name="benefits"/>
    <tableColumn id="7" xr3:uid="{F7A78D85-EB11-41FA-9529-FD1C820B6245}" name="Fund"/>
    <tableColumn id="8" xr3:uid="{8AE32F0F-37CF-4959-80D1-6831FCBF5E6C}" name="Orgn"/>
    <tableColumn id="9" xr3:uid="{8AAB00FD-7F98-456B-BB65-C4F6DBE2D16E}" name="Acct"/>
    <tableColumn id="10" xr3:uid="{EFB7EE65-AECB-4837-AA3F-571834228932}" name="Prog"/>
    <tableColumn id="11" xr3:uid="{18E2E046-359B-4D04-AE2F-06245B7E9ABF}" name="Activity"/>
    <tableColumn id="12" xr3:uid="{4CC63F16-6DA2-4919-A4F9-9D8097A8672F}" name="Loc"/>
    <tableColumn id="13" xr3:uid="{7F00F438-AD9A-40EF-8931-9027BE076360}" name="Orgn Lvl 1"/>
    <tableColumn id="14" xr3:uid="{901C9A0E-FC1F-4811-8D90-F2214FFBCA35}" name="Orgn Desc 1"/>
    <tableColumn id="15" xr3:uid="{C63B8461-07CE-41FE-8DC6-8DFCA35453B0}" name="Orgn Lvl 2"/>
    <tableColumn id="16" xr3:uid="{75FBCA92-9924-4FD8-9C04-D66CB609D05E}" name="Orgn Desc 2"/>
    <tableColumn id="17" xr3:uid="{AAAA3F64-997C-4D0E-B437-18B085737713}" name="Orgn Lvl 3"/>
    <tableColumn id="18" xr3:uid="{470FD002-142A-4410-AEDC-1207C67C8359}" name="Orgn Desc 3"/>
    <tableColumn id="19" xr3:uid="{F2BABF88-5AEC-41AF-8335-67EF5A899475}" name="Orgn Lvl 4"/>
    <tableColumn id="20" xr3:uid="{D07D04EF-BEB5-4320-A642-C6EA0C6557E8}" name="Orgn Desc 4"/>
    <tableColumn id="21" xr3:uid="{D621C91B-0423-4454-B110-477B1FFD5E4F}" name="Orgn Lvl 5"/>
    <tableColumn id="22" xr3:uid="{6F262538-723C-4EE9-85C3-E77828D23BEB}" name="Orgn Desc 5"/>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ivotTable" Target="../pivotTables/pivotTable5.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forms.office.com/r/6UaS0puZ1g" TargetMode="External"/></Relationships>
</file>

<file path=xl/worksheets/_rels/sheet14.xml.rels><?xml version="1.0" encoding="UTF-8" standalone="yes"?>
<Relationships xmlns="http://schemas.openxmlformats.org/package/2006/relationships"><Relationship Id="rId1" Type="http://schemas.openxmlformats.org/officeDocument/2006/relationships/hyperlink" Target="https://forms.office.com/Pages/DesignPageV2.aspx?origin=ShareFormPage&amp;subpage=design&amp;m2=1&amp;id=3QqjUipk-Eak4sYds-uHQrwzTb_gMOZJgVQ5IeLAgjVUN1M1SzZVVUpCTjVIQzc0Rko4WDJRQTIwVy4u" TargetMode="External"/></Relationships>
</file>

<file path=xl/worksheets/_rels/sheet15.xml.rels><?xml version="1.0" encoding="UTF-8" standalone="yes"?>
<Relationships xmlns="http://schemas.openxmlformats.org/package/2006/relationships"><Relationship Id="rId1" Type="http://schemas.openxmlformats.org/officeDocument/2006/relationships/hyperlink" Target="https://forms.office.com/r/6UaS0puZ1g" TargetMode="External"/></Relationships>
</file>

<file path=xl/worksheets/_rels/sheet16.xml.rels><?xml version="1.0" encoding="UTF-8" standalone="yes"?>
<Relationships xmlns="http://schemas.openxmlformats.org/package/2006/relationships"><Relationship Id="rId1" Type="http://schemas.openxmlformats.org/officeDocument/2006/relationships/hyperlink" Target="https://forms.office.com/Pages/DesignPageV2.aspx?origin=ShareFormPage&amp;subpage=design&amp;m2=1&amp;id=3QqjUipk-Eak4sYds-uHQrwzTb_gMOZJgVQ5IeLAgjVUN1M1SzZVVUpCTjVIQzc0Rko4WDJRQTIwVy4u" TargetMode="External"/></Relationships>
</file>

<file path=xl/worksheets/_rels/sheet17.xml.rels><?xml version="1.0" encoding="UTF-8" standalone="yes"?>
<Relationships xmlns="http://schemas.openxmlformats.org/package/2006/relationships"><Relationship Id="rId1" Type="http://schemas.openxmlformats.org/officeDocument/2006/relationships/hyperlink" Target="https://forms.office.com/r/6UaS0puZ1g" TargetMode="External"/></Relationships>
</file>

<file path=xl/worksheets/_rels/sheet18.xml.rels><?xml version="1.0" encoding="UTF-8" standalone="yes"?>
<Relationships xmlns="http://schemas.openxmlformats.org/package/2006/relationships"><Relationship Id="rId1" Type="http://schemas.openxmlformats.org/officeDocument/2006/relationships/hyperlink" Target="https://forms.office.com/r/6UaS0puZ1g" TargetMode="External"/></Relationships>
</file>

<file path=xl/worksheets/_rels/sheet19.xml.rels><?xml version="1.0" encoding="UTF-8" standalone="yes"?>
<Relationships xmlns="http://schemas.openxmlformats.org/package/2006/relationships"><Relationship Id="rId1" Type="http://schemas.openxmlformats.org/officeDocument/2006/relationships/hyperlink" Target="https://forms.office.com/Pages/ResponsePage.aspx?id=3QqjUipk-Eak4sYds-uHQrwzTb_gMOZJgVQ5IeLAgjVUN1M1SzZVVUpCTjVIQzc0Rko4WDJRQTIwVy4u" TargetMode="External"/></Relationships>
</file>

<file path=xl/worksheets/_rels/sheet20.xml.rels><?xml version="1.0" encoding="UTF-8" standalone="yes"?>
<Relationships xmlns="http://schemas.openxmlformats.org/package/2006/relationships"><Relationship Id="rId1" Type="http://schemas.openxmlformats.org/officeDocument/2006/relationships/hyperlink" Target="https://forms.office.com/Pages/DesignPageV2.aspx?origin=ShareFormPage&amp;subpage=design&amp;m2=1&amp;id=3QqjUipk-Eak4sYds-uHQrwzTb_gMOZJgVQ5IeLAgjVUN1M1SzZVVUpCTjVIQzc0Rko4WDJRQTIwVy4u" TargetMode="External"/></Relationships>
</file>

<file path=xl/worksheets/_rels/sheet21.xml.rels><?xml version="1.0" encoding="UTF-8" standalone="yes"?>
<Relationships xmlns="http://schemas.openxmlformats.org/package/2006/relationships"><Relationship Id="rId1" Type="http://schemas.openxmlformats.org/officeDocument/2006/relationships/hyperlink" Target="https://forms.office.com/r/6UaS0puZ1g" TargetMode="External"/></Relationships>
</file>

<file path=xl/worksheets/_rels/sheet22.xml.rels><?xml version="1.0" encoding="UTF-8" standalone="yes"?>
<Relationships xmlns="http://schemas.openxmlformats.org/package/2006/relationships"><Relationship Id="rId1" Type="http://schemas.openxmlformats.org/officeDocument/2006/relationships/hyperlink" Target="https://forms.office.com/r/6UaS0puZ1g" TargetMode="External"/></Relationships>
</file>

<file path=xl/worksheets/_rels/sheet23.xml.rels><?xml version="1.0" encoding="UTF-8" standalone="yes"?>
<Relationships xmlns="http://schemas.openxmlformats.org/package/2006/relationships"><Relationship Id="rId1" Type="http://schemas.openxmlformats.org/officeDocument/2006/relationships/hyperlink" Target="https://forms.office.com/r/6UaS0puZ1g" TargetMode="External"/></Relationships>
</file>

<file path=xl/worksheets/_rels/sheet24.xml.rels><?xml version="1.0" encoding="UTF-8" standalone="yes"?>
<Relationships xmlns="http://schemas.openxmlformats.org/package/2006/relationships"><Relationship Id="rId1" Type="http://schemas.openxmlformats.org/officeDocument/2006/relationships/hyperlink" Target="https://forms.office.com/r/6UaS0puZ1g" TargetMode="External"/></Relationships>
</file>

<file path=xl/worksheets/_rels/sheet4.xml.rels><?xml version="1.0" encoding="UTF-8" standalone="yes"?>
<Relationships xmlns="http://schemas.openxmlformats.org/package/2006/relationships"><Relationship Id="rId1" Type="http://schemas.openxmlformats.org/officeDocument/2006/relationships/table" Target="../tables/table1.xml"/></Relationships>
</file>

<file path=xl/worksheets/_rels/sheet5.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pivotTable" Target="../pivotTables/pivotTable2.xml"/><Relationship Id="rId1" Type="http://schemas.openxmlformats.org/officeDocument/2006/relationships/pivotTable" Target="../pivotTables/pivotTable1.xml"/></Relationships>
</file>

<file path=xl/worksheets/_rels/sheet6.xml.rels><?xml version="1.0" encoding="UTF-8" standalone="yes"?>
<Relationships xmlns="http://schemas.openxmlformats.org/package/2006/relationships"><Relationship Id="rId1" Type="http://schemas.openxmlformats.org/officeDocument/2006/relationships/table" Target="../tables/table3.xml"/></Relationships>
</file>

<file path=xl/worksheets/_rels/sheet7.xml.rels><?xml version="1.0" encoding="UTF-8" standalone="yes"?>
<Relationships xmlns="http://schemas.openxmlformats.org/package/2006/relationships"><Relationship Id="rId1" Type="http://schemas.openxmlformats.org/officeDocument/2006/relationships/table" Target="../tables/table4.xml"/></Relationships>
</file>

<file path=xl/worksheets/_rels/sheet8.xml.rels><?xml version="1.0" encoding="UTF-8" standalone="yes"?>
<Relationships xmlns="http://schemas.openxmlformats.org/package/2006/relationships"><Relationship Id="rId2" Type="http://schemas.openxmlformats.org/officeDocument/2006/relationships/pivotTable" Target="../pivotTables/pivotTable4.xml"/><Relationship Id="rId1" Type="http://schemas.openxmlformats.org/officeDocument/2006/relationships/pivotTable" Target="../pivotTables/pivotTable3.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AF6E7F-2944-48ED-AD42-14D0A14B25FF}">
  <dimension ref="B1:K78"/>
  <sheetViews>
    <sheetView tabSelected="1" zoomScale="96" zoomScaleNormal="96" workbookViewId="0">
      <pane xSplit="7" ySplit="22" topLeftCell="H23" activePane="bottomRight" state="frozen"/>
      <selection pane="topRight" activeCell="H1" sqref="H1"/>
      <selection pane="bottomLeft" activeCell="A23" sqref="A23"/>
      <selection pane="bottomRight" activeCell="D16" sqref="D16"/>
    </sheetView>
  </sheetViews>
  <sheetFormatPr defaultRowHeight="14.4" outlineLevelRow="2" outlineLevelCol="1"/>
  <cols>
    <col min="2" max="2" width="71.33203125" customWidth="1"/>
    <col min="3" max="7" width="35.6640625" customWidth="1" outlineLevel="1"/>
    <col min="8" max="8" width="37.88671875" customWidth="1"/>
    <col min="9" max="9" width="34.44140625" bestFit="1" customWidth="1"/>
    <col min="10" max="10" width="13.88671875" customWidth="1"/>
    <col min="11" max="11" width="14.33203125" bestFit="1" customWidth="1"/>
  </cols>
  <sheetData>
    <row r="1" spans="2:9">
      <c r="B1" s="5"/>
      <c r="C1" s="6"/>
      <c r="D1" s="6"/>
      <c r="E1" s="6"/>
      <c r="F1" s="6"/>
      <c r="G1" s="6"/>
      <c r="H1" s="7"/>
    </row>
    <row r="2" spans="2:9">
      <c r="B2" s="8" t="s">
        <v>1</v>
      </c>
      <c r="H2" s="9"/>
    </row>
    <row r="3" spans="2:9">
      <c r="B3" s="10" t="s">
        <v>0</v>
      </c>
      <c r="H3" s="9"/>
    </row>
    <row r="4" spans="2:9">
      <c r="B4" s="10" t="s">
        <v>48</v>
      </c>
      <c r="H4" s="9"/>
    </row>
    <row r="5" spans="2:9">
      <c r="B5" s="10"/>
      <c r="H5" s="9"/>
    </row>
    <row r="6" spans="2:9">
      <c r="B6" s="10"/>
      <c r="H6" s="9"/>
    </row>
    <row r="7" spans="2:9" ht="61.2" customHeight="1" thickBot="1">
      <c r="B7" s="11" t="s">
        <v>2</v>
      </c>
      <c r="C7" s="2" t="s">
        <v>3</v>
      </c>
      <c r="D7" s="2" t="s">
        <v>4872</v>
      </c>
      <c r="E7" s="2" t="s">
        <v>5</v>
      </c>
      <c r="F7" s="2" t="s">
        <v>5064</v>
      </c>
      <c r="G7" s="2" t="s">
        <v>6</v>
      </c>
      <c r="H7" s="14" t="s">
        <v>7</v>
      </c>
    </row>
    <row r="8" spans="2:9" outlineLevel="2">
      <c r="B8" s="10" t="s">
        <v>8</v>
      </c>
      <c r="C8" s="26">
        <f>'Salary Pivot'!E5</f>
        <v>2729491.0392000005</v>
      </c>
      <c r="D8" s="26">
        <f>'Salary Pivot'!E8-'Risk mgmt Saly and Payroll'!H15</f>
        <v>3198468.4315999998</v>
      </c>
      <c r="E8" s="26">
        <f>'Salary Pivot'!E11</f>
        <v>3992717.04</v>
      </c>
      <c r="F8" s="26">
        <f>'Salary Pivot'!E6+'Salary Pivot'!E7+'Salary Pivot'!E12+'Salary Pivot'!E17+'Salary Pivot'!E18+'Salary Pivot'!E19+'Salary Pivot'!E20+'Salary Pivot'!E21</f>
        <v>7290610.0091999983</v>
      </c>
      <c r="G8" s="26">
        <f>'Salary Pivot'!E9</f>
        <v>7648441.9860000005</v>
      </c>
      <c r="H8" s="27">
        <f>SUM(C8:G8)</f>
        <v>24859728.506000001</v>
      </c>
    </row>
    <row r="9" spans="2:9" outlineLevel="2">
      <c r="B9" s="10"/>
      <c r="H9" s="27">
        <f t="shared" ref="H9:H11" si="0">SUM(C9:G9)</f>
        <v>0</v>
      </c>
    </row>
    <row r="10" spans="2:9" outlineLevel="2">
      <c r="B10" s="10" t="s">
        <v>46</v>
      </c>
      <c r="C10" s="26">
        <v>2501652.6800000002</v>
      </c>
      <c r="D10" s="26">
        <v>2724386.54</v>
      </c>
      <c r="E10" s="26">
        <f>'Prior Yr 25-26'!E8</f>
        <v>2792455.58</v>
      </c>
      <c r="F10" s="26">
        <v>4339016.4800000004</v>
      </c>
      <c r="G10" s="26">
        <v>5307779.4000000004</v>
      </c>
      <c r="H10" s="27">
        <f t="shared" si="0"/>
        <v>17665290.68</v>
      </c>
      <c r="I10" s="67"/>
    </row>
    <row r="11" spans="2:9" outlineLevel="2">
      <c r="B11" s="10" t="s">
        <v>35</v>
      </c>
      <c r="C11" s="26">
        <f>'Salary Pivot'!I5</f>
        <v>1196096.3700000001</v>
      </c>
      <c r="D11" s="26">
        <f>'Salary Pivot'!I8</f>
        <v>1089044.8999999999</v>
      </c>
      <c r="E11" s="26">
        <v>1088672.4099999999</v>
      </c>
      <c r="F11" s="26">
        <f>'Salary Pivot'!I6+'Salary Pivot'!I7+'Salary Pivot'!I12</f>
        <v>1767735.53</v>
      </c>
      <c r="G11" s="26">
        <f>'Salary Pivot'!I9</f>
        <v>2099319.4300000002</v>
      </c>
      <c r="H11" s="27">
        <f t="shared" si="0"/>
        <v>7240868.6400000006</v>
      </c>
    </row>
    <row r="12" spans="2:9" ht="15" outlineLevel="1" thickBot="1">
      <c r="B12" s="12" t="s">
        <v>9</v>
      </c>
      <c r="C12" s="32">
        <f t="shared" ref="C12:H12" si="1">C8-C10-C11</f>
        <v>-968258.01079999981</v>
      </c>
      <c r="D12" s="32">
        <f t="shared" si="1"/>
        <v>-614963.00840000017</v>
      </c>
      <c r="E12" s="32">
        <f t="shared" si="1"/>
        <v>111589.05000000005</v>
      </c>
      <c r="F12" s="32">
        <f t="shared" si="1"/>
        <v>1183857.9991999979</v>
      </c>
      <c r="G12" s="32">
        <f t="shared" si="1"/>
        <v>241343.15599999996</v>
      </c>
      <c r="H12" s="39">
        <f t="shared" si="1"/>
        <v>-46430.813999999315</v>
      </c>
    </row>
    <row r="13" spans="2:9" outlineLevel="1">
      <c r="B13" s="10"/>
      <c r="H13" s="9"/>
    </row>
    <row r="14" spans="2:9" ht="15" outlineLevel="1" thickBot="1">
      <c r="B14" s="13" t="s">
        <v>10</v>
      </c>
      <c r="H14" s="9"/>
    </row>
    <row r="15" spans="2:9" outlineLevel="1">
      <c r="B15" s="69" t="s">
        <v>5056</v>
      </c>
      <c r="C15" s="26"/>
      <c r="D15" s="26"/>
      <c r="E15" s="26"/>
      <c r="F15" s="26"/>
      <c r="G15" s="26"/>
      <c r="H15" s="27"/>
    </row>
    <row r="16" spans="2:9" outlineLevel="1">
      <c r="B16" s="10"/>
      <c r="C16" s="26"/>
      <c r="D16" s="26"/>
      <c r="E16" s="26"/>
      <c r="F16" s="26"/>
      <c r="G16" s="26"/>
      <c r="H16" s="27"/>
    </row>
    <row r="17" spans="2:11" outlineLevel="1">
      <c r="B17" s="10" t="s">
        <v>5065</v>
      </c>
      <c r="C17" s="157"/>
      <c r="D17" s="157"/>
      <c r="E17" s="157"/>
      <c r="F17" s="157">
        <f>116213.77+68582.7</f>
        <v>184796.47</v>
      </c>
      <c r="G17" s="157"/>
      <c r="H17" s="27"/>
      <c r="K17" s="67"/>
    </row>
    <row r="18" spans="2:11" outlineLevel="1">
      <c r="B18" s="10" t="s">
        <v>4480</v>
      </c>
      <c r="C18" s="26"/>
      <c r="D18" s="26"/>
      <c r="E18" s="26"/>
      <c r="F18" s="26">
        <f>3828.74*12*3+41600*3</f>
        <v>262634.64</v>
      </c>
      <c r="G18" s="26"/>
      <c r="H18" s="27"/>
      <c r="K18" s="67"/>
    </row>
    <row r="19" spans="2:11" outlineLevel="1">
      <c r="B19" s="10" t="s">
        <v>5066</v>
      </c>
      <c r="C19" s="26"/>
      <c r="D19" s="26"/>
      <c r="E19" s="26"/>
      <c r="F19" s="26">
        <f>116213.77*2+68582.7*2</f>
        <v>369592.94</v>
      </c>
      <c r="G19" s="26"/>
      <c r="H19" s="27"/>
    </row>
    <row r="20" spans="2:11" outlineLevel="1">
      <c r="B20" s="10" t="s">
        <v>5067</v>
      </c>
      <c r="C20" s="26"/>
      <c r="D20" s="26"/>
      <c r="E20" s="26"/>
      <c r="F20" s="26">
        <f>86720.5+57340.9</f>
        <v>144061.4</v>
      </c>
      <c r="G20" s="26"/>
      <c r="H20" s="27"/>
      <c r="K20" s="67"/>
    </row>
    <row r="21" spans="2:11" outlineLevel="1">
      <c r="B21" s="10" t="s">
        <v>5057</v>
      </c>
      <c r="C21" s="26"/>
      <c r="D21" s="26"/>
      <c r="E21" s="26"/>
      <c r="F21" s="26">
        <f>95609.35+60729.02</f>
        <v>156338.37</v>
      </c>
      <c r="G21" s="26"/>
      <c r="H21" s="27"/>
    </row>
    <row r="22" spans="2:11" outlineLevel="1">
      <c r="B22" s="10" t="s">
        <v>5068</v>
      </c>
      <c r="C22" s="26" t="s">
        <v>49</v>
      </c>
      <c r="D22" s="26"/>
      <c r="E22" s="26">
        <f>148321.49+80821.04</f>
        <v>229142.52999999997</v>
      </c>
      <c r="F22" s="26"/>
      <c r="G22" s="26"/>
      <c r="H22" s="27"/>
    </row>
    <row r="23" spans="2:11" outlineLevel="1">
      <c r="B23" s="10" t="s">
        <v>45</v>
      </c>
      <c r="C23" s="26"/>
      <c r="D23" s="26"/>
      <c r="E23" s="26">
        <f>8031.05*12+61320.63</f>
        <v>157693.23000000001</v>
      </c>
      <c r="F23" s="26"/>
      <c r="G23" s="26"/>
      <c r="H23" s="27"/>
    </row>
    <row r="24" spans="2:11" outlineLevel="1">
      <c r="B24" s="10" t="s">
        <v>5069</v>
      </c>
      <c r="C24" s="26"/>
      <c r="D24" s="26"/>
      <c r="E24" s="26">
        <f>86720.5+57340.9</f>
        <v>144061.4</v>
      </c>
      <c r="F24" s="26"/>
      <c r="G24" s="26"/>
      <c r="H24" s="27"/>
    </row>
    <row r="25" spans="2:11" outlineLevel="1">
      <c r="B25" s="10" t="s">
        <v>4565</v>
      </c>
      <c r="C25" s="157"/>
      <c r="D25" s="157"/>
      <c r="E25" s="157">
        <f>28.9826*19*4*12+1476.49</f>
        <v>27908.621200000001</v>
      </c>
      <c r="F25" s="157"/>
      <c r="G25" s="157"/>
      <c r="H25" s="416"/>
    </row>
    <row r="26" spans="2:11" outlineLevel="1">
      <c r="B26" s="10" t="s">
        <v>4481</v>
      </c>
      <c r="C26" s="26"/>
      <c r="D26" s="26">
        <f>95609.35+60729.02</f>
        <v>156338.37</v>
      </c>
      <c r="E26" s="26"/>
      <c r="F26" s="26"/>
      <c r="G26" s="26"/>
      <c r="H26" s="27"/>
    </row>
    <row r="27" spans="2:11" outlineLevel="1">
      <c r="B27" s="10" t="s">
        <v>4482</v>
      </c>
      <c r="C27" s="26"/>
      <c r="D27" s="26">
        <f>180285.69+93004.68</f>
        <v>273290.37</v>
      </c>
      <c r="E27" s="26"/>
      <c r="F27" s="26"/>
      <c r="G27" s="26"/>
      <c r="H27" s="27"/>
    </row>
    <row r="28" spans="2:11" outlineLevel="1">
      <c r="B28" s="10" t="s">
        <v>4483</v>
      </c>
      <c r="C28" s="26"/>
      <c r="D28" s="26">
        <f>155737.56+83647.79</f>
        <v>239385.34999999998</v>
      </c>
      <c r="E28" s="26"/>
      <c r="F28" s="26"/>
      <c r="G28" s="26"/>
      <c r="H28" s="27"/>
    </row>
    <row r="29" spans="2:11" outlineLevel="1">
      <c r="B29" s="10" t="s">
        <v>4484</v>
      </c>
      <c r="C29" s="26"/>
      <c r="D29" s="26">
        <f>110679.78+66473.34</f>
        <v>177153.12</v>
      </c>
      <c r="E29" s="26"/>
      <c r="F29" s="26"/>
      <c r="G29" s="26"/>
      <c r="H29" s="27"/>
    </row>
    <row r="30" spans="2:11" outlineLevel="1">
      <c r="B30" s="10" t="s">
        <v>4485</v>
      </c>
      <c r="C30" s="26"/>
      <c r="D30" s="26">
        <f>110679.78+66473.34</f>
        <v>177153.12</v>
      </c>
      <c r="E30" s="26"/>
      <c r="F30" s="26"/>
      <c r="G30" s="26"/>
      <c r="H30" s="27"/>
    </row>
    <row r="31" spans="2:11" outlineLevel="1">
      <c r="B31" s="10" t="s">
        <v>4486</v>
      </c>
      <c r="C31" s="26"/>
      <c r="D31" s="26">
        <f>110679.78+66473.34</f>
        <v>177153.12</v>
      </c>
      <c r="E31" s="26"/>
      <c r="F31" s="26"/>
      <c r="G31" s="26"/>
      <c r="H31" s="27"/>
    </row>
    <row r="32" spans="2:11" outlineLevel="1">
      <c r="B32" s="10" t="s">
        <v>4487</v>
      </c>
      <c r="C32" s="26">
        <f>220000+108142.38</f>
        <v>328142.38</v>
      </c>
      <c r="D32" s="26"/>
      <c r="E32" s="26"/>
      <c r="F32" s="26"/>
      <c r="G32" s="26"/>
      <c r="H32" s="27"/>
    </row>
    <row r="33" spans="2:10" outlineLevel="1">
      <c r="B33" s="10"/>
      <c r="C33" s="26"/>
      <c r="D33" s="26"/>
      <c r="E33" s="26"/>
      <c r="F33" s="26"/>
      <c r="G33" s="26"/>
      <c r="H33" s="27"/>
    </row>
    <row r="34" spans="2:10" outlineLevel="1">
      <c r="B34" s="69" t="s">
        <v>4566</v>
      </c>
      <c r="C34" s="26"/>
      <c r="D34" s="26"/>
      <c r="E34" s="26"/>
      <c r="F34" s="26"/>
      <c r="G34" s="26"/>
      <c r="H34" s="27"/>
    </row>
    <row r="35" spans="2:10" outlineLevel="1">
      <c r="B35" s="10" t="s">
        <v>4456</v>
      </c>
      <c r="C35" s="26"/>
      <c r="D35" s="26"/>
      <c r="E35" s="26"/>
      <c r="F35" s="26">
        <f>-145048.73-79573.58</f>
        <v>-224622.31</v>
      </c>
      <c r="G35" s="26"/>
      <c r="H35" s="27"/>
    </row>
    <row r="36" spans="2:10" outlineLevel="1">
      <c r="B36" s="10" t="s">
        <v>4457</v>
      </c>
      <c r="C36" s="26"/>
      <c r="D36" s="26"/>
      <c r="E36" s="26"/>
      <c r="F36" s="26">
        <f>-138059.47-76909.52</f>
        <v>-214968.99</v>
      </c>
      <c r="G36" s="26"/>
      <c r="H36" s="27"/>
    </row>
    <row r="37" spans="2:10" outlineLevel="1">
      <c r="B37" s="10" t="s">
        <v>5047</v>
      </c>
      <c r="C37" s="26">
        <f>-284673.79-132793.77</f>
        <v>-417467.55999999994</v>
      </c>
      <c r="D37" s="26"/>
      <c r="E37" s="26"/>
      <c r="F37" s="26"/>
      <c r="G37" s="26"/>
      <c r="H37" s="27"/>
    </row>
    <row r="38" spans="2:10" ht="15" outlineLevel="1" thickBot="1">
      <c r="B38" s="10"/>
      <c r="H38" s="9"/>
    </row>
    <row r="39" spans="2:10" ht="15" thickBot="1">
      <c r="B39" s="59" t="s">
        <v>4458</v>
      </c>
      <c r="C39" s="60">
        <f>SUM(C12:C38)</f>
        <v>-1057583.1907999997</v>
      </c>
      <c r="D39" s="60">
        <f>SUM(D12:D38)</f>
        <v>585510.44159999979</v>
      </c>
      <c r="E39" s="60">
        <f>SUM(E12:E38)</f>
        <v>670394.83120000013</v>
      </c>
      <c r="F39" s="60">
        <f>SUM(F12:F38)</f>
        <v>1861690.5191999979</v>
      </c>
      <c r="G39" s="60">
        <f>SUM(G12:G38)</f>
        <v>241343.15599999996</v>
      </c>
      <c r="H39" s="428">
        <f>SUM(C39:G39)</f>
        <v>2301355.757199998</v>
      </c>
      <c r="I39" s="4" t="s">
        <v>5077</v>
      </c>
    </row>
    <row r="40" spans="2:10" ht="15" thickBot="1">
      <c r="B40" s="61"/>
      <c r="C40" s="62"/>
      <c r="D40" s="62"/>
      <c r="E40" s="62"/>
      <c r="F40" s="62"/>
      <c r="G40" s="62"/>
      <c r="H40" s="63"/>
    </row>
    <row r="41" spans="2:10">
      <c r="B41" s="10"/>
      <c r="H41" s="9"/>
    </row>
    <row r="42" spans="2:10" ht="54.6" customHeight="1" thickBot="1">
      <c r="B42" s="13" t="s">
        <v>11</v>
      </c>
      <c r="C42" s="2" t="s">
        <v>3</v>
      </c>
      <c r="D42" s="2" t="s">
        <v>4872</v>
      </c>
      <c r="E42" s="2" t="s">
        <v>5</v>
      </c>
      <c r="F42" s="2" t="s">
        <v>5070</v>
      </c>
      <c r="G42" s="2" t="s">
        <v>6</v>
      </c>
      <c r="H42" s="14" t="s">
        <v>7</v>
      </c>
    </row>
    <row r="43" spans="2:10">
      <c r="B43" s="10"/>
      <c r="H43" s="9"/>
    </row>
    <row r="44" spans="2:10" outlineLevel="1">
      <c r="B44" s="15" t="s">
        <v>12</v>
      </c>
      <c r="C44" s="26">
        <f>Chancellors!S45+Chancellors!S74+Chancellors!S111+'Public Affairs'!T40+C58</f>
        <v>1529155</v>
      </c>
      <c r="D44" s="26">
        <f>HR!S56+'Risk Mgmt &amp; Legal'!S63+D58</f>
        <v>2572950</v>
      </c>
      <c r="E44" s="26">
        <f>IR!U33+'CWS '!N1+85000+E58</f>
        <v>613736.16</v>
      </c>
      <c r="F44" s="26">
        <f>'Bus Svs'!S1+Facilities!T48+'Risk Mgmt &amp; Legal'!S43+F58+220931.24</f>
        <v>11290381.24</v>
      </c>
      <c r="G44" s="26">
        <f>'IT CIO'!T34+'IT Enterprise'!T36+'IT Infrastructure'!T38+'IT Infrastructure'!T67+'IT-Security'!S32+G58</f>
        <v>9876691</v>
      </c>
      <c r="H44" s="35">
        <f>SUM(C44:G44)</f>
        <v>25882913.399999999</v>
      </c>
      <c r="J44" s="67"/>
    </row>
    <row r="45" spans="2:10" hidden="1" outlineLevel="1">
      <c r="B45" s="16" t="s">
        <v>13</v>
      </c>
      <c r="C45" s="34"/>
      <c r="D45" s="34"/>
      <c r="E45" s="34"/>
      <c r="F45" s="34"/>
      <c r="G45" s="34"/>
      <c r="H45" s="9"/>
    </row>
    <row r="46" spans="2:10" outlineLevel="1">
      <c r="B46" s="15" t="s">
        <v>5071</v>
      </c>
      <c r="C46" s="26">
        <f>'Prior Yr 25-26'!C50</f>
        <v>1188425.53</v>
      </c>
      <c r="D46" s="26">
        <f>'Prior Yr 25-26'!D50</f>
        <v>2681746.83</v>
      </c>
      <c r="E46" s="26">
        <f>'Prior Yr 25-26'!E50</f>
        <v>737246.12000000011</v>
      </c>
      <c r="F46" s="26">
        <v>16553153</v>
      </c>
      <c r="G46" s="26">
        <v>8355882</v>
      </c>
      <c r="H46" s="27">
        <f>SUM(C46:G46)</f>
        <v>29516453.48</v>
      </c>
      <c r="J46" s="67"/>
    </row>
    <row r="47" spans="2:10" ht="15" outlineLevel="1" thickBot="1">
      <c r="B47" s="12" t="s">
        <v>9</v>
      </c>
      <c r="C47" s="32">
        <f>C44-C46</f>
        <v>340729.47</v>
      </c>
      <c r="D47" s="32">
        <f t="shared" ref="D47:H47" si="2">D44-D46</f>
        <v>-108796.83000000007</v>
      </c>
      <c r="E47" s="32">
        <f t="shared" si="2"/>
        <v>-123509.96000000008</v>
      </c>
      <c r="F47" s="32">
        <f t="shared" si="2"/>
        <v>-5262771.76</v>
      </c>
      <c r="G47" s="32">
        <f t="shared" si="2"/>
        <v>1520809</v>
      </c>
      <c r="H47" s="39">
        <f t="shared" si="2"/>
        <v>-3633540.0800000019</v>
      </c>
      <c r="J47" s="67"/>
    </row>
    <row r="48" spans="2:10" outlineLevel="1">
      <c r="B48" s="18"/>
      <c r="C48" s="67"/>
      <c r="D48" s="67"/>
      <c r="E48" s="67"/>
      <c r="F48" s="67"/>
      <c r="G48" s="67"/>
      <c r="H48" s="35"/>
      <c r="J48" s="67"/>
    </row>
    <row r="49" spans="2:11" outlineLevel="1">
      <c r="B49" s="10"/>
      <c r="H49" s="9"/>
      <c r="J49" s="67"/>
    </row>
    <row r="50" spans="2:11" outlineLevel="1">
      <c r="B50" s="15" t="s">
        <v>5078</v>
      </c>
      <c r="C50" s="26">
        <f>C44-C58</f>
        <v>1499155</v>
      </c>
      <c r="D50" s="26">
        <f>D44-D58</f>
        <v>2572950</v>
      </c>
      <c r="E50" s="26">
        <f>E44-E58</f>
        <v>613736.16</v>
      </c>
      <c r="F50" s="26">
        <f>F44-F58</f>
        <v>10340381.24</v>
      </c>
      <c r="G50" s="26">
        <f>G44-G58</f>
        <v>8616691</v>
      </c>
      <c r="H50" s="35">
        <f>SUM(C50:G50)</f>
        <v>23642913.399999999</v>
      </c>
      <c r="J50" s="67"/>
    </row>
    <row r="51" spans="2:11" outlineLevel="1">
      <c r="B51" s="16"/>
      <c r="C51" s="34"/>
      <c r="D51" s="34"/>
      <c r="E51" s="34"/>
      <c r="F51" s="34"/>
      <c r="G51" s="34"/>
      <c r="H51" s="9"/>
      <c r="J51" s="67"/>
    </row>
    <row r="52" spans="2:11" outlineLevel="1">
      <c r="B52" s="15"/>
      <c r="C52" s="26">
        <f>'Prior Yr 25-26'!C56</f>
        <v>0</v>
      </c>
      <c r="D52" s="26">
        <f>'Prior Yr 25-26'!D56</f>
        <v>0</v>
      </c>
      <c r="E52" s="26">
        <f>'Prior Yr 25-26'!E56</f>
        <v>0</v>
      </c>
      <c r="F52" s="26">
        <v>16553153</v>
      </c>
      <c r="G52" s="26">
        <v>8355882</v>
      </c>
      <c r="H52" s="27">
        <f>SUM(C52:G52)</f>
        <v>24909035</v>
      </c>
      <c r="J52" s="67"/>
    </row>
    <row r="53" spans="2:11" ht="15" outlineLevel="1" thickBot="1">
      <c r="B53" s="12" t="s">
        <v>9</v>
      </c>
      <c r="C53" s="32">
        <f>C50-C52</f>
        <v>1499155</v>
      </c>
      <c r="D53" s="32">
        <f t="shared" ref="D53:H53" si="3">D50-D52</f>
        <v>2572950</v>
      </c>
      <c r="E53" s="32">
        <f t="shared" si="3"/>
        <v>613736.16</v>
      </c>
      <c r="F53" s="32">
        <f t="shared" si="3"/>
        <v>-6212771.7599999998</v>
      </c>
      <c r="G53" s="32">
        <f t="shared" si="3"/>
        <v>260809</v>
      </c>
      <c r="H53" s="39">
        <f t="shared" si="3"/>
        <v>-1266121.6000000015</v>
      </c>
      <c r="J53" s="67"/>
    </row>
    <row r="54" spans="2:11">
      <c r="B54" s="10"/>
      <c r="H54" s="9"/>
    </row>
    <row r="55" spans="2:11">
      <c r="B55" s="16" t="s">
        <v>14</v>
      </c>
      <c r="C55" s="67"/>
      <c r="D55" s="67"/>
      <c r="E55" s="67"/>
      <c r="F55" s="67"/>
      <c r="G55" s="67"/>
      <c r="H55" s="35">
        <f>SUM(C55:G55)</f>
        <v>0</v>
      </c>
    </row>
    <row r="56" spans="2:11">
      <c r="B56" s="16" t="s">
        <v>15</v>
      </c>
      <c r="C56" s="26"/>
      <c r="D56" s="26"/>
      <c r="E56" s="26"/>
      <c r="F56" s="26"/>
      <c r="G56" s="26"/>
      <c r="H56" s="35">
        <f t="shared" ref="H56:H58" si="4">SUM(C56:G56)</f>
        <v>0</v>
      </c>
    </row>
    <row r="57" spans="2:11">
      <c r="B57" s="10"/>
      <c r="C57" s="26"/>
      <c r="D57" s="26"/>
      <c r="E57" s="26"/>
      <c r="F57" s="26"/>
      <c r="G57" s="26"/>
      <c r="H57" s="35">
        <f t="shared" si="4"/>
        <v>0</v>
      </c>
    </row>
    <row r="58" spans="2:11">
      <c r="B58" s="33" t="s">
        <v>42</v>
      </c>
      <c r="C58" s="37">
        <f>SUM(C59:C62)</f>
        <v>30000</v>
      </c>
      <c r="D58" s="37">
        <f t="shared" ref="D58:F58" si="5">SUM(D59:D62)</f>
        <v>0</v>
      </c>
      <c r="E58" s="37">
        <f t="shared" si="5"/>
        <v>0</v>
      </c>
      <c r="F58" s="37">
        <f t="shared" si="5"/>
        <v>950000</v>
      </c>
      <c r="G58" s="37">
        <f>SUM(G59:G62)</f>
        <v>1260000</v>
      </c>
      <c r="H58" s="38">
        <f t="shared" si="4"/>
        <v>2240000</v>
      </c>
      <c r="K58" s="67"/>
    </row>
    <row r="59" spans="2:11">
      <c r="B59" s="16" t="s">
        <v>5058</v>
      </c>
      <c r="C59" s="26"/>
      <c r="D59" s="26"/>
      <c r="E59" s="26"/>
      <c r="F59" s="26"/>
      <c r="G59" s="26">
        <v>760000</v>
      </c>
      <c r="H59" s="35"/>
    </row>
    <row r="60" spans="2:11">
      <c r="B60" s="16" t="s">
        <v>5072</v>
      </c>
      <c r="C60" s="26"/>
      <c r="D60" s="26"/>
      <c r="E60" s="26"/>
      <c r="F60" s="26">
        <v>750000</v>
      </c>
      <c r="G60" s="26">
        <v>500000</v>
      </c>
      <c r="H60" s="35"/>
    </row>
    <row r="61" spans="2:11">
      <c r="B61" s="16" t="s">
        <v>47</v>
      </c>
      <c r="C61" s="26">
        <v>30000</v>
      </c>
      <c r="D61" s="26"/>
      <c r="E61" s="26"/>
      <c r="F61" s="26"/>
      <c r="G61" s="26"/>
      <c r="H61" s="35"/>
    </row>
    <row r="62" spans="2:11">
      <c r="B62" s="16" t="s">
        <v>43</v>
      </c>
      <c r="F62">
        <v>200000</v>
      </c>
      <c r="H62" s="35"/>
    </row>
    <row r="63" spans="2:11" ht="15" thickBot="1">
      <c r="B63" s="10" t="s">
        <v>16</v>
      </c>
      <c r="C63" s="36">
        <f>C8+C44+C55+C56</f>
        <v>4258646.0392000005</v>
      </c>
      <c r="D63" s="36">
        <f>D8+D44</f>
        <v>5771418.4315999998</v>
      </c>
      <c r="E63" s="36">
        <f>E8+E44</f>
        <v>4606453.2</v>
      </c>
      <c r="F63" s="36">
        <f>F8+F44</f>
        <v>18580991.249199998</v>
      </c>
      <c r="G63" s="36">
        <f>G8+G44</f>
        <v>17525132.986000001</v>
      </c>
      <c r="H63" s="40">
        <f>H8+H44</f>
        <v>50742641.906000003</v>
      </c>
      <c r="J63" s="67"/>
    </row>
    <row r="64" spans="2:11">
      <c r="B64" s="10"/>
      <c r="H64" s="9"/>
      <c r="J64" s="67"/>
    </row>
    <row r="65" spans="2:8" ht="15" thickBot="1">
      <c r="B65" s="18" t="s">
        <v>17</v>
      </c>
      <c r="C65" s="36">
        <f t="shared" ref="C65:H65" si="6">+C63-C10-C11-C46</f>
        <v>-627528.54079999984</v>
      </c>
      <c r="D65" s="36">
        <f t="shared" si="6"/>
        <v>-723759.83840000024</v>
      </c>
      <c r="E65" s="36">
        <f t="shared" si="6"/>
        <v>-11920.909999999916</v>
      </c>
      <c r="F65" s="36">
        <f t="shared" si="6"/>
        <v>-4078913.7608000021</v>
      </c>
      <c r="G65" s="36">
        <f t="shared" si="6"/>
        <v>1762152.1560000014</v>
      </c>
      <c r="H65" s="40">
        <f t="shared" si="6"/>
        <v>-3679970.8939999975</v>
      </c>
    </row>
    <row r="66" spans="2:8">
      <c r="B66" s="10"/>
      <c r="C66" s="67"/>
      <c r="D66" s="67"/>
      <c r="E66" s="67"/>
      <c r="F66" s="67"/>
      <c r="G66" s="67"/>
      <c r="H66" s="9"/>
    </row>
    <row r="67" spans="2:8">
      <c r="B67" s="10"/>
      <c r="C67" s="67"/>
      <c r="D67" s="67"/>
      <c r="E67" s="67"/>
      <c r="F67" s="67"/>
      <c r="G67" s="67"/>
      <c r="H67" s="9"/>
    </row>
    <row r="68" spans="2:8" ht="15" thickBot="1">
      <c r="B68" s="10" t="s">
        <v>18</v>
      </c>
      <c r="C68" s="36">
        <f t="shared" ref="C68:H68" si="7">C8+C44+C55+C56-C58</f>
        <v>4228646.0392000005</v>
      </c>
      <c r="D68" s="36">
        <f t="shared" si="7"/>
        <v>5771418.4315999998</v>
      </c>
      <c r="E68" s="36">
        <f t="shared" si="7"/>
        <v>4606453.2</v>
      </c>
      <c r="F68" s="36">
        <f t="shared" si="7"/>
        <v>17630991.249199998</v>
      </c>
      <c r="G68" s="36">
        <f t="shared" si="7"/>
        <v>16265132.986000001</v>
      </c>
      <c r="H68" s="40">
        <f t="shared" si="7"/>
        <v>48502641.906000003</v>
      </c>
    </row>
    <row r="69" spans="2:8" ht="15" thickBot="1">
      <c r="B69" s="19"/>
      <c r="C69" s="3"/>
      <c r="D69" s="3"/>
      <c r="E69" s="3"/>
      <c r="F69" s="3"/>
      <c r="G69" s="3"/>
      <c r="H69" s="17"/>
    </row>
    <row r="71" spans="2:8">
      <c r="B71" s="4" t="s">
        <v>5073</v>
      </c>
      <c r="H71" s="67"/>
    </row>
    <row r="72" spans="2:8">
      <c r="B72" s="4" t="s">
        <v>5074</v>
      </c>
      <c r="C72" s="67"/>
      <c r="D72" s="67"/>
      <c r="E72" s="67"/>
      <c r="F72" s="67"/>
      <c r="G72" s="67"/>
      <c r="H72" s="67"/>
    </row>
    <row r="73" spans="2:8">
      <c r="B73" s="4"/>
      <c r="C73" s="67"/>
      <c r="D73" s="67"/>
      <c r="E73" s="67"/>
      <c r="F73" s="67"/>
      <c r="G73" s="67"/>
      <c r="H73" s="67"/>
    </row>
    <row r="74" spans="2:8">
      <c r="C74" s="67"/>
      <c r="D74" s="67"/>
      <c r="E74" s="67"/>
      <c r="F74" s="67"/>
      <c r="G74" s="67"/>
      <c r="H74" s="417"/>
    </row>
    <row r="75" spans="2:8">
      <c r="C75" s="67"/>
      <c r="D75" s="67"/>
      <c r="E75" s="67"/>
      <c r="F75" s="67"/>
      <c r="G75" s="67"/>
      <c r="H75" s="67"/>
    </row>
    <row r="76" spans="2:8">
      <c r="C76" s="67"/>
      <c r="D76" s="67"/>
      <c r="E76" s="67"/>
      <c r="F76" s="67"/>
      <c r="G76" s="67"/>
      <c r="H76" s="67"/>
    </row>
    <row r="77" spans="2:8">
      <c r="C77" s="67"/>
      <c r="D77" s="67"/>
      <c r="E77" s="67"/>
      <c r="F77" s="67"/>
      <c r="G77" s="67"/>
      <c r="H77" s="67"/>
    </row>
    <row r="78" spans="2:8">
      <c r="H78" s="67"/>
    </row>
  </sheetData>
  <sheetProtection algorithmName="SHA-512" hashValue="vzKNApD5isarcdkS8/BmEMlWSsFhLSpRE9MxehLqREgFk7xVN19F38xERhzhVlRJNOQPA/UNE9hnQPVZSTRVxw==" saltValue="0PSI0dSBntYim8ij/h85Ng==" spinCount="100000" sheet="1" objects="1" scenarios="1"/>
  <pageMargins left="0.7" right="0.7" top="0.75" bottom="0.75" header="0.3" footer="0.3"/>
  <pageSetup scale="38" orientation="landscape" verticalDpi="1200" r:id="rId1"/>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1BF0E6-601A-49C3-B3B6-765BB9336F68}">
  <dimension ref="A2:C12"/>
  <sheetViews>
    <sheetView workbookViewId="0">
      <selection activeCell="A39" sqref="A39:U39"/>
    </sheetView>
  </sheetViews>
  <sheetFormatPr defaultRowHeight="14.4"/>
  <cols>
    <col min="1" max="1" width="28.33203125" bestFit="1" customWidth="1"/>
    <col min="2" max="2" width="18.6640625" style="28" bestFit="1" customWidth="1"/>
    <col min="3" max="3" width="18.44140625" style="57" customWidth="1"/>
  </cols>
  <sheetData>
    <row r="2" spans="1:3">
      <c r="C2" s="57" t="s">
        <v>4455</v>
      </c>
    </row>
    <row r="3" spans="1:3">
      <c r="A3" s="21" t="s">
        <v>22</v>
      </c>
      <c r="B3" s="28" t="s">
        <v>23</v>
      </c>
      <c r="C3" s="56">
        <v>1.04</v>
      </c>
    </row>
    <row r="4" spans="1:3">
      <c r="A4" s="1" t="s">
        <v>25</v>
      </c>
      <c r="B4" s="28">
        <v>2998129.959999999</v>
      </c>
      <c r="C4" s="57">
        <f>GETPIVOTDATA("Budget Sum",$A$3,"Orgn Desc 3","Chancellor")*C3</f>
        <v>3118055.1583999991</v>
      </c>
    </row>
    <row r="5" spans="1:3">
      <c r="A5" s="1" t="s">
        <v>26</v>
      </c>
      <c r="B5" s="28">
        <v>3141736.35</v>
      </c>
      <c r="C5" s="57">
        <f>B5*C3</f>
        <v>3267405.804</v>
      </c>
    </row>
    <row r="6" spans="1:3">
      <c r="A6" s="1" t="s">
        <v>27</v>
      </c>
      <c r="B6" s="28">
        <v>986886.08999999985</v>
      </c>
      <c r="C6" s="57">
        <f>B6*C3</f>
        <v>1026361.5335999998</v>
      </c>
    </row>
    <row r="7" spans="1:3">
      <c r="A7" s="1" t="s">
        <v>28</v>
      </c>
      <c r="B7" s="28">
        <v>2724386.5399999996</v>
      </c>
      <c r="C7" s="57">
        <f>B7*C3</f>
        <v>2833362.0015999996</v>
      </c>
    </row>
    <row r="8" spans="1:3">
      <c r="A8" s="1" t="s">
        <v>29</v>
      </c>
      <c r="B8" s="28">
        <v>5307779.3999999994</v>
      </c>
      <c r="C8" s="57">
        <f>B8*C3</f>
        <v>5520090.5759999994</v>
      </c>
    </row>
    <row r="9" spans="1:3">
      <c r="A9" s="1" t="s">
        <v>30</v>
      </c>
      <c r="B9" s="28">
        <v>0</v>
      </c>
      <c r="C9" s="57">
        <f>B9*C3</f>
        <v>0</v>
      </c>
    </row>
    <row r="10" spans="1:3">
      <c r="A10" s="1" t="s">
        <v>31</v>
      </c>
      <c r="B10" s="28">
        <v>3714001.3</v>
      </c>
      <c r="C10" s="57">
        <f>B10*C3</f>
        <v>3862561.352</v>
      </c>
    </row>
    <row r="11" spans="1:3">
      <c r="A11" s="1" t="s">
        <v>32</v>
      </c>
      <c r="B11" s="28">
        <v>210394.03999999998</v>
      </c>
      <c r="C11" s="57">
        <f>B11*C3</f>
        <v>218809.80159999998</v>
      </c>
    </row>
    <row r="12" spans="1:3">
      <c r="A12" s="1" t="s">
        <v>33</v>
      </c>
      <c r="B12" s="28">
        <v>19083313.679999996</v>
      </c>
      <c r="C12" s="58">
        <f>SUM(C4:C11)</f>
        <v>19846646.227200001</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7658D1-DC10-449F-8DD2-DB3F987A192F}">
  <dimension ref="A1:X3711"/>
  <sheetViews>
    <sheetView workbookViewId="0">
      <selection activeCell="B39" sqref="B39"/>
    </sheetView>
  </sheetViews>
  <sheetFormatPr defaultRowHeight="14.4"/>
  <cols>
    <col min="1" max="1" width="8.6640625" bestFit="1" customWidth="1"/>
    <col min="2" max="2" width="11.109375" customWidth="1"/>
    <col min="3" max="3" width="12.109375" customWidth="1"/>
    <col min="4" max="4" width="11.109375" style="55" customWidth="1"/>
    <col min="5" max="5" width="13.88671875" bestFit="1" customWidth="1"/>
    <col min="6" max="7" width="9" bestFit="1" customWidth="1"/>
    <col min="8" max="8" width="10.33203125" customWidth="1"/>
    <col min="9" max="9" width="10.33203125" hidden="1" customWidth="1"/>
    <col min="10" max="10" width="8.6640625" hidden="1" customWidth="1"/>
    <col min="11" max="11" width="3.5546875" hidden="1" customWidth="1"/>
    <col min="12" max="12" width="8.6640625" hidden="1" customWidth="1"/>
    <col min="13" max="13" width="10" hidden="1" customWidth="1"/>
    <col min="14" max="14" width="8.6640625" hidden="1" customWidth="1"/>
    <col min="15" max="15" width="15" hidden="1" customWidth="1"/>
    <col min="16" max="16" width="8.6640625" hidden="1" customWidth="1"/>
    <col min="17" max="17" width="26.44140625" bestFit="1" customWidth="1"/>
    <col min="18" max="18" width="8.6640625" hidden="1" customWidth="1"/>
    <col min="19" max="19" width="30.109375" bestFit="1" customWidth="1"/>
    <col min="20" max="20" width="8.6640625" bestFit="1" customWidth="1"/>
    <col min="21" max="21" width="30.109375" bestFit="1" customWidth="1"/>
    <col min="22" max="22" width="36.6640625" customWidth="1"/>
    <col min="23" max="24" width="10.5546875" bestFit="1" customWidth="1"/>
  </cols>
  <sheetData>
    <row r="1" spans="1:24" ht="15" thickBot="1"/>
    <row r="2" spans="1:24" ht="12.75" customHeight="1" thickBot="1">
      <c r="A2" s="41" t="s">
        <v>50</v>
      </c>
      <c r="B2" s="41" t="s">
        <v>19</v>
      </c>
      <c r="C2" s="41" t="s">
        <v>51</v>
      </c>
      <c r="D2" s="41" t="s">
        <v>52</v>
      </c>
      <c r="E2" s="42" t="s">
        <v>53</v>
      </c>
      <c r="F2" s="42" t="s">
        <v>54</v>
      </c>
      <c r="G2" s="42" t="s">
        <v>55</v>
      </c>
      <c r="H2" s="42" t="s">
        <v>56</v>
      </c>
      <c r="I2" s="42" t="s">
        <v>57</v>
      </c>
      <c r="J2" s="42" t="s">
        <v>58</v>
      </c>
      <c r="K2" s="41" t="s">
        <v>59</v>
      </c>
      <c r="L2" s="41" t="s">
        <v>60</v>
      </c>
      <c r="M2" s="41" t="s">
        <v>61</v>
      </c>
      <c r="N2" s="41" t="s">
        <v>62</v>
      </c>
      <c r="O2" s="41" t="s">
        <v>63</v>
      </c>
      <c r="P2" s="41" t="s">
        <v>64</v>
      </c>
      <c r="Q2" s="41" t="s">
        <v>65</v>
      </c>
      <c r="R2" s="41" t="s">
        <v>66</v>
      </c>
      <c r="S2" s="41" t="s">
        <v>67</v>
      </c>
      <c r="T2" s="41" t="s">
        <v>68</v>
      </c>
      <c r="U2" s="41" t="s">
        <v>69</v>
      </c>
      <c r="V2" s="43" t="s">
        <v>70</v>
      </c>
      <c r="W2" s="43" t="s">
        <v>71</v>
      </c>
      <c r="X2" s="43" t="s">
        <v>72</v>
      </c>
    </row>
    <row r="3" spans="1:24" ht="12.75" customHeight="1" thickBot="1">
      <c r="A3" s="44" t="s">
        <v>73</v>
      </c>
      <c r="B3" s="44" t="s">
        <v>20</v>
      </c>
      <c r="C3" s="44" t="s">
        <v>74</v>
      </c>
      <c r="D3" s="45" t="s">
        <v>75</v>
      </c>
      <c r="E3" s="46">
        <v>250844.02</v>
      </c>
      <c r="F3" s="44" t="s">
        <v>76</v>
      </c>
      <c r="G3" s="44" t="s">
        <v>77</v>
      </c>
      <c r="H3" s="44" t="s">
        <v>78</v>
      </c>
      <c r="I3" s="44" t="s">
        <v>79</v>
      </c>
      <c r="J3" s="47"/>
      <c r="K3" s="47"/>
      <c r="L3" s="44" t="s">
        <v>80</v>
      </c>
      <c r="M3" s="44" t="s">
        <v>81</v>
      </c>
      <c r="N3" s="44" t="s">
        <v>82</v>
      </c>
      <c r="O3" s="44" t="s">
        <v>24</v>
      </c>
      <c r="P3" s="44" t="s">
        <v>83</v>
      </c>
      <c r="Q3" s="44" t="s">
        <v>25</v>
      </c>
      <c r="R3" s="44" t="s">
        <v>84</v>
      </c>
      <c r="S3" s="44" t="s">
        <v>85</v>
      </c>
      <c r="T3" s="44" t="s">
        <v>86</v>
      </c>
      <c r="U3" s="44" t="s">
        <v>85</v>
      </c>
      <c r="V3" t="s">
        <v>87</v>
      </c>
      <c r="W3" s="28">
        <v>83526.66</v>
      </c>
      <c r="X3" s="28">
        <f>W3/E3%</f>
        <v>33.298246456104479</v>
      </c>
    </row>
    <row r="4" spans="1:24" ht="12.75" customHeight="1" thickBot="1">
      <c r="A4" s="48" t="s">
        <v>88</v>
      </c>
      <c r="B4" s="48" t="s">
        <v>20</v>
      </c>
      <c r="C4" s="48" t="s">
        <v>74</v>
      </c>
      <c r="D4" s="49" t="s">
        <v>75</v>
      </c>
      <c r="E4" s="50">
        <v>0</v>
      </c>
      <c r="F4" s="48" t="s">
        <v>76</v>
      </c>
      <c r="G4" s="48" t="s">
        <v>89</v>
      </c>
      <c r="H4" s="48" t="s">
        <v>90</v>
      </c>
      <c r="I4" s="48" t="s">
        <v>79</v>
      </c>
      <c r="J4" s="51"/>
      <c r="K4" s="51"/>
      <c r="L4" s="48" t="s">
        <v>80</v>
      </c>
      <c r="M4" s="48" t="s">
        <v>81</v>
      </c>
      <c r="N4" s="48" t="s">
        <v>82</v>
      </c>
      <c r="O4" s="48" t="s">
        <v>24</v>
      </c>
      <c r="P4" s="48" t="s">
        <v>83</v>
      </c>
      <c r="Q4" s="48" t="s">
        <v>25</v>
      </c>
      <c r="R4" s="48" t="s">
        <v>91</v>
      </c>
      <c r="S4" s="48" t="s">
        <v>92</v>
      </c>
      <c r="T4" s="48" t="s">
        <v>93</v>
      </c>
      <c r="U4" s="48" t="s">
        <v>92</v>
      </c>
      <c r="V4" s="52"/>
      <c r="W4" s="28"/>
      <c r="X4" s="28"/>
    </row>
    <row r="5" spans="1:24" ht="12.75" customHeight="1" thickBot="1">
      <c r="A5" s="48" t="s">
        <v>94</v>
      </c>
      <c r="B5" s="48" t="s">
        <v>20</v>
      </c>
      <c r="C5" s="48" t="s">
        <v>74</v>
      </c>
      <c r="D5" s="49" t="s">
        <v>75</v>
      </c>
      <c r="E5" s="53">
        <v>71658.28</v>
      </c>
      <c r="F5" s="48" t="s">
        <v>76</v>
      </c>
      <c r="G5" s="48" t="s">
        <v>89</v>
      </c>
      <c r="H5" s="48" t="s">
        <v>95</v>
      </c>
      <c r="I5" s="48" t="s">
        <v>96</v>
      </c>
      <c r="J5" s="51"/>
      <c r="K5" s="51"/>
      <c r="L5" s="48" t="s">
        <v>80</v>
      </c>
      <c r="M5" s="48" t="s">
        <v>81</v>
      </c>
      <c r="N5" s="48" t="s">
        <v>82</v>
      </c>
      <c r="O5" s="48" t="s">
        <v>24</v>
      </c>
      <c r="P5" s="48" t="s">
        <v>83</v>
      </c>
      <c r="Q5" s="48" t="s">
        <v>25</v>
      </c>
      <c r="R5" s="48" t="s">
        <v>91</v>
      </c>
      <c r="S5" s="48" t="s">
        <v>92</v>
      </c>
      <c r="T5" s="48" t="s">
        <v>93</v>
      </c>
      <c r="U5" s="48" t="s">
        <v>92</v>
      </c>
      <c r="V5" t="s">
        <v>97</v>
      </c>
      <c r="W5" s="28">
        <v>51655.73</v>
      </c>
      <c r="X5" s="28">
        <f t="shared" ref="X5:X14" si="0">W5/E5%</f>
        <v>72.086198552351519</v>
      </c>
    </row>
    <row r="6" spans="1:24" ht="12.75" customHeight="1" thickBot="1">
      <c r="A6" s="48" t="s">
        <v>98</v>
      </c>
      <c r="B6" s="48" t="s">
        <v>20</v>
      </c>
      <c r="C6" s="48" t="s">
        <v>74</v>
      </c>
      <c r="D6" s="49" t="s">
        <v>75</v>
      </c>
      <c r="E6" s="50">
        <v>26575</v>
      </c>
      <c r="F6" s="48" t="s">
        <v>76</v>
      </c>
      <c r="G6" s="48" t="s">
        <v>89</v>
      </c>
      <c r="H6" s="48" t="s">
        <v>78</v>
      </c>
      <c r="I6" s="48" t="s">
        <v>99</v>
      </c>
      <c r="J6" s="48" t="s">
        <v>100</v>
      </c>
      <c r="K6" s="51"/>
      <c r="L6" s="48" t="s">
        <v>80</v>
      </c>
      <c r="M6" s="48" t="s">
        <v>81</v>
      </c>
      <c r="N6" s="48" t="s">
        <v>82</v>
      </c>
      <c r="O6" s="48" t="s">
        <v>24</v>
      </c>
      <c r="P6" s="48" t="s">
        <v>83</v>
      </c>
      <c r="Q6" s="48" t="s">
        <v>25</v>
      </c>
      <c r="R6" s="48" t="s">
        <v>91</v>
      </c>
      <c r="S6" s="48" t="s">
        <v>92</v>
      </c>
      <c r="T6" s="48" t="s">
        <v>93</v>
      </c>
      <c r="U6" s="48" t="s">
        <v>92</v>
      </c>
      <c r="V6" s="54" t="s">
        <v>101</v>
      </c>
      <c r="W6" s="28">
        <v>30283.759999999998</v>
      </c>
      <c r="X6" s="28">
        <f t="shared" si="0"/>
        <v>113.95582314205079</v>
      </c>
    </row>
    <row r="7" spans="1:24" ht="12.75" customHeight="1" thickBot="1">
      <c r="A7" s="48" t="s">
        <v>102</v>
      </c>
      <c r="B7" s="48" t="s">
        <v>20</v>
      </c>
      <c r="C7" s="48" t="s">
        <v>74</v>
      </c>
      <c r="D7" s="49" t="s">
        <v>75</v>
      </c>
      <c r="E7" s="53">
        <v>50714.52</v>
      </c>
      <c r="F7" s="48" t="s">
        <v>103</v>
      </c>
      <c r="G7" s="48" t="s">
        <v>104</v>
      </c>
      <c r="H7" s="48" t="s">
        <v>95</v>
      </c>
      <c r="I7" s="48" t="s">
        <v>105</v>
      </c>
      <c r="J7" s="51"/>
      <c r="K7" s="51"/>
      <c r="L7" s="48" t="s">
        <v>80</v>
      </c>
      <c r="M7" s="48" t="s">
        <v>81</v>
      </c>
      <c r="N7" s="48" t="s">
        <v>82</v>
      </c>
      <c r="O7" s="48" t="s">
        <v>24</v>
      </c>
      <c r="P7" s="48" t="s">
        <v>83</v>
      </c>
      <c r="Q7" s="48" t="s">
        <v>25</v>
      </c>
      <c r="R7" s="48" t="s">
        <v>106</v>
      </c>
      <c r="S7" s="48" t="s">
        <v>107</v>
      </c>
      <c r="T7" s="48" t="s">
        <v>108</v>
      </c>
      <c r="U7" s="48" t="s">
        <v>109</v>
      </c>
      <c r="V7" t="s">
        <v>110</v>
      </c>
      <c r="W7" s="28">
        <v>3223.67</v>
      </c>
      <c r="X7" s="28">
        <f t="shared" si="0"/>
        <v>6.3565030291127673</v>
      </c>
    </row>
    <row r="8" spans="1:24" ht="12.75" customHeight="1" thickBot="1">
      <c r="A8" s="48" t="s">
        <v>111</v>
      </c>
      <c r="B8" s="48" t="s">
        <v>20</v>
      </c>
      <c r="C8" s="48" t="s">
        <v>74</v>
      </c>
      <c r="D8" s="49" t="s">
        <v>75</v>
      </c>
      <c r="E8" s="53">
        <v>110679.78</v>
      </c>
      <c r="F8" s="48" t="s">
        <v>103</v>
      </c>
      <c r="G8" s="48" t="s">
        <v>112</v>
      </c>
      <c r="H8" s="48" t="s">
        <v>113</v>
      </c>
      <c r="I8" s="48" t="s">
        <v>105</v>
      </c>
      <c r="J8" s="51"/>
      <c r="K8" s="51"/>
      <c r="L8" s="48" t="s">
        <v>80</v>
      </c>
      <c r="M8" s="48" t="s">
        <v>81</v>
      </c>
      <c r="N8" s="48" t="s">
        <v>82</v>
      </c>
      <c r="O8" s="48" t="s">
        <v>24</v>
      </c>
      <c r="P8" s="48" t="s">
        <v>83</v>
      </c>
      <c r="Q8" s="48" t="s">
        <v>25</v>
      </c>
      <c r="R8" s="48" t="s">
        <v>106</v>
      </c>
      <c r="S8" s="48" t="s">
        <v>107</v>
      </c>
      <c r="T8" s="48" t="s">
        <v>114</v>
      </c>
      <c r="U8" s="48" t="s">
        <v>115</v>
      </c>
      <c r="V8" t="s">
        <v>116</v>
      </c>
      <c r="W8" s="28">
        <v>66473.34</v>
      </c>
      <c r="X8" s="28">
        <f t="shared" si="0"/>
        <v>60.059154436338773</v>
      </c>
    </row>
    <row r="9" spans="1:24" ht="12.75" customHeight="1" thickBot="1">
      <c r="A9" s="48" t="s">
        <v>117</v>
      </c>
      <c r="B9" s="48" t="s">
        <v>20</v>
      </c>
      <c r="C9" s="48" t="s">
        <v>74</v>
      </c>
      <c r="D9" s="49" t="s">
        <v>75</v>
      </c>
      <c r="E9" s="53">
        <v>88888.51</v>
      </c>
      <c r="F9" s="48" t="s">
        <v>118</v>
      </c>
      <c r="G9" s="48" t="s">
        <v>119</v>
      </c>
      <c r="H9" s="48" t="s">
        <v>113</v>
      </c>
      <c r="I9" s="48" t="s">
        <v>105</v>
      </c>
      <c r="J9" s="51"/>
      <c r="K9" s="51"/>
      <c r="L9" s="48" t="s">
        <v>80</v>
      </c>
      <c r="M9" s="48" t="s">
        <v>81</v>
      </c>
      <c r="N9" s="48" t="s">
        <v>82</v>
      </c>
      <c r="O9" s="48" t="s">
        <v>24</v>
      </c>
      <c r="P9" s="48" t="s">
        <v>83</v>
      </c>
      <c r="Q9" s="48" t="s">
        <v>25</v>
      </c>
      <c r="R9" s="48" t="s">
        <v>106</v>
      </c>
      <c r="S9" s="48" t="s">
        <v>107</v>
      </c>
      <c r="T9" s="48" t="s">
        <v>120</v>
      </c>
      <c r="U9" s="48" t="s">
        <v>121</v>
      </c>
      <c r="V9" t="s">
        <v>116</v>
      </c>
      <c r="W9" s="28">
        <v>58167.27</v>
      </c>
      <c r="X9" s="28">
        <f t="shared" si="0"/>
        <v>65.438457681425859</v>
      </c>
    </row>
    <row r="10" spans="1:24" ht="12.75" customHeight="1" thickBot="1">
      <c r="A10" s="48" t="s">
        <v>122</v>
      </c>
      <c r="B10" s="48" t="s">
        <v>20</v>
      </c>
      <c r="C10" s="48" t="s">
        <v>74</v>
      </c>
      <c r="D10" s="49" t="s">
        <v>75</v>
      </c>
      <c r="E10" s="50">
        <v>0</v>
      </c>
      <c r="F10" s="48" t="s">
        <v>123</v>
      </c>
      <c r="G10" s="48" t="s">
        <v>124</v>
      </c>
      <c r="H10" s="48" t="s">
        <v>125</v>
      </c>
      <c r="I10" s="48" t="s">
        <v>105</v>
      </c>
      <c r="J10" s="48" t="s">
        <v>126</v>
      </c>
      <c r="K10" s="51"/>
      <c r="L10" s="48" t="s">
        <v>80</v>
      </c>
      <c r="M10" s="48" t="s">
        <v>81</v>
      </c>
      <c r="N10" s="48" t="s">
        <v>82</v>
      </c>
      <c r="O10" s="48" t="s">
        <v>24</v>
      </c>
      <c r="P10" s="48" t="s">
        <v>83</v>
      </c>
      <c r="Q10" s="48" t="s">
        <v>25</v>
      </c>
      <c r="R10" s="48" t="s">
        <v>106</v>
      </c>
      <c r="S10" s="48" t="s">
        <v>107</v>
      </c>
      <c r="T10" s="48" t="s">
        <v>120</v>
      </c>
      <c r="U10" s="48" t="s">
        <v>121</v>
      </c>
      <c r="V10" s="52"/>
      <c r="W10" s="28"/>
      <c r="X10" s="28"/>
    </row>
    <row r="11" spans="1:24" ht="12.75" customHeight="1" thickBot="1">
      <c r="A11" s="48" t="s">
        <v>127</v>
      </c>
      <c r="B11" s="48" t="s">
        <v>20</v>
      </c>
      <c r="C11" s="48" t="s">
        <v>74</v>
      </c>
      <c r="D11" s="49" t="s">
        <v>75</v>
      </c>
      <c r="E11" s="50">
        <v>0</v>
      </c>
      <c r="F11" s="48" t="s">
        <v>128</v>
      </c>
      <c r="G11" s="48" t="s">
        <v>129</v>
      </c>
      <c r="H11" s="48" t="s">
        <v>125</v>
      </c>
      <c r="I11" s="48" t="s">
        <v>130</v>
      </c>
      <c r="J11" s="51"/>
      <c r="K11" s="51"/>
      <c r="L11" s="48" t="s">
        <v>80</v>
      </c>
      <c r="M11" s="48" t="s">
        <v>81</v>
      </c>
      <c r="N11" s="48" t="s">
        <v>82</v>
      </c>
      <c r="O11" s="48" t="s">
        <v>24</v>
      </c>
      <c r="P11" s="48" t="s">
        <v>131</v>
      </c>
      <c r="Q11" s="48" t="s">
        <v>31</v>
      </c>
      <c r="R11" s="48" t="s">
        <v>132</v>
      </c>
      <c r="S11" s="48" t="s">
        <v>133</v>
      </c>
      <c r="T11" s="48" t="s">
        <v>134</v>
      </c>
      <c r="U11" s="48" t="s">
        <v>133</v>
      </c>
      <c r="V11" s="52"/>
      <c r="W11" s="28"/>
      <c r="X11" s="28"/>
    </row>
    <row r="12" spans="1:24" ht="12.75" customHeight="1" thickBot="1">
      <c r="A12" s="48" t="s">
        <v>135</v>
      </c>
      <c r="B12" s="48" t="s">
        <v>20</v>
      </c>
      <c r="C12" s="48" t="s">
        <v>74</v>
      </c>
      <c r="D12" s="49" t="s">
        <v>75</v>
      </c>
      <c r="E12" s="50">
        <v>0</v>
      </c>
      <c r="F12" s="48" t="s">
        <v>136</v>
      </c>
      <c r="G12" s="48" t="s">
        <v>137</v>
      </c>
      <c r="H12" s="48" t="s">
        <v>125</v>
      </c>
      <c r="I12" s="48" t="s">
        <v>105</v>
      </c>
      <c r="J12" s="51"/>
      <c r="K12" s="51"/>
      <c r="L12" s="48" t="s">
        <v>80</v>
      </c>
      <c r="M12" s="48" t="s">
        <v>81</v>
      </c>
      <c r="N12" s="48" t="s">
        <v>82</v>
      </c>
      <c r="O12" s="48" t="s">
        <v>24</v>
      </c>
      <c r="P12" s="48" t="s">
        <v>131</v>
      </c>
      <c r="Q12" s="48" t="s">
        <v>31</v>
      </c>
      <c r="R12" s="48" t="s">
        <v>138</v>
      </c>
      <c r="S12" s="48" t="s">
        <v>139</v>
      </c>
      <c r="T12" s="48" t="s">
        <v>140</v>
      </c>
      <c r="U12" s="48" t="s">
        <v>141</v>
      </c>
      <c r="V12" s="52"/>
      <c r="W12" s="28"/>
      <c r="X12" s="28"/>
    </row>
    <row r="13" spans="1:24" ht="12.75" customHeight="1" thickBot="1">
      <c r="A13" s="48" t="s">
        <v>142</v>
      </c>
      <c r="B13" s="48" t="s">
        <v>20</v>
      </c>
      <c r="C13" s="48" t="s">
        <v>74</v>
      </c>
      <c r="D13" s="49" t="s">
        <v>75</v>
      </c>
      <c r="E13" s="53">
        <v>16643.84</v>
      </c>
      <c r="F13" s="48" t="s">
        <v>136</v>
      </c>
      <c r="G13" s="48" t="s">
        <v>137</v>
      </c>
      <c r="H13" s="48" t="s">
        <v>113</v>
      </c>
      <c r="I13" s="48" t="s">
        <v>105</v>
      </c>
      <c r="J13" s="51"/>
      <c r="K13" s="51"/>
      <c r="L13" s="48" t="s">
        <v>80</v>
      </c>
      <c r="M13" s="48" t="s">
        <v>81</v>
      </c>
      <c r="N13" s="48" t="s">
        <v>82</v>
      </c>
      <c r="O13" s="48" t="s">
        <v>24</v>
      </c>
      <c r="P13" s="48" t="s">
        <v>131</v>
      </c>
      <c r="Q13" s="48" t="s">
        <v>31</v>
      </c>
      <c r="R13" s="48" t="s">
        <v>138</v>
      </c>
      <c r="S13" s="48" t="s">
        <v>139</v>
      </c>
      <c r="T13" s="48" t="s">
        <v>140</v>
      </c>
      <c r="U13" s="48" t="s">
        <v>141</v>
      </c>
      <c r="V13" t="s">
        <v>116</v>
      </c>
      <c r="W13" s="28">
        <v>16643.84</v>
      </c>
      <c r="X13" s="28">
        <f t="shared" si="0"/>
        <v>100</v>
      </c>
    </row>
    <row r="14" spans="1:24" ht="12.75" customHeight="1" thickBot="1">
      <c r="A14" s="48" t="s">
        <v>143</v>
      </c>
      <c r="B14" s="48" t="s">
        <v>20</v>
      </c>
      <c r="C14" s="48" t="s">
        <v>74</v>
      </c>
      <c r="D14" s="49" t="s">
        <v>75</v>
      </c>
      <c r="E14" s="53">
        <v>21388.41</v>
      </c>
      <c r="F14" s="48" t="s">
        <v>144</v>
      </c>
      <c r="G14" s="48" t="s">
        <v>145</v>
      </c>
      <c r="H14" s="48" t="s">
        <v>95</v>
      </c>
      <c r="I14" s="48" t="s">
        <v>105</v>
      </c>
      <c r="J14" s="48" t="s">
        <v>146</v>
      </c>
      <c r="K14" s="51"/>
      <c r="L14" s="48" t="s">
        <v>80</v>
      </c>
      <c r="M14" s="48" t="s">
        <v>81</v>
      </c>
      <c r="N14" s="48" t="s">
        <v>82</v>
      </c>
      <c r="O14" s="48" t="s">
        <v>24</v>
      </c>
      <c r="P14" s="48" t="s">
        <v>131</v>
      </c>
      <c r="Q14" s="48" t="s">
        <v>31</v>
      </c>
      <c r="R14" s="48" t="s">
        <v>138</v>
      </c>
      <c r="S14" s="48" t="s">
        <v>139</v>
      </c>
      <c r="T14" s="48" t="s">
        <v>147</v>
      </c>
      <c r="U14" s="48" t="s">
        <v>148</v>
      </c>
      <c r="V14" t="s">
        <v>110</v>
      </c>
      <c r="W14" s="28">
        <v>1359.55</v>
      </c>
      <c r="X14" s="28">
        <f t="shared" si="0"/>
        <v>6.3564799814478965</v>
      </c>
    </row>
    <row r="15" spans="1:24" ht="12.75" customHeight="1" thickBot="1">
      <c r="A15" s="48" t="s">
        <v>149</v>
      </c>
      <c r="B15" s="48" t="s">
        <v>20</v>
      </c>
      <c r="C15" s="48" t="s">
        <v>74</v>
      </c>
      <c r="D15" s="49" t="s">
        <v>75</v>
      </c>
      <c r="E15" s="50">
        <v>0</v>
      </c>
      <c r="F15" s="48" t="s">
        <v>144</v>
      </c>
      <c r="G15" s="48" t="s">
        <v>145</v>
      </c>
      <c r="H15" s="48" t="s">
        <v>150</v>
      </c>
      <c r="I15" s="48" t="s">
        <v>105</v>
      </c>
      <c r="J15" s="51"/>
      <c r="K15" s="51"/>
      <c r="L15" s="48" t="s">
        <v>80</v>
      </c>
      <c r="M15" s="48" t="s">
        <v>81</v>
      </c>
      <c r="N15" s="48" t="s">
        <v>82</v>
      </c>
      <c r="O15" s="48" t="s">
        <v>24</v>
      </c>
      <c r="P15" s="48" t="s">
        <v>131</v>
      </c>
      <c r="Q15" s="48" t="s">
        <v>31</v>
      </c>
      <c r="R15" s="48" t="s">
        <v>138</v>
      </c>
      <c r="S15" s="48" t="s">
        <v>139</v>
      </c>
      <c r="T15" s="48" t="s">
        <v>147</v>
      </c>
      <c r="U15" s="48" t="s">
        <v>148</v>
      </c>
      <c r="V15" s="52"/>
      <c r="W15" s="28"/>
      <c r="X15" s="28"/>
    </row>
    <row r="16" spans="1:24" ht="12.75" customHeight="1" thickBot="1">
      <c r="A16" s="48" t="s">
        <v>151</v>
      </c>
      <c r="B16" s="48" t="s">
        <v>20</v>
      </c>
      <c r="C16" s="48" t="s">
        <v>74</v>
      </c>
      <c r="D16" s="49" t="s">
        <v>75</v>
      </c>
      <c r="E16" s="50">
        <v>0</v>
      </c>
      <c r="F16" s="48" t="s">
        <v>144</v>
      </c>
      <c r="G16" s="48" t="s">
        <v>145</v>
      </c>
      <c r="H16" s="48" t="s">
        <v>125</v>
      </c>
      <c r="I16" s="48" t="s">
        <v>105</v>
      </c>
      <c r="J16" s="51"/>
      <c r="K16" s="51"/>
      <c r="L16" s="48" t="s">
        <v>80</v>
      </c>
      <c r="M16" s="48" t="s">
        <v>81</v>
      </c>
      <c r="N16" s="48" t="s">
        <v>82</v>
      </c>
      <c r="O16" s="48" t="s">
        <v>24</v>
      </c>
      <c r="P16" s="48" t="s">
        <v>131</v>
      </c>
      <c r="Q16" s="48" t="s">
        <v>31</v>
      </c>
      <c r="R16" s="48" t="s">
        <v>138</v>
      </c>
      <c r="S16" s="48" t="s">
        <v>139</v>
      </c>
      <c r="T16" s="48" t="s">
        <v>147</v>
      </c>
      <c r="U16" s="48" t="s">
        <v>148</v>
      </c>
      <c r="V16" s="52"/>
      <c r="W16" s="28"/>
      <c r="X16" s="28"/>
    </row>
    <row r="17" spans="1:24" ht="12.75" customHeight="1" thickBot="1">
      <c r="A17" s="48" t="s">
        <v>152</v>
      </c>
      <c r="B17" s="48" t="s">
        <v>20</v>
      </c>
      <c r="C17" s="48" t="s">
        <v>74</v>
      </c>
      <c r="D17" s="49" t="s">
        <v>75</v>
      </c>
      <c r="E17" s="53">
        <v>27578.91</v>
      </c>
      <c r="F17" s="48" t="s">
        <v>153</v>
      </c>
      <c r="G17" s="48" t="s">
        <v>154</v>
      </c>
      <c r="H17" s="48" t="s">
        <v>113</v>
      </c>
      <c r="I17" s="48" t="s">
        <v>105</v>
      </c>
      <c r="J17" s="51"/>
      <c r="K17" s="51"/>
      <c r="L17" s="48" t="s">
        <v>80</v>
      </c>
      <c r="M17" s="48" t="s">
        <v>81</v>
      </c>
      <c r="N17" s="48" t="s">
        <v>82</v>
      </c>
      <c r="O17" s="48" t="s">
        <v>24</v>
      </c>
      <c r="P17" s="48" t="s">
        <v>131</v>
      </c>
      <c r="Q17" s="48" t="s">
        <v>31</v>
      </c>
      <c r="R17" s="48" t="s">
        <v>138</v>
      </c>
      <c r="S17" s="48" t="s">
        <v>139</v>
      </c>
      <c r="T17" s="48" t="s">
        <v>147</v>
      </c>
      <c r="U17" s="48" t="s">
        <v>148</v>
      </c>
      <c r="V17" t="s">
        <v>116</v>
      </c>
      <c r="W17" s="28">
        <v>34798.199999999997</v>
      </c>
      <c r="X17" s="28">
        <f t="shared" ref="X17" si="1">W17/E17%</f>
        <v>126.17685035412927</v>
      </c>
    </row>
    <row r="18" spans="1:24" ht="12.75" customHeight="1" thickBot="1">
      <c r="A18" s="48" t="s">
        <v>155</v>
      </c>
      <c r="B18" s="48" t="s">
        <v>20</v>
      </c>
      <c r="C18" s="48" t="s">
        <v>74</v>
      </c>
      <c r="D18" s="49" t="s">
        <v>75</v>
      </c>
      <c r="E18" s="50">
        <v>0</v>
      </c>
      <c r="F18" s="48" t="s">
        <v>156</v>
      </c>
      <c r="G18" s="48" t="s">
        <v>157</v>
      </c>
      <c r="H18" s="48" t="s">
        <v>150</v>
      </c>
      <c r="I18" s="48" t="s">
        <v>105</v>
      </c>
      <c r="J18" s="51"/>
      <c r="K18" s="51"/>
      <c r="L18" s="48" t="s">
        <v>80</v>
      </c>
      <c r="M18" s="48" t="s">
        <v>81</v>
      </c>
      <c r="N18" s="48" t="s">
        <v>82</v>
      </c>
      <c r="O18" s="48" t="s">
        <v>24</v>
      </c>
      <c r="P18" s="48" t="s">
        <v>131</v>
      </c>
      <c r="Q18" s="48" t="s">
        <v>31</v>
      </c>
      <c r="R18" s="48" t="s">
        <v>138</v>
      </c>
      <c r="S18" s="48" t="s">
        <v>139</v>
      </c>
      <c r="T18" s="48" t="s">
        <v>158</v>
      </c>
      <c r="U18" s="48" t="s">
        <v>159</v>
      </c>
      <c r="V18" s="52"/>
      <c r="W18" s="28"/>
      <c r="X18" s="28"/>
    </row>
    <row r="19" spans="1:24" ht="12.75" customHeight="1" thickBot="1">
      <c r="A19" s="48" t="s">
        <v>160</v>
      </c>
      <c r="B19" s="48" t="s">
        <v>20</v>
      </c>
      <c r="C19" s="48" t="s">
        <v>74</v>
      </c>
      <c r="D19" s="49" t="s">
        <v>75</v>
      </c>
      <c r="E19" s="50">
        <v>0</v>
      </c>
      <c r="F19" s="48" t="s">
        <v>156</v>
      </c>
      <c r="G19" s="48" t="s">
        <v>157</v>
      </c>
      <c r="H19" s="48" t="s">
        <v>125</v>
      </c>
      <c r="I19" s="48" t="s">
        <v>105</v>
      </c>
      <c r="J19" s="51"/>
      <c r="K19" s="51"/>
      <c r="L19" s="48" t="s">
        <v>80</v>
      </c>
      <c r="M19" s="48" t="s">
        <v>81</v>
      </c>
      <c r="N19" s="48" t="s">
        <v>82</v>
      </c>
      <c r="O19" s="48" t="s">
        <v>24</v>
      </c>
      <c r="P19" s="48" t="s">
        <v>131</v>
      </c>
      <c r="Q19" s="48" t="s">
        <v>31</v>
      </c>
      <c r="R19" s="48" t="s">
        <v>138</v>
      </c>
      <c r="S19" s="48" t="s">
        <v>139</v>
      </c>
      <c r="T19" s="48" t="s">
        <v>158</v>
      </c>
      <c r="U19" s="48" t="s">
        <v>159</v>
      </c>
      <c r="V19" s="52"/>
      <c r="W19" s="28"/>
      <c r="X19" s="28"/>
    </row>
    <row r="20" spans="1:24" ht="12.75" customHeight="1" thickBot="1">
      <c r="A20" s="48" t="s">
        <v>161</v>
      </c>
      <c r="B20" s="48" t="s">
        <v>20</v>
      </c>
      <c r="C20" s="48" t="s">
        <v>74</v>
      </c>
      <c r="D20" s="49" t="s">
        <v>75</v>
      </c>
      <c r="E20" s="53">
        <v>20093.099999999999</v>
      </c>
      <c r="F20" s="48" t="s">
        <v>156</v>
      </c>
      <c r="G20" s="48" t="s">
        <v>157</v>
      </c>
      <c r="H20" s="48" t="s">
        <v>95</v>
      </c>
      <c r="I20" s="48" t="s">
        <v>105</v>
      </c>
      <c r="J20" s="51"/>
      <c r="K20" s="51"/>
      <c r="L20" s="48" t="s">
        <v>80</v>
      </c>
      <c r="M20" s="48" t="s">
        <v>81</v>
      </c>
      <c r="N20" s="48" t="s">
        <v>82</v>
      </c>
      <c r="O20" s="48" t="s">
        <v>24</v>
      </c>
      <c r="P20" s="48" t="s">
        <v>131</v>
      </c>
      <c r="Q20" s="48" t="s">
        <v>31</v>
      </c>
      <c r="R20" s="48" t="s">
        <v>138</v>
      </c>
      <c r="S20" s="48" t="s">
        <v>139</v>
      </c>
      <c r="T20" s="48" t="s">
        <v>158</v>
      </c>
      <c r="U20" s="48" t="s">
        <v>159</v>
      </c>
      <c r="V20" t="s">
        <v>110</v>
      </c>
      <c r="W20" s="28">
        <v>1277.22</v>
      </c>
      <c r="X20" s="28">
        <f t="shared" ref="X20:X21" si="2">W20/E20%</f>
        <v>6.3565104438837219</v>
      </c>
    </row>
    <row r="21" spans="1:24" ht="12.75" customHeight="1" thickBot="1">
      <c r="A21" s="48" t="s">
        <v>143</v>
      </c>
      <c r="B21" s="48" t="s">
        <v>20</v>
      </c>
      <c r="C21" s="48" t="s">
        <v>74</v>
      </c>
      <c r="D21" s="49" t="s">
        <v>75</v>
      </c>
      <c r="E21" s="53">
        <v>12097.1</v>
      </c>
      <c r="F21" s="48" t="s">
        <v>156</v>
      </c>
      <c r="G21" s="48" t="s">
        <v>157</v>
      </c>
      <c r="H21" s="48" t="s">
        <v>95</v>
      </c>
      <c r="I21" s="48" t="s">
        <v>105</v>
      </c>
      <c r="J21" s="51"/>
      <c r="K21" s="51"/>
      <c r="L21" s="48" t="s">
        <v>80</v>
      </c>
      <c r="M21" s="48" t="s">
        <v>81</v>
      </c>
      <c r="N21" s="48" t="s">
        <v>82</v>
      </c>
      <c r="O21" s="48" t="s">
        <v>24</v>
      </c>
      <c r="P21" s="48" t="s">
        <v>131</v>
      </c>
      <c r="Q21" s="48" t="s">
        <v>31</v>
      </c>
      <c r="R21" s="48" t="s">
        <v>138</v>
      </c>
      <c r="S21" s="48" t="s">
        <v>139</v>
      </c>
      <c r="T21" s="48" t="s">
        <v>158</v>
      </c>
      <c r="U21" s="48" t="s">
        <v>159</v>
      </c>
      <c r="V21" t="s">
        <v>110</v>
      </c>
      <c r="W21" s="28">
        <v>768.95</v>
      </c>
      <c r="X21" s="28">
        <f t="shared" si="2"/>
        <v>6.3564821320812426</v>
      </c>
    </row>
    <row r="22" spans="1:24" ht="12.75" customHeight="1" thickBot="1">
      <c r="A22" s="48" t="s">
        <v>162</v>
      </c>
      <c r="B22" s="48" t="s">
        <v>20</v>
      </c>
      <c r="C22" s="48" t="s">
        <v>74</v>
      </c>
      <c r="D22" s="49" t="s">
        <v>75</v>
      </c>
      <c r="E22" s="50">
        <v>0</v>
      </c>
      <c r="F22" s="48" t="s">
        <v>156</v>
      </c>
      <c r="G22" s="48" t="s">
        <v>157</v>
      </c>
      <c r="H22" s="48" t="s">
        <v>150</v>
      </c>
      <c r="I22" s="48" t="s">
        <v>105</v>
      </c>
      <c r="J22" s="51"/>
      <c r="K22" s="51"/>
      <c r="L22" s="48" t="s">
        <v>80</v>
      </c>
      <c r="M22" s="48" t="s">
        <v>81</v>
      </c>
      <c r="N22" s="48" t="s">
        <v>82</v>
      </c>
      <c r="O22" s="48" t="s">
        <v>24</v>
      </c>
      <c r="P22" s="48" t="s">
        <v>131</v>
      </c>
      <c r="Q22" s="48" t="s">
        <v>31</v>
      </c>
      <c r="R22" s="48" t="s">
        <v>138</v>
      </c>
      <c r="S22" s="48" t="s">
        <v>139</v>
      </c>
      <c r="T22" s="48" t="s">
        <v>158</v>
      </c>
      <c r="U22" s="48" t="s">
        <v>159</v>
      </c>
      <c r="V22" s="52"/>
      <c r="W22" s="28"/>
      <c r="X22" s="28"/>
    </row>
    <row r="23" spans="1:24" ht="12.75" customHeight="1" thickBot="1">
      <c r="A23" s="48" t="s">
        <v>163</v>
      </c>
      <c r="B23" s="48" t="s">
        <v>20</v>
      </c>
      <c r="C23" s="48" t="s">
        <v>74</v>
      </c>
      <c r="D23" s="49" t="s">
        <v>75</v>
      </c>
      <c r="E23" s="50">
        <v>0</v>
      </c>
      <c r="F23" s="48" t="s">
        <v>156</v>
      </c>
      <c r="G23" s="48" t="s">
        <v>157</v>
      </c>
      <c r="H23" s="48" t="s">
        <v>150</v>
      </c>
      <c r="I23" s="48" t="s">
        <v>105</v>
      </c>
      <c r="J23" s="51"/>
      <c r="K23" s="51"/>
      <c r="L23" s="48" t="s">
        <v>80</v>
      </c>
      <c r="M23" s="48" t="s">
        <v>81</v>
      </c>
      <c r="N23" s="48" t="s">
        <v>82</v>
      </c>
      <c r="O23" s="48" t="s">
        <v>24</v>
      </c>
      <c r="P23" s="48" t="s">
        <v>131</v>
      </c>
      <c r="Q23" s="48" t="s">
        <v>31</v>
      </c>
      <c r="R23" s="48" t="s">
        <v>138</v>
      </c>
      <c r="S23" s="48" t="s">
        <v>139</v>
      </c>
      <c r="T23" s="48" t="s">
        <v>158</v>
      </c>
      <c r="U23" s="48" t="s">
        <v>159</v>
      </c>
      <c r="V23" s="52"/>
    </row>
    <row r="24" spans="1:24" ht="12.75" customHeight="1" thickBot="1">
      <c r="A24" s="48" t="s">
        <v>164</v>
      </c>
      <c r="B24" s="48" t="s">
        <v>20</v>
      </c>
      <c r="C24" s="48" t="s">
        <v>74</v>
      </c>
      <c r="D24" s="49" t="s">
        <v>75</v>
      </c>
      <c r="E24" s="53">
        <v>35829.14</v>
      </c>
      <c r="F24" s="48" t="s">
        <v>165</v>
      </c>
      <c r="G24" s="48" t="s">
        <v>166</v>
      </c>
      <c r="H24" s="48" t="s">
        <v>95</v>
      </c>
      <c r="I24" s="48" t="s">
        <v>105</v>
      </c>
      <c r="J24" s="51"/>
      <c r="K24" s="51"/>
      <c r="L24" s="48" t="s">
        <v>80</v>
      </c>
      <c r="M24" s="48" t="s">
        <v>81</v>
      </c>
      <c r="N24" s="48" t="s">
        <v>82</v>
      </c>
      <c r="O24" s="48" t="s">
        <v>24</v>
      </c>
      <c r="P24" s="48" t="s">
        <v>131</v>
      </c>
      <c r="Q24" s="48" t="s">
        <v>31</v>
      </c>
      <c r="R24" s="48" t="s">
        <v>138</v>
      </c>
      <c r="S24" s="48" t="s">
        <v>139</v>
      </c>
      <c r="T24" s="48" t="s">
        <v>167</v>
      </c>
      <c r="U24" s="48" t="s">
        <v>168</v>
      </c>
      <c r="V24" t="s">
        <v>110</v>
      </c>
      <c r="W24" s="28">
        <v>2277.48</v>
      </c>
      <c r="X24" s="28">
        <f t="shared" ref="X24:X25" si="3">W24/E24%</f>
        <v>6.3565019980942887</v>
      </c>
    </row>
    <row r="25" spans="1:24" ht="12.75" customHeight="1" thickBot="1">
      <c r="A25" s="48" t="s">
        <v>169</v>
      </c>
      <c r="B25" s="48" t="s">
        <v>20</v>
      </c>
      <c r="C25" s="48" t="s">
        <v>74</v>
      </c>
      <c r="D25" s="49" t="s">
        <v>75</v>
      </c>
      <c r="E25" s="53">
        <v>113446.77</v>
      </c>
      <c r="F25" s="48" t="s">
        <v>165</v>
      </c>
      <c r="G25" s="48" t="s">
        <v>170</v>
      </c>
      <c r="H25" s="48" t="s">
        <v>113</v>
      </c>
      <c r="I25" s="48" t="s">
        <v>105</v>
      </c>
      <c r="J25" s="51"/>
      <c r="K25" s="51"/>
      <c r="L25" s="48" t="s">
        <v>80</v>
      </c>
      <c r="M25" s="48" t="s">
        <v>81</v>
      </c>
      <c r="N25" s="48" t="s">
        <v>82</v>
      </c>
      <c r="O25" s="48" t="s">
        <v>24</v>
      </c>
      <c r="P25" s="48" t="s">
        <v>131</v>
      </c>
      <c r="Q25" s="48" t="s">
        <v>31</v>
      </c>
      <c r="R25" s="48" t="s">
        <v>138</v>
      </c>
      <c r="S25" s="48" t="s">
        <v>139</v>
      </c>
      <c r="T25" s="48" t="s">
        <v>167</v>
      </c>
      <c r="U25" s="48" t="s">
        <v>168</v>
      </c>
      <c r="V25" t="s">
        <v>116</v>
      </c>
      <c r="W25" s="28">
        <v>67528.02</v>
      </c>
      <c r="X25" s="28">
        <f t="shared" si="3"/>
        <v>59.523968818151452</v>
      </c>
    </row>
    <row r="26" spans="1:24" ht="12.75" customHeight="1" thickBot="1">
      <c r="A26" s="48" t="s">
        <v>171</v>
      </c>
      <c r="B26" s="48" t="s">
        <v>20</v>
      </c>
      <c r="C26" s="48" t="s">
        <v>74</v>
      </c>
      <c r="D26" s="49" t="s">
        <v>75</v>
      </c>
      <c r="E26" s="50">
        <v>0</v>
      </c>
      <c r="F26" s="48" t="s">
        <v>172</v>
      </c>
      <c r="G26" s="48" t="s">
        <v>173</v>
      </c>
      <c r="H26" s="48" t="s">
        <v>125</v>
      </c>
      <c r="I26" s="48" t="s">
        <v>105</v>
      </c>
      <c r="J26" s="51"/>
      <c r="K26" s="51"/>
      <c r="L26" s="48" t="s">
        <v>80</v>
      </c>
      <c r="M26" s="48" t="s">
        <v>81</v>
      </c>
      <c r="N26" s="48" t="s">
        <v>82</v>
      </c>
      <c r="O26" s="48" t="s">
        <v>24</v>
      </c>
      <c r="P26" s="48" t="s">
        <v>131</v>
      </c>
      <c r="Q26" s="48" t="s">
        <v>31</v>
      </c>
      <c r="R26" s="48" t="s">
        <v>138</v>
      </c>
      <c r="S26" s="48" t="s">
        <v>139</v>
      </c>
      <c r="T26" s="48" t="s">
        <v>167</v>
      </c>
      <c r="U26" s="48" t="s">
        <v>168</v>
      </c>
      <c r="V26" s="52"/>
    </row>
    <row r="27" spans="1:24" ht="12.75" customHeight="1" thickBot="1">
      <c r="A27" s="48" t="s">
        <v>174</v>
      </c>
      <c r="B27" s="48" t="s">
        <v>20</v>
      </c>
      <c r="C27" s="48" t="s">
        <v>74</v>
      </c>
      <c r="D27" s="49" t="s">
        <v>75</v>
      </c>
      <c r="E27" s="53">
        <v>125075.07</v>
      </c>
      <c r="F27" s="48" t="s">
        <v>172</v>
      </c>
      <c r="G27" s="48" t="s">
        <v>175</v>
      </c>
      <c r="H27" s="48" t="s">
        <v>113</v>
      </c>
      <c r="I27" s="48" t="s">
        <v>105</v>
      </c>
      <c r="J27" s="51"/>
      <c r="K27" s="51"/>
      <c r="L27" s="48" t="s">
        <v>80</v>
      </c>
      <c r="M27" s="48" t="s">
        <v>81</v>
      </c>
      <c r="N27" s="48" t="s">
        <v>82</v>
      </c>
      <c r="O27" s="48" t="s">
        <v>24</v>
      </c>
      <c r="P27" s="48" t="s">
        <v>131</v>
      </c>
      <c r="Q27" s="48" t="s">
        <v>31</v>
      </c>
      <c r="R27" s="48" t="s">
        <v>138</v>
      </c>
      <c r="S27" s="48" t="s">
        <v>139</v>
      </c>
      <c r="T27" s="48" t="s">
        <v>167</v>
      </c>
      <c r="U27" s="48" t="s">
        <v>168</v>
      </c>
      <c r="V27" t="s">
        <v>116</v>
      </c>
      <c r="W27" s="28">
        <v>71960.320000000007</v>
      </c>
      <c r="X27" s="28">
        <f t="shared" ref="X27" si="4">W27/E27%</f>
        <v>57.533703558990617</v>
      </c>
    </row>
    <row r="28" spans="1:24" ht="12.75" customHeight="1" thickBot="1">
      <c r="A28" s="48" t="s">
        <v>176</v>
      </c>
      <c r="B28" s="48" t="s">
        <v>20</v>
      </c>
      <c r="C28" s="48" t="s">
        <v>74</v>
      </c>
      <c r="D28" s="49" t="s">
        <v>75</v>
      </c>
      <c r="E28" s="50">
        <v>0</v>
      </c>
      <c r="F28" s="48" t="s">
        <v>76</v>
      </c>
      <c r="G28" s="48" t="s">
        <v>177</v>
      </c>
      <c r="H28" s="48" t="s">
        <v>78</v>
      </c>
      <c r="I28" s="48" t="s">
        <v>96</v>
      </c>
      <c r="J28" s="51"/>
      <c r="K28" s="51"/>
      <c r="L28" s="48" t="s">
        <v>80</v>
      </c>
      <c r="M28" s="48" t="s">
        <v>81</v>
      </c>
      <c r="N28" s="48" t="s">
        <v>82</v>
      </c>
      <c r="O28" s="48" t="s">
        <v>24</v>
      </c>
      <c r="P28" s="48" t="s">
        <v>131</v>
      </c>
      <c r="Q28" s="48" t="s">
        <v>31</v>
      </c>
      <c r="R28" s="48" t="s">
        <v>138</v>
      </c>
      <c r="S28" s="48" t="s">
        <v>139</v>
      </c>
      <c r="T28" s="48" t="s">
        <v>178</v>
      </c>
      <c r="U28" s="48" t="s">
        <v>179</v>
      </c>
      <c r="V28" s="52"/>
    </row>
    <row r="29" spans="1:24" ht="12.75" customHeight="1" thickBot="1">
      <c r="A29" s="48" t="s">
        <v>142</v>
      </c>
      <c r="B29" s="48" t="s">
        <v>20</v>
      </c>
      <c r="C29" s="48" t="s">
        <v>74</v>
      </c>
      <c r="D29" s="49" t="s">
        <v>75</v>
      </c>
      <c r="E29" s="53">
        <v>24836.02</v>
      </c>
      <c r="F29" s="48" t="s">
        <v>180</v>
      </c>
      <c r="G29" s="48" t="s">
        <v>181</v>
      </c>
      <c r="H29" s="48" t="s">
        <v>113</v>
      </c>
      <c r="I29" s="48" t="s">
        <v>105</v>
      </c>
      <c r="J29" s="51"/>
      <c r="K29" s="51"/>
      <c r="L29" s="48" t="s">
        <v>80</v>
      </c>
      <c r="M29" s="48" t="s">
        <v>81</v>
      </c>
      <c r="N29" s="48" t="s">
        <v>82</v>
      </c>
      <c r="O29" s="48" t="s">
        <v>24</v>
      </c>
      <c r="P29" s="48" t="s">
        <v>131</v>
      </c>
      <c r="Q29" s="48" t="s">
        <v>31</v>
      </c>
      <c r="R29" s="48" t="s">
        <v>138</v>
      </c>
      <c r="S29" s="48" t="s">
        <v>139</v>
      </c>
      <c r="T29" s="48" t="s">
        <v>182</v>
      </c>
      <c r="U29" s="48" t="s">
        <v>183</v>
      </c>
      <c r="V29" t="s">
        <v>116</v>
      </c>
      <c r="W29" s="28">
        <v>33752.699999999997</v>
      </c>
      <c r="X29" s="28">
        <f t="shared" ref="X29:X32" si="5">W29/E29%</f>
        <v>135.90220977435192</v>
      </c>
    </row>
    <row r="30" spans="1:24" ht="12.75" customHeight="1" thickBot="1">
      <c r="A30" s="48" t="s">
        <v>161</v>
      </c>
      <c r="B30" s="48" t="s">
        <v>20</v>
      </c>
      <c r="C30" s="48" t="s">
        <v>74</v>
      </c>
      <c r="D30" s="49" t="s">
        <v>75</v>
      </c>
      <c r="E30" s="53">
        <v>4853.38</v>
      </c>
      <c r="F30" s="48" t="s">
        <v>180</v>
      </c>
      <c r="G30" s="48" t="s">
        <v>181</v>
      </c>
      <c r="H30" s="48" t="s">
        <v>95</v>
      </c>
      <c r="I30" s="48" t="s">
        <v>105</v>
      </c>
      <c r="J30" s="51"/>
      <c r="K30" s="51"/>
      <c r="L30" s="48" t="s">
        <v>80</v>
      </c>
      <c r="M30" s="48" t="s">
        <v>81</v>
      </c>
      <c r="N30" s="48" t="s">
        <v>82</v>
      </c>
      <c r="O30" s="48" t="s">
        <v>24</v>
      </c>
      <c r="P30" s="48" t="s">
        <v>131</v>
      </c>
      <c r="Q30" s="48" t="s">
        <v>31</v>
      </c>
      <c r="R30" s="48" t="s">
        <v>138</v>
      </c>
      <c r="S30" s="48" t="s">
        <v>139</v>
      </c>
      <c r="T30" s="48" t="s">
        <v>182</v>
      </c>
      <c r="U30" s="48" t="s">
        <v>183</v>
      </c>
      <c r="V30" t="s">
        <v>110</v>
      </c>
      <c r="W30" s="28">
        <v>308.51</v>
      </c>
      <c r="X30" s="28">
        <f t="shared" si="5"/>
        <v>6.356600966748946</v>
      </c>
    </row>
    <row r="31" spans="1:24" ht="12.75" customHeight="1" thickBot="1">
      <c r="A31" s="48" t="s">
        <v>184</v>
      </c>
      <c r="B31" s="48" t="s">
        <v>20</v>
      </c>
      <c r="C31" s="48" t="s">
        <v>74</v>
      </c>
      <c r="D31" s="49" t="s">
        <v>75</v>
      </c>
      <c r="E31" s="53">
        <v>84655.73</v>
      </c>
      <c r="F31" s="48" t="s">
        <v>76</v>
      </c>
      <c r="G31" s="48" t="s">
        <v>185</v>
      </c>
      <c r="H31" s="48" t="s">
        <v>186</v>
      </c>
      <c r="I31" s="48" t="s">
        <v>187</v>
      </c>
      <c r="J31" s="51"/>
      <c r="K31" s="51"/>
      <c r="L31" s="48" t="s">
        <v>80</v>
      </c>
      <c r="M31" s="48" t="s">
        <v>81</v>
      </c>
      <c r="N31" s="48" t="s">
        <v>82</v>
      </c>
      <c r="O31" s="48" t="s">
        <v>24</v>
      </c>
      <c r="P31" s="48" t="s">
        <v>188</v>
      </c>
      <c r="Q31" s="48" t="s">
        <v>26</v>
      </c>
      <c r="R31" s="48" t="s">
        <v>189</v>
      </c>
      <c r="S31" s="48" t="s">
        <v>190</v>
      </c>
      <c r="T31" s="48" t="s">
        <v>191</v>
      </c>
      <c r="U31" s="48" t="s">
        <v>192</v>
      </c>
      <c r="V31" s="52"/>
      <c r="W31" s="28"/>
      <c r="X31" s="28">
        <f t="shared" si="5"/>
        <v>0</v>
      </c>
    </row>
    <row r="32" spans="1:24" ht="12.75" customHeight="1" thickBot="1">
      <c r="A32" s="48" t="s">
        <v>193</v>
      </c>
      <c r="B32" s="48" t="s">
        <v>20</v>
      </c>
      <c r="C32" s="48" t="s">
        <v>74</v>
      </c>
      <c r="D32" s="49" t="s">
        <v>75</v>
      </c>
      <c r="E32" s="53">
        <v>184792.84</v>
      </c>
      <c r="F32" s="48" t="s">
        <v>76</v>
      </c>
      <c r="G32" s="48" t="s">
        <v>185</v>
      </c>
      <c r="H32" s="48" t="s">
        <v>113</v>
      </c>
      <c r="I32" s="48" t="s">
        <v>187</v>
      </c>
      <c r="J32" s="51"/>
      <c r="K32" s="51"/>
      <c r="L32" s="48" t="s">
        <v>80</v>
      </c>
      <c r="M32" s="48" t="s">
        <v>81</v>
      </c>
      <c r="N32" s="48" t="s">
        <v>82</v>
      </c>
      <c r="O32" s="48" t="s">
        <v>24</v>
      </c>
      <c r="P32" s="48" t="s">
        <v>188</v>
      </c>
      <c r="Q32" s="48" t="s">
        <v>26</v>
      </c>
      <c r="R32" s="48" t="s">
        <v>189</v>
      </c>
      <c r="S32" s="48" t="s">
        <v>190</v>
      </c>
      <c r="T32" s="48" t="s">
        <v>191</v>
      </c>
      <c r="U32" s="48" t="s">
        <v>192</v>
      </c>
      <c r="V32" s="52"/>
      <c r="X32" s="28">
        <f t="shared" si="5"/>
        <v>0</v>
      </c>
    </row>
    <row r="33" spans="1:24" ht="12.75" customHeight="1" thickBot="1">
      <c r="A33" s="48" t="s">
        <v>194</v>
      </c>
      <c r="B33" s="48" t="s">
        <v>20</v>
      </c>
      <c r="C33" s="48" t="s">
        <v>195</v>
      </c>
      <c r="D33" s="49" t="s">
        <v>75</v>
      </c>
      <c r="E33" s="50">
        <v>0</v>
      </c>
      <c r="F33" s="48" t="s">
        <v>76</v>
      </c>
      <c r="G33" s="48" t="s">
        <v>196</v>
      </c>
      <c r="H33" s="48" t="s">
        <v>95</v>
      </c>
      <c r="I33" s="48" t="s">
        <v>187</v>
      </c>
      <c r="J33" s="51"/>
      <c r="K33" s="51"/>
      <c r="L33" s="48" t="s">
        <v>80</v>
      </c>
      <c r="M33" s="48" t="s">
        <v>81</v>
      </c>
      <c r="N33" s="48" t="s">
        <v>82</v>
      </c>
      <c r="O33" s="48" t="s">
        <v>24</v>
      </c>
      <c r="P33" s="48" t="s">
        <v>188</v>
      </c>
      <c r="Q33" s="48" t="s">
        <v>26</v>
      </c>
      <c r="R33" s="48" t="s">
        <v>197</v>
      </c>
      <c r="S33" s="48" t="s">
        <v>198</v>
      </c>
      <c r="T33" s="48" t="s">
        <v>199</v>
      </c>
      <c r="U33" s="48" t="s">
        <v>198</v>
      </c>
      <c r="V33" s="52"/>
    </row>
    <row r="34" spans="1:24" ht="12.75" customHeight="1" thickBot="1">
      <c r="A34" s="48" t="s">
        <v>200</v>
      </c>
      <c r="B34" s="48" t="s">
        <v>20</v>
      </c>
      <c r="C34" s="48" t="s">
        <v>74</v>
      </c>
      <c r="D34" s="49" t="s">
        <v>75</v>
      </c>
      <c r="E34" s="53">
        <v>69910.52</v>
      </c>
      <c r="F34" s="48" t="s">
        <v>76</v>
      </c>
      <c r="G34" s="48" t="s">
        <v>196</v>
      </c>
      <c r="H34" s="48" t="s">
        <v>95</v>
      </c>
      <c r="I34" s="48" t="s">
        <v>187</v>
      </c>
      <c r="J34" s="51"/>
      <c r="K34" s="51"/>
      <c r="L34" s="48" t="s">
        <v>80</v>
      </c>
      <c r="M34" s="48" t="s">
        <v>81</v>
      </c>
      <c r="N34" s="48" t="s">
        <v>82</v>
      </c>
      <c r="O34" s="48" t="s">
        <v>24</v>
      </c>
      <c r="P34" s="48" t="s">
        <v>188</v>
      </c>
      <c r="Q34" s="48" t="s">
        <v>26</v>
      </c>
      <c r="R34" s="48" t="s">
        <v>197</v>
      </c>
      <c r="S34" s="48" t="s">
        <v>198</v>
      </c>
      <c r="T34" s="48" t="s">
        <v>199</v>
      </c>
      <c r="U34" s="48" t="s">
        <v>198</v>
      </c>
      <c r="V34" s="52"/>
      <c r="X34" s="28">
        <f t="shared" ref="X34:X35" si="6">W34/E34%</f>
        <v>0</v>
      </c>
    </row>
    <row r="35" spans="1:24" ht="12.75" customHeight="1" thickBot="1">
      <c r="A35" s="48" t="s">
        <v>201</v>
      </c>
      <c r="B35" s="48" t="s">
        <v>20</v>
      </c>
      <c r="C35" s="48" t="s">
        <v>74</v>
      </c>
      <c r="D35" s="49" t="s">
        <v>75</v>
      </c>
      <c r="E35" s="53">
        <v>73449.850000000006</v>
      </c>
      <c r="F35" s="48" t="s">
        <v>76</v>
      </c>
      <c r="G35" s="48" t="s">
        <v>196</v>
      </c>
      <c r="H35" s="48" t="s">
        <v>95</v>
      </c>
      <c r="I35" s="48" t="s">
        <v>187</v>
      </c>
      <c r="J35" s="51"/>
      <c r="K35" s="51"/>
      <c r="L35" s="48" t="s">
        <v>80</v>
      </c>
      <c r="M35" s="48" t="s">
        <v>81</v>
      </c>
      <c r="N35" s="48" t="s">
        <v>82</v>
      </c>
      <c r="O35" s="48" t="s">
        <v>24</v>
      </c>
      <c r="P35" s="48" t="s">
        <v>188</v>
      </c>
      <c r="Q35" s="48" t="s">
        <v>26</v>
      </c>
      <c r="R35" s="48" t="s">
        <v>197</v>
      </c>
      <c r="S35" s="48" t="s">
        <v>198</v>
      </c>
      <c r="T35" s="48" t="s">
        <v>199</v>
      </c>
      <c r="U35" s="48" t="s">
        <v>198</v>
      </c>
      <c r="V35" s="52"/>
      <c r="X35" s="28">
        <f t="shared" si="6"/>
        <v>0</v>
      </c>
    </row>
    <row r="36" spans="1:24" ht="12.75" customHeight="1" thickBot="1">
      <c r="A36" s="48" t="s">
        <v>202</v>
      </c>
      <c r="B36" s="48" t="s">
        <v>20</v>
      </c>
      <c r="C36" s="48" t="s">
        <v>74</v>
      </c>
      <c r="D36" s="49" t="s">
        <v>75</v>
      </c>
      <c r="E36" s="53">
        <v>113446.77</v>
      </c>
      <c r="F36" s="48" t="s">
        <v>76</v>
      </c>
      <c r="G36" s="48" t="s">
        <v>196</v>
      </c>
      <c r="H36" s="48" t="s">
        <v>113</v>
      </c>
      <c r="I36" s="48" t="s">
        <v>187</v>
      </c>
      <c r="J36" s="51"/>
      <c r="K36" s="51"/>
      <c r="L36" s="48" t="s">
        <v>80</v>
      </c>
      <c r="M36" s="48" t="s">
        <v>81</v>
      </c>
      <c r="N36" s="48" t="s">
        <v>82</v>
      </c>
      <c r="O36" s="48" t="s">
        <v>24</v>
      </c>
      <c r="P36" s="48" t="s">
        <v>188</v>
      </c>
      <c r="Q36" s="48" t="s">
        <v>26</v>
      </c>
      <c r="R36" s="48" t="s">
        <v>197</v>
      </c>
      <c r="S36" s="48" t="s">
        <v>198</v>
      </c>
      <c r="T36" s="48" t="s">
        <v>199</v>
      </c>
      <c r="U36" s="48" t="s">
        <v>198</v>
      </c>
      <c r="V36" s="52"/>
    </row>
    <row r="37" spans="1:24" ht="12.75" customHeight="1" thickBot="1">
      <c r="A37" s="48" t="s">
        <v>203</v>
      </c>
      <c r="B37" s="48" t="s">
        <v>20</v>
      </c>
      <c r="C37" s="48" t="s">
        <v>74</v>
      </c>
      <c r="D37" s="49" t="s">
        <v>75</v>
      </c>
      <c r="E37" s="53">
        <v>64918.94</v>
      </c>
      <c r="F37" s="48" t="s">
        <v>76</v>
      </c>
      <c r="G37" s="48" t="s">
        <v>204</v>
      </c>
      <c r="H37" s="48" t="s">
        <v>95</v>
      </c>
      <c r="I37" s="48" t="s">
        <v>187</v>
      </c>
      <c r="J37" s="51"/>
      <c r="K37" s="51"/>
      <c r="L37" s="48" t="s">
        <v>80</v>
      </c>
      <c r="M37" s="48" t="s">
        <v>81</v>
      </c>
      <c r="N37" s="48" t="s">
        <v>82</v>
      </c>
      <c r="O37" s="48" t="s">
        <v>24</v>
      </c>
      <c r="P37" s="48" t="s">
        <v>188</v>
      </c>
      <c r="Q37" s="48" t="s">
        <v>26</v>
      </c>
      <c r="R37" s="48" t="s">
        <v>197</v>
      </c>
      <c r="S37" s="48" t="s">
        <v>198</v>
      </c>
      <c r="T37" s="48" t="s">
        <v>205</v>
      </c>
      <c r="U37" s="48" t="s">
        <v>206</v>
      </c>
      <c r="V37" s="52"/>
    </row>
    <row r="38" spans="1:24" ht="12.75" customHeight="1" thickBot="1">
      <c r="A38" s="48" t="s">
        <v>207</v>
      </c>
      <c r="B38" s="48" t="s">
        <v>20</v>
      </c>
      <c r="C38" s="48" t="s">
        <v>74</v>
      </c>
      <c r="D38" s="49" t="s">
        <v>75</v>
      </c>
      <c r="E38" s="53">
        <v>46343.040000000001</v>
      </c>
      <c r="F38" s="48" t="s">
        <v>76</v>
      </c>
      <c r="G38" s="48" t="s">
        <v>204</v>
      </c>
      <c r="H38" s="48" t="s">
        <v>95</v>
      </c>
      <c r="I38" s="48" t="s">
        <v>187</v>
      </c>
      <c r="J38" s="51"/>
      <c r="K38" s="51"/>
      <c r="L38" s="48" t="s">
        <v>80</v>
      </c>
      <c r="M38" s="48" t="s">
        <v>81</v>
      </c>
      <c r="N38" s="48" t="s">
        <v>82</v>
      </c>
      <c r="O38" s="48" t="s">
        <v>24</v>
      </c>
      <c r="P38" s="48" t="s">
        <v>188</v>
      </c>
      <c r="Q38" s="48" t="s">
        <v>26</v>
      </c>
      <c r="R38" s="48" t="s">
        <v>197</v>
      </c>
      <c r="S38" s="48" t="s">
        <v>198</v>
      </c>
      <c r="T38" s="48" t="s">
        <v>205</v>
      </c>
      <c r="U38" s="48" t="s">
        <v>206</v>
      </c>
      <c r="V38" s="52"/>
    </row>
    <row r="39" spans="1:24" ht="12.75" customHeight="1" thickBot="1">
      <c r="A39" s="48" t="s">
        <v>208</v>
      </c>
      <c r="B39" s="48" t="s">
        <v>20</v>
      </c>
      <c r="C39" s="48" t="s">
        <v>74</v>
      </c>
      <c r="D39" s="49" t="s">
        <v>75</v>
      </c>
      <c r="E39" s="53">
        <v>57378.8</v>
      </c>
      <c r="F39" s="48" t="s">
        <v>76</v>
      </c>
      <c r="G39" s="48" t="s">
        <v>209</v>
      </c>
      <c r="H39" s="48" t="s">
        <v>95</v>
      </c>
      <c r="I39" s="48" t="s">
        <v>187</v>
      </c>
      <c r="J39" s="51"/>
      <c r="K39" s="51"/>
      <c r="L39" s="48" t="s">
        <v>80</v>
      </c>
      <c r="M39" s="48" t="s">
        <v>81</v>
      </c>
      <c r="N39" s="48" t="s">
        <v>82</v>
      </c>
      <c r="O39" s="48" t="s">
        <v>24</v>
      </c>
      <c r="P39" s="48" t="s">
        <v>188</v>
      </c>
      <c r="Q39" s="48" t="s">
        <v>26</v>
      </c>
      <c r="R39" s="48" t="s">
        <v>197</v>
      </c>
      <c r="S39" s="48" t="s">
        <v>198</v>
      </c>
      <c r="T39" s="48" t="s">
        <v>210</v>
      </c>
      <c r="U39" s="48" t="s">
        <v>211</v>
      </c>
      <c r="V39" s="52"/>
    </row>
    <row r="40" spans="1:24" ht="12.75" customHeight="1" thickBot="1">
      <c r="A40" s="48" t="s">
        <v>212</v>
      </c>
      <c r="B40" s="48" t="s">
        <v>20</v>
      </c>
      <c r="C40" s="48" t="s">
        <v>74</v>
      </c>
      <c r="D40" s="49" t="s">
        <v>75</v>
      </c>
      <c r="E40" s="53">
        <v>267157.77</v>
      </c>
      <c r="F40" s="48" t="s">
        <v>76</v>
      </c>
      <c r="G40" s="48" t="s">
        <v>213</v>
      </c>
      <c r="H40" s="48" t="s">
        <v>113</v>
      </c>
      <c r="I40" s="48" t="s">
        <v>214</v>
      </c>
      <c r="J40" s="51"/>
      <c r="K40" s="51"/>
      <c r="L40" s="48" t="s">
        <v>80</v>
      </c>
      <c r="M40" s="48" t="s">
        <v>81</v>
      </c>
      <c r="N40" s="48" t="s">
        <v>82</v>
      </c>
      <c r="O40" s="48" t="s">
        <v>24</v>
      </c>
      <c r="P40" s="48" t="s">
        <v>215</v>
      </c>
      <c r="Q40" s="48" t="s">
        <v>29</v>
      </c>
      <c r="R40" s="48" t="s">
        <v>216</v>
      </c>
      <c r="S40" s="48" t="s">
        <v>29</v>
      </c>
      <c r="T40" s="48" t="s">
        <v>217</v>
      </c>
      <c r="U40" s="48" t="s">
        <v>29</v>
      </c>
      <c r="V40" s="52"/>
    </row>
    <row r="41" spans="1:24" ht="12.75" customHeight="1" thickBot="1">
      <c r="A41" s="48" t="s">
        <v>218</v>
      </c>
      <c r="B41" s="48" t="s">
        <v>20</v>
      </c>
      <c r="C41" s="48" t="s">
        <v>74</v>
      </c>
      <c r="D41" s="49" t="s">
        <v>75</v>
      </c>
      <c r="E41" s="53">
        <v>96372.55</v>
      </c>
      <c r="F41" s="48" t="s">
        <v>76</v>
      </c>
      <c r="G41" s="48" t="s">
        <v>219</v>
      </c>
      <c r="H41" s="48" t="s">
        <v>95</v>
      </c>
      <c r="I41" s="48" t="s">
        <v>214</v>
      </c>
      <c r="J41" s="51"/>
      <c r="K41" s="51"/>
      <c r="L41" s="48" t="s">
        <v>80</v>
      </c>
      <c r="M41" s="48" t="s">
        <v>81</v>
      </c>
      <c r="N41" s="48" t="s">
        <v>82</v>
      </c>
      <c r="O41" s="48" t="s">
        <v>24</v>
      </c>
      <c r="P41" s="48" t="s">
        <v>215</v>
      </c>
      <c r="Q41" s="48" t="s">
        <v>29</v>
      </c>
      <c r="R41" s="48" t="s">
        <v>220</v>
      </c>
      <c r="S41" s="48" t="s">
        <v>221</v>
      </c>
      <c r="T41" s="48" t="s">
        <v>222</v>
      </c>
      <c r="U41" s="48" t="s">
        <v>221</v>
      </c>
      <c r="V41" s="52"/>
    </row>
    <row r="42" spans="1:24" ht="15" thickBot="1">
      <c r="A42" s="48" t="s">
        <v>223</v>
      </c>
      <c r="B42" s="48" t="s">
        <v>20</v>
      </c>
      <c r="C42" s="48" t="s">
        <v>74</v>
      </c>
      <c r="D42" s="49" t="s">
        <v>75</v>
      </c>
      <c r="E42" s="53">
        <v>126449.06</v>
      </c>
      <c r="F42" s="48" t="s">
        <v>76</v>
      </c>
      <c r="G42" s="48" t="s">
        <v>219</v>
      </c>
      <c r="H42" s="48" t="s">
        <v>95</v>
      </c>
      <c r="I42" s="48" t="s">
        <v>214</v>
      </c>
      <c r="J42" s="51"/>
      <c r="K42" s="51"/>
      <c r="L42" s="48" t="s">
        <v>80</v>
      </c>
      <c r="M42" s="48" t="s">
        <v>81</v>
      </c>
      <c r="N42" s="48" t="s">
        <v>82</v>
      </c>
      <c r="O42" s="48" t="s">
        <v>24</v>
      </c>
      <c r="P42" s="48" t="s">
        <v>215</v>
      </c>
      <c r="Q42" s="48" t="s">
        <v>29</v>
      </c>
      <c r="R42" s="48" t="s">
        <v>220</v>
      </c>
      <c r="S42" s="48" t="s">
        <v>221</v>
      </c>
      <c r="T42" s="48" t="s">
        <v>222</v>
      </c>
      <c r="U42" s="48" t="s">
        <v>221</v>
      </c>
      <c r="V42" s="52"/>
    </row>
    <row r="43" spans="1:24" ht="15" thickBot="1">
      <c r="A43" s="48" t="s">
        <v>224</v>
      </c>
      <c r="B43" s="48" t="s">
        <v>20</v>
      </c>
      <c r="C43" s="48" t="s">
        <v>74</v>
      </c>
      <c r="D43" s="49" t="s">
        <v>75</v>
      </c>
      <c r="E43" s="53">
        <v>73449.850000000006</v>
      </c>
      <c r="F43" s="48" t="s">
        <v>76</v>
      </c>
      <c r="G43" s="48" t="s">
        <v>225</v>
      </c>
      <c r="H43" s="48" t="s">
        <v>95</v>
      </c>
      <c r="I43" s="48" t="s">
        <v>214</v>
      </c>
      <c r="J43" s="51"/>
      <c r="K43" s="51"/>
      <c r="L43" s="48" t="s">
        <v>80</v>
      </c>
      <c r="M43" s="48" t="s">
        <v>81</v>
      </c>
      <c r="N43" s="48" t="s">
        <v>82</v>
      </c>
      <c r="O43" s="48" t="s">
        <v>24</v>
      </c>
      <c r="P43" s="48" t="s">
        <v>215</v>
      </c>
      <c r="Q43" s="48" t="s">
        <v>29</v>
      </c>
      <c r="R43" s="48" t="s">
        <v>226</v>
      </c>
      <c r="S43" s="48" t="s">
        <v>227</v>
      </c>
      <c r="T43" s="48" t="s">
        <v>228</v>
      </c>
      <c r="U43" s="48" t="s">
        <v>227</v>
      </c>
      <c r="V43" s="52"/>
    </row>
    <row r="44" spans="1:24" ht="15" thickBot="1">
      <c r="A44" s="48" t="s">
        <v>229</v>
      </c>
      <c r="B44" s="48" t="s">
        <v>20</v>
      </c>
      <c r="C44" s="48" t="s">
        <v>74</v>
      </c>
      <c r="D44" s="49" t="s">
        <v>75</v>
      </c>
      <c r="E44" s="53">
        <v>143065.49</v>
      </c>
      <c r="F44" s="48" t="s">
        <v>76</v>
      </c>
      <c r="G44" s="48" t="s">
        <v>225</v>
      </c>
      <c r="H44" s="48" t="s">
        <v>95</v>
      </c>
      <c r="I44" s="48" t="s">
        <v>214</v>
      </c>
      <c r="J44" s="51"/>
      <c r="K44" s="51"/>
      <c r="L44" s="48" t="s">
        <v>80</v>
      </c>
      <c r="M44" s="48" t="s">
        <v>81</v>
      </c>
      <c r="N44" s="48" t="s">
        <v>82</v>
      </c>
      <c r="O44" s="48" t="s">
        <v>24</v>
      </c>
      <c r="P44" s="48" t="s">
        <v>215</v>
      </c>
      <c r="Q44" s="48" t="s">
        <v>29</v>
      </c>
      <c r="R44" s="48" t="s">
        <v>226</v>
      </c>
      <c r="S44" s="48" t="s">
        <v>227</v>
      </c>
      <c r="T44" s="48" t="s">
        <v>228</v>
      </c>
      <c r="U44" s="48" t="s">
        <v>227</v>
      </c>
      <c r="V44" s="52"/>
    </row>
    <row r="45" spans="1:24" ht="15" thickBot="1">
      <c r="A45" s="48" t="s">
        <v>230</v>
      </c>
      <c r="B45" s="48" t="s">
        <v>20</v>
      </c>
      <c r="C45" s="48" t="s">
        <v>74</v>
      </c>
      <c r="D45" s="49" t="s">
        <v>75</v>
      </c>
      <c r="E45" s="53">
        <v>81074.759999999995</v>
      </c>
      <c r="F45" s="48" t="s">
        <v>76</v>
      </c>
      <c r="G45" s="48" t="s">
        <v>231</v>
      </c>
      <c r="H45" s="48" t="s">
        <v>95</v>
      </c>
      <c r="I45" s="48" t="s">
        <v>232</v>
      </c>
      <c r="J45" s="51"/>
      <c r="K45" s="51"/>
      <c r="L45" s="48" t="s">
        <v>80</v>
      </c>
      <c r="M45" s="48" t="s">
        <v>81</v>
      </c>
      <c r="N45" s="48" t="s">
        <v>82</v>
      </c>
      <c r="O45" s="48" t="s">
        <v>24</v>
      </c>
      <c r="P45" s="48" t="s">
        <v>233</v>
      </c>
      <c r="Q45" s="48" t="s">
        <v>28</v>
      </c>
      <c r="R45" s="48" t="s">
        <v>234</v>
      </c>
      <c r="S45" s="48" t="s">
        <v>28</v>
      </c>
      <c r="T45" s="48" t="s">
        <v>235</v>
      </c>
      <c r="U45" s="48" t="s">
        <v>28</v>
      </c>
      <c r="V45" s="52"/>
    </row>
    <row r="46" spans="1:24" ht="15" thickBot="1">
      <c r="A46" s="48" t="s">
        <v>236</v>
      </c>
      <c r="B46" s="48" t="s">
        <v>20</v>
      </c>
      <c r="C46" s="48" t="s">
        <v>74</v>
      </c>
      <c r="D46" s="49" t="s">
        <v>75</v>
      </c>
      <c r="E46" s="53">
        <v>60283.64</v>
      </c>
      <c r="F46" s="48" t="s">
        <v>76</v>
      </c>
      <c r="G46" s="48" t="s">
        <v>237</v>
      </c>
      <c r="H46" s="48" t="s">
        <v>95</v>
      </c>
      <c r="I46" s="48" t="s">
        <v>232</v>
      </c>
      <c r="J46" s="51"/>
      <c r="K46" s="51"/>
      <c r="L46" s="48" t="s">
        <v>80</v>
      </c>
      <c r="M46" s="48" t="s">
        <v>81</v>
      </c>
      <c r="N46" s="48" t="s">
        <v>82</v>
      </c>
      <c r="O46" s="48" t="s">
        <v>24</v>
      </c>
      <c r="P46" s="48" t="s">
        <v>233</v>
      </c>
      <c r="Q46" s="48" t="s">
        <v>28</v>
      </c>
      <c r="R46" s="48" t="s">
        <v>238</v>
      </c>
      <c r="S46" s="48" t="s">
        <v>239</v>
      </c>
      <c r="T46" s="48" t="s">
        <v>240</v>
      </c>
      <c r="U46" s="48" t="s">
        <v>241</v>
      </c>
      <c r="V46" s="52"/>
    </row>
    <row r="47" spans="1:24" ht="15" thickBot="1">
      <c r="A47" s="48" t="s">
        <v>242</v>
      </c>
      <c r="B47" s="48" t="s">
        <v>20</v>
      </c>
      <c r="C47" s="48" t="s">
        <v>74</v>
      </c>
      <c r="D47" s="49" t="s">
        <v>75</v>
      </c>
      <c r="E47" s="53">
        <v>61790.720000000001</v>
      </c>
      <c r="F47" s="48" t="s">
        <v>76</v>
      </c>
      <c r="G47" s="48" t="s">
        <v>243</v>
      </c>
      <c r="H47" s="48" t="s">
        <v>95</v>
      </c>
      <c r="I47" s="48" t="s">
        <v>232</v>
      </c>
      <c r="J47" s="51"/>
      <c r="K47" s="51"/>
      <c r="L47" s="48" t="s">
        <v>80</v>
      </c>
      <c r="M47" s="48" t="s">
        <v>81</v>
      </c>
      <c r="N47" s="48" t="s">
        <v>82</v>
      </c>
      <c r="O47" s="48" t="s">
        <v>24</v>
      </c>
      <c r="P47" s="48" t="s">
        <v>233</v>
      </c>
      <c r="Q47" s="48" t="s">
        <v>28</v>
      </c>
      <c r="R47" s="48" t="s">
        <v>238</v>
      </c>
      <c r="S47" s="48" t="s">
        <v>239</v>
      </c>
      <c r="T47" s="48" t="s">
        <v>244</v>
      </c>
      <c r="U47" s="48" t="s">
        <v>245</v>
      </c>
      <c r="V47" s="52"/>
    </row>
    <row r="48" spans="1:24" ht="15" thickBot="1">
      <c r="A48" s="48" t="s">
        <v>246</v>
      </c>
      <c r="B48" s="48" t="s">
        <v>20</v>
      </c>
      <c r="C48" s="48" t="s">
        <v>74</v>
      </c>
      <c r="D48" s="49" t="s">
        <v>75</v>
      </c>
      <c r="E48" s="53">
        <v>134531.96</v>
      </c>
      <c r="F48" s="48" t="s">
        <v>76</v>
      </c>
      <c r="G48" s="48" t="s">
        <v>247</v>
      </c>
      <c r="H48" s="48" t="s">
        <v>78</v>
      </c>
      <c r="I48" s="48" t="s">
        <v>248</v>
      </c>
      <c r="J48" s="51"/>
      <c r="K48" s="51"/>
      <c r="L48" s="48" t="s">
        <v>80</v>
      </c>
      <c r="M48" s="48" t="s">
        <v>81</v>
      </c>
      <c r="N48" s="48" t="s">
        <v>249</v>
      </c>
      <c r="O48" s="48" t="s">
        <v>250</v>
      </c>
      <c r="P48" s="48" t="s">
        <v>251</v>
      </c>
      <c r="Q48" s="48" t="s">
        <v>252</v>
      </c>
      <c r="R48" s="48" t="s">
        <v>253</v>
      </c>
      <c r="S48" s="48" t="s">
        <v>254</v>
      </c>
      <c r="T48" s="48" t="s">
        <v>255</v>
      </c>
      <c r="U48" s="48" t="s">
        <v>254</v>
      </c>
      <c r="V48" s="52"/>
    </row>
    <row r="49" spans="1:22" ht="15" thickBot="1">
      <c r="A49" s="48" t="s">
        <v>256</v>
      </c>
      <c r="B49" s="48" t="s">
        <v>20</v>
      </c>
      <c r="C49" s="48" t="s">
        <v>74</v>
      </c>
      <c r="D49" s="49" t="s">
        <v>75</v>
      </c>
      <c r="E49" s="53">
        <v>113446.77</v>
      </c>
      <c r="F49" s="48" t="s">
        <v>76</v>
      </c>
      <c r="G49" s="48" t="s">
        <v>247</v>
      </c>
      <c r="H49" s="48" t="s">
        <v>113</v>
      </c>
      <c r="I49" s="48" t="s">
        <v>248</v>
      </c>
      <c r="J49" s="51"/>
      <c r="K49" s="51"/>
      <c r="L49" s="48" t="s">
        <v>80</v>
      </c>
      <c r="M49" s="48" t="s">
        <v>81</v>
      </c>
      <c r="N49" s="48" t="s">
        <v>249</v>
      </c>
      <c r="O49" s="48" t="s">
        <v>250</v>
      </c>
      <c r="P49" s="48" t="s">
        <v>251</v>
      </c>
      <c r="Q49" s="48" t="s">
        <v>252</v>
      </c>
      <c r="R49" s="48" t="s">
        <v>253</v>
      </c>
      <c r="S49" s="48" t="s">
        <v>254</v>
      </c>
      <c r="T49" s="48" t="s">
        <v>255</v>
      </c>
      <c r="U49" s="48" t="s">
        <v>254</v>
      </c>
      <c r="V49" s="52"/>
    </row>
    <row r="50" spans="1:22" ht="15" thickBot="1">
      <c r="A50" s="48" t="s">
        <v>257</v>
      </c>
      <c r="B50" s="48" t="s">
        <v>20</v>
      </c>
      <c r="C50" s="48" t="s">
        <v>74</v>
      </c>
      <c r="D50" s="49" t="s">
        <v>75</v>
      </c>
      <c r="E50" s="53">
        <v>51045.98</v>
      </c>
      <c r="F50" s="48" t="s">
        <v>76</v>
      </c>
      <c r="G50" s="48" t="s">
        <v>247</v>
      </c>
      <c r="H50" s="48" t="s">
        <v>258</v>
      </c>
      <c r="I50" s="48" t="s">
        <v>259</v>
      </c>
      <c r="J50" s="51"/>
      <c r="K50" s="51"/>
      <c r="L50" s="48" t="s">
        <v>80</v>
      </c>
      <c r="M50" s="48" t="s">
        <v>81</v>
      </c>
      <c r="N50" s="48" t="s">
        <v>249</v>
      </c>
      <c r="O50" s="48" t="s">
        <v>250</v>
      </c>
      <c r="P50" s="48" t="s">
        <v>251</v>
      </c>
      <c r="Q50" s="48" t="s">
        <v>252</v>
      </c>
      <c r="R50" s="48" t="s">
        <v>253</v>
      </c>
      <c r="S50" s="48" t="s">
        <v>254</v>
      </c>
      <c r="T50" s="48" t="s">
        <v>255</v>
      </c>
      <c r="U50" s="48" t="s">
        <v>254</v>
      </c>
      <c r="V50" s="52"/>
    </row>
    <row r="51" spans="1:22" ht="15" thickBot="1">
      <c r="A51" s="48" t="s">
        <v>260</v>
      </c>
      <c r="B51" s="48" t="s">
        <v>20</v>
      </c>
      <c r="C51" s="48" t="s">
        <v>74</v>
      </c>
      <c r="D51" s="49" t="s">
        <v>75</v>
      </c>
      <c r="E51" s="53">
        <v>113446.77</v>
      </c>
      <c r="F51" s="48" t="s">
        <v>76</v>
      </c>
      <c r="G51" s="48" t="s">
        <v>247</v>
      </c>
      <c r="H51" s="48" t="s">
        <v>113</v>
      </c>
      <c r="I51" s="48" t="s">
        <v>248</v>
      </c>
      <c r="J51" s="51"/>
      <c r="K51" s="51"/>
      <c r="L51" s="48" t="s">
        <v>80</v>
      </c>
      <c r="M51" s="48" t="s">
        <v>81</v>
      </c>
      <c r="N51" s="48" t="s">
        <v>249</v>
      </c>
      <c r="O51" s="48" t="s">
        <v>250</v>
      </c>
      <c r="P51" s="48" t="s">
        <v>251</v>
      </c>
      <c r="Q51" s="48" t="s">
        <v>252</v>
      </c>
      <c r="R51" s="48" t="s">
        <v>253</v>
      </c>
      <c r="S51" s="48" t="s">
        <v>254</v>
      </c>
      <c r="T51" s="48" t="s">
        <v>255</v>
      </c>
      <c r="U51" s="48" t="s">
        <v>254</v>
      </c>
      <c r="V51" s="52"/>
    </row>
    <row r="52" spans="1:22" ht="15" thickBot="1">
      <c r="A52" s="48" t="s">
        <v>261</v>
      </c>
      <c r="B52" s="48" t="s">
        <v>20</v>
      </c>
      <c r="C52" s="48" t="s">
        <v>74</v>
      </c>
      <c r="D52" s="49" t="s">
        <v>75</v>
      </c>
      <c r="E52" s="53">
        <v>13963.32</v>
      </c>
      <c r="F52" s="48" t="s">
        <v>76</v>
      </c>
      <c r="G52" s="48" t="s">
        <v>247</v>
      </c>
      <c r="H52" s="48" t="s">
        <v>262</v>
      </c>
      <c r="I52" s="48" t="s">
        <v>248</v>
      </c>
      <c r="J52" s="51"/>
      <c r="K52" s="51"/>
      <c r="L52" s="48" t="s">
        <v>80</v>
      </c>
      <c r="M52" s="48" t="s">
        <v>81</v>
      </c>
      <c r="N52" s="48" t="s">
        <v>249</v>
      </c>
      <c r="O52" s="48" t="s">
        <v>250</v>
      </c>
      <c r="P52" s="48" t="s">
        <v>251</v>
      </c>
      <c r="Q52" s="48" t="s">
        <v>252</v>
      </c>
      <c r="R52" s="48" t="s">
        <v>253</v>
      </c>
      <c r="S52" s="48" t="s">
        <v>254</v>
      </c>
      <c r="T52" s="48" t="s">
        <v>255</v>
      </c>
      <c r="U52" s="48" t="s">
        <v>254</v>
      </c>
      <c r="V52" s="52"/>
    </row>
    <row r="53" spans="1:22" ht="15" thickBot="1">
      <c r="A53" s="48" t="s">
        <v>263</v>
      </c>
      <c r="B53" s="48" t="s">
        <v>20</v>
      </c>
      <c r="C53" s="48" t="s">
        <v>74</v>
      </c>
      <c r="D53" s="49" t="s">
        <v>75</v>
      </c>
      <c r="E53" s="53">
        <v>88888.51</v>
      </c>
      <c r="F53" s="48" t="s">
        <v>76</v>
      </c>
      <c r="G53" s="48" t="s">
        <v>247</v>
      </c>
      <c r="H53" s="48" t="s">
        <v>113</v>
      </c>
      <c r="I53" s="48" t="s">
        <v>248</v>
      </c>
      <c r="J53" s="51"/>
      <c r="K53" s="51"/>
      <c r="L53" s="48" t="s">
        <v>80</v>
      </c>
      <c r="M53" s="48" t="s">
        <v>81</v>
      </c>
      <c r="N53" s="48" t="s">
        <v>249</v>
      </c>
      <c r="O53" s="48" t="s">
        <v>250</v>
      </c>
      <c r="P53" s="48" t="s">
        <v>251</v>
      </c>
      <c r="Q53" s="48" t="s">
        <v>252</v>
      </c>
      <c r="R53" s="48" t="s">
        <v>253</v>
      </c>
      <c r="S53" s="48" t="s">
        <v>254</v>
      </c>
      <c r="T53" s="48" t="s">
        <v>255</v>
      </c>
      <c r="U53" s="48" t="s">
        <v>254</v>
      </c>
      <c r="V53" s="52"/>
    </row>
    <row r="54" spans="1:22" ht="15" thickBot="1">
      <c r="A54" s="48" t="s">
        <v>264</v>
      </c>
      <c r="B54" s="48" t="s">
        <v>20</v>
      </c>
      <c r="C54" s="48" t="s">
        <v>74</v>
      </c>
      <c r="D54" s="49" t="s">
        <v>75</v>
      </c>
      <c r="E54" s="53">
        <v>71658.28</v>
      </c>
      <c r="F54" s="48" t="s">
        <v>76</v>
      </c>
      <c r="G54" s="48" t="s">
        <v>247</v>
      </c>
      <c r="H54" s="48" t="s">
        <v>95</v>
      </c>
      <c r="I54" s="48" t="s">
        <v>248</v>
      </c>
      <c r="J54" s="51"/>
      <c r="K54" s="51"/>
      <c r="L54" s="48" t="s">
        <v>80</v>
      </c>
      <c r="M54" s="48" t="s">
        <v>81</v>
      </c>
      <c r="N54" s="48" t="s">
        <v>249</v>
      </c>
      <c r="O54" s="48" t="s">
        <v>250</v>
      </c>
      <c r="P54" s="48" t="s">
        <v>251</v>
      </c>
      <c r="Q54" s="48" t="s">
        <v>252</v>
      </c>
      <c r="R54" s="48" t="s">
        <v>253</v>
      </c>
      <c r="S54" s="48" t="s">
        <v>254</v>
      </c>
      <c r="T54" s="48" t="s">
        <v>255</v>
      </c>
      <c r="U54" s="48" t="s">
        <v>254</v>
      </c>
      <c r="V54" s="52"/>
    </row>
    <row r="55" spans="1:22" ht="15" thickBot="1">
      <c r="A55" s="48" t="s">
        <v>265</v>
      </c>
      <c r="B55" s="48" t="s">
        <v>20</v>
      </c>
      <c r="C55" s="48" t="s">
        <v>74</v>
      </c>
      <c r="D55" s="49" t="s">
        <v>75</v>
      </c>
      <c r="E55" s="53">
        <v>77176.36</v>
      </c>
      <c r="F55" s="48" t="s">
        <v>76</v>
      </c>
      <c r="G55" s="48" t="s">
        <v>266</v>
      </c>
      <c r="H55" s="48" t="s">
        <v>258</v>
      </c>
      <c r="I55" s="48" t="s">
        <v>267</v>
      </c>
      <c r="J55" s="51"/>
      <c r="K55" s="51"/>
      <c r="L55" s="48" t="s">
        <v>80</v>
      </c>
      <c r="M55" s="48" t="s">
        <v>81</v>
      </c>
      <c r="N55" s="48" t="s">
        <v>249</v>
      </c>
      <c r="O55" s="48" t="s">
        <v>250</v>
      </c>
      <c r="P55" s="48" t="s">
        <v>251</v>
      </c>
      <c r="Q55" s="48" t="s">
        <v>252</v>
      </c>
      <c r="R55" s="48" t="s">
        <v>253</v>
      </c>
      <c r="S55" s="48" t="s">
        <v>254</v>
      </c>
      <c r="T55" s="48" t="s">
        <v>268</v>
      </c>
      <c r="U55" s="48" t="s">
        <v>269</v>
      </c>
      <c r="V55" s="52"/>
    </row>
    <row r="56" spans="1:22" ht="15" thickBot="1">
      <c r="A56" s="48" t="s">
        <v>270</v>
      </c>
      <c r="B56" s="48" t="s">
        <v>20</v>
      </c>
      <c r="C56" s="48" t="s">
        <v>74</v>
      </c>
      <c r="D56" s="49" t="s">
        <v>75</v>
      </c>
      <c r="E56" s="50">
        <v>0</v>
      </c>
      <c r="F56" s="48" t="s">
        <v>271</v>
      </c>
      <c r="G56" s="48" t="s">
        <v>272</v>
      </c>
      <c r="H56" s="48" t="s">
        <v>125</v>
      </c>
      <c r="I56" s="48" t="s">
        <v>105</v>
      </c>
      <c r="J56" s="48" t="s">
        <v>273</v>
      </c>
      <c r="K56" s="51"/>
      <c r="L56" s="48" t="s">
        <v>80</v>
      </c>
      <c r="M56" s="48" t="s">
        <v>81</v>
      </c>
      <c r="N56" s="48" t="s">
        <v>249</v>
      </c>
      <c r="O56" s="48" t="s">
        <v>250</v>
      </c>
      <c r="P56" s="48" t="s">
        <v>251</v>
      </c>
      <c r="Q56" s="48" t="s">
        <v>252</v>
      </c>
      <c r="R56" s="48" t="s">
        <v>274</v>
      </c>
      <c r="S56" s="48" t="s">
        <v>252</v>
      </c>
      <c r="T56" s="48" t="s">
        <v>275</v>
      </c>
      <c r="U56" s="48" t="s">
        <v>276</v>
      </c>
      <c r="V56" s="52"/>
    </row>
    <row r="57" spans="1:22" ht="15" thickBot="1">
      <c r="A57" s="48" t="s">
        <v>277</v>
      </c>
      <c r="B57" s="48" t="s">
        <v>20</v>
      </c>
      <c r="C57" s="48" t="s">
        <v>74</v>
      </c>
      <c r="D57" s="49" t="s">
        <v>75</v>
      </c>
      <c r="E57" s="53">
        <v>73449.850000000006</v>
      </c>
      <c r="F57" s="48" t="s">
        <v>76</v>
      </c>
      <c r="G57" s="48" t="s">
        <v>278</v>
      </c>
      <c r="H57" s="48" t="s">
        <v>95</v>
      </c>
      <c r="I57" s="48" t="s">
        <v>279</v>
      </c>
      <c r="J57" s="51"/>
      <c r="K57" s="51"/>
      <c r="L57" s="48" t="s">
        <v>80</v>
      </c>
      <c r="M57" s="48" t="s">
        <v>81</v>
      </c>
      <c r="N57" s="48" t="s">
        <v>249</v>
      </c>
      <c r="O57" s="48" t="s">
        <v>250</v>
      </c>
      <c r="P57" s="48" t="s">
        <v>251</v>
      </c>
      <c r="Q57" s="48" t="s">
        <v>252</v>
      </c>
      <c r="R57" s="48" t="s">
        <v>280</v>
      </c>
      <c r="S57" s="48" t="s">
        <v>281</v>
      </c>
      <c r="T57" s="48" t="s">
        <v>282</v>
      </c>
      <c r="U57" s="48" t="s">
        <v>281</v>
      </c>
      <c r="V57" s="52"/>
    </row>
    <row r="58" spans="1:22" ht="15" thickBot="1">
      <c r="A58" s="48" t="s">
        <v>283</v>
      </c>
      <c r="B58" s="48" t="s">
        <v>20</v>
      </c>
      <c r="C58" s="48" t="s">
        <v>74</v>
      </c>
      <c r="D58" s="49" t="s">
        <v>75</v>
      </c>
      <c r="E58" s="50">
        <v>0</v>
      </c>
      <c r="F58" s="48" t="s">
        <v>76</v>
      </c>
      <c r="G58" s="48" t="s">
        <v>284</v>
      </c>
      <c r="H58" s="48" t="s">
        <v>125</v>
      </c>
      <c r="I58" s="48" t="s">
        <v>130</v>
      </c>
      <c r="J58" s="51"/>
      <c r="K58" s="51"/>
      <c r="L58" s="48" t="s">
        <v>80</v>
      </c>
      <c r="M58" s="48" t="s">
        <v>81</v>
      </c>
      <c r="N58" s="48" t="s">
        <v>249</v>
      </c>
      <c r="O58" s="48" t="s">
        <v>250</v>
      </c>
      <c r="P58" s="48" t="s">
        <v>285</v>
      </c>
      <c r="Q58" s="48" t="s">
        <v>286</v>
      </c>
      <c r="R58" s="48" t="s">
        <v>287</v>
      </c>
      <c r="S58" s="48" t="s">
        <v>288</v>
      </c>
      <c r="T58" s="48" t="s">
        <v>289</v>
      </c>
      <c r="U58" s="48" t="s">
        <v>290</v>
      </c>
      <c r="V58" s="52"/>
    </row>
    <row r="59" spans="1:22" ht="15" thickBot="1">
      <c r="A59" s="48" t="s">
        <v>291</v>
      </c>
      <c r="B59" s="48" t="s">
        <v>20</v>
      </c>
      <c r="C59" s="48" t="s">
        <v>74</v>
      </c>
      <c r="D59" s="49" t="s">
        <v>75</v>
      </c>
      <c r="E59" s="50">
        <v>0</v>
      </c>
      <c r="F59" s="48" t="s">
        <v>76</v>
      </c>
      <c r="G59" s="48" t="s">
        <v>284</v>
      </c>
      <c r="H59" s="48" t="s">
        <v>125</v>
      </c>
      <c r="I59" s="48" t="s">
        <v>130</v>
      </c>
      <c r="J59" s="51"/>
      <c r="K59" s="51"/>
      <c r="L59" s="48" t="s">
        <v>80</v>
      </c>
      <c r="M59" s="48" t="s">
        <v>81</v>
      </c>
      <c r="N59" s="48" t="s">
        <v>249</v>
      </c>
      <c r="O59" s="48" t="s">
        <v>250</v>
      </c>
      <c r="P59" s="48" t="s">
        <v>285</v>
      </c>
      <c r="Q59" s="48" t="s">
        <v>286</v>
      </c>
      <c r="R59" s="48" t="s">
        <v>287</v>
      </c>
      <c r="S59" s="48" t="s">
        <v>288</v>
      </c>
      <c r="T59" s="48" t="s">
        <v>289</v>
      </c>
      <c r="U59" s="48" t="s">
        <v>290</v>
      </c>
      <c r="V59" s="52"/>
    </row>
    <row r="60" spans="1:22" ht="15" thickBot="1">
      <c r="A60" s="48" t="s">
        <v>292</v>
      </c>
      <c r="B60" s="48" t="s">
        <v>20</v>
      </c>
      <c r="C60" s="48" t="s">
        <v>74</v>
      </c>
      <c r="D60" s="49" t="s">
        <v>75</v>
      </c>
      <c r="E60" s="50">
        <v>0</v>
      </c>
      <c r="F60" s="48" t="s">
        <v>76</v>
      </c>
      <c r="G60" s="48" t="s">
        <v>284</v>
      </c>
      <c r="H60" s="48" t="s">
        <v>125</v>
      </c>
      <c r="I60" s="48" t="s">
        <v>130</v>
      </c>
      <c r="J60" s="51"/>
      <c r="K60" s="51"/>
      <c r="L60" s="48" t="s">
        <v>80</v>
      </c>
      <c r="M60" s="48" t="s">
        <v>81</v>
      </c>
      <c r="N60" s="48" t="s">
        <v>249</v>
      </c>
      <c r="O60" s="48" t="s">
        <v>250</v>
      </c>
      <c r="P60" s="48" t="s">
        <v>285</v>
      </c>
      <c r="Q60" s="48" t="s">
        <v>286</v>
      </c>
      <c r="R60" s="48" t="s">
        <v>287</v>
      </c>
      <c r="S60" s="48" t="s">
        <v>288</v>
      </c>
      <c r="T60" s="48" t="s">
        <v>289</v>
      </c>
      <c r="U60" s="48" t="s">
        <v>290</v>
      </c>
      <c r="V60" s="52"/>
    </row>
    <row r="61" spans="1:22" ht="15" thickBot="1">
      <c r="A61" s="48" t="s">
        <v>293</v>
      </c>
      <c r="B61" s="48" t="s">
        <v>20</v>
      </c>
      <c r="C61" s="48" t="s">
        <v>74</v>
      </c>
      <c r="D61" s="49" t="s">
        <v>75</v>
      </c>
      <c r="E61" s="50">
        <v>0</v>
      </c>
      <c r="F61" s="48" t="s">
        <v>76</v>
      </c>
      <c r="G61" s="48" t="s">
        <v>284</v>
      </c>
      <c r="H61" s="48" t="s">
        <v>125</v>
      </c>
      <c r="I61" s="48" t="s">
        <v>130</v>
      </c>
      <c r="J61" s="51"/>
      <c r="K61" s="51"/>
      <c r="L61" s="48" t="s">
        <v>80</v>
      </c>
      <c r="M61" s="48" t="s">
        <v>81</v>
      </c>
      <c r="N61" s="48" t="s">
        <v>249</v>
      </c>
      <c r="O61" s="48" t="s">
        <v>250</v>
      </c>
      <c r="P61" s="48" t="s">
        <v>285</v>
      </c>
      <c r="Q61" s="48" t="s">
        <v>286</v>
      </c>
      <c r="R61" s="48" t="s">
        <v>287</v>
      </c>
      <c r="S61" s="48" t="s">
        <v>288</v>
      </c>
      <c r="T61" s="48" t="s">
        <v>289</v>
      </c>
      <c r="U61" s="48" t="s">
        <v>290</v>
      </c>
      <c r="V61" s="52"/>
    </row>
    <row r="62" spans="1:22" ht="15" thickBot="1">
      <c r="A62" s="48" t="s">
        <v>294</v>
      </c>
      <c r="B62" s="48" t="s">
        <v>20</v>
      </c>
      <c r="C62" s="48" t="s">
        <v>74</v>
      </c>
      <c r="D62" s="49" t="s">
        <v>75</v>
      </c>
      <c r="E62" s="50">
        <v>0</v>
      </c>
      <c r="F62" s="48" t="s">
        <v>76</v>
      </c>
      <c r="G62" s="48" t="s">
        <v>284</v>
      </c>
      <c r="H62" s="48" t="s">
        <v>125</v>
      </c>
      <c r="I62" s="48" t="s">
        <v>130</v>
      </c>
      <c r="J62" s="51"/>
      <c r="K62" s="51"/>
      <c r="L62" s="48" t="s">
        <v>80</v>
      </c>
      <c r="M62" s="48" t="s">
        <v>81</v>
      </c>
      <c r="N62" s="48" t="s">
        <v>249</v>
      </c>
      <c r="O62" s="48" t="s">
        <v>250</v>
      </c>
      <c r="P62" s="48" t="s">
        <v>285</v>
      </c>
      <c r="Q62" s="48" t="s">
        <v>286</v>
      </c>
      <c r="R62" s="48" t="s">
        <v>287</v>
      </c>
      <c r="S62" s="48" t="s">
        <v>288</v>
      </c>
      <c r="T62" s="48" t="s">
        <v>289</v>
      </c>
      <c r="U62" s="48" t="s">
        <v>290</v>
      </c>
      <c r="V62" s="52"/>
    </row>
    <row r="63" spans="1:22" ht="15" thickBot="1">
      <c r="A63" s="48" t="s">
        <v>295</v>
      </c>
      <c r="B63" s="48" t="s">
        <v>20</v>
      </c>
      <c r="C63" s="48" t="s">
        <v>74</v>
      </c>
      <c r="D63" s="49" t="s">
        <v>75</v>
      </c>
      <c r="E63" s="50">
        <v>0</v>
      </c>
      <c r="F63" s="48" t="s">
        <v>76</v>
      </c>
      <c r="G63" s="48" t="s">
        <v>284</v>
      </c>
      <c r="H63" s="48" t="s">
        <v>125</v>
      </c>
      <c r="I63" s="48" t="s">
        <v>130</v>
      </c>
      <c r="J63" s="51"/>
      <c r="K63" s="51"/>
      <c r="L63" s="48" t="s">
        <v>80</v>
      </c>
      <c r="M63" s="48" t="s">
        <v>81</v>
      </c>
      <c r="N63" s="48" t="s">
        <v>249</v>
      </c>
      <c r="O63" s="48" t="s">
        <v>250</v>
      </c>
      <c r="P63" s="48" t="s">
        <v>285</v>
      </c>
      <c r="Q63" s="48" t="s">
        <v>286</v>
      </c>
      <c r="R63" s="48" t="s">
        <v>287</v>
      </c>
      <c r="S63" s="48" t="s">
        <v>288</v>
      </c>
      <c r="T63" s="48" t="s">
        <v>289</v>
      </c>
      <c r="U63" s="48" t="s">
        <v>290</v>
      </c>
      <c r="V63" s="52"/>
    </row>
    <row r="64" spans="1:22" ht="15" thickBot="1">
      <c r="A64" s="48" t="s">
        <v>296</v>
      </c>
      <c r="B64" s="48" t="s">
        <v>20</v>
      </c>
      <c r="C64" s="48" t="s">
        <v>74</v>
      </c>
      <c r="D64" s="49" t="s">
        <v>75</v>
      </c>
      <c r="E64" s="50">
        <v>0</v>
      </c>
      <c r="F64" s="48" t="s">
        <v>76</v>
      </c>
      <c r="G64" s="48" t="s">
        <v>284</v>
      </c>
      <c r="H64" s="48" t="s">
        <v>125</v>
      </c>
      <c r="I64" s="48" t="s">
        <v>130</v>
      </c>
      <c r="J64" s="51"/>
      <c r="K64" s="51"/>
      <c r="L64" s="48" t="s">
        <v>80</v>
      </c>
      <c r="M64" s="48" t="s">
        <v>81</v>
      </c>
      <c r="N64" s="48" t="s">
        <v>249</v>
      </c>
      <c r="O64" s="48" t="s">
        <v>250</v>
      </c>
      <c r="P64" s="48" t="s">
        <v>285</v>
      </c>
      <c r="Q64" s="48" t="s">
        <v>286</v>
      </c>
      <c r="R64" s="48" t="s">
        <v>287</v>
      </c>
      <c r="S64" s="48" t="s">
        <v>288</v>
      </c>
      <c r="T64" s="48" t="s">
        <v>289</v>
      </c>
      <c r="U64" s="48" t="s">
        <v>290</v>
      </c>
      <c r="V64" s="52"/>
    </row>
    <row r="65" spans="1:22" ht="15" thickBot="1">
      <c r="A65" s="48" t="s">
        <v>297</v>
      </c>
      <c r="B65" s="48" t="s">
        <v>20</v>
      </c>
      <c r="C65" s="48" t="s">
        <v>74</v>
      </c>
      <c r="D65" s="49" t="s">
        <v>75</v>
      </c>
      <c r="E65" s="50">
        <v>0</v>
      </c>
      <c r="F65" s="48" t="s">
        <v>76</v>
      </c>
      <c r="G65" s="48" t="s">
        <v>284</v>
      </c>
      <c r="H65" s="48" t="s">
        <v>125</v>
      </c>
      <c r="I65" s="48" t="s">
        <v>130</v>
      </c>
      <c r="J65" s="51"/>
      <c r="K65" s="51"/>
      <c r="L65" s="48" t="s">
        <v>80</v>
      </c>
      <c r="M65" s="48" t="s">
        <v>81</v>
      </c>
      <c r="N65" s="48" t="s">
        <v>249</v>
      </c>
      <c r="O65" s="48" t="s">
        <v>250</v>
      </c>
      <c r="P65" s="48" t="s">
        <v>285</v>
      </c>
      <c r="Q65" s="48" t="s">
        <v>286</v>
      </c>
      <c r="R65" s="48" t="s">
        <v>287</v>
      </c>
      <c r="S65" s="48" t="s">
        <v>288</v>
      </c>
      <c r="T65" s="48" t="s">
        <v>289</v>
      </c>
      <c r="U65" s="48" t="s">
        <v>290</v>
      </c>
      <c r="V65" s="52"/>
    </row>
    <row r="66" spans="1:22" ht="15" thickBot="1">
      <c r="A66" s="48" t="s">
        <v>298</v>
      </c>
      <c r="B66" s="48" t="s">
        <v>20</v>
      </c>
      <c r="C66" s="48" t="s">
        <v>74</v>
      </c>
      <c r="D66" s="49" t="s">
        <v>75</v>
      </c>
      <c r="E66" s="50">
        <v>0</v>
      </c>
      <c r="F66" s="48" t="s">
        <v>76</v>
      </c>
      <c r="G66" s="48" t="s">
        <v>284</v>
      </c>
      <c r="H66" s="48" t="s">
        <v>125</v>
      </c>
      <c r="I66" s="48" t="s">
        <v>130</v>
      </c>
      <c r="J66" s="51"/>
      <c r="K66" s="51"/>
      <c r="L66" s="48" t="s">
        <v>80</v>
      </c>
      <c r="M66" s="48" t="s">
        <v>81</v>
      </c>
      <c r="N66" s="48" t="s">
        <v>249</v>
      </c>
      <c r="O66" s="48" t="s">
        <v>250</v>
      </c>
      <c r="P66" s="48" t="s">
        <v>285</v>
      </c>
      <c r="Q66" s="48" t="s">
        <v>286</v>
      </c>
      <c r="R66" s="48" t="s">
        <v>287</v>
      </c>
      <c r="S66" s="48" t="s">
        <v>288</v>
      </c>
      <c r="T66" s="48" t="s">
        <v>289</v>
      </c>
      <c r="U66" s="48" t="s">
        <v>290</v>
      </c>
      <c r="V66" s="52"/>
    </row>
    <row r="67" spans="1:22" ht="15" thickBot="1">
      <c r="A67" s="48" t="s">
        <v>299</v>
      </c>
      <c r="B67" s="48" t="s">
        <v>20</v>
      </c>
      <c r="C67" s="48" t="s">
        <v>74</v>
      </c>
      <c r="D67" s="49" t="s">
        <v>75</v>
      </c>
      <c r="E67" s="50">
        <v>0</v>
      </c>
      <c r="F67" s="48" t="s">
        <v>76</v>
      </c>
      <c r="G67" s="48" t="s">
        <v>284</v>
      </c>
      <c r="H67" s="48" t="s">
        <v>125</v>
      </c>
      <c r="I67" s="48" t="s">
        <v>130</v>
      </c>
      <c r="J67" s="51"/>
      <c r="K67" s="51"/>
      <c r="L67" s="48" t="s">
        <v>80</v>
      </c>
      <c r="M67" s="48" t="s">
        <v>81</v>
      </c>
      <c r="N67" s="48" t="s">
        <v>249</v>
      </c>
      <c r="O67" s="48" t="s">
        <v>250</v>
      </c>
      <c r="P67" s="48" t="s">
        <v>285</v>
      </c>
      <c r="Q67" s="48" t="s">
        <v>286</v>
      </c>
      <c r="R67" s="48" t="s">
        <v>287</v>
      </c>
      <c r="S67" s="48" t="s">
        <v>288</v>
      </c>
      <c r="T67" s="48" t="s">
        <v>289</v>
      </c>
      <c r="U67" s="48" t="s">
        <v>290</v>
      </c>
      <c r="V67" s="52"/>
    </row>
    <row r="68" spans="1:22" ht="15" thickBot="1">
      <c r="A68" s="48" t="s">
        <v>300</v>
      </c>
      <c r="B68" s="48" t="s">
        <v>20</v>
      </c>
      <c r="C68" s="48" t="s">
        <v>74</v>
      </c>
      <c r="D68" s="49" t="s">
        <v>75</v>
      </c>
      <c r="E68" s="50">
        <v>0</v>
      </c>
      <c r="F68" s="48" t="s">
        <v>76</v>
      </c>
      <c r="G68" s="48" t="s">
        <v>284</v>
      </c>
      <c r="H68" s="48" t="s">
        <v>301</v>
      </c>
      <c r="I68" s="48" t="s">
        <v>302</v>
      </c>
      <c r="J68" s="51"/>
      <c r="K68" s="51"/>
      <c r="L68" s="48" t="s">
        <v>80</v>
      </c>
      <c r="M68" s="48" t="s">
        <v>81</v>
      </c>
      <c r="N68" s="48" t="s">
        <v>249</v>
      </c>
      <c r="O68" s="48" t="s">
        <v>250</v>
      </c>
      <c r="P68" s="48" t="s">
        <v>285</v>
      </c>
      <c r="Q68" s="48" t="s">
        <v>286</v>
      </c>
      <c r="R68" s="48" t="s">
        <v>287</v>
      </c>
      <c r="S68" s="48" t="s">
        <v>288</v>
      </c>
      <c r="T68" s="48" t="s">
        <v>289</v>
      </c>
      <c r="U68" s="48" t="s">
        <v>290</v>
      </c>
      <c r="V68" s="52"/>
    </row>
    <row r="69" spans="1:22" ht="15" thickBot="1">
      <c r="A69" s="48" t="s">
        <v>303</v>
      </c>
      <c r="B69" s="48" t="s">
        <v>20</v>
      </c>
      <c r="C69" s="48" t="s">
        <v>74</v>
      </c>
      <c r="D69" s="49" t="s">
        <v>75</v>
      </c>
      <c r="E69" s="50">
        <v>0</v>
      </c>
      <c r="F69" s="48" t="s">
        <v>76</v>
      </c>
      <c r="G69" s="48" t="s">
        <v>284</v>
      </c>
      <c r="H69" s="48" t="s">
        <v>301</v>
      </c>
      <c r="I69" s="48" t="s">
        <v>302</v>
      </c>
      <c r="J69" s="51"/>
      <c r="K69" s="51"/>
      <c r="L69" s="48" t="s">
        <v>80</v>
      </c>
      <c r="M69" s="48" t="s">
        <v>81</v>
      </c>
      <c r="N69" s="48" t="s">
        <v>249</v>
      </c>
      <c r="O69" s="48" t="s">
        <v>250</v>
      </c>
      <c r="P69" s="48" t="s">
        <v>285</v>
      </c>
      <c r="Q69" s="48" t="s">
        <v>286</v>
      </c>
      <c r="R69" s="48" t="s">
        <v>287</v>
      </c>
      <c r="S69" s="48" t="s">
        <v>288</v>
      </c>
      <c r="T69" s="48" t="s">
        <v>289</v>
      </c>
      <c r="U69" s="48" t="s">
        <v>290</v>
      </c>
      <c r="V69" s="52"/>
    </row>
    <row r="70" spans="1:22" ht="15" thickBot="1">
      <c r="A70" s="48" t="s">
        <v>304</v>
      </c>
      <c r="B70" s="48" t="s">
        <v>20</v>
      </c>
      <c r="C70" s="48" t="s">
        <v>74</v>
      </c>
      <c r="D70" s="49" t="s">
        <v>75</v>
      </c>
      <c r="E70" s="50">
        <v>0</v>
      </c>
      <c r="F70" s="48" t="s">
        <v>76</v>
      </c>
      <c r="G70" s="48" t="s">
        <v>284</v>
      </c>
      <c r="H70" s="48" t="s">
        <v>125</v>
      </c>
      <c r="I70" s="48" t="s">
        <v>130</v>
      </c>
      <c r="J70" s="51"/>
      <c r="K70" s="51"/>
      <c r="L70" s="48" t="s">
        <v>80</v>
      </c>
      <c r="M70" s="48" t="s">
        <v>81</v>
      </c>
      <c r="N70" s="48" t="s">
        <v>249</v>
      </c>
      <c r="O70" s="48" t="s">
        <v>250</v>
      </c>
      <c r="P70" s="48" t="s">
        <v>285</v>
      </c>
      <c r="Q70" s="48" t="s">
        <v>286</v>
      </c>
      <c r="R70" s="48" t="s">
        <v>287</v>
      </c>
      <c r="S70" s="48" t="s">
        <v>288</v>
      </c>
      <c r="T70" s="48" t="s">
        <v>289</v>
      </c>
      <c r="U70" s="48" t="s">
        <v>290</v>
      </c>
      <c r="V70" s="52"/>
    </row>
    <row r="71" spans="1:22" ht="15" thickBot="1">
      <c r="A71" s="48" t="s">
        <v>305</v>
      </c>
      <c r="B71" s="48" t="s">
        <v>20</v>
      </c>
      <c r="C71" s="48" t="s">
        <v>74</v>
      </c>
      <c r="D71" s="49" t="s">
        <v>75</v>
      </c>
      <c r="E71" s="50">
        <v>0</v>
      </c>
      <c r="F71" s="48" t="s">
        <v>76</v>
      </c>
      <c r="G71" s="48" t="s">
        <v>284</v>
      </c>
      <c r="H71" s="48" t="s">
        <v>125</v>
      </c>
      <c r="I71" s="48" t="s">
        <v>130</v>
      </c>
      <c r="J71" s="51"/>
      <c r="K71" s="51"/>
      <c r="L71" s="48" t="s">
        <v>80</v>
      </c>
      <c r="M71" s="48" t="s">
        <v>81</v>
      </c>
      <c r="N71" s="48" t="s">
        <v>249</v>
      </c>
      <c r="O71" s="48" t="s">
        <v>250</v>
      </c>
      <c r="P71" s="48" t="s">
        <v>285</v>
      </c>
      <c r="Q71" s="48" t="s">
        <v>286</v>
      </c>
      <c r="R71" s="48" t="s">
        <v>287</v>
      </c>
      <c r="S71" s="48" t="s">
        <v>288</v>
      </c>
      <c r="T71" s="48" t="s">
        <v>289</v>
      </c>
      <c r="U71" s="48" t="s">
        <v>290</v>
      </c>
      <c r="V71" s="52"/>
    </row>
    <row r="72" spans="1:22" ht="15" thickBot="1">
      <c r="A72" s="48" t="s">
        <v>306</v>
      </c>
      <c r="B72" s="48" t="s">
        <v>20</v>
      </c>
      <c r="C72" s="48" t="s">
        <v>74</v>
      </c>
      <c r="D72" s="49" t="s">
        <v>75</v>
      </c>
      <c r="E72" s="50">
        <v>0</v>
      </c>
      <c r="F72" s="48" t="s">
        <v>76</v>
      </c>
      <c r="G72" s="48" t="s">
        <v>284</v>
      </c>
      <c r="H72" s="48" t="s">
        <v>125</v>
      </c>
      <c r="I72" s="48" t="s">
        <v>130</v>
      </c>
      <c r="J72" s="51"/>
      <c r="K72" s="51"/>
      <c r="L72" s="48" t="s">
        <v>80</v>
      </c>
      <c r="M72" s="48" t="s">
        <v>81</v>
      </c>
      <c r="N72" s="48" t="s">
        <v>249</v>
      </c>
      <c r="O72" s="48" t="s">
        <v>250</v>
      </c>
      <c r="P72" s="48" t="s">
        <v>285</v>
      </c>
      <c r="Q72" s="48" t="s">
        <v>286</v>
      </c>
      <c r="R72" s="48" t="s">
        <v>287</v>
      </c>
      <c r="S72" s="48" t="s">
        <v>288</v>
      </c>
      <c r="T72" s="48" t="s">
        <v>289</v>
      </c>
      <c r="U72" s="48" t="s">
        <v>290</v>
      </c>
      <c r="V72" s="52"/>
    </row>
    <row r="73" spans="1:22" ht="15" thickBot="1">
      <c r="A73" s="48" t="s">
        <v>307</v>
      </c>
      <c r="B73" s="48" t="s">
        <v>20</v>
      </c>
      <c r="C73" s="48" t="s">
        <v>74</v>
      </c>
      <c r="D73" s="49" t="s">
        <v>75</v>
      </c>
      <c r="E73" s="50">
        <v>0</v>
      </c>
      <c r="F73" s="48" t="s">
        <v>76</v>
      </c>
      <c r="G73" s="48" t="s">
        <v>284</v>
      </c>
      <c r="H73" s="48" t="s">
        <v>125</v>
      </c>
      <c r="I73" s="48" t="s">
        <v>130</v>
      </c>
      <c r="J73" s="51"/>
      <c r="K73" s="51"/>
      <c r="L73" s="48" t="s">
        <v>80</v>
      </c>
      <c r="M73" s="48" t="s">
        <v>81</v>
      </c>
      <c r="N73" s="48" t="s">
        <v>249</v>
      </c>
      <c r="O73" s="48" t="s">
        <v>250</v>
      </c>
      <c r="P73" s="48" t="s">
        <v>285</v>
      </c>
      <c r="Q73" s="48" t="s">
        <v>286</v>
      </c>
      <c r="R73" s="48" t="s">
        <v>287</v>
      </c>
      <c r="S73" s="48" t="s">
        <v>288</v>
      </c>
      <c r="T73" s="48" t="s">
        <v>289</v>
      </c>
      <c r="U73" s="48" t="s">
        <v>290</v>
      </c>
      <c r="V73" s="52"/>
    </row>
    <row r="74" spans="1:22" ht="15" thickBot="1">
      <c r="A74" s="48" t="s">
        <v>308</v>
      </c>
      <c r="B74" s="48" t="s">
        <v>20</v>
      </c>
      <c r="C74" s="48" t="s">
        <v>74</v>
      </c>
      <c r="D74" s="49" t="s">
        <v>75</v>
      </c>
      <c r="E74" s="50">
        <v>0</v>
      </c>
      <c r="F74" s="48" t="s">
        <v>76</v>
      </c>
      <c r="G74" s="48" t="s">
        <v>284</v>
      </c>
      <c r="H74" s="48" t="s">
        <v>125</v>
      </c>
      <c r="I74" s="48" t="s">
        <v>130</v>
      </c>
      <c r="J74" s="51"/>
      <c r="K74" s="51"/>
      <c r="L74" s="48" t="s">
        <v>80</v>
      </c>
      <c r="M74" s="48" t="s">
        <v>81</v>
      </c>
      <c r="N74" s="48" t="s">
        <v>249</v>
      </c>
      <c r="O74" s="48" t="s">
        <v>250</v>
      </c>
      <c r="P74" s="48" t="s">
        <v>285</v>
      </c>
      <c r="Q74" s="48" t="s">
        <v>286</v>
      </c>
      <c r="R74" s="48" t="s">
        <v>287</v>
      </c>
      <c r="S74" s="48" t="s">
        <v>288</v>
      </c>
      <c r="T74" s="48" t="s">
        <v>289</v>
      </c>
      <c r="U74" s="48" t="s">
        <v>290</v>
      </c>
      <c r="V74" s="52"/>
    </row>
    <row r="75" spans="1:22" ht="15" thickBot="1">
      <c r="A75" s="48" t="s">
        <v>309</v>
      </c>
      <c r="B75" s="48" t="s">
        <v>20</v>
      </c>
      <c r="C75" s="48" t="s">
        <v>74</v>
      </c>
      <c r="D75" s="49" t="s">
        <v>75</v>
      </c>
      <c r="E75" s="50">
        <v>0</v>
      </c>
      <c r="F75" s="48" t="s">
        <v>76</v>
      </c>
      <c r="G75" s="48" t="s">
        <v>284</v>
      </c>
      <c r="H75" s="48" t="s">
        <v>125</v>
      </c>
      <c r="I75" s="48" t="s">
        <v>130</v>
      </c>
      <c r="J75" s="51"/>
      <c r="K75" s="51"/>
      <c r="L75" s="48" t="s">
        <v>80</v>
      </c>
      <c r="M75" s="48" t="s">
        <v>81</v>
      </c>
      <c r="N75" s="48" t="s">
        <v>249</v>
      </c>
      <c r="O75" s="48" t="s">
        <v>250</v>
      </c>
      <c r="P75" s="48" t="s">
        <v>285</v>
      </c>
      <c r="Q75" s="48" t="s">
        <v>286</v>
      </c>
      <c r="R75" s="48" t="s">
        <v>287</v>
      </c>
      <c r="S75" s="48" t="s">
        <v>288</v>
      </c>
      <c r="T75" s="48" t="s">
        <v>289</v>
      </c>
      <c r="U75" s="48" t="s">
        <v>290</v>
      </c>
      <c r="V75" s="52"/>
    </row>
    <row r="76" spans="1:22" ht="15" thickBot="1">
      <c r="A76" s="48" t="s">
        <v>310</v>
      </c>
      <c r="B76" s="48" t="s">
        <v>20</v>
      </c>
      <c r="C76" s="48" t="s">
        <v>74</v>
      </c>
      <c r="D76" s="49" t="s">
        <v>75</v>
      </c>
      <c r="E76" s="50">
        <v>0</v>
      </c>
      <c r="F76" s="48" t="s">
        <v>76</v>
      </c>
      <c r="G76" s="48" t="s">
        <v>284</v>
      </c>
      <c r="H76" s="48" t="s">
        <v>125</v>
      </c>
      <c r="I76" s="48" t="s">
        <v>130</v>
      </c>
      <c r="J76" s="51"/>
      <c r="K76" s="51"/>
      <c r="L76" s="48" t="s">
        <v>80</v>
      </c>
      <c r="M76" s="48" t="s">
        <v>81</v>
      </c>
      <c r="N76" s="48" t="s">
        <v>249</v>
      </c>
      <c r="O76" s="48" t="s">
        <v>250</v>
      </c>
      <c r="P76" s="48" t="s">
        <v>285</v>
      </c>
      <c r="Q76" s="48" t="s">
        <v>286</v>
      </c>
      <c r="R76" s="48" t="s">
        <v>287</v>
      </c>
      <c r="S76" s="48" t="s">
        <v>288</v>
      </c>
      <c r="T76" s="48" t="s">
        <v>289</v>
      </c>
      <c r="U76" s="48" t="s">
        <v>290</v>
      </c>
      <c r="V76" s="52"/>
    </row>
    <row r="77" spans="1:22" ht="15" thickBot="1">
      <c r="A77" s="48" t="s">
        <v>311</v>
      </c>
      <c r="B77" s="48" t="s">
        <v>20</v>
      </c>
      <c r="C77" s="48" t="s">
        <v>74</v>
      </c>
      <c r="D77" s="49" t="s">
        <v>75</v>
      </c>
      <c r="E77" s="50">
        <v>0</v>
      </c>
      <c r="F77" s="48" t="s">
        <v>76</v>
      </c>
      <c r="G77" s="48" t="s">
        <v>284</v>
      </c>
      <c r="H77" s="48" t="s">
        <v>125</v>
      </c>
      <c r="I77" s="48" t="s">
        <v>130</v>
      </c>
      <c r="J77" s="51"/>
      <c r="K77" s="51"/>
      <c r="L77" s="48" t="s">
        <v>80</v>
      </c>
      <c r="M77" s="48" t="s">
        <v>81</v>
      </c>
      <c r="N77" s="48" t="s">
        <v>249</v>
      </c>
      <c r="O77" s="48" t="s">
        <v>250</v>
      </c>
      <c r="P77" s="48" t="s">
        <v>285</v>
      </c>
      <c r="Q77" s="48" t="s">
        <v>286</v>
      </c>
      <c r="R77" s="48" t="s">
        <v>287</v>
      </c>
      <c r="S77" s="48" t="s">
        <v>288</v>
      </c>
      <c r="T77" s="48" t="s">
        <v>289</v>
      </c>
      <c r="U77" s="48" t="s">
        <v>290</v>
      </c>
      <c r="V77" s="52"/>
    </row>
    <row r="78" spans="1:22" ht="15" thickBot="1">
      <c r="A78" s="48" t="s">
        <v>312</v>
      </c>
      <c r="B78" s="48" t="s">
        <v>20</v>
      </c>
      <c r="C78" s="48" t="s">
        <v>74</v>
      </c>
      <c r="D78" s="49" t="s">
        <v>75</v>
      </c>
      <c r="E78" s="50">
        <v>0</v>
      </c>
      <c r="F78" s="48" t="s">
        <v>76</v>
      </c>
      <c r="G78" s="48" t="s">
        <v>284</v>
      </c>
      <c r="H78" s="48" t="s">
        <v>125</v>
      </c>
      <c r="I78" s="48" t="s">
        <v>130</v>
      </c>
      <c r="J78" s="51"/>
      <c r="K78" s="51"/>
      <c r="L78" s="48" t="s">
        <v>80</v>
      </c>
      <c r="M78" s="48" t="s">
        <v>81</v>
      </c>
      <c r="N78" s="48" t="s">
        <v>249</v>
      </c>
      <c r="O78" s="48" t="s">
        <v>250</v>
      </c>
      <c r="P78" s="48" t="s">
        <v>285</v>
      </c>
      <c r="Q78" s="48" t="s">
        <v>286</v>
      </c>
      <c r="R78" s="48" t="s">
        <v>287</v>
      </c>
      <c r="S78" s="48" t="s">
        <v>288</v>
      </c>
      <c r="T78" s="48" t="s">
        <v>289</v>
      </c>
      <c r="U78" s="48" t="s">
        <v>290</v>
      </c>
      <c r="V78" s="52"/>
    </row>
    <row r="79" spans="1:22" ht="15" thickBot="1">
      <c r="A79" s="48" t="s">
        <v>313</v>
      </c>
      <c r="B79" s="48" t="s">
        <v>20</v>
      </c>
      <c r="C79" s="48" t="s">
        <v>74</v>
      </c>
      <c r="D79" s="49" t="s">
        <v>75</v>
      </c>
      <c r="E79" s="50">
        <v>0</v>
      </c>
      <c r="F79" s="48" t="s">
        <v>76</v>
      </c>
      <c r="G79" s="48" t="s">
        <v>284</v>
      </c>
      <c r="H79" s="48" t="s">
        <v>125</v>
      </c>
      <c r="I79" s="48" t="s">
        <v>130</v>
      </c>
      <c r="J79" s="51"/>
      <c r="K79" s="51"/>
      <c r="L79" s="48" t="s">
        <v>80</v>
      </c>
      <c r="M79" s="48" t="s">
        <v>81</v>
      </c>
      <c r="N79" s="48" t="s">
        <v>249</v>
      </c>
      <c r="O79" s="48" t="s">
        <v>250</v>
      </c>
      <c r="P79" s="48" t="s">
        <v>285</v>
      </c>
      <c r="Q79" s="48" t="s">
        <v>286</v>
      </c>
      <c r="R79" s="48" t="s">
        <v>287</v>
      </c>
      <c r="S79" s="48" t="s">
        <v>288</v>
      </c>
      <c r="T79" s="48" t="s">
        <v>289</v>
      </c>
      <c r="U79" s="48" t="s">
        <v>290</v>
      </c>
      <c r="V79" s="52"/>
    </row>
    <row r="80" spans="1:22" ht="15" thickBot="1">
      <c r="A80" s="48" t="s">
        <v>314</v>
      </c>
      <c r="B80" s="48" t="s">
        <v>20</v>
      </c>
      <c r="C80" s="48" t="s">
        <v>74</v>
      </c>
      <c r="D80" s="49" t="s">
        <v>75</v>
      </c>
      <c r="E80" s="50">
        <v>0</v>
      </c>
      <c r="F80" s="48" t="s">
        <v>76</v>
      </c>
      <c r="G80" s="48" t="s">
        <v>284</v>
      </c>
      <c r="H80" s="48" t="s">
        <v>125</v>
      </c>
      <c r="I80" s="48" t="s">
        <v>130</v>
      </c>
      <c r="J80" s="51"/>
      <c r="K80" s="51"/>
      <c r="L80" s="48" t="s">
        <v>80</v>
      </c>
      <c r="M80" s="48" t="s">
        <v>81</v>
      </c>
      <c r="N80" s="48" t="s">
        <v>249</v>
      </c>
      <c r="O80" s="48" t="s">
        <v>250</v>
      </c>
      <c r="P80" s="48" t="s">
        <v>285</v>
      </c>
      <c r="Q80" s="48" t="s">
        <v>286</v>
      </c>
      <c r="R80" s="48" t="s">
        <v>287</v>
      </c>
      <c r="S80" s="48" t="s">
        <v>288</v>
      </c>
      <c r="T80" s="48" t="s">
        <v>289</v>
      </c>
      <c r="U80" s="48" t="s">
        <v>290</v>
      </c>
      <c r="V80" s="52"/>
    </row>
    <row r="81" spans="1:22" ht="15" thickBot="1">
      <c r="A81" s="48" t="s">
        <v>315</v>
      </c>
      <c r="B81" s="48" t="s">
        <v>20</v>
      </c>
      <c r="C81" s="48" t="s">
        <v>74</v>
      </c>
      <c r="D81" s="49" t="s">
        <v>75</v>
      </c>
      <c r="E81" s="50">
        <v>0</v>
      </c>
      <c r="F81" s="48" t="s">
        <v>76</v>
      </c>
      <c r="G81" s="48" t="s">
        <v>284</v>
      </c>
      <c r="H81" s="48" t="s">
        <v>125</v>
      </c>
      <c r="I81" s="48" t="s">
        <v>130</v>
      </c>
      <c r="J81" s="51"/>
      <c r="K81" s="51"/>
      <c r="L81" s="48" t="s">
        <v>80</v>
      </c>
      <c r="M81" s="48" t="s">
        <v>81</v>
      </c>
      <c r="N81" s="48" t="s">
        <v>249</v>
      </c>
      <c r="O81" s="48" t="s">
        <v>250</v>
      </c>
      <c r="P81" s="48" t="s">
        <v>285</v>
      </c>
      <c r="Q81" s="48" t="s">
        <v>286</v>
      </c>
      <c r="R81" s="48" t="s">
        <v>287</v>
      </c>
      <c r="S81" s="48" t="s">
        <v>288</v>
      </c>
      <c r="T81" s="48" t="s">
        <v>289</v>
      </c>
      <c r="U81" s="48" t="s">
        <v>290</v>
      </c>
      <c r="V81" s="52"/>
    </row>
    <row r="82" spans="1:22" ht="15" thickBot="1">
      <c r="A82" s="48" t="s">
        <v>316</v>
      </c>
      <c r="B82" s="48" t="s">
        <v>20</v>
      </c>
      <c r="C82" s="48" t="s">
        <v>74</v>
      </c>
      <c r="D82" s="49" t="s">
        <v>75</v>
      </c>
      <c r="E82" s="50">
        <v>0</v>
      </c>
      <c r="F82" s="48" t="s">
        <v>76</v>
      </c>
      <c r="G82" s="48" t="s">
        <v>284</v>
      </c>
      <c r="H82" s="48" t="s">
        <v>125</v>
      </c>
      <c r="I82" s="48" t="s">
        <v>130</v>
      </c>
      <c r="J82" s="51"/>
      <c r="K82" s="51"/>
      <c r="L82" s="48" t="s">
        <v>80</v>
      </c>
      <c r="M82" s="48" t="s">
        <v>81</v>
      </c>
      <c r="N82" s="48" t="s">
        <v>249</v>
      </c>
      <c r="O82" s="48" t="s">
        <v>250</v>
      </c>
      <c r="P82" s="48" t="s">
        <v>285</v>
      </c>
      <c r="Q82" s="48" t="s">
        <v>286</v>
      </c>
      <c r="R82" s="48" t="s">
        <v>287</v>
      </c>
      <c r="S82" s="48" t="s">
        <v>288</v>
      </c>
      <c r="T82" s="48" t="s">
        <v>289</v>
      </c>
      <c r="U82" s="48" t="s">
        <v>290</v>
      </c>
      <c r="V82" s="52"/>
    </row>
    <row r="83" spans="1:22" ht="15" thickBot="1">
      <c r="A83" s="48" t="s">
        <v>317</v>
      </c>
      <c r="B83" s="48" t="s">
        <v>20</v>
      </c>
      <c r="C83" s="48" t="s">
        <v>74</v>
      </c>
      <c r="D83" s="49" t="s">
        <v>75</v>
      </c>
      <c r="E83" s="50">
        <v>0</v>
      </c>
      <c r="F83" s="48" t="s">
        <v>76</v>
      </c>
      <c r="G83" s="48" t="s">
        <v>284</v>
      </c>
      <c r="H83" s="48" t="s">
        <v>125</v>
      </c>
      <c r="I83" s="48" t="s">
        <v>130</v>
      </c>
      <c r="J83" s="51"/>
      <c r="K83" s="51"/>
      <c r="L83" s="48" t="s">
        <v>80</v>
      </c>
      <c r="M83" s="48" t="s">
        <v>81</v>
      </c>
      <c r="N83" s="48" t="s">
        <v>249</v>
      </c>
      <c r="O83" s="48" t="s">
        <v>250</v>
      </c>
      <c r="P83" s="48" t="s">
        <v>285</v>
      </c>
      <c r="Q83" s="48" t="s">
        <v>286</v>
      </c>
      <c r="R83" s="48" t="s">
        <v>287</v>
      </c>
      <c r="S83" s="48" t="s">
        <v>288</v>
      </c>
      <c r="T83" s="48" t="s">
        <v>289</v>
      </c>
      <c r="U83" s="48" t="s">
        <v>290</v>
      </c>
      <c r="V83" s="52"/>
    </row>
    <row r="84" spans="1:22" ht="15" thickBot="1">
      <c r="A84" s="48" t="s">
        <v>318</v>
      </c>
      <c r="B84" s="48" t="s">
        <v>20</v>
      </c>
      <c r="C84" s="48" t="s">
        <v>74</v>
      </c>
      <c r="D84" s="49" t="s">
        <v>75</v>
      </c>
      <c r="E84" s="50">
        <v>0</v>
      </c>
      <c r="F84" s="48" t="s">
        <v>76</v>
      </c>
      <c r="G84" s="48" t="s">
        <v>284</v>
      </c>
      <c r="H84" s="48" t="s">
        <v>125</v>
      </c>
      <c r="I84" s="48" t="s">
        <v>130</v>
      </c>
      <c r="J84" s="51"/>
      <c r="K84" s="51"/>
      <c r="L84" s="48" t="s">
        <v>80</v>
      </c>
      <c r="M84" s="48" t="s">
        <v>81</v>
      </c>
      <c r="N84" s="48" t="s">
        <v>249</v>
      </c>
      <c r="O84" s="48" t="s">
        <v>250</v>
      </c>
      <c r="P84" s="48" t="s">
        <v>285</v>
      </c>
      <c r="Q84" s="48" t="s">
        <v>286</v>
      </c>
      <c r="R84" s="48" t="s">
        <v>287</v>
      </c>
      <c r="S84" s="48" t="s">
        <v>288</v>
      </c>
      <c r="T84" s="48" t="s">
        <v>289</v>
      </c>
      <c r="U84" s="48" t="s">
        <v>290</v>
      </c>
      <c r="V84" s="52"/>
    </row>
    <row r="85" spans="1:22" ht="15" thickBot="1">
      <c r="A85" s="48" t="s">
        <v>319</v>
      </c>
      <c r="B85" s="48" t="s">
        <v>20</v>
      </c>
      <c r="C85" s="48" t="s">
        <v>74</v>
      </c>
      <c r="D85" s="49" t="s">
        <v>75</v>
      </c>
      <c r="E85" s="50">
        <v>0</v>
      </c>
      <c r="F85" s="48" t="s">
        <v>76</v>
      </c>
      <c r="G85" s="48" t="s">
        <v>284</v>
      </c>
      <c r="H85" s="48" t="s">
        <v>125</v>
      </c>
      <c r="I85" s="48" t="s">
        <v>130</v>
      </c>
      <c r="J85" s="51"/>
      <c r="K85" s="51"/>
      <c r="L85" s="48" t="s">
        <v>80</v>
      </c>
      <c r="M85" s="48" t="s">
        <v>81</v>
      </c>
      <c r="N85" s="48" t="s">
        <v>249</v>
      </c>
      <c r="O85" s="48" t="s">
        <v>250</v>
      </c>
      <c r="P85" s="48" t="s">
        <v>285</v>
      </c>
      <c r="Q85" s="48" t="s">
        <v>286</v>
      </c>
      <c r="R85" s="48" t="s">
        <v>287</v>
      </c>
      <c r="S85" s="48" t="s">
        <v>288</v>
      </c>
      <c r="T85" s="48" t="s">
        <v>289</v>
      </c>
      <c r="U85" s="48" t="s">
        <v>290</v>
      </c>
      <c r="V85" s="52"/>
    </row>
    <row r="86" spans="1:22" ht="15" thickBot="1">
      <c r="A86" s="48" t="s">
        <v>320</v>
      </c>
      <c r="B86" s="48" t="s">
        <v>20</v>
      </c>
      <c r="C86" s="48" t="s">
        <v>74</v>
      </c>
      <c r="D86" s="49" t="s">
        <v>75</v>
      </c>
      <c r="E86" s="50">
        <v>0</v>
      </c>
      <c r="F86" s="48" t="s">
        <v>76</v>
      </c>
      <c r="G86" s="48" t="s">
        <v>284</v>
      </c>
      <c r="H86" s="48" t="s">
        <v>125</v>
      </c>
      <c r="I86" s="48" t="s">
        <v>130</v>
      </c>
      <c r="J86" s="51"/>
      <c r="K86" s="51"/>
      <c r="L86" s="48" t="s">
        <v>80</v>
      </c>
      <c r="M86" s="48" t="s">
        <v>81</v>
      </c>
      <c r="N86" s="48" t="s">
        <v>249</v>
      </c>
      <c r="O86" s="48" t="s">
        <v>250</v>
      </c>
      <c r="P86" s="48" t="s">
        <v>285</v>
      </c>
      <c r="Q86" s="48" t="s">
        <v>286</v>
      </c>
      <c r="R86" s="48" t="s">
        <v>287</v>
      </c>
      <c r="S86" s="48" t="s">
        <v>288</v>
      </c>
      <c r="T86" s="48" t="s">
        <v>289</v>
      </c>
      <c r="U86" s="48" t="s">
        <v>290</v>
      </c>
      <c r="V86" s="52"/>
    </row>
    <row r="87" spans="1:22" ht="15" thickBot="1">
      <c r="A87" s="48" t="s">
        <v>321</v>
      </c>
      <c r="B87" s="48" t="s">
        <v>20</v>
      </c>
      <c r="C87" s="48" t="s">
        <v>74</v>
      </c>
      <c r="D87" s="49" t="s">
        <v>75</v>
      </c>
      <c r="E87" s="50">
        <v>0</v>
      </c>
      <c r="F87" s="48" t="s">
        <v>76</v>
      </c>
      <c r="G87" s="48" t="s">
        <v>284</v>
      </c>
      <c r="H87" s="48" t="s">
        <v>125</v>
      </c>
      <c r="I87" s="48" t="s">
        <v>130</v>
      </c>
      <c r="J87" s="51"/>
      <c r="K87" s="51"/>
      <c r="L87" s="48" t="s">
        <v>80</v>
      </c>
      <c r="M87" s="48" t="s">
        <v>81</v>
      </c>
      <c r="N87" s="48" t="s">
        <v>249</v>
      </c>
      <c r="O87" s="48" t="s">
        <v>250</v>
      </c>
      <c r="P87" s="48" t="s">
        <v>285</v>
      </c>
      <c r="Q87" s="48" t="s">
        <v>286</v>
      </c>
      <c r="R87" s="48" t="s">
        <v>287</v>
      </c>
      <c r="S87" s="48" t="s">
        <v>288</v>
      </c>
      <c r="T87" s="48" t="s">
        <v>289</v>
      </c>
      <c r="U87" s="48" t="s">
        <v>290</v>
      </c>
      <c r="V87" s="52"/>
    </row>
    <row r="88" spans="1:22" ht="15" thickBot="1">
      <c r="A88" s="48" t="s">
        <v>322</v>
      </c>
      <c r="B88" s="48" t="s">
        <v>20</v>
      </c>
      <c r="C88" s="48" t="s">
        <v>74</v>
      </c>
      <c r="D88" s="49" t="s">
        <v>75</v>
      </c>
      <c r="E88" s="50">
        <v>0</v>
      </c>
      <c r="F88" s="48" t="s">
        <v>76</v>
      </c>
      <c r="G88" s="48" t="s">
        <v>284</v>
      </c>
      <c r="H88" s="48" t="s">
        <v>301</v>
      </c>
      <c r="I88" s="48" t="s">
        <v>302</v>
      </c>
      <c r="J88" s="51"/>
      <c r="K88" s="51"/>
      <c r="L88" s="48" t="s">
        <v>80</v>
      </c>
      <c r="M88" s="48" t="s">
        <v>81</v>
      </c>
      <c r="N88" s="48" t="s">
        <v>249</v>
      </c>
      <c r="O88" s="48" t="s">
        <v>250</v>
      </c>
      <c r="P88" s="48" t="s">
        <v>285</v>
      </c>
      <c r="Q88" s="48" t="s">
        <v>286</v>
      </c>
      <c r="R88" s="48" t="s">
        <v>287</v>
      </c>
      <c r="S88" s="48" t="s">
        <v>288</v>
      </c>
      <c r="T88" s="48" t="s">
        <v>289</v>
      </c>
      <c r="U88" s="48" t="s">
        <v>290</v>
      </c>
      <c r="V88" s="52"/>
    </row>
    <row r="89" spans="1:22" ht="15" thickBot="1">
      <c r="A89" s="48" t="s">
        <v>323</v>
      </c>
      <c r="B89" s="48" t="s">
        <v>20</v>
      </c>
      <c r="C89" s="48" t="s">
        <v>74</v>
      </c>
      <c r="D89" s="49" t="s">
        <v>75</v>
      </c>
      <c r="E89" s="50">
        <v>0</v>
      </c>
      <c r="F89" s="48" t="s">
        <v>76</v>
      </c>
      <c r="G89" s="48" t="s">
        <v>284</v>
      </c>
      <c r="H89" s="48" t="s">
        <v>301</v>
      </c>
      <c r="I89" s="48" t="s">
        <v>302</v>
      </c>
      <c r="J89" s="51"/>
      <c r="K89" s="51"/>
      <c r="L89" s="48" t="s">
        <v>80</v>
      </c>
      <c r="M89" s="48" t="s">
        <v>81</v>
      </c>
      <c r="N89" s="48" t="s">
        <v>249</v>
      </c>
      <c r="O89" s="48" t="s">
        <v>250</v>
      </c>
      <c r="P89" s="48" t="s">
        <v>285</v>
      </c>
      <c r="Q89" s="48" t="s">
        <v>286</v>
      </c>
      <c r="R89" s="48" t="s">
        <v>287</v>
      </c>
      <c r="S89" s="48" t="s">
        <v>288</v>
      </c>
      <c r="T89" s="48" t="s">
        <v>289</v>
      </c>
      <c r="U89" s="48" t="s">
        <v>290</v>
      </c>
      <c r="V89" s="52"/>
    </row>
    <row r="90" spans="1:22" ht="15" thickBot="1">
      <c r="A90" s="48" t="s">
        <v>324</v>
      </c>
      <c r="B90" s="48" t="s">
        <v>20</v>
      </c>
      <c r="C90" s="48" t="s">
        <v>74</v>
      </c>
      <c r="D90" s="49" t="s">
        <v>75</v>
      </c>
      <c r="E90" s="50">
        <v>0</v>
      </c>
      <c r="F90" s="48" t="s">
        <v>76</v>
      </c>
      <c r="G90" s="48" t="s">
        <v>284</v>
      </c>
      <c r="H90" s="48" t="s">
        <v>125</v>
      </c>
      <c r="I90" s="48" t="s">
        <v>130</v>
      </c>
      <c r="J90" s="51"/>
      <c r="K90" s="51"/>
      <c r="L90" s="48" t="s">
        <v>80</v>
      </c>
      <c r="M90" s="48" t="s">
        <v>81</v>
      </c>
      <c r="N90" s="48" t="s">
        <v>249</v>
      </c>
      <c r="O90" s="48" t="s">
        <v>250</v>
      </c>
      <c r="P90" s="48" t="s">
        <v>285</v>
      </c>
      <c r="Q90" s="48" t="s">
        <v>286</v>
      </c>
      <c r="R90" s="48" t="s">
        <v>287</v>
      </c>
      <c r="S90" s="48" t="s">
        <v>288</v>
      </c>
      <c r="T90" s="48" t="s">
        <v>289</v>
      </c>
      <c r="U90" s="48" t="s">
        <v>290</v>
      </c>
      <c r="V90" s="52"/>
    </row>
    <row r="91" spans="1:22" ht="15" thickBot="1">
      <c r="A91" s="48" t="s">
        <v>325</v>
      </c>
      <c r="B91" s="48" t="s">
        <v>20</v>
      </c>
      <c r="C91" s="48" t="s">
        <v>74</v>
      </c>
      <c r="D91" s="49" t="s">
        <v>75</v>
      </c>
      <c r="E91" s="50">
        <v>0</v>
      </c>
      <c r="F91" s="48" t="s">
        <v>76</v>
      </c>
      <c r="G91" s="48" t="s">
        <v>284</v>
      </c>
      <c r="H91" s="48" t="s">
        <v>125</v>
      </c>
      <c r="I91" s="48" t="s">
        <v>130</v>
      </c>
      <c r="J91" s="51"/>
      <c r="K91" s="51"/>
      <c r="L91" s="48" t="s">
        <v>80</v>
      </c>
      <c r="M91" s="48" t="s">
        <v>81</v>
      </c>
      <c r="N91" s="48" t="s">
        <v>249</v>
      </c>
      <c r="O91" s="48" t="s">
        <v>250</v>
      </c>
      <c r="P91" s="48" t="s">
        <v>285</v>
      </c>
      <c r="Q91" s="48" t="s">
        <v>286</v>
      </c>
      <c r="R91" s="48" t="s">
        <v>287</v>
      </c>
      <c r="S91" s="48" t="s">
        <v>288</v>
      </c>
      <c r="T91" s="48" t="s">
        <v>289</v>
      </c>
      <c r="U91" s="48" t="s">
        <v>290</v>
      </c>
      <c r="V91" s="52"/>
    </row>
    <row r="92" spans="1:22" ht="15" thickBot="1">
      <c r="A92" s="48" t="s">
        <v>326</v>
      </c>
      <c r="B92" s="48" t="s">
        <v>20</v>
      </c>
      <c r="C92" s="48" t="s">
        <v>74</v>
      </c>
      <c r="D92" s="49" t="s">
        <v>75</v>
      </c>
      <c r="E92" s="50">
        <v>0</v>
      </c>
      <c r="F92" s="48" t="s">
        <v>76</v>
      </c>
      <c r="G92" s="48" t="s">
        <v>284</v>
      </c>
      <c r="H92" s="48" t="s">
        <v>125</v>
      </c>
      <c r="I92" s="48" t="s">
        <v>130</v>
      </c>
      <c r="J92" s="51"/>
      <c r="K92" s="51"/>
      <c r="L92" s="48" t="s">
        <v>80</v>
      </c>
      <c r="M92" s="48" t="s">
        <v>81</v>
      </c>
      <c r="N92" s="48" t="s">
        <v>249</v>
      </c>
      <c r="O92" s="48" t="s">
        <v>250</v>
      </c>
      <c r="P92" s="48" t="s">
        <v>285</v>
      </c>
      <c r="Q92" s="48" t="s">
        <v>286</v>
      </c>
      <c r="R92" s="48" t="s">
        <v>287</v>
      </c>
      <c r="S92" s="48" t="s">
        <v>288</v>
      </c>
      <c r="T92" s="48" t="s">
        <v>289</v>
      </c>
      <c r="U92" s="48" t="s">
        <v>290</v>
      </c>
      <c r="V92" s="52"/>
    </row>
    <row r="93" spans="1:22" ht="15" thickBot="1">
      <c r="A93" s="48" t="s">
        <v>327</v>
      </c>
      <c r="B93" s="48" t="s">
        <v>20</v>
      </c>
      <c r="C93" s="48" t="s">
        <v>74</v>
      </c>
      <c r="D93" s="49" t="s">
        <v>75</v>
      </c>
      <c r="E93" s="50">
        <v>0</v>
      </c>
      <c r="F93" s="48" t="s">
        <v>76</v>
      </c>
      <c r="G93" s="48" t="s">
        <v>284</v>
      </c>
      <c r="H93" s="48" t="s">
        <v>125</v>
      </c>
      <c r="I93" s="48" t="s">
        <v>130</v>
      </c>
      <c r="J93" s="51"/>
      <c r="K93" s="51"/>
      <c r="L93" s="48" t="s">
        <v>80</v>
      </c>
      <c r="M93" s="48" t="s">
        <v>81</v>
      </c>
      <c r="N93" s="48" t="s">
        <v>249</v>
      </c>
      <c r="O93" s="48" t="s">
        <v>250</v>
      </c>
      <c r="P93" s="48" t="s">
        <v>285</v>
      </c>
      <c r="Q93" s="48" t="s">
        <v>286</v>
      </c>
      <c r="R93" s="48" t="s">
        <v>287</v>
      </c>
      <c r="S93" s="48" t="s">
        <v>288</v>
      </c>
      <c r="T93" s="48" t="s">
        <v>289</v>
      </c>
      <c r="U93" s="48" t="s">
        <v>290</v>
      </c>
      <c r="V93" s="52"/>
    </row>
    <row r="94" spans="1:22" ht="15" thickBot="1">
      <c r="A94" s="48" t="s">
        <v>328</v>
      </c>
      <c r="B94" s="48" t="s">
        <v>20</v>
      </c>
      <c r="C94" s="48" t="s">
        <v>74</v>
      </c>
      <c r="D94" s="49" t="s">
        <v>75</v>
      </c>
      <c r="E94" s="50">
        <v>0</v>
      </c>
      <c r="F94" s="48" t="s">
        <v>76</v>
      </c>
      <c r="G94" s="48" t="s">
        <v>284</v>
      </c>
      <c r="H94" s="48" t="s">
        <v>125</v>
      </c>
      <c r="I94" s="48" t="s">
        <v>130</v>
      </c>
      <c r="J94" s="51"/>
      <c r="K94" s="51"/>
      <c r="L94" s="48" t="s">
        <v>80</v>
      </c>
      <c r="M94" s="48" t="s">
        <v>81</v>
      </c>
      <c r="N94" s="48" t="s">
        <v>249</v>
      </c>
      <c r="O94" s="48" t="s">
        <v>250</v>
      </c>
      <c r="P94" s="48" t="s">
        <v>285</v>
      </c>
      <c r="Q94" s="48" t="s">
        <v>286</v>
      </c>
      <c r="R94" s="48" t="s">
        <v>287</v>
      </c>
      <c r="S94" s="48" t="s">
        <v>288</v>
      </c>
      <c r="T94" s="48" t="s">
        <v>289</v>
      </c>
      <c r="U94" s="48" t="s">
        <v>290</v>
      </c>
      <c r="V94" s="52"/>
    </row>
    <row r="95" spans="1:22" ht="15" thickBot="1">
      <c r="A95" s="48" t="s">
        <v>329</v>
      </c>
      <c r="B95" s="48" t="s">
        <v>20</v>
      </c>
      <c r="C95" s="48" t="s">
        <v>74</v>
      </c>
      <c r="D95" s="49" t="s">
        <v>75</v>
      </c>
      <c r="E95" s="50">
        <v>0</v>
      </c>
      <c r="F95" s="48" t="s">
        <v>76</v>
      </c>
      <c r="G95" s="48" t="s">
        <v>284</v>
      </c>
      <c r="H95" s="48" t="s">
        <v>125</v>
      </c>
      <c r="I95" s="48" t="s">
        <v>130</v>
      </c>
      <c r="J95" s="51"/>
      <c r="K95" s="51"/>
      <c r="L95" s="48" t="s">
        <v>80</v>
      </c>
      <c r="M95" s="48" t="s">
        <v>81</v>
      </c>
      <c r="N95" s="48" t="s">
        <v>249</v>
      </c>
      <c r="O95" s="48" t="s">
        <v>250</v>
      </c>
      <c r="P95" s="48" t="s">
        <v>285</v>
      </c>
      <c r="Q95" s="48" t="s">
        <v>286</v>
      </c>
      <c r="R95" s="48" t="s">
        <v>287</v>
      </c>
      <c r="S95" s="48" t="s">
        <v>288</v>
      </c>
      <c r="T95" s="48" t="s">
        <v>289</v>
      </c>
      <c r="U95" s="48" t="s">
        <v>290</v>
      </c>
      <c r="V95" s="52"/>
    </row>
    <row r="96" spans="1:22" ht="15" thickBot="1">
      <c r="A96" s="48" t="s">
        <v>330</v>
      </c>
      <c r="B96" s="48" t="s">
        <v>20</v>
      </c>
      <c r="C96" s="48" t="s">
        <v>74</v>
      </c>
      <c r="D96" s="49" t="s">
        <v>75</v>
      </c>
      <c r="E96" s="50">
        <v>0</v>
      </c>
      <c r="F96" s="48" t="s">
        <v>76</v>
      </c>
      <c r="G96" s="48" t="s">
        <v>284</v>
      </c>
      <c r="H96" s="48" t="s">
        <v>125</v>
      </c>
      <c r="I96" s="48" t="s">
        <v>130</v>
      </c>
      <c r="J96" s="51"/>
      <c r="K96" s="51"/>
      <c r="L96" s="48" t="s">
        <v>80</v>
      </c>
      <c r="M96" s="48" t="s">
        <v>81</v>
      </c>
      <c r="N96" s="48" t="s">
        <v>249</v>
      </c>
      <c r="O96" s="48" t="s">
        <v>250</v>
      </c>
      <c r="P96" s="48" t="s">
        <v>285</v>
      </c>
      <c r="Q96" s="48" t="s">
        <v>286</v>
      </c>
      <c r="R96" s="48" t="s">
        <v>287</v>
      </c>
      <c r="S96" s="48" t="s">
        <v>288</v>
      </c>
      <c r="T96" s="48" t="s">
        <v>289</v>
      </c>
      <c r="U96" s="48" t="s">
        <v>290</v>
      </c>
      <c r="V96" s="52"/>
    </row>
    <row r="97" spans="1:22" ht="15" thickBot="1">
      <c r="A97" s="48" t="s">
        <v>331</v>
      </c>
      <c r="B97" s="48" t="s">
        <v>20</v>
      </c>
      <c r="C97" s="48" t="s">
        <v>74</v>
      </c>
      <c r="D97" s="49" t="s">
        <v>75</v>
      </c>
      <c r="E97" s="50">
        <v>0</v>
      </c>
      <c r="F97" s="48" t="s">
        <v>76</v>
      </c>
      <c r="G97" s="48" t="s">
        <v>284</v>
      </c>
      <c r="H97" s="48" t="s">
        <v>125</v>
      </c>
      <c r="I97" s="48" t="s">
        <v>130</v>
      </c>
      <c r="J97" s="51"/>
      <c r="K97" s="51"/>
      <c r="L97" s="48" t="s">
        <v>80</v>
      </c>
      <c r="M97" s="48" t="s">
        <v>81</v>
      </c>
      <c r="N97" s="48" t="s">
        <v>249</v>
      </c>
      <c r="O97" s="48" t="s">
        <v>250</v>
      </c>
      <c r="P97" s="48" t="s">
        <v>285</v>
      </c>
      <c r="Q97" s="48" t="s">
        <v>286</v>
      </c>
      <c r="R97" s="48" t="s">
        <v>287</v>
      </c>
      <c r="S97" s="48" t="s">
        <v>288</v>
      </c>
      <c r="T97" s="48" t="s">
        <v>289</v>
      </c>
      <c r="U97" s="48" t="s">
        <v>290</v>
      </c>
      <c r="V97" s="52"/>
    </row>
    <row r="98" spans="1:22" ht="15" thickBot="1">
      <c r="A98" s="48" t="s">
        <v>332</v>
      </c>
      <c r="B98" s="48" t="s">
        <v>20</v>
      </c>
      <c r="C98" s="48" t="s">
        <v>74</v>
      </c>
      <c r="D98" s="49" t="s">
        <v>75</v>
      </c>
      <c r="E98" s="50">
        <v>0</v>
      </c>
      <c r="F98" s="48" t="s">
        <v>76</v>
      </c>
      <c r="G98" s="48" t="s">
        <v>284</v>
      </c>
      <c r="H98" s="48" t="s">
        <v>125</v>
      </c>
      <c r="I98" s="48" t="s">
        <v>130</v>
      </c>
      <c r="J98" s="51"/>
      <c r="K98" s="51"/>
      <c r="L98" s="48" t="s">
        <v>80</v>
      </c>
      <c r="M98" s="48" t="s">
        <v>81</v>
      </c>
      <c r="N98" s="48" t="s">
        <v>249</v>
      </c>
      <c r="O98" s="48" t="s">
        <v>250</v>
      </c>
      <c r="P98" s="48" t="s">
        <v>285</v>
      </c>
      <c r="Q98" s="48" t="s">
        <v>286</v>
      </c>
      <c r="R98" s="48" t="s">
        <v>287</v>
      </c>
      <c r="S98" s="48" t="s">
        <v>288</v>
      </c>
      <c r="T98" s="48" t="s">
        <v>289</v>
      </c>
      <c r="U98" s="48" t="s">
        <v>290</v>
      </c>
      <c r="V98" s="52"/>
    </row>
    <row r="99" spans="1:22" ht="15" thickBot="1">
      <c r="A99" s="48" t="s">
        <v>333</v>
      </c>
      <c r="B99" s="48" t="s">
        <v>20</v>
      </c>
      <c r="C99" s="48" t="s">
        <v>74</v>
      </c>
      <c r="D99" s="49" t="s">
        <v>75</v>
      </c>
      <c r="E99" s="50">
        <v>0</v>
      </c>
      <c r="F99" s="48" t="s">
        <v>76</v>
      </c>
      <c r="G99" s="48" t="s">
        <v>284</v>
      </c>
      <c r="H99" s="48" t="s">
        <v>125</v>
      </c>
      <c r="I99" s="48" t="s">
        <v>130</v>
      </c>
      <c r="J99" s="51"/>
      <c r="K99" s="51"/>
      <c r="L99" s="48" t="s">
        <v>80</v>
      </c>
      <c r="M99" s="48" t="s">
        <v>81</v>
      </c>
      <c r="N99" s="48" t="s">
        <v>249</v>
      </c>
      <c r="O99" s="48" t="s">
        <v>250</v>
      </c>
      <c r="P99" s="48" t="s">
        <v>285</v>
      </c>
      <c r="Q99" s="48" t="s">
        <v>286</v>
      </c>
      <c r="R99" s="48" t="s">
        <v>287</v>
      </c>
      <c r="S99" s="48" t="s">
        <v>288</v>
      </c>
      <c r="T99" s="48" t="s">
        <v>289</v>
      </c>
      <c r="U99" s="48" t="s">
        <v>290</v>
      </c>
      <c r="V99" s="52"/>
    </row>
    <row r="100" spans="1:22" ht="15" thickBot="1">
      <c r="A100" s="48" t="s">
        <v>334</v>
      </c>
      <c r="B100" s="48" t="s">
        <v>20</v>
      </c>
      <c r="C100" s="48" t="s">
        <v>74</v>
      </c>
      <c r="D100" s="49" t="s">
        <v>75</v>
      </c>
      <c r="E100" s="50">
        <v>0</v>
      </c>
      <c r="F100" s="48" t="s">
        <v>76</v>
      </c>
      <c r="G100" s="48" t="s">
        <v>284</v>
      </c>
      <c r="H100" s="48" t="s">
        <v>125</v>
      </c>
      <c r="I100" s="48" t="s">
        <v>130</v>
      </c>
      <c r="J100" s="51"/>
      <c r="K100" s="51"/>
      <c r="L100" s="48" t="s">
        <v>80</v>
      </c>
      <c r="M100" s="48" t="s">
        <v>81</v>
      </c>
      <c r="N100" s="48" t="s">
        <v>249</v>
      </c>
      <c r="O100" s="48" t="s">
        <v>250</v>
      </c>
      <c r="P100" s="48" t="s">
        <v>285</v>
      </c>
      <c r="Q100" s="48" t="s">
        <v>286</v>
      </c>
      <c r="R100" s="48" t="s">
        <v>287</v>
      </c>
      <c r="S100" s="48" t="s">
        <v>288</v>
      </c>
      <c r="T100" s="48" t="s">
        <v>289</v>
      </c>
      <c r="U100" s="48" t="s">
        <v>290</v>
      </c>
      <c r="V100" s="52"/>
    </row>
    <row r="101" spans="1:22" ht="15" thickBot="1">
      <c r="A101" s="48" t="s">
        <v>335</v>
      </c>
      <c r="B101" s="48" t="s">
        <v>20</v>
      </c>
      <c r="C101" s="48" t="s">
        <v>74</v>
      </c>
      <c r="D101" s="49" t="s">
        <v>75</v>
      </c>
      <c r="E101" s="50">
        <v>0</v>
      </c>
      <c r="F101" s="48" t="s">
        <v>76</v>
      </c>
      <c r="G101" s="48" t="s">
        <v>284</v>
      </c>
      <c r="H101" s="48" t="s">
        <v>336</v>
      </c>
      <c r="I101" s="48" t="s">
        <v>130</v>
      </c>
      <c r="J101" s="51"/>
      <c r="K101" s="51"/>
      <c r="L101" s="48" t="s">
        <v>80</v>
      </c>
      <c r="M101" s="48" t="s">
        <v>81</v>
      </c>
      <c r="N101" s="48" t="s">
        <v>249</v>
      </c>
      <c r="O101" s="48" t="s">
        <v>250</v>
      </c>
      <c r="P101" s="48" t="s">
        <v>285</v>
      </c>
      <c r="Q101" s="48" t="s">
        <v>286</v>
      </c>
      <c r="R101" s="48" t="s">
        <v>287</v>
      </c>
      <c r="S101" s="48" t="s">
        <v>288</v>
      </c>
      <c r="T101" s="48" t="s">
        <v>289</v>
      </c>
      <c r="U101" s="48" t="s">
        <v>290</v>
      </c>
      <c r="V101" s="52"/>
    </row>
    <row r="102" spans="1:22" ht="15" thickBot="1">
      <c r="A102" s="48" t="s">
        <v>337</v>
      </c>
      <c r="B102" s="48" t="s">
        <v>20</v>
      </c>
      <c r="C102" s="48" t="s">
        <v>74</v>
      </c>
      <c r="D102" s="49" t="s">
        <v>75</v>
      </c>
      <c r="E102" s="50">
        <v>0</v>
      </c>
      <c r="F102" s="48" t="s">
        <v>76</v>
      </c>
      <c r="G102" s="48" t="s">
        <v>284</v>
      </c>
      <c r="H102" s="48" t="s">
        <v>125</v>
      </c>
      <c r="I102" s="48" t="s">
        <v>130</v>
      </c>
      <c r="J102" s="51"/>
      <c r="K102" s="51"/>
      <c r="L102" s="48" t="s">
        <v>80</v>
      </c>
      <c r="M102" s="48" t="s">
        <v>81</v>
      </c>
      <c r="N102" s="48" t="s">
        <v>249</v>
      </c>
      <c r="O102" s="48" t="s">
        <v>250</v>
      </c>
      <c r="P102" s="48" t="s">
        <v>285</v>
      </c>
      <c r="Q102" s="48" t="s">
        <v>286</v>
      </c>
      <c r="R102" s="48" t="s">
        <v>287</v>
      </c>
      <c r="S102" s="48" t="s">
        <v>288</v>
      </c>
      <c r="T102" s="48" t="s">
        <v>289</v>
      </c>
      <c r="U102" s="48" t="s">
        <v>290</v>
      </c>
      <c r="V102" s="52"/>
    </row>
    <row r="103" spans="1:22" ht="15" thickBot="1">
      <c r="A103" s="48" t="s">
        <v>338</v>
      </c>
      <c r="B103" s="48" t="s">
        <v>20</v>
      </c>
      <c r="C103" s="48" t="s">
        <v>74</v>
      </c>
      <c r="D103" s="49" t="s">
        <v>75</v>
      </c>
      <c r="E103" s="50">
        <v>0</v>
      </c>
      <c r="F103" s="48" t="s">
        <v>76</v>
      </c>
      <c r="G103" s="48" t="s">
        <v>284</v>
      </c>
      <c r="H103" s="48" t="s">
        <v>125</v>
      </c>
      <c r="I103" s="48" t="s">
        <v>130</v>
      </c>
      <c r="J103" s="51"/>
      <c r="K103" s="51"/>
      <c r="L103" s="48" t="s">
        <v>80</v>
      </c>
      <c r="M103" s="48" t="s">
        <v>81</v>
      </c>
      <c r="N103" s="48" t="s">
        <v>249</v>
      </c>
      <c r="O103" s="48" t="s">
        <v>250</v>
      </c>
      <c r="P103" s="48" t="s">
        <v>285</v>
      </c>
      <c r="Q103" s="48" t="s">
        <v>286</v>
      </c>
      <c r="R103" s="48" t="s">
        <v>287</v>
      </c>
      <c r="S103" s="48" t="s">
        <v>288</v>
      </c>
      <c r="T103" s="48" t="s">
        <v>289</v>
      </c>
      <c r="U103" s="48" t="s">
        <v>290</v>
      </c>
      <c r="V103" s="52"/>
    </row>
    <row r="104" spans="1:22" ht="15" thickBot="1">
      <c r="A104" s="48" t="s">
        <v>339</v>
      </c>
      <c r="B104" s="48" t="s">
        <v>20</v>
      </c>
      <c r="C104" s="48" t="s">
        <v>74</v>
      </c>
      <c r="D104" s="49" t="s">
        <v>75</v>
      </c>
      <c r="E104" s="50">
        <v>0</v>
      </c>
      <c r="F104" s="48" t="s">
        <v>76</v>
      </c>
      <c r="G104" s="48" t="s">
        <v>284</v>
      </c>
      <c r="H104" s="48" t="s">
        <v>125</v>
      </c>
      <c r="I104" s="48" t="s">
        <v>130</v>
      </c>
      <c r="J104" s="51"/>
      <c r="K104" s="51"/>
      <c r="L104" s="48" t="s">
        <v>80</v>
      </c>
      <c r="M104" s="48" t="s">
        <v>81</v>
      </c>
      <c r="N104" s="48" t="s">
        <v>249</v>
      </c>
      <c r="O104" s="48" t="s">
        <v>250</v>
      </c>
      <c r="P104" s="48" t="s">
        <v>285</v>
      </c>
      <c r="Q104" s="48" t="s">
        <v>286</v>
      </c>
      <c r="R104" s="48" t="s">
        <v>287</v>
      </c>
      <c r="S104" s="48" t="s">
        <v>288</v>
      </c>
      <c r="T104" s="48" t="s">
        <v>289</v>
      </c>
      <c r="U104" s="48" t="s">
        <v>290</v>
      </c>
      <c r="V104" s="52"/>
    </row>
    <row r="105" spans="1:22" ht="15" thickBot="1">
      <c r="A105" s="48" t="s">
        <v>340</v>
      </c>
      <c r="B105" s="48" t="s">
        <v>20</v>
      </c>
      <c r="C105" s="48" t="s">
        <v>74</v>
      </c>
      <c r="D105" s="49" t="s">
        <v>75</v>
      </c>
      <c r="E105" s="50">
        <v>0</v>
      </c>
      <c r="F105" s="48" t="s">
        <v>76</v>
      </c>
      <c r="G105" s="48" t="s">
        <v>284</v>
      </c>
      <c r="H105" s="48" t="s">
        <v>125</v>
      </c>
      <c r="I105" s="48" t="s">
        <v>130</v>
      </c>
      <c r="J105" s="51"/>
      <c r="K105" s="51"/>
      <c r="L105" s="48" t="s">
        <v>80</v>
      </c>
      <c r="M105" s="48" t="s">
        <v>81</v>
      </c>
      <c r="N105" s="48" t="s">
        <v>249</v>
      </c>
      <c r="O105" s="48" t="s">
        <v>250</v>
      </c>
      <c r="P105" s="48" t="s">
        <v>285</v>
      </c>
      <c r="Q105" s="48" t="s">
        <v>286</v>
      </c>
      <c r="R105" s="48" t="s">
        <v>287</v>
      </c>
      <c r="S105" s="48" t="s">
        <v>288</v>
      </c>
      <c r="T105" s="48" t="s">
        <v>289</v>
      </c>
      <c r="U105" s="48" t="s">
        <v>290</v>
      </c>
      <c r="V105" s="52"/>
    </row>
    <row r="106" spans="1:22" ht="15" thickBot="1">
      <c r="A106" s="48" t="s">
        <v>341</v>
      </c>
      <c r="B106" s="48" t="s">
        <v>20</v>
      </c>
      <c r="C106" s="48" t="s">
        <v>74</v>
      </c>
      <c r="D106" s="49" t="s">
        <v>75</v>
      </c>
      <c r="E106" s="50">
        <v>0</v>
      </c>
      <c r="F106" s="48" t="s">
        <v>76</v>
      </c>
      <c r="G106" s="48" t="s">
        <v>284</v>
      </c>
      <c r="H106" s="48" t="s">
        <v>150</v>
      </c>
      <c r="I106" s="48" t="s">
        <v>302</v>
      </c>
      <c r="J106" s="51"/>
      <c r="K106" s="51"/>
      <c r="L106" s="48" t="s">
        <v>80</v>
      </c>
      <c r="M106" s="48" t="s">
        <v>81</v>
      </c>
      <c r="N106" s="48" t="s">
        <v>249</v>
      </c>
      <c r="O106" s="48" t="s">
        <v>250</v>
      </c>
      <c r="P106" s="48" t="s">
        <v>285</v>
      </c>
      <c r="Q106" s="48" t="s">
        <v>286</v>
      </c>
      <c r="R106" s="48" t="s">
        <v>287</v>
      </c>
      <c r="S106" s="48" t="s">
        <v>288</v>
      </c>
      <c r="T106" s="48" t="s">
        <v>289</v>
      </c>
      <c r="U106" s="48" t="s">
        <v>290</v>
      </c>
      <c r="V106" s="52"/>
    </row>
    <row r="107" spans="1:22" ht="15" thickBot="1">
      <c r="A107" s="48" t="s">
        <v>342</v>
      </c>
      <c r="B107" s="48" t="s">
        <v>20</v>
      </c>
      <c r="C107" s="48" t="s">
        <v>74</v>
      </c>
      <c r="D107" s="49" t="s">
        <v>75</v>
      </c>
      <c r="E107" s="50">
        <v>0</v>
      </c>
      <c r="F107" s="48" t="s">
        <v>76</v>
      </c>
      <c r="G107" s="48" t="s">
        <v>284</v>
      </c>
      <c r="H107" s="48" t="s">
        <v>125</v>
      </c>
      <c r="I107" s="48" t="s">
        <v>130</v>
      </c>
      <c r="J107" s="51"/>
      <c r="K107" s="51"/>
      <c r="L107" s="48" t="s">
        <v>80</v>
      </c>
      <c r="M107" s="48" t="s">
        <v>81</v>
      </c>
      <c r="N107" s="48" t="s">
        <v>249</v>
      </c>
      <c r="O107" s="48" t="s">
        <v>250</v>
      </c>
      <c r="P107" s="48" t="s">
        <v>285</v>
      </c>
      <c r="Q107" s="48" t="s">
        <v>286</v>
      </c>
      <c r="R107" s="48" t="s">
        <v>287</v>
      </c>
      <c r="S107" s="48" t="s">
        <v>288</v>
      </c>
      <c r="T107" s="48" t="s">
        <v>289</v>
      </c>
      <c r="U107" s="48" t="s">
        <v>290</v>
      </c>
      <c r="V107" s="52"/>
    </row>
    <row r="108" spans="1:22" ht="15" thickBot="1">
      <c r="A108" s="48" t="s">
        <v>343</v>
      </c>
      <c r="B108" s="48" t="s">
        <v>20</v>
      </c>
      <c r="C108" s="48" t="s">
        <v>74</v>
      </c>
      <c r="D108" s="49" t="s">
        <v>75</v>
      </c>
      <c r="E108" s="50">
        <v>0</v>
      </c>
      <c r="F108" s="48" t="s">
        <v>76</v>
      </c>
      <c r="G108" s="48" t="s">
        <v>284</v>
      </c>
      <c r="H108" s="48" t="s">
        <v>125</v>
      </c>
      <c r="I108" s="48" t="s">
        <v>130</v>
      </c>
      <c r="J108" s="51"/>
      <c r="K108" s="51"/>
      <c r="L108" s="48" t="s">
        <v>80</v>
      </c>
      <c r="M108" s="48" t="s">
        <v>81</v>
      </c>
      <c r="N108" s="48" t="s">
        <v>249</v>
      </c>
      <c r="O108" s="48" t="s">
        <v>250</v>
      </c>
      <c r="P108" s="48" t="s">
        <v>285</v>
      </c>
      <c r="Q108" s="48" t="s">
        <v>286</v>
      </c>
      <c r="R108" s="48" t="s">
        <v>287</v>
      </c>
      <c r="S108" s="48" t="s">
        <v>288</v>
      </c>
      <c r="T108" s="48" t="s">
        <v>289</v>
      </c>
      <c r="U108" s="48" t="s">
        <v>290</v>
      </c>
      <c r="V108" s="52"/>
    </row>
    <row r="109" spans="1:22" ht="15" thickBot="1">
      <c r="A109" s="48" t="s">
        <v>344</v>
      </c>
      <c r="B109" s="48" t="s">
        <v>20</v>
      </c>
      <c r="C109" s="48" t="s">
        <v>74</v>
      </c>
      <c r="D109" s="49" t="s">
        <v>75</v>
      </c>
      <c r="E109" s="50">
        <v>0</v>
      </c>
      <c r="F109" s="48" t="s">
        <v>76</v>
      </c>
      <c r="G109" s="48" t="s">
        <v>284</v>
      </c>
      <c r="H109" s="48" t="s">
        <v>125</v>
      </c>
      <c r="I109" s="48" t="s">
        <v>130</v>
      </c>
      <c r="J109" s="51"/>
      <c r="K109" s="51"/>
      <c r="L109" s="48" t="s">
        <v>80</v>
      </c>
      <c r="M109" s="48" t="s">
        <v>81</v>
      </c>
      <c r="N109" s="48" t="s">
        <v>249</v>
      </c>
      <c r="O109" s="48" t="s">
        <v>250</v>
      </c>
      <c r="P109" s="48" t="s">
        <v>285</v>
      </c>
      <c r="Q109" s="48" t="s">
        <v>286</v>
      </c>
      <c r="R109" s="48" t="s">
        <v>287</v>
      </c>
      <c r="S109" s="48" t="s">
        <v>288</v>
      </c>
      <c r="T109" s="48" t="s">
        <v>289</v>
      </c>
      <c r="U109" s="48" t="s">
        <v>290</v>
      </c>
      <c r="V109" s="52"/>
    </row>
    <row r="110" spans="1:22" ht="15" thickBot="1">
      <c r="A110" s="48" t="s">
        <v>345</v>
      </c>
      <c r="B110" s="48" t="s">
        <v>20</v>
      </c>
      <c r="C110" s="48" t="s">
        <v>74</v>
      </c>
      <c r="D110" s="49" t="s">
        <v>75</v>
      </c>
      <c r="E110" s="50">
        <v>0</v>
      </c>
      <c r="F110" s="48" t="s">
        <v>76</v>
      </c>
      <c r="G110" s="48" t="s">
        <v>284</v>
      </c>
      <c r="H110" s="48" t="s">
        <v>125</v>
      </c>
      <c r="I110" s="48" t="s">
        <v>130</v>
      </c>
      <c r="J110" s="51"/>
      <c r="K110" s="51"/>
      <c r="L110" s="48" t="s">
        <v>80</v>
      </c>
      <c r="M110" s="48" t="s">
        <v>81</v>
      </c>
      <c r="N110" s="48" t="s">
        <v>249</v>
      </c>
      <c r="O110" s="48" t="s">
        <v>250</v>
      </c>
      <c r="P110" s="48" t="s">
        <v>285</v>
      </c>
      <c r="Q110" s="48" t="s">
        <v>286</v>
      </c>
      <c r="R110" s="48" t="s">
        <v>287</v>
      </c>
      <c r="S110" s="48" t="s">
        <v>288</v>
      </c>
      <c r="T110" s="48" t="s">
        <v>289</v>
      </c>
      <c r="U110" s="48" t="s">
        <v>290</v>
      </c>
      <c r="V110" s="52"/>
    </row>
    <row r="111" spans="1:22" ht="15" thickBot="1">
      <c r="A111" s="48" t="s">
        <v>346</v>
      </c>
      <c r="B111" s="48" t="s">
        <v>20</v>
      </c>
      <c r="C111" s="48" t="s">
        <v>74</v>
      </c>
      <c r="D111" s="49" t="s">
        <v>75</v>
      </c>
      <c r="E111" s="50">
        <v>0</v>
      </c>
      <c r="F111" s="48" t="s">
        <v>76</v>
      </c>
      <c r="G111" s="48" t="s">
        <v>284</v>
      </c>
      <c r="H111" s="48" t="s">
        <v>125</v>
      </c>
      <c r="I111" s="48" t="s">
        <v>130</v>
      </c>
      <c r="J111" s="51"/>
      <c r="K111" s="51"/>
      <c r="L111" s="48" t="s">
        <v>80</v>
      </c>
      <c r="M111" s="48" t="s">
        <v>81</v>
      </c>
      <c r="N111" s="48" t="s">
        <v>249</v>
      </c>
      <c r="O111" s="48" t="s">
        <v>250</v>
      </c>
      <c r="P111" s="48" t="s">
        <v>285</v>
      </c>
      <c r="Q111" s="48" t="s">
        <v>286</v>
      </c>
      <c r="R111" s="48" t="s">
        <v>287</v>
      </c>
      <c r="S111" s="48" t="s">
        <v>288</v>
      </c>
      <c r="T111" s="48" t="s">
        <v>289</v>
      </c>
      <c r="U111" s="48" t="s">
        <v>290</v>
      </c>
      <c r="V111" s="52"/>
    </row>
    <row r="112" spans="1:22" ht="15" thickBot="1">
      <c r="A112" s="48" t="s">
        <v>347</v>
      </c>
      <c r="B112" s="48" t="s">
        <v>20</v>
      </c>
      <c r="C112" s="48" t="s">
        <v>74</v>
      </c>
      <c r="D112" s="49" t="s">
        <v>75</v>
      </c>
      <c r="E112" s="50">
        <v>0</v>
      </c>
      <c r="F112" s="48" t="s">
        <v>76</v>
      </c>
      <c r="G112" s="48" t="s">
        <v>284</v>
      </c>
      <c r="H112" s="48" t="s">
        <v>125</v>
      </c>
      <c r="I112" s="48" t="s">
        <v>130</v>
      </c>
      <c r="J112" s="51"/>
      <c r="K112" s="51"/>
      <c r="L112" s="48" t="s">
        <v>80</v>
      </c>
      <c r="M112" s="48" t="s">
        <v>81</v>
      </c>
      <c r="N112" s="48" t="s">
        <v>249</v>
      </c>
      <c r="O112" s="48" t="s">
        <v>250</v>
      </c>
      <c r="P112" s="48" t="s">
        <v>285</v>
      </c>
      <c r="Q112" s="48" t="s">
        <v>286</v>
      </c>
      <c r="R112" s="48" t="s">
        <v>287</v>
      </c>
      <c r="S112" s="48" t="s">
        <v>288</v>
      </c>
      <c r="T112" s="48" t="s">
        <v>289</v>
      </c>
      <c r="U112" s="48" t="s">
        <v>290</v>
      </c>
      <c r="V112" s="52"/>
    </row>
    <row r="113" spans="1:22" ht="15" thickBot="1">
      <c r="A113" s="48" t="s">
        <v>348</v>
      </c>
      <c r="B113" s="48" t="s">
        <v>20</v>
      </c>
      <c r="C113" s="48" t="s">
        <v>74</v>
      </c>
      <c r="D113" s="49" t="s">
        <v>75</v>
      </c>
      <c r="E113" s="50">
        <v>0</v>
      </c>
      <c r="F113" s="48" t="s">
        <v>76</v>
      </c>
      <c r="G113" s="48" t="s">
        <v>284</v>
      </c>
      <c r="H113" s="48" t="s">
        <v>125</v>
      </c>
      <c r="I113" s="48" t="s">
        <v>130</v>
      </c>
      <c r="J113" s="51"/>
      <c r="K113" s="51"/>
      <c r="L113" s="48" t="s">
        <v>80</v>
      </c>
      <c r="M113" s="48" t="s">
        <v>81</v>
      </c>
      <c r="N113" s="48" t="s">
        <v>249</v>
      </c>
      <c r="O113" s="48" t="s">
        <v>250</v>
      </c>
      <c r="P113" s="48" t="s">
        <v>285</v>
      </c>
      <c r="Q113" s="48" t="s">
        <v>286</v>
      </c>
      <c r="R113" s="48" t="s">
        <v>287</v>
      </c>
      <c r="S113" s="48" t="s">
        <v>288</v>
      </c>
      <c r="T113" s="48" t="s">
        <v>289</v>
      </c>
      <c r="U113" s="48" t="s">
        <v>290</v>
      </c>
      <c r="V113" s="52"/>
    </row>
    <row r="114" spans="1:22" ht="15" thickBot="1">
      <c r="A114" s="48" t="s">
        <v>349</v>
      </c>
      <c r="B114" s="48" t="s">
        <v>20</v>
      </c>
      <c r="C114" s="48" t="s">
        <v>74</v>
      </c>
      <c r="D114" s="49" t="s">
        <v>75</v>
      </c>
      <c r="E114" s="50">
        <v>0</v>
      </c>
      <c r="F114" s="48" t="s">
        <v>76</v>
      </c>
      <c r="G114" s="48" t="s">
        <v>284</v>
      </c>
      <c r="H114" s="48" t="s">
        <v>125</v>
      </c>
      <c r="I114" s="48" t="s">
        <v>130</v>
      </c>
      <c r="J114" s="51"/>
      <c r="K114" s="51"/>
      <c r="L114" s="48" t="s">
        <v>80</v>
      </c>
      <c r="M114" s="48" t="s">
        <v>81</v>
      </c>
      <c r="N114" s="48" t="s">
        <v>249</v>
      </c>
      <c r="O114" s="48" t="s">
        <v>250</v>
      </c>
      <c r="P114" s="48" t="s">
        <v>285</v>
      </c>
      <c r="Q114" s="48" t="s">
        <v>286</v>
      </c>
      <c r="R114" s="48" t="s">
        <v>287</v>
      </c>
      <c r="S114" s="48" t="s">
        <v>288</v>
      </c>
      <c r="T114" s="48" t="s">
        <v>289</v>
      </c>
      <c r="U114" s="48" t="s">
        <v>290</v>
      </c>
      <c r="V114" s="52"/>
    </row>
    <row r="115" spans="1:22" ht="15" thickBot="1">
      <c r="A115" s="48" t="s">
        <v>350</v>
      </c>
      <c r="B115" s="48" t="s">
        <v>20</v>
      </c>
      <c r="C115" s="48" t="s">
        <v>74</v>
      </c>
      <c r="D115" s="49" t="s">
        <v>75</v>
      </c>
      <c r="E115" s="50">
        <v>0</v>
      </c>
      <c r="F115" s="48" t="s">
        <v>76</v>
      </c>
      <c r="G115" s="48" t="s">
        <v>284</v>
      </c>
      <c r="H115" s="48" t="s">
        <v>125</v>
      </c>
      <c r="I115" s="48" t="s">
        <v>130</v>
      </c>
      <c r="J115" s="51"/>
      <c r="K115" s="51"/>
      <c r="L115" s="48" t="s">
        <v>80</v>
      </c>
      <c r="M115" s="48" t="s">
        <v>81</v>
      </c>
      <c r="N115" s="48" t="s">
        <v>249</v>
      </c>
      <c r="O115" s="48" t="s">
        <v>250</v>
      </c>
      <c r="P115" s="48" t="s">
        <v>285</v>
      </c>
      <c r="Q115" s="48" t="s">
        <v>286</v>
      </c>
      <c r="R115" s="48" t="s">
        <v>287</v>
      </c>
      <c r="S115" s="48" t="s">
        <v>288</v>
      </c>
      <c r="T115" s="48" t="s">
        <v>289</v>
      </c>
      <c r="U115" s="48" t="s">
        <v>290</v>
      </c>
      <c r="V115" s="52"/>
    </row>
    <row r="116" spans="1:22" ht="15" thickBot="1">
      <c r="A116" s="48" t="s">
        <v>351</v>
      </c>
      <c r="B116" s="48" t="s">
        <v>20</v>
      </c>
      <c r="C116" s="48" t="s">
        <v>74</v>
      </c>
      <c r="D116" s="49" t="s">
        <v>75</v>
      </c>
      <c r="E116" s="50">
        <v>0</v>
      </c>
      <c r="F116" s="48" t="s">
        <v>76</v>
      </c>
      <c r="G116" s="48" t="s">
        <v>284</v>
      </c>
      <c r="H116" s="48" t="s">
        <v>125</v>
      </c>
      <c r="I116" s="48" t="s">
        <v>130</v>
      </c>
      <c r="J116" s="51"/>
      <c r="K116" s="51"/>
      <c r="L116" s="48" t="s">
        <v>80</v>
      </c>
      <c r="M116" s="48" t="s">
        <v>81</v>
      </c>
      <c r="N116" s="48" t="s">
        <v>249</v>
      </c>
      <c r="O116" s="48" t="s">
        <v>250</v>
      </c>
      <c r="P116" s="48" t="s">
        <v>285</v>
      </c>
      <c r="Q116" s="48" t="s">
        <v>286</v>
      </c>
      <c r="R116" s="48" t="s">
        <v>287</v>
      </c>
      <c r="S116" s="48" t="s">
        <v>288</v>
      </c>
      <c r="T116" s="48" t="s">
        <v>289</v>
      </c>
      <c r="U116" s="48" t="s">
        <v>290</v>
      </c>
      <c r="V116" s="52"/>
    </row>
    <row r="117" spans="1:22" ht="15" thickBot="1">
      <c r="A117" s="48" t="s">
        <v>352</v>
      </c>
      <c r="B117" s="48" t="s">
        <v>20</v>
      </c>
      <c r="C117" s="48" t="s">
        <v>74</v>
      </c>
      <c r="D117" s="49" t="s">
        <v>75</v>
      </c>
      <c r="E117" s="50">
        <v>0</v>
      </c>
      <c r="F117" s="48" t="s">
        <v>76</v>
      </c>
      <c r="G117" s="48" t="s">
        <v>284</v>
      </c>
      <c r="H117" s="48" t="s">
        <v>125</v>
      </c>
      <c r="I117" s="48" t="s">
        <v>130</v>
      </c>
      <c r="J117" s="51"/>
      <c r="K117" s="51"/>
      <c r="L117" s="48" t="s">
        <v>80</v>
      </c>
      <c r="M117" s="48" t="s">
        <v>81</v>
      </c>
      <c r="N117" s="48" t="s">
        <v>249</v>
      </c>
      <c r="O117" s="48" t="s">
        <v>250</v>
      </c>
      <c r="P117" s="48" t="s">
        <v>285</v>
      </c>
      <c r="Q117" s="48" t="s">
        <v>286</v>
      </c>
      <c r="R117" s="48" t="s">
        <v>287</v>
      </c>
      <c r="S117" s="48" t="s">
        <v>288</v>
      </c>
      <c r="T117" s="48" t="s">
        <v>289</v>
      </c>
      <c r="U117" s="48" t="s">
        <v>290</v>
      </c>
      <c r="V117" s="52"/>
    </row>
    <row r="118" spans="1:22" ht="15" thickBot="1">
      <c r="A118" s="48" t="s">
        <v>353</v>
      </c>
      <c r="B118" s="48" t="s">
        <v>20</v>
      </c>
      <c r="C118" s="48" t="s">
        <v>74</v>
      </c>
      <c r="D118" s="49" t="s">
        <v>75</v>
      </c>
      <c r="E118" s="50">
        <v>0</v>
      </c>
      <c r="F118" s="48" t="s">
        <v>76</v>
      </c>
      <c r="G118" s="48" t="s">
        <v>284</v>
      </c>
      <c r="H118" s="48" t="s">
        <v>125</v>
      </c>
      <c r="I118" s="48" t="s">
        <v>130</v>
      </c>
      <c r="J118" s="51"/>
      <c r="K118" s="51"/>
      <c r="L118" s="48" t="s">
        <v>80</v>
      </c>
      <c r="M118" s="48" t="s">
        <v>81</v>
      </c>
      <c r="N118" s="48" t="s">
        <v>249</v>
      </c>
      <c r="O118" s="48" t="s">
        <v>250</v>
      </c>
      <c r="P118" s="48" t="s">
        <v>285</v>
      </c>
      <c r="Q118" s="48" t="s">
        <v>286</v>
      </c>
      <c r="R118" s="48" t="s">
        <v>287</v>
      </c>
      <c r="S118" s="48" t="s">
        <v>288</v>
      </c>
      <c r="T118" s="48" t="s">
        <v>289</v>
      </c>
      <c r="U118" s="48" t="s">
        <v>290</v>
      </c>
      <c r="V118" s="52"/>
    </row>
    <row r="119" spans="1:22" ht="15" thickBot="1">
      <c r="A119" s="48" t="s">
        <v>354</v>
      </c>
      <c r="B119" s="48" t="s">
        <v>20</v>
      </c>
      <c r="C119" s="48" t="s">
        <v>74</v>
      </c>
      <c r="D119" s="49" t="s">
        <v>75</v>
      </c>
      <c r="E119" s="50">
        <v>0</v>
      </c>
      <c r="F119" s="48" t="s">
        <v>76</v>
      </c>
      <c r="G119" s="48" t="s">
        <v>284</v>
      </c>
      <c r="H119" s="48" t="s">
        <v>301</v>
      </c>
      <c r="I119" s="48" t="s">
        <v>302</v>
      </c>
      <c r="J119" s="51"/>
      <c r="K119" s="51"/>
      <c r="L119" s="48" t="s">
        <v>80</v>
      </c>
      <c r="M119" s="48" t="s">
        <v>81</v>
      </c>
      <c r="N119" s="48" t="s">
        <v>249</v>
      </c>
      <c r="O119" s="48" t="s">
        <v>250</v>
      </c>
      <c r="P119" s="48" t="s">
        <v>285</v>
      </c>
      <c r="Q119" s="48" t="s">
        <v>286</v>
      </c>
      <c r="R119" s="48" t="s">
        <v>287</v>
      </c>
      <c r="S119" s="48" t="s">
        <v>288</v>
      </c>
      <c r="T119" s="48" t="s">
        <v>289</v>
      </c>
      <c r="U119" s="48" t="s">
        <v>290</v>
      </c>
      <c r="V119" s="52"/>
    </row>
    <row r="120" spans="1:22" ht="15" thickBot="1">
      <c r="A120" s="48" t="s">
        <v>355</v>
      </c>
      <c r="B120" s="48" t="s">
        <v>20</v>
      </c>
      <c r="C120" s="48" t="s">
        <v>74</v>
      </c>
      <c r="D120" s="49" t="s">
        <v>75</v>
      </c>
      <c r="E120" s="50">
        <v>0</v>
      </c>
      <c r="F120" s="48" t="s">
        <v>76</v>
      </c>
      <c r="G120" s="48" t="s">
        <v>284</v>
      </c>
      <c r="H120" s="48" t="s">
        <v>125</v>
      </c>
      <c r="I120" s="48" t="s">
        <v>130</v>
      </c>
      <c r="J120" s="51"/>
      <c r="K120" s="51"/>
      <c r="L120" s="48" t="s">
        <v>80</v>
      </c>
      <c r="M120" s="48" t="s">
        <v>81</v>
      </c>
      <c r="N120" s="48" t="s">
        <v>249</v>
      </c>
      <c r="O120" s="48" t="s">
        <v>250</v>
      </c>
      <c r="P120" s="48" t="s">
        <v>285</v>
      </c>
      <c r="Q120" s="48" t="s">
        <v>286</v>
      </c>
      <c r="R120" s="48" t="s">
        <v>287</v>
      </c>
      <c r="S120" s="48" t="s">
        <v>288</v>
      </c>
      <c r="T120" s="48" t="s">
        <v>289</v>
      </c>
      <c r="U120" s="48" t="s">
        <v>290</v>
      </c>
      <c r="V120" s="52"/>
    </row>
    <row r="121" spans="1:22" ht="15" thickBot="1">
      <c r="A121" s="48" t="s">
        <v>356</v>
      </c>
      <c r="B121" s="48" t="s">
        <v>20</v>
      </c>
      <c r="C121" s="48" t="s">
        <v>74</v>
      </c>
      <c r="D121" s="49" t="s">
        <v>75</v>
      </c>
      <c r="E121" s="50">
        <v>0</v>
      </c>
      <c r="F121" s="48" t="s">
        <v>76</v>
      </c>
      <c r="G121" s="48" t="s">
        <v>284</v>
      </c>
      <c r="H121" s="48" t="s">
        <v>125</v>
      </c>
      <c r="I121" s="48" t="s">
        <v>130</v>
      </c>
      <c r="J121" s="51"/>
      <c r="K121" s="51"/>
      <c r="L121" s="48" t="s">
        <v>80</v>
      </c>
      <c r="M121" s="48" t="s">
        <v>81</v>
      </c>
      <c r="N121" s="48" t="s">
        <v>249</v>
      </c>
      <c r="O121" s="48" t="s">
        <v>250</v>
      </c>
      <c r="P121" s="48" t="s">
        <v>285</v>
      </c>
      <c r="Q121" s="48" t="s">
        <v>286</v>
      </c>
      <c r="R121" s="48" t="s">
        <v>287</v>
      </c>
      <c r="S121" s="48" t="s">
        <v>288</v>
      </c>
      <c r="T121" s="48" t="s">
        <v>289</v>
      </c>
      <c r="U121" s="48" t="s">
        <v>290</v>
      </c>
      <c r="V121" s="52"/>
    </row>
    <row r="122" spans="1:22" ht="15" thickBot="1">
      <c r="A122" s="48" t="s">
        <v>357</v>
      </c>
      <c r="B122" s="48" t="s">
        <v>20</v>
      </c>
      <c r="C122" s="48" t="s">
        <v>74</v>
      </c>
      <c r="D122" s="49" t="s">
        <v>75</v>
      </c>
      <c r="E122" s="50">
        <v>0</v>
      </c>
      <c r="F122" s="48" t="s">
        <v>76</v>
      </c>
      <c r="G122" s="48" t="s">
        <v>284</v>
      </c>
      <c r="H122" s="48" t="s">
        <v>125</v>
      </c>
      <c r="I122" s="48" t="s">
        <v>130</v>
      </c>
      <c r="J122" s="51"/>
      <c r="K122" s="51"/>
      <c r="L122" s="48" t="s">
        <v>80</v>
      </c>
      <c r="M122" s="48" t="s">
        <v>81</v>
      </c>
      <c r="N122" s="48" t="s">
        <v>249</v>
      </c>
      <c r="O122" s="48" t="s">
        <v>250</v>
      </c>
      <c r="P122" s="48" t="s">
        <v>285</v>
      </c>
      <c r="Q122" s="48" t="s">
        <v>286</v>
      </c>
      <c r="R122" s="48" t="s">
        <v>287</v>
      </c>
      <c r="S122" s="48" t="s">
        <v>288</v>
      </c>
      <c r="T122" s="48" t="s">
        <v>289</v>
      </c>
      <c r="U122" s="48" t="s">
        <v>290</v>
      </c>
      <c r="V122" s="52"/>
    </row>
    <row r="123" spans="1:22" ht="15" thickBot="1">
      <c r="A123" s="48" t="s">
        <v>358</v>
      </c>
      <c r="B123" s="48" t="s">
        <v>20</v>
      </c>
      <c r="C123" s="48" t="s">
        <v>74</v>
      </c>
      <c r="D123" s="49" t="s">
        <v>75</v>
      </c>
      <c r="E123" s="50">
        <v>0</v>
      </c>
      <c r="F123" s="48" t="s">
        <v>76</v>
      </c>
      <c r="G123" s="48" t="s">
        <v>284</v>
      </c>
      <c r="H123" s="48" t="s">
        <v>125</v>
      </c>
      <c r="I123" s="48" t="s">
        <v>130</v>
      </c>
      <c r="J123" s="51"/>
      <c r="K123" s="51"/>
      <c r="L123" s="48" t="s">
        <v>80</v>
      </c>
      <c r="M123" s="48" t="s">
        <v>81</v>
      </c>
      <c r="N123" s="48" t="s">
        <v>249</v>
      </c>
      <c r="O123" s="48" t="s">
        <v>250</v>
      </c>
      <c r="P123" s="48" t="s">
        <v>285</v>
      </c>
      <c r="Q123" s="48" t="s">
        <v>286</v>
      </c>
      <c r="R123" s="48" t="s">
        <v>287</v>
      </c>
      <c r="S123" s="48" t="s">
        <v>288</v>
      </c>
      <c r="T123" s="48" t="s">
        <v>289</v>
      </c>
      <c r="U123" s="48" t="s">
        <v>290</v>
      </c>
      <c r="V123" s="52"/>
    </row>
    <row r="124" spans="1:22" ht="15" thickBot="1">
      <c r="A124" s="48" t="s">
        <v>359</v>
      </c>
      <c r="B124" s="48" t="s">
        <v>20</v>
      </c>
      <c r="C124" s="48" t="s">
        <v>74</v>
      </c>
      <c r="D124" s="49" t="s">
        <v>75</v>
      </c>
      <c r="E124" s="50">
        <v>0</v>
      </c>
      <c r="F124" s="48" t="s">
        <v>76</v>
      </c>
      <c r="G124" s="48" t="s">
        <v>284</v>
      </c>
      <c r="H124" s="48" t="s">
        <v>125</v>
      </c>
      <c r="I124" s="48" t="s">
        <v>130</v>
      </c>
      <c r="J124" s="51"/>
      <c r="K124" s="51"/>
      <c r="L124" s="48" t="s">
        <v>80</v>
      </c>
      <c r="M124" s="48" t="s">
        <v>81</v>
      </c>
      <c r="N124" s="48" t="s">
        <v>249</v>
      </c>
      <c r="O124" s="48" t="s">
        <v>250</v>
      </c>
      <c r="P124" s="48" t="s">
        <v>285</v>
      </c>
      <c r="Q124" s="48" t="s">
        <v>286</v>
      </c>
      <c r="R124" s="48" t="s">
        <v>287</v>
      </c>
      <c r="S124" s="48" t="s">
        <v>288</v>
      </c>
      <c r="T124" s="48" t="s">
        <v>289</v>
      </c>
      <c r="U124" s="48" t="s">
        <v>290</v>
      </c>
      <c r="V124" s="52"/>
    </row>
    <row r="125" spans="1:22" ht="15" thickBot="1">
      <c r="A125" s="48" t="s">
        <v>360</v>
      </c>
      <c r="B125" s="48" t="s">
        <v>20</v>
      </c>
      <c r="C125" s="48" t="s">
        <v>74</v>
      </c>
      <c r="D125" s="49" t="s">
        <v>75</v>
      </c>
      <c r="E125" s="50">
        <v>0</v>
      </c>
      <c r="F125" s="48" t="s">
        <v>76</v>
      </c>
      <c r="G125" s="48" t="s">
        <v>284</v>
      </c>
      <c r="H125" s="48" t="s">
        <v>125</v>
      </c>
      <c r="I125" s="48" t="s">
        <v>130</v>
      </c>
      <c r="J125" s="51"/>
      <c r="K125" s="51"/>
      <c r="L125" s="48" t="s">
        <v>80</v>
      </c>
      <c r="M125" s="48" t="s">
        <v>81</v>
      </c>
      <c r="N125" s="48" t="s">
        <v>249</v>
      </c>
      <c r="O125" s="48" t="s">
        <v>250</v>
      </c>
      <c r="P125" s="48" t="s">
        <v>285</v>
      </c>
      <c r="Q125" s="48" t="s">
        <v>286</v>
      </c>
      <c r="R125" s="48" t="s">
        <v>287</v>
      </c>
      <c r="S125" s="48" t="s">
        <v>288</v>
      </c>
      <c r="T125" s="48" t="s">
        <v>289</v>
      </c>
      <c r="U125" s="48" t="s">
        <v>290</v>
      </c>
      <c r="V125" s="52"/>
    </row>
    <row r="126" spans="1:22" ht="15" thickBot="1">
      <c r="A126" s="48" t="s">
        <v>361</v>
      </c>
      <c r="B126" s="48" t="s">
        <v>20</v>
      </c>
      <c r="C126" s="48" t="s">
        <v>74</v>
      </c>
      <c r="D126" s="49" t="s">
        <v>75</v>
      </c>
      <c r="E126" s="50">
        <v>0</v>
      </c>
      <c r="F126" s="48" t="s">
        <v>76</v>
      </c>
      <c r="G126" s="48" t="s">
        <v>284</v>
      </c>
      <c r="H126" s="48" t="s">
        <v>125</v>
      </c>
      <c r="I126" s="48" t="s">
        <v>130</v>
      </c>
      <c r="J126" s="51"/>
      <c r="K126" s="51"/>
      <c r="L126" s="48" t="s">
        <v>80</v>
      </c>
      <c r="M126" s="48" t="s">
        <v>81</v>
      </c>
      <c r="N126" s="48" t="s">
        <v>249</v>
      </c>
      <c r="O126" s="48" t="s">
        <v>250</v>
      </c>
      <c r="P126" s="48" t="s">
        <v>285</v>
      </c>
      <c r="Q126" s="48" t="s">
        <v>286</v>
      </c>
      <c r="R126" s="48" t="s">
        <v>287</v>
      </c>
      <c r="S126" s="48" t="s">
        <v>288</v>
      </c>
      <c r="T126" s="48" t="s">
        <v>289</v>
      </c>
      <c r="U126" s="48" t="s">
        <v>290</v>
      </c>
      <c r="V126" s="52"/>
    </row>
    <row r="127" spans="1:22" ht="15" thickBot="1">
      <c r="A127" s="48" t="s">
        <v>362</v>
      </c>
      <c r="B127" s="48" t="s">
        <v>20</v>
      </c>
      <c r="C127" s="48" t="s">
        <v>74</v>
      </c>
      <c r="D127" s="49" t="s">
        <v>75</v>
      </c>
      <c r="E127" s="50">
        <v>0</v>
      </c>
      <c r="F127" s="48" t="s">
        <v>76</v>
      </c>
      <c r="G127" s="48" t="s">
        <v>284</v>
      </c>
      <c r="H127" s="48" t="s">
        <v>125</v>
      </c>
      <c r="I127" s="48" t="s">
        <v>130</v>
      </c>
      <c r="J127" s="51"/>
      <c r="K127" s="51"/>
      <c r="L127" s="48" t="s">
        <v>80</v>
      </c>
      <c r="M127" s="48" t="s">
        <v>81</v>
      </c>
      <c r="N127" s="48" t="s">
        <v>249</v>
      </c>
      <c r="O127" s="48" t="s">
        <v>250</v>
      </c>
      <c r="P127" s="48" t="s">
        <v>285</v>
      </c>
      <c r="Q127" s="48" t="s">
        <v>286</v>
      </c>
      <c r="R127" s="48" t="s">
        <v>287</v>
      </c>
      <c r="S127" s="48" t="s">
        <v>288</v>
      </c>
      <c r="T127" s="48" t="s">
        <v>289</v>
      </c>
      <c r="U127" s="48" t="s">
        <v>290</v>
      </c>
      <c r="V127" s="52"/>
    </row>
    <row r="128" spans="1:22" ht="15" thickBot="1">
      <c r="A128" s="48" t="s">
        <v>363</v>
      </c>
      <c r="B128" s="48" t="s">
        <v>20</v>
      </c>
      <c r="C128" s="48" t="s">
        <v>74</v>
      </c>
      <c r="D128" s="49" t="s">
        <v>75</v>
      </c>
      <c r="E128" s="50">
        <v>0</v>
      </c>
      <c r="F128" s="48" t="s">
        <v>76</v>
      </c>
      <c r="G128" s="48" t="s">
        <v>284</v>
      </c>
      <c r="H128" s="48" t="s">
        <v>301</v>
      </c>
      <c r="I128" s="48" t="s">
        <v>302</v>
      </c>
      <c r="J128" s="51"/>
      <c r="K128" s="51"/>
      <c r="L128" s="48" t="s">
        <v>80</v>
      </c>
      <c r="M128" s="48" t="s">
        <v>81</v>
      </c>
      <c r="N128" s="48" t="s">
        <v>249</v>
      </c>
      <c r="O128" s="48" t="s">
        <v>250</v>
      </c>
      <c r="P128" s="48" t="s">
        <v>285</v>
      </c>
      <c r="Q128" s="48" t="s">
        <v>286</v>
      </c>
      <c r="R128" s="48" t="s">
        <v>287</v>
      </c>
      <c r="S128" s="48" t="s">
        <v>288</v>
      </c>
      <c r="T128" s="48" t="s">
        <v>289</v>
      </c>
      <c r="U128" s="48" t="s">
        <v>290</v>
      </c>
      <c r="V128" s="52"/>
    </row>
    <row r="129" spans="1:22" ht="15" thickBot="1">
      <c r="A129" s="48" t="s">
        <v>364</v>
      </c>
      <c r="B129" s="48" t="s">
        <v>20</v>
      </c>
      <c r="C129" s="48" t="s">
        <v>74</v>
      </c>
      <c r="D129" s="49" t="s">
        <v>75</v>
      </c>
      <c r="E129" s="50">
        <v>0</v>
      </c>
      <c r="F129" s="48" t="s">
        <v>76</v>
      </c>
      <c r="G129" s="48" t="s">
        <v>284</v>
      </c>
      <c r="H129" s="48" t="s">
        <v>125</v>
      </c>
      <c r="I129" s="48" t="s">
        <v>130</v>
      </c>
      <c r="J129" s="51"/>
      <c r="K129" s="51"/>
      <c r="L129" s="48" t="s">
        <v>80</v>
      </c>
      <c r="M129" s="48" t="s">
        <v>81</v>
      </c>
      <c r="N129" s="48" t="s">
        <v>249</v>
      </c>
      <c r="O129" s="48" t="s">
        <v>250</v>
      </c>
      <c r="P129" s="48" t="s">
        <v>285</v>
      </c>
      <c r="Q129" s="48" t="s">
        <v>286</v>
      </c>
      <c r="R129" s="48" t="s">
        <v>287</v>
      </c>
      <c r="S129" s="48" t="s">
        <v>288</v>
      </c>
      <c r="T129" s="48" t="s">
        <v>289</v>
      </c>
      <c r="U129" s="48" t="s">
        <v>290</v>
      </c>
      <c r="V129" s="52"/>
    </row>
    <row r="130" spans="1:22" ht="15" thickBot="1">
      <c r="A130" s="48" t="s">
        <v>365</v>
      </c>
      <c r="B130" s="48" t="s">
        <v>20</v>
      </c>
      <c r="C130" s="48" t="s">
        <v>74</v>
      </c>
      <c r="D130" s="49" t="s">
        <v>75</v>
      </c>
      <c r="E130" s="50">
        <v>0</v>
      </c>
      <c r="F130" s="48" t="s">
        <v>76</v>
      </c>
      <c r="G130" s="48" t="s">
        <v>284</v>
      </c>
      <c r="H130" s="48" t="s">
        <v>125</v>
      </c>
      <c r="I130" s="48" t="s">
        <v>130</v>
      </c>
      <c r="J130" s="51"/>
      <c r="K130" s="51"/>
      <c r="L130" s="48" t="s">
        <v>80</v>
      </c>
      <c r="M130" s="48" t="s">
        <v>81</v>
      </c>
      <c r="N130" s="48" t="s">
        <v>249</v>
      </c>
      <c r="O130" s="48" t="s">
        <v>250</v>
      </c>
      <c r="P130" s="48" t="s">
        <v>285</v>
      </c>
      <c r="Q130" s="48" t="s">
        <v>286</v>
      </c>
      <c r="R130" s="48" t="s">
        <v>287</v>
      </c>
      <c r="S130" s="48" t="s">
        <v>288</v>
      </c>
      <c r="T130" s="48" t="s">
        <v>289</v>
      </c>
      <c r="U130" s="48" t="s">
        <v>290</v>
      </c>
      <c r="V130" s="52"/>
    </row>
    <row r="131" spans="1:22" ht="15" thickBot="1">
      <c r="A131" s="48" t="s">
        <v>366</v>
      </c>
      <c r="B131" s="48" t="s">
        <v>20</v>
      </c>
      <c r="C131" s="48" t="s">
        <v>74</v>
      </c>
      <c r="D131" s="49" t="s">
        <v>75</v>
      </c>
      <c r="E131" s="50">
        <v>0</v>
      </c>
      <c r="F131" s="48" t="s">
        <v>76</v>
      </c>
      <c r="G131" s="48" t="s">
        <v>284</v>
      </c>
      <c r="H131" s="48" t="s">
        <v>125</v>
      </c>
      <c r="I131" s="48" t="s">
        <v>130</v>
      </c>
      <c r="J131" s="51"/>
      <c r="K131" s="51"/>
      <c r="L131" s="48" t="s">
        <v>80</v>
      </c>
      <c r="M131" s="48" t="s">
        <v>81</v>
      </c>
      <c r="N131" s="48" t="s">
        <v>249</v>
      </c>
      <c r="O131" s="48" t="s">
        <v>250</v>
      </c>
      <c r="P131" s="48" t="s">
        <v>285</v>
      </c>
      <c r="Q131" s="48" t="s">
        <v>286</v>
      </c>
      <c r="R131" s="48" t="s">
        <v>287</v>
      </c>
      <c r="S131" s="48" t="s">
        <v>288</v>
      </c>
      <c r="T131" s="48" t="s">
        <v>289</v>
      </c>
      <c r="U131" s="48" t="s">
        <v>290</v>
      </c>
      <c r="V131" s="52"/>
    </row>
    <row r="132" spans="1:22" ht="15" thickBot="1">
      <c r="A132" s="48" t="s">
        <v>367</v>
      </c>
      <c r="B132" s="48" t="s">
        <v>20</v>
      </c>
      <c r="C132" s="48" t="s">
        <v>74</v>
      </c>
      <c r="D132" s="49" t="s">
        <v>75</v>
      </c>
      <c r="E132" s="50">
        <v>0</v>
      </c>
      <c r="F132" s="48" t="s">
        <v>76</v>
      </c>
      <c r="G132" s="48" t="s">
        <v>284</v>
      </c>
      <c r="H132" s="48" t="s">
        <v>125</v>
      </c>
      <c r="I132" s="48" t="s">
        <v>130</v>
      </c>
      <c r="J132" s="51"/>
      <c r="K132" s="51"/>
      <c r="L132" s="48" t="s">
        <v>80</v>
      </c>
      <c r="M132" s="48" t="s">
        <v>81</v>
      </c>
      <c r="N132" s="48" t="s">
        <v>249</v>
      </c>
      <c r="O132" s="48" t="s">
        <v>250</v>
      </c>
      <c r="P132" s="48" t="s">
        <v>285</v>
      </c>
      <c r="Q132" s="48" t="s">
        <v>286</v>
      </c>
      <c r="R132" s="48" t="s">
        <v>287</v>
      </c>
      <c r="S132" s="48" t="s">
        <v>288</v>
      </c>
      <c r="T132" s="48" t="s">
        <v>289</v>
      </c>
      <c r="U132" s="48" t="s">
        <v>290</v>
      </c>
      <c r="V132" s="52"/>
    </row>
    <row r="133" spans="1:22" ht="15" thickBot="1">
      <c r="A133" s="48" t="s">
        <v>368</v>
      </c>
      <c r="B133" s="48" t="s">
        <v>20</v>
      </c>
      <c r="C133" s="48" t="s">
        <v>74</v>
      </c>
      <c r="D133" s="49" t="s">
        <v>75</v>
      </c>
      <c r="E133" s="50">
        <v>0</v>
      </c>
      <c r="F133" s="48" t="s">
        <v>76</v>
      </c>
      <c r="G133" s="48" t="s">
        <v>284</v>
      </c>
      <c r="H133" s="48" t="s">
        <v>125</v>
      </c>
      <c r="I133" s="48" t="s">
        <v>130</v>
      </c>
      <c r="J133" s="51"/>
      <c r="K133" s="51"/>
      <c r="L133" s="48" t="s">
        <v>80</v>
      </c>
      <c r="M133" s="48" t="s">
        <v>81</v>
      </c>
      <c r="N133" s="48" t="s">
        <v>249</v>
      </c>
      <c r="O133" s="48" t="s">
        <v>250</v>
      </c>
      <c r="P133" s="48" t="s">
        <v>285</v>
      </c>
      <c r="Q133" s="48" t="s">
        <v>286</v>
      </c>
      <c r="R133" s="48" t="s">
        <v>287</v>
      </c>
      <c r="S133" s="48" t="s">
        <v>288</v>
      </c>
      <c r="T133" s="48" t="s">
        <v>289</v>
      </c>
      <c r="U133" s="48" t="s">
        <v>290</v>
      </c>
      <c r="V133" s="52"/>
    </row>
    <row r="134" spans="1:22" ht="15" thickBot="1">
      <c r="A134" s="48" t="s">
        <v>369</v>
      </c>
      <c r="B134" s="48" t="s">
        <v>20</v>
      </c>
      <c r="C134" s="48" t="s">
        <v>74</v>
      </c>
      <c r="D134" s="49" t="s">
        <v>75</v>
      </c>
      <c r="E134" s="50">
        <v>0</v>
      </c>
      <c r="F134" s="48" t="s">
        <v>76</v>
      </c>
      <c r="G134" s="48" t="s">
        <v>284</v>
      </c>
      <c r="H134" s="48" t="s">
        <v>125</v>
      </c>
      <c r="I134" s="48" t="s">
        <v>130</v>
      </c>
      <c r="J134" s="51"/>
      <c r="K134" s="51"/>
      <c r="L134" s="48" t="s">
        <v>80</v>
      </c>
      <c r="M134" s="48" t="s">
        <v>81</v>
      </c>
      <c r="N134" s="48" t="s">
        <v>249</v>
      </c>
      <c r="O134" s="48" t="s">
        <v>250</v>
      </c>
      <c r="P134" s="48" t="s">
        <v>285</v>
      </c>
      <c r="Q134" s="48" t="s">
        <v>286</v>
      </c>
      <c r="R134" s="48" t="s">
        <v>287</v>
      </c>
      <c r="S134" s="48" t="s">
        <v>288</v>
      </c>
      <c r="T134" s="48" t="s">
        <v>289</v>
      </c>
      <c r="U134" s="48" t="s">
        <v>290</v>
      </c>
      <c r="V134" s="52"/>
    </row>
    <row r="135" spans="1:22" ht="15" thickBot="1">
      <c r="A135" s="48" t="s">
        <v>370</v>
      </c>
      <c r="B135" s="48" t="s">
        <v>20</v>
      </c>
      <c r="C135" s="48" t="s">
        <v>74</v>
      </c>
      <c r="D135" s="49" t="s">
        <v>75</v>
      </c>
      <c r="E135" s="50">
        <v>0</v>
      </c>
      <c r="F135" s="48" t="s">
        <v>76</v>
      </c>
      <c r="G135" s="48" t="s">
        <v>284</v>
      </c>
      <c r="H135" s="48" t="s">
        <v>125</v>
      </c>
      <c r="I135" s="48" t="s">
        <v>130</v>
      </c>
      <c r="J135" s="51"/>
      <c r="K135" s="51"/>
      <c r="L135" s="48" t="s">
        <v>80</v>
      </c>
      <c r="M135" s="48" t="s">
        <v>81</v>
      </c>
      <c r="N135" s="48" t="s">
        <v>249</v>
      </c>
      <c r="O135" s="48" t="s">
        <v>250</v>
      </c>
      <c r="P135" s="48" t="s">
        <v>285</v>
      </c>
      <c r="Q135" s="48" t="s">
        <v>286</v>
      </c>
      <c r="R135" s="48" t="s">
        <v>287</v>
      </c>
      <c r="S135" s="48" t="s">
        <v>288</v>
      </c>
      <c r="T135" s="48" t="s">
        <v>289</v>
      </c>
      <c r="U135" s="48" t="s">
        <v>290</v>
      </c>
      <c r="V135" s="52"/>
    </row>
    <row r="136" spans="1:22" ht="15" thickBot="1">
      <c r="A136" s="48" t="s">
        <v>371</v>
      </c>
      <c r="B136" s="48" t="s">
        <v>20</v>
      </c>
      <c r="C136" s="48" t="s">
        <v>74</v>
      </c>
      <c r="D136" s="49" t="s">
        <v>75</v>
      </c>
      <c r="E136" s="50">
        <v>0</v>
      </c>
      <c r="F136" s="48" t="s">
        <v>76</v>
      </c>
      <c r="G136" s="48" t="s">
        <v>284</v>
      </c>
      <c r="H136" s="48" t="s">
        <v>125</v>
      </c>
      <c r="I136" s="48" t="s">
        <v>130</v>
      </c>
      <c r="J136" s="51"/>
      <c r="K136" s="51"/>
      <c r="L136" s="48" t="s">
        <v>80</v>
      </c>
      <c r="M136" s="48" t="s">
        <v>81</v>
      </c>
      <c r="N136" s="48" t="s">
        <v>249</v>
      </c>
      <c r="O136" s="48" t="s">
        <v>250</v>
      </c>
      <c r="P136" s="48" t="s">
        <v>285</v>
      </c>
      <c r="Q136" s="48" t="s">
        <v>286</v>
      </c>
      <c r="R136" s="48" t="s">
        <v>287</v>
      </c>
      <c r="S136" s="48" t="s">
        <v>288</v>
      </c>
      <c r="T136" s="48" t="s">
        <v>289</v>
      </c>
      <c r="U136" s="48" t="s">
        <v>290</v>
      </c>
      <c r="V136" s="52"/>
    </row>
    <row r="137" spans="1:22" ht="15" thickBot="1">
      <c r="A137" s="48" t="s">
        <v>372</v>
      </c>
      <c r="B137" s="48" t="s">
        <v>20</v>
      </c>
      <c r="C137" s="48" t="s">
        <v>74</v>
      </c>
      <c r="D137" s="49" t="s">
        <v>75</v>
      </c>
      <c r="E137" s="50">
        <v>0</v>
      </c>
      <c r="F137" s="48" t="s">
        <v>76</v>
      </c>
      <c r="G137" s="48" t="s">
        <v>284</v>
      </c>
      <c r="H137" s="48" t="s">
        <v>125</v>
      </c>
      <c r="I137" s="48" t="s">
        <v>130</v>
      </c>
      <c r="J137" s="51"/>
      <c r="K137" s="51"/>
      <c r="L137" s="48" t="s">
        <v>80</v>
      </c>
      <c r="M137" s="48" t="s">
        <v>81</v>
      </c>
      <c r="N137" s="48" t="s">
        <v>249</v>
      </c>
      <c r="O137" s="48" t="s">
        <v>250</v>
      </c>
      <c r="P137" s="48" t="s">
        <v>285</v>
      </c>
      <c r="Q137" s="48" t="s">
        <v>286</v>
      </c>
      <c r="R137" s="48" t="s">
        <v>287</v>
      </c>
      <c r="S137" s="48" t="s">
        <v>288</v>
      </c>
      <c r="T137" s="48" t="s">
        <v>289</v>
      </c>
      <c r="U137" s="48" t="s">
        <v>290</v>
      </c>
      <c r="V137" s="52"/>
    </row>
    <row r="138" spans="1:22" ht="15" thickBot="1">
      <c r="A138" s="48" t="s">
        <v>373</v>
      </c>
      <c r="B138" s="48" t="s">
        <v>20</v>
      </c>
      <c r="C138" s="48" t="s">
        <v>74</v>
      </c>
      <c r="D138" s="49" t="s">
        <v>75</v>
      </c>
      <c r="E138" s="50">
        <v>0</v>
      </c>
      <c r="F138" s="48" t="s">
        <v>76</v>
      </c>
      <c r="G138" s="48" t="s">
        <v>284</v>
      </c>
      <c r="H138" s="48" t="s">
        <v>301</v>
      </c>
      <c r="I138" s="48" t="s">
        <v>302</v>
      </c>
      <c r="J138" s="51"/>
      <c r="K138" s="51"/>
      <c r="L138" s="48" t="s">
        <v>80</v>
      </c>
      <c r="M138" s="48" t="s">
        <v>81</v>
      </c>
      <c r="N138" s="48" t="s">
        <v>249</v>
      </c>
      <c r="O138" s="48" t="s">
        <v>250</v>
      </c>
      <c r="P138" s="48" t="s">
        <v>285</v>
      </c>
      <c r="Q138" s="48" t="s">
        <v>286</v>
      </c>
      <c r="R138" s="48" t="s">
        <v>287</v>
      </c>
      <c r="S138" s="48" t="s">
        <v>288</v>
      </c>
      <c r="T138" s="48" t="s">
        <v>289</v>
      </c>
      <c r="U138" s="48" t="s">
        <v>290</v>
      </c>
      <c r="V138" s="52"/>
    </row>
    <row r="139" spans="1:22" ht="15" thickBot="1">
      <c r="A139" s="48" t="s">
        <v>374</v>
      </c>
      <c r="B139" s="48" t="s">
        <v>20</v>
      </c>
      <c r="C139" s="48" t="s">
        <v>74</v>
      </c>
      <c r="D139" s="49" t="s">
        <v>75</v>
      </c>
      <c r="E139" s="50">
        <v>0</v>
      </c>
      <c r="F139" s="48" t="s">
        <v>76</v>
      </c>
      <c r="G139" s="48" t="s">
        <v>284</v>
      </c>
      <c r="H139" s="48" t="s">
        <v>301</v>
      </c>
      <c r="I139" s="48" t="s">
        <v>302</v>
      </c>
      <c r="J139" s="51"/>
      <c r="K139" s="51"/>
      <c r="L139" s="48" t="s">
        <v>80</v>
      </c>
      <c r="M139" s="48" t="s">
        <v>81</v>
      </c>
      <c r="N139" s="48" t="s">
        <v>249</v>
      </c>
      <c r="O139" s="48" t="s">
        <v>250</v>
      </c>
      <c r="P139" s="48" t="s">
        <v>285</v>
      </c>
      <c r="Q139" s="48" t="s">
        <v>286</v>
      </c>
      <c r="R139" s="48" t="s">
        <v>287</v>
      </c>
      <c r="S139" s="48" t="s">
        <v>288</v>
      </c>
      <c r="T139" s="48" t="s">
        <v>289</v>
      </c>
      <c r="U139" s="48" t="s">
        <v>290</v>
      </c>
      <c r="V139" s="52"/>
    </row>
    <row r="140" spans="1:22" ht="15" thickBot="1">
      <c r="A140" s="48" t="s">
        <v>375</v>
      </c>
      <c r="B140" s="48" t="s">
        <v>20</v>
      </c>
      <c r="C140" s="48" t="s">
        <v>74</v>
      </c>
      <c r="D140" s="49" t="s">
        <v>75</v>
      </c>
      <c r="E140" s="50">
        <v>0</v>
      </c>
      <c r="F140" s="48" t="s">
        <v>76</v>
      </c>
      <c r="G140" s="48" t="s">
        <v>284</v>
      </c>
      <c r="H140" s="48" t="s">
        <v>301</v>
      </c>
      <c r="I140" s="48" t="s">
        <v>302</v>
      </c>
      <c r="J140" s="51"/>
      <c r="K140" s="51"/>
      <c r="L140" s="48" t="s">
        <v>80</v>
      </c>
      <c r="M140" s="48" t="s">
        <v>81</v>
      </c>
      <c r="N140" s="48" t="s">
        <v>249</v>
      </c>
      <c r="O140" s="48" t="s">
        <v>250</v>
      </c>
      <c r="P140" s="48" t="s">
        <v>285</v>
      </c>
      <c r="Q140" s="48" t="s">
        <v>286</v>
      </c>
      <c r="R140" s="48" t="s">
        <v>287</v>
      </c>
      <c r="S140" s="48" t="s">
        <v>288</v>
      </c>
      <c r="T140" s="48" t="s">
        <v>289</v>
      </c>
      <c r="U140" s="48" t="s">
        <v>290</v>
      </c>
      <c r="V140" s="52"/>
    </row>
    <row r="141" spans="1:22" ht="15" thickBot="1">
      <c r="A141" s="48" t="s">
        <v>376</v>
      </c>
      <c r="B141" s="48" t="s">
        <v>20</v>
      </c>
      <c r="C141" s="48" t="s">
        <v>74</v>
      </c>
      <c r="D141" s="49" t="s">
        <v>75</v>
      </c>
      <c r="E141" s="50">
        <v>0</v>
      </c>
      <c r="F141" s="48" t="s">
        <v>76</v>
      </c>
      <c r="G141" s="48" t="s">
        <v>284</v>
      </c>
      <c r="H141" s="48" t="s">
        <v>301</v>
      </c>
      <c r="I141" s="48" t="s">
        <v>302</v>
      </c>
      <c r="J141" s="51"/>
      <c r="K141" s="51"/>
      <c r="L141" s="48" t="s">
        <v>80</v>
      </c>
      <c r="M141" s="48" t="s">
        <v>81</v>
      </c>
      <c r="N141" s="48" t="s">
        <v>249</v>
      </c>
      <c r="O141" s="48" t="s">
        <v>250</v>
      </c>
      <c r="P141" s="48" t="s">
        <v>285</v>
      </c>
      <c r="Q141" s="48" t="s">
        <v>286</v>
      </c>
      <c r="R141" s="48" t="s">
        <v>287</v>
      </c>
      <c r="S141" s="48" t="s">
        <v>288</v>
      </c>
      <c r="T141" s="48" t="s">
        <v>289</v>
      </c>
      <c r="U141" s="48" t="s">
        <v>290</v>
      </c>
      <c r="V141" s="52"/>
    </row>
    <row r="142" spans="1:22" ht="15" thickBot="1">
      <c r="A142" s="48" t="s">
        <v>377</v>
      </c>
      <c r="B142" s="48" t="s">
        <v>20</v>
      </c>
      <c r="C142" s="48" t="s">
        <v>74</v>
      </c>
      <c r="D142" s="49" t="s">
        <v>75</v>
      </c>
      <c r="E142" s="50">
        <v>0</v>
      </c>
      <c r="F142" s="48" t="s">
        <v>76</v>
      </c>
      <c r="G142" s="48" t="s">
        <v>284</v>
      </c>
      <c r="H142" s="48" t="s">
        <v>125</v>
      </c>
      <c r="I142" s="48" t="s">
        <v>130</v>
      </c>
      <c r="J142" s="51"/>
      <c r="K142" s="51"/>
      <c r="L142" s="48" t="s">
        <v>80</v>
      </c>
      <c r="M142" s="48" t="s">
        <v>81</v>
      </c>
      <c r="N142" s="48" t="s">
        <v>249</v>
      </c>
      <c r="O142" s="48" t="s">
        <v>250</v>
      </c>
      <c r="P142" s="48" t="s">
        <v>285</v>
      </c>
      <c r="Q142" s="48" t="s">
        <v>286</v>
      </c>
      <c r="R142" s="48" t="s">
        <v>287</v>
      </c>
      <c r="S142" s="48" t="s">
        <v>288</v>
      </c>
      <c r="T142" s="48" t="s">
        <v>289</v>
      </c>
      <c r="U142" s="48" t="s">
        <v>290</v>
      </c>
      <c r="V142" s="52"/>
    </row>
    <row r="143" spans="1:22" ht="15" thickBot="1">
      <c r="A143" s="48" t="s">
        <v>378</v>
      </c>
      <c r="B143" s="48" t="s">
        <v>20</v>
      </c>
      <c r="C143" s="48" t="s">
        <v>74</v>
      </c>
      <c r="D143" s="49" t="s">
        <v>75</v>
      </c>
      <c r="E143" s="50">
        <v>0</v>
      </c>
      <c r="F143" s="48" t="s">
        <v>76</v>
      </c>
      <c r="G143" s="48" t="s">
        <v>284</v>
      </c>
      <c r="H143" s="48" t="s">
        <v>125</v>
      </c>
      <c r="I143" s="48" t="s">
        <v>130</v>
      </c>
      <c r="J143" s="51"/>
      <c r="K143" s="51"/>
      <c r="L143" s="48" t="s">
        <v>80</v>
      </c>
      <c r="M143" s="48" t="s">
        <v>81</v>
      </c>
      <c r="N143" s="48" t="s">
        <v>249</v>
      </c>
      <c r="O143" s="48" t="s">
        <v>250</v>
      </c>
      <c r="P143" s="48" t="s">
        <v>285</v>
      </c>
      <c r="Q143" s="48" t="s">
        <v>286</v>
      </c>
      <c r="R143" s="48" t="s">
        <v>287</v>
      </c>
      <c r="S143" s="48" t="s">
        <v>288</v>
      </c>
      <c r="T143" s="48" t="s">
        <v>289</v>
      </c>
      <c r="U143" s="48" t="s">
        <v>290</v>
      </c>
      <c r="V143" s="52"/>
    </row>
    <row r="144" spans="1:22" ht="15" thickBot="1">
      <c r="A144" s="48" t="s">
        <v>379</v>
      </c>
      <c r="B144" s="48" t="s">
        <v>20</v>
      </c>
      <c r="C144" s="48" t="s">
        <v>74</v>
      </c>
      <c r="D144" s="49" t="s">
        <v>75</v>
      </c>
      <c r="E144" s="50">
        <v>0</v>
      </c>
      <c r="F144" s="48" t="s">
        <v>76</v>
      </c>
      <c r="G144" s="48" t="s">
        <v>284</v>
      </c>
      <c r="H144" s="48" t="s">
        <v>125</v>
      </c>
      <c r="I144" s="48" t="s">
        <v>130</v>
      </c>
      <c r="J144" s="51"/>
      <c r="K144" s="51"/>
      <c r="L144" s="48" t="s">
        <v>80</v>
      </c>
      <c r="M144" s="48" t="s">
        <v>81</v>
      </c>
      <c r="N144" s="48" t="s">
        <v>249</v>
      </c>
      <c r="O144" s="48" t="s">
        <v>250</v>
      </c>
      <c r="P144" s="48" t="s">
        <v>285</v>
      </c>
      <c r="Q144" s="48" t="s">
        <v>286</v>
      </c>
      <c r="R144" s="48" t="s">
        <v>287</v>
      </c>
      <c r="S144" s="48" t="s">
        <v>288</v>
      </c>
      <c r="T144" s="48" t="s">
        <v>289</v>
      </c>
      <c r="U144" s="48" t="s">
        <v>290</v>
      </c>
      <c r="V144" s="52"/>
    </row>
    <row r="145" spans="1:22" ht="15" thickBot="1">
      <c r="A145" s="48" t="s">
        <v>380</v>
      </c>
      <c r="B145" s="48" t="s">
        <v>20</v>
      </c>
      <c r="C145" s="48" t="s">
        <v>74</v>
      </c>
      <c r="D145" s="49" t="s">
        <v>75</v>
      </c>
      <c r="E145" s="50">
        <v>0</v>
      </c>
      <c r="F145" s="48" t="s">
        <v>76</v>
      </c>
      <c r="G145" s="48" t="s">
        <v>284</v>
      </c>
      <c r="H145" s="48" t="s">
        <v>125</v>
      </c>
      <c r="I145" s="48" t="s">
        <v>130</v>
      </c>
      <c r="J145" s="51"/>
      <c r="K145" s="51"/>
      <c r="L145" s="48" t="s">
        <v>80</v>
      </c>
      <c r="M145" s="48" t="s">
        <v>81</v>
      </c>
      <c r="N145" s="48" t="s">
        <v>249</v>
      </c>
      <c r="O145" s="48" t="s">
        <v>250</v>
      </c>
      <c r="P145" s="48" t="s">
        <v>285</v>
      </c>
      <c r="Q145" s="48" t="s">
        <v>286</v>
      </c>
      <c r="R145" s="48" t="s">
        <v>287</v>
      </c>
      <c r="S145" s="48" t="s">
        <v>288</v>
      </c>
      <c r="T145" s="48" t="s">
        <v>289</v>
      </c>
      <c r="U145" s="48" t="s">
        <v>290</v>
      </c>
      <c r="V145" s="52"/>
    </row>
    <row r="146" spans="1:22" ht="15" thickBot="1">
      <c r="A146" s="48" t="s">
        <v>381</v>
      </c>
      <c r="B146" s="48" t="s">
        <v>20</v>
      </c>
      <c r="C146" s="48" t="s">
        <v>74</v>
      </c>
      <c r="D146" s="49" t="s">
        <v>75</v>
      </c>
      <c r="E146" s="50">
        <v>0</v>
      </c>
      <c r="F146" s="48" t="s">
        <v>76</v>
      </c>
      <c r="G146" s="48" t="s">
        <v>284</v>
      </c>
      <c r="H146" s="48" t="s">
        <v>382</v>
      </c>
      <c r="I146" s="48" t="s">
        <v>302</v>
      </c>
      <c r="J146" s="51"/>
      <c r="K146" s="51"/>
      <c r="L146" s="48" t="s">
        <v>80</v>
      </c>
      <c r="M146" s="48" t="s">
        <v>81</v>
      </c>
      <c r="N146" s="48" t="s">
        <v>249</v>
      </c>
      <c r="O146" s="48" t="s">
        <v>250</v>
      </c>
      <c r="P146" s="48" t="s">
        <v>285</v>
      </c>
      <c r="Q146" s="48" t="s">
        <v>286</v>
      </c>
      <c r="R146" s="48" t="s">
        <v>287</v>
      </c>
      <c r="S146" s="48" t="s">
        <v>288</v>
      </c>
      <c r="T146" s="48" t="s">
        <v>289</v>
      </c>
      <c r="U146" s="48" t="s">
        <v>290</v>
      </c>
      <c r="V146" s="52"/>
    </row>
    <row r="147" spans="1:22" ht="15" thickBot="1">
      <c r="A147" s="48" t="s">
        <v>383</v>
      </c>
      <c r="B147" s="48" t="s">
        <v>20</v>
      </c>
      <c r="C147" s="48" t="s">
        <v>74</v>
      </c>
      <c r="D147" s="49" t="s">
        <v>75</v>
      </c>
      <c r="E147" s="50">
        <v>0</v>
      </c>
      <c r="F147" s="48" t="s">
        <v>76</v>
      </c>
      <c r="G147" s="48" t="s">
        <v>284</v>
      </c>
      <c r="H147" s="48" t="s">
        <v>384</v>
      </c>
      <c r="I147" s="48" t="s">
        <v>302</v>
      </c>
      <c r="J147" s="51"/>
      <c r="K147" s="51"/>
      <c r="L147" s="48" t="s">
        <v>80</v>
      </c>
      <c r="M147" s="48" t="s">
        <v>81</v>
      </c>
      <c r="N147" s="48" t="s">
        <v>249</v>
      </c>
      <c r="O147" s="48" t="s">
        <v>250</v>
      </c>
      <c r="P147" s="48" t="s">
        <v>285</v>
      </c>
      <c r="Q147" s="48" t="s">
        <v>286</v>
      </c>
      <c r="R147" s="48" t="s">
        <v>287</v>
      </c>
      <c r="S147" s="48" t="s">
        <v>288</v>
      </c>
      <c r="T147" s="48" t="s">
        <v>289</v>
      </c>
      <c r="U147" s="48" t="s">
        <v>290</v>
      </c>
      <c r="V147" s="52"/>
    </row>
    <row r="148" spans="1:22" ht="15" thickBot="1">
      <c r="A148" s="48" t="s">
        <v>385</v>
      </c>
      <c r="B148" s="48" t="s">
        <v>20</v>
      </c>
      <c r="C148" s="48" t="s">
        <v>74</v>
      </c>
      <c r="D148" s="49" t="s">
        <v>75</v>
      </c>
      <c r="E148" s="50">
        <v>0</v>
      </c>
      <c r="F148" s="48" t="s">
        <v>76</v>
      </c>
      <c r="G148" s="48" t="s">
        <v>284</v>
      </c>
      <c r="H148" s="48" t="s">
        <v>125</v>
      </c>
      <c r="I148" s="48" t="s">
        <v>130</v>
      </c>
      <c r="J148" s="51"/>
      <c r="K148" s="51"/>
      <c r="L148" s="48" t="s">
        <v>80</v>
      </c>
      <c r="M148" s="48" t="s">
        <v>81</v>
      </c>
      <c r="N148" s="48" t="s">
        <v>249</v>
      </c>
      <c r="O148" s="48" t="s">
        <v>250</v>
      </c>
      <c r="P148" s="48" t="s">
        <v>285</v>
      </c>
      <c r="Q148" s="48" t="s">
        <v>286</v>
      </c>
      <c r="R148" s="48" t="s">
        <v>287</v>
      </c>
      <c r="S148" s="48" t="s">
        <v>288</v>
      </c>
      <c r="T148" s="48" t="s">
        <v>289</v>
      </c>
      <c r="U148" s="48" t="s">
        <v>290</v>
      </c>
      <c r="V148" s="52"/>
    </row>
    <row r="149" spans="1:22" ht="15" thickBot="1">
      <c r="A149" s="48" t="s">
        <v>386</v>
      </c>
      <c r="B149" s="48" t="s">
        <v>20</v>
      </c>
      <c r="C149" s="48" t="s">
        <v>74</v>
      </c>
      <c r="D149" s="49" t="s">
        <v>75</v>
      </c>
      <c r="E149" s="50">
        <v>0</v>
      </c>
      <c r="F149" s="48" t="s">
        <v>76</v>
      </c>
      <c r="G149" s="48" t="s">
        <v>284</v>
      </c>
      <c r="H149" s="48" t="s">
        <v>125</v>
      </c>
      <c r="I149" s="48" t="s">
        <v>130</v>
      </c>
      <c r="J149" s="51"/>
      <c r="K149" s="51"/>
      <c r="L149" s="48" t="s">
        <v>80</v>
      </c>
      <c r="M149" s="48" t="s">
        <v>81</v>
      </c>
      <c r="N149" s="48" t="s">
        <v>249</v>
      </c>
      <c r="O149" s="48" t="s">
        <v>250</v>
      </c>
      <c r="P149" s="48" t="s">
        <v>285</v>
      </c>
      <c r="Q149" s="48" t="s">
        <v>286</v>
      </c>
      <c r="R149" s="48" t="s">
        <v>287</v>
      </c>
      <c r="S149" s="48" t="s">
        <v>288</v>
      </c>
      <c r="T149" s="48" t="s">
        <v>289</v>
      </c>
      <c r="U149" s="48" t="s">
        <v>290</v>
      </c>
      <c r="V149" s="52"/>
    </row>
    <row r="150" spans="1:22" ht="15" thickBot="1">
      <c r="A150" s="48" t="s">
        <v>387</v>
      </c>
      <c r="B150" s="48" t="s">
        <v>20</v>
      </c>
      <c r="C150" s="48" t="s">
        <v>74</v>
      </c>
      <c r="D150" s="49" t="s">
        <v>75</v>
      </c>
      <c r="E150" s="50">
        <v>0</v>
      </c>
      <c r="F150" s="48" t="s">
        <v>76</v>
      </c>
      <c r="G150" s="48" t="s">
        <v>284</v>
      </c>
      <c r="H150" s="48" t="s">
        <v>125</v>
      </c>
      <c r="I150" s="48" t="s">
        <v>130</v>
      </c>
      <c r="J150" s="51"/>
      <c r="K150" s="51"/>
      <c r="L150" s="48" t="s">
        <v>80</v>
      </c>
      <c r="M150" s="48" t="s">
        <v>81</v>
      </c>
      <c r="N150" s="48" t="s">
        <v>249</v>
      </c>
      <c r="O150" s="48" t="s">
        <v>250</v>
      </c>
      <c r="P150" s="48" t="s">
        <v>285</v>
      </c>
      <c r="Q150" s="48" t="s">
        <v>286</v>
      </c>
      <c r="R150" s="48" t="s">
        <v>287</v>
      </c>
      <c r="S150" s="48" t="s">
        <v>288</v>
      </c>
      <c r="T150" s="48" t="s">
        <v>289</v>
      </c>
      <c r="U150" s="48" t="s">
        <v>290</v>
      </c>
      <c r="V150" s="52"/>
    </row>
    <row r="151" spans="1:22" ht="15" thickBot="1">
      <c r="A151" s="48" t="s">
        <v>388</v>
      </c>
      <c r="B151" s="48" t="s">
        <v>20</v>
      </c>
      <c r="C151" s="48" t="s">
        <v>74</v>
      </c>
      <c r="D151" s="49" t="s">
        <v>75</v>
      </c>
      <c r="E151" s="50">
        <v>0</v>
      </c>
      <c r="F151" s="48" t="s">
        <v>76</v>
      </c>
      <c r="G151" s="48" t="s">
        <v>284</v>
      </c>
      <c r="H151" s="48" t="s">
        <v>125</v>
      </c>
      <c r="I151" s="48" t="s">
        <v>130</v>
      </c>
      <c r="J151" s="51"/>
      <c r="K151" s="51"/>
      <c r="L151" s="48" t="s">
        <v>80</v>
      </c>
      <c r="M151" s="48" t="s">
        <v>81</v>
      </c>
      <c r="N151" s="48" t="s">
        <v>249</v>
      </c>
      <c r="O151" s="48" t="s">
        <v>250</v>
      </c>
      <c r="P151" s="48" t="s">
        <v>285</v>
      </c>
      <c r="Q151" s="48" t="s">
        <v>286</v>
      </c>
      <c r="R151" s="48" t="s">
        <v>287</v>
      </c>
      <c r="S151" s="48" t="s">
        <v>288</v>
      </c>
      <c r="T151" s="48" t="s">
        <v>289</v>
      </c>
      <c r="U151" s="48" t="s">
        <v>290</v>
      </c>
      <c r="V151" s="52"/>
    </row>
    <row r="152" spans="1:22" ht="15" thickBot="1">
      <c r="A152" s="48" t="s">
        <v>389</v>
      </c>
      <c r="B152" s="48" t="s">
        <v>20</v>
      </c>
      <c r="C152" s="48" t="s">
        <v>74</v>
      </c>
      <c r="D152" s="49" t="s">
        <v>75</v>
      </c>
      <c r="E152" s="50">
        <v>0</v>
      </c>
      <c r="F152" s="48" t="s">
        <v>76</v>
      </c>
      <c r="G152" s="48" t="s">
        <v>284</v>
      </c>
      <c r="H152" s="48" t="s">
        <v>125</v>
      </c>
      <c r="I152" s="48" t="s">
        <v>130</v>
      </c>
      <c r="J152" s="51"/>
      <c r="K152" s="51"/>
      <c r="L152" s="48" t="s">
        <v>80</v>
      </c>
      <c r="M152" s="48" t="s">
        <v>81</v>
      </c>
      <c r="N152" s="48" t="s">
        <v>249</v>
      </c>
      <c r="O152" s="48" t="s">
        <v>250</v>
      </c>
      <c r="P152" s="48" t="s">
        <v>285</v>
      </c>
      <c r="Q152" s="48" t="s">
        <v>286</v>
      </c>
      <c r="R152" s="48" t="s">
        <v>287</v>
      </c>
      <c r="S152" s="48" t="s">
        <v>288</v>
      </c>
      <c r="T152" s="48" t="s">
        <v>289</v>
      </c>
      <c r="U152" s="48" t="s">
        <v>290</v>
      </c>
      <c r="V152" s="52"/>
    </row>
    <row r="153" spans="1:22" ht="15" thickBot="1">
      <c r="A153" s="48" t="s">
        <v>390</v>
      </c>
      <c r="B153" s="48" t="s">
        <v>20</v>
      </c>
      <c r="C153" s="48" t="s">
        <v>74</v>
      </c>
      <c r="D153" s="49" t="s">
        <v>75</v>
      </c>
      <c r="E153" s="50">
        <v>0</v>
      </c>
      <c r="F153" s="48" t="s">
        <v>76</v>
      </c>
      <c r="G153" s="48" t="s">
        <v>284</v>
      </c>
      <c r="H153" s="48" t="s">
        <v>125</v>
      </c>
      <c r="I153" s="48" t="s">
        <v>130</v>
      </c>
      <c r="J153" s="51"/>
      <c r="K153" s="51"/>
      <c r="L153" s="48" t="s">
        <v>80</v>
      </c>
      <c r="M153" s="48" t="s">
        <v>81</v>
      </c>
      <c r="N153" s="48" t="s">
        <v>249</v>
      </c>
      <c r="O153" s="48" t="s">
        <v>250</v>
      </c>
      <c r="P153" s="48" t="s">
        <v>285</v>
      </c>
      <c r="Q153" s="48" t="s">
        <v>286</v>
      </c>
      <c r="R153" s="48" t="s">
        <v>287</v>
      </c>
      <c r="S153" s="48" t="s">
        <v>288</v>
      </c>
      <c r="T153" s="48" t="s">
        <v>289</v>
      </c>
      <c r="U153" s="48" t="s">
        <v>290</v>
      </c>
      <c r="V153" s="52"/>
    </row>
    <row r="154" spans="1:22" ht="15" thickBot="1">
      <c r="A154" s="48" t="s">
        <v>391</v>
      </c>
      <c r="B154" s="48" t="s">
        <v>20</v>
      </c>
      <c r="C154" s="48" t="s">
        <v>74</v>
      </c>
      <c r="D154" s="49" t="s">
        <v>75</v>
      </c>
      <c r="E154" s="50">
        <v>0</v>
      </c>
      <c r="F154" s="48" t="s">
        <v>76</v>
      </c>
      <c r="G154" s="48" t="s">
        <v>284</v>
      </c>
      <c r="H154" s="48" t="s">
        <v>125</v>
      </c>
      <c r="I154" s="48" t="s">
        <v>130</v>
      </c>
      <c r="J154" s="51"/>
      <c r="K154" s="51"/>
      <c r="L154" s="48" t="s">
        <v>80</v>
      </c>
      <c r="M154" s="48" t="s">
        <v>81</v>
      </c>
      <c r="N154" s="48" t="s">
        <v>249</v>
      </c>
      <c r="O154" s="48" t="s">
        <v>250</v>
      </c>
      <c r="P154" s="48" t="s">
        <v>285</v>
      </c>
      <c r="Q154" s="48" t="s">
        <v>286</v>
      </c>
      <c r="R154" s="48" t="s">
        <v>287</v>
      </c>
      <c r="S154" s="48" t="s">
        <v>288</v>
      </c>
      <c r="T154" s="48" t="s">
        <v>289</v>
      </c>
      <c r="U154" s="48" t="s">
        <v>290</v>
      </c>
      <c r="V154" s="52"/>
    </row>
    <row r="155" spans="1:22" ht="15" thickBot="1">
      <c r="A155" s="48" t="s">
        <v>392</v>
      </c>
      <c r="B155" s="48" t="s">
        <v>20</v>
      </c>
      <c r="C155" s="48" t="s">
        <v>74</v>
      </c>
      <c r="D155" s="49" t="s">
        <v>75</v>
      </c>
      <c r="E155" s="50">
        <v>0</v>
      </c>
      <c r="F155" s="48" t="s">
        <v>76</v>
      </c>
      <c r="G155" s="48" t="s">
        <v>284</v>
      </c>
      <c r="H155" s="48" t="s">
        <v>125</v>
      </c>
      <c r="I155" s="48" t="s">
        <v>130</v>
      </c>
      <c r="J155" s="51"/>
      <c r="K155" s="51"/>
      <c r="L155" s="48" t="s">
        <v>80</v>
      </c>
      <c r="M155" s="48" t="s">
        <v>81</v>
      </c>
      <c r="N155" s="48" t="s">
        <v>249</v>
      </c>
      <c r="O155" s="48" t="s">
        <v>250</v>
      </c>
      <c r="P155" s="48" t="s">
        <v>285</v>
      </c>
      <c r="Q155" s="48" t="s">
        <v>286</v>
      </c>
      <c r="R155" s="48" t="s">
        <v>287</v>
      </c>
      <c r="S155" s="48" t="s">
        <v>288</v>
      </c>
      <c r="T155" s="48" t="s">
        <v>289</v>
      </c>
      <c r="U155" s="48" t="s">
        <v>290</v>
      </c>
      <c r="V155" s="52"/>
    </row>
    <row r="156" spans="1:22" ht="15" thickBot="1">
      <c r="A156" s="48" t="s">
        <v>393</v>
      </c>
      <c r="B156" s="48" t="s">
        <v>20</v>
      </c>
      <c r="C156" s="48" t="s">
        <v>74</v>
      </c>
      <c r="D156" s="49" t="s">
        <v>75</v>
      </c>
      <c r="E156" s="50">
        <v>0</v>
      </c>
      <c r="F156" s="48" t="s">
        <v>76</v>
      </c>
      <c r="G156" s="48" t="s">
        <v>284</v>
      </c>
      <c r="H156" s="48" t="s">
        <v>125</v>
      </c>
      <c r="I156" s="48" t="s">
        <v>130</v>
      </c>
      <c r="J156" s="51"/>
      <c r="K156" s="51"/>
      <c r="L156" s="48" t="s">
        <v>80</v>
      </c>
      <c r="M156" s="48" t="s">
        <v>81</v>
      </c>
      <c r="N156" s="48" t="s">
        <v>249</v>
      </c>
      <c r="O156" s="48" t="s">
        <v>250</v>
      </c>
      <c r="P156" s="48" t="s">
        <v>285</v>
      </c>
      <c r="Q156" s="48" t="s">
        <v>286</v>
      </c>
      <c r="R156" s="48" t="s">
        <v>287</v>
      </c>
      <c r="S156" s="48" t="s">
        <v>288</v>
      </c>
      <c r="T156" s="48" t="s">
        <v>289</v>
      </c>
      <c r="U156" s="48" t="s">
        <v>290</v>
      </c>
      <c r="V156" s="52"/>
    </row>
    <row r="157" spans="1:22" ht="15" thickBot="1">
      <c r="A157" s="48" t="s">
        <v>394</v>
      </c>
      <c r="B157" s="48" t="s">
        <v>20</v>
      </c>
      <c r="C157" s="48" t="s">
        <v>74</v>
      </c>
      <c r="D157" s="49" t="s">
        <v>75</v>
      </c>
      <c r="E157" s="50">
        <v>0</v>
      </c>
      <c r="F157" s="48" t="s">
        <v>76</v>
      </c>
      <c r="G157" s="48" t="s">
        <v>284</v>
      </c>
      <c r="H157" s="48" t="s">
        <v>125</v>
      </c>
      <c r="I157" s="48" t="s">
        <v>130</v>
      </c>
      <c r="J157" s="51"/>
      <c r="K157" s="51"/>
      <c r="L157" s="48" t="s">
        <v>80</v>
      </c>
      <c r="M157" s="48" t="s">
        <v>81</v>
      </c>
      <c r="N157" s="48" t="s">
        <v>249</v>
      </c>
      <c r="O157" s="48" t="s">
        <v>250</v>
      </c>
      <c r="P157" s="48" t="s">
        <v>285</v>
      </c>
      <c r="Q157" s="48" t="s">
        <v>286</v>
      </c>
      <c r="R157" s="48" t="s">
        <v>287</v>
      </c>
      <c r="S157" s="48" t="s">
        <v>288</v>
      </c>
      <c r="T157" s="48" t="s">
        <v>289</v>
      </c>
      <c r="U157" s="48" t="s">
        <v>290</v>
      </c>
      <c r="V157" s="52"/>
    </row>
    <row r="158" spans="1:22" ht="15" thickBot="1">
      <c r="A158" s="48" t="s">
        <v>395</v>
      </c>
      <c r="B158" s="48" t="s">
        <v>20</v>
      </c>
      <c r="C158" s="48" t="s">
        <v>74</v>
      </c>
      <c r="D158" s="49" t="s">
        <v>75</v>
      </c>
      <c r="E158" s="50">
        <v>0</v>
      </c>
      <c r="F158" s="48" t="s">
        <v>76</v>
      </c>
      <c r="G158" s="48" t="s">
        <v>284</v>
      </c>
      <c r="H158" s="48" t="s">
        <v>125</v>
      </c>
      <c r="I158" s="48" t="s">
        <v>130</v>
      </c>
      <c r="J158" s="51"/>
      <c r="K158" s="51"/>
      <c r="L158" s="48" t="s">
        <v>80</v>
      </c>
      <c r="M158" s="48" t="s">
        <v>81</v>
      </c>
      <c r="N158" s="48" t="s">
        <v>249</v>
      </c>
      <c r="O158" s="48" t="s">
        <v>250</v>
      </c>
      <c r="P158" s="48" t="s">
        <v>285</v>
      </c>
      <c r="Q158" s="48" t="s">
        <v>286</v>
      </c>
      <c r="R158" s="48" t="s">
        <v>287</v>
      </c>
      <c r="S158" s="48" t="s">
        <v>288</v>
      </c>
      <c r="T158" s="48" t="s">
        <v>289</v>
      </c>
      <c r="U158" s="48" t="s">
        <v>290</v>
      </c>
      <c r="V158" s="52"/>
    </row>
    <row r="159" spans="1:22" ht="15" thickBot="1">
      <c r="A159" s="48" t="s">
        <v>396</v>
      </c>
      <c r="B159" s="48" t="s">
        <v>20</v>
      </c>
      <c r="C159" s="48" t="s">
        <v>74</v>
      </c>
      <c r="D159" s="49" t="s">
        <v>75</v>
      </c>
      <c r="E159" s="50">
        <v>0</v>
      </c>
      <c r="F159" s="48" t="s">
        <v>76</v>
      </c>
      <c r="G159" s="48" t="s">
        <v>284</v>
      </c>
      <c r="H159" s="48" t="s">
        <v>150</v>
      </c>
      <c r="I159" s="48" t="s">
        <v>302</v>
      </c>
      <c r="J159" s="51"/>
      <c r="K159" s="51"/>
      <c r="L159" s="48" t="s">
        <v>80</v>
      </c>
      <c r="M159" s="48" t="s">
        <v>81</v>
      </c>
      <c r="N159" s="48" t="s">
        <v>249</v>
      </c>
      <c r="O159" s="48" t="s">
        <v>250</v>
      </c>
      <c r="P159" s="48" t="s">
        <v>285</v>
      </c>
      <c r="Q159" s="48" t="s">
        <v>286</v>
      </c>
      <c r="R159" s="48" t="s">
        <v>287</v>
      </c>
      <c r="S159" s="48" t="s">
        <v>288</v>
      </c>
      <c r="T159" s="48" t="s">
        <v>289</v>
      </c>
      <c r="U159" s="48" t="s">
        <v>290</v>
      </c>
      <c r="V159" s="52"/>
    </row>
    <row r="160" spans="1:22" ht="15" thickBot="1">
      <c r="A160" s="48" t="s">
        <v>397</v>
      </c>
      <c r="B160" s="48" t="s">
        <v>20</v>
      </c>
      <c r="C160" s="48" t="s">
        <v>74</v>
      </c>
      <c r="D160" s="49" t="s">
        <v>75</v>
      </c>
      <c r="E160" s="50">
        <v>0</v>
      </c>
      <c r="F160" s="48" t="s">
        <v>76</v>
      </c>
      <c r="G160" s="48" t="s">
        <v>284</v>
      </c>
      <c r="H160" s="48" t="s">
        <v>125</v>
      </c>
      <c r="I160" s="48" t="s">
        <v>130</v>
      </c>
      <c r="J160" s="51"/>
      <c r="K160" s="51"/>
      <c r="L160" s="48" t="s">
        <v>80</v>
      </c>
      <c r="M160" s="48" t="s">
        <v>81</v>
      </c>
      <c r="N160" s="48" t="s">
        <v>249</v>
      </c>
      <c r="O160" s="48" t="s">
        <v>250</v>
      </c>
      <c r="P160" s="48" t="s">
        <v>285</v>
      </c>
      <c r="Q160" s="48" t="s">
        <v>286</v>
      </c>
      <c r="R160" s="48" t="s">
        <v>287</v>
      </c>
      <c r="S160" s="48" t="s">
        <v>288</v>
      </c>
      <c r="T160" s="48" t="s">
        <v>289</v>
      </c>
      <c r="U160" s="48" t="s">
        <v>290</v>
      </c>
      <c r="V160" s="52"/>
    </row>
    <row r="161" spans="1:22" ht="15" thickBot="1">
      <c r="A161" s="48" t="s">
        <v>398</v>
      </c>
      <c r="B161" s="48" t="s">
        <v>20</v>
      </c>
      <c r="C161" s="48" t="s">
        <v>74</v>
      </c>
      <c r="D161" s="49" t="s">
        <v>75</v>
      </c>
      <c r="E161" s="50">
        <v>0</v>
      </c>
      <c r="F161" s="48" t="s">
        <v>76</v>
      </c>
      <c r="G161" s="48" t="s">
        <v>284</v>
      </c>
      <c r="H161" s="48" t="s">
        <v>125</v>
      </c>
      <c r="I161" s="48" t="s">
        <v>130</v>
      </c>
      <c r="J161" s="51"/>
      <c r="K161" s="51"/>
      <c r="L161" s="48" t="s">
        <v>80</v>
      </c>
      <c r="M161" s="48" t="s">
        <v>81</v>
      </c>
      <c r="N161" s="48" t="s">
        <v>249</v>
      </c>
      <c r="O161" s="48" t="s">
        <v>250</v>
      </c>
      <c r="P161" s="48" t="s">
        <v>285</v>
      </c>
      <c r="Q161" s="48" t="s">
        <v>286</v>
      </c>
      <c r="R161" s="48" t="s">
        <v>287</v>
      </c>
      <c r="S161" s="48" t="s">
        <v>288</v>
      </c>
      <c r="T161" s="48" t="s">
        <v>289</v>
      </c>
      <c r="U161" s="48" t="s">
        <v>290</v>
      </c>
      <c r="V161" s="52"/>
    </row>
    <row r="162" spans="1:22" ht="15" thickBot="1">
      <c r="A162" s="48" t="s">
        <v>399</v>
      </c>
      <c r="B162" s="48" t="s">
        <v>20</v>
      </c>
      <c r="C162" s="48" t="s">
        <v>74</v>
      </c>
      <c r="D162" s="49" t="s">
        <v>75</v>
      </c>
      <c r="E162" s="50">
        <v>0</v>
      </c>
      <c r="F162" s="48" t="s">
        <v>76</v>
      </c>
      <c r="G162" s="48" t="s">
        <v>284</v>
      </c>
      <c r="H162" s="48" t="s">
        <v>125</v>
      </c>
      <c r="I162" s="48" t="s">
        <v>130</v>
      </c>
      <c r="J162" s="51"/>
      <c r="K162" s="51"/>
      <c r="L162" s="48" t="s">
        <v>80</v>
      </c>
      <c r="M162" s="48" t="s">
        <v>81</v>
      </c>
      <c r="N162" s="48" t="s">
        <v>249</v>
      </c>
      <c r="O162" s="48" t="s">
        <v>250</v>
      </c>
      <c r="P162" s="48" t="s">
        <v>285</v>
      </c>
      <c r="Q162" s="48" t="s">
        <v>286</v>
      </c>
      <c r="R162" s="48" t="s">
        <v>287</v>
      </c>
      <c r="S162" s="48" t="s">
        <v>288</v>
      </c>
      <c r="T162" s="48" t="s">
        <v>289</v>
      </c>
      <c r="U162" s="48" t="s">
        <v>290</v>
      </c>
      <c r="V162" s="52"/>
    </row>
    <row r="163" spans="1:22" ht="15" thickBot="1">
      <c r="A163" s="48" t="s">
        <v>400</v>
      </c>
      <c r="B163" s="48" t="s">
        <v>20</v>
      </c>
      <c r="C163" s="48" t="s">
        <v>74</v>
      </c>
      <c r="D163" s="49" t="s">
        <v>75</v>
      </c>
      <c r="E163" s="50">
        <v>0</v>
      </c>
      <c r="F163" s="48" t="s">
        <v>76</v>
      </c>
      <c r="G163" s="48" t="s">
        <v>284</v>
      </c>
      <c r="H163" s="48" t="s">
        <v>125</v>
      </c>
      <c r="I163" s="48" t="s">
        <v>130</v>
      </c>
      <c r="J163" s="51"/>
      <c r="K163" s="51"/>
      <c r="L163" s="48" t="s">
        <v>80</v>
      </c>
      <c r="M163" s="48" t="s">
        <v>81</v>
      </c>
      <c r="N163" s="48" t="s">
        <v>249</v>
      </c>
      <c r="O163" s="48" t="s">
        <v>250</v>
      </c>
      <c r="P163" s="48" t="s">
        <v>285</v>
      </c>
      <c r="Q163" s="48" t="s">
        <v>286</v>
      </c>
      <c r="R163" s="48" t="s">
        <v>287</v>
      </c>
      <c r="S163" s="48" t="s">
        <v>288</v>
      </c>
      <c r="T163" s="48" t="s">
        <v>289</v>
      </c>
      <c r="U163" s="48" t="s">
        <v>290</v>
      </c>
      <c r="V163" s="52"/>
    </row>
    <row r="164" spans="1:22" ht="15" thickBot="1">
      <c r="A164" s="48" t="s">
        <v>401</v>
      </c>
      <c r="B164" s="48" t="s">
        <v>20</v>
      </c>
      <c r="C164" s="48" t="s">
        <v>74</v>
      </c>
      <c r="D164" s="49" t="s">
        <v>75</v>
      </c>
      <c r="E164" s="50">
        <v>0</v>
      </c>
      <c r="F164" s="48" t="s">
        <v>76</v>
      </c>
      <c r="G164" s="48" t="s">
        <v>284</v>
      </c>
      <c r="H164" s="48" t="s">
        <v>125</v>
      </c>
      <c r="I164" s="48" t="s">
        <v>130</v>
      </c>
      <c r="J164" s="51"/>
      <c r="K164" s="51"/>
      <c r="L164" s="48" t="s">
        <v>80</v>
      </c>
      <c r="M164" s="48" t="s">
        <v>81</v>
      </c>
      <c r="N164" s="48" t="s">
        <v>249</v>
      </c>
      <c r="O164" s="48" t="s">
        <v>250</v>
      </c>
      <c r="P164" s="48" t="s">
        <v>285</v>
      </c>
      <c r="Q164" s="48" t="s">
        <v>286</v>
      </c>
      <c r="R164" s="48" t="s">
        <v>287</v>
      </c>
      <c r="S164" s="48" t="s">
        <v>288</v>
      </c>
      <c r="T164" s="48" t="s">
        <v>289</v>
      </c>
      <c r="U164" s="48" t="s">
        <v>290</v>
      </c>
      <c r="V164" s="52"/>
    </row>
    <row r="165" spans="1:22" ht="15" thickBot="1">
      <c r="A165" s="48" t="s">
        <v>402</v>
      </c>
      <c r="B165" s="48" t="s">
        <v>20</v>
      </c>
      <c r="C165" s="48" t="s">
        <v>74</v>
      </c>
      <c r="D165" s="49" t="s">
        <v>75</v>
      </c>
      <c r="E165" s="50">
        <v>0</v>
      </c>
      <c r="F165" s="48" t="s">
        <v>76</v>
      </c>
      <c r="G165" s="48" t="s">
        <v>284</v>
      </c>
      <c r="H165" s="48" t="s">
        <v>125</v>
      </c>
      <c r="I165" s="48" t="s">
        <v>130</v>
      </c>
      <c r="J165" s="51"/>
      <c r="K165" s="51"/>
      <c r="L165" s="48" t="s">
        <v>80</v>
      </c>
      <c r="M165" s="48" t="s">
        <v>81</v>
      </c>
      <c r="N165" s="48" t="s">
        <v>249</v>
      </c>
      <c r="O165" s="48" t="s">
        <v>250</v>
      </c>
      <c r="P165" s="48" t="s">
        <v>285</v>
      </c>
      <c r="Q165" s="48" t="s">
        <v>286</v>
      </c>
      <c r="R165" s="48" t="s">
        <v>287</v>
      </c>
      <c r="S165" s="48" t="s">
        <v>288</v>
      </c>
      <c r="T165" s="48" t="s">
        <v>289</v>
      </c>
      <c r="U165" s="48" t="s">
        <v>290</v>
      </c>
      <c r="V165" s="52"/>
    </row>
    <row r="166" spans="1:22" ht="15" thickBot="1">
      <c r="A166" s="48" t="s">
        <v>403</v>
      </c>
      <c r="B166" s="48" t="s">
        <v>20</v>
      </c>
      <c r="C166" s="48" t="s">
        <v>74</v>
      </c>
      <c r="D166" s="49" t="s">
        <v>75</v>
      </c>
      <c r="E166" s="50">
        <v>0</v>
      </c>
      <c r="F166" s="48" t="s">
        <v>76</v>
      </c>
      <c r="G166" s="48" t="s">
        <v>284</v>
      </c>
      <c r="H166" s="48" t="s">
        <v>125</v>
      </c>
      <c r="I166" s="48" t="s">
        <v>130</v>
      </c>
      <c r="J166" s="51"/>
      <c r="K166" s="51"/>
      <c r="L166" s="48" t="s">
        <v>80</v>
      </c>
      <c r="M166" s="48" t="s">
        <v>81</v>
      </c>
      <c r="N166" s="48" t="s">
        <v>249</v>
      </c>
      <c r="O166" s="48" t="s">
        <v>250</v>
      </c>
      <c r="P166" s="48" t="s">
        <v>285</v>
      </c>
      <c r="Q166" s="48" t="s">
        <v>286</v>
      </c>
      <c r="R166" s="48" t="s">
        <v>287</v>
      </c>
      <c r="S166" s="48" t="s">
        <v>288</v>
      </c>
      <c r="T166" s="48" t="s">
        <v>289</v>
      </c>
      <c r="U166" s="48" t="s">
        <v>290</v>
      </c>
      <c r="V166" s="52"/>
    </row>
    <row r="167" spans="1:22" ht="15" thickBot="1">
      <c r="A167" s="48" t="s">
        <v>404</v>
      </c>
      <c r="B167" s="48" t="s">
        <v>20</v>
      </c>
      <c r="C167" s="48" t="s">
        <v>74</v>
      </c>
      <c r="D167" s="49" t="s">
        <v>75</v>
      </c>
      <c r="E167" s="53">
        <v>91110.73</v>
      </c>
      <c r="F167" s="48" t="s">
        <v>76</v>
      </c>
      <c r="G167" s="48" t="s">
        <v>405</v>
      </c>
      <c r="H167" s="48" t="s">
        <v>113</v>
      </c>
      <c r="I167" s="48" t="s">
        <v>130</v>
      </c>
      <c r="J167" s="51"/>
      <c r="K167" s="48" t="s">
        <v>406</v>
      </c>
      <c r="L167" s="48" t="s">
        <v>80</v>
      </c>
      <c r="M167" s="48" t="s">
        <v>81</v>
      </c>
      <c r="N167" s="48" t="s">
        <v>249</v>
      </c>
      <c r="O167" s="48" t="s">
        <v>250</v>
      </c>
      <c r="P167" s="48" t="s">
        <v>285</v>
      </c>
      <c r="Q167" s="48" t="s">
        <v>286</v>
      </c>
      <c r="R167" s="48" t="s">
        <v>407</v>
      </c>
      <c r="S167" s="48" t="s">
        <v>408</v>
      </c>
      <c r="T167" s="48" t="s">
        <v>409</v>
      </c>
      <c r="U167" s="48" t="s">
        <v>410</v>
      </c>
      <c r="V167" s="52"/>
    </row>
    <row r="168" spans="1:22" ht="15" thickBot="1">
      <c r="A168" s="48" t="s">
        <v>411</v>
      </c>
      <c r="B168" s="48" t="s">
        <v>20</v>
      </c>
      <c r="C168" s="48" t="s">
        <v>74</v>
      </c>
      <c r="D168" s="49" t="s">
        <v>75</v>
      </c>
      <c r="E168" s="50">
        <v>0</v>
      </c>
      <c r="F168" s="48" t="s">
        <v>76</v>
      </c>
      <c r="G168" s="48" t="s">
        <v>412</v>
      </c>
      <c r="H168" s="48" t="s">
        <v>413</v>
      </c>
      <c r="I168" s="48" t="s">
        <v>414</v>
      </c>
      <c r="J168" s="51"/>
      <c r="K168" s="51"/>
      <c r="L168" s="48" t="s">
        <v>80</v>
      </c>
      <c r="M168" s="48" t="s">
        <v>81</v>
      </c>
      <c r="N168" s="48" t="s">
        <v>249</v>
      </c>
      <c r="O168" s="48" t="s">
        <v>250</v>
      </c>
      <c r="P168" s="48" t="s">
        <v>285</v>
      </c>
      <c r="Q168" s="48" t="s">
        <v>286</v>
      </c>
      <c r="R168" s="48" t="s">
        <v>407</v>
      </c>
      <c r="S168" s="48" t="s">
        <v>408</v>
      </c>
      <c r="T168" s="48" t="s">
        <v>415</v>
      </c>
      <c r="U168" s="48" t="s">
        <v>281</v>
      </c>
      <c r="V168" s="52"/>
    </row>
    <row r="169" spans="1:22" ht="15" thickBot="1">
      <c r="A169" s="48" t="s">
        <v>416</v>
      </c>
      <c r="B169" s="48" t="s">
        <v>20</v>
      </c>
      <c r="C169" s="48" t="s">
        <v>74</v>
      </c>
      <c r="D169" s="49" t="s">
        <v>75</v>
      </c>
      <c r="E169" s="50">
        <v>0</v>
      </c>
      <c r="F169" s="48" t="s">
        <v>76</v>
      </c>
      <c r="G169" s="48" t="s">
        <v>412</v>
      </c>
      <c r="H169" s="48" t="s">
        <v>413</v>
      </c>
      <c r="I169" s="48" t="s">
        <v>414</v>
      </c>
      <c r="J169" s="51"/>
      <c r="K169" s="51"/>
      <c r="L169" s="48" t="s">
        <v>80</v>
      </c>
      <c r="M169" s="48" t="s">
        <v>81</v>
      </c>
      <c r="N169" s="48" t="s">
        <v>249</v>
      </c>
      <c r="O169" s="48" t="s">
        <v>250</v>
      </c>
      <c r="P169" s="48" t="s">
        <v>285</v>
      </c>
      <c r="Q169" s="48" t="s">
        <v>286</v>
      </c>
      <c r="R169" s="48" t="s">
        <v>407</v>
      </c>
      <c r="S169" s="48" t="s">
        <v>408</v>
      </c>
      <c r="T169" s="48" t="s">
        <v>415</v>
      </c>
      <c r="U169" s="48" t="s">
        <v>281</v>
      </c>
      <c r="V169" s="52"/>
    </row>
    <row r="170" spans="1:22" ht="15" thickBot="1">
      <c r="A170" s="48" t="s">
        <v>417</v>
      </c>
      <c r="B170" s="48" t="s">
        <v>20</v>
      </c>
      <c r="C170" s="48" t="s">
        <v>74</v>
      </c>
      <c r="D170" s="49" t="s">
        <v>75</v>
      </c>
      <c r="E170" s="53">
        <v>127498.86</v>
      </c>
      <c r="F170" s="48" t="s">
        <v>76</v>
      </c>
      <c r="G170" s="48" t="s">
        <v>418</v>
      </c>
      <c r="H170" s="48" t="s">
        <v>258</v>
      </c>
      <c r="I170" s="48" t="s">
        <v>419</v>
      </c>
      <c r="J170" s="51"/>
      <c r="K170" s="51"/>
      <c r="L170" s="48" t="s">
        <v>80</v>
      </c>
      <c r="M170" s="48" t="s">
        <v>81</v>
      </c>
      <c r="N170" s="48" t="s">
        <v>249</v>
      </c>
      <c r="O170" s="48" t="s">
        <v>250</v>
      </c>
      <c r="P170" s="48" t="s">
        <v>285</v>
      </c>
      <c r="Q170" s="48" t="s">
        <v>286</v>
      </c>
      <c r="R170" s="48" t="s">
        <v>420</v>
      </c>
      <c r="S170" s="48" t="s">
        <v>421</v>
      </c>
      <c r="T170" s="48" t="s">
        <v>422</v>
      </c>
      <c r="U170" s="48" t="s">
        <v>423</v>
      </c>
      <c r="V170" s="52"/>
    </row>
    <row r="171" spans="1:22" ht="15" thickBot="1">
      <c r="A171" s="48" t="s">
        <v>424</v>
      </c>
      <c r="B171" s="48" t="s">
        <v>20</v>
      </c>
      <c r="C171" s="48" t="s">
        <v>74</v>
      </c>
      <c r="D171" s="49" t="s">
        <v>75</v>
      </c>
      <c r="E171" s="50">
        <v>0</v>
      </c>
      <c r="F171" s="48" t="s">
        <v>76</v>
      </c>
      <c r="G171" s="48" t="s">
        <v>418</v>
      </c>
      <c r="H171" s="48" t="s">
        <v>301</v>
      </c>
      <c r="I171" s="48" t="s">
        <v>425</v>
      </c>
      <c r="J171" s="51"/>
      <c r="K171" s="51"/>
      <c r="L171" s="48" t="s">
        <v>80</v>
      </c>
      <c r="M171" s="48" t="s">
        <v>81</v>
      </c>
      <c r="N171" s="48" t="s">
        <v>249</v>
      </c>
      <c r="O171" s="48" t="s">
        <v>250</v>
      </c>
      <c r="P171" s="48" t="s">
        <v>285</v>
      </c>
      <c r="Q171" s="48" t="s">
        <v>286</v>
      </c>
      <c r="R171" s="48" t="s">
        <v>420</v>
      </c>
      <c r="S171" s="48" t="s">
        <v>421</v>
      </c>
      <c r="T171" s="48" t="s">
        <v>422</v>
      </c>
      <c r="U171" s="48" t="s">
        <v>423</v>
      </c>
      <c r="V171" s="52"/>
    </row>
    <row r="172" spans="1:22" ht="15" thickBot="1">
      <c r="A172" s="48" t="s">
        <v>426</v>
      </c>
      <c r="B172" s="48" t="s">
        <v>20</v>
      </c>
      <c r="C172" s="48" t="s">
        <v>74</v>
      </c>
      <c r="D172" s="49" t="s">
        <v>75</v>
      </c>
      <c r="E172" s="53">
        <v>102091.96</v>
      </c>
      <c r="F172" s="48" t="s">
        <v>76</v>
      </c>
      <c r="G172" s="48" t="s">
        <v>418</v>
      </c>
      <c r="H172" s="48" t="s">
        <v>258</v>
      </c>
      <c r="I172" s="48" t="s">
        <v>425</v>
      </c>
      <c r="J172" s="51"/>
      <c r="K172" s="51"/>
      <c r="L172" s="48" t="s">
        <v>80</v>
      </c>
      <c r="M172" s="48" t="s">
        <v>81</v>
      </c>
      <c r="N172" s="48" t="s">
        <v>249</v>
      </c>
      <c r="O172" s="48" t="s">
        <v>250</v>
      </c>
      <c r="P172" s="48" t="s">
        <v>285</v>
      </c>
      <c r="Q172" s="48" t="s">
        <v>286</v>
      </c>
      <c r="R172" s="48" t="s">
        <v>420</v>
      </c>
      <c r="S172" s="48" t="s">
        <v>421</v>
      </c>
      <c r="T172" s="48" t="s">
        <v>422</v>
      </c>
      <c r="U172" s="48" t="s">
        <v>423</v>
      </c>
      <c r="V172" s="52"/>
    </row>
    <row r="173" spans="1:22" ht="15" thickBot="1">
      <c r="A173" s="48" t="s">
        <v>427</v>
      </c>
      <c r="B173" s="48" t="s">
        <v>20</v>
      </c>
      <c r="C173" s="48" t="s">
        <v>74</v>
      </c>
      <c r="D173" s="49" t="s">
        <v>75</v>
      </c>
      <c r="E173" s="53">
        <v>138939.32</v>
      </c>
      <c r="F173" s="48" t="s">
        <v>76</v>
      </c>
      <c r="G173" s="48" t="s">
        <v>428</v>
      </c>
      <c r="H173" s="48" t="s">
        <v>258</v>
      </c>
      <c r="I173" s="48" t="s">
        <v>429</v>
      </c>
      <c r="J173" s="51"/>
      <c r="K173" s="51"/>
      <c r="L173" s="48" t="s">
        <v>80</v>
      </c>
      <c r="M173" s="48" t="s">
        <v>81</v>
      </c>
      <c r="N173" s="48" t="s">
        <v>249</v>
      </c>
      <c r="O173" s="48" t="s">
        <v>250</v>
      </c>
      <c r="P173" s="48" t="s">
        <v>285</v>
      </c>
      <c r="Q173" s="48" t="s">
        <v>286</v>
      </c>
      <c r="R173" s="48" t="s">
        <v>420</v>
      </c>
      <c r="S173" s="48" t="s">
        <v>421</v>
      </c>
      <c r="T173" s="48" t="s">
        <v>430</v>
      </c>
      <c r="U173" s="48" t="s">
        <v>431</v>
      </c>
      <c r="V173" s="52"/>
    </row>
    <row r="174" spans="1:22" ht="15" thickBot="1">
      <c r="A174" s="48" t="s">
        <v>432</v>
      </c>
      <c r="B174" s="48" t="s">
        <v>20</v>
      </c>
      <c r="C174" s="48" t="s">
        <v>74</v>
      </c>
      <c r="D174" s="49" t="s">
        <v>75</v>
      </c>
      <c r="E174" s="53">
        <v>102749.01</v>
      </c>
      <c r="F174" s="48" t="s">
        <v>76</v>
      </c>
      <c r="G174" s="48" t="s">
        <v>428</v>
      </c>
      <c r="H174" s="48" t="s">
        <v>258</v>
      </c>
      <c r="I174" s="48" t="s">
        <v>433</v>
      </c>
      <c r="J174" s="51"/>
      <c r="K174" s="51"/>
      <c r="L174" s="48" t="s">
        <v>80</v>
      </c>
      <c r="M174" s="48" t="s">
        <v>81</v>
      </c>
      <c r="N174" s="48" t="s">
        <v>249</v>
      </c>
      <c r="O174" s="48" t="s">
        <v>250</v>
      </c>
      <c r="P174" s="48" t="s">
        <v>285</v>
      </c>
      <c r="Q174" s="48" t="s">
        <v>286</v>
      </c>
      <c r="R174" s="48" t="s">
        <v>420</v>
      </c>
      <c r="S174" s="48" t="s">
        <v>421</v>
      </c>
      <c r="T174" s="48" t="s">
        <v>430</v>
      </c>
      <c r="U174" s="48" t="s">
        <v>431</v>
      </c>
      <c r="V174" s="52"/>
    </row>
    <row r="175" spans="1:22" ht="15" thickBot="1">
      <c r="A175" s="48" t="s">
        <v>434</v>
      </c>
      <c r="B175" s="48" t="s">
        <v>20</v>
      </c>
      <c r="C175" s="48" t="s">
        <v>74</v>
      </c>
      <c r="D175" s="49" t="s">
        <v>75</v>
      </c>
      <c r="E175" s="50">
        <v>0</v>
      </c>
      <c r="F175" s="48" t="s">
        <v>76</v>
      </c>
      <c r="G175" s="48" t="s">
        <v>435</v>
      </c>
      <c r="H175" s="48" t="s">
        <v>436</v>
      </c>
      <c r="I175" s="48" t="s">
        <v>437</v>
      </c>
      <c r="J175" s="51"/>
      <c r="K175" s="51"/>
      <c r="L175" s="48" t="s">
        <v>80</v>
      </c>
      <c r="M175" s="48" t="s">
        <v>81</v>
      </c>
      <c r="N175" s="48" t="s">
        <v>249</v>
      </c>
      <c r="O175" s="48" t="s">
        <v>250</v>
      </c>
      <c r="P175" s="48" t="s">
        <v>285</v>
      </c>
      <c r="Q175" s="48" t="s">
        <v>286</v>
      </c>
      <c r="R175" s="48" t="s">
        <v>420</v>
      </c>
      <c r="S175" s="48" t="s">
        <v>421</v>
      </c>
      <c r="T175" s="48" t="s">
        <v>438</v>
      </c>
      <c r="U175" s="48" t="s">
        <v>439</v>
      </c>
      <c r="V175" s="52"/>
    </row>
    <row r="176" spans="1:22" ht="15" thickBot="1">
      <c r="A176" s="48" t="s">
        <v>440</v>
      </c>
      <c r="B176" s="48" t="s">
        <v>20</v>
      </c>
      <c r="C176" s="48" t="s">
        <v>74</v>
      </c>
      <c r="D176" s="49" t="s">
        <v>75</v>
      </c>
      <c r="E176" s="53">
        <v>88888.51</v>
      </c>
      <c r="F176" s="48" t="s">
        <v>76</v>
      </c>
      <c r="G176" s="48" t="s">
        <v>435</v>
      </c>
      <c r="H176" s="48" t="s">
        <v>113</v>
      </c>
      <c r="I176" s="48" t="s">
        <v>130</v>
      </c>
      <c r="J176" s="51"/>
      <c r="K176" s="51"/>
      <c r="L176" s="48" t="s">
        <v>80</v>
      </c>
      <c r="M176" s="48" t="s">
        <v>81</v>
      </c>
      <c r="N176" s="48" t="s">
        <v>249</v>
      </c>
      <c r="O176" s="48" t="s">
        <v>250</v>
      </c>
      <c r="P176" s="48" t="s">
        <v>285</v>
      </c>
      <c r="Q176" s="48" t="s">
        <v>286</v>
      </c>
      <c r="R176" s="48" t="s">
        <v>420</v>
      </c>
      <c r="S176" s="48" t="s">
        <v>421</v>
      </c>
      <c r="T176" s="48" t="s">
        <v>438</v>
      </c>
      <c r="U176" s="48" t="s">
        <v>439</v>
      </c>
      <c r="V176" s="52"/>
    </row>
    <row r="177" spans="1:22" ht="15" thickBot="1">
      <c r="A177" s="48" t="s">
        <v>441</v>
      </c>
      <c r="B177" s="48" t="s">
        <v>20</v>
      </c>
      <c r="C177" s="48" t="s">
        <v>74</v>
      </c>
      <c r="D177" s="49" t="s">
        <v>75</v>
      </c>
      <c r="E177" s="53">
        <v>136425.29</v>
      </c>
      <c r="F177" s="48" t="s">
        <v>76</v>
      </c>
      <c r="G177" s="48" t="s">
        <v>442</v>
      </c>
      <c r="H177" s="48" t="s">
        <v>258</v>
      </c>
      <c r="I177" s="48" t="s">
        <v>443</v>
      </c>
      <c r="J177" s="51"/>
      <c r="K177" s="51"/>
      <c r="L177" s="48" t="s">
        <v>80</v>
      </c>
      <c r="M177" s="48" t="s">
        <v>81</v>
      </c>
      <c r="N177" s="48" t="s">
        <v>249</v>
      </c>
      <c r="O177" s="48" t="s">
        <v>250</v>
      </c>
      <c r="P177" s="48" t="s">
        <v>285</v>
      </c>
      <c r="Q177" s="48" t="s">
        <v>286</v>
      </c>
      <c r="R177" s="48" t="s">
        <v>420</v>
      </c>
      <c r="S177" s="48" t="s">
        <v>421</v>
      </c>
      <c r="T177" s="48" t="s">
        <v>438</v>
      </c>
      <c r="U177" s="48" t="s">
        <v>439</v>
      </c>
      <c r="V177" s="52"/>
    </row>
    <row r="178" spans="1:22" ht="15" thickBot="1">
      <c r="A178" s="48" t="s">
        <v>444</v>
      </c>
      <c r="B178" s="48" t="s">
        <v>20</v>
      </c>
      <c r="C178" s="48" t="s">
        <v>74</v>
      </c>
      <c r="D178" s="49" t="s">
        <v>75</v>
      </c>
      <c r="E178" s="53">
        <v>144253.26</v>
      </c>
      <c r="F178" s="48" t="s">
        <v>76</v>
      </c>
      <c r="G178" s="48" t="s">
        <v>442</v>
      </c>
      <c r="H178" s="48" t="s">
        <v>258</v>
      </c>
      <c r="I178" s="48" t="s">
        <v>443</v>
      </c>
      <c r="J178" s="51"/>
      <c r="K178" s="51"/>
      <c r="L178" s="48" t="s">
        <v>80</v>
      </c>
      <c r="M178" s="48" t="s">
        <v>81</v>
      </c>
      <c r="N178" s="48" t="s">
        <v>249</v>
      </c>
      <c r="O178" s="48" t="s">
        <v>250</v>
      </c>
      <c r="P178" s="48" t="s">
        <v>285</v>
      </c>
      <c r="Q178" s="48" t="s">
        <v>286</v>
      </c>
      <c r="R178" s="48" t="s">
        <v>420</v>
      </c>
      <c r="S178" s="48" t="s">
        <v>421</v>
      </c>
      <c r="T178" s="48" t="s">
        <v>438</v>
      </c>
      <c r="U178" s="48" t="s">
        <v>439</v>
      </c>
      <c r="V178" s="52"/>
    </row>
    <row r="179" spans="1:22" ht="15" thickBot="1">
      <c r="A179" s="48" t="s">
        <v>445</v>
      </c>
      <c r="B179" s="48" t="s">
        <v>20</v>
      </c>
      <c r="C179" s="48" t="s">
        <v>74</v>
      </c>
      <c r="D179" s="49" t="s">
        <v>75</v>
      </c>
      <c r="E179" s="53">
        <v>13866.75</v>
      </c>
      <c r="F179" s="48" t="s">
        <v>76</v>
      </c>
      <c r="G179" s="48" t="s">
        <v>446</v>
      </c>
      <c r="H179" s="48" t="s">
        <v>447</v>
      </c>
      <c r="I179" s="48" t="s">
        <v>130</v>
      </c>
      <c r="J179" s="51"/>
      <c r="K179" s="51"/>
      <c r="L179" s="48" t="s">
        <v>80</v>
      </c>
      <c r="M179" s="48" t="s">
        <v>81</v>
      </c>
      <c r="N179" s="48" t="s">
        <v>249</v>
      </c>
      <c r="O179" s="48" t="s">
        <v>250</v>
      </c>
      <c r="P179" s="48" t="s">
        <v>285</v>
      </c>
      <c r="Q179" s="48" t="s">
        <v>286</v>
      </c>
      <c r="R179" s="48" t="s">
        <v>448</v>
      </c>
      <c r="S179" s="48" t="s">
        <v>449</v>
      </c>
      <c r="T179" s="48" t="s">
        <v>450</v>
      </c>
      <c r="U179" s="48" t="s">
        <v>451</v>
      </c>
      <c r="V179" s="52"/>
    </row>
    <row r="180" spans="1:22" ht="15" thickBot="1">
      <c r="A180" s="48" t="s">
        <v>452</v>
      </c>
      <c r="B180" s="48" t="s">
        <v>20</v>
      </c>
      <c r="C180" s="48" t="s">
        <v>74</v>
      </c>
      <c r="D180" s="49" t="s">
        <v>75</v>
      </c>
      <c r="E180" s="53">
        <v>135550.56</v>
      </c>
      <c r="F180" s="48" t="s">
        <v>76</v>
      </c>
      <c r="G180" s="48" t="s">
        <v>446</v>
      </c>
      <c r="H180" s="48" t="s">
        <v>258</v>
      </c>
      <c r="I180" s="48" t="s">
        <v>453</v>
      </c>
      <c r="J180" s="51"/>
      <c r="K180" s="51"/>
      <c r="L180" s="48" t="s">
        <v>80</v>
      </c>
      <c r="M180" s="48" t="s">
        <v>81</v>
      </c>
      <c r="N180" s="48" t="s">
        <v>249</v>
      </c>
      <c r="O180" s="48" t="s">
        <v>250</v>
      </c>
      <c r="P180" s="48" t="s">
        <v>285</v>
      </c>
      <c r="Q180" s="48" t="s">
        <v>286</v>
      </c>
      <c r="R180" s="48" t="s">
        <v>448</v>
      </c>
      <c r="S180" s="48" t="s">
        <v>449</v>
      </c>
      <c r="T180" s="48" t="s">
        <v>450</v>
      </c>
      <c r="U180" s="48" t="s">
        <v>451</v>
      </c>
      <c r="V180" s="52"/>
    </row>
    <row r="181" spans="1:22" ht="15" thickBot="1">
      <c r="A181" s="48" t="s">
        <v>454</v>
      </c>
      <c r="B181" s="48" t="s">
        <v>20</v>
      </c>
      <c r="C181" s="48" t="s">
        <v>74</v>
      </c>
      <c r="D181" s="49" t="s">
        <v>75</v>
      </c>
      <c r="E181" s="50">
        <v>153363</v>
      </c>
      <c r="F181" s="48" t="s">
        <v>76</v>
      </c>
      <c r="G181" s="48" t="s">
        <v>446</v>
      </c>
      <c r="H181" s="48" t="s">
        <v>258</v>
      </c>
      <c r="I181" s="48" t="s">
        <v>455</v>
      </c>
      <c r="J181" s="51"/>
      <c r="K181" s="51"/>
      <c r="L181" s="48" t="s">
        <v>80</v>
      </c>
      <c r="M181" s="48" t="s">
        <v>81</v>
      </c>
      <c r="N181" s="48" t="s">
        <v>249</v>
      </c>
      <c r="O181" s="48" t="s">
        <v>250</v>
      </c>
      <c r="P181" s="48" t="s">
        <v>285</v>
      </c>
      <c r="Q181" s="48" t="s">
        <v>286</v>
      </c>
      <c r="R181" s="48" t="s">
        <v>448</v>
      </c>
      <c r="S181" s="48" t="s">
        <v>449</v>
      </c>
      <c r="T181" s="48" t="s">
        <v>450</v>
      </c>
      <c r="U181" s="48" t="s">
        <v>451</v>
      </c>
      <c r="V181" s="52"/>
    </row>
    <row r="182" spans="1:22" ht="15" thickBot="1">
      <c r="A182" s="48" t="s">
        <v>456</v>
      </c>
      <c r="B182" s="48" t="s">
        <v>20</v>
      </c>
      <c r="C182" s="48" t="s">
        <v>74</v>
      </c>
      <c r="D182" s="49" t="s">
        <v>75</v>
      </c>
      <c r="E182" s="53">
        <v>57378.82</v>
      </c>
      <c r="F182" s="48" t="s">
        <v>76</v>
      </c>
      <c r="G182" s="48" t="s">
        <v>457</v>
      </c>
      <c r="H182" s="48" t="s">
        <v>95</v>
      </c>
      <c r="I182" s="48" t="s">
        <v>130</v>
      </c>
      <c r="J182" s="51"/>
      <c r="K182" s="51"/>
      <c r="L182" s="48" t="s">
        <v>80</v>
      </c>
      <c r="M182" s="48" t="s">
        <v>81</v>
      </c>
      <c r="N182" s="48" t="s">
        <v>249</v>
      </c>
      <c r="O182" s="48" t="s">
        <v>250</v>
      </c>
      <c r="P182" s="48" t="s">
        <v>285</v>
      </c>
      <c r="Q182" s="48" t="s">
        <v>286</v>
      </c>
      <c r="R182" s="48" t="s">
        <v>448</v>
      </c>
      <c r="S182" s="48" t="s">
        <v>449</v>
      </c>
      <c r="T182" s="48" t="s">
        <v>458</v>
      </c>
      <c r="U182" s="48" t="s">
        <v>459</v>
      </c>
      <c r="V182" s="52"/>
    </row>
    <row r="183" spans="1:22" ht="15" thickBot="1">
      <c r="A183" s="48" t="s">
        <v>460</v>
      </c>
      <c r="B183" s="48" t="s">
        <v>20</v>
      </c>
      <c r="C183" s="48" t="s">
        <v>74</v>
      </c>
      <c r="D183" s="49" t="s">
        <v>75</v>
      </c>
      <c r="E183" s="53">
        <v>88888.51</v>
      </c>
      <c r="F183" s="48" t="s">
        <v>76</v>
      </c>
      <c r="G183" s="48" t="s">
        <v>461</v>
      </c>
      <c r="H183" s="48" t="s">
        <v>113</v>
      </c>
      <c r="I183" s="48" t="s">
        <v>130</v>
      </c>
      <c r="J183" s="51"/>
      <c r="K183" s="51"/>
      <c r="L183" s="48" t="s">
        <v>80</v>
      </c>
      <c r="M183" s="48" t="s">
        <v>81</v>
      </c>
      <c r="N183" s="48" t="s">
        <v>249</v>
      </c>
      <c r="O183" s="48" t="s">
        <v>250</v>
      </c>
      <c r="P183" s="48" t="s">
        <v>285</v>
      </c>
      <c r="Q183" s="48" t="s">
        <v>286</v>
      </c>
      <c r="R183" s="48" t="s">
        <v>448</v>
      </c>
      <c r="S183" s="48" t="s">
        <v>449</v>
      </c>
      <c r="T183" s="48" t="s">
        <v>462</v>
      </c>
      <c r="U183" s="48" t="s">
        <v>463</v>
      </c>
      <c r="V183" s="52"/>
    </row>
    <row r="184" spans="1:22" ht="15" thickBot="1">
      <c r="A184" s="48" t="s">
        <v>464</v>
      </c>
      <c r="B184" s="48" t="s">
        <v>20</v>
      </c>
      <c r="C184" s="48" t="s">
        <v>74</v>
      </c>
      <c r="D184" s="49" t="s">
        <v>75</v>
      </c>
      <c r="E184" s="53">
        <v>116251.08</v>
      </c>
      <c r="F184" s="48" t="s">
        <v>76</v>
      </c>
      <c r="G184" s="48" t="s">
        <v>465</v>
      </c>
      <c r="H184" s="48" t="s">
        <v>258</v>
      </c>
      <c r="I184" s="48" t="s">
        <v>466</v>
      </c>
      <c r="J184" s="51"/>
      <c r="K184" s="51"/>
      <c r="L184" s="48" t="s">
        <v>80</v>
      </c>
      <c r="M184" s="48" t="s">
        <v>81</v>
      </c>
      <c r="N184" s="48" t="s">
        <v>249</v>
      </c>
      <c r="O184" s="48" t="s">
        <v>250</v>
      </c>
      <c r="P184" s="48" t="s">
        <v>285</v>
      </c>
      <c r="Q184" s="48" t="s">
        <v>286</v>
      </c>
      <c r="R184" s="48" t="s">
        <v>448</v>
      </c>
      <c r="S184" s="48" t="s">
        <v>449</v>
      </c>
      <c r="T184" s="48" t="s">
        <v>467</v>
      </c>
      <c r="U184" s="48" t="s">
        <v>468</v>
      </c>
      <c r="V184" s="52"/>
    </row>
    <row r="185" spans="1:22" ht="15" thickBot="1">
      <c r="A185" s="48" t="s">
        <v>469</v>
      </c>
      <c r="B185" s="48" t="s">
        <v>20</v>
      </c>
      <c r="C185" s="48" t="s">
        <v>74</v>
      </c>
      <c r="D185" s="49" t="s">
        <v>75</v>
      </c>
      <c r="E185" s="53">
        <v>23111.25</v>
      </c>
      <c r="F185" s="48" t="s">
        <v>76</v>
      </c>
      <c r="G185" s="48" t="s">
        <v>465</v>
      </c>
      <c r="H185" s="48" t="s">
        <v>447</v>
      </c>
      <c r="I185" s="48" t="s">
        <v>130</v>
      </c>
      <c r="J185" s="51"/>
      <c r="K185" s="51"/>
      <c r="L185" s="48" t="s">
        <v>80</v>
      </c>
      <c r="M185" s="48" t="s">
        <v>81</v>
      </c>
      <c r="N185" s="48" t="s">
        <v>249</v>
      </c>
      <c r="O185" s="48" t="s">
        <v>250</v>
      </c>
      <c r="P185" s="48" t="s">
        <v>285</v>
      </c>
      <c r="Q185" s="48" t="s">
        <v>286</v>
      </c>
      <c r="R185" s="48" t="s">
        <v>448</v>
      </c>
      <c r="S185" s="48" t="s">
        <v>449</v>
      </c>
      <c r="T185" s="48" t="s">
        <v>467</v>
      </c>
      <c r="U185" s="48" t="s">
        <v>468</v>
      </c>
      <c r="V185" s="52"/>
    </row>
    <row r="186" spans="1:22" ht="15" thickBot="1">
      <c r="A186" s="48" t="s">
        <v>470</v>
      </c>
      <c r="B186" s="48" t="s">
        <v>20</v>
      </c>
      <c r="C186" s="48" t="s">
        <v>74</v>
      </c>
      <c r="D186" s="49" t="s">
        <v>75</v>
      </c>
      <c r="E186" s="53">
        <v>126684.44</v>
      </c>
      <c r="F186" s="48" t="s">
        <v>76</v>
      </c>
      <c r="G186" s="48" t="s">
        <v>465</v>
      </c>
      <c r="H186" s="48" t="s">
        <v>258</v>
      </c>
      <c r="I186" s="48" t="s">
        <v>466</v>
      </c>
      <c r="J186" s="51"/>
      <c r="K186" s="51"/>
      <c r="L186" s="48" t="s">
        <v>80</v>
      </c>
      <c r="M186" s="48" t="s">
        <v>81</v>
      </c>
      <c r="N186" s="48" t="s">
        <v>249</v>
      </c>
      <c r="O186" s="48" t="s">
        <v>250</v>
      </c>
      <c r="P186" s="48" t="s">
        <v>285</v>
      </c>
      <c r="Q186" s="48" t="s">
        <v>286</v>
      </c>
      <c r="R186" s="48" t="s">
        <v>448</v>
      </c>
      <c r="S186" s="48" t="s">
        <v>449</v>
      </c>
      <c r="T186" s="48" t="s">
        <v>467</v>
      </c>
      <c r="U186" s="48" t="s">
        <v>468</v>
      </c>
      <c r="V186" s="52"/>
    </row>
    <row r="187" spans="1:22" ht="15" thickBot="1">
      <c r="A187" s="48" t="s">
        <v>471</v>
      </c>
      <c r="B187" s="48" t="s">
        <v>20</v>
      </c>
      <c r="C187" s="48" t="s">
        <v>74</v>
      </c>
      <c r="D187" s="49" t="s">
        <v>75</v>
      </c>
      <c r="E187" s="53">
        <v>102091.96</v>
      </c>
      <c r="F187" s="48" t="s">
        <v>76</v>
      </c>
      <c r="G187" s="48" t="s">
        <v>465</v>
      </c>
      <c r="H187" s="48" t="s">
        <v>258</v>
      </c>
      <c r="I187" s="48" t="s">
        <v>466</v>
      </c>
      <c r="J187" s="51"/>
      <c r="K187" s="51"/>
      <c r="L187" s="48" t="s">
        <v>80</v>
      </c>
      <c r="M187" s="48" t="s">
        <v>81</v>
      </c>
      <c r="N187" s="48" t="s">
        <v>249</v>
      </c>
      <c r="O187" s="48" t="s">
        <v>250</v>
      </c>
      <c r="P187" s="48" t="s">
        <v>285</v>
      </c>
      <c r="Q187" s="48" t="s">
        <v>286</v>
      </c>
      <c r="R187" s="48" t="s">
        <v>448</v>
      </c>
      <c r="S187" s="48" t="s">
        <v>449</v>
      </c>
      <c r="T187" s="48" t="s">
        <v>467</v>
      </c>
      <c r="U187" s="48" t="s">
        <v>468</v>
      </c>
      <c r="V187" s="52"/>
    </row>
    <row r="188" spans="1:22" ht="15" thickBot="1">
      <c r="A188" s="48" t="s">
        <v>472</v>
      </c>
      <c r="B188" s="48" t="s">
        <v>20</v>
      </c>
      <c r="C188" s="48" t="s">
        <v>74</v>
      </c>
      <c r="D188" s="49" t="s">
        <v>75</v>
      </c>
      <c r="E188" s="53">
        <v>57378.81</v>
      </c>
      <c r="F188" s="48" t="s">
        <v>473</v>
      </c>
      <c r="G188" s="48" t="s">
        <v>474</v>
      </c>
      <c r="H188" s="48" t="s">
        <v>95</v>
      </c>
      <c r="I188" s="48" t="s">
        <v>130</v>
      </c>
      <c r="J188" s="48" t="s">
        <v>475</v>
      </c>
      <c r="K188" s="51"/>
      <c r="L188" s="48" t="s">
        <v>80</v>
      </c>
      <c r="M188" s="48" t="s">
        <v>81</v>
      </c>
      <c r="N188" s="48" t="s">
        <v>249</v>
      </c>
      <c r="O188" s="48" t="s">
        <v>250</v>
      </c>
      <c r="P188" s="48" t="s">
        <v>285</v>
      </c>
      <c r="Q188" s="48" t="s">
        <v>286</v>
      </c>
      <c r="R188" s="48" t="s">
        <v>476</v>
      </c>
      <c r="S188" s="48" t="s">
        <v>477</v>
      </c>
      <c r="T188" s="48" t="s">
        <v>478</v>
      </c>
      <c r="U188" s="48" t="s">
        <v>479</v>
      </c>
      <c r="V188" s="52"/>
    </row>
    <row r="189" spans="1:22" ht="15" thickBot="1">
      <c r="A189" s="48" t="s">
        <v>480</v>
      </c>
      <c r="B189" s="48" t="s">
        <v>20</v>
      </c>
      <c r="C189" s="48" t="s">
        <v>74</v>
      </c>
      <c r="D189" s="49" t="s">
        <v>75</v>
      </c>
      <c r="E189" s="50">
        <v>0</v>
      </c>
      <c r="F189" s="48" t="s">
        <v>473</v>
      </c>
      <c r="G189" s="48" t="s">
        <v>474</v>
      </c>
      <c r="H189" s="48" t="s">
        <v>95</v>
      </c>
      <c r="I189" s="48" t="s">
        <v>130</v>
      </c>
      <c r="J189" s="48" t="s">
        <v>475</v>
      </c>
      <c r="K189" s="51"/>
      <c r="L189" s="48" t="s">
        <v>80</v>
      </c>
      <c r="M189" s="48" t="s">
        <v>81</v>
      </c>
      <c r="N189" s="48" t="s">
        <v>249</v>
      </c>
      <c r="O189" s="48" t="s">
        <v>250</v>
      </c>
      <c r="P189" s="48" t="s">
        <v>285</v>
      </c>
      <c r="Q189" s="48" t="s">
        <v>286</v>
      </c>
      <c r="R189" s="48" t="s">
        <v>476</v>
      </c>
      <c r="S189" s="48" t="s">
        <v>477</v>
      </c>
      <c r="T189" s="48" t="s">
        <v>478</v>
      </c>
      <c r="U189" s="48" t="s">
        <v>479</v>
      </c>
      <c r="V189" s="52"/>
    </row>
    <row r="190" spans="1:22" ht="15" thickBot="1">
      <c r="A190" s="48" t="s">
        <v>481</v>
      </c>
      <c r="B190" s="48" t="s">
        <v>20</v>
      </c>
      <c r="C190" s="48" t="s">
        <v>74</v>
      </c>
      <c r="D190" s="49" t="s">
        <v>75</v>
      </c>
      <c r="E190" s="53">
        <v>88888.51</v>
      </c>
      <c r="F190" s="48" t="s">
        <v>473</v>
      </c>
      <c r="G190" s="48" t="s">
        <v>474</v>
      </c>
      <c r="H190" s="48" t="s">
        <v>113</v>
      </c>
      <c r="I190" s="48" t="s">
        <v>130</v>
      </c>
      <c r="J190" s="48" t="s">
        <v>482</v>
      </c>
      <c r="K190" s="51"/>
      <c r="L190" s="48" t="s">
        <v>80</v>
      </c>
      <c r="M190" s="48" t="s">
        <v>81</v>
      </c>
      <c r="N190" s="48" t="s">
        <v>249</v>
      </c>
      <c r="O190" s="48" t="s">
        <v>250</v>
      </c>
      <c r="P190" s="48" t="s">
        <v>285</v>
      </c>
      <c r="Q190" s="48" t="s">
        <v>286</v>
      </c>
      <c r="R190" s="48" t="s">
        <v>476</v>
      </c>
      <c r="S190" s="48" t="s">
        <v>477</v>
      </c>
      <c r="T190" s="48" t="s">
        <v>478</v>
      </c>
      <c r="U190" s="48" t="s">
        <v>479</v>
      </c>
      <c r="V190" s="52"/>
    </row>
    <row r="191" spans="1:22" ht="15" thickBot="1">
      <c r="A191" s="48" t="s">
        <v>483</v>
      </c>
      <c r="B191" s="48" t="s">
        <v>20</v>
      </c>
      <c r="C191" s="48" t="s">
        <v>74</v>
      </c>
      <c r="D191" s="49" t="s">
        <v>75</v>
      </c>
      <c r="E191" s="50">
        <v>0</v>
      </c>
      <c r="F191" s="48" t="s">
        <v>76</v>
      </c>
      <c r="G191" s="48" t="s">
        <v>484</v>
      </c>
      <c r="H191" s="48" t="s">
        <v>78</v>
      </c>
      <c r="I191" s="48" t="s">
        <v>130</v>
      </c>
      <c r="J191" s="51"/>
      <c r="K191" s="51"/>
      <c r="L191" s="48" t="s">
        <v>80</v>
      </c>
      <c r="M191" s="48" t="s">
        <v>81</v>
      </c>
      <c r="N191" s="48" t="s">
        <v>249</v>
      </c>
      <c r="O191" s="48" t="s">
        <v>250</v>
      </c>
      <c r="P191" s="48" t="s">
        <v>285</v>
      </c>
      <c r="Q191" s="48" t="s">
        <v>286</v>
      </c>
      <c r="R191" s="48" t="s">
        <v>485</v>
      </c>
      <c r="S191" s="48" t="s">
        <v>486</v>
      </c>
      <c r="T191" s="48" t="s">
        <v>487</v>
      </c>
      <c r="U191" s="48" t="s">
        <v>486</v>
      </c>
      <c r="V191" s="52"/>
    </row>
    <row r="192" spans="1:22" ht="15" thickBot="1">
      <c r="A192" s="48" t="s">
        <v>488</v>
      </c>
      <c r="B192" s="48" t="s">
        <v>20</v>
      </c>
      <c r="C192" s="48" t="s">
        <v>74</v>
      </c>
      <c r="D192" s="49" t="s">
        <v>75</v>
      </c>
      <c r="E192" s="50">
        <v>0</v>
      </c>
      <c r="F192" s="48" t="s">
        <v>489</v>
      </c>
      <c r="G192" s="48" t="s">
        <v>490</v>
      </c>
      <c r="H192" s="48" t="s">
        <v>125</v>
      </c>
      <c r="I192" s="48" t="s">
        <v>130</v>
      </c>
      <c r="J192" s="51"/>
      <c r="K192" s="51"/>
      <c r="L192" s="48" t="s">
        <v>80</v>
      </c>
      <c r="M192" s="48" t="s">
        <v>81</v>
      </c>
      <c r="N192" s="48" t="s">
        <v>249</v>
      </c>
      <c r="O192" s="48" t="s">
        <v>250</v>
      </c>
      <c r="P192" s="48" t="s">
        <v>285</v>
      </c>
      <c r="Q192" s="48" t="s">
        <v>286</v>
      </c>
      <c r="R192" s="48" t="s">
        <v>485</v>
      </c>
      <c r="S192" s="48" t="s">
        <v>486</v>
      </c>
      <c r="T192" s="48" t="s">
        <v>487</v>
      </c>
      <c r="U192" s="48" t="s">
        <v>486</v>
      </c>
      <c r="V192" s="52"/>
    </row>
    <row r="193" spans="1:22" ht="15" thickBot="1">
      <c r="A193" s="48" t="s">
        <v>491</v>
      </c>
      <c r="B193" s="48" t="s">
        <v>20</v>
      </c>
      <c r="C193" s="48" t="s">
        <v>74</v>
      </c>
      <c r="D193" s="49" t="s">
        <v>75</v>
      </c>
      <c r="E193" s="53">
        <v>107950.68</v>
      </c>
      <c r="F193" s="48" t="s">
        <v>76</v>
      </c>
      <c r="G193" s="48" t="s">
        <v>492</v>
      </c>
      <c r="H193" s="48" t="s">
        <v>258</v>
      </c>
      <c r="I193" s="48" t="s">
        <v>493</v>
      </c>
      <c r="J193" s="51"/>
      <c r="K193" s="51"/>
      <c r="L193" s="48" t="s">
        <v>80</v>
      </c>
      <c r="M193" s="48" t="s">
        <v>81</v>
      </c>
      <c r="N193" s="48" t="s">
        <v>249</v>
      </c>
      <c r="O193" s="48" t="s">
        <v>250</v>
      </c>
      <c r="P193" s="48" t="s">
        <v>285</v>
      </c>
      <c r="Q193" s="48" t="s">
        <v>286</v>
      </c>
      <c r="R193" s="48" t="s">
        <v>485</v>
      </c>
      <c r="S193" s="48" t="s">
        <v>486</v>
      </c>
      <c r="T193" s="48" t="s">
        <v>494</v>
      </c>
      <c r="U193" s="48" t="s">
        <v>495</v>
      </c>
      <c r="V193" s="52"/>
    </row>
    <row r="194" spans="1:22" ht="15" thickBot="1">
      <c r="A194" s="48" t="s">
        <v>496</v>
      </c>
      <c r="B194" s="48" t="s">
        <v>20</v>
      </c>
      <c r="C194" s="48" t="s">
        <v>74</v>
      </c>
      <c r="D194" s="49" t="s">
        <v>75</v>
      </c>
      <c r="E194" s="50">
        <v>0</v>
      </c>
      <c r="F194" s="48" t="s">
        <v>76</v>
      </c>
      <c r="G194" s="48" t="s">
        <v>492</v>
      </c>
      <c r="H194" s="48" t="s">
        <v>258</v>
      </c>
      <c r="I194" s="48" t="s">
        <v>493</v>
      </c>
      <c r="J194" s="51"/>
      <c r="K194" s="51"/>
      <c r="L194" s="48" t="s">
        <v>80</v>
      </c>
      <c r="M194" s="48" t="s">
        <v>81</v>
      </c>
      <c r="N194" s="48" t="s">
        <v>249</v>
      </c>
      <c r="O194" s="48" t="s">
        <v>250</v>
      </c>
      <c r="P194" s="48" t="s">
        <v>285</v>
      </c>
      <c r="Q194" s="48" t="s">
        <v>286</v>
      </c>
      <c r="R194" s="48" t="s">
        <v>485</v>
      </c>
      <c r="S194" s="48" t="s">
        <v>486</v>
      </c>
      <c r="T194" s="48" t="s">
        <v>494</v>
      </c>
      <c r="U194" s="48" t="s">
        <v>495</v>
      </c>
      <c r="V194" s="52"/>
    </row>
    <row r="195" spans="1:22" ht="15" thickBot="1">
      <c r="A195" s="48" t="s">
        <v>497</v>
      </c>
      <c r="B195" s="48" t="s">
        <v>20</v>
      </c>
      <c r="C195" s="48" t="s">
        <v>74</v>
      </c>
      <c r="D195" s="49" t="s">
        <v>75</v>
      </c>
      <c r="E195" s="53">
        <v>145973.12</v>
      </c>
      <c r="F195" s="48" t="s">
        <v>76</v>
      </c>
      <c r="G195" s="48" t="s">
        <v>498</v>
      </c>
      <c r="H195" s="48" t="s">
        <v>258</v>
      </c>
      <c r="I195" s="48" t="s">
        <v>499</v>
      </c>
      <c r="J195" s="51"/>
      <c r="K195" s="51"/>
      <c r="L195" s="48" t="s">
        <v>80</v>
      </c>
      <c r="M195" s="48" t="s">
        <v>81</v>
      </c>
      <c r="N195" s="48" t="s">
        <v>249</v>
      </c>
      <c r="O195" s="48" t="s">
        <v>250</v>
      </c>
      <c r="P195" s="48" t="s">
        <v>285</v>
      </c>
      <c r="Q195" s="48" t="s">
        <v>286</v>
      </c>
      <c r="R195" s="48" t="s">
        <v>485</v>
      </c>
      <c r="S195" s="48" t="s">
        <v>486</v>
      </c>
      <c r="T195" s="48" t="s">
        <v>500</v>
      </c>
      <c r="U195" s="48" t="s">
        <v>501</v>
      </c>
      <c r="V195" s="52"/>
    </row>
    <row r="196" spans="1:22" ht="15" thickBot="1">
      <c r="A196" s="48" t="s">
        <v>502</v>
      </c>
      <c r="B196" s="48" t="s">
        <v>20</v>
      </c>
      <c r="C196" s="48" t="s">
        <v>74</v>
      </c>
      <c r="D196" s="49" t="s">
        <v>75</v>
      </c>
      <c r="E196" s="53">
        <v>119157.35</v>
      </c>
      <c r="F196" s="48" t="s">
        <v>76</v>
      </c>
      <c r="G196" s="48" t="s">
        <v>498</v>
      </c>
      <c r="H196" s="48" t="s">
        <v>258</v>
      </c>
      <c r="I196" s="48" t="s">
        <v>503</v>
      </c>
      <c r="J196" s="51"/>
      <c r="K196" s="51"/>
      <c r="L196" s="48" t="s">
        <v>80</v>
      </c>
      <c r="M196" s="48" t="s">
        <v>81</v>
      </c>
      <c r="N196" s="48" t="s">
        <v>249</v>
      </c>
      <c r="O196" s="48" t="s">
        <v>250</v>
      </c>
      <c r="P196" s="48" t="s">
        <v>285</v>
      </c>
      <c r="Q196" s="48" t="s">
        <v>286</v>
      </c>
      <c r="R196" s="48" t="s">
        <v>485</v>
      </c>
      <c r="S196" s="48" t="s">
        <v>486</v>
      </c>
      <c r="T196" s="48" t="s">
        <v>500</v>
      </c>
      <c r="U196" s="48" t="s">
        <v>501</v>
      </c>
      <c r="V196" s="52"/>
    </row>
    <row r="197" spans="1:22" ht="15" thickBot="1">
      <c r="A197" s="48" t="s">
        <v>504</v>
      </c>
      <c r="B197" s="48" t="s">
        <v>20</v>
      </c>
      <c r="C197" s="48" t="s">
        <v>74</v>
      </c>
      <c r="D197" s="49" t="s">
        <v>75</v>
      </c>
      <c r="E197" s="53">
        <v>102749.01</v>
      </c>
      <c r="F197" s="48" t="s">
        <v>76</v>
      </c>
      <c r="G197" s="48" t="s">
        <v>498</v>
      </c>
      <c r="H197" s="48" t="s">
        <v>258</v>
      </c>
      <c r="I197" s="48" t="s">
        <v>503</v>
      </c>
      <c r="J197" s="51"/>
      <c r="K197" s="51"/>
      <c r="L197" s="48" t="s">
        <v>80</v>
      </c>
      <c r="M197" s="48" t="s">
        <v>81</v>
      </c>
      <c r="N197" s="48" t="s">
        <v>249</v>
      </c>
      <c r="O197" s="48" t="s">
        <v>250</v>
      </c>
      <c r="P197" s="48" t="s">
        <v>285</v>
      </c>
      <c r="Q197" s="48" t="s">
        <v>286</v>
      </c>
      <c r="R197" s="48" t="s">
        <v>485</v>
      </c>
      <c r="S197" s="48" t="s">
        <v>486</v>
      </c>
      <c r="T197" s="48" t="s">
        <v>500</v>
      </c>
      <c r="U197" s="48" t="s">
        <v>501</v>
      </c>
      <c r="V197" s="52"/>
    </row>
    <row r="198" spans="1:22" ht="15" thickBot="1">
      <c r="A198" s="48" t="s">
        <v>505</v>
      </c>
      <c r="B198" s="48" t="s">
        <v>20</v>
      </c>
      <c r="C198" s="48" t="s">
        <v>74</v>
      </c>
      <c r="D198" s="49" t="s">
        <v>75</v>
      </c>
      <c r="E198" s="53">
        <v>29349.34</v>
      </c>
      <c r="F198" s="48" t="s">
        <v>76</v>
      </c>
      <c r="G198" s="48" t="s">
        <v>498</v>
      </c>
      <c r="H198" s="48" t="s">
        <v>506</v>
      </c>
      <c r="I198" s="48" t="s">
        <v>503</v>
      </c>
      <c r="J198" s="51"/>
      <c r="K198" s="51"/>
      <c r="L198" s="48" t="s">
        <v>80</v>
      </c>
      <c r="M198" s="48" t="s">
        <v>81</v>
      </c>
      <c r="N198" s="48" t="s">
        <v>249</v>
      </c>
      <c r="O198" s="48" t="s">
        <v>250</v>
      </c>
      <c r="P198" s="48" t="s">
        <v>285</v>
      </c>
      <c r="Q198" s="48" t="s">
        <v>286</v>
      </c>
      <c r="R198" s="48" t="s">
        <v>485</v>
      </c>
      <c r="S198" s="48" t="s">
        <v>486</v>
      </c>
      <c r="T198" s="48" t="s">
        <v>500</v>
      </c>
      <c r="U198" s="48" t="s">
        <v>501</v>
      </c>
      <c r="V198" s="52"/>
    </row>
    <row r="199" spans="1:22" ht="15" thickBot="1">
      <c r="A199" s="48" t="s">
        <v>507</v>
      </c>
      <c r="B199" s="48" t="s">
        <v>20</v>
      </c>
      <c r="C199" s="48" t="s">
        <v>74</v>
      </c>
      <c r="D199" s="49" t="s">
        <v>75</v>
      </c>
      <c r="E199" s="53">
        <v>126684.44</v>
      </c>
      <c r="F199" s="48" t="s">
        <v>76</v>
      </c>
      <c r="G199" s="48" t="s">
        <v>498</v>
      </c>
      <c r="H199" s="48" t="s">
        <v>258</v>
      </c>
      <c r="I199" s="48" t="s">
        <v>503</v>
      </c>
      <c r="J199" s="51"/>
      <c r="K199" s="51"/>
      <c r="L199" s="48" t="s">
        <v>80</v>
      </c>
      <c r="M199" s="48" t="s">
        <v>81</v>
      </c>
      <c r="N199" s="48" t="s">
        <v>249</v>
      </c>
      <c r="O199" s="48" t="s">
        <v>250</v>
      </c>
      <c r="P199" s="48" t="s">
        <v>285</v>
      </c>
      <c r="Q199" s="48" t="s">
        <v>286</v>
      </c>
      <c r="R199" s="48" t="s">
        <v>485</v>
      </c>
      <c r="S199" s="48" t="s">
        <v>486</v>
      </c>
      <c r="T199" s="48" t="s">
        <v>500</v>
      </c>
      <c r="U199" s="48" t="s">
        <v>501</v>
      </c>
      <c r="V199" s="52"/>
    </row>
    <row r="200" spans="1:22" ht="15" thickBot="1">
      <c r="A200" s="48" t="s">
        <v>508</v>
      </c>
      <c r="B200" s="48" t="s">
        <v>20</v>
      </c>
      <c r="C200" s="48" t="s">
        <v>74</v>
      </c>
      <c r="D200" s="49" t="s">
        <v>75</v>
      </c>
      <c r="E200" s="53">
        <v>120580.07</v>
      </c>
      <c r="F200" s="48" t="s">
        <v>76</v>
      </c>
      <c r="G200" s="48" t="s">
        <v>498</v>
      </c>
      <c r="H200" s="48" t="s">
        <v>258</v>
      </c>
      <c r="I200" s="48" t="s">
        <v>503</v>
      </c>
      <c r="J200" s="51"/>
      <c r="K200" s="51"/>
      <c r="L200" s="48" t="s">
        <v>80</v>
      </c>
      <c r="M200" s="48" t="s">
        <v>81</v>
      </c>
      <c r="N200" s="48" t="s">
        <v>249</v>
      </c>
      <c r="O200" s="48" t="s">
        <v>250</v>
      </c>
      <c r="P200" s="48" t="s">
        <v>285</v>
      </c>
      <c r="Q200" s="48" t="s">
        <v>286</v>
      </c>
      <c r="R200" s="48" t="s">
        <v>485</v>
      </c>
      <c r="S200" s="48" t="s">
        <v>486</v>
      </c>
      <c r="T200" s="48" t="s">
        <v>500</v>
      </c>
      <c r="U200" s="48" t="s">
        <v>501</v>
      </c>
      <c r="V200" s="52"/>
    </row>
    <row r="201" spans="1:22" ht="15" thickBot="1">
      <c r="A201" s="48" t="s">
        <v>509</v>
      </c>
      <c r="B201" s="48" t="s">
        <v>20</v>
      </c>
      <c r="C201" s="48" t="s">
        <v>74</v>
      </c>
      <c r="D201" s="49" t="s">
        <v>75</v>
      </c>
      <c r="E201" s="50">
        <v>0</v>
      </c>
      <c r="F201" s="48" t="s">
        <v>76</v>
      </c>
      <c r="G201" s="48" t="s">
        <v>498</v>
      </c>
      <c r="H201" s="48" t="s">
        <v>258</v>
      </c>
      <c r="I201" s="48" t="s">
        <v>503</v>
      </c>
      <c r="J201" s="51"/>
      <c r="K201" s="51"/>
      <c r="L201" s="48" t="s">
        <v>80</v>
      </c>
      <c r="M201" s="48" t="s">
        <v>81</v>
      </c>
      <c r="N201" s="48" t="s">
        <v>249</v>
      </c>
      <c r="O201" s="48" t="s">
        <v>250</v>
      </c>
      <c r="P201" s="48" t="s">
        <v>285</v>
      </c>
      <c r="Q201" s="48" t="s">
        <v>286</v>
      </c>
      <c r="R201" s="48" t="s">
        <v>485</v>
      </c>
      <c r="S201" s="48" t="s">
        <v>486</v>
      </c>
      <c r="T201" s="48" t="s">
        <v>500</v>
      </c>
      <c r="U201" s="48" t="s">
        <v>501</v>
      </c>
      <c r="V201" s="52"/>
    </row>
    <row r="202" spans="1:22" ht="15" thickBot="1">
      <c r="A202" s="48" t="s">
        <v>510</v>
      </c>
      <c r="B202" s="48" t="s">
        <v>20</v>
      </c>
      <c r="C202" s="48" t="s">
        <v>74</v>
      </c>
      <c r="D202" s="49" t="s">
        <v>75</v>
      </c>
      <c r="E202" s="53">
        <v>142412.79999999999</v>
      </c>
      <c r="F202" s="48" t="s">
        <v>76</v>
      </c>
      <c r="G202" s="48" t="s">
        <v>511</v>
      </c>
      <c r="H202" s="48" t="s">
        <v>258</v>
      </c>
      <c r="I202" s="48" t="s">
        <v>512</v>
      </c>
      <c r="J202" s="51"/>
      <c r="K202" s="51"/>
      <c r="L202" s="48" t="s">
        <v>80</v>
      </c>
      <c r="M202" s="48" t="s">
        <v>81</v>
      </c>
      <c r="N202" s="48" t="s">
        <v>249</v>
      </c>
      <c r="O202" s="48" t="s">
        <v>250</v>
      </c>
      <c r="P202" s="48" t="s">
        <v>285</v>
      </c>
      <c r="Q202" s="48" t="s">
        <v>286</v>
      </c>
      <c r="R202" s="48" t="s">
        <v>485</v>
      </c>
      <c r="S202" s="48" t="s">
        <v>486</v>
      </c>
      <c r="T202" s="48" t="s">
        <v>513</v>
      </c>
      <c r="U202" s="48" t="s">
        <v>514</v>
      </c>
      <c r="V202" s="52"/>
    </row>
    <row r="203" spans="1:22" ht="15" thickBot="1">
      <c r="A203" s="48" t="s">
        <v>515</v>
      </c>
      <c r="B203" s="48" t="s">
        <v>20</v>
      </c>
      <c r="C203" s="48" t="s">
        <v>74</v>
      </c>
      <c r="D203" s="49" t="s">
        <v>75</v>
      </c>
      <c r="E203" s="50">
        <v>0</v>
      </c>
      <c r="F203" s="48" t="s">
        <v>76</v>
      </c>
      <c r="G203" s="48" t="s">
        <v>511</v>
      </c>
      <c r="H203" s="48" t="s">
        <v>258</v>
      </c>
      <c r="I203" s="48" t="s">
        <v>516</v>
      </c>
      <c r="J203" s="51"/>
      <c r="K203" s="51"/>
      <c r="L203" s="48" t="s">
        <v>80</v>
      </c>
      <c r="M203" s="48" t="s">
        <v>81</v>
      </c>
      <c r="N203" s="48" t="s">
        <v>249</v>
      </c>
      <c r="O203" s="48" t="s">
        <v>250</v>
      </c>
      <c r="P203" s="48" t="s">
        <v>285</v>
      </c>
      <c r="Q203" s="48" t="s">
        <v>286</v>
      </c>
      <c r="R203" s="48" t="s">
        <v>485</v>
      </c>
      <c r="S203" s="48" t="s">
        <v>486</v>
      </c>
      <c r="T203" s="48" t="s">
        <v>513</v>
      </c>
      <c r="U203" s="48" t="s">
        <v>514</v>
      </c>
      <c r="V203" s="52"/>
    </row>
    <row r="204" spans="1:22" ht="15" thickBot="1">
      <c r="A204" s="48" t="s">
        <v>517</v>
      </c>
      <c r="B204" s="48" t="s">
        <v>20</v>
      </c>
      <c r="C204" s="48" t="s">
        <v>74</v>
      </c>
      <c r="D204" s="49" t="s">
        <v>75</v>
      </c>
      <c r="E204" s="53">
        <v>115507.68</v>
      </c>
      <c r="F204" s="48" t="s">
        <v>76</v>
      </c>
      <c r="G204" s="48" t="s">
        <v>511</v>
      </c>
      <c r="H204" s="48" t="s">
        <v>258</v>
      </c>
      <c r="I204" s="48" t="s">
        <v>516</v>
      </c>
      <c r="J204" s="51"/>
      <c r="K204" s="51"/>
      <c r="L204" s="48" t="s">
        <v>80</v>
      </c>
      <c r="M204" s="48" t="s">
        <v>81</v>
      </c>
      <c r="N204" s="48" t="s">
        <v>249</v>
      </c>
      <c r="O204" s="48" t="s">
        <v>250</v>
      </c>
      <c r="P204" s="48" t="s">
        <v>285</v>
      </c>
      <c r="Q204" s="48" t="s">
        <v>286</v>
      </c>
      <c r="R204" s="48" t="s">
        <v>485</v>
      </c>
      <c r="S204" s="48" t="s">
        <v>486</v>
      </c>
      <c r="T204" s="48" t="s">
        <v>513</v>
      </c>
      <c r="U204" s="48" t="s">
        <v>514</v>
      </c>
      <c r="V204" s="52"/>
    </row>
    <row r="205" spans="1:22" ht="15" thickBot="1">
      <c r="A205" s="48" t="s">
        <v>518</v>
      </c>
      <c r="B205" s="48" t="s">
        <v>20</v>
      </c>
      <c r="C205" s="48" t="s">
        <v>74</v>
      </c>
      <c r="D205" s="49" t="s">
        <v>75</v>
      </c>
      <c r="E205" s="53">
        <v>133097.85</v>
      </c>
      <c r="F205" s="48" t="s">
        <v>76</v>
      </c>
      <c r="G205" s="48" t="s">
        <v>519</v>
      </c>
      <c r="H205" s="48" t="s">
        <v>258</v>
      </c>
      <c r="I205" s="48" t="s">
        <v>520</v>
      </c>
      <c r="J205" s="51"/>
      <c r="K205" s="51"/>
      <c r="L205" s="48" t="s">
        <v>80</v>
      </c>
      <c r="M205" s="48" t="s">
        <v>81</v>
      </c>
      <c r="N205" s="48" t="s">
        <v>249</v>
      </c>
      <c r="O205" s="48" t="s">
        <v>250</v>
      </c>
      <c r="P205" s="48" t="s">
        <v>285</v>
      </c>
      <c r="Q205" s="48" t="s">
        <v>286</v>
      </c>
      <c r="R205" s="48" t="s">
        <v>485</v>
      </c>
      <c r="S205" s="48" t="s">
        <v>486</v>
      </c>
      <c r="T205" s="48" t="s">
        <v>521</v>
      </c>
      <c r="U205" s="48" t="s">
        <v>522</v>
      </c>
      <c r="V205" s="52"/>
    </row>
    <row r="206" spans="1:22" ht="15" thickBot="1">
      <c r="A206" s="48" t="s">
        <v>523</v>
      </c>
      <c r="B206" s="48" t="s">
        <v>20</v>
      </c>
      <c r="C206" s="48" t="s">
        <v>74</v>
      </c>
      <c r="D206" s="49" t="s">
        <v>75</v>
      </c>
      <c r="E206" s="53">
        <v>51982.42</v>
      </c>
      <c r="F206" s="48" t="s">
        <v>76</v>
      </c>
      <c r="G206" s="48" t="s">
        <v>524</v>
      </c>
      <c r="H206" s="48" t="s">
        <v>95</v>
      </c>
      <c r="I206" s="48" t="s">
        <v>130</v>
      </c>
      <c r="J206" s="51"/>
      <c r="K206" s="51"/>
      <c r="L206" s="48" t="s">
        <v>80</v>
      </c>
      <c r="M206" s="48" t="s">
        <v>81</v>
      </c>
      <c r="N206" s="48" t="s">
        <v>249</v>
      </c>
      <c r="O206" s="48" t="s">
        <v>250</v>
      </c>
      <c r="P206" s="48" t="s">
        <v>285</v>
      </c>
      <c r="Q206" s="48" t="s">
        <v>286</v>
      </c>
      <c r="R206" s="48" t="s">
        <v>525</v>
      </c>
      <c r="S206" s="48" t="s">
        <v>477</v>
      </c>
      <c r="T206" s="48" t="s">
        <v>526</v>
      </c>
      <c r="U206" s="48" t="s">
        <v>527</v>
      </c>
      <c r="V206" s="52"/>
    </row>
    <row r="207" spans="1:22" ht="15" thickBot="1">
      <c r="A207" s="48" t="s">
        <v>528</v>
      </c>
      <c r="B207" s="48" t="s">
        <v>20</v>
      </c>
      <c r="C207" s="48" t="s">
        <v>74</v>
      </c>
      <c r="D207" s="49" t="s">
        <v>75</v>
      </c>
      <c r="E207" s="50">
        <v>0</v>
      </c>
      <c r="F207" s="48" t="s">
        <v>76</v>
      </c>
      <c r="G207" s="48" t="s">
        <v>529</v>
      </c>
      <c r="H207" s="48" t="s">
        <v>258</v>
      </c>
      <c r="I207" s="48" t="s">
        <v>530</v>
      </c>
      <c r="J207" s="51"/>
      <c r="K207" s="51"/>
      <c r="L207" s="48" t="s">
        <v>80</v>
      </c>
      <c r="M207" s="48" t="s">
        <v>81</v>
      </c>
      <c r="N207" s="48" t="s">
        <v>249</v>
      </c>
      <c r="O207" s="48" t="s">
        <v>250</v>
      </c>
      <c r="P207" s="48" t="s">
        <v>285</v>
      </c>
      <c r="Q207" s="48" t="s">
        <v>286</v>
      </c>
      <c r="R207" s="48" t="s">
        <v>525</v>
      </c>
      <c r="S207" s="48" t="s">
        <v>477</v>
      </c>
      <c r="T207" s="48" t="s">
        <v>531</v>
      </c>
      <c r="U207" s="48" t="s">
        <v>532</v>
      </c>
      <c r="V207" s="52"/>
    </row>
    <row r="208" spans="1:22" ht="15" thickBot="1">
      <c r="A208" s="48" t="s">
        <v>533</v>
      </c>
      <c r="B208" s="48" t="s">
        <v>20</v>
      </c>
      <c r="C208" s="48" t="s">
        <v>74</v>
      </c>
      <c r="D208" s="49" t="s">
        <v>75</v>
      </c>
      <c r="E208" s="53">
        <v>135550.56</v>
      </c>
      <c r="F208" s="48" t="s">
        <v>76</v>
      </c>
      <c r="G208" s="48" t="s">
        <v>529</v>
      </c>
      <c r="H208" s="48" t="s">
        <v>258</v>
      </c>
      <c r="I208" s="48" t="s">
        <v>534</v>
      </c>
      <c r="J208" s="51"/>
      <c r="K208" s="51"/>
      <c r="L208" s="48" t="s">
        <v>80</v>
      </c>
      <c r="M208" s="48" t="s">
        <v>81</v>
      </c>
      <c r="N208" s="48" t="s">
        <v>249</v>
      </c>
      <c r="O208" s="48" t="s">
        <v>250</v>
      </c>
      <c r="P208" s="48" t="s">
        <v>285</v>
      </c>
      <c r="Q208" s="48" t="s">
        <v>286</v>
      </c>
      <c r="R208" s="48" t="s">
        <v>525</v>
      </c>
      <c r="S208" s="48" t="s">
        <v>477</v>
      </c>
      <c r="T208" s="48" t="s">
        <v>531</v>
      </c>
      <c r="U208" s="48" t="s">
        <v>532</v>
      </c>
      <c r="V208" s="52"/>
    </row>
    <row r="209" spans="1:22" ht="15" thickBot="1">
      <c r="A209" s="48" t="s">
        <v>535</v>
      </c>
      <c r="B209" s="48" t="s">
        <v>20</v>
      </c>
      <c r="C209" s="48" t="s">
        <v>74</v>
      </c>
      <c r="D209" s="49" t="s">
        <v>75</v>
      </c>
      <c r="E209" s="53">
        <v>154352.71</v>
      </c>
      <c r="F209" s="48" t="s">
        <v>76</v>
      </c>
      <c r="G209" s="48" t="s">
        <v>536</v>
      </c>
      <c r="H209" s="48" t="s">
        <v>258</v>
      </c>
      <c r="I209" s="48" t="s">
        <v>537</v>
      </c>
      <c r="J209" s="51"/>
      <c r="K209" s="51"/>
      <c r="L209" s="48" t="s">
        <v>80</v>
      </c>
      <c r="M209" s="48" t="s">
        <v>81</v>
      </c>
      <c r="N209" s="48" t="s">
        <v>249</v>
      </c>
      <c r="O209" s="48" t="s">
        <v>250</v>
      </c>
      <c r="P209" s="48" t="s">
        <v>285</v>
      </c>
      <c r="Q209" s="48" t="s">
        <v>286</v>
      </c>
      <c r="R209" s="48" t="s">
        <v>538</v>
      </c>
      <c r="S209" s="48" t="s">
        <v>477</v>
      </c>
      <c r="T209" s="48" t="s">
        <v>539</v>
      </c>
      <c r="U209" s="48" t="s">
        <v>540</v>
      </c>
      <c r="V209" s="52"/>
    </row>
    <row r="210" spans="1:22" ht="15" thickBot="1">
      <c r="A210" s="48" t="s">
        <v>541</v>
      </c>
      <c r="B210" s="48" t="s">
        <v>20</v>
      </c>
      <c r="C210" s="48" t="s">
        <v>74</v>
      </c>
      <c r="D210" s="49" t="s">
        <v>75</v>
      </c>
      <c r="E210" s="53">
        <v>134815.62</v>
      </c>
      <c r="F210" s="48" t="s">
        <v>76</v>
      </c>
      <c r="G210" s="48" t="s">
        <v>536</v>
      </c>
      <c r="H210" s="48" t="s">
        <v>258</v>
      </c>
      <c r="I210" s="48" t="s">
        <v>537</v>
      </c>
      <c r="J210" s="51"/>
      <c r="K210" s="51"/>
      <c r="L210" s="48" t="s">
        <v>80</v>
      </c>
      <c r="M210" s="48" t="s">
        <v>81</v>
      </c>
      <c r="N210" s="48" t="s">
        <v>249</v>
      </c>
      <c r="O210" s="48" t="s">
        <v>250</v>
      </c>
      <c r="P210" s="48" t="s">
        <v>285</v>
      </c>
      <c r="Q210" s="48" t="s">
        <v>286</v>
      </c>
      <c r="R210" s="48" t="s">
        <v>538</v>
      </c>
      <c r="S210" s="48" t="s">
        <v>477</v>
      </c>
      <c r="T210" s="48" t="s">
        <v>539</v>
      </c>
      <c r="U210" s="48" t="s">
        <v>540</v>
      </c>
      <c r="V210" s="52"/>
    </row>
    <row r="211" spans="1:22" ht="15" thickBot="1">
      <c r="A211" s="48" t="s">
        <v>542</v>
      </c>
      <c r="B211" s="48" t="s">
        <v>20</v>
      </c>
      <c r="C211" s="48" t="s">
        <v>74</v>
      </c>
      <c r="D211" s="49" t="s">
        <v>75</v>
      </c>
      <c r="E211" s="50">
        <v>0</v>
      </c>
      <c r="F211" s="48" t="s">
        <v>543</v>
      </c>
      <c r="G211" s="48" t="s">
        <v>544</v>
      </c>
      <c r="H211" s="48" t="s">
        <v>125</v>
      </c>
      <c r="I211" s="48" t="s">
        <v>545</v>
      </c>
      <c r="J211" s="51"/>
      <c r="K211" s="51"/>
      <c r="L211" s="48" t="s">
        <v>80</v>
      </c>
      <c r="M211" s="48" t="s">
        <v>81</v>
      </c>
      <c r="N211" s="48" t="s">
        <v>249</v>
      </c>
      <c r="O211" s="48" t="s">
        <v>250</v>
      </c>
      <c r="P211" s="48" t="s">
        <v>285</v>
      </c>
      <c r="Q211" s="48" t="s">
        <v>286</v>
      </c>
      <c r="R211" s="48" t="s">
        <v>538</v>
      </c>
      <c r="S211" s="48" t="s">
        <v>477</v>
      </c>
      <c r="T211" s="48" t="s">
        <v>546</v>
      </c>
      <c r="U211" s="48" t="s">
        <v>547</v>
      </c>
      <c r="V211" s="52"/>
    </row>
    <row r="212" spans="1:22" ht="15" thickBot="1">
      <c r="A212" s="48" t="s">
        <v>548</v>
      </c>
      <c r="B212" s="48" t="s">
        <v>20</v>
      </c>
      <c r="C212" s="48" t="s">
        <v>74</v>
      </c>
      <c r="D212" s="49" t="s">
        <v>75</v>
      </c>
      <c r="E212" s="53">
        <v>36463.919999999998</v>
      </c>
      <c r="F212" s="48" t="s">
        <v>549</v>
      </c>
      <c r="G212" s="48" t="s">
        <v>550</v>
      </c>
      <c r="H212" s="48" t="s">
        <v>95</v>
      </c>
      <c r="I212" s="48" t="s">
        <v>551</v>
      </c>
      <c r="J212" s="51"/>
      <c r="K212" s="51"/>
      <c r="L212" s="48" t="s">
        <v>80</v>
      </c>
      <c r="M212" s="48" t="s">
        <v>81</v>
      </c>
      <c r="N212" s="48" t="s">
        <v>249</v>
      </c>
      <c r="O212" s="48" t="s">
        <v>250</v>
      </c>
      <c r="P212" s="48" t="s">
        <v>285</v>
      </c>
      <c r="Q212" s="48" t="s">
        <v>286</v>
      </c>
      <c r="R212" s="48" t="s">
        <v>552</v>
      </c>
      <c r="S212" s="48" t="s">
        <v>553</v>
      </c>
      <c r="T212" s="48" t="s">
        <v>554</v>
      </c>
      <c r="U212" s="48" t="s">
        <v>553</v>
      </c>
      <c r="V212" s="52"/>
    </row>
    <row r="213" spans="1:22" ht="15" thickBot="1">
      <c r="A213" s="48" t="s">
        <v>555</v>
      </c>
      <c r="B213" s="48" t="s">
        <v>20</v>
      </c>
      <c r="C213" s="48" t="s">
        <v>74</v>
      </c>
      <c r="D213" s="49" t="s">
        <v>75</v>
      </c>
      <c r="E213" s="53">
        <v>16017.96</v>
      </c>
      <c r="F213" s="48" t="s">
        <v>549</v>
      </c>
      <c r="G213" s="48" t="s">
        <v>550</v>
      </c>
      <c r="H213" s="48" t="s">
        <v>95</v>
      </c>
      <c r="I213" s="48" t="s">
        <v>551</v>
      </c>
      <c r="J213" s="51"/>
      <c r="K213" s="51"/>
      <c r="L213" s="48" t="s">
        <v>80</v>
      </c>
      <c r="M213" s="48" t="s">
        <v>81</v>
      </c>
      <c r="N213" s="48" t="s">
        <v>249</v>
      </c>
      <c r="O213" s="48" t="s">
        <v>250</v>
      </c>
      <c r="P213" s="48" t="s">
        <v>285</v>
      </c>
      <c r="Q213" s="48" t="s">
        <v>286</v>
      </c>
      <c r="R213" s="48" t="s">
        <v>552</v>
      </c>
      <c r="S213" s="48" t="s">
        <v>553</v>
      </c>
      <c r="T213" s="48" t="s">
        <v>554</v>
      </c>
      <c r="U213" s="48" t="s">
        <v>553</v>
      </c>
      <c r="V213" s="52"/>
    </row>
    <row r="214" spans="1:22" ht="15" thickBot="1">
      <c r="A214" s="48" t="s">
        <v>556</v>
      </c>
      <c r="B214" s="48" t="s">
        <v>20</v>
      </c>
      <c r="C214" s="48" t="s">
        <v>74</v>
      </c>
      <c r="D214" s="49" t="s">
        <v>75</v>
      </c>
      <c r="E214" s="53">
        <v>16017.96</v>
      </c>
      <c r="F214" s="48" t="s">
        <v>557</v>
      </c>
      <c r="G214" s="48" t="s">
        <v>558</v>
      </c>
      <c r="H214" s="48" t="s">
        <v>95</v>
      </c>
      <c r="I214" s="48" t="s">
        <v>551</v>
      </c>
      <c r="J214" s="51"/>
      <c r="K214" s="51"/>
      <c r="L214" s="48" t="s">
        <v>80</v>
      </c>
      <c r="M214" s="48" t="s">
        <v>81</v>
      </c>
      <c r="N214" s="48" t="s">
        <v>249</v>
      </c>
      <c r="O214" s="48" t="s">
        <v>250</v>
      </c>
      <c r="P214" s="48" t="s">
        <v>285</v>
      </c>
      <c r="Q214" s="48" t="s">
        <v>286</v>
      </c>
      <c r="R214" s="48" t="s">
        <v>552</v>
      </c>
      <c r="S214" s="48" t="s">
        <v>553</v>
      </c>
      <c r="T214" s="48" t="s">
        <v>554</v>
      </c>
      <c r="U214" s="48" t="s">
        <v>553</v>
      </c>
      <c r="V214" s="52"/>
    </row>
    <row r="215" spans="1:22" ht="15" thickBot="1">
      <c r="A215" s="48" t="s">
        <v>559</v>
      </c>
      <c r="B215" s="48" t="s">
        <v>20</v>
      </c>
      <c r="C215" s="48" t="s">
        <v>74</v>
      </c>
      <c r="D215" s="49" t="s">
        <v>75</v>
      </c>
      <c r="E215" s="50">
        <v>0</v>
      </c>
      <c r="F215" s="48" t="s">
        <v>560</v>
      </c>
      <c r="G215" s="48" t="s">
        <v>561</v>
      </c>
      <c r="H215" s="48" t="s">
        <v>95</v>
      </c>
      <c r="I215" s="48" t="s">
        <v>551</v>
      </c>
      <c r="J215" s="51"/>
      <c r="K215" s="51"/>
      <c r="L215" s="48" t="s">
        <v>80</v>
      </c>
      <c r="M215" s="48" t="s">
        <v>81</v>
      </c>
      <c r="N215" s="48" t="s">
        <v>249</v>
      </c>
      <c r="O215" s="48" t="s">
        <v>250</v>
      </c>
      <c r="P215" s="48" t="s">
        <v>285</v>
      </c>
      <c r="Q215" s="48" t="s">
        <v>286</v>
      </c>
      <c r="R215" s="48" t="s">
        <v>552</v>
      </c>
      <c r="S215" s="48" t="s">
        <v>553</v>
      </c>
      <c r="T215" s="48" t="s">
        <v>554</v>
      </c>
      <c r="U215" s="48" t="s">
        <v>553</v>
      </c>
      <c r="V215" s="52"/>
    </row>
    <row r="216" spans="1:22" ht="15" thickBot="1">
      <c r="A216" s="48" t="s">
        <v>562</v>
      </c>
      <c r="B216" s="48" t="s">
        <v>20</v>
      </c>
      <c r="C216" s="48" t="s">
        <v>74</v>
      </c>
      <c r="D216" s="49" t="s">
        <v>75</v>
      </c>
      <c r="E216" s="53">
        <v>38154.519999999997</v>
      </c>
      <c r="F216" s="48" t="s">
        <v>560</v>
      </c>
      <c r="G216" s="48" t="s">
        <v>561</v>
      </c>
      <c r="H216" s="48" t="s">
        <v>95</v>
      </c>
      <c r="I216" s="48" t="s">
        <v>551</v>
      </c>
      <c r="J216" s="51"/>
      <c r="K216" s="51"/>
      <c r="L216" s="48" t="s">
        <v>80</v>
      </c>
      <c r="M216" s="48" t="s">
        <v>81</v>
      </c>
      <c r="N216" s="48" t="s">
        <v>249</v>
      </c>
      <c r="O216" s="48" t="s">
        <v>250</v>
      </c>
      <c r="P216" s="48" t="s">
        <v>285</v>
      </c>
      <c r="Q216" s="48" t="s">
        <v>286</v>
      </c>
      <c r="R216" s="48" t="s">
        <v>552</v>
      </c>
      <c r="S216" s="48" t="s">
        <v>553</v>
      </c>
      <c r="T216" s="48" t="s">
        <v>554</v>
      </c>
      <c r="U216" s="48" t="s">
        <v>553</v>
      </c>
      <c r="V216" s="52"/>
    </row>
    <row r="217" spans="1:22" ht="15" thickBot="1">
      <c r="A217" s="48" t="s">
        <v>563</v>
      </c>
      <c r="B217" s="48" t="s">
        <v>20</v>
      </c>
      <c r="C217" s="48" t="s">
        <v>74</v>
      </c>
      <c r="D217" s="49" t="s">
        <v>75</v>
      </c>
      <c r="E217" s="53">
        <v>17319.61</v>
      </c>
      <c r="F217" s="48" t="s">
        <v>560</v>
      </c>
      <c r="G217" s="48" t="s">
        <v>561</v>
      </c>
      <c r="H217" s="48" t="s">
        <v>95</v>
      </c>
      <c r="I217" s="48" t="s">
        <v>551</v>
      </c>
      <c r="J217" s="51"/>
      <c r="K217" s="51"/>
      <c r="L217" s="48" t="s">
        <v>80</v>
      </c>
      <c r="M217" s="48" t="s">
        <v>81</v>
      </c>
      <c r="N217" s="48" t="s">
        <v>249</v>
      </c>
      <c r="O217" s="48" t="s">
        <v>250</v>
      </c>
      <c r="P217" s="48" t="s">
        <v>285</v>
      </c>
      <c r="Q217" s="48" t="s">
        <v>286</v>
      </c>
      <c r="R217" s="48" t="s">
        <v>552</v>
      </c>
      <c r="S217" s="48" t="s">
        <v>553</v>
      </c>
      <c r="T217" s="48" t="s">
        <v>554</v>
      </c>
      <c r="U217" s="48" t="s">
        <v>553</v>
      </c>
      <c r="V217" s="52"/>
    </row>
    <row r="218" spans="1:22" ht="15" thickBot="1">
      <c r="A218" s="48" t="s">
        <v>564</v>
      </c>
      <c r="B218" s="48" t="s">
        <v>20</v>
      </c>
      <c r="C218" s="48" t="s">
        <v>74</v>
      </c>
      <c r="D218" s="49" t="s">
        <v>75</v>
      </c>
      <c r="E218" s="53">
        <v>33384.379999999997</v>
      </c>
      <c r="F218" s="48" t="s">
        <v>560</v>
      </c>
      <c r="G218" s="48" t="s">
        <v>561</v>
      </c>
      <c r="H218" s="48" t="s">
        <v>95</v>
      </c>
      <c r="I218" s="48" t="s">
        <v>551</v>
      </c>
      <c r="J218" s="51"/>
      <c r="K218" s="51"/>
      <c r="L218" s="48" t="s">
        <v>80</v>
      </c>
      <c r="M218" s="48" t="s">
        <v>81</v>
      </c>
      <c r="N218" s="48" t="s">
        <v>249</v>
      </c>
      <c r="O218" s="48" t="s">
        <v>250</v>
      </c>
      <c r="P218" s="48" t="s">
        <v>285</v>
      </c>
      <c r="Q218" s="48" t="s">
        <v>286</v>
      </c>
      <c r="R218" s="48" t="s">
        <v>552</v>
      </c>
      <c r="S218" s="48" t="s">
        <v>553</v>
      </c>
      <c r="T218" s="48" t="s">
        <v>554</v>
      </c>
      <c r="U218" s="48" t="s">
        <v>553</v>
      </c>
      <c r="V218" s="52"/>
    </row>
    <row r="219" spans="1:22" ht="15" thickBot="1">
      <c r="A219" s="48" t="s">
        <v>565</v>
      </c>
      <c r="B219" s="48" t="s">
        <v>20</v>
      </c>
      <c r="C219" s="48" t="s">
        <v>74</v>
      </c>
      <c r="D219" s="49" t="s">
        <v>75</v>
      </c>
      <c r="E219" s="53">
        <v>35770.550000000003</v>
      </c>
      <c r="F219" s="48" t="s">
        <v>560</v>
      </c>
      <c r="G219" s="48" t="s">
        <v>561</v>
      </c>
      <c r="H219" s="48" t="s">
        <v>95</v>
      </c>
      <c r="I219" s="48" t="s">
        <v>551</v>
      </c>
      <c r="J219" s="51"/>
      <c r="K219" s="51"/>
      <c r="L219" s="48" t="s">
        <v>80</v>
      </c>
      <c r="M219" s="48" t="s">
        <v>81</v>
      </c>
      <c r="N219" s="48" t="s">
        <v>249</v>
      </c>
      <c r="O219" s="48" t="s">
        <v>250</v>
      </c>
      <c r="P219" s="48" t="s">
        <v>285</v>
      </c>
      <c r="Q219" s="48" t="s">
        <v>286</v>
      </c>
      <c r="R219" s="48" t="s">
        <v>552</v>
      </c>
      <c r="S219" s="48" t="s">
        <v>553</v>
      </c>
      <c r="T219" s="48" t="s">
        <v>554</v>
      </c>
      <c r="U219" s="48" t="s">
        <v>553</v>
      </c>
      <c r="V219" s="52"/>
    </row>
    <row r="220" spans="1:22" ht="15" thickBot="1">
      <c r="A220" s="48" t="s">
        <v>566</v>
      </c>
      <c r="B220" s="48" t="s">
        <v>20</v>
      </c>
      <c r="C220" s="48" t="s">
        <v>74</v>
      </c>
      <c r="D220" s="49" t="s">
        <v>75</v>
      </c>
      <c r="E220" s="53">
        <v>47890.09</v>
      </c>
      <c r="F220" s="48" t="s">
        <v>560</v>
      </c>
      <c r="G220" s="48" t="s">
        <v>561</v>
      </c>
      <c r="H220" s="48" t="s">
        <v>113</v>
      </c>
      <c r="I220" s="48" t="s">
        <v>551</v>
      </c>
      <c r="J220" s="51"/>
      <c r="K220" s="51"/>
      <c r="L220" s="48" t="s">
        <v>80</v>
      </c>
      <c r="M220" s="48" t="s">
        <v>81</v>
      </c>
      <c r="N220" s="48" t="s">
        <v>249</v>
      </c>
      <c r="O220" s="48" t="s">
        <v>250</v>
      </c>
      <c r="P220" s="48" t="s">
        <v>285</v>
      </c>
      <c r="Q220" s="48" t="s">
        <v>286</v>
      </c>
      <c r="R220" s="48" t="s">
        <v>552</v>
      </c>
      <c r="S220" s="48" t="s">
        <v>553</v>
      </c>
      <c r="T220" s="48" t="s">
        <v>554</v>
      </c>
      <c r="U220" s="48" t="s">
        <v>553</v>
      </c>
      <c r="V220" s="52"/>
    </row>
    <row r="221" spans="1:22" ht="15" thickBot="1">
      <c r="A221" s="48" t="s">
        <v>567</v>
      </c>
      <c r="B221" s="48" t="s">
        <v>20</v>
      </c>
      <c r="C221" s="48" t="s">
        <v>74</v>
      </c>
      <c r="D221" s="49" t="s">
        <v>75</v>
      </c>
      <c r="E221" s="53">
        <v>25068.86</v>
      </c>
      <c r="F221" s="48" t="s">
        <v>568</v>
      </c>
      <c r="G221" s="48" t="s">
        <v>569</v>
      </c>
      <c r="H221" s="48" t="s">
        <v>95</v>
      </c>
      <c r="I221" s="48" t="s">
        <v>551</v>
      </c>
      <c r="J221" s="51"/>
      <c r="K221" s="51"/>
      <c r="L221" s="48" t="s">
        <v>80</v>
      </c>
      <c r="M221" s="48" t="s">
        <v>81</v>
      </c>
      <c r="N221" s="48" t="s">
        <v>249</v>
      </c>
      <c r="O221" s="48" t="s">
        <v>250</v>
      </c>
      <c r="P221" s="48" t="s">
        <v>285</v>
      </c>
      <c r="Q221" s="48" t="s">
        <v>286</v>
      </c>
      <c r="R221" s="48" t="s">
        <v>552</v>
      </c>
      <c r="S221" s="48" t="s">
        <v>553</v>
      </c>
      <c r="T221" s="48" t="s">
        <v>554</v>
      </c>
      <c r="U221" s="48" t="s">
        <v>553</v>
      </c>
      <c r="V221" s="52"/>
    </row>
    <row r="222" spans="1:22" ht="15" thickBot="1">
      <c r="A222" s="48" t="s">
        <v>570</v>
      </c>
      <c r="B222" s="48" t="s">
        <v>20</v>
      </c>
      <c r="C222" s="48" t="s">
        <v>74</v>
      </c>
      <c r="D222" s="49" t="s">
        <v>75</v>
      </c>
      <c r="E222" s="53">
        <v>167612.54999999999</v>
      </c>
      <c r="F222" s="48" t="s">
        <v>76</v>
      </c>
      <c r="G222" s="48" t="s">
        <v>571</v>
      </c>
      <c r="H222" s="48" t="s">
        <v>78</v>
      </c>
      <c r="I222" s="48" t="s">
        <v>130</v>
      </c>
      <c r="J222" s="51"/>
      <c r="K222" s="51"/>
      <c r="L222" s="48" t="s">
        <v>80</v>
      </c>
      <c r="M222" s="48" t="s">
        <v>81</v>
      </c>
      <c r="N222" s="48" t="s">
        <v>249</v>
      </c>
      <c r="O222" s="48" t="s">
        <v>250</v>
      </c>
      <c r="P222" s="48" t="s">
        <v>285</v>
      </c>
      <c r="Q222" s="48" t="s">
        <v>286</v>
      </c>
      <c r="R222" s="48" t="s">
        <v>572</v>
      </c>
      <c r="S222" s="48" t="s">
        <v>573</v>
      </c>
      <c r="T222" s="48" t="s">
        <v>574</v>
      </c>
      <c r="U222" s="48" t="s">
        <v>575</v>
      </c>
      <c r="V222" s="52"/>
    </row>
    <row r="223" spans="1:22" ht="15" thickBot="1">
      <c r="A223" s="48" t="s">
        <v>576</v>
      </c>
      <c r="B223" s="48" t="s">
        <v>20</v>
      </c>
      <c r="C223" s="48" t="s">
        <v>74</v>
      </c>
      <c r="D223" s="49" t="s">
        <v>75</v>
      </c>
      <c r="E223" s="50">
        <v>0</v>
      </c>
      <c r="F223" s="48" t="s">
        <v>76</v>
      </c>
      <c r="G223" s="48" t="s">
        <v>577</v>
      </c>
      <c r="H223" s="48" t="s">
        <v>258</v>
      </c>
      <c r="I223" s="48" t="s">
        <v>520</v>
      </c>
      <c r="J223" s="51"/>
      <c r="K223" s="51"/>
      <c r="L223" s="48" t="s">
        <v>80</v>
      </c>
      <c r="M223" s="48" t="s">
        <v>81</v>
      </c>
      <c r="N223" s="48" t="s">
        <v>249</v>
      </c>
      <c r="O223" s="48" t="s">
        <v>250</v>
      </c>
      <c r="P223" s="48" t="s">
        <v>285</v>
      </c>
      <c r="Q223" s="48" t="s">
        <v>286</v>
      </c>
      <c r="R223" s="48" t="s">
        <v>572</v>
      </c>
      <c r="S223" s="48" t="s">
        <v>573</v>
      </c>
      <c r="T223" s="48" t="s">
        <v>578</v>
      </c>
      <c r="U223" s="48" t="s">
        <v>579</v>
      </c>
      <c r="V223" s="52"/>
    </row>
    <row r="224" spans="1:22" ht="15" thickBot="1">
      <c r="A224" s="48" t="s">
        <v>580</v>
      </c>
      <c r="B224" s="48" t="s">
        <v>20</v>
      </c>
      <c r="C224" s="48" t="s">
        <v>74</v>
      </c>
      <c r="D224" s="49" t="s">
        <v>75</v>
      </c>
      <c r="E224" s="53">
        <v>120580.07</v>
      </c>
      <c r="F224" s="48" t="s">
        <v>76</v>
      </c>
      <c r="G224" s="48" t="s">
        <v>577</v>
      </c>
      <c r="H224" s="48" t="s">
        <v>258</v>
      </c>
      <c r="I224" s="48" t="s">
        <v>581</v>
      </c>
      <c r="J224" s="51"/>
      <c r="K224" s="51"/>
      <c r="L224" s="48" t="s">
        <v>80</v>
      </c>
      <c r="M224" s="48" t="s">
        <v>81</v>
      </c>
      <c r="N224" s="48" t="s">
        <v>249</v>
      </c>
      <c r="O224" s="48" t="s">
        <v>250</v>
      </c>
      <c r="P224" s="48" t="s">
        <v>285</v>
      </c>
      <c r="Q224" s="48" t="s">
        <v>286</v>
      </c>
      <c r="R224" s="48" t="s">
        <v>572</v>
      </c>
      <c r="S224" s="48" t="s">
        <v>573</v>
      </c>
      <c r="T224" s="48" t="s">
        <v>578</v>
      </c>
      <c r="U224" s="48" t="s">
        <v>579</v>
      </c>
      <c r="V224" s="52"/>
    </row>
    <row r="225" spans="1:22" ht="15" thickBot="1">
      <c r="A225" s="48" t="s">
        <v>582</v>
      </c>
      <c r="B225" s="48" t="s">
        <v>20</v>
      </c>
      <c r="C225" s="48" t="s">
        <v>74</v>
      </c>
      <c r="D225" s="49" t="s">
        <v>75</v>
      </c>
      <c r="E225" s="53">
        <v>102749.01</v>
      </c>
      <c r="F225" s="48" t="s">
        <v>76</v>
      </c>
      <c r="G225" s="48" t="s">
        <v>583</v>
      </c>
      <c r="H225" s="48" t="s">
        <v>258</v>
      </c>
      <c r="I225" s="48" t="s">
        <v>520</v>
      </c>
      <c r="J225" s="51"/>
      <c r="K225" s="51"/>
      <c r="L225" s="48" t="s">
        <v>80</v>
      </c>
      <c r="M225" s="48" t="s">
        <v>81</v>
      </c>
      <c r="N225" s="48" t="s">
        <v>249</v>
      </c>
      <c r="O225" s="48" t="s">
        <v>250</v>
      </c>
      <c r="P225" s="48" t="s">
        <v>285</v>
      </c>
      <c r="Q225" s="48" t="s">
        <v>286</v>
      </c>
      <c r="R225" s="48" t="s">
        <v>572</v>
      </c>
      <c r="S225" s="48" t="s">
        <v>573</v>
      </c>
      <c r="T225" s="48" t="s">
        <v>584</v>
      </c>
      <c r="U225" s="48" t="s">
        <v>585</v>
      </c>
      <c r="V225" s="52"/>
    </row>
    <row r="226" spans="1:22" ht="15" thickBot="1">
      <c r="A226" s="48" t="s">
        <v>586</v>
      </c>
      <c r="B226" s="48" t="s">
        <v>20</v>
      </c>
      <c r="C226" s="48" t="s">
        <v>74</v>
      </c>
      <c r="D226" s="49" t="s">
        <v>75</v>
      </c>
      <c r="E226" s="53">
        <v>124389.13</v>
      </c>
      <c r="F226" s="48" t="s">
        <v>76</v>
      </c>
      <c r="G226" s="48" t="s">
        <v>583</v>
      </c>
      <c r="H226" s="48" t="s">
        <v>258</v>
      </c>
      <c r="I226" s="48" t="s">
        <v>520</v>
      </c>
      <c r="J226" s="51"/>
      <c r="K226" s="51"/>
      <c r="L226" s="48" t="s">
        <v>80</v>
      </c>
      <c r="M226" s="48" t="s">
        <v>81</v>
      </c>
      <c r="N226" s="48" t="s">
        <v>249</v>
      </c>
      <c r="O226" s="48" t="s">
        <v>250</v>
      </c>
      <c r="P226" s="48" t="s">
        <v>285</v>
      </c>
      <c r="Q226" s="48" t="s">
        <v>286</v>
      </c>
      <c r="R226" s="48" t="s">
        <v>572</v>
      </c>
      <c r="S226" s="48" t="s">
        <v>573</v>
      </c>
      <c r="T226" s="48" t="s">
        <v>584</v>
      </c>
      <c r="U226" s="48" t="s">
        <v>585</v>
      </c>
      <c r="V226" s="52"/>
    </row>
    <row r="227" spans="1:22" ht="15" thickBot="1">
      <c r="A227" s="48" t="s">
        <v>587</v>
      </c>
      <c r="B227" s="48" t="s">
        <v>20</v>
      </c>
      <c r="C227" s="48" t="s">
        <v>74</v>
      </c>
      <c r="D227" s="49" t="s">
        <v>75</v>
      </c>
      <c r="E227" s="53">
        <v>102749.01</v>
      </c>
      <c r="F227" s="48" t="s">
        <v>76</v>
      </c>
      <c r="G227" s="48" t="s">
        <v>583</v>
      </c>
      <c r="H227" s="48" t="s">
        <v>258</v>
      </c>
      <c r="I227" s="48" t="s">
        <v>520</v>
      </c>
      <c r="J227" s="51"/>
      <c r="K227" s="51"/>
      <c r="L227" s="48" t="s">
        <v>80</v>
      </c>
      <c r="M227" s="48" t="s">
        <v>81</v>
      </c>
      <c r="N227" s="48" t="s">
        <v>249</v>
      </c>
      <c r="O227" s="48" t="s">
        <v>250</v>
      </c>
      <c r="P227" s="48" t="s">
        <v>285</v>
      </c>
      <c r="Q227" s="48" t="s">
        <v>286</v>
      </c>
      <c r="R227" s="48" t="s">
        <v>572</v>
      </c>
      <c r="S227" s="48" t="s">
        <v>573</v>
      </c>
      <c r="T227" s="48" t="s">
        <v>584</v>
      </c>
      <c r="U227" s="48" t="s">
        <v>585</v>
      </c>
      <c r="V227" s="52"/>
    </row>
    <row r="228" spans="1:22" ht="15" thickBot="1">
      <c r="A228" s="48" t="s">
        <v>588</v>
      </c>
      <c r="B228" s="48" t="s">
        <v>20</v>
      </c>
      <c r="C228" s="48" t="s">
        <v>74</v>
      </c>
      <c r="D228" s="49" t="s">
        <v>75</v>
      </c>
      <c r="E228" s="53">
        <v>131527.43</v>
      </c>
      <c r="F228" s="48" t="s">
        <v>76</v>
      </c>
      <c r="G228" s="48" t="s">
        <v>583</v>
      </c>
      <c r="H228" s="48" t="s">
        <v>258</v>
      </c>
      <c r="I228" s="48" t="s">
        <v>589</v>
      </c>
      <c r="J228" s="51"/>
      <c r="K228" s="51"/>
      <c r="L228" s="48" t="s">
        <v>80</v>
      </c>
      <c r="M228" s="48" t="s">
        <v>81</v>
      </c>
      <c r="N228" s="48" t="s">
        <v>249</v>
      </c>
      <c r="O228" s="48" t="s">
        <v>250</v>
      </c>
      <c r="P228" s="48" t="s">
        <v>285</v>
      </c>
      <c r="Q228" s="48" t="s">
        <v>286</v>
      </c>
      <c r="R228" s="48" t="s">
        <v>572</v>
      </c>
      <c r="S228" s="48" t="s">
        <v>573</v>
      </c>
      <c r="T228" s="48" t="s">
        <v>584</v>
      </c>
      <c r="U228" s="48" t="s">
        <v>585</v>
      </c>
      <c r="V228" s="52"/>
    </row>
    <row r="229" spans="1:22" ht="15" thickBot="1">
      <c r="A229" s="48" t="s">
        <v>590</v>
      </c>
      <c r="B229" s="48" t="s">
        <v>20</v>
      </c>
      <c r="C229" s="48" t="s">
        <v>74</v>
      </c>
      <c r="D229" s="49" t="s">
        <v>75</v>
      </c>
      <c r="E229" s="53">
        <v>5533.99</v>
      </c>
      <c r="F229" s="48" t="s">
        <v>591</v>
      </c>
      <c r="G229" s="48" t="s">
        <v>592</v>
      </c>
      <c r="H229" s="48" t="s">
        <v>113</v>
      </c>
      <c r="I229" s="48" t="s">
        <v>130</v>
      </c>
      <c r="J229" s="51"/>
      <c r="K229" s="51"/>
      <c r="L229" s="48" t="s">
        <v>80</v>
      </c>
      <c r="M229" s="48" t="s">
        <v>81</v>
      </c>
      <c r="N229" s="48" t="s">
        <v>249</v>
      </c>
      <c r="O229" s="48" t="s">
        <v>250</v>
      </c>
      <c r="P229" s="48" t="s">
        <v>285</v>
      </c>
      <c r="Q229" s="48" t="s">
        <v>286</v>
      </c>
      <c r="R229" s="48" t="s">
        <v>572</v>
      </c>
      <c r="S229" s="48" t="s">
        <v>573</v>
      </c>
      <c r="T229" s="48" t="s">
        <v>593</v>
      </c>
      <c r="U229" s="48" t="s">
        <v>594</v>
      </c>
      <c r="V229" s="52"/>
    </row>
    <row r="230" spans="1:22" ht="15" thickBot="1">
      <c r="A230" s="48" t="s">
        <v>595</v>
      </c>
      <c r="B230" s="48" t="s">
        <v>20</v>
      </c>
      <c r="C230" s="48" t="s">
        <v>74</v>
      </c>
      <c r="D230" s="49" t="s">
        <v>75</v>
      </c>
      <c r="E230" s="53">
        <v>50284.59</v>
      </c>
      <c r="F230" s="48" t="s">
        <v>596</v>
      </c>
      <c r="G230" s="48" t="s">
        <v>597</v>
      </c>
      <c r="H230" s="48" t="s">
        <v>113</v>
      </c>
      <c r="I230" s="48" t="s">
        <v>598</v>
      </c>
      <c r="J230" s="48" t="s">
        <v>599</v>
      </c>
      <c r="K230" s="51"/>
      <c r="L230" s="48" t="s">
        <v>80</v>
      </c>
      <c r="M230" s="48" t="s">
        <v>81</v>
      </c>
      <c r="N230" s="48" t="s">
        <v>249</v>
      </c>
      <c r="O230" s="48" t="s">
        <v>250</v>
      </c>
      <c r="P230" s="48" t="s">
        <v>285</v>
      </c>
      <c r="Q230" s="48" t="s">
        <v>286</v>
      </c>
      <c r="R230" s="48" t="s">
        <v>572</v>
      </c>
      <c r="S230" s="48" t="s">
        <v>573</v>
      </c>
      <c r="T230" s="48" t="s">
        <v>600</v>
      </c>
      <c r="U230" s="48" t="s">
        <v>601</v>
      </c>
      <c r="V230" s="52"/>
    </row>
    <row r="231" spans="1:22" ht="15" thickBot="1">
      <c r="A231" s="48" t="s">
        <v>602</v>
      </c>
      <c r="B231" s="48" t="s">
        <v>20</v>
      </c>
      <c r="C231" s="48" t="s">
        <v>74</v>
      </c>
      <c r="D231" s="49" t="s">
        <v>75</v>
      </c>
      <c r="E231" s="53">
        <v>60283.64</v>
      </c>
      <c r="F231" s="48" t="s">
        <v>596</v>
      </c>
      <c r="G231" s="48" t="s">
        <v>597</v>
      </c>
      <c r="H231" s="48" t="s">
        <v>95</v>
      </c>
      <c r="I231" s="48" t="s">
        <v>603</v>
      </c>
      <c r="J231" s="48" t="s">
        <v>604</v>
      </c>
      <c r="K231" s="51"/>
      <c r="L231" s="48" t="s">
        <v>80</v>
      </c>
      <c r="M231" s="48" t="s">
        <v>81</v>
      </c>
      <c r="N231" s="48" t="s">
        <v>249</v>
      </c>
      <c r="O231" s="48" t="s">
        <v>250</v>
      </c>
      <c r="P231" s="48" t="s">
        <v>285</v>
      </c>
      <c r="Q231" s="48" t="s">
        <v>286</v>
      </c>
      <c r="R231" s="48" t="s">
        <v>572</v>
      </c>
      <c r="S231" s="48" t="s">
        <v>573</v>
      </c>
      <c r="T231" s="48" t="s">
        <v>600</v>
      </c>
      <c r="U231" s="48" t="s">
        <v>601</v>
      </c>
      <c r="V231" s="52"/>
    </row>
    <row r="232" spans="1:22" ht="15" thickBot="1">
      <c r="A232" s="48" t="s">
        <v>605</v>
      </c>
      <c r="B232" s="48" t="s">
        <v>20</v>
      </c>
      <c r="C232" s="48" t="s">
        <v>74</v>
      </c>
      <c r="D232" s="49" t="s">
        <v>75</v>
      </c>
      <c r="E232" s="53">
        <v>51982.42</v>
      </c>
      <c r="F232" s="48" t="s">
        <v>606</v>
      </c>
      <c r="G232" s="48" t="s">
        <v>607</v>
      </c>
      <c r="H232" s="48" t="s">
        <v>95</v>
      </c>
      <c r="I232" s="48" t="s">
        <v>608</v>
      </c>
      <c r="J232" s="48" t="s">
        <v>609</v>
      </c>
      <c r="K232" s="51"/>
      <c r="L232" s="48" t="s">
        <v>80</v>
      </c>
      <c r="M232" s="48" t="s">
        <v>81</v>
      </c>
      <c r="N232" s="48" t="s">
        <v>249</v>
      </c>
      <c r="O232" s="48" t="s">
        <v>250</v>
      </c>
      <c r="P232" s="48" t="s">
        <v>285</v>
      </c>
      <c r="Q232" s="48" t="s">
        <v>286</v>
      </c>
      <c r="R232" s="48" t="s">
        <v>572</v>
      </c>
      <c r="S232" s="48" t="s">
        <v>573</v>
      </c>
      <c r="T232" s="48" t="s">
        <v>610</v>
      </c>
      <c r="U232" s="48" t="s">
        <v>611</v>
      </c>
      <c r="V232" s="52"/>
    </row>
    <row r="233" spans="1:22" ht="15" thickBot="1">
      <c r="A233" s="48" t="s">
        <v>612</v>
      </c>
      <c r="B233" s="48" t="s">
        <v>20</v>
      </c>
      <c r="C233" s="48" t="s">
        <v>74</v>
      </c>
      <c r="D233" s="49" t="s">
        <v>75</v>
      </c>
      <c r="E233" s="53">
        <v>58813.3</v>
      </c>
      <c r="F233" s="48" t="s">
        <v>606</v>
      </c>
      <c r="G233" s="48" t="s">
        <v>613</v>
      </c>
      <c r="H233" s="48" t="s">
        <v>95</v>
      </c>
      <c r="I233" s="48" t="s">
        <v>603</v>
      </c>
      <c r="J233" s="48" t="s">
        <v>614</v>
      </c>
      <c r="K233" s="51"/>
      <c r="L233" s="48" t="s">
        <v>80</v>
      </c>
      <c r="M233" s="48" t="s">
        <v>81</v>
      </c>
      <c r="N233" s="48" t="s">
        <v>249</v>
      </c>
      <c r="O233" s="48" t="s">
        <v>250</v>
      </c>
      <c r="P233" s="48" t="s">
        <v>285</v>
      </c>
      <c r="Q233" s="48" t="s">
        <v>286</v>
      </c>
      <c r="R233" s="48" t="s">
        <v>572</v>
      </c>
      <c r="S233" s="48" t="s">
        <v>573</v>
      </c>
      <c r="T233" s="48" t="s">
        <v>610</v>
      </c>
      <c r="U233" s="48" t="s">
        <v>611</v>
      </c>
      <c r="V233" s="52"/>
    </row>
    <row r="234" spans="1:22" ht="15" thickBot="1">
      <c r="A234" s="48" t="s">
        <v>615</v>
      </c>
      <c r="B234" s="48" t="s">
        <v>20</v>
      </c>
      <c r="C234" s="48" t="s">
        <v>74</v>
      </c>
      <c r="D234" s="49" t="s">
        <v>75</v>
      </c>
      <c r="E234" s="53">
        <v>133097.85</v>
      </c>
      <c r="F234" s="48" t="s">
        <v>76</v>
      </c>
      <c r="G234" s="48" t="s">
        <v>616</v>
      </c>
      <c r="H234" s="48" t="s">
        <v>258</v>
      </c>
      <c r="I234" s="48" t="s">
        <v>617</v>
      </c>
      <c r="J234" s="51"/>
      <c r="K234" s="51"/>
      <c r="L234" s="48" t="s">
        <v>80</v>
      </c>
      <c r="M234" s="48" t="s">
        <v>81</v>
      </c>
      <c r="N234" s="48" t="s">
        <v>249</v>
      </c>
      <c r="O234" s="48" t="s">
        <v>250</v>
      </c>
      <c r="P234" s="48" t="s">
        <v>285</v>
      </c>
      <c r="Q234" s="48" t="s">
        <v>286</v>
      </c>
      <c r="R234" s="48" t="s">
        <v>618</v>
      </c>
      <c r="S234" s="48" t="s">
        <v>619</v>
      </c>
      <c r="T234" s="48" t="s">
        <v>620</v>
      </c>
      <c r="U234" s="48" t="s">
        <v>621</v>
      </c>
      <c r="V234" s="52"/>
    </row>
    <row r="235" spans="1:22" ht="15" thickBot="1">
      <c r="A235" s="48" t="s">
        <v>622</v>
      </c>
      <c r="B235" s="48" t="s">
        <v>20</v>
      </c>
      <c r="C235" s="48" t="s">
        <v>74</v>
      </c>
      <c r="D235" s="49" t="s">
        <v>75</v>
      </c>
      <c r="E235" s="50">
        <v>0</v>
      </c>
      <c r="F235" s="48" t="s">
        <v>76</v>
      </c>
      <c r="G235" s="48" t="s">
        <v>616</v>
      </c>
      <c r="H235" s="48" t="s">
        <v>258</v>
      </c>
      <c r="I235" s="48" t="s">
        <v>617</v>
      </c>
      <c r="J235" s="51"/>
      <c r="K235" s="51"/>
      <c r="L235" s="48" t="s">
        <v>80</v>
      </c>
      <c r="M235" s="48" t="s">
        <v>81</v>
      </c>
      <c r="N235" s="48" t="s">
        <v>249</v>
      </c>
      <c r="O235" s="48" t="s">
        <v>250</v>
      </c>
      <c r="P235" s="48" t="s">
        <v>285</v>
      </c>
      <c r="Q235" s="48" t="s">
        <v>286</v>
      </c>
      <c r="R235" s="48" t="s">
        <v>618</v>
      </c>
      <c r="S235" s="48" t="s">
        <v>619</v>
      </c>
      <c r="T235" s="48" t="s">
        <v>620</v>
      </c>
      <c r="U235" s="48" t="s">
        <v>621</v>
      </c>
      <c r="V235" s="52"/>
    </row>
    <row r="236" spans="1:22" ht="15" thickBot="1">
      <c r="A236" s="48" t="s">
        <v>623</v>
      </c>
      <c r="B236" s="48" t="s">
        <v>20</v>
      </c>
      <c r="C236" s="48" t="s">
        <v>74</v>
      </c>
      <c r="D236" s="49" t="s">
        <v>75</v>
      </c>
      <c r="E236" s="53">
        <v>124389.13</v>
      </c>
      <c r="F236" s="48" t="s">
        <v>76</v>
      </c>
      <c r="G236" s="48" t="s">
        <v>624</v>
      </c>
      <c r="H236" s="48" t="s">
        <v>258</v>
      </c>
      <c r="I236" s="48" t="s">
        <v>625</v>
      </c>
      <c r="J236" s="51"/>
      <c r="K236" s="51"/>
      <c r="L236" s="48" t="s">
        <v>80</v>
      </c>
      <c r="M236" s="48" t="s">
        <v>81</v>
      </c>
      <c r="N236" s="48" t="s">
        <v>249</v>
      </c>
      <c r="O236" s="48" t="s">
        <v>250</v>
      </c>
      <c r="P236" s="48" t="s">
        <v>285</v>
      </c>
      <c r="Q236" s="48" t="s">
        <v>286</v>
      </c>
      <c r="R236" s="48" t="s">
        <v>618</v>
      </c>
      <c r="S236" s="48" t="s">
        <v>619</v>
      </c>
      <c r="T236" s="48" t="s">
        <v>626</v>
      </c>
      <c r="U236" s="48" t="s">
        <v>619</v>
      </c>
      <c r="V236" s="52"/>
    </row>
    <row r="237" spans="1:22" ht="15" thickBot="1">
      <c r="A237" s="48" t="s">
        <v>627</v>
      </c>
      <c r="B237" s="48" t="s">
        <v>20</v>
      </c>
      <c r="C237" s="48" t="s">
        <v>74</v>
      </c>
      <c r="D237" s="49" t="s">
        <v>75</v>
      </c>
      <c r="E237" s="53">
        <v>154352.71</v>
      </c>
      <c r="F237" s="48" t="s">
        <v>76</v>
      </c>
      <c r="G237" s="48" t="s">
        <v>624</v>
      </c>
      <c r="H237" s="48" t="s">
        <v>258</v>
      </c>
      <c r="I237" s="48" t="s">
        <v>625</v>
      </c>
      <c r="J237" s="51"/>
      <c r="K237" s="51"/>
      <c r="L237" s="48" t="s">
        <v>80</v>
      </c>
      <c r="M237" s="48" t="s">
        <v>81</v>
      </c>
      <c r="N237" s="48" t="s">
        <v>249</v>
      </c>
      <c r="O237" s="48" t="s">
        <v>250</v>
      </c>
      <c r="P237" s="48" t="s">
        <v>285</v>
      </c>
      <c r="Q237" s="48" t="s">
        <v>286</v>
      </c>
      <c r="R237" s="48" t="s">
        <v>618</v>
      </c>
      <c r="S237" s="48" t="s">
        <v>619</v>
      </c>
      <c r="T237" s="48" t="s">
        <v>626</v>
      </c>
      <c r="U237" s="48" t="s">
        <v>619</v>
      </c>
      <c r="V237" s="52"/>
    </row>
    <row r="238" spans="1:22" ht="15" thickBot="1">
      <c r="A238" s="48" t="s">
        <v>628</v>
      </c>
      <c r="B238" s="48" t="s">
        <v>20</v>
      </c>
      <c r="C238" s="48" t="s">
        <v>74</v>
      </c>
      <c r="D238" s="49" t="s">
        <v>75</v>
      </c>
      <c r="E238" s="53">
        <v>102091.96</v>
      </c>
      <c r="F238" s="48" t="s">
        <v>76</v>
      </c>
      <c r="G238" s="48" t="s">
        <v>624</v>
      </c>
      <c r="H238" s="48" t="s">
        <v>258</v>
      </c>
      <c r="I238" s="48" t="s">
        <v>625</v>
      </c>
      <c r="J238" s="51"/>
      <c r="K238" s="51"/>
      <c r="L238" s="48" t="s">
        <v>80</v>
      </c>
      <c r="M238" s="48" t="s">
        <v>81</v>
      </c>
      <c r="N238" s="48" t="s">
        <v>249</v>
      </c>
      <c r="O238" s="48" t="s">
        <v>250</v>
      </c>
      <c r="P238" s="48" t="s">
        <v>285</v>
      </c>
      <c r="Q238" s="48" t="s">
        <v>286</v>
      </c>
      <c r="R238" s="48" t="s">
        <v>618</v>
      </c>
      <c r="S238" s="48" t="s">
        <v>619</v>
      </c>
      <c r="T238" s="48" t="s">
        <v>626</v>
      </c>
      <c r="U238" s="48" t="s">
        <v>619</v>
      </c>
      <c r="V238" s="52"/>
    </row>
    <row r="239" spans="1:22" ht="15" thickBot="1">
      <c r="A239" s="48" t="s">
        <v>629</v>
      </c>
      <c r="B239" s="48" t="s">
        <v>20</v>
      </c>
      <c r="C239" s="48" t="s">
        <v>74</v>
      </c>
      <c r="D239" s="49" t="s">
        <v>75</v>
      </c>
      <c r="E239" s="53">
        <v>154352.71</v>
      </c>
      <c r="F239" s="48" t="s">
        <v>76</v>
      </c>
      <c r="G239" s="48" t="s">
        <v>624</v>
      </c>
      <c r="H239" s="48" t="s">
        <v>258</v>
      </c>
      <c r="I239" s="48" t="s">
        <v>625</v>
      </c>
      <c r="J239" s="51"/>
      <c r="K239" s="51"/>
      <c r="L239" s="48" t="s">
        <v>80</v>
      </c>
      <c r="M239" s="48" t="s">
        <v>81</v>
      </c>
      <c r="N239" s="48" t="s">
        <v>249</v>
      </c>
      <c r="O239" s="48" t="s">
        <v>250</v>
      </c>
      <c r="P239" s="48" t="s">
        <v>285</v>
      </c>
      <c r="Q239" s="48" t="s">
        <v>286</v>
      </c>
      <c r="R239" s="48" t="s">
        <v>618</v>
      </c>
      <c r="S239" s="48" t="s">
        <v>619</v>
      </c>
      <c r="T239" s="48" t="s">
        <v>626</v>
      </c>
      <c r="U239" s="48" t="s">
        <v>619</v>
      </c>
      <c r="V239" s="52"/>
    </row>
    <row r="240" spans="1:22" ht="15" thickBot="1">
      <c r="A240" s="48" t="s">
        <v>630</v>
      </c>
      <c r="B240" s="48" t="s">
        <v>20</v>
      </c>
      <c r="C240" s="48" t="s">
        <v>74</v>
      </c>
      <c r="D240" s="49" t="s">
        <v>75</v>
      </c>
      <c r="E240" s="53">
        <v>100242.94</v>
      </c>
      <c r="F240" s="48" t="s">
        <v>76</v>
      </c>
      <c r="G240" s="48" t="s">
        <v>631</v>
      </c>
      <c r="H240" s="48" t="s">
        <v>258</v>
      </c>
      <c r="I240" s="48" t="s">
        <v>632</v>
      </c>
      <c r="J240" s="51"/>
      <c r="K240" s="51"/>
      <c r="L240" s="48" t="s">
        <v>80</v>
      </c>
      <c r="M240" s="48" t="s">
        <v>81</v>
      </c>
      <c r="N240" s="48" t="s">
        <v>249</v>
      </c>
      <c r="O240" s="48" t="s">
        <v>250</v>
      </c>
      <c r="P240" s="48" t="s">
        <v>285</v>
      </c>
      <c r="Q240" s="48" t="s">
        <v>286</v>
      </c>
      <c r="R240" s="48" t="s">
        <v>633</v>
      </c>
      <c r="S240" s="48" t="s">
        <v>634</v>
      </c>
      <c r="T240" s="48" t="s">
        <v>635</v>
      </c>
      <c r="U240" s="48" t="s">
        <v>636</v>
      </c>
      <c r="V240" s="52"/>
    </row>
    <row r="241" spans="1:22" ht="15" thickBot="1">
      <c r="A241" s="48" t="s">
        <v>637</v>
      </c>
      <c r="B241" s="48" t="s">
        <v>20</v>
      </c>
      <c r="C241" s="48" t="s">
        <v>74</v>
      </c>
      <c r="D241" s="49" t="s">
        <v>75</v>
      </c>
      <c r="E241" s="53">
        <v>144253.26</v>
      </c>
      <c r="F241" s="48" t="s">
        <v>76</v>
      </c>
      <c r="G241" s="48" t="s">
        <v>631</v>
      </c>
      <c r="H241" s="48" t="s">
        <v>258</v>
      </c>
      <c r="I241" s="48" t="s">
        <v>638</v>
      </c>
      <c r="J241" s="51"/>
      <c r="K241" s="51"/>
      <c r="L241" s="48" t="s">
        <v>80</v>
      </c>
      <c r="M241" s="48" t="s">
        <v>81</v>
      </c>
      <c r="N241" s="48" t="s">
        <v>249</v>
      </c>
      <c r="O241" s="48" t="s">
        <v>250</v>
      </c>
      <c r="P241" s="48" t="s">
        <v>285</v>
      </c>
      <c r="Q241" s="48" t="s">
        <v>286</v>
      </c>
      <c r="R241" s="48" t="s">
        <v>633</v>
      </c>
      <c r="S241" s="48" t="s">
        <v>634</v>
      </c>
      <c r="T241" s="48" t="s">
        <v>635</v>
      </c>
      <c r="U241" s="48" t="s">
        <v>636</v>
      </c>
      <c r="V241" s="52"/>
    </row>
    <row r="242" spans="1:22" ht="15" thickBot="1">
      <c r="A242" s="48" t="s">
        <v>639</v>
      </c>
      <c r="B242" s="48" t="s">
        <v>20</v>
      </c>
      <c r="C242" s="48" t="s">
        <v>74</v>
      </c>
      <c r="D242" s="49" t="s">
        <v>75</v>
      </c>
      <c r="E242" s="53">
        <v>154352.71</v>
      </c>
      <c r="F242" s="48" t="s">
        <v>76</v>
      </c>
      <c r="G242" s="48" t="s">
        <v>631</v>
      </c>
      <c r="H242" s="48" t="s">
        <v>258</v>
      </c>
      <c r="I242" s="48" t="s">
        <v>638</v>
      </c>
      <c r="J242" s="51"/>
      <c r="K242" s="51"/>
      <c r="L242" s="48" t="s">
        <v>80</v>
      </c>
      <c r="M242" s="48" t="s">
        <v>81</v>
      </c>
      <c r="N242" s="48" t="s">
        <v>249</v>
      </c>
      <c r="O242" s="48" t="s">
        <v>250</v>
      </c>
      <c r="P242" s="48" t="s">
        <v>285</v>
      </c>
      <c r="Q242" s="48" t="s">
        <v>286</v>
      </c>
      <c r="R242" s="48" t="s">
        <v>633</v>
      </c>
      <c r="S242" s="48" t="s">
        <v>634</v>
      </c>
      <c r="T242" s="48" t="s">
        <v>635</v>
      </c>
      <c r="U242" s="48" t="s">
        <v>636</v>
      </c>
      <c r="V242" s="52"/>
    </row>
    <row r="243" spans="1:22" ht="15" thickBot="1">
      <c r="A243" s="48" t="s">
        <v>640</v>
      </c>
      <c r="B243" s="48" t="s">
        <v>20</v>
      </c>
      <c r="C243" s="48" t="s">
        <v>74</v>
      </c>
      <c r="D243" s="49" t="s">
        <v>75</v>
      </c>
      <c r="E243" s="53">
        <v>185012.89</v>
      </c>
      <c r="F243" s="48" t="s">
        <v>76</v>
      </c>
      <c r="G243" s="48" t="s">
        <v>631</v>
      </c>
      <c r="H243" s="48" t="s">
        <v>78</v>
      </c>
      <c r="I243" s="48" t="s">
        <v>130</v>
      </c>
      <c r="J243" s="51"/>
      <c r="K243" s="51"/>
      <c r="L243" s="48" t="s">
        <v>80</v>
      </c>
      <c r="M243" s="48" t="s">
        <v>81</v>
      </c>
      <c r="N243" s="48" t="s">
        <v>249</v>
      </c>
      <c r="O243" s="48" t="s">
        <v>250</v>
      </c>
      <c r="P243" s="48" t="s">
        <v>285</v>
      </c>
      <c r="Q243" s="48" t="s">
        <v>286</v>
      </c>
      <c r="R243" s="48" t="s">
        <v>633</v>
      </c>
      <c r="S243" s="48" t="s">
        <v>634</v>
      </c>
      <c r="T243" s="48" t="s">
        <v>635</v>
      </c>
      <c r="U243" s="48" t="s">
        <v>636</v>
      </c>
      <c r="V243" s="52"/>
    </row>
    <row r="244" spans="1:22" ht="15" thickBot="1">
      <c r="A244" s="48" t="s">
        <v>641</v>
      </c>
      <c r="B244" s="48" t="s">
        <v>20</v>
      </c>
      <c r="C244" s="48" t="s">
        <v>74</v>
      </c>
      <c r="D244" s="49" t="s">
        <v>75</v>
      </c>
      <c r="E244" s="53">
        <v>12348.22</v>
      </c>
      <c r="F244" s="48" t="s">
        <v>76</v>
      </c>
      <c r="G244" s="48" t="s">
        <v>631</v>
      </c>
      <c r="H244" s="48" t="s">
        <v>447</v>
      </c>
      <c r="I244" s="48" t="s">
        <v>130</v>
      </c>
      <c r="J244" s="51"/>
      <c r="K244" s="51"/>
      <c r="L244" s="48" t="s">
        <v>80</v>
      </c>
      <c r="M244" s="48" t="s">
        <v>81</v>
      </c>
      <c r="N244" s="48" t="s">
        <v>249</v>
      </c>
      <c r="O244" s="48" t="s">
        <v>250</v>
      </c>
      <c r="P244" s="48" t="s">
        <v>285</v>
      </c>
      <c r="Q244" s="48" t="s">
        <v>286</v>
      </c>
      <c r="R244" s="48" t="s">
        <v>633</v>
      </c>
      <c r="S244" s="48" t="s">
        <v>634</v>
      </c>
      <c r="T244" s="48" t="s">
        <v>635</v>
      </c>
      <c r="U244" s="48" t="s">
        <v>636</v>
      </c>
      <c r="V244" s="52"/>
    </row>
    <row r="245" spans="1:22" ht="15" thickBot="1">
      <c r="A245" s="48" t="s">
        <v>642</v>
      </c>
      <c r="B245" s="48" t="s">
        <v>20</v>
      </c>
      <c r="C245" s="48" t="s">
        <v>74</v>
      </c>
      <c r="D245" s="49" t="s">
        <v>75</v>
      </c>
      <c r="E245" s="53">
        <v>102749.01</v>
      </c>
      <c r="F245" s="48" t="s">
        <v>76</v>
      </c>
      <c r="G245" s="48" t="s">
        <v>631</v>
      </c>
      <c r="H245" s="48" t="s">
        <v>258</v>
      </c>
      <c r="I245" s="48" t="s">
        <v>638</v>
      </c>
      <c r="J245" s="51"/>
      <c r="K245" s="51"/>
      <c r="L245" s="48" t="s">
        <v>80</v>
      </c>
      <c r="M245" s="48" t="s">
        <v>81</v>
      </c>
      <c r="N245" s="48" t="s">
        <v>249</v>
      </c>
      <c r="O245" s="48" t="s">
        <v>250</v>
      </c>
      <c r="P245" s="48" t="s">
        <v>285</v>
      </c>
      <c r="Q245" s="48" t="s">
        <v>286</v>
      </c>
      <c r="R245" s="48" t="s">
        <v>633</v>
      </c>
      <c r="S245" s="48" t="s">
        <v>634</v>
      </c>
      <c r="T245" s="48" t="s">
        <v>635</v>
      </c>
      <c r="U245" s="48" t="s">
        <v>636</v>
      </c>
      <c r="V245" s="52"/>
    </row>
    <row r="246" spans="1:22" ht="15" thickBot="1">
      <c r="A246" s="48" t="s">
        <v>643</v>
      </c>
      <c r="B246" s="48" t="s">
        <v>20</v>
      </c>
      <c r="C246" s="48" t="s">
        <v>74</v>
      </c>
      <c r="D246" s="49" t="s">
        <v>75</v>
      </c>
      <c r="E246" s="53">
        <v>102749.01</v>
      </c>
      <c r="F246" s="48" t="s">
        <v>76</v>
      </c>
      <c r="G246" s="48" t="s">
        <v>631</v>
      </c>
      <c r="H246" s="48" t="s">
        <v>258</v>
      </c>
      <c r="I246" s="48" t="s">
        <v>644</v>
      </c>
      <c r="J246" s="51"/>
      <c r="K246" s="51"/>
      <c r="L246" s="48" t="s">
        <v>80</v>
      </c>
      <c r="M246" s="48" t="s">
        <v>81</v>
      </c>
      <c r="N246" s="48" t="s">
        <v>249</v>
      </c>
      <c r="O246" s="48" t="s">
        <v>250</v>
      </c>
      <c r="P246" s="48" t="s">
        <v>285</v>
      </c>
      <c r="Q246" s="48" t="s">
        <v>286</v>
      </c>
      <c r="R246" s="48" t="s">
        <v>633</v>
      </c>
      <c r="S246" s="48" t="s">
        <v>634</v>
      </c>
      <c r="T246" s="48" t="s">
        <v>635</v>
      </c>
      <c r="U246" s="48" t="s">
        <v>636</v>
      </c>
      <c r="V246" s="52"/>
    </row>
    <row r="247" spans="1:22" ht="15" thickBot="1">
      <c r="A247" s="48" t="s">
        <v>645</v>
      </c>
      <c r="B247" s="48" t="s">
        <v>20</v>
      </c>
      <c r="C247" s="48" t="s">
        <v>74</v>
      </c>
      <c r="D247" s="49" t="s">
        <v>75</v>
      </c>
      <c r="E247" s="50">
        <v>48899</v>
      </c>
      <c r="F247" s="48" t="s">
        <v>76</v>
      </c>
      <c r="G247" s="48" t="s">
        <v>646</v>
      </c>
      <c r="H247" s="48" t="s">
        <v>258</v>
      </c>
      <c r="I247" s="48" t="s">
        <v>647</v>
      </c>
      <c r="J247" s="51"/>
      <c r="K247" s="51"/>
      <c r="L247" s="48" t="s">
        <v>80</v>
      </c>
      <c r="M247" s="48" t="s">
        <v>81</v>
      </c>
      <c r="N247" s="48" t="s">
        <v>249</v>
      </c>
      <c r="O247" s="48" t="s">
        <v>250</v>
      </c>
      <c r="P247" s="48" t="s">
        <v>285</v>
      </c>
      <c r="Q247" s="48" t="s">
        <v>286</v>
      </c>
      <c r="R247" s="48" t="s">
        <v>633</v>
      </c>
      <c r="S247" s="48" t="s">
        <v>634</v>
      </c>
      <c r="T247" s="48" t="s">
        <v>635</v>
      </c>
      <c r="U247" s="48" t="s">
        <v>636</v>
      </c>
      <c r="V247" s="52"/>
    </row>
    <row r="248" spans="1:22" ht="15" thickBot="1">
      <c r="A248" s="48" t="s">
        <v>648</v>
      </c>
      <c r="B248" s="48" t="s">
        <v>20</v>
      </c>
      <c r="C248" s="48" t="s">
        <v>74</v>
      </c>
      <c r="D248" s="49" t="s">
        <v>75</v>
      </c>
      <c r="E248" s="53">
        <v>114769.85</v>
      </c>
      <c r="F248" s="48" t="s">
        <v>76</v>
      </c>
      <c r="G248" s="48" t="s">
        <v>649</v>
      </c>
      <c r="H248" s="48" t="s">
        <v>258</v>
      </c>
      <c r="I248" s="48" t="s">
        <v>650</v>
      </c>
      <c r="J248" s="51"/>
      <c r="K248" s="51"/>
      <c r="L248" s="48" t="s">
        <v>80</v>
      </c>
      <c r="M248" s="48" t="s">
        <v>81</v>
      </c>
      <c r="N248" s="48" t="s">
        <v>249</v>
      </c>
      <c r="O248" s="48" t="s">
        <v>250</v>
      </c>
      <c r="P248" s="48" t="s">
        <v>285</v>
      </c>
      <c r="Q248" s="48" t="s">
        <v>286</v>
      </c>
      <c r="R248" s="48" t="s">
        <v>633</v>
      </c>
      <c r="S248" s="48" t="s">
        <v>634</v>
      </c>
      <c r="T248" s="48" t="s">
        <v>635</v>
      </c>
      <c r="U248" s="48" t="s">
        <v>636</v>
      </c>
      <c r="V248" s="52"/>
    </row>
    <row r="249" spans="1:22" ht="15" thickBot="1">
      <c r="A249" s="48" t="s">
        <v>651</v>
      </c>
      <c r="B249" s="48" t="s">
        <v>20</v>
      </c>
      <c r="C249" s="48" t="s">
        <v>74</v>
      </c>
      <c r="D249" s="49" t="s">
        <v>75</v>
      </c>
      <c r="E249" s="53">
        <v>39471.72</v>
      </c>
      <c r="F249" s="48" t="s">
        <v>652</v>
      </c>
      <c r="G249" s="48" t="s">
        <v>653</v>
      </c>
      <c r="H249" s="48" t="s">
        <v>95</v>
      </c>
      <c r="I249" s="48" t="s">
        <v>130</v>
      </c>
      <c r="J249" s="51"/>
      <c r="K249" s="51"/>
      <c r="L249" s="48" t="s">
        <v>80</v>
      </c>
      <c r="M249" s="48" t="s">
        <v>81</v>
      </c>
      <c r="N249" s="48" t="s">
        <v>249</v>
      </c>
      <c r="O249" s="48" t="s">
        <v>250</v>
      </c>
      <c r="P249" s="48" t="s">
        <v>285</v>
      </c>
      <c r="Q249" s="48" t="s">
        <v>286</v>
      </c>
      <c r="R249" s="48" t="s">
        <v>654</v>
      </c>
      <c r="S249" s="48" t="s">
        <v>655</v>
      </c>
      <c r="T249" s="48" t="s">
        <v>656</v>
      </c>
      <c r="U249" s="48" t="s">
        <v>657</v>
      </c>
      <c r="V249" s="52"/>
    </row>
    <row r="250" spans="1:22" ht="15" thickBot="1">
      <c r="A250" s="48" t="s">
        <v>658</v>
      </c>
      <c r="B250" s="48" t="s">
        <v>20</v>
      </c>
      <c r="C250" s="48" t="s">
        <v>74</v>
      </c>
      <c r="D250" s="49" t="s">
        <v>75</v>
      </c>
      <c r="E250" s="53">
        <v>176097.94</v>
      </c>
      <c r="F250" s="48" t="s">
        <v>76</v>
      </c>
      <c r="G250" s="48" t="s">
        <v>659</v>
      </c>
      <c r="H250" s="48" t="s">
        <v>78</v>
      </c>
      <c r="I250" s="48" t="s">
        <v>130</v>
      </c>
      <c r="J250" s="51"/>
      <c r="K250" s="51"/>
      <c r="L250" s="48" t="s">
        <v>80</v>
      </c>
      <c r="M250" s="48" t="s">
        <v>81</v>
      </c>
      <c r="N250" s="48" t="s">
        <v>249</v>
      </c>
      <c r="O250" s="48" t="s">
        <v>250</v>
      </c>
      <c r="P250" s="48" t="s">
        <v>285</v>
      </c>
      <c r="Q250" s="48" t="s">
        <v>286</v>
      </c>
      <c r="R250" s="48" t="s">
        <v>660</v>
      </c>
      <c r="S250" s="48" t="s">
        <v>661</v>
      </c>
      <c r="T250" s="48" t="s">
        <v>662</v>
      </c>
      <c r="U250" s="48" t="s">
        <v>661</v>
      </c>
      <c r="V250" s="52"/>
    </row>
    <row r="251" spans="1:22" ht="15" thickBot="1">
      <c r="A251" s="48" t="s">
        <v>663</v>
      </c>
      <c r="B251" s="48" t="s">
        <v>20</v>
      </c>
      <c r="C251" s="48" t="s">
        <v>74</v>
      </c>
      <c r="D251" s="49" t="s">
        <v>75</v>
      </c>
      <c r="E251" s="50">
        <v>0</v>
      </c>
      <c r="F251" s="48" t="s">
        <v>76</v>
      </c>
      <c r="G251" s="48" t="s">
        <v>659</v>
      </c>
      <c r="H251" s="48" t="s">
        <v>125</v>
      </c>
      <c r="I251" s="48" t="s">
        <v>130</v>
      </c>
      <c r="J251" s="51"/>
      <c r="K251" s="51"/>
      <c r="L251" s="48" t="s">
        <v>80</v>
      </c>
      <c r="M251" s="48" t="s">
        <v>81</v>
      </c>
      <c r="N251" s="48" t="s">
        <v>249</v>
      </c>
      <c r="O251" s="48" t="s">
        <v>250</v>
      </c>
      <c r="P251" s="48" t="s">
        <v>285</v>
      </c>
      <c r="Q251" s="48" t="s">
        <v>286</v>
      </c>
      <c r="R251" s="48" t="s">
        <v>660</v>
      </c>
      <c r="S251" s="48" t="s">
        <v>661</v>
      </c>
      <c r="T251" s="48" t="s">
        <v>662</v>
      </c>
      <c r="U251" s="48" t="s">
        <v>661</v>
      </c>
      <c r="V251" s="52"/>
    </row>
    <row r="252" spans="1:22" ht="15" thickBot="1">
      <c r="A252" s="48" t="s">
        <v>664</v>
      </c>
      <c r="B252" s="48" t="s">
        <v>20</v>
      </c>
      <c r="C252" s="48" t="s">
        <v>74</v>
      </c>
      <c r="D252" s="49" t="s">
        <v>75</v>
      </c>
      <c r="E252" s="53">
        <v>165155.19</v>
      </c>
      <c r="F252" s="48" t="s">
        <v>76</v>
      </c>
      <c r="G252" s="48" t="s">
        <v>665</v>
      </c>
      <c r="H252" s="48" t="s">
        <v>258</v>
      </c>
      <c r="I252" s="48" t="s">
        <v>666</v>
      </c>
      <c r="J252" s="51"/>
      <c r="K252" s="51"/>
      <c r="L252" s="48" t="s">
        <v>80</v>
      </c>
      <c r="M252" s="48" t="s">
        <v>81</v>
      </c>
      <c r="N252" s="48" t="s">
        <v>249</v>
      </c>
      <c r="O252" s="48" t="s">
        <v>250</v>
      </c>
      <c r="P252" s="48" t="s">
        <v>285</v>
      </c>
      <c r="Q252" s="48" t="s">
        <v>286</v>
      </c>
      <c r="R252" s="48" t="s">
        <v>660</v>
      </c>
      <c r="S252" s="48" t="s">
        <v>661</v>
      </c>
      <c r="T252" s="48" t="s">
        <v>667</v>
      </c>
      <c r="U252" s="48" t="s">
        <v>668</v>
      </c>
      <c r="V252" s="52"/>
    </row>
    <row r="253" spans="1:22" ht="15" thickBot="1">
      <c r="A253" s="48" t="s">
        <v>669</v>
      </c>
      <c r="B253" s="48" t="s">
        <v>20</v>
      </c>
      <c r="C253" s="48" t="s">
        <v>74</v>
      </c>
      <c r="D253" s="49" t="s">
        <v>75</v>
      </c>
      <c r="E253" s="50">
        <v>0</v>
      </c>
      <c r="F253" s="48" t="s">
        <v>76</v>
      </c>
      <c r="G253" s="48" t="s">
        <v>670</v>
      </c>
      <c r="H253" s="48" t="s">
        <v>258</v>
      </c>
      <c r="I253" s="48" t="s">
        <v>671</v>
      </c>
      <c r="J253" s="51"/>
      <c r="K253" s="51"/>
      <c r="L253" s="48" t="s">
        <v>80</v>
      </c>
      <c r="M253" s="48" t="s">
        <v>81</v>
      </c>
      <c r="N253" s="48" t="s">
        <v>249</v>
      </c>
      <c r="O253" s="48" t="s">
        <v>250</v>
      </c>
      <c r="P253" s="48" t="s">
        <v>285</v>
      </c>
      <c r="Q253" s="48" t="s">
        <v>286</v>
      </c>
      <c r="R253" s="48" t="s">
        <v>660</v>
      </c>
      <c r="S253" s="48" t="s">
        <v>661</v>
      </c>
      <c r="T253" s="48" t="s">
        <v>672</v>
      </c>
      <c r="U253" s="48" t="s">
        <v>673</v>
      </c>
      <c r="V253" s="52"/>
    </row>
    <row r="254" spans="1:22" ht="15" thickBot="1">
      <c r="A254" s="48" t="s">
        <v>674</v>
      </c>
      <c r="B254" s="48" t="s">
        <v>20</v>
      </c>
      <c r="C254" s="48" t="s">
        <v>74</v>
      </c>
      <c r="D254" s="49" t="s">
        <v>75</v>
      </c>
      <c r="E254" s="53">
        <v>102091.96</v>
      </c>
      <c r="F254" s="48" t="s">
        <v>76</v>
      </c>
      <c r="G254" s="48" t="s">
        <v>675</v>
      </c>
      <c r="H254" s="48" t="s">
        <v>258</v>
      </c>
      <c r="I254" s="48" t="s">
        <v>676</v>
      </c>
      <c r="J254" s="51"/>
      <c r="K254" s="51"/>
      <c r="L254" s="48" t="s">
        <v>80</v>
      </c>
      <c r="M254" s="48" t="s">
        <v>81</v>
      </c>
      <c r="N254" s="48" t="s">
        <v>249</v>
      </c>
      <c r="O254" s="48" t="s">
        <v>250</v>
      </c>
      <c r="P254" s="48" t="s">
        <v>285</v>
      </c>
      <c r="Q254" s="48" t="s">
        <v>286</v>
      </c>
      <c r="R254" s="48" t="s">
        <v>660</v>
      </c>
      <c r="S254" s="48" t="s">
        <v>661</v>
      </c>
      <c r="T254" s="48" t="s">
        <v>672</v>
      </c>
      <c r="U254" s="48" t="s">
        <v>673</v>
      </c>
      <c r="V254" s="52"/>
    </row>
    <row r="255" spans="1:22" ht="15" thickBot="1">
      <c r="A255" s="48" t="s">
        <v>677</v>
      </c>
      <c r="B255" s="48" t="s">
        <v>20</v>
      </c>
      <c r="C255" s="48" t="s">
        <v>74</v>
      </c>
      <c r="D255" s="49" t="s">
        <v>75</v>
      </c>
      <c r="E255" s="53">
        <v>142412.79999999999</v>
      </c>
      <c r="F255" s="48" t="s">
        <v>76</v>
      </c>
      <c r="G255" s="48" t="s">
        <v>675</v>
      </c>
      <c r="H255" s="48" t="s">
        <v>258</v>
      </c>
      <c r="I255" s="48" t="s">
        <v>666</v>
      </c>
      <c r="J255" s="51"/>
      <c r="K255" s="51"/>
      <c r="L255" s="48" t="s">
        <v>80</v>
      </c>
      <c r="M255" s="48" t="s">
        <v>81</v>
      </c>
      <c r="N255" s="48" t="s">
        <v>249</v>
      </c>
      <c r="O255" s="48" t="s">
        <v>250</v>
      </c>
      <c r="P255" s="48" t="s">
        <v>285</v>
      </c>
      <c r="Q255" s="48" t="s">
        <v>286</v>
      </c>
      <c r="R255" s="48" t="s">
        <v>660</v>
      </c>
      <c r="S255" s="48" t="s">
        <v>661</v>
      </c>
      <c r="T255" s="48" t="s">
        <v>672</v>
      </c>
      <c r="U255" s="48" t="s">
        <v>673</v>
      </c>
      <c r="V255" s="52"/>
    </row>
    <row r="256" spans="1:22" ht="15" thickBot="1">
      <c r="A256" s="48" t="s">
        <v>678</v>
      </c>
      <c r="B256" s="48" t="s">
        <v>20</v>
      </c>
      <c r="C256" s="48" t="s">
        <v>74</v>
      </c>
      <c r="D256" s="49" t="s">
        <v>75</v>
      </c>
      <c r="E256" s="50">
        <v>153363</v>
      </c>
      <c r="F256" s="48" t="s">
        <v>76</v>
      </c>
      <c r="G256" s="48" t="s">
        <v>679</v>
      </c>
      <c r="H256" s="48" t="s">
        <v>258</v>
      </c>
      <c r="I256" s="48" t="s">
        <v>680</v>
      </c>
      <c r="J256" s="51"/>
      <c r="K256" s="51"/>
      <c r="L256" s="48" t="s">
        <v>80</v>
      </c>
      <c r="M256" s="48" t="s">
        <v>81</v>
      </c>
      <c r="N256" s="48" t="s">
        <v>249</v>
      </c>
      <c r="O256" s="48" t="s">
        <v>250</v>
      </c>
      <c r="P256" s="48" t="s">
        <v>285</v>
      </c>
      <c r="Q256" s="48" t="s">
        <v>286</v>
      </c>
      <c r="R256" s="48" t="s">
        <v>660</v>
      </c>
      <c r="S256" s="48" t="s">
        <v>661</v>
      </c>
      <c r="T256" s="48" t="s">
        <v>681</v>
      </c>
      <c r="U256" s="48" t="s">
        <v>682</v>
      </c>
      <c r="V256" s="52"/>
    </row>
    <row r="257" spans="1:22" ht="15" thickBot="1">
      <c r="A257" s="48" t="s">
        <v>683</v>
      </c>
      <c r="B257" s="48" t="s">
        <v>20</v>
      </c>
      <c r="C257" s="48" t="s">
        <v>74</v>
      </c>
      <c r="D257" s="49" t="s">
        <v>75</v>
      </c>
      <c r="E257" s="50">
        <v>0</v>
      </c>
      <c r="F257" s="48" t="s">
        <v>76</v>
      </c>
      <c r="G257" s="48" t="s">
        <v>679</v>
      </c>
      <c r="H257" s="48" t="s">
        <v>258</v>
      </c>
      <c r="I257" s="48" t="s">
        <v>680</v>
      </c>
      <c r="J257" s="51"/>
      <c r="K257" s="51"/>
      <c r="L257" s="48" t="s">
        <v>80</v>
      </c>
      <c r="M257" s="48" t="s">
        <v>81</v>
      </c>
      <c r="N257" s="48" t="s">
        <v>249</v>
      </c>
      <c r="O257" s="48" t="s">
        <v>250</v>
      </c>
      <c r="P257" s="48" t="s">
        <v>285</v>
      </c>
      <c r="Q257" s="48" t="s">
        <v>286</v>
      </c>
      <c r="R257" s="48" t="s">
        <v>660</v>
      </c>
      <c r="S257" s="48" t="s">
        <v>661</v>
      </c>
      <c r="T257" s="48" t="s">
        <v>681</v>
      </c>
      <c r="U257" s="48" t="s">
        <v>682</v>
      </c>
      <c r="V257" s="52"/>
    </row>
    <row r="258" spans="1:22" ht="15" thickBot="1">
      <c r="A258" s="48" t="s">
        <v>684</v>
      </c>
      <c r="B258" s="48" t="s">
        <v>20</v>
      </c>
      <c r="C258" s="48" t="s">
        <v>74</v>
      </c>
      <c r="D258" s="49" t="s">
        <v>75</v>
      </c>
      <c r="E258" s="50">
        <v>0</v>
      </c>
      <c r="F258" s="48" t="s">
        <v>76</v>
      </c>
      <c r="G258" s="48" t="s">
        <v>685</v>
      </c>
      <c r="H258" s="48" t="s">
        <v>301</v>
      </c>
      <c r="I258" s="48" t="s">
        <v>686</v>
      </c>
      <c r="J258" s="51"/>
      <c r="K258" s="51"/>
      <c r="L258" s="48" t="s">
        <v>80</v>
      </c>
      <c r="M258" s="48" t="s">
        <v>81</v>
      </c>
      <c r="N258" s="48" t="s">
        <v>249</v>
      </c>
      <c r="O258" s="48" t="s">
        <v>250</v>
      </c>
      <c r="P258" s="48" t="s">
        <v>285</v>
      </c>
      <c r="Q258" s="48" t="s">
        <v>286</v>
      </c>
      <c r="R258" s="48" t="s">
        <v>687</v>
      </c>
      <c r="S258" s="48" t="s">
        <v>688</v>
      </c>
      <c r="T258" s="48" t="s">
        <v>689</v>
      </c>
      <c r="U258" s="48" t="s">
        <v>690</v>
      </c>
      <c r="V258" s="52"/>
    </row>
    <row r="259" spans="1:22" ht="15" thickBot="1">
      <c r="A259" s="48" t="s">
        <v>691</v>
      </c>
      <c r="B259" s="48" t="s">
        <v>20</v>
      </c>
      <c r="C259" s="48" t="s">
        <v>74</v>
      </c>
      <c r="D259" s="49" t="s">
        <v>75</v>
      </c>
      <c r="E259" s="53">
        <v>102091.96</v>
      </c>
      <c r="F259" s="48" t="s">
        <v>76</v>
      </c>
      <c r="G259" s="48" t="s">
        <v>685</v>
      </c>
      <c r="H259" s="48" t="s">
        <v>258</v>
      </c>
      <c r="I259" s="48" t="s">
        <v>692</v>
      </c>
      <c r="J259" s="51"/>
      <c r="K259" s="51"/>
      <c r="L259" s="48" t="s">
        <v>80</v>
      </c>
      <c r="M259" s="48" t="s">
        <v>81</v>
      </c>
      <c r="N259" s="48" t="s">
        <v>249</v>
      </c>
      <c r="O259" s="48" t="s">
        <v>250</v>
      </c>
      <c r="P259" s="48" t="s">
        <v>285</v>
      </c>
      <c r="Q259" s="48" t="s">
        <v>286</v>
      </c>
      <c r="R259" s="48" t="s">
        <v>687</v>
      </c>
      <c r="S259" s="48" t="s">
        <v>688</v>
      </c>
      <c r="T259" s="48" t="s">
        <v>689</v>
      </c>
      <c r="U259" s="48" t="s">
        <v>690</v>
      </c>
      <c r="V259" s="52"/>
    </row>
    <row r="260" spans="1:22" ht="15" thickBot="1">
      <c r="A260" s="48" t="s">
        <v>693</v>
      </c>
      <c r="B260" s="48" t="s">
        <v>20</v>
      </c>
      <c r="C260" s="48" t="s">
        <v>74</v>
      </c>
      <c r="D260" s="49" t="s">
        <v>75</v>
      </c>
      <c r="E260" s="53">
        <v>135550.56</v>
      </c>
      <c r="F260" s="48" t="s">
        <v>76</v>
      </c>
      <c r="G260" s="48" t="s">
        <v>685</v>
      </c>
      <c r="H260" s="48" t="s">
        <v>258</v>
      </c>
      <c r="I260" s="48" t="s">
        <v>686</v>
      </c>
      <c r="J260" s="51"/>
      <c r="K260" s="51"/>
      <c r="L260" s="48" t="s">
        <v>80</v>
      </c>
      <c r="M260" s="48" t="s">
        <v>81</v>
      </c>
      <c r="N260" s="48" t="s">
        <v>249</v>
      </c>
      <c r="O260" s="48" t="s">
        <v>250</v>
      </c>
      <c r="P260" s="48" t="s">
        <v>285</v>
      </c>
      <c r="Q260" s="48" t="s">
        <v>286</v>
      </c>
      <c r="R260" s="48" t="s">
        <v>687</v>
      </c>
      <c r="S260" s="48" t="s">
        <v>688</v>
      </c>
      <c r="T260" s="48" t="s">
        <v>689</v>
      </c>
      <c r="U260" s="48" t="s">
        <v>690</v>
      </c>
      <c r="V260" s="52"/>
    </row>
    <row r="261" spans="1:22" ht="15" thickBot="1">
      <c r="A261" s="48" t="s">
        <v>694</v>
      </c>
      <c r="B261" s="48" t="s">
        <v>20</v>
      </c>
      <c r="C261" s="48" t="s">
        <v>74</v>
      </c>
      <c r="D261" s="49" t="s">
        <v>75</v>
      </c>
      <c r="E261" s="53">
        <v>122802.11</v>
      </c>
      <c r="F261" s="48" t="s">
        <v>76</v>
      </c>
      <c r="G261" s="48" t="s">
        <v>685</v>
      </c>
      <c r="H261" s="48" t="s">
        <v>258</v>
      </c>
      <c r="I261" s="48" t="s">
        <v>671</v>
      </c>
      <c r="J261" s="51"/>
      <c r="K261" s="51"/>
      <c r="L261" s="48" t="s">
        <v>80</v>
      </c>
      <c r="M261" s="48" t="s">
        <v>81</v>
      </c>
      <c r="N261" s="48" t="s">
        <v>249</v>
      </c>
      <c r="O261" s="48" t="s">
        <v>250</v>
      </c>
      <c r="P261" s="48" t="s">
        <v>285</v>
      </c>
      <c r="Q261" s="48" t="s">
        <v>286</v>
      </c>
      <c r="R261" s="48" t="s">
        <v>687</v>
      </c>
      <c r="S261" s="48" t="s">
        <v>688</v>
      </c>
      <c r="T261" s="48" t="s">
        <v>689</v>
      </c>
      <c r="U261" s="48" t="s">
        <v>690</v>
      </c>
      <c r="V261" s="52"/>
    </row>
    <row r="262" spans="1:22" ht="15" thickBot="1">
      <c r="A262" s="48" t="s">
        <v>695</v>
      </c>
      <c r="B262" s="48" t="s">
        <v>20</v>
      </c>
      <c r="C262" s="48" t="s">
        <v>74</v>
      </c>
      <c r="D262" s="49" t="s">
        <v>75</v>
      </c>
      <c r="E262" s="53">
        <v>125872.17</v>
      </c>
      <c r="F262" s="48" t="s">
        <v>76</v>
      </c>
      <c r="G262" s="48" t="s">
        <v>685</v>
      </c>
      <c r="H262" s="48" t="s">
        <v>258</v>
      </c>
      <c r="I262" s="48" t="s">
        <v>692</v>
      </c>
      <c r="J262" s="51"/>
      <c r="K262" s="51"/>
      <c r="L262" s="48" t="s">
        <v>80</v>
      </c>
      <c r="M262" s="48" t="s">
        <v>81</v>
      </c>
      <c r="N262" s="48" t="s">
        <v>249</v>
      </c>
      <c r="O262" s="48" t="s">
        <v>250</v>
      </c>
      <c r="P262" s="48" t="s">
        <v>285</v>
      </c>
      <c r="Q262" s="48" t="s">
        <v>286</v>
      </c>
      <c r="R262" s="48" t="s">
        <v>687</v>
      </c>
      <c r="S262" s="48" t="s">
        <v>688</v>
      </c>
      <c r="T262" s="48" t="s">
        <v>689</v>
      </c>
      <c r="U262" s="48" t="s">
        <v>690</v>
      </c>
      <c r="V262" s="52"/>
    </row>
    <row r="263" spans="1:22" ht="15" thickBot="1">
      <c r="A263" s="48" t="s">
        <v>696</v>
      </c>
      <c r="B263" s="48" t="s">
        <v>20</v>
      </c>
      <c r="C263" s="48" t="s">
        <v>74</v>
      </c>
      <c r="D263" s="49" t="s">
        <v>75</v>
      </c>
      <c r="E263" s="53">
        <v>139835.93</v>
      </c>
      <c r="F263" s="48" t="s">
        <v>76</v>
      </c>
      <c r="G263" s="48" t="s">
        <v>697</v>
      </c>
      <c r="H263" s="48" t="s">
        <v>258</v>
      </c>
      <c r="I263" s="48" t="s">
        <v>698</v>
      </c>
      <c r="J263" s="51"/>
      <c r="K263" s="51"/>
      <c r="L263" s="48" t="s">
        <v>80</v>
      </c>
      <c r="M263" s="48" t="s">
        <v>81</v>
      </c>
      <c r="N263" s="48" t="s">
        <v>249</v>
      </c>
      <c r="O263" s="48" t="s">
        <v>250</v>
      </c>
      <c r="P263" s="48" t="s">
        <v>285</v>
      </c>
      <c r="Q263" s="48" t="s">
        <v>286</v>
      </c>
      <c r="R263" s="48" t="s">
        <v>687</v>
      </c>
      <c r="S263" s="48" t="s">
        <v>688</v>
      </c>
      <c r="T263" s="48" t="s">
        <v>699</v>
      </c>
      <c r="U263" s="48" t="s">
        <v>661</v>
      </c>
      <c r="V263" s="52"/>
    </row>
    <row r="264" spans="1:22" ht="15" thickBot="1">
      <c r="A264" s="48" t="s">
        <v>700</v>
      </c>
      <c r="B264" s="48" t="s">
        <v>20</v>
      </c>
      <c r="C264" s="48" t="s">
        <v>74</v>
      </c>
      <c r="D264" s="49" t="s">
        <v>75</v>
      </c>
      <c r="E264" s="50">
        <v>0</v>
      </c>
      <c r="F264" s="48" t="s">
        <v>76</v>
      </c>
      <c r="G264" s="48" t="s">
        <v>697</v>
      </c>
      <c r="H264" s="48" t="s">
        <v>113</v>
      </c>
      <c r="I264" s="48" t="s">
        <v>96</v>
      </c>
      <c r="J264" s="51"/>
      <c r="K264" s="51"/>
      <c r="L264" s="48" t="s">
        <v>80</v>
      </c>
      <c r="M264" s="48" t="s">
        <v>81</v>
      </c>
      <c r="N264" s="48" t="s">
        <v>249</v>
      </c>
      <c r="O264" s="48" t="s">
        <v>250</v>
      </c>
      <c r="P264" s="48" t="s">
        <v>285</v>
      </c>
      <c r="Q264" s="48" t="s">
        <v>286</v>
      </c>
      <c r="R264" s="48" t="s">
        <v>687</v>
      </c>
      <c r="S264" s="48" t="s">
        <v>688</v>
      </c>
      <c r="T264" s="48" t="s">
        <v>699</v>
      </c>
      <c r="U264" s="48" t="s">
        <v>661</v>
      </c>
      <c r="V264" s="52"/>
    </row>
    <row r="265" spans="1:22" ht="15" thickBot="1">
      <c r="A265" s="48" t="s">
        <v>701</v>
      </c>
      <c r="B265" s="48" t="s">
        <v>20</v>
      </c>
      <c r="C265" s="48" t="s">
        <v>74</v>
      </c>
      <c r="D265" s="49" t="s">
        <v>75</v>
      </c>
      <c r="E265" s="53">
        <v>129115.5</v>
      </c>
      <c r="F265" s="48" t="s">
        <v>76</v>
      </c>
      <c r="G265" s="48" t="s">
        <v>702</v>
      </c>
      <c r="H265" s="48" t="s">
        <v>703</v>
      </c>
      <c r="I265" s="48" t="s">
        <v>704</v>
      </c>
      <c r="J265" s="51"/>
      <c r="K265" s="51"/>
      <c r="L265" s="48" t="s">
        <v>80</v>
      </c>
      <c r="M265" s="48" t="s">
        <v>81</v>
      </c>
      <c r="N265" s="48" t="s">
        <v>249</v>
      </c>
      <c r="O265" s="48" t="s">
        <v>250</v>
      </c>
      <c r="P265" s="48" t="s">
        <v>285</v>
      </c>
      <c r="Q265" s="48" t="s">
        <v>286</v>
      </c>
      <c r="R265" s="48" t="s">
        <v>687</v>
      </c>
      <c r="S265" s="48" t="s">
        <v>688</v>
      </c>
      <c r="T265" s="48" t="s">
        <v>705</v>
      </c>
      <c r="U265" s="48" t="s">
        <v>706</v>
      </c>
      <c r="V265" s="52"/>
    </row>
    <row r="266" spans="1:22" ht="15" thickBot="1">
      <c r="A266" s="48" t="s">
        <v>707</v>
      </c>
      <c r="B266" s="48" t="s">
        <v>20</v>
      </c>
      <c r="C266" s="48" t="s">
        <v>74</v>
      </c>
      <c r="D266" s="49" t="s">
        <v>75</v>
      </c>
      <c r="E266" s="50">
        <v>0</v>
      </c>
      <c r="F266" s="48" t="s">
        <v>76</v>
      </c>
      <c r="G266" s="48" t="s">
        <v>702</v>
      </c>
      <c r="H266" s="48" t="s">
        <v>95</v>
      </c>
      <c r="I266" s="48" t="s">
        <v>704</v>
      </c>
      <c r="J266" s="51"/>
      <c r="K266" s="51"/>
      <c r="L266" s="48" t="s">
        <v>80</v>
      </c>
      <c r="M266" s="48" t="s">
        <v>81</v>
      </c>
      <c r="N266" s="48" t="s">
        <v>249</v>
      </c>
      <c r="O266" s="48" t="s">
        <v>250</v>
      </c>
      <c r="P266" s="48" t="s">
        <v>285</v>
      </c>
      <c r="Q266" s="48" t="s">
        <v>286</v>
      </c>
      <c r="R266" s="48" t="s">
        <v>687</v>
      </c>
      <c r="S266" s="48" t="s">
        <v>688</v>
      </c>
      <c r="T266" s="48" t="s">
        <v>705</v>
      </c>
      <c r="U266" s="48" t="s">
        <v>706</v>
      </c>
      <c r="V266" s="52"/>
    </row>
    <row r="267" spans="1:22" ht="15" thickBot="1">
      <c r="A267" s="48" t="s">
        <v>708</v>
      </c>
      <c r="B267" s="48" t="s">
        <v>20</v>
      </c>
      <c r="C267" s="48" t="s">
        <v>74</v>
      </c>
      <c r="D267" s="49" t="s">
        <v>75</v>
      </c>
      <c r="E267" s="50">
        <v>0</v>
      </c>
      <c r="F267" s="48" t="s">
        <v>709</v>
      </c>
      <c r="G267" s="48" t="s">
        <v>710</v>
      </c>
      <c r="H267" s="48" t="s">
        <v>95</v>
      </c>
      <c r="I267" s="48" t="s">
        <v>130</v>
      </c>
      <c r="J267" s="51"/>
      <c r="K267" s="51"/>
      <c r="L267" s="48" t="s">
        <v>80</v>
      </c>
      <c r="M267" s="48" t="s">
        <v>81</v>
      </c>
      <c r="N267" s="48" t="s">
        <v>249</v>
      </c>
      <c r="O267" s="48" t="s">
        <v>250</v>
      </c>
      <c r="P267" s="48" t="s">
        <v>285</v>
      </c>
      <c r="Q267" s="48" t="s">
        <v>286</v>
      </c>
      <c r="R267" s="48" t="s">
        <v>711</v>
      </c>
      <c r="S267" s="48" t="s">
        <v>712</v>
      </c>
      <c r="T267" s="48" t="s">
        <v>713</v>
      </c>
      <c r="U267" s="48" t="s">
        <v>712</v>
      </c>
      <c r="V267" s="52"/>
    </row>
    <row r="268" spans="1:22" ht="15" thickBot="1">
      <c r="A268" s="48" t="s">
        <v>714</v>
      </c>
      <c r="B268" s="48" t="s">
        <v>20</v>
      </c>
      <c r="C268" s="48" t="s">
        <v>74</v>
      </c>
      <c r="D268" s="49" t="s">
        <v>75</v>
      </c>
      <c r="E268" s="53">
        <v>44783.519999999997</v>
      </c>
      <c r="F268" s="48" t="s">
        <v>76</v>
      </c>
      <c r="G268" s="48" t="s">
        <v>715</v>
      </c>
      <c r="H268" s="48" t="s">
        <v>95</v>
      </c>
      <c r="I268" s="48" t="s">
        <v>716</v>
      </c>
      <c r="J268" s="51"/>
      <c r="K268" s="51"/>
      <c r="L268" s="48" t="s">
        <v>80</v>
      </c>
      <c r="M268" s="48" t="s">
        <v>81</v>
      </c>
      <c r="N268" s="48" t="s">
        <v>249</v>
      </c>
      <c r="O268" s="48" t="s">
        <v>250</v>
      </c>
      <c r="P268" s="48" t="s">
        <v>717</v>
      </c>
      <c r="Q268" s="48" t="s">
        <v>718</v>
      </c>
      <c r="R268" s="48" t="s">
        <v>719</v>
      </c>
      <c r="S268" s="48" t="s">
        <v>720</v>
      </c>
      <c r="T268" s="48" t="s">
        <v>721</v>
      </c>
      <c r="U268" s="48" t="s">
        <v>720</v>
      </c>
      <c r="V268" s="52"/>
    </row>
    <row r="269" spans="1:22" ht="15" thickBot="1">
      <c r="A269" s="48" t="s">
        <v>722</v>
      </c>
      <c r="B269" s="48" t="s">
        <v>20</v>
      </c>
      <c r="C269" s="48" t="s">
        <v>74</v>
      </c>
      <c r="D269" s="49" t="s">
        <v>75</v>
      </c>
      <c r="E269" s="53">
        <v>40571.629999999997</v>
      </c>
      <c r="F269" s="48" t="s">
        <v>76</v>
      </c>
      <c r="G269" s="48" t="s">
        <v>715</v>
      </c>
      <c r="H269" s="48" t="s">
        <v>95</v>
      </c>
      <c r="I269" s="48" t="s">
        <v>716</v>
      </c>
      <c r="J269" s="51"/>
      <c r="K269" s="51"/>
      <c r="L269" s="48" t="s">
        <v>80</v>
      </c>
      <c r="M269" s="48" t="s">
        <v>81</v>
      </c>
      <c r="N269" s="48" t="s">
        <v>249</v>
      </c>
      <c r="O269" s="48" t="s">
        <v>250</v>
      </c>
      <c r="P269" s="48" t="s">
        <v>717</v>
      </c>
      <c r="Q269" s="48" t="s">
        <v>718</v>
      </c>
      <c r="R269" s="48" t="s">
        <v>719</v>
      </c>
      <c r="S269" s="48" t="s">
        <v>720</v>
      </c>
      <c r="T269" s="48" t="s">
        <v>721</v>
      </c>
      <c r="U269" s="48" t="s">
        <v>720</v>
      </c>
      <c r="V269" s="52"/>
    </row>
    <row r="270" spans="1:22" ht="15" thickBot="1">
      <c r="A270" s="48" t="s">
        <v>723</v>
      </c>
      <c r="B270" s="48" t="s">
        <v>20</v>
      </c>
      <c r="C270" s="48" t="s">
        <v>74</v>
      </c>
      <c r="D270" s="49" t="s">
        <v>75</v>
      </c>
      <c r="E270" s="53">
        <v>5325.03</v>
      </c>
      <c r="F270" s="48" t="s">
        <v>724</v>
      </c>
      <c r="G270" s="48" t="s">
        <v>715</v>
      </c>
      <c r="H270" s="48" t="s">
        <v>95</v>
      </c>
      <c r="I270" s="48" t="s">
        <v>725</v>
      </c>
      <c r="J270" s="51"/>
      <c r="K270" s="51"/>
      <c r="L270" s="48" t="s">
        <v>80</v>
      </c>
      <c r="M270" s="48" t="s">
        <v>81</v>
      </c>
      <c r="N270" s="48" t="s">
        <v>249</v>
      </c>
      <c r="O270" s="48" t="s">
        <v>250</v>
      </c>
      <c r="P270" s="48" t="s">
        <v>717</v>
      </c>
      <c r="Q270" s="48" t="s">
        <v>718</v>
      </c>
      <c r="R270" s="48" t="s">
        <v>719</v>
      </c>
      <c r="S270" s="48" t="s">
        <v>720</v>
      </c>
      <c r="T270" s="48" t="s">
        <v>721</v>
      </c>
      <c r="U270" s="48" t="s">
        <v>720</v>
      </c>
      <c r="V270" s="52"/>
    </row>
    <row r="271" spans="1:22" ht="15" thickBot="1">
      <c r="A271" s="48" t="s">
        <v>726</v>
      </c>
      <c r="B271" s="48" t="s">
        <v>20</v>
      </c>
      <c r="C271" s="48" t="s">
        <v>74</v>
      </c>
      <c r="D271" s="49" t="s">
        <v>75</v>
      </c>
      <c r="E271" s="53">
        <v>24088.53</v>
      </c>
      <c r="F271" s="48" t="s">
        <v>76</v>
      </c>
      <c r="G271" s="48" t="s">
        <v>715</v>
      </c>
      <c r="H271" s="48" t="s">
        <v>95</v>
      </c>
      <c r="I271" s="48" t="s">
        <v>716</v>
      </c>
      <c r="J271" s="51"/>
      <c r="K271" s="51"/>
      <c r="L271" s="48" t="s">
        <v>80</v>
      </c>
      <c r="M271" s="48" t="s">
        <v>81</v>
      </c>
      <c r="N271" s="48" t="s">
        <v>249</v>
      </c>
      <c r="O271" s="48" t="s">
        <v>250</v>
      </c>
      <c r="P271" s="48" t="s">
        <v>717</v>
      </c>
      <c r="Q271" s="48" t="s">
        <v>718</v>
      </c>
      <c r="R271" s="48" t="s">
        <v>719</v>
      </c>
      <c r="S271" s="48" t="s">
        <v>720</v>
      </c>
      <c r="T271" s="48" t="s">
        <v>721</v>
      </c>
      <c r="U271" s="48" t="s">
        <v>720</v>
      </c>
      <c r="V271" s="52"/>
    </row>
    <row r="272" spans="1:22" ht="15" thickBot="1">
      <c r="A272" s="48" t="s">
        <v>727</v>
      </c>
      <c r="B272" s="48" t="s">
        <v>20</v>
      </c>
      <c r="C272" s="48" t="s">
        <v>74</v>
      </c>
      <c r="D272" s="49" t="s">
        <v>75</v>
      </c>
      <c r="E272" s="53">
        <v>5734.47</v>
      </c>
      <c r="F272" s="48" t="s">
        <v>76</v>
      </c>
      <c r="G272" s="48" t="s">
        <v>715</v>
      </c>
      <c r="H272" s="48" t="s">
        <v>95</v>
      </c>
      <c r="I272" s="48" t="s">
        <v>248</v>
      </c>
      <c r="J272" s="51"/>
      <c r="K272" s="51"/>
      <c r="L272" s="48" t="s">
        <v>80</v>
      </c>
      <c r="M272" s="48" t="s">
        <v>81</v>
      </c>
      <c r="N272" s="48" t="s">
        <v>249</v>
      </c>
      <c r="O272" s="48" t="s">
        <v>250</v>
      </c>
      <c r="P272" s="48" t="s">
        <v>717</v>
      </c>
      <c r="Q272" s="48" t="s">
        <v>718</v>
      </c>
      <c r="R272" s="48" t="s">
        <v>719</v>
      </c>
      <c r="S272" s="48" t="s">
        <v>720</v>
      </c>
      <c r="T272" s="48" t="s">
        <v>721</v>
      </c>
      <c r="U272" s="48" t="s">
        <v>720</v>
      </c>
      <c r="V272" s="52"/>
    </row>
    <row r="273" spans="1:22" ht="15" thickBot="1">
      <c r="A273" s="48" t="s">
        <v>728</v>
      </c>
      <c r="B273" s="48" t="s">
        <v>20</v>
      </c>
      <c r="C273" s="48" t="s">
        <v>74</v>
      </c>
      <c r="D273" s="49" t="s">
        <v>75</v>
      </c>
      <c r="E273" s="53">
        <v>5881.33</v>
      </c>
      <c r="F273" s="48" t="s">
        <v>724</v>
      </c>
      <c r="G273" s="48" t="s">
        <v>715</v>
      </c>
      <c r="H273" s="48" t="s">
        <v>95</v>
      </c>
      <c r="I273" s="48" t="s">
        <v>725</v>
      </c>
      <c r="J273" s="51"/>
      <c r="K273" s="51"/>
      <c r="L273" s="48" t="s">
        <v>80</v>
      </c>
      <c r="M273" s="48" t="s">
        <v>81</v>
      </c>
      <c r="N273" s="48" t="s">
        <v>249</v>
      </c>
      <c r="O273" s="48" t="s">
        <v>250</v>
      </c>
      <c r="P273" s="48" t="s">
        <v>717</v>
      </c>
      <c r="Q273" s="48" t="s">
        <v>718</v>
      </c>
      <c r="R273" s="48" t="s">
        <v>719</v>
      </c>
      <c r="S273" s="48" t="s">
        <v>720</v>
      </c>
      <c r="T273" s="48" t="s">
        <v>721</v>
      </c>
      <c r="U273" s="48" t="s">
        <v>720</v>
      </c>
      <c r="V273" s="52"/>
    </row>
    <row r="274" spans="1:22" ht="15" thickBot="1">
      <c r="A274" s="48" t="s">
        <v>729</v>
      </c>
      <c r="B274" s="48" t="s">
        <v>20</v>
      </c>
      <c r="C274" s="48" t="s">
        <v>74</v>
      </c>
      <c r="D274" s="49" t="s">
        <v>75</v>
      </c>
      <c r="E274" s="53">
        <v>6816.49</v>
      </c>
      <c r="F274" s="48" t="s">
        <v>724</v>
      </c>
      <c r="G274" s="48" t="s">
        <v>715</v>
      </c>
      <c r="H274" s="48" t="s">
        <v>95</v>
      </c>
      <c r="I274" s="48" t="s">
        <v>725</v>
      </c>
      <c r="J274" s="51"/>
      <c r="K274" s="51"/>
      <c r="L274" s="48" t="s">
        <v>80</v>
      </c>
      <c r="M274" s="48" t="s">
        <v>81</v>
      </c>
      <c r="N274" s="48" t="s">
        <v>249</v>
      </c>
      <c r="O274" s="48" t="s">
        <v>250</v>
      </c>
      <c r="P274" s="48" t="s">
        <v>717</v>
      </c>
      <c r="Q274" s="48" t="s">
        <v>718</v>
      </c>
      <c r="R274" s="48" t="s">
        <v>719</v>
      </c>
      <c r="S274" s="48" t="s">
        <v>720</v>
      </c>
      <c r="T274" s="48" t="s">
        <v>721</v>
      </c>
      <c r="U274" s="48" t="s">
        <v>720</v>
      </c>
      <c r="V274" s="52"/>
    </row>
    <row r="275" spans="1:22" ht="15" thickBot="1">
      <c r="A275" s="48" t="s">
        <v>730</v>
      </c>
      <c r="B275" s="48" t="s">
        <v>20</v>
      </c>
      <c r="C275" s="48" t="s">
        <v>74</v>
      </c>
      <c r="D275" s="49" t="s">
        <v>75</v>
      </c>
      <c r="E275" s="53">
        <v>42600.22</v>
      </c>
      <c r="F275" s="48" t="s">
        <v>76</v>
      </c>
      <c r="G275" s="48" t="s">
        <v>715</v>
      </c>
      <c r="H275" s="48" t="s">
        <v>95</v>
      </c>
      <c r="I275" s="48" t="s">
        <v>716</v>
      </c>
      <c r="J275" s="51"/>
      <c r="K275" s="51"/>
      <c r="L275" s="48" t="s">
        <v>80</v>
      </c>
      <c r="M275" s="48" t="s">
        <v>81</v>
      </c>
      <c r="N275" s="48" t="s">
        <v>249</v>
      </c>
      <c r="O275" s="48" t="s">
        <v>250</v>
      </c>
      <c r="P275" s="48" t="s">
        <v>717</v>
      </c>
      <c r="Q275" s="48" t="s">
        <v>718</v>
      </c>
      <c r="R275" s="48" t="s">
        <v>719</v>
      </c>
      <c r="S275" s="48" t="s">
        <v>720</v>
      </c>
      <c r="T275" s="48" t="s">
        <v>721</v>
      </c>
      <c r="U275" s="48" t="s">
        <v>720</v>
      </c>
      <c r="V275" s="52"/>
    </row>
    <row r="276" spans="1:22" ht="15" thickBot="1">
      <c r="A276" s="48" t="s">
        <v>731</v>
      </c>
      <c r="B276" s="48" t="s">
        <v>20</v>
      </c>
      <c r="C276" s="48" t="s">
        <v>74</v>
      </c>
      <c r="D276" s="49" t="s">
        <v>75</v>
      </c>
      <c r="E276" s="53">
        <v>5734.47</v>
      </c>
      <c r="F276" s="48" t="s">
        <v>76</v>
      </c>
      <c r="G276" s="48" t="s">
        <v>715</v>
      </c>
      <c r="H276" s="48" t="s">
        <v>95</v>
      </c>
      <c r="I276" s="48" t="s">
        <v>248</v>
      </c>
      <c r="J276" s="51"/>
      <c r="K276" s="51"/>
      <c r="L276" s="48" t="s">
        <v>80</v>
      </c>
      <c r="M276" s="48" t="s">
        <v>81</v>
      </c>
      <c r="N276" s="48" t="s">
        <v>249</v>
      </c>
      <c r="O276" s="48" t="s">
        <v>250</v>
      </c>
      <c r="P276" s="48" t="s">
        <v>717</v>
      </c>
      <c r="Q276" s="48" t="s">
        <v>718</v>
      </c>
      <c r="R276" s="48" t="s">
        <v>719</v>
      </c>
      <c r="S276" s="48" t="s">
        <v>720</v>
      </c>
      <c r="T276" s="48" t="s">
        <v>721</v>
      </c>
      <c r="U276" s="48" t="s">
        <v>720</v>
      </c>
      <c r="V276" s="52"/>
    </row>
    <row r="277" spans="1:22" ht="15" thickBot="1">
      <c r="A277" s="48" t="s">
        <v>714</v>
      </c>
      <c r="B277" s="48" t="s">
        <v>20</v>
      </c>
      <c r="C277" s="48" t="s">
        <v>74</v>
      </c>
      <c r="D277" s="49" t="s">
        <v>75</v>
      </c>
      <c r="E277" s="53">
        <v>5597.94</v>
      </c>
      <c r="F277" s="48" t="s">
        <v>76</v>
      </c>
      <c r="G277" s="48" t="s">
        <v>715</v>
      </c>
      <c r="H277" s="48" t="s">
        <v>95</v>
      </c>
      <c r="I277" s="48" t="s">
        <v>248</v>
      </c>
      <c r="J277" s="51"/>
      <c r="K277" s="51"/>
      <c r="L277" s="48" t="s">
        <v>80</v>
      </c>
      <c r="M277" s="48" t="s">
        <v>81</v>
      </c>
      <c r="N277" s="48" t="s">
        <v>249</v>
      </c>
      <c r="O277" s="48" t="s">
        <v>250</v>
      </c>
      <c r="P277" s="48" t="s">
        <v>717</v>
      </c>
      <c r="Q277" s="48" t="s">
        <v>718</v>
      </c>
      <c r="R277" s="48" t="s">
        <v>719</v>
      </c>
      <c r="S277" s="48" t="s">
        <v>720</v>
      </c>
      <c r="T277" s="48" t="s">
        <v>721</v>
      </c>
      <c r="U277" s="48" t="s">
        <v>720</v>
      </c>
      <c r="V277" s="52"/>
    </row>
    <row r="278" spans="1:22" ht="15" thickBot="1">
      <c r="A278" s="48" t="s">
        <v>732</v>
      </c>
      <c r="B278" s="48" t="s">
        <v>20</v>
      </c>
      <c r="C278" s="48" t="s">
        <v>74</v>
      </c>
      <c r="D278" s="49" t="s">
        <v>75</v>
      </c>
      <c r="E278" s="53">
        <v>5458.16</v>
      </c>
      <c r="F278" s="48" t="s">
        <v>724</v>
      </c>
      <c r="G278" s="48" t="s">
        <v>715</v>
      </c>
      <c r="H278" s="48" t="s">
        <v>95</v>
      </c>
      <c r="I278" s="48" t="s">
        <v>725</v>
      </c>
      <c r="J278" s="51"/>
      <c r="K278" s="51"/>
      <c r="L278" s="48" t="s">
        <v>80</v>
      </c>
      <c r="M278" s="48" t="s">
        <v>81</v>
      </c>
      <c r="N278" s="48" t="s">
        <v>249</v>
      </c>
      <c r="O278" s="48" t="s">
        <v>250</v>
      </c>
      <c r="P278" s="48" t="s">
        <v>717</v>
      </c>
      <c r="Q278" s="48" t="s">
        <v>718</v>
      </c>
      <c r="R278" s="48" t="s">
        <v>719</v>
      </c>
      <c r="S278" s="48" t="s">
        <v>720</v>
      </c>
      <c r="T278" s="48" t="s">
        <v>721</v>
      </c>
      <c r="U278" s="48" t="s">
        <v>720</v>
      </c>
      <c r="V278" s="52"/>
    </row>
    <row r="279" spans="1:22" ht="15" thickBot="1">
      <c r="A279" s="48" t="s">
        <v>733</v>
      </c>
      <c r="B279" s="48" t="s">
        <v>20</v>
      </c>
      <c r="C279" s="48" t="s">
        <v>74</v>
      </c>
      <c r="D279" s="49" t="s">
        <v>75</v>
      </c>
      <c r="E279" s="53">
        <v>73723.11</v>
      </c>
      <c r="F279" s="48" t="s">
        <v>76</v>
      </c>
      <c r="G279" s="48" t="s">
        <v>734</v>
      </c>
      <c r="H279" s="48" t="s">
        <v>95</v>
      </c>
      <c r="I279" s="48" t="s">
        <v>187</v>
      </c>
      <c r="J279" s="51"/>
      <c r="K279" s="51"/>
      <c r="L279" s="48" t="s">
        <v>80</v>
      </c>
      <c r="M279" s="48" t="s">
        <v>81</v>
      </c>
      <c r="N279" s="48" t="s">
        <v>249</v>
      </c>
      <c r="O279" s="48" t="s">
        <v>250</v>
      </c>
      <c r="P279" s="48" t="s">
        <v>717</v>
      </c>
      <c r="Q279" s="48" t="s">
        <v>718</v>
      </c>
      <c r="R279" s="48" t="s">
        <v>735</v>
      </c>
      <c r="S279" s="48" t="s">
        <v>736</v>
      </c>
      <c r="T279" s="48" t="s">
        <v>737</v>
      </c>
      <c r="U279" s="48" t="s">
        <v>738</v>
      </c>
      <c r="V279" s="52"/>
    </row>
    <row r="280" spans="1:22" ht="15" thickBot="1">
      <c r="A280" s="48" t="s">
        <v>739</v>
      </c>
      <c r="B280" s="48" t="s">
        <v>20</v>
      </c>
      <c r="C280" s="48" t="s">
        <v>74</v>
      </c>
      <c r="D280" s="49" t="s">
        <v>75</v>
      </c>
      <c r="E280" s="53">
        <v>57378.82</v>
      </c>
      <c r="F280" s="48" t="s">
        <v>76</v>
      </c>
      <c r="G280" s="48" t="s">
        <v>740</v>
      </c>
      <c r="H280" s="48" t="s">
        <v>95</v>
      </c>
      <c r="I280" s="48" t="s">
        <v>741</v>
      </c>
      <c r="J280" s="51"/>
      <c r="K280" s="51"/>
      <c r="L280" s="48" t="s">
        <v>80</v>
      </c>
      <c r="M280" s="48" t="s">
        <v>81</v>
      </c>
      <c r="N280" s="48" t="s">
        <v>249</v>
      </c>
      <c r="O280" s="48" t="s">
        <v>250</v>
      </c>
      <c r="P280" s="48" t="s">
        <v>717</v>
      </c>
      <c r="Q280" s="48" t="s">
        <v>718</v>
      </c>
      <c r="R280" s="48" t="s">
        <v>742</v>
      </c>
      <c r="S280" s="48" t="s">
        <v>743</v>
      </c>
      <c r="T280" s="48" t="s">
        <v>744</v>
      </c>
      <c r="U280" s="48" t="s">
        <v>743</v>
      </c>
      <c r="V280" s="52"/>
    </row>
    <row r="281" spans="1:22" ht="15" thickBot="1">
      <c r="A281" s="48" t="s">
        <v>745</v>
      </c>
      <c r="B281" s="48" t="s">
        <v>20</v>
      </c>
      <c r="C281" s="48" t="s">
        <v>74</v>
      </c>
      <c r="D281" s="49" t="s">
        <v>75</v>
      </c>
      <c r="E281" s="53">
        <v>17319.61</v>
      </c>
      <c r="F281" s="48" t="s">
        <v>76</v>
      </c>
      <c r="G281" s="48" t="s">
        <v>740</v>
      </c>
      <c r="H281" s="48" t="s">
        <v>95</v>
      </c>
      <c r="I281" s="48" t="s">
        <v>741</v>
      </c>
      <c r="J281" s="51"/>
      <c r="K281" s="51"/>
      <c r="L281" s="48" t="s">
        <v>80</v>
      </c>
      <c r="M281" s="48" t="s">
        <v>81</v>
      </c>
      <c r="N281" s="48" t="s">
        <v>249</v>
      </c>
      <c r="O281" s="48" t="s">
        <v>250</v>
      </c>
      <c r="P281" s="48" t="s">
        <v>717</v>
      </c>
      <c r="Q281" s="48" t="s">
        <v>718</v>
      </c>
      <c r="R281" s="48" t="s">
        <v>742</v>
      </c>
      <c r="S281" s="48" t="s">
        <v>743</v>
      </c>
      <c r="T281" s="48" t="s">
        <v>744</v>
      </c>
      <c r="U281" s="48" t="s">
        <v>743</v>
      </c>
      <c r="V281" s="52"/>
    </row>
    <row r="282" spans="1:22" ht="15" thickBot="1">
      <c r="A282" s="48" t="s">
        <v>746</v>
      </c>
      <c r="B282" s="48" t="s">
        <v>20</v>
      </c>
      <c r="C282" s="48" t="s">
        <v>74</v>
      </c>
      <c r="D282" s="49" t="s">
        <v>75</v>
      </c>
      <c r="E282" s="53">
        <v>44745.68</v>
      </c>
      <c r="F282" s="48" t="s">
        <v>76</v>
      </c>
      <c r="G282" s="48" t="s">
        <v>747</v>
      </c>
      <c r="H282" s="48" t="s">
        <v>95</v>
      </c>
      <c r="I282" s="48" t="s">
        <v>748</v>
      </c>
      <c r="J282" s="51"/>
      <c r="K282" s="51"/>
      <c r="L282" s="48" t="s">
        <v>80</v>
      </c>
      <c r="M282" s="48" t="s">
        <v>81</v>
      </c>
      <c r="N282" s="48" t="s">
        <v>249</v>
      </c>
      <c r="O282" s="48" t="s">
        <v>250</v>
      </c>
      <c r="P282" s="48" t="s">
        <v>717</v>
      </c>
      <c r="Q282" s="48" t="s">
        <v>718</v>
      </c>
      <c r="R282" s="48" t="s">
        <v>742</v>
      </c>
      <c r="S282" s="48" t="s">
        <v>743</v>
      </c>
      <c r="T282" s="48" t="s">
        <v>744</v>
      </c>
      <c r="U282" s="48" t="s">
        <v>743</v>
      </c>
      <c r="V282" s="52"/>
    </row>
    <row r="283" spans="1:22" ht="15" thickBot="1">
      <c r="A283" s="48" t="s">
        <v>749</v>
      </c>
      <c r="B283" s="48" t="s">
        <v>20</v>
      </c>
      <c r="C283" s="48" t="s">
        <v>74</v>
      </c>
      <c r="D283" s="49" t="s">
        <v>75</v>
      </c>
      <c r="E283" s="53">
        <v>16634.5</v>
      </c>
      <c r="F283" s="48" t="s">
        <v>76</v>
      </c>
      <c r="G283" s="48" t="s">
        <v>747</v>
      </c>
      <c r="H283" s="48" t="s">
        <v>95</v>
      </c>
      <c r="I283" s="48" t="s">
        <v>748</v>
      </c>
      <c r="J283" s="51"/>
      <c r="K283" s="51"/>
      <c r="L283" s="48" t="s">
        <v>80</v>
      </c>
      <c r="M283" s="48" t="s">
        <v>81</v>
      </c>
      <c r="N283" s="48" t="s">
        <v>249</v>
      </c>
      <c r="O283" s="48" t="s">
        <v>250</v>
      </c>
      <c r="P283" s="48" t="s">
        <v>717</v>
      </c>
      <c r="Q283" s="48" t="s">
        <v>718</v>
      </c>
      <c r="R283" s="48" t="s">
        <v>742</v>
      </c>
      <c r="S283" s="48" t="s">
        <v>743</v>
      </c>
      <c r="T283" s="48" t="s">
        <v>744</v>
      </c>
      <c r="U283" s="48" t="s">
        <v>743</v>
      </c>
      <c r="V283" s="52"/>
    </row>
    <row r="284" spans="1:22" ht="15" thickBot="1">
      <c r="A284" s="48" t="s">
        <v>750</v>
      </c>
      <c r="B284" s="48" t="s">
        <v>20</v>
      </c>
      <c r="C284" s="48" t="s">
        <v>74</v>
      </c>
      <c r="D284" s="49" t="s">
        <v>75</v>
      </c>
      <c r="E284" s="50">
        <v>0</v>
      </c>
      <c r="F284" s="48" t="s">
        <v>76</v>
      </c>
      <c r="G284" s="48" t="s">
        <v>751</v>
      </c>
      <c r="H284" s="48" t="s">
        <v>95</v>
      </c>
      <c r="I284" s="48" t="s">
        <v>752</v>
      </c>
      <c r="J284" s="51"/>
      <c r="K284" s="51"/>
      <c r="L284" s="48" t="s">
        <v>80</v>
      </c>
      <c r="M284" s="48" t="s">
        <v>81</v>
      </c>
      <c r="N284" s="48" t="s">
        <v>249</v>
      </c>
      <c r="O284" s="48" t="s">
        <v>250</v>
      </c>
      <c r="P284" s="48" t="s">
        <v>717</v>
      </c>
      <c r="Q284" s="48" t="s">
        <v>718</v>
      </c>
      <c r="R284" s="48" t="s">
        <v>742</v>
      </c>
      <c r="S284" s="48" t="s">
        <v>743</v>
      </c>
      <c r="T284" s="48" t="s">
        <v>744</v>
      </c>
      <c r="U284" s="48" t="s">
        <v>743</v>
      </c>
      <c r="V284" s="52"/>
    </row>
    <row r="285" spans="1:22" ht="15" thickBot="1">
      <c r="A285" s="48" t="s">
        <v>753</v>
      </c>
      <c r="B285" s="48" t="s">
        <v>20</v>
      </c>
      <c r="C285" s="48" t="s">
        <v>74</v>
      </c>
      <c r="D285" s="49" t="s">
        <v>75</v>
      </c>
      <c r="E285" s="53">
        <v>43704.97</v>
      </c>
      <c r="F285" s="48" t="s">
        <v>76</v>
      </c>
      <c r="G285" s="48" t="s">
        <v>751</v>
      </c>
      <c r="H285" s="48" t="s">
        <v>95</v>
      </c>
      <c r="I285" s="48" t="s">
        <v>752</v>
      </c>
      <c r="J285" s="51"/>
      <c r="K285" s="51"/>
      <c r="L285" s="48" t="s">
        <v>80</v>
      </c>
      <c r="M285" s="48" t="s">
        <v>81</v>
      </c>
      <c r="N285" s="48" t="s">
        <v>249</v>
      </c>
      <c r="O285" s="48" t="s">
        <v>250</v>
      </c>
      <c r="P285" s="48" t="s">
        <v>717</v>
      </c>
      <c r="Q285" s="48" t="s">
        <v>718</v>
      </c>
      <c r="R285" s="48" t="s">
        <v>742</v>
      </c>
      <c r="S285" s="48" t="s">
        <v>743</v>
      </c>
      <c r="T285" s="48" t="s">
        <v>744</v>
      </c>
      <c r="U285" s="48" t="s">
        <v>743</v>
      </c>
      <c r="V285" s="52"/>
    </row>
    <row r="286" spans="1:22" ht="15" thickBot="1">
      <c r="A286" s="48" t="s">
        <v>754</v>
      </c>
      <c r="B286" s="48" t="s">
        <v>20</v>
      </c>
      <c r="C286" s="48" t="s">
        <v>74</v>
      </c>
      <c r="D286" s="49" t="s">
        <v>75</v>
      </c>
      <c r="E286" s="53">
        <v>95723.21</v>
      </c>
      <c r="F286" s="48" t="s">
        <v>76</v>
      </c>
      <c r="G286" s="48" t="s">
        <v>755</v>
      </c>
      <c r="H286" s="48" t="s">
        <v>113</v>
      </c>
      <c r="I286" s="48" t="s">
        <v>756</v>
      </c>
      <c r="J286" s="51"/>
      <c r="K286" s="51"/>
      <c r="L286" s="48" t="s">
        <v>80</v>
      </c>
      <c r="M286" s="48" t="s">
        <v>81</v>
      </c>
      <c r="N286" s="48" t="s">
        <v>249</v>
      </c>
      <c r="O286" s="48" t="s">
        <v>250</v>
      </c>
      <c r="P286" s="48" t="s">
        <v>717</v>
      </c>
      <c r="Q286" s="48" t="s">
        <v>718</v>
      </c>
      <c r="R286" s="48" t="s">
        <v>742</v>
      </c>
      <c r="S286" s="48" t="s">
        <v>743</v>
      </c>
      <c r="T286" s="48" t="s">
        <v>744</v>
      </c>
      <c r="U286" s="48" t="s">
        <v>743</v>
      </c>
      <c r="V286" s="52"/>
    </row>
    <row r="287" spans="1:22" ht="15" thickBot="1">
      <c r="A287" s="48" t="s">
        <v>757</v>
      </c>
      <c r="B287" s="48" t="s">
        <v>20</v>
      </c>
      <c r="C287" s="48" t="s">
        <v>74</v>
      </c>
      <c r="D287" s="49" t="s">
        <v>75</v>
      </c>
      <c r="E287" s="50">
        <v>0</v>
      </c>
      <c r="F287" s="48" t="s">
        <v>76</v>
      </c>
      <c r="G287" s="48" t="s">
        <v>758</v>
      </c>
      <c r="H287" s="48" t="s">
        <v>90</v>
      </c>
      <c r="I287" s="48" t="s">
        <v>759</v>
      </c>
      <c r="J287" s="51"/>
      <c r="K287" s="51"/>
      <c r="L287" s="48" t="s">
        <v>80</v>
      </c>
      <c r="M287" s="48" t="s">
        <v>81</v>
      </c>
      <c r="N287" s="48" t="s">
        <v>249</v>
      </c>
      <c r="O287" s="48" t="s">
        <v>250</v>
      </c>
      <c r="P287" s="48" t="s">
        <v>717</v>
      </c>
      <c r="Q287" s="48" t="s">
        <v>718</v>
      </c>
      <c r="R287" s="48" t="s">
        <v>742</v>
      </c>
      <c r="S287" s="48" t="s">
        <v>743</v>
      </c>
      <c r="T287" s="48" t="s">
        <v>744</v>
      </c>
      <c r="U287" s="48" t="s">
        <v>743</v>
      </c>
      <c r="V287" s="52"/>
    </row>
    <row r="288" spans="1:22" ht="15" thickBot="1">
      <c r="A288" s="48" t="s">
        <v>760</v>
      </c>
      <c r="B288" s="48" t="s">
        <v>20</v>
      </c>
      <c r="C288" s="48" t="s">
        <v>74</v>
      </c>
      <c r="D288" s="49" t="s">
        <v>75</v>
      </c>
      <c r="E288" s="53">
        <v>41623.78</v>
      </c>
      <c r="F288" s="48" t="s">
        <v>76</v>
      </c>
      <c r="G288" s="48" t="s">
        <v>758</v>
      </c>
      <c r="H288" s="48" t="s">
        <v>95</v>
      </c>
      <c r="I288" s="48" t="s">
        <v>759</v>
      </c>
      <c r="J288" s="51"/>
      <c r="K288" s="51"/>
      <c r="L288" s="48" t="s">
        <v>80</v>
      </c>
      <c r="M288" s="48" t="s">
        <v>81</v>
      </c>
      <c r="N288" s="48" t="s">
        <v>249</v>
      </c>
      <c r="O288" s="48" t="s">
        <v>250</v>
      </c>
      <c r="P288" s="48" t="s">
        <v>717</v>
      </c>
      <c r="Q288" s="48" t="s">
        <v>718</v>
      </c>
      <c r="R288" s="48" t="s">
        <v>742</v>
      </c>
      <c r="S288" s="48" t="s">
        <v>743</v>
      </c>
      <c r="T288" s="48" t="s">
        <v>744</v>
      </c>
      <c r="U288" s="48" t="s">
        <v>743</v>
      </c>
      <c r="V288" s="52"/>
    </row>
    <row r="289" spans="1:22" ht="15" thickBot="1">
      <c r="A289" s="48" t="s">
        <v>761</v>
      </c>
      <c r="B289" s="48" t="s">
        <v>20</v>
      </c>
      <c r="C289" s="48" t="s">
        <v>74</v>
      </c>
      <c r="D289" s="49" t="s">
        <v>75</v>
      </c>
      <c r="E289" s="50">
        <v>0</v>
      </c>
      <c r="F289" s="48" t="s">
        <v>762</v>
      </c>
      <c r="G289" s="48" t="s">
        <v>763</v>
      </c>
      <c r="H289" s="48" t="s">
        <v>113</v>
      </c>
      <c r="I289" s="48" t="s">
        <v>764</v>
      </c>
      <c r="J289" s="51"/>
      <c r="K289" s="51"/>
      <c r="L289" s="48" t="s">
        <v>80</v>
      </c>
      <c r="M289" s="48" t="s">
        <v>81</v>
      </c>
      <c r="N289" s="48" t="s">
        <v>249</v>
      </c>
      <c r="O289" s="48" t="s">
        <v>250</v>
      </c>
      <c r="P289" s="48" t="s">
        <v>717</v>
      </c>
      <c r="Q289" s="48" t="s">
        <v>718</v>
      </c>
      <c r="R289" s="48" t="s">
        <v>765</v>
      </c>
      <c r="S289" s="48" t="s">
        <v>766</v>
      </c>
      <c r="T289" s="48" t="s">
        <v>767</v>
      </c>
      <c r="U289" s="48" t="s">
        <v>766</v>
      </c>
      <c r="V289" s="52"/>
    </row>
    <row r="290" spans="1:22" ht="15" thickBot="1">
      <c r="A290" s="48" t="s">
        <v>768</v>
      </c>
      <c r="B290" s="48" t="s">
        <v>20</v>
      </c>
      <c r="C290" s="48" t="s">
        <v>74</v>
      </c>
      <c r="D290" s="49" t="s">
        <v>75</v>
      </c>
      <c r="E290" s="50">
        <v>0</v>
      </c>
      <c r="F290" s="48" t="s">
        <v>762</v>
      </c>
      <c r="G290" s="48" t="s">
        <v>763</v>
      </c>
      <c r="H290" s="48" t="s">
        <v>90</v>
      </c>
      <c r="I290" s="48" t="s">
        <v>764</v>
      </c>
      <c r="J290" s="51"/>
      <c r="K290" s="51"/>
      <c r="L290" s="48" t="s">
        <v>80</v>
      </c>
      <c r="M290" s="48" t="s">
        <v>81</v>
      </c>
      <c r="N290" s="48" t="s">
        <v>249</v>
      </c>
      <c r="O290" s="48" t="s">
        <v>250</v>
      </c>
      <c r="P290" s="48" t="s">
        <v>717</v>
      </c>
      <c r="Q290" s="48" t="s">
        <v>718</v>
      </c>
      <c r="R290" s="48" t="s">
        <v>765</v>
      </c>
      <c r="S290" s="48" t="s">
        <v>766</v>
      </c>
      <c r="T290" s="48" t="s">
        <v>767</v>
      </c>
      <c r="U290" s="48" t="s">
        <v>766</v>
      </c>
      <c r="V290" s="52"/>
    </row>
    <row r="291" spans="1:22" ht="15" thickBot="1">
      <c r="A291" s="48" t="s">
        <v>769</v>
      </c>
      <c r="B291" s="48" t="s">
        <v>20</v>
      </c>
      <c r="C291" s="48" t="s">
        <v>74</v>
      </c>
      <c r="D291" s="49" t="s">
        <v>75</v>
      </c>
      <c r="E291" s="50">
        <v>0</v>
      </c>
      <c r="F291" s="48" t="s">
        <v>762</v>
      </c>
      <c r="G291" s="48" t="s">
        <v>763</v>
      </c>
      <c r="H291" s="48" t="s">
        <v>90</v>
      </c>
      <c r="I291" s="48" t="s">
        <v>764</v>
      </c>
      <c r="J291" s="51"/>
      <c r="K291" s="51"/>
      <c r="L291" s="48" t="s">
        <v>80</v>
      </c>
      <c r="M291" s="48" t="s">
        <v>81</v>
      </c>
      <c r="N291" s="48" t="s">
        <v>249</v>
      </c>
      <c r="O291" s="48" t="s">
        <v>250</v>
      </c>
      <c r="P291" s="48" t="s">
        <v>717</v>
      </c>
      <c r="Q291" s="48" t="s">
        <v>718</v>
      </c>
      <c r="R291" s="48" t="s">
        <v>765</v>
      </c>
      <c r="S291" s="48" t="s">
        <v>766</v>
      </c>
      <c r="T291" s="48" t="s">
        <v>767</v>
      </c>
      <c r="U291" s="48" t="s">
        <v>766</v>
      </c>
      <c r="V291" s="52"/>
    </row>
    <row r="292" spans="1:22" ht="15" thickBot="1">
      <c r="A292" s="48" t="s">
        <v>770</v>
      </c>
      <c r="B292" s="48" t="s">
        <v>20</v>
      </c>
      <c r="C292" s="48" t="s">
        <v>74</v>
      </c>
      <c r="D292" s="49" t="s">
        <v>75</v>
      </c>
      <c r="E292" s="53">
        <v>64918.94</v>
      </c>
      <c r="F292" s="48" t="s">
        <v>762</v>
      </c>
      <c r="G292" s="48" t="s">
        <v>771</v>
      </c>
      <c r="H292" s="48" t="s">
        <v>95</v>
      </c>
      <c r="I292" s="48" t="s">
        <v>772</v>
      </c>
      <c r="J292" s="51"/>
      <c r="K292" s="51"/>
      <c r="L292" s="48" t="s">
        <v>80</v>
      </c>
      <c r="M292" s="48" t="s">
        <v>81</v>
      </c>
      <c r="N292" s="48" t="s">
        <v>249</v>
      </c>
      <c r="O292" s="48" t="s">
        <v>250</v>
      </c>
      <c r="P292" s="48" t="s">
        <v>717</v>
      </c>
      <c r="Q292" s="48" t="s">
        <v>718</v>
      </c>
      <c r="R292" s="48" t="s">
        <v>765</v>
      </c>
      <c r="S292" s="48" t="s">
        <v>766</v>
      </c>
      <c r="T292" s="48" t="s">
        <v>767</v>
      </c>
      <c r="U292" s="48" t="s">
        <v>766</v>
      </c>
      <c r="V292" s="52"/>
    </row>
    <row r="293" spans="1:22" ht="15" thickBot="1">
      <c r="A293" s="48" t="s">
        <v>773</v>
      </c>
      <c r="B293" s="48" t="s">
        <v>20</v>
      </c>
      <c r="C293" s="48" t="s">
        <v>74</v>
      </c>
      <c r="D293" s="49" t="s">
        <v>75</v>
      </c>
      <c r="E293" s="53">
        <v>42327.87</v>
      </c>
      <c r="F293" s="48" t="s">
        <v>762</v>
      </c>
      <c r="G293" s="48" t="s">
        <v>771</v>
      </c>
      <c r="H293" s="48" t="s">
        <v>113</v>
      </c>
      <c r="I293" s="48" t="s">
        <v>772</v>
      </c>
      <c r="J293" s="51"/>
      <c r="K293" s="51"/>
      <c r="L293" s="48" t="s">
        <v>80</v>
      </c>
      <c r="M293" s="48" t="s">
        <v>81</v>
      </c>
      <c r="N293" s="48" t="s">
        <v>249</v>
      </c>
      <c r="O293" s="48" t="s">
        <v>250</v>
      </c>
      <c r="P293" s="48" t="s">
        <v>717</v>
      </c>
      <c r="Q293" s="48" t="s">
        <v>718</v>
      </c>
      <c r="R293" s="48" t="s">
        <v>765</v>
      </c>
      <c r="S293" s="48" t="s">
        <v>766</v>
      </c>
      <c r="T293" s="48" t="s">
        <v>767</v>
      </c>
      <c r="U293" s="48" t="s">
        <v>766</v>
      </c>
      <c r="V293" s="52"/>
    </row>
    <row r="294" spans="1:22" ht="15" thickBot="1">
      <c r="A294" s="48" t="s">
        <v>761</v>
      </c>
      <c r="B294" s="48" t="s">
        <v>20</v>
      </c>
      <c r="C294" s="48" t="s">
        <v>74</v>
      </c>
      <c r="D294" s="49" t="s">
        <v>75</v>
      </c>
      <c r="E294" s="50">
        <v>0</v>
      </c>
      <c r="F294" s="48" t="s">
        <v>762</v>
      </c>
      <c r="G294" s="48" t="s">
        <v>771</v>
      </c>
      <c r="H294" s="48" t="s">
        <v>113</v>
      </c>
      <c r="I294" s="48" t="s">
        <v>772</v>
      </c>
      <c r="J294" s="51"/>
      <c r="K294" s="51"/>
      <c r="L294" s="48" t="s">
        <v>80</v>
      </c>
      <c r="M294" s="48" t="s">
        <v>81</v>
      </c>
      <c r="N294" s="48" t="s">
        <v>249</v>
      </c>
      <c r="O294" s="48" t="s">
        <v>250</v>
      </c>
      <c r="P294" s="48" t="s">
        <v>717</v>
      </c>
      <c r="Q294" s="48" t="s">
        <v>718</v>
      </c>
      <c r="R294" s="48" t="s">
        <v>765</v>
      </c>
      <c r="S294" s="48" t="s">
        <v>766</v>
      </c>
      <c r="T294" s="48" t="s">
        <v>767</v>
      </c>
      <c r="U294" s="48" t="s">
        <v>766</v>
      </c>
      <c r="V294" s="52"/>
    </row>
    <row r="295" spans="1:22" ht="15" thickBot="1">
      <c r="A295" s="48" t="s">
        <v>774</v>
      </c>
      <c r="B295" s="48" t="s">
        <v>20</v>
      </c>
      <c r="C295" s="48" t="s">
        <v>74</v>
      </c>
      <c r="D295" s="49" t="s">
        <v>75</v>
      </c>
      <c r="E295" s="50">
        <v>0</v>
      </c>
      <c r="F295" s="48" t="s">
        <v>775</v>
      </c>
      <c r="G295" s="48" t="s">
        <v>776</v>
      </c>
      <c r="H295" s="48" t="s">
        <v>113</v>
      </c>
      <c r="I295" s="48" t="s">
        <v>777</v>
      </c>
      <c r="J295" s="51"/>
      <c r="K295" s="51"/>
      <c r="L295" s="48" t="s">
        <v>80</v>
      </c>
      <c r="M295" s="48" t="s">
        <v>81</v>
      </c>
      <c r="N295" s="48" t="s">
        <v>249</v>
      </c>
      <c r="O295" s="48" t="s">
        <v>250</v>
      </c>
      <c r="P295" s="48" t="s">
        <v>778</v>
      </c>
      <c r="Q295" s="48" t="s">
        <v>779</v>
      </c>
      <c r="R295" s="48" t="s">
        <v>780</v>
      </c>
      <c r="S295" s="48" t="s">
        <v>779</v>
      </c>
      <c r="T295" s="48" t="s">
        <v>781</v>
      </c>
      <c r="U295" s="48" t="s">
        <v>779</v>
      </c>
      <c r="V295" s="52"/>
    </row>
    <row r="296" spans="1:22" ht="15" thickBot="1">
      <c r="A296" s="48" t="s">
        <v>782</v>
      </c>
      <c r="B296" s="48" t="s">
        <v>20</v>
      </c>
      <c r="C296" s="48" t="s">
        <v>74</v>
      </c>
      <c r="D296" s="49" t="s">
        <v>75</v>
      </c>
      <c r="E296" s="50">
        <v>0</v>
      </c>
      <c r="F296" s="48" t="s">
        <v>783</v>
      </c>
      <c r="G296" s="48" t="s">
        <v>784</v>
      </c>
      <c r="H296" s="48" t="s">
        <v>150</v>
      </c>
      <c r="I296" s="48" t="s">
        <v>785</v>
      </c>
      <c r="J296" s="51"/>
      <c r="K296" s="51"/>
      <c r="L296" s="48" t="s">
        <v>80</v>
      </c>
      <c r="M296" s="48" t="s">
        <v>81</v>
      </c>
      <c r="N296" s="48" t="s">
        <v>249</v>
      </c>
      <c r="O296" s="48" t="s">
        <v>250</v>
      </c>
      <c r="P296" s="48" t="s">
        <v>778</v>
      </c>
      <c r="Q296" s="48" t="s">
        <v>779</v>
      </c>
      <c r="R296" s="48" t="s">
        <v>780</v>
      </c>
      <c r="S296" s="48" t="s">
        <v>779</v>
      </c>
      <c r="T296" s="48" t="s">
        <v>786</v>
      </c>
      <c r="U296" s="48" t="s">
        <v>787</v>
      </c>
      <c r="V296" s="52"/>
    </row>
    <row r="297" spans="1:22" ht="15" thickBot="1">
      <c r="A297" s="48" t="s">
        <v>788</v>
      </c>
      <c r="B297" s="48" t="s">
        <v>20</v>
      </c>
      <c r="C297" s="48" t="s">
        <v>74</v>
      </c>
      <c r="D297" s="49" t="s">
        <v>75</v>
      </c>
      <c r="E297" s="50">
        <v>0</v>
      </c>
      <c r="F297" s="48" t="s">
        <v>76</v>
      </c>
      <c r="G297" s="48" t="s">
        <v>789</v>
      </c>
      <c r="H297" s="48" t="s">
        <v>90</v>
      </c>
      <c r="I297" s="48" t="s">
        <v>790</v>
      </c>
      <c r="J297" s="51"/>
      <c r="K297" s="51"/>
      <c r="L297" s="48" t="s">
        <v>80</v>
      </c>
      <c r="M297" s="48" t="s">
        <v>81</v>
      </c>
      <c r="N297" s="48" t="s">
        <v>249</v>
      </c>
      <c r="O297" s="48" t="s">
        <v>250</v>
      </c>
      <c r="P297" s="48" t="s">
        <v>791</v>
      </c>
      <c r="Q297" s="48" t="s">
        <v>792</v>
      </c>
      <c r="R297" s="48" t="s">
        <v>793</v>
      </c>
      <c r="S297" s="48" t="s">
        <v>794</v>
      </c>
      <c r="T297" s="48" t="s">
        <v>795</v>
      </c>
      <c r="U297" s="48" t="s">
        <v>794</v>
      </c>
      <c r="V297" s="52"/>
    </row>
    <row r="298" spans="1:22" ht="15" thickBot="1">
      <c r="A298" s="48" t="s">
        <v>796</v>
      </c>
      <c r="B298" s="48" t="s">
        <v>20</v>
      </c>
      <c r="C298" s="48" t="s">
        <v>74</v>
      </c>
      <c r="D298" s="49" t="s">
        <v>75</v>
      </c>
      <c r="E298" s="50">
        <v>0</v>
      </c>
      <c r="F298" s="48" t="s">
        <v>76</v>
      </c>
      <c r="G298" s="48" t="s">
        <v>789</v>
      </c>
      <c r="H298" s="48" t="s">
        <v>90</v>
      </c>
      <c r="I298" s="48" t="s">
        <v>790</v>
      </c>
      <c r="J298" s="51"/>
      <c r="K298" s="51"/>
      <c r="L298" s="48" t="s">
        <v>80</v>
      </c>
      <c r="M298" s="48" t="s">
        <v>81</v>
      </c>
      <c r="N298" s="48" t="s">
        <v>249</v>
      </c>
      <c r="O298" s="48" t="s">
        <v>250</v>
      </c>
      <c r="P298" s="48" t="s">
        <v>791</v>
      </c>
      <c r="Q298" s="48" t="s">
        <v>792</v>
      </c>
      <c r="R298" s="48" t="s">
        <v>793</v>
      </c>
      <c r="S298" s="48" t="s">
        <v>794</v>
      </c>
      <c r="T298" s="48" t="s">
        <v>795</v>
      </c>
      <c r="U298" s="48" t="s">
        <v>794</v>
      </c>
      <c r="V298" s="52"/>
    </row>
    <row r="299" spans="1:22" ht="15" thickBot="1">
      <c r="A299" s="48" t="s">
        <v>797</v>
      </c>
      <c r="B299" s="48" t="s">
        <v>20</v>
      </c>
      <c r="C299" s="48" t="s">
        <v>74</v>
      </c>
      <c r="D299" s="49" t="s">
        <v>75</v>
      </c>
      <c r="E299" s="50">
        <v>0</v>
      </c>
      <c r="F299" s="48" t="s">
        <v>76</v>
      </c>
      <c r="G299" s="48" t="s">
        <v>789</v>
      </c>
      <c r="H299" s="48" t="s">
        <v>90</v>
      </c>
      <c r="I299" s="48" t="s">
        <v>790</v>
      </c>
      <c r="J299" s="51"/>
      <c r="K299" s="51"/>
      <c r="L299" s="48" t="s">
        <v>80</v>
      </c>
      <c r="M299" s="48" t="s">
        <v>81</v>
      </c>
      <c r="N299" s="48" t="s">
        <v>249</v>
      </c>
      <c r="O299" s="48" t="s">
        <v>250</v>
      </c>
      <c r="P299" s="48" t="s">
        <v>791</v>
      </c>
      <c r="Q299" s="48" t="s">
        <v>792</v>
      </c>
      <c r="R299" s="48" t="s">
        <v>793</v>
      </c>
      <c r="S299" s="48" t="s">
        <v>794</v>
      </c>
      <c r="T299" s="48" t="s">
        <v>795</v>
      </c>
      <c r="U299" s="48" t="s">
        <v>794</v>
      </c>
      <c r="V299" s="52"/>
    </row>
    <row r="300" spans="1:22" ht="15" thickBot="1">
      <c r="A300" s="48" t="s">
        <v>798</v>
      </c>
      <c r="B300" s="48" t="s">
        <v>20</v>
      </c>
      <c r="C300" s="48" t="s">
        <v>74</v>
      </c>
      <c r="D300" s="49" t="s">
        <v>75</v>
      </c>
      <c r="E300" s="50">
        <v>0</v>
      </c>
      <c r="F300" s="48" t="s">
        <v>76</v>
      </c>
      <c r="G300" s="48" t="s">
        <v>789</v>
      </c>
      <c r="H300" s="48" t="s">
        <v>90</v>
      </c>
      <c r="I300" s="48" t="s">
        <v>790</v>
      </c>
      <c r="J300" s="51"/>
      <c r="K300" s="51"/>
      <c r="L300" s="48" t="s">
        <v>80</v>
      </c>
      <c r="M300" s="48" t="s">
        <v>81</v>
      </c>
      <c r="N300" s="48" t="s">
        <v>249</v>
      </c>
      <c r="O300" s="48" t="s">
        <v>250</v>
      </c>
      <c r="P300" s="48" t="s">
        <v>791</v>
      </c>
      <c r="Q300" s="48" t="s">
        <v>792</v>
      </c>
      <c r="R300" s="48" t="s">
        <v>793</v>
      </c>
      <c r="S300" s="48" t="s">
        <v>794</v>
      </c>
      <c r="T300" s="48" t="s">
        <v>795</v>
      </c>
      <c r="U300" s="48" t="s">
        <v>794</v>
      </c>
      <c r="V300" s="52"/>
    </row>
    <row r="301" spans="1:22" ht="15" thickBot="1">
      <c r="A301" s="48" t="s">
        <v>799</v>
      </c>
      <c r="B301" s="48" t="s">
        <v>20</v>
      </c>
      <c r="C301" s="48" t="s">
        <v>74</v>
      </c>
      <c r="D301" s="49" t="s">
        <v>75</v>
      </c>
      <c r="E301" s="50">
        <v>0</v>
      </c>
      <c r="F301" s="48" t="s">
        <v>76</v>
      </c>
      <c r="G301" s="48" t="s">
        <v>789</v>
      </c>
      <c r="H301" s="48" t="s">
        <v>90</v>
      </c>
      <c r="I301" s="48" t="s">
        <v>790</v>
      </c>
      <c r="J301" s="51"/>
      <c r="K301" s="51"/>
      <c r="L301" s="48" t="s">
        <v>80</v>
      </c>
      <c r="M301" s="48" t="s">
        <v>81</v>
      </c>
      <c r="N301" s="48" t="s">
        <v>249</v>
      </c>
      <c r="O301" s="48" t="s">
        <v>250</v>
      </c>
      <c r="P301" s="48" t="s">
        <v>791</v>
      </c>
      <c r="Q301" s="48" t="s">
        <v>792</v>
      </c>
      <c r="R301" s="48" t="s">
        <v>793</v>
      </c>
      <c r="S301" s="48" t="s">
        <v>794</v>
      </c>
      <c r="T301" s="48" t="s">
        <v>795</v>
      </c>
      <c r="U301" s="48" t="s">
        <v>794</v>
      </c>
      <c r="V301" s="52"/>
    </row>
    <row r="302" spans="1:22" ht="15" thickBot="1">
      <c r="A302" s="48" t="s">
        <v>800</v>
      </c>
      <c r="B302" s="48" t="s">
        <v>20</v>
      </c>
      <c r="C302" s="48" t="s">
        <v>74</v>
      </c>
      <c r="D302" s="49" t="s">
        <v>75</v>
      </c>
      <c r="E302" s="50">
        <v>0</v>
      </c>
      <c r="F302" s="48" t="s">
        <v>76</v>
      </c>
      <c r="G302" s="48" t="s">
        <v>789</v>
      </c>
      <c r="H302" s="48" t="s">
        <v>90</v>
      </c>
      <c r="I302" s="48" t="s">
        <v>790</v>
      </c>
      <c r="J302" s="51"/>
      <c r="K302" s="51"/>
      <c r="L302" s="48" t="s">
        <v>80</v>
      </c>
      <c r="M302" s="48" t="s">
        <v>81</v>
      </c>
      <c r="N302" s="48" t="s">
        <v>249</v>
      </c>
      <c r="O302" s="48" t="s">
        <v>250</v>
      </c>
      <c r="P302" s="48" t="s">
        <v>791</v>
      </c>
      <c r="Q302" s="48" t="s">
        <v>792</v>
      </c>
      <c r="R302" s="48" t="s">
        <v>793</v>
      </c>
      <c r="S302" s="48" t="s">
        <v>794</v>
      </c>
      <c r="T302" s="48" t="s">
        <v>795</v>
      </c>
      <c r="U302" s="48" t="s">
        <v>794</v>
      </c>
      <c r="V302" s="52"/>
    </row>
    <row r="303" spans="1:22" ht="15" thickBot="1">
      <c r="A303" s="48" t="s">
        <v>801</v>
      </c>
      <c r="B303" s="48" t="s">
        <v>20</v>
      </c>
      <c r="C303" s="48" t="s">
        <v>74</v>
      </c>
      <c r="D303" s="49" t="s">
        <v>75</v>
      </c>
      <c r="E303" s="50">
        <v>0</v>
      </c>
      <c r="F303" s="48" t="s">
        <v>76</v>
      </c>
      <c r="G303" s="48" t="s">
        <v>789</v>
      </c>
      <c r="H303" s="48" t="s">
        <v>90</v>
      </c>
      <c r="I303" s="48" t="s">
        <v>790</v>
      </c>
      <c r="J303" s="51"/>
      <c r="K303" s="51"/>
      <c r="L303" s="48" t="s">
        <v>80</v>
      </c>
      <c r="M303" s="48" t="s">
        <v>81</v>
      </c>
      <c r="N303" s="48" t="s">
        <v>249</v>
      </c>
      <c r="O303" s="48" t="s">
        <v>250</v>
      </c>
      <c r="P303" s="48" t="s">
        <v>791</v>
      </c>
      <c r="Q303" s="48" t="s">
        <v>792</v>
      </c>
      <c r="R303" s="48" t="s">
        <v>793</v>
      </c>
      <c r="S303" s="48" t="s">
        <v>794</v>
      </c>
      <c r="T303" s="48" t="s">
        <v>795</v>
      </c>
      <c r="U303" s="48" t="s">
        <v>794</v>
      </c>
      <c r="V303" s="52"/>
    </row>
    <row r="304" spans="1:22" ht="15" thickBot="1">
      <c r="A304" s="48" t="s">
        <v>802</v>
      </c>
      <c r="B304" s="48" t="s">
        <v>20</v>
      </c>
      <c r="C304" s="48" t="s">
        <v>74</v>
      </c>
      <c r="D304" s="49" t="s">
        <v>75</v>
      </c>
      <c r="E304" s="50">
        <v>0</v>
      </c>
      <c r="F304" s="48" t="s">
        <v>76</v>
      </c>
      <c r="G304" s="48" t="s">
        <v>789</v>
      </c>
      <c r="H304" s="48" t="s">
        <v>90</v>
      </c>
      <c r="I304" s="48" t="s">
        <v>790</v>
      </c>
      <c r="J304" s="51"/>
      <c r="K304" s="51"/>
      <c r="L304" s="48" t="s">
        <v>80</v>
      </c>
      <c r="M304" s="48" t="s">
        <v>81</v>
      </c>
      <c r="N304" s="48" t="s">
        <v>249</v>
      </c>
      <c r="O304" s="48" t="s">
        <v>250</v>
      </c>
      <c r="P304" s="48" t="s">
        <v>791</v>
      </c>
      <c r="Q304" s="48" t="s">
        <v>792</v>
      </c>
      <c r="R304" s="48" t="s">
        <v>793</v>
      </c>
      <c r="S304" s="48" t="s">
        <v>794</v>
      </c>
      <c r="T304" s="48" t="s">
        <v>795</v>
      </c>
      <c r="U304" s="48" t="s">
        <v>794</v>
      </c>
      <c r="V304" s="52"/>
    </row>
    <row r="305" spans="1:22" ht="15" thickBot="1">
      <c r="A305" s="48" t="s">
        <v>803</v>
      </c>
      <c r="B305" s="48" t="s">
        <v>20</v>
      </c>
      <c r="C305" s="48" t="s">
        <v>74</v>
      </c>
      <c r="D305" s="49" t="s">
        <v>75</v>
      </c>
      <c r="E305" s="50">
        <v>0</v>
      </c>
      <c r="F305" s="48" t="s">
        <v>76</v>
      </c>
      <c r="G305" s="48" t="s">
        <v>789</v>
      </c>
      <c r="H305" s="48" t="s">
        <v>90</v>
      </c>
      <c r="I305" s="48" t="s">
        <v>790</v>
      </c>
      <c r="J305" s="51"/>
      <c r="K305" s="51"/>
      <c r="L305" s="48" t="s">
        <v>80</v>
      </c>
      <c r="M305" s="48" t="s">
        <v>81</v>
      </c>
      <c r="N305" s="48" t="s">
        <v>249</v>
      </c>
      <c r="O305" s="48" t="s">
        <v>250</v>
      </c>
      <c r="P305" s="48" t="s">
        <v>791</v>
      </c>
      <c r="Q305" s="48" t="s">
        <v>792</v>
      </c>
      <c r="R305" s="48" t="s">
        <v>793</v>
      </c>
      <c r="S305" s="48" t="s">
        <v>794</v>
      </c>
      <c r="T305" s="48" t="s">
        <v>795</v>
      </c>
      <c r="U305" s="48" t="s">
        <v>794</v>
      </c>
      <c r="V305" s="52"/>
    </row>
    <row r="306" spans="1:22" ht="15" thickBot="1">
      <c r="A306" s="48" t="s">
        <v>804</v>
      </c>
      <c r="B306" s="48" t="s">
        <v>20</v>
      </c>
      <c r="C306" s="48" t="s">
        <v>74</v>
      </c>
      <c r="D306" s="49" t="s">
        <v>75</v>
      </c>
      <c r="E306" s="50">
        <v>0</v>
      </c>
      <c r="F306" s="48" t="s">
        <v>76</v>
      </c>
      <c r="G306" s="48" t="s">
        <v>789</v>
      </c>
      <c r="H306" s="48" t="s">
        <v>90</v>
      </c>
      <c r="I306" s="48" t="s">
        <v>790</v>
      </c>
      <c r="J306" s="51"/>
      <c r="K306" s="51"/>
      <c r="L306" s="48" t="s">
        <v>80</v>
      </c>
      <c r="M306" s="48" t="s">
        <v>81</v>
      </c>
      <c r="N306" s="48" t="s">
        <v>249</v>
      </c>
      <c r="O306" s="48" t="s">
        <v>250</v>
      </c>
      <c r="P306" s="48" t="s">
        <v>791</v>
      </c>
      <c r="Q306" s="48" t="s">
        <v>792</v>
      </c>
      <c r="R306" s="48" t="s">
        <v>793</v>
      </c>
      <c r="S306" s="48" t="s">
        <v>794</v>
      </c>
      <c r="T306" s="48" t="s">
        <v>795</v>
      </c>
      <c r="U306" s="48" t="s">
        <v>794</v>
      </c>
      <c r="V306" s="52"/>
    </row>
    <row r="307" spans="1:22" ht="15" thickBot="1">
      <c r="A307" s="48" t="s">
        <v>805</v>
      </c>
      <c r="B307" s="48" t="s">
        <v>20</v>
      </c>
      <c r="C307" s="48" t="s">
        <v>74</v>
      </c>
      <c r="D307" s="49" t="s">
        <v>75</v>
      </c>
      <c r="E307" s="50">
        <v>0</v>
      </c>
      <c r="F307" s="48" t="s">
        <v>76</v>
      </c>
      <c r="G307" s="48" t="s">
        <v>789</v>
      </c>
      <c r="H307" s="48" t="s">
        <v>90</v>
      </c>
      <c r="I307" s="48" t="s">
        <v>790</v>
      </c>
      <c r="J307" s="51"/>
      <c r="K307" s="51"/>
      <c r="L307" s="48" t="s">
        <v>80</v>
      </c>
      <c r="M307" s="48" t="s">
        <v>81</v>
      </c>
      <c r="N307" s="48" t="s">
        <v>249</v>
      </c>
      <c r="O307" s="48" t="s">
        <v>250</v>
      </c>
      <c r="P307" s="48" t="s">
        <v>791</v>
      </c>
      <c r="Q307" s="48" t="s">
        <v>792</v>
      </c>
      <c r="R307" s="48" t="s">
        <v>793</v>
      </c>
      <c r="S307" s="48" t="s">
        <v>794</v>
      </c>
      <c r="T307" s="48" t="s">
        <v>795</v>
      </c>
      <c r="U307" s="48" t="s">
        <v>794</v>
      </c>
      <c r="V307" s="52"/>
    </row>
    <row r="308" spans="1:22" ht="15" thickBot="1">
      <c r="A308" s="48" t="s">
        <v>806</v>
      </c>
      <c r="B308" s="48" t="s">
        <v>20</v>
      </c>
      <c r="C308" s="48" t="s">
        <v>74</v>
      </c>
      <c r="D308" s="49" t="s">
        <v>75</v>
      </c>
      <c r="E308" s="50">
        <v>0</v>
      </c>
      <c r="F308" s="48" t="s">
        <v>76</v>
      </c>
      <c r="G308" s="48" t="s">
        <v>789</v>
      </c>
      <c r="H308" s="48" t="s">
        <v>90</v>
      </c>
      <c r="I308" s="48" t="s">
        <v>790</v>
      </c>
      <c r="J308" s="51"/>
      <c r="K308" s="51"/>
      <c r="L308" s="48" t="s">
        <v>80</v>
      </c>
      <c r="M308" s="48" t="s">
        <v>81</v>
      </c>
      <c r="N308" s="48" t="s">
        <v>249</v>
      </c>
      <c r="O308" s="48" t="s">
        <v>250</v>
      </c>
      <c r="P308" s="48" t="s">
        <v>791</v>
      </c>
      <c r="Q308" s="48" t="s">
        <v>792</v>
      </c>
      <c r="R308" s="48" t="s">
        <v>793</v>
      </c>
      <c r="S308" s="48" t="s">
        <v>794</v>
      </c>
      <c r="T308" s="48" t="s">
        <v>795</v>
      </c>
      <c r="U308" s="48" t="s">
        <v>794</v>
      </c>
      <c r="V308" s="52"/>
    </row>
    <row r="309" spans="1:22" ht="15" thickBot="1">
      <c r="A309" s="48" t="s">
        <v>807</v>
      </c>
      <c r="B309" s="48" t="s">
        <v>20</v>
      </c>
      <c r="C309" s="48" t="s">
        <v>74</v>
      </c>
      <c r="D309" s="49" t="s">
        <v>75</v>
      </c>
      <c r="E309" s="50">
        <v>0</v>
      </c>
      <c r="F309" s="48" t="s">
        <v>76</v>
      </c>
      <c r="G309" s="48" t="s">
        <v>789</v>
      </c>
      <c r="H309" s="48" t="s">
        <v>90</v>
      </c>
      <c r="I309" s="48" t="s">
        <v>790</v>
      </c>
      <c r="J309" s="51"/>
      <c r="K309" s="51"/>
      <c r="L309" s="48" t="s">
        <v>80</v>
      </c>
      <c r="M309" s="48" t="s">
        <v>81</v>
      </c>
      <c r="N309" s="48" t="s">
        <v>249</v>
      </c>
      <c r="O309" s="48" t="s">
        <v>250</v>
      </c>
      <c r="P309" s="48" t="s">
        <v>791</v>
      </c>
      <c r="Q309" s="48" t="s">
        <v>792</v>
      </c>
      <c r="R309" s="48" t="s">
        <v>793</v>
      </c>
      <c r="S309" s="48" t="s">
        <v>794</v>
      </c>
      <c r="T309" s="48" t="s">
        <v>795</v>
      </c>
      <c r="U309" s="48" t="s">
        <v>794</v>
      </c>
      <c r="V309" s="52"/>
    </row>
    <row r="310" spans="1:22" ht="15" thickBot="1">
      <c r="A310" s="48" t="s">
        <v>808</v>
      </c>
      <c r="B310" s="48" t="s">
        <v>20</v>
      </c>
      <c r="C310" s="48" t="s">
        <v>74</v>
      </c>
      <c r="D310" s="49" t="s">
        <v>75</v>
      </c>
      <c r="E310" s="50">
        <v>0</v>
      </c>
      <c r="F310" s="48" t="s">
        <v>76</v>
      </c>
      <c r="G310" s="48" t="s">
        <v>789</v>
      </c>
      <c r="H310" s="48" t="s">
        <v>90</v>
      </c>
      <c r="I310" s="48" t="s">
        <v>790</v>
      </c>
      <c r="J310" s="51"/>
      <c r="K310" s="51"/>
      <c r="L310" s="48" t="s">
        <v>80</v>
      </c>
      <c r="M310" s="48" t="s">
        <v>81</v>
      </c>
      <c r="N310" s="48" t="s">
        <v>249</v>
      </c>
      <c r="O310" s="48" t="s">
        <v>250</v>
      </c>
      <c r="P310" s="48" t="s">
        <v>791</v>
      </c>
      <c r="Q310" s="48" t="s">
        <v>792</v>
      </c>
      <c r="R310" s="48" t="s">
        <v>793</v>
      </c>
      <c r="S310" s="48" t="s">
        <v>794</v>
      </c>
      <c r="T310" s="48" t="s">
        <v>795</v>
      </c>
      <c r="U310" s="48" t="s">
        <v>794</v>
      </c>
      <c r="V310" s="52"/>
    </row>
    <row r="311" spans="1:22" ht="15" thickBot="1">
      <c r="A311" s="48" t="s">
        <v>809</v>
      </c>
      <c r="B311" s="48" t="s">
        <v>20</v>
      </c>
      <c r="C311" s="48" t="s">
        <v>74</v>
      </c>
      <c r="D311" s="49" t="s">
        <v>75</v>
      </c>
      <c r="E311" s="50">
        <v>0</v>
      </c>
      <c r="F311" s="48" t="s">
        <v>76</v>
      </c>
      <c r="G311" s="48" t="s">
        <v>789</v>
      </c>
      <c r="H311" s="48" t="s">
        <v>90</v>
      </c>
      <c r="I311" s="48" t="s">
        <v>790</v>
      </c>
      <c r="J311" s="51"/>
      <c r="K311" s="51"/>
      <c r="L311" s="48" t="s">
        <v>80</v>
      </c>
      <c r="M311" s="48" t="s">
        <v>81</v>
      </c>
      <c r="N311" s="48" t="s">
        <v>249</v>
      </c>
      <c r="O311" s="48" t="s">
        <v>250</v>
      </c>
      <c r="P311" s="48" t="s">
        <v>791</v>
      </c>
      <c r="Q311" s="48" t="s">
        <v>792</v>
      </c>
      <c r="R311" s="48" t="s">
        <v>793</v>
      </c>
      <c r="S311" s="48" t="s">
        <v>794</v>
      </c>
      <c r="T311" s="48" t="s">
        <v>795</v>
      </c>
      <c r="U311" s="48" t="s">
        <v>794</v>
      </c>
      <c r="V311" s="52"/>
    </row>
    <row r="312" spans="1:22" ht="15" thickBot="1">
      <c r="A312" s="48" t="s">
        <v>810</v>
      </c>
      <c r="B312" s="48" t="s">
        <v>20</v>
      </c>
      <c r="C312" s="48" t="s">
        <v>74</v>
      </c>
      <c r="D312" s="49" t="s">
        <v>75</v>
      </c>
      <c r="E312" s="50">
        <v>0</v>
      </c>
      <c r="F312" s="48" t="s">
        <v>76</v>
      </c>
      <c r="G312" s="48" t="s">
        <v>789</v>
      </c>
      <c r="H312" s="48" t="s">
        <v>90</v>
      </c>
      <c r="I312" s="48" t="s">
        <v>790</v>
      </c>
      <c r="J312" s="51"/>
      <c r="K312" s="51"/>
      <c r="L312" s="48" t="s">
        <v>80</v>
      </c>
      <c r="M312" s="48" t="s">
        <v>81</v>
      </c>
      <c r="N312" s="48" t="s">
        <v>249</v>
      </c>
      <c r="O312" s="48" t="s">
        <v>250</v>
      </c>
      <c r="P312" s="48" t="s">
        <v>791</v>
      </c>
      <c r="Q312" s="48" t="s">
        <v>792</v>
      </c>
      <c r="R312" s="48" t="s">
        <v>793</v>
      </c>
      <c r="S312" s="48" t="s">
        <v>794</v>
      </c>
      <c r="T312" s="48" t="s">
        <v>795</v>
      </c>
      <c r="U312" s="48" t="s">
        <v>794</v>
      </c>
      <c r="V312" s="52"/>
    </row>
    <row r="313" spans="1:22" ht="15" thickBot="1">
      <c r="A313" s="48" t="s">
        <v>811</v>
      </c>
      <c r="B313" s="48" t="s">
        <v>20</v>
      </c>
      <c r="C313" s="48" t="s">
        <v>74</v>
      </c>
      <c r="D313" s="49" t="s">
        <v>75</v>
      </c>
      <c r="E313" s="50">
        <v>0</v>
      </c>
      <c r="F313" s="48" t="s">
        <v>76</v>
      </c>
      <c r="G313" s="48" t="s">
        <v>789</v>
      </c>
      <c r="H313" s="48" t="s">
        <v>90</v>
      </c>
      <c r="I313" s="48" t="s">
        <v>790</v>
      </c>
      <c r="J313" s="51"/>
      <c r="K313" s="51"/>
      <c r="L313" s="48" t="s">
        <v>80</v>
      </c>
      <c r="M313" s="48" t="s">
        <v>81</v>
      </c>
      <c r="N313" s="48" t="s">
        <v>249</v>
      </c>
      <c r="O313" s="48" t="s">
        <v>250</v>
      </c>
      <c r="P313" s="48" t="s">
        <v>791</v>
      </c>
      <c r="Q313" s="48" t="s">
        <v>792</v>
      </c>
      <c r="R313" s="48" t="s">
        <v>793</v>
      </c>
      <c r="S313" s="48" t="s">
        <v>794</v>
      </c>
      <c r="T313" s="48" t="s">
        <v>795</v>
      </c>
      <c r="U313" s="48" t="s">
        <v>794</v>
      </c>
      <c r="V313" s="52"/>
    </row>
    <row r="314" spans="1:22" ht="15" thickBot="1">
      <c r="A314" s="48" t="s">
        <v>812</v>
      </c>
      <c r="B314" s="48" t="s">
        <v>20</v>
      </c>
      <c r="C314" s="48" t="s">
        <v>74</v>
      </c>
      <c r="D314" s="49" t="s">
        <v>75</v>
      </c>
      <c r="E314" s="50">
        <v>0</v>
      </c>
      <c r="F314" s="48" t="s">
        <v>76</v>
      </c>
      <c r="G314" s="48" t="s">
        <v>789</v>
      </c>
      <c r="H314" s="48" t="s">
        <v>90</v>
      </c>
      <c r="I314" s="48" t="s">
        <v>790</v>
      </c>
      <c r="J314" s="51"/>
      <c r="K314" s="51"/>
      <c r="L314" s="48" t="s">
        <v>80</v>
      </c>
      <c r="M314" s="48" t="s">
        <v>81</v>
      </c>
      <c r="N314" s="48" t="s">
        <v>249</v>
      </c>
      <c r="O314" s="48" t="s">
        <v>250</v>
      </c>
      <c r="P314" s="48" t="s">
        <v>791</v>
      </c>
      <c r="Q314" s="48" t="s">
        <v>792</v>
      </c>
      <c r="R314" s="48" t="s">
        <v>793</v>
      </c>
      <c r="S314" s="48" t="s">
        <v>794</v>
      </c>
      <c r="T314" s="48" t="s">
        <v>795</v>
      </c>
      <c r="U314" s="48" t="s">
        <v>794</v>
      </c>
      <c r="V314" s="52"/>
    </row>
    <row r="315" spans="1:22" ht="15" thickBot="1">
      <c r="A315" s="48" t="s">
        <v>813</v>
      </c>
      <c r="B315" s="48" t="s">
        <v>20</v>
      </c>
      <c r="C315" s="48" t="s">
        <v>74</v>
      </c>
      <c r="D315" s="49" t="s">
        <v>75</v>
      </c>
      <c r="E315" s="53">
        <v>122169.76</v>
      </c>
      <c r="F315" s="48" t="s">
        <v>76</v>
      </c>
      <c r="G315" s="48" t="s">
        <v>814</v>
      </c>
      <c r="H315" s="48" t="s">
        <v>113</v>
      </c>
      <c r="I315" s="48" t="s">
        <v>96</v>
      </c>
      <c r="J315" s="51"/>
      <c r="K315" s="51"/>
      <c r="L315" s="48" t="s">
        <v>80</v>
      </c>
      <c r="M315" s="48" t="s">
        <v>81</v>
      </c>
      <c r="N315" s="48" t="s">
        <v>249</v>
      </c>
      <c r="O315" s="48" t="s">
        <v>250</v>
      </c>
      <c r="P315" s="48" t="s">
        <v>791</v>
      </c>
      <c r="Q315" s="48" t="s">
        <v>792</v>
      </c>
      <c r="R315" s="48" t="s">
        <v>815</v>
      </c>
      <c r="S315" s="48" t="s">
        <v>816</v>
      </c>
      <c r="T315" s="48" t="s">
        <v>817</v>
      </c>
      <c r="U315" s="48" t="s">
        <v>816</v>
      </c>
      <c r="V315" s="52"/>
    </row>
    <row r="316" spans="1:22" ht="15" thickBot="1">
      <c r="A316" s="48" t="s">
        <v>818</v>
      </c>
      <c r="B316" s="48" t="s">
        <v>20</v>
      </c>
      <c r="C316" s="48" t="s">
        <v>74</v>
      </c>
      <c r="D316" s="49" t="s">
        <v>75</v>
      </c>
      <c r="E316" s="53">
        <v>23546.78</v>
      </c>
      <c r="F316" s="48" t="s">
        <v>819</v>
      </c>
      <c r="G316" s="48" t="s">
        <v>820</v>
      </c>
      <c r="H316" s="48" t="s">
        <v>95</v>
      </c>
      <c r="I316" s="48" t="s">
        <v>821</v>
      </c>
      <c r="J316" s="51"/>
      <c r="K316" s="51"/>
      <c r="L316" s="48" t="s">
        <v>80</v>
      </c>
      <c r="M316" s="48" t="s">
        <v>81</v>
      </c>
      <c r="N316" s="48" t="s">
        <v>249</v>
      </c>
      <c r="O316" s="48" t="s">
        <v>250</v>
      </c>
      <c r="P316" s="48" t="s">
        <v>791</v>
      </c>
      <c r="Q316" s="48" t="s">
        <v>792</v>
      </c>
      <c r="R316" s="48" t="s">
        <v>815</v>
      </c>
      <c r="S316" s="48" t="s">
        <v>816</v>
      </c>
      <c r="T316" s="48" t="s">
        <v>822</v>
      </c>
      <c r="U316" s="48" t="s">
        <v>823</v>
      </c>
      <c r="V316" s="52"/>
    </row>
    <row r="317" spans="1:22" ht="15" thickBot="1">
      <c r="A317" s="48" t="s">
        <v>824</v>
      </c>
      <c r="B317" s="48" t="s">
        <v>20</v>
      </c>
      <c r="C317" s="48" t="s">
        <v>74</v>
      </c>
      <c r="D317" s="49" t="s">
        <v>75</v>
      </c>
      <c r="E317" s="53">
        <v>148409.76999999999</v>
      </c>
      <c r="F317" s="48" t="s">
        <v>825</v>
      </c>
      <c r="G317" s="48" t="s">
        <v>826</v>
      </c>
      <c r="H317" s="48" t="s">
        <v>78</v>
      </c>
      <c r="I317" s="48" t="s">
        <v>821</v>
      </c>
      <c r="J317" s="51"/>
      <c r="K317" s="51"/>
      <c r="L317" s="48" t="s">
        <v>80</v>
      </c>
      <c r="M317" s="48" t="s">
        <v>81</v>
      </c>
      <c r="N317" s="48" t="s">
        <v>249</v>
      </c>
      <c r="O317" s="48" t="s">
        <v>250</v>
      </c>
      <c r="P317" s="48" t="s">
        <v>791</v>
      </c>
      <c r="Q317" s="48" t="s">
        <v>792</v>
      </c>
      <c r="R317" s="48" t="s">
        <v>827</v>
      </c>
      <c r="S317" s="48" t="s">
        <v>828</v>
      </c>
      <c r="T317" s="48" t="s">
        <v>829</v>
      </c>
      <c r="U317" s="48" t="s">
        <v>828</v>
      </c>
      <c r="V317" s="52"/>
    </row>
    <row r="318" spans="1:22" ht="15" thickBot="1">
      <c r="A318" s="48" t="s">
        <v>830</v>
      </c>
      <c r="B318" s="48" t="s">
        <v>20</v>
      </c>
      <c r="C318" s="48" t="s">
        <v>74</v>
      </c>
      <c r="D318" s="49" t="s">
        <v>75</v>
      </c>
      <c r="E318" s="53">
        <v>85179.28</v>
      </c>
      <c r="F318" s="48" t="s">
        <v>76</v>
      </c>
      <c r="G318" s="48" t="s">
        <v>831</v>
      </c>
      <c r="H318" s="48" t="s">
        <v>95</v>
      </c>
      <c r="I318" s="48" t="s">
        <v>832</v>
      </c>
      <c r="J318" s="51"/>
      <c r="K318" s="51"/>
      <c r="L318" s="48" t="s">
        <v>80</v>
      </c>
      <c r="M318" s="48" t="s">
        <v>81</v>
      </c>
      <c r="N318" s="48" t="s">
        <v>249</v>
      </c>
      <c r="O318" s="48" t="s">
        <v>250</v>
      </c>
      <c r="P318" s="48" t="s">
        <v>791</v>
      </c>
      <c r="Q318" s="48" t="s">
        <v>792</v>
      </c>
      <c r="R318" s="48" t="s">
        <v>833</v>
      </c>
      <c r="S318" s="48" t="s">
        <v>834</v>
      </c>
      <c r="T318" s="48" t="s">
        <v>835</v>
      </c>
      <c r="U318" s="48" t="s">
        <v>836</v>
      </c>
      <c r="V318" s="52"/>
    </row>
    <row r="319" spans="1:22" ht="15" thickBot="1">
      <c r="A319" s="48" t="s">
        <v>837</v>
      </c>
      <c r="B319" s="48" t="s">
        <v>20</v>
      </c>
      <c r="C319" s="48" t="s">
        <v>74</v>
      </c>
      <c r="D319" s="49" t="s">
        <v>75</v>
      </c>
      <c r="E319" s="53">
        <v>77168.22</v>
      </c>
      <c r="F319" s="48" t="s">
        <v>76</v>
      </c>
      <c r="G319" s="48" t="s">
        <v>831</v>
      </c>
      <c r="H319" s="48" t="s">
        <v>95</v>
      </c>
      <c r="I319" s="48" t="s">
        <v>832</v>
      </c>
      <c r="J319" s="51"/>
      <c r="K319" s="51"/>
      <c r="L319" s="48" t="s">
        <v>80</v>
      </c>
      <c r="M319" s="48" t="s">
        <v>81</v>
      </c>
      <c r="N319" s="48" t="s">
        <v>249</v>
      </c>
      <c r="O319" s="48" t="s">
        <v>250</v>
      </c>
      <c r="P319" s="48" t="s">
        <v>791</v>
      </c>
      <c r="Q319" s="48" t="s">
        <v>792</v>
      </c>
      <c r="R319" s="48" t="s">
        <v>833</v>
      </c>
      <c r="S319" s="48" t="s">
        <v>834</v>
      </c>
      <c r="T319" s="48" t="s">
        <v>835</v>
      </c>
      <c r="U319" s="48" t="s">
        <v>836</v>
      </c>
      <c r="V319" s="52"/>
    </row>
    <row r="320" spans="1:22" ht="15" thickBot="1">
      <c r="A320" s="48" t="s">
        <v>838</v>
      </c>
      <c r="B320" s="48" t="s">
        <v>20</v>
      </c>
      <c r="C320" s="48" t="s">
        <v>74</v>
      </c>
      <c r="D320" s="49" t="s">
        <v>75</v>
      </c>
      <c r="E320" s="50">
        <v>0</v>
      </c>
      <c r="F320" s="48" t="s">
        <v>76</v>
      </c>
      <c r="G320" s="48" t="s">
        <v>831</v>
      </c>
      <c r="H320" s="48" t="s">
        <v>839</v>
      </c>
      <c r="I320" s="48" t="s">
        <v>130</v>
      </c>
      <c r="J320" s="51"/>
      <c r="K320" s="51"/>
      <c r="L320" s="48" t="s">
        <v>80</v>
      </c>
      <c r="M320" s="48" t="s">
        <v>81</v>
      </c>
      <c r="N320" s="48" t="s">
        <v>249</v>
      </c>
      <c r="O320" s="48" t="s">
        <v>250</v>
      </c>
      <c r="P320" s="48" t="s">
        <v>791</v>
      </c>
      <c r="Q320" s="48" t="s">
        <v>792</v>
      </c>
      <c r="R320" s="48" t="s">
        <v>833</v>
      </c>
      <c r="S320" s="48" t="s">
        <v>834</v>
      </c>
      <c r="T320" s="48" t="s">
        <v>835</v>
      </c>
      <c r="U320" s="48" t="s">
        <v>836</v>
      </c>
      <c r="V320" s="52"/>
    </row>
    <row r="321" spans="1:22" ht="15" thickBot="1">
      <c r="A321" s="48" t="s">
        <v>840</v>
      </c>
      <c r="B321" s="48" t="s">
        <v>20</v>
      </c>
      <c r="C321" s="48" t="s">
        <v>74</v>
      </c>
      <c r="D321" s="49" t="s">
        <v>75</v>
      </c>
      <c r="E321" s="53">
        <v>77168.22</v>
      </c>
      <c r="F321" s="48" t="s">
        <v>76</v>
      </c>
      <c r="G321" s="48" t="s">
        <v>831</v>
      </c>
      <c r="H321" s="48" t="s">
        <v>95</v>
      </c>
      <c r="I321" s="48" t="s">
        <v>832</v>
      </c>
      <c r="J321" s="51"/>
      <c r="K321" s="51"/>
      <c r="L321" s="48" t="s">
        <v>80</v>
      </c>
      <c r="M321" s="48" t="s">
        <v>81</v>
      </c>
      <c r="N321" s="48" t="s">
        <v>249</v>
      </c>
      <c r="O321" s="48" t="s">
        <v>250</v>
      </c>
      <c r="P321" s="48" t="s">
        <v>791</v>
      </c>
      <c r="Q321" s="48" t="s">
        <v>792</v>
      </c>
      <c r="R321" s="48" t="s">
        <v>833</v>
      </c>
      <c r="S321" s="48" t="s">
        <v>834</v>
      </c>
      <c r="T321" s="48" t="s">
        <v>835</v>
      </c>
      <c r="U321" s="48" t="s">
        <v>836</v>
      </c>
      <c r="V321" s="52"/>
    </row>
    <row r="322" spans="1:22" ht="15" thickBot="1">
      <c r="A322" s="48" t="s">
        <v>841</v>
      </c>
      <c r="B322" s="48" t="s">
        <v>20</v>
      </c>
      <c r="C322" s="48" t="s">
        <v>74</v>
      </c>
      <c r="D322" s="49" t="s">
        <v>75</v>
      </c>
      <c r="E322" s="53">
        <v>114119.29</v>
      </c>
      <c r="F322" s="48" t="s">
        <v>76</v>
      </c>
      <c r="G322" s="48" t="s">
        <v>831</v>
      </c>
      <c r="H322" s="48" t="s">
        <v>839</v>
      </c>
      <c r="I322" s="48" t="s">
        <v>832</v>
      </c>
      <c r="J322" s="51"/>
      <c r="K322" s="51"/>
      <c r="L322" s="48" t="s">
        <v>80</v>
      </c>
      <c r="M322" s="48" t="s">
        <v>81</v>
      </c>
      <c r="N322" s="48" t="s">
        <v>249</v>
      </c>
      <c r="O322" s="48" t="s">
        <v>250</v>
      </c>
      <c r="P322" s="48" t="s">
        <v>791</v>
      </c>
      <c r="Q322" s="48" t="s">
        <v>792</v>
      </c>
      <c r="R322" s="48" t="s">
        <v>833</v>
      </c>
      <c r="S322" s="48" t="s">
        <v>834</v>
      </c>
      <c r="T322" s="48" t="s">
        <v>835</v>
      </c>
      <c r="U322" s="48" t="s">
        <v>836</v>
      </c>
      <c r="V322" s="52"/>
    </row>
    <row r="323" spans="1:22" ht="15" thickBot="1">
      <c r="A323" s="48" t="s">
        <v>842</v>
      </c>
      <c r="B323" s="48" t="s">
        <v>20</v>
      </c>
      <c r="C323" s="48" t="s">
        <v>74</v>
      </c>
      <c r="D323" s="49" t="s">
        <v>75</v>
      </c>
      <c r="E323" s="53">
        <v>77168.22</v>
      </c>
      <c r="F323" s="48" t="s">
        <v>76</v>
      </c>
      <c r="G323" s="48" t="s">
        <v>843</v>
      </c>
      <c r="H323" s="48" t="s">
        <v>95</v>
      </c>
      <c r="I323" s="48" t="s">
        <v>790</v>
      </c>
      <c r="J323" s="51"/>
      <c r="K323" s="51"/>
      <c r="L323" s="48" t="s">
        <v>80</v>
      </c>
      <c r="M323" s="48" t="s">
        <v>81</v>
      </c>
      <c r="N323" s="48" t="s">
        <v>249</v>
      </c>
      <c r="O323" s="48" t="s">
        <v>250</v>
      </c>
      <c r="P323" s="48" t="s">
        <v>791</v>
      </c>
      <c r="Q323" s="48" t="s">
        <v>792</v>
      </c>
      <c r="R323" s="48" t="s">
        <v>844</v>
      </c>
      <c r="S323" s="48" t="s">
        <v>792</v>
      </c>
      <c r="T323" s="48" t="s">
        <v>845</v>
      </c>
      <c r="U323" s="48" t="s">
        <v>846</v>
      </c>
      <c r="V323" s="52"/>
    </row>
    <row r="324" spans="1:22" ht="15" thickBot="1">
      <c r="A324" s="48" t="s">
        <v>847</v>
      </c>
      <c r="B324" s="48" t="s">
        <v>20</v>
      </c>
      <c r="C324" s="48" t="s">
        <v>74</v>
      </c>
      <c r="D324" s="49" t="s">
        <v>75</v>
      </c>
      <c r="E324" s="53">
        <v>110679.78</v>
      </c>
      <c r="F324" s="48" t="s">
        <v>76</v>
      </c>
      <c r="G324" s="48" t="s">
        <v>848</v>
      </c>
      <c r="H324" s="48" t="s">
        <v>113</v>
      </c>
      <c r="I324" s="48" t="s">
        <v>96</v>
      </c>
      <c r="J324" s="51"/>
      <c r="K324" s="51"/>
      <c r="L324" s="48" t="s">
        <v>80</v>
      </c>
      <c r="M324" s="48" t="s">
        <v>81</v>
      </c>
      <c r="N324" s="48" t="s">
        <v>249</v>
      </c>
      <c r="O324" s="48" t="s">
        <v>250</v>
      </c>
      <c r="P324" s="48" t="s">
        <v>791</v>
      </c>
      <c r="Q324" s="48" t="s">
        <v>792</v>
      </c>
      <c r="R324" s="48" t="s">
        <v>844</v>
      </c>
      <c r="S324" s="48" t="s">
        <v>792</v>
      </c>
      <c r="T324" s="48" t="s">
        <v>845</v>
      </c>
      <c r="U324" s="48" t="s">
        <v>846</v>
      </c>
      <c r="V324" s="52"/>
    </row>
    <row r="325" spans="1:22" ht="15" thickBot="1">
      <c r="A325" s="48" t="s">
        <v>849</v>
      </c>
      <c r="B325" s="48" t="s">
        <v>20</v>
      </c>
      <c r="C325" s="48" t="s">
        <v>74</v>
      </c>
      <c r="D325" s="49" t="s">
        <v>75</v>
      </c>
      <c r="E325" s="53">
        <v>14344.7</v>
      </c>
      <c r="F325" s="48" t="s">
        <v>128</v>
      </c>
      <c r="G325" s="48" t="s">
        <v>850</v>
      </c>
      <c r="H325" s="48" t="s">
        <v>95</v>
      </c>
      <c r="I325" s="48" t="s">
        <v>96</v>
      </c>
      <c r="J325" s="51"/>
      <c r="K325" s="51"/>
      <c r="L325" s="48" t="s">
        <v>80</v>
      </c>
      <c r="M325" s="48" t="s">
        <v>81</v>
      </c>
      <c r="N325" s="48" t="s">
        <v>249</v>
      </c>
      <c r="O325" s="48" t="s">
        <v>250</v>
      </c>
      <c r="P325" s="48" t="s">
        <v>791</v>
      </c>
      <c r="Q325" s="48" t="s">
        <v>792</v>
      </c>
      <c r="R325" s="48" t="s">
        <v>844</v>
      </c>
      <c r="S325" s="48" t="s">
        <v>792</v>
      </c>
      <c r="T325" s="48" t="s">
        <v>845</v>
      </c>
      <c r="U325" s="48" t="s">
        <v>846</v>
      </c>
      <c r="V325" s="52"/>
    </row>
    <row r="326" spans="1:22" ht="15" thickBot="1">
      <c r="A326" s="48" t="s">
        <v>851</v>
      </c>
      <c r="B326" s="48" t="s">
        <v>20</v>
      </c>
      <c r="C326" s="48" t="s">
        <v>74</v>
      </c>
      <c r="D326" s="49" t="s">
        <v>75</v>
      </c>
      <c r="E326" s="53">
        <v>18222.150000000001</v>
      </c>
      <c r="F326" s="48" t="s">
        <v>852</v>
      </c>
      <c r="G326" s="48" t="s">
        <v>853</v>
      </c>
      <c r="H326" s="48" t="s">
        <v>113</v>
      </c>
      <c r="I326" s="48" t="s">
        <v>854</v>
      </c>
      <c r="J326" s="51"/>
      <c r="K326" s="51"/>
      <c r="L326" s="48" t="s">
        <v>80</v>
      </c>
      <c r="M326" s="48" t="s">
        <v>81</v>
      </c>
      <c r="N326" s="48" t="s">
        <v>249</v>
      </c>
      <c r="O326" s="48" t="s">
        <v>250</v>
      </c>
      <c r="P326" s="48" t="s">
        <v>791</v>
      </c>
      <c r="Q326" s="48" t="s">
        <v>792</v>
      </c>
      <c r="R326" s="48" t="s">
        <v>855</v>
      </c>
      <c r="S326" s="48" t="s">
        <v>792</v>
      </c>
      <c r="T326" s="48" t="s">
        <v>856</v>
      </c>
      <c r="U326" s="48" t="s">
        <v>857</v>
      </c>
      <c r="V326" s="52"/>
    </row>
    <row r="327" spans="1:22" ht="15" thickBot="1">
      <c r="A327" s="48" t="s">
        <v>858</v>
      </c>
      <c r="B327" s="48" t="s">
        <v>20</v>
      </c>
      <c r="C327" s="48" t="s">
        <v>74</v>
      </c>
      <c r="D327" s="49" t="s">
        <v>75</v>
      </c>
      <c r="E327" s="53">
        <v>63335.53</v>
      </c>
      <c r="F327" s="48" t="s">
        <v>859</v>
      </c>
      <c r="G327" s="48" t="s">
        <v>860</v>
      </c>
      <c r="H327" s="48" t="s">
        <v>95</v>
      </c>
      <c r="I327" s="48" t="s">
        <v>854</v>
      </c>
      <c r="J327" s="51"/>
      <c r="K327" s="51"/>
      <c r="L327" s="48" t="s">
        <v>80</v>
      </c>
      <c r="M327" s="48" t="s">
        <v>81</v>
      </c>
      <c r="N327" s="48" t="s">
        <v>249</v>
      </c>
      <c r="O327" s="48" t="s">
        <v>250</v>
      </c>
      <c r="P327" s="48" t="s">
        <v>791</v>
      </c>
      <c r="Q327" s="48" t="s">
        <v>792</v>
      </c>
      <c r="R327" s="48" t="s">
        <v>855</v>
      </c>
      <c r="S327" s="48" t="s">
        <v>792</v>
      </c>
      <c r="T327" s="48" t="s">
        <v>861</v>
      </c>
      <c r="U327" s="48" t="s">
        <v>862</v>
      </c>
      <c r="V327" s="52"/>
    </row>
    <row r="328" spans="1:22" ht="15" thickBot="1">
      <c r="A328" s="48" t="s">
        <v>863</v>
      </c>
      <c r="B328" s="48" t="s">
        <v>20</v>
      </c>
      <c r="C328" s="48" t="s">
        <v>74</v>
      </c>
      <c r="D328" s="49" t="s">
        <v>75</v>
      </c>
      <c r="E328" s="53">
        <v>134531.96</v>
      </c>
      <c r="F328" s="48" t="s">
        <v>76</v>
      </c>
      <c r="G328" s="48" t="s">
        <v>864</v>
      </c>
      <c r="H328" s="48" t="s">
        <v>113</v>
      </c>
      <c r="I328" s="48" t="s">
        <v>865</v>
      </c>
      <c r="J328" s="51"/>
      <c r="K328" s="51"/>
      <c r="L328" s="48" t="s">
        <v>80</v>
      </c>
      <c r="M328" s="48" t="s">
        <v>81</v>
      </c>
      <c r="N328" s="48" t="s">
        <v>249</v>
      </c>
      <c r="O328" s="48" t="s">
        <v>250</v>
      </c>
      <c r="P328" s="48" t="s">
        <v>791</v>
      </c>
      <c r="Q328" s="48" t="s">
        <v>792</v>
      </c>
      <c r="R328" s="48" t="s">
        <v>866</v>
      </c>
      <c r="S328" s="48" t="s">
        <v>867</v>
      </c>
      <c r="T328" s="48" t="s">
        <v>868</v>
      </c>
      <c r="U328" s="48" t="s">
        <v>869</v>
      </c>
      <c r="V328" s="52"/>
    </row>
    <row r="329" spans="1:22" ht="15" thickBot="1">
      <c r="A329" s="48" t="s">
        <v>870</v>
      </c>
      <c r="B329" s="48" t="s">
        <v>20</v>
      </c>
      <c r="C329" s="48" t="s">
        <v>74</v>
      </c>
      <c r="D329" s="49" t="s">
        <v>75</v>
      </c>
      <c r="E329" s="50">
        <v>0</v>
      </c>
      <c r="F329" s="48" t="s">
        <v>871</v>
      </c>
      <c r="G329" s="48" t="s">
        <v>872</v>
      </c>
      <c r="H329" s="48" t="s">
        <v>873</v>
      </c>
      <c r="I329" s="48" t="s">
        <v>865</v>
      </c>
      <c r="J329" s="51"/>
      <c r="K329" s="51"/>
      <c r="L329" s="48" t="s">
        <v>80</v>
      </c>
      <c r="M329" s="48" t="s">
        <v>81</v>
      </c>
      <c r="N329" s="48" t="s">
        <v>249</v>
      </c>
      <c r="O329" s="48" t="s">
        <v>250</v>
      </c>
      <c r="P329" s="48" t="s">
        <v>791</v>
      </c>
      <c r="Q329" s="48" t="s">
        <v>792</v>
      </c>
      <c r="R329" s="48" t="s">
        <v>866</v>
      </c>
      <c r="S329" s="48" t="s">
        <v>867</v>
      </c>
      <c r="T329" s="48" t="s">
        <v>868</v>
      </c>
      <c r="U329" s="48" t="s">
        <v>869</v>
      </c>
      <c r="V329" s="52"/>
    </row>
    <row r="330" spans="1:22" ht="15" thickBot="1">
      <c r="A330" s="48" t="s">
        <v>874</v>
      </c>
      <c r="B330" s="48" t="s">
        <v>20</v>
      </c>
      <c r="C330" s="48" t="s">
        <v>74</v>
      </c>
      <c r="D330" s="49" t="s">
        <v>75</v>
      </c>
      <c r="E330" s="50">
        <v>0</v>
      </c>
      <c r="F330" s="48" t="s">
        <v>871</v>
      </c>
      <c r="G330" s="48" t="s">
        <v>872</v>
      </c>
      <c r="H330" s="48" t="s">
        <v>873</v>
      </c>
      <c r="I330" s="48" t="s">
        <v>865</v>
      </c>
      <c r="J330" s="51"/>
      <c r="K330" s="51"/>
      <c r="L330" s="48" t="s">
        <v>80</v>
      </c>
      <c r="M330" s="48" t="s">
        <v>81</v>
      </c>
      <c r="N330" s="48" t="s">
        <v>249</v>
      </c>
      <c r="O330" s="48" t="s">
        <v>250</v>
      </c>
      <c r="P330" s="48" t="s">
        <v>791</v>
      </c>
      <c r="Q330" s="48" t="s">
        <v>792</v>
      </c>
      <c r="R330" s="48" t="s">
        <v>866</v>
      </c>
      <c r="S330" s="48" t="s">
        <v>867</v>
      </c>
      <c r="T330" s="48" t="s">
        <v>868</v>
      </c>
      <c r="U330" s="48" t="s">
        <v>869</v>
      </c>
      <c r="V330" s="52"/>
    </row>
    <row r="331" spans="1:22" ht="15" thickBot="1">
      <c r="A331" s="48" t="s">
        <v>875</v>
      </c>
      <c r="B331" s="48" t="s">
        <v>20</v>
      </c>
      <c r="C331" s="48" t="s">
        <v>74</v>
      </c>
      <c r="D331" s="49" t="s">
        <v>75</v>
      </c>
      <c r="E331" s="53">
        <v>61790.73</v>
      </c>
      <c r="F331" s="48" t="s">
        <v>876</v>
      </c>
      <c r="G331" s="48" t="s">
        <v>877</v>
      </c>
      <c r="H331" s="48" t="s">
        <v>95</v>
      </c>
      <c r="I331" s="48" t="s">
        <v>865</v>
      </c>
      <c r="J331" s="48" t="s">
        <v>878</v>
      </c>
      <c r="K331" s="51"/>
      <c r="L331" s="48" t="s">
        <v>80</v>
      </c>
      <c r="M331" s="48" t="s">
        <v>81</v>
      </c>
      <c r="N331" s="48" t="s">
        <v>249</v>
      </c>
      <c r="O331" s="48" t="s">
        <v>250</v>
      </c>
      <c r="P331" s="48" t="s">
        <v>791</v>
      </c>
      <c r="Q331" s="48" t="s">
        <v>792</v>
      </c>
      <c r="R331" s="48" t="s">
        <v>866</v>
      </c>
      <c r="S331" s="48" t="s">
        <v>867</v>
      </c>
      <c r="T331" s="48" t="s">
        <v>868</v>
      </c>
      <c r="U331" s="48" t="s">
        <v>869</v>
      </c>
      <c r="V331" s="52"/>
    </row>
    <row r="332" spans="1:22" ht="15" thickBot="1">
      <c r="A332" s="48" t="s">
        <v>879</v>
      </c>
      <c r="B332" s="48" t="s">
        <v>20</v>
      </c>
      <c r="C332" s="48" t="s">
        <v>74</v>
      </c>
      <c r="D332" s="49" t="s">
        <v>75</v>
      </c>
      <c r="E332" s="53">
        <v>23256.59</v>
      </c>
      <c r="F332" s="48" t="s">
        <v>880</v>
      </c>
      <c r="G332" s="48" t="s">
        <v>881</v>
      </c>
      <c r="H332" s="48" t="s">
        <v>113</v>
      </c>
      <c r="I332" s="48" t="s">
        <v>882</v>
      </c>
      <c r="J332" s="48" t="s">
        <v>883</v>
      </c>
      <c r="K332" s="51"/>
      <c r="L332" s="48" t="s">
        <v>80</v>
      </c>
      <c r="M332" s="48" t="s">
        <v>81</v>
      </c>
      <c r="N332" s="48" t="s">
        <v>249</v>
      </c>
      <c r="O332" s="48" t="s">
        <v>250</v>
      </c>
      <c r="P332" s="48" t="s">
        <v>791</v>
      </c>
      <c r="Q332" s="48" t="s">
        <v>792</v>
      </c>
      <c r="R332" s="48" t="s">
        <v>884</v>
      </c>
      <c r="S332" s="48" t="s">
        <v>792</v>
      </c>
      <c r="T332" s="48" t="s">
        <v>885</v>
      </c>
      <c r="U332" s="48" t="s">
        <v>886</v>
      </c>
      <c r="V332" s="52"/>
    </row>
    <row r="333" spans="1:22" ht="15" thickBot="1">
      <c r="A333" s="48" t="s">
        <v>887</v>
      </c>
      <c r="B333" s="48" t="s">
        <v>20</v>
      </c>
      <c r="C333" s="48" t="s">
        <v>74</v>
      </c>
      <c r="D333" s="49" t="s">
        <v>75</v>
      </c>
      <c r="E333" s="53">
        <v>61734.58</v>
      </c>
      <c r="F333" s="48" t="s">
        <v>880</v>
      </c>
      <c r="G333" s="48" t="s">
        <v>881</v>
      </c>
      <c r="H333" s="48" t="s">
        <v>95</v>
      </c>
      <c r="I333" s="48" t="s">
        <v>882</v>
      </c>
      <c r="J333" s="48" t="s">
        <v>883</v>
      </c>
      <c r="K333" s="51"/>
      <c r="L333" s="48" t="s">
        <v>80</v>
      </c>
      <c r="M333" s="48" t="s">
        <v>81</v>
      </c>
      <c r="N333" s="48" t="s">
        <v>249</v>
      </c>
      <c r="O333" s="48" t="s">
        <v>250</v>
      </c>
      <c r="P333" s="48" t="s">
        <v>791</v>
      </c>
      <c r="Q333" s="48" t="s">
        <v>792</v>
      </c>
      <c r="R333" s="48" t="s">
        <v>884</v>
      </c>
      <c r="S333" s="48" t="s">
        <v>792</v>
      </c>
      <c r="T333" s="48" t="s">
        <v>885</v>
      </c>
      <c r="U333" s="48" t="s">
        <v>886</v>
      </c>
      <c r="V333" s="52"/>
    </row>
    <row r="334" spans="1:22" ht="15" thickBot="1">
      <c r="A334" s="48" t="s">
        <v>888</v>
      </c>
      <c r="B334" s="48" t="s">
        <v>20</v>
      </c>
      <c r="C334" s="48" t="s">
        <v>74</v>
      </c>
      <c r="D334" s="49" t="s">
        <v>75</v>
      </c>
      <c r="E334" s="53">
        <v>48270.81</v>
      </c>
      <c r="F334" s="48" t="s">
        <v>76</v>
      </c>
      <c r="G334" s="48" t="s">
        <v>889</v>
      </c>
      <c r="H334" s="48" t="s">
        <v>95</v>
      </c>
      <c r="I334" s="48" t="s">
        <v>890</v>
      </c>
      <c r="J334" s="48" t="s">
        <v>891</v>
      </c>
      <c r="K334" s="51"/>
      <c r="L334" s="48" t="s">
        <v>80</v>
      </c>
      <c r="M334" s="48" t="s">
        <v>81</v>
      </c>
      <c r="N334" s="48" t="s">
        <v>249</v>
      </c>
      <c r="O334" s="48" t="s">
        <v>250</v>
      </c>
      <c r="P334" s="48" t="s">
        <v>791</v>
      </c>
      <c r="Q334" s="48" t="s">
        <v>792</v>
      </c>
      <c r="R334" s="48" t="s">
        <v>884</v>
      </c>
      <c r="S334" s="48" t="s">
        <v>792</v>
      </c>
      <c r="T334" s="48" t="s">
        <v>885</v>
      </c>
      <c r="U334" s="48" t="s">
        <v>886</v>
      </c>
      <c r="V334" s="52"/>
    </row>
    <row r="335" spans="1:22" ht="15" thickBot="1">
      <c r="A335" s="48" t="s">
        <v>879</v>
      </c>
      <c r="B335" s="48" t="s">
        <v>20</v>
      </c>
      <c r="C335" s="48" t="s">
        <v>74</v>
      </c>
      <c r="D335" s="49" t="s">
        <v>75</v>
      </c>
      <c r="E335" s="53">
        <v>23256.59</v>
      </c>
      <c r="F335" s="48" t="s">
        <v>892</v>
      </c>
      <c r="G335" s="48" t="s">
        <v>893</v>
      </c>
      <c r="H335" s="48" t="s">
        <v>113</v>
      </c>
      <c r="I335" s="48" t="s">
        <v>790</v>
      </c>
      <c r="J335" s="48" t="s">
        <v>894</v>
      </c>
      <c r="K335" s="51"/>
      <c r="L335" s="48" t="s">
        <v>80</v>
      </c>
      <c r="M335" s="48" t="s">
        <v>81</v>
      </c>
      <c r="N335" s="48" t="s">
        <v>249</v>
      </c>
      <c r="O335" s="48" t="s">
        <v>250</v>
      </c>
      <c r="P335" s="48" t="s">
        <v>791</v>
      </c>
      <c r="Q335" s="48" t="s">
        <v>792</v>
      </c>
      <c r="R335" s="48" t="s">
        <v>884</v>
      </c>
      <c r="S335" s="48" t="s">
        <v>792</v>
      </c>
      <c r="T335" s="48" t="s">
        <v>885</v>
      </c>
      <c r="U335" s="48" t="s">
        <v>886</v>
      </c>
      <c r="V335" s="52"/>
    </row>
    <row r="336" spans="1:22" ht="15" thickBot="1">
      <c r="A336" s="48" t="s">
        <v>895</v>
      </c>
      <c r="B336" s="48" t="s">
        <v>20</v>
      </c>
      <c r="C336" s="48" t="s">
        <v>74</v>
      </c>
      <c r="D336" s="49" t="s">
        <v>75</v>
      </c>
      <c r="E336" s="53">
        <v>63335.53</v>
      </c>
      <c r="F336" s="48" t="s">
        <v>76</v>
      </c>
      <c r="G336" s="48" t="s">
        <v>896</v>
      </c>
      <c r="H336" s="48" t="s">
        <v>95</v>
      </c>
      <c r="I336" s="48" t="s">
        <v>897</v>
      </c>
      <c r="J336" s="51"/>
      <c r="K336" s="51"/>
      <c r="L336" s="48" t="s">
        <v>80</v>
      </c>
      <c r="M336" s="48" t="s">
        <v>81</v>
      </c>
      <c r="N336" s="48" t="s">
        <v>249</v>
      </c>
      <c r="O336" s="48" t="s">
        <v>250</v>
      </c>
      <c r="P336" s="48" t="s">
        <v>791</v>
      </c>
      <c r="Q336" s="48" t="s">
        <v>792</v>
      </c>
      <c r="R336" s="48" t="s">
        <v>898</v>
      </c>
      <c r="S336" s="48" t="s">
        <v>899</v>
      </c>
      <c r="T336" s="48" t="s">
        <v>900</v>
      </c>
      <c r="U336" s="48" t="s">
        <v>899</v>
      </c>
      <c r="V336" s="52"/>
    </row>
    <row r="337" spans="1:22" ht="15" thickBot="1">
      <c r="A337" s="48" t="s">
        <v>901</v>
      </c>
      <c r="B337" s="48" t="s">
        <v>20</v>
      </c>
      <c r="C337" s="48" t="s">
        <v>74</v>
      </c>
      <c r="D337" s="49" t="s">
        <v>75</v>
      </c>
      <c r="E337" s="53">
        <v>42314.49</v>
      </c>
      <c r="F337" s="48" t="s">
        <v>902</v>
      </c>
      <c r="G337" s="48" t="s">
        <v>903</v>
      </c>
      <c r="H337" s="48" t="s">
        <v>113</v>
      </c>
      <c r="I337" s="48" t="s">
        <v>904</v>
      </c>
      <c r="J337" s="48" t="s">
        <v>905</v>
      </c>
      <c r="K337" s="51"/>
      <c r="L337" s="48" t="s">
        <v>80</v>
      </c>
      <c r="M337" s="48" t="s">
        <v>81</v>
      </c>
      <c r="N337" s="48" t="s">
        <v>249</v>
      </c>
      <c r="O337" s="48" t="s">
        <v>250</v>
      </c>
      <c r="P337" s="48" t="s">
        <v>791</v>
      </c>
      <c r="Q337" s="48" t="s">
        <v>792</v>
      </c>
      <c r="R337" s="48" t="s">
        <v>906</v>
      </c>
      <c r="S337" s="48" t="s">
        <v>907</v>
      </c>
      <c r="T337" s="48" t="s">
        <v>908</v>
      </c>
      <c r="U337" s="48" t="s">
        <v>909</v>
      </c>
      <c r="V337" s="52"/>
    </row>
    <row r="338" spans="1:22" ht="15" thickBot="1">
      <c r="A338" s="48" t="s">
        <v>910</v>
      </c>
      <c r="B338" s="48" t="s">
        <v>20</v>
      </c>
      <c r="C338" s="48" t="s">
        <v>74</v>
      </c>
      <c r="D338" s="49" t="s">
        <v>75</v>
      </c>
      <c r="E338" s="50">
        <v>0</v>
      </c>
      <c r="F338" s="48" t="s">
        <v>76</v>
      </c>
      <c r="G338" s="48" t="s">
        <v>911</v>
      </c>
      <c r="H338" s="48" t="s">
        <v>113</v>
      </c>
      <c r="I338" s="48" t="s">
        <v>912</v>
      </c>
      <c r="J338" s="51"/>
      <c r="K338" s="51"/>
      <c r="L338" s="48" t="s">
        <v>80</v>
      </c>
      <c r="M338" s="48" t="s">
        <v>81</v>
      </c>
      <c r="N338" s="48" t="s">
        <v>249</v>
      </c>
      <c r="O338" s="48" t="s">
        <v>250</v>
      </c>
      <c r="P338" s="48" t="s">
        <v>791</v>
      </c>
      <c r="Q338" s="48" t="s">
        <v>792</v>
      </c>
      <c r="R338" s="48" t="s">
        <v>913</v>
      </c>
      <c r="S338" s="48" t="s">
        <v>914</v>
      </c>
      <c r="T338" s="48" t="s">
        <v>915</v>
      </c>
      <c r="U338" s="48" t="s">
        <v>916</v>
      </c>
      <c r="V338" s="52"/>
    </row>
    <row r="339" spans="1:22" ht="15" thickBot="1">
      <c r="A339" s="48" t="s">
        <v>917</v>
      </c>
      <c r="B339" s="48" t="s">
        <v>20</v>
      </c>
      <c r="C339" s="48" t="s">
        <v>74</v>
      </c>
      <c r="D339" s="49" t="s">
        <v>75</v>
      </c>
      <c r="E339" s="53">
        <v>43360.25</v>
      </c>
      <c r="F339" s="48" t="s">
        <v>918</v>
      </c>
      <c r="G339" s="48" t="s">
        <v>919</v>
      </c>
      <c r="H339" s="48" t="s">
        <v>113</v>
      </c>
      <c r="I339" s="48" t="s">
        <v>790</v>
      </c>
      <c r="J339" s="51"/>
      <c r="K339" s="51"/>
      <c r="L339" s="48" t="s">
        <v>80</v>
      </c>
      <c r="M339" s="48" t="s">
        <v>81</v>
      </c>
      <c r="N339" s="48" t="s">
        <v>249</v>
      </c>
      <c r="O339" s="48" t="s">
        <v>250</v>
      </c>
      <c r="P339" s="48" t="s">
        <v>791</v>
      </c>
      <c r="Q339" s="48" t="s">
        <v>792</v>
      </c>
      <c r="R339" s="48" t="s">
        <v>920</v>
      </c>
      <c r="S339" s="48" t="s">
        <v>921</v>
      </c>
      <c r="T339" s="48" t="s">
        <v>922</v>
      </c>
      <c r="U339" s="48" t="s">
        <v>923</v>
      </c>
      <c r="V339" s="52"/>
    </row>
    <row r="340" spans="1:22" ht="15" thickBot="1">
      <c r="A340" s="48" t="s">
        <v>924</v>
      </c>
      <c r="B340" s="48" t="s">
        <v>20</v>
      </c>
      <c r="C340" s="48" t="s">
        <v>74</v>
      </c>
      <c r="D340" s="49" t="s">
        <v>75</v>
      </c>
      <c r="E340" s="50">
        <v>0</v>
      </c>
      <c r="F340" s="48" t="s">
        <v>918</v>
      </c>
      <c r="G340" s="48" t="s">
        <v>919</v>
      </c>
      <c r="H340" s="48" t="s">
        <v>95</v>
      </c>
      <c r="I340" s="48" t="s">
        <v>790</v>
      </c>
      <c r="J340" s="51"/>
      <c r="K340" s="51"/>
      <c r="L340" s="48" t="s">
        <v>80</v>
      </c>
      <c r="M340" s="48" t="s">
        <v>81</v>
      </c>
      <c r="N340" s="48" t="s">
        <v>249</v>
      </c>
      <c r="O340" s="48" t="s">
        <v>250</v>
      </c>
      <c r="P340" s="48" t="s">
        <v>791</v>
      </c>
      <c r="Q340" s="48" t="s">
        <v>792</v>
      </c>
      <c r="R340" s="48" t="s">
        <v>920</v>
      </c>
      <c r="S340" s="48" t="s">
        <v>921</v>
      </c>
      <c r="T340" s="48" t="s">
        <v>922</v>
      </c>
      <c r="U340" s="48" t="s">
        <v>923</v>
      </c>
      <c r="V340" s="52"/>
    </row>
    <row r="341" spans="1:22" ht="15" thickBot="1">
      <c r="A341" s="48" t="s">
        <v>925</v>
      </c>
      <c r="B341" s="48" t="s">
        <v>20</v>
      </c>
      <c r="C341" s="48" t="s">
        <v>74</v>
      </c>
      <c r="D341" s="49" t="s">
        <v>75</v>
      </c>
      <c r="E341" s="53">
        <v>36724.93</v>
      </c>
      <c r="F341" s="48" t="s">
        <v>918</v>
      </c>
      <c r="G341" s="48" t="s">
        <v>919</v>
      </c>
      <c r="H341" s="48" t="s">
        <v>95</v>
      </c>
      <c r="I341" s="48" t="s">
        <v>790</v>
      </c>
      <c r="J341" s="51"/>
      <c r="K341" s="51"/>
      <c r="L341" s="48" t="s">
        <v>80</v>
      </c>
      <c r="M341" s="48" t="s">
        <v>81</v>
      </c>
      <c r="N341" s="48" t="s">
        <v>249</v>
      </c>
      <c r="O341" s="48" t="s">
        <v>250</v>
      </c>
      <c r="P341" s="48" t="s">
        <v>791</v>
      </c>
      <c r="Q341" s="48" t="s">
        <v>792</v>
      </c>
      <c r="R341" s="48" t="s">
        <v>920</v>
      </c>
      <c r="S341" s="48" t="s">
        <v>921</v>
      </c>
      <c r="T341" s="48" t="s">
        <v>922</v>
      </c>
      <c r="U341" s="48" t="s">
        <v>923</v>
      </c>
      <c r="V341" s="52"/>
    </row>
    <row r="342" spans="1:22" ht="15" thickBot="1">
      <c r="A342" s="48" t="s">
        <v>926</v>
      </c>
      <c r="B342" s="48" t="s">
        <v>20</v>
      </c>
      <c r="C342" s="48" t="s">
        <v>74</v>
      </c>
      <c r="D342" s="49" t="s">
        <v>75</v>
      </c>
      <c r="E342" s="53">
        <v>65194.29</v>
      </c>
      <c r="F342" s="48" t="s">
        <v>918</v>
      </c>
      <c r="G342" s="48" t="s">
        <v>919</v>
      </c>
      <c r="H342" s="48" t="s">
        <v>78</v>
      </c>
      <c r="I342" s="48" t="s">
        <v>790</v>
      </c>
      <c r="J342" s="51"/>
      <c r="K342" s="51"/>
      <c r="L342" s="48" t="s">
        <v>80</v>
      </c>
      <c r="M342" s="48" t="s">
        <v>81</v>
      </c>
      <c r="N342" s="48" t="s">
        <v>249</v>
      </c>
      <c r="O342" s="48" t="s">
        <v>250</v>
      </c>
      <c r="P342" s="48" t="s">
        <v>791</v>
      </c>
      <c r="Q342" s="48" t="s">
        <v>792</v>
      </c>
      <c r="R342" s="48" t="s">
        <v>920</v>
      </c>
      <c r="S342" s="48" t="s">
        <v>921</v>
      </c>
      <c r="T342" s="48" t="s">
        <v>922</v>
      </c>
      <c r="U342" s="48" t="s">
        <v>923</v>
      </c>
      <c r="V342" s="52"/>
    </row>
    <row r="343" spans="1:22" ht="15" thickBot="1">
      <c r="A343" s="48" t="s">
        <v>927</v>
      </c>
      <c r="B343" s="48" t="s">
        <v>20</v>
      </c>
      <c r="C343" s="48" t="s">
        <v>74</v>
      </c>
      <c r="D343" s="49" t="s">
        <v>75</v>
      </c>
      <c r="E343" s="53">
        <v>49390.91</v>
      </c>
      <c r="F343" s="48" t="s">
        <v>918</v>
      </c>
      <c r="G343" s="48" t="s">
        <v>919</v>
      </c>
      <c r="H343" s="48" t="s">
        <v>95</v>
      </c>
      <c r="I343" s="48" t="s">
        <v>790</v>
      </c>
      <c r="J343" s="51"/>
      <c r="K343" s="51"/>
      <c r="L343" s="48" t="s">
        <v>80</v>
      </c>
      <c r="M343" s="48" t="s">
        <v>81</v>
      </c>
      <c r="N343" s="48" t="s">
        <v>249</v>
      </c>
      <c r="O343" s="48" t="s">
        <v>250</v>
      </c>
      <c r="P343" s="48" t="s">
        <v>791</v>
      </c>
      <c r="Q343" s="48" t="s">
        <v>792</v>
      </c>
      <c r="R343" s="48" t="s">
        <v>920</v>
      </c>
      <c r="S343" s="48" t="s">
        <v>921</v>
      </c>
      <c r="T343" s="48" t="s">
        <v>922</v>
      </c>
      <c r="U343" s="48" t="s">
        <v>923</v>
      </c>
      <c r="V343" s="52"/>
    </row>
    <row r="344" spans="1:22" ht="15" thickBot="1">
      <c r="A344" s="48" t="s">
        <v>928</v>
      </c>
      <c r="B344" s="48" t="s">
        <v>20</v>
      </c>
      <c r="C344" s="48" t="s">
        <v>74</v>
      </c>
      <c r="D344" s="49" t="s">
        <v>75</v>
      </c>
      <c r="E344" s="53">
        <v>81063.3</v>
      </c>
      <c r="F344" s="48" t="s">
        <v>918</v>
      </c>
      <c r="G344" s="48" t="s">
        <v>929</v>
      </c>
      <c r="H344" s="48" t="s">
        <v>839</v>
      </c>
      <c r="I344" s="48" t="s">
        <v>790</v>
      </c>
      <c r="J344" s="51"/>
      <c r="K344" s="51"/>
      <c r="L344" s="48" t="s">
        <v>80</v>
      </c>
      <c r="M344" s="48" t="s">
        <v>81</v>
      </c>
      <c r="N344" s="48" t="s">
        <v>249</v>
      </c>
      <c r="O344" s="48" t="s">
        <v>250</v>
      </c>
      <c r="P344" s="48" t="s">
        <v>791</v>
      </c>
      <c r="Q344" s="48" t="s">
        <v>792</v>
      </c>
      <c r="R344" s="48" t="s">
        <v>920</v>
      </c>
      <c r="S344" s="48" t="s">
        <v>921</v>
      </c>
      <c r="T344" s="48" t="s">
        <v>922</v>
      </c>
      <c r="U344" s="48" t="s">
        <v>923</v>
      </c>
      <c r="V344" s="52"/>
    </row>
    <row r="345" spans="1:22" ht="15" thickBot="1">
      <c r="A345" s="48" t="s">
        <v>930</v>
      </c>
      <c r="B345" s="48" t="s">
        <v>20</v>
      </c>
      <c r="C345" s="48" t="s">
        <v>74</v>
      </c>
      <c r="D345" s="49" t="s">
        <v>75</v>
      </c>
      <c r="E345" s="53">
        <v>36724.92</v>
      </c>
      <c r="F345" s="48" t="s">
        <v>918</v>
      </c>
      <c r="G345" s="48" t="s">
        <v>929</v>
      </c>
      <c r="H345" s="48" t="s">
        <v>95</v>
      </c>
      <c r="I345" s="48" t="s">
        <v>790</v>
      </c>
      <c r="J345" s="51"/>
      <c r="K345" s="51"/>
      <c r="L345" s="48" t="s">
        <v>80</v>
      </c>
      <c r="M345" s="48" t="s">
        <v>81</v>
      </c>
      <c r="N345" s="48" t="s">
        <v>249</v>
      </c>
      <c r="O345" s="48" t="s">
        <v>250</v>
      </c>
      <c r="P345" s="48" t="s">
        <v>791</v>
      </c>
      <c r="Q345" s="48" t="s">
        <v>792</v>
      </c>
      <c r="R345" s="48" t="s">
        <v>920</v>
      </c>
      <c r="S345" s="48" t="s">
        <v>921</v>
      </c>
      <c r="T345" s="48" t="s">
        <v>922</v>
      </c>
      <c r="U345" s="48" t="s">
        <v>923</v>
      </c>
      <c r="V345" s="52"/>
    </row>
    <row r="346" spans="1:22" ht="15" thickBot="1">
      <c r="A346" s="48" t="s">
        <v>931</v>
      </c>
      <c r="B346" s="48" t="s">
        <v>20</v>
      </c>
      <c r="C346" s="48" t="s">
        <v>74</v>
      </c>
      <c r="D346" s="49" t="s">
        <v>75</v>
      </c>
      <c r="E346" s="53">
        <v>37124.53</v>
      </c>
      <c r="F346" s="48" t="s">
        <v>918</v>
      </c>
      <c r="G346" s="48" t="s">
        <v>929</v>
      </c>
      <c r="H346" s="48" t="s">
        <v>78</v>
      </c>
      <c r="I346" s="48" t="s">
        <v>790</v>
      </c>
      <c r="J346" s="51"/>
      <c r="K346" s="51"/>
      <c r="L346" s="48" t="s">
        <v>80</v>
      </c>
      <c r="M346" s="48" t="s">
        <v>81</v>
      </c>
      <c r="N346" s="48" t="s">
        <v>249</v>
      </c>
      <c r="O346" s="48" t="s">
        <v>250</v>
      </c>
      <c r="P346" s="48" t="s">
        <v>791</v>
      </c>
      <c r="Q346" s="48" t="s">
        <v>792</v>
      </c>
      <c r="R346" s="48" t="s">
        <v>920</v>
      </c>
      <c r="S346" s="48" t="s">
        <v>921</v>
      </c>
      <c r="T346" s="48" t="s">
        <v>922</v>
      </c>
      <c r="U346" s="48" t="s">
        <v>923</v>
      </c>
      <c r="V346" s="52"/>
    </row>
    <row r="347" spans="1:22" ht="15" thickBot="1">
      <c r="A347" s="48" t="s">
        <v>932</v>
      </c>
      <c r="B347" s="48" t="s">
        <v>20</v>
      </c>
      <c r="C347" s="48" t="s">
        <v>74</v>
      </c>
      <c r="D347" s="49" t="s">
        <v>75</v>
      </c>
      <c r="E347" s="53">
        <v>66171.69</v>
      </c>
      <c r="F347" s="48" t="s">
        <v>918</v>
      </c>
      <c r="G347" s="48" t="s">
        <v>929</v>
      </c>
      <c r="H347" s="48" t="s">
        <v>839</v>
      </c>
      <c r="I347" s="48" t="s">
        <v>790</v>
      </c>
      <c r="J347" s="51"/>
      <c r="K347" s="51"/>
      <c r="L347" s="48" t="s">
        <v>80</v>
      </c>
      <c r="M347" s="48" t="s">
        <v>81</v>
      </c>
      <c r="N347" s="48" t="s">
        <v>249</v>
      </c>
      <c r="O347" s="48" t="s">
        <v>250</v>
      </c>
      <c r="P347" s="48" t="s">
        <v>791</v>
      </c>
      <c r="Q347" s="48" t="s">
        <v>792</v>
      </c>
      <c r="R347" s="48" t="s">
        <v>920</v>
      </c>
      <c r="S347" s="48" t="s">
        <v>921</v>
      </c>
      <c r="T347" s="48" t="s">
        <v>922</v>
      </c>
      <c r="U347" s="48" t="s">
        <v>923</v>
      </c>
      <c r="V347" s="52"/>
    </row>
    <row r="348" spans="1:22" ht="15" thickBot="1">
      <c r="A348" s="48" t="s">
        <v>933</v>
      </c>
      <c r="B348" s="48" t="s">
        <v>20</v>
      </c>
      <c r="C348" s="48" t="s">
        <v>74</v>
      </c>
      <c r="D348" s="49" t="s">
        <v>75</v>
      </c>
      <c r="E348" s="53">
        <v>37643.019999999997</v>
      </c>
      <c r="F348" s="48" t="s">
        <v>918</v>
      </c>
      <c r="G348" s="48" t="s">
        <v>929</v>
      </c>
      <c r="H348" s="48" t="s">
        <v>95</v>
      </c>
      <c r="I348" s="48" t="s">
        <v>790</v>
      </c>
      <c r="J348" s="51"/>
      <c r="K348" s="51"/>
      <c r="L348" s="48" t="s">
        <v>80</v>
      </c>
      <c r="M348" s="48" t="s">
        <v>81</v>
      </c>
      <c r="N348" s="48" t="s">
        <v>249</v>
      </c>
      <c r="O348" s="48" t="s">
        <v>250</v>
      </c>
      <c r="P348" s="48" t="s">
        <v>791</v>
      </c>
      <c r="Q348" s="48" t="s">
        <v>792</v>
      </c>
      <c r="R348" s="48" t="s">
        <v>920</v>
      </c>
      <c r="S348" s="48" t="s">
        <v>921</v>
      </c>
      <c r="T348" s="48" t="s">
        <v>922</v>
      </c>
      <c r="U348" s="48" t="s">
        <v>923</v>
      </c>
      <c r="V348" s="52"/>
    </row>
    <row r="349" spans="1:22" ht="15" thickBot="1">
      <c r="A349" s="48" t="s">
        <v>934</v>
      </c>
      <c r="B349" s="48" t="s">
        <v>20</v>
      </c>
      <c r="C349" s="48" t="s">
        <v>74</v>
      </c>
      <c r="D349" s="49" t="s">
        <v>75</v>
      </c>
      <c r="E349" s="50">
        <v>0</v>
      </c>
      <c r="F349" s="48" t="s">
        <v>935</v>
      </c>
      <c r="G349" s="48" t="s">
        <v>936</v>
      </c>
      <c r="H349" s="48" t="s">
        <v>125</v>
      </c>
      <c r="I349" s="48" t="s">
        <v>937</v>
      </c>
      <c r="J349" s="48" t="s">
        <v>938</v>
      </c>
      <c r="K349" s="51"/>
      <c r="L349" s="48" t="s">
        <v>80</v>
      </c>
      <c r="M349" s="48" t="s">
        <v>81</v>
      </c>
      <c r="N349" s="48" t="s">
        <v>249</v>
      </c>
      <c r="O349" s="48" t="s">
        <v>250</v>
      </c>
      <c r="P349" s="48" t="s">
        <v>791</v>
      </c>
      <c r="Q349" s="48" t="s">
        <v>792</v>
      </c>
      <c r="R349" s="48" t="s">
        <v>920</v>
      </c>
      <c r="S349" s="48" t="s">
        <v>921</v>
      </c>
      <c r="T349" s="48" t="s">
        <v>939</v>
      </c>
      <c r="U349" s="48" t="s">
        <v>940</v>
      </c>
      <c r="V349" s="52"/>
    </row>
    <row r="350" spans="1:22" ht="15" thickBot="1">
      <c r="A350" s="48" t="s">
        <v>941</v>
      </c>
      <c r="B350" s="48" t="s">
        <v>20</v>
      </c>
      <c r="C350" s="48" t="s">
        <v>74</v>
      </c>
      <c r="D350" s="49" t="s">
        <v>75</v>
      </c>
      <c r="E350" s="50">
        <v>0</v>
      </c>
      <c r="F350" s="48" t="s">
        <v>935</v>
      </c>
      <c r="G350" s="48" t="s">
        <v>936</v>
      </c>
      <c r="H350" s="48" t="s">
        <v>125</v>
      </c>
      <c r="I350" s="48" t="s">
        <v>937</v>
      </c>
      <c r="J350" s="48" t="s">
        <v>938</v>
      </c>
      <c r="K350" s="51"/>
      <c r="L350" s="48" t="s">
        <v>80</v>
      </c>
      <c r="M350" s="48" t="s">
        <v>81</v>
      </c>
      <c r="N350" s="48" t="s">
        <v>249</v>
      </c>
      <c r="O350" s="48" t="s">
        <v>250</v>
      </c>
      <c r="P350" s="48" t="s">
        <v>791</v>
      </c>
      <c r="Q350" s="48" t="s">
        <v>792</v>
      </c>
      <c r="R350" s="48" t="s">
        <v>920</v>
      </c>
      <c r="S350" s="48" t="s">
        <v>921</v>
      </c>
      <c r="T350" s="48" t="s">
        <v>939</v>
      </c>
      <c r="U350" s="48" t="s">
        <v>940</v>
      </c>
      <c r="V350" s="52"/>
    </row>
    <row r="351" spans="1:22" ht="15" thickBot="1">
      <c r="A351" s="48" t="s">
        <v>942</v>
      </c>
      <c r="B351" s="48" t="s">
        <v>20</v>
      </c>
      <c r="C351" s="48" t="s">
        <v>74</v>
      </c>
      <c r="D351" s="49" t="s">
        <v>75</v>
      </c>
      <c r="E351" s="50">
        <v>0</v>
      </c>
      <c r="F351" s="48" t="s">
        <v>943</v>
      </c>
      <c r="G351" s="48" t="s">
        <v>944</v>
      </c>
      <c r="H351" s="48" t="s">
        <v>125</v>
      </c>
      <c r="I351" s="48" t="s">
        <v>937</v>
      </c>
      <c r="J351" s="48" t="s">
        <v>945</v>
      </c>
      <c r="K351" s="51"/>
      <c r="L351" s="48" t="s">
        <v>80</v>
      </c>
      <c r="M351" s="48" t="s">
        <v>81</v>
      </c>
      <c r="N351" s="48" t="s">
        <v>249</v>
      </c>
      <c r="O351" s="48" t="s">
        <v>250</v>
      </c>
      <c r="P351" s="48" t="s">
        <v>791</v>
      </c>
      <c r="Q351" s="48" t="s">
        <v>792</v>
      </c>
      <c r="R351" s="48" t="s">
        <v>946</v>
      </c>
      <c r="S351" s="48" t="s">
        <v>947</v>
      </c>
      <c r="T351" s="48" t="s">
        <v>948</v>
      </c>
      <c r="U351" s="48" t="s">
        <v>947</v>
      </c>
      <c r="V351" s="52"/>
    </row>
    <row r="352" spans="1:22" ht="15" thickBot="1">
      <c r="A352" s="48" t="s">
        <v>949</v>
      </c>
      <c r="B352" s="48" t="s">
        <v>20</v>
      </c>
      <c r="C352" s="48" t="s">
        <v>74</v>
      </c>
      <c r="D352" s="49" t="s">
        <v>75</v>
      </c>
      <c r="E352" s="50">
        <v>0</v>
      </c>
      <c r="F352" s="48" t="s">
        <v>76</v>
      </c>
      <c r="G352" s="48" t="s">
        <v>950</v>
      </c>
      <c r="H352" s="48" t="s">
        <v>90</v>
      </c>
      <c r="I352" s="48" t="s">
        <v>96</v>
      </c>
      <c r="J352" s="51"/>
      <c r="K352" s="48" t="s">
        <v>951</v>
      </c>
      <c r="L352" s="48" t="s">
        <v>80</v>
      </c>
      <c r="M352" s="48" t="s">
        <v>81</v>
      </c>
      <c r="N352" s="48" t="s">
        <v>952</v>
      </c>
      <c r="O352" s="48" t="s">
        <v>953</v>
      </c>
      <c r="P352" s="48" t="s">
        <v>954</v>
      </c>
      <c r="Q352" s="48" t="s">
        <v>955</v>
      </c>
      <c r="R352" s="48" t="s">
        <v>956</v>
      </c>
      <c r="S352" s="48" t="s">
        <v>955</v>
      </c>
      <c r="T352" s="48" t="s">
        <v>957</v>
      </c>
      <c r="U352" s="48" t="s">
        <v>955</v>
      </c>
      <c r="V352" s="52"/>
    </row>
    <row r="353" spans="1:22" ht="15" thickBot="1">
      <c r="A353" s="48" t="s">
        <v>958</v>
      </c>
      <c r="B353" s="48" t="s">
        <v>20</v>
      </c>
      <c r="C353" s="48" t="s">
        <v>74</v>
      </c>
      <c r="D353" s="49" t="s">
        <v>75</v>
      </c>
      <c r="E353" s="50">
        <v>0</v>
      </c>
      <c r="F353" s="48" t="s">
        <v>76</v>
      </c>
      <c r="G353" s="48" t="s">
        <v>950</v>
      </c>
      <c r="H353" s="48" t="s">
        <v>873</v>
      </c>
      <c r="I353" s="48" t="s">
        <v>96</v>
      </c>
      <c r="J353" s="51"/>
      <c r="K353" s="48" t="s">
        <v>951</v>
      </c>
      <c r="L353" s="48" t="s">
        <v>80</v>
      </c>
      <c r="M353" s="48" t="s">
        <v>81</v>
      </c>
      <c r="N353" s="48" t="s">
        <v>952</v>
      </c>
      <c r="O353" s="48" t="s">
        <v>953</v>
      </c>
      <c r="P353" s="48" t="s">
        <v>954</v>
      </c>
      <c r="Q353" s="48" t="s">
        <v>955</v>
      </c>
      <c r="R353" s="48" t="s">
        <v>956</v>
      </c>
      <c r="S353" s="48" t="s">
        <v>955</v>
      </c>
      <c r="T353" s="48" t="s">
        <v>957</v>
      </c>
      <c r="U353" s="48" t="s">
        <v>955</v>
      </c>
      <c r="V353" s="52"/>
    </row>
    <row r="354" spans="1:22" ht="15" thickBot="1">
      <c r="A354" s="48" t="s">
        <v>959</v>
      </c>
      <c r="B354" s="48" t="s">
        <v>20</v>
      </c>
      <c r="C354" s="48" t="s">
        <v>74</v>
      </c>
      <c r="D354" s="49" t="s">
        <v>75</v>
      </c>
      <c r="E354" s="53">
        <v>25312.82</v>
      </c>
      <c r="F354" s="48" t="s">
        <v>76</v>
      </c>
      <c r="G354" s="48" t="s">
        <v>960</v>
      </c>
      <c r="H354" s="48" t="s">
        <v>95</v>
      </c>
      <c r="I354" s="48" t="s">
        <v>777</v>
      </c>
      <c r="J354" s="51"/>
      <c r="K354" s="48" t="s">
        <v>951</v>
      </c>
      <c r="L354" s="48" t="s">
        <v>80</v>
      </c>
      <c r="M354" s="48" t="s">
        <v>81</v>
      </c>
      <c r="N354" s="48" t="s">
        <v>952</v>
      </c>
      <c r="O354" s="48" t="s">
        <v>953</v>
      </c>
      <c r="P354" s="48" t="s">
        <v>954</v>
      </c>
      <c r="Q354" s="48" t="s">
        <v>955</v>
      </c>
      <c r="R354" s="48" t="s">
        <v>961</v>
      </c>
      <c r="S354" s="48" t="s">
        <v>962</v>
      </c>
      <c r="T354" s="48" t="s">
        <v>963</v>
      </c>
      <c r="U354" s="48" t="s">
        <v>962</v>
      </c>
      <c r="V354" s="52"/>
    </row>
    <row r="355" spans="1:22" ht="15" thickBot="1">
      <c r="A355" s="48" t="s">
        <v>964</v>
      </c>
      <c r="B355" s="48" t="s">
        <v>20</v>
      </c>
      <c r="C355" s="48" t="s">
        <v>74</v>
      </c>
      <c r="D355" s="49" t="s">
        <v>75</v>
      </c>
      <c r="E355" s="53">
        <v>7239.5</v>
      </c>
      <c r="F355" s="48" t="s">
        <v>918</v>
      </c>
      <c r="G355" s="48" t="s">
        <v>965</v>
      </c>
      <c r="H355" s="48" t="s">
        <v>113</v>
      </c>
      <c r="I355" s="48" t="s">
        <v>790</v>
      </c>
      <c r="J355" s="51"/>
      <c r="K355" s="48" t="s">
        <v>951</v>
      </c>
      <c r="L355" s="48" t="s">
        <v>80</v>
      </c>
      <c r="M355" s="48" t="s">
        <v>81</v>
      </c>
      <c r="N355" s="48" t="s">
        <v>952</v>
      </c>
      <c r="O355" s="48" t="s">
        <v>953</v>
      </c>
      <c r="P355" s="48" t="s">
        <v>954</v>
      </c>
      <c r="Q355" s="48" t="s">
        <v>955</v>
      </c>
      <c r="R355" s="48" t="s">
        <v>966</v>
      </c>
      <c r="S355" s="48" t="s">
        <v>967</v>
      </c>
      <c r="T355" s="48" t="s">
        <v>968</v>
      </c>
      <c r="U355" s="48" t="s">
        <v>967</v>
      </c>
      <c r="V355" s="52"/>
    </row>
    <row r="356" spans="1:22" ht="15" thickBot="1">
      <c r="A356" s="48" t="s">
        <v>969</v>
      </c>
      <c r="B356" s="48" t="s">
        <v>20</v>
      </c>
      <c r="C356" s="48" t="s">
        <v>74</v>
      </c>
      <c r="D356" s="49" t="s">
        <v>75</v>
      </c>
      <c r="E356" s="53">
        <v>5309.95</v>
      </c>
      <c r="F356" s="48" t="s">
        <v>918</v>
      </c>
      <c r="G356" s="48" t="s">
        <v>965</v>
      </c>
      <c r="H356" s="48" t="s">
        <v>839</v>
      </c>
      <c r="I356" s="48" t="s">
        <v>790</v>
      </c>
      <c r="J356" s="51"/>
      <c r="K356" s="48" t="s">
        <v>951</v>
      </c>
      <c r="L356" s="48" t="s">
        <v>80</v>
      </c>
      <c r="M356" s="48" t="s">
        <v>81</v>
      </c>
      <c r="N356" s="48" t="s">
        <v>952</v>
      </c>
      <c r="O356" s="48" t="s">
        <v>953</v>
      </c>
      <c r="P356" s="48" t="s">
        <v>954</v>
      </c>
      <c r="Q356" s="48" t="s">
        <v>955</v>
      </c>
      <c r="R356" s="48" t="s">
        <v>966</v>
      </c>
      <c r="S356" s="48" t="s">
        <v>967</v>
      </c>
      <c r="T356" s="48" t="s">
        <v>968</v>
      </c>
      <c r="U356" s="48" t="s">
        <v>967</v>
      </c>
      <c r="V356" s="52"/>
    </row>
    <row r="357" spans="1:22" ht="15" thickBot="1">
      <c r="A357" s="48" t="s">
        <v>970</v>
      </c>
      <c r="B357" s="48" t="s">
        <v>20</v>
      </c>
      <c r="C357" s="48" t="s">
        <v>74</v>
      </c>
      <c r="D357" s="49" t="s">
        <v>75</v>
      </c>
      <c r="E357" s="53">
        <v>1470.33</v>
      </c>
      <c r="F357" s="48" t="s">
        <v>918</v>
      </c>
      <c r="G357" s="48" t="s">
        <v>971</v>
      </c>
      <c r="H357" s="48" t="s">
        <v>95</v>
      </c>
      <c r="I357" s="48" t="s">
        <v>790</v>
      </c>
      <c r="J357" s="51"/>
      <c r="K357" s="48" t="s">
        <v>951</v>
      </c>
      <c r="L357" s="48" t="s">
        <v>80</v>
      </c>
      <c r="M357" s="48" t="s">
        <v>81</v>
      </c>
      <c r="N357" s="48" t="s">
        <v>952</v>
      </c>
      <c r="O357" s="48" t="s">
        <v>953</v>
      </c>
      <c r="P357" s="48" t="s">
        <v>954</v>
      </c>
      <c r="Q357" s="48" t="s">
        <v>955</v>
      </c>
      <c r="R357" s="48" t="s">
        <v>966</v>
      </c>
      <c r="S357" s="48" t="s">
        <v>967</v>
      </c>
      <c r="T357" s="48" t="s">
        <v>968</v>
      </c>
      <c r="U357" s="48" t="s">
        <v>967</v>
      </c>
      <c r="V357" s="52"/>
    </row>
    <row r="358" spans="1:22" ht="15" thickBot="1">
      <c r="A358" s="48" t="s">
        <v>972</v>
      </c>
      <c r="B358" s="48" t="s">
        <v>20</v>
      </c>
      <c r="C358" s="48" t="s">
        <v>74</v>
      </c>
      <c r="D358" s="49" t="s">
        <v>75</v>
      </c>
      <c r="E358" s="53">
        <v>8181.09</v>
      </c>
      <c r="F358" s="48" t="s">
        <v>918</v>
      </c>
      <c r="G358" s="48" t="s">
        <v>971</v>
      </c>
      <c r="H358" s="48" t="s">
        <v>78</v>
      </c>
      <c r="I358" s="48" t="s">
        <v>790</v>
      </c>
      <c r="J358" s="51"/>
      <c r="K358" s="48" t="s">
        <v>951</v>
      </c>
      <c r="L358" s="48" t="s">
        <v>80</v>
      </c>
      <c r="M358" s="48" t="s">
        <v>81</v>
      </c>
      <c r="N358" s="48" t="s">
        <v>952</v>
      </c>
      <c r="O358" s="48" t="s">
        <v>953</v>
      </c>
      <c r="P358" s="48" t="s">
        <v>954</v>
      </c>
      <c r="Q358" s="48" t="s">
        <v>955</v>
      </c>
      <c r="R358" s="48" t="s">
        <v>966</v>
      </c>
      <c r="S358" s="48" t="s">
        <v>967</v>
      </c>
      <c r="T358" s="48" t="s">
        <v>968</v>
      </c>
      <c r="U358" s="48" t="s">
        <v>967</v>
      </c>
      <c r="V358" s="52"/>
    </row>
    <row r="359" spans="1:22" ht="15" thickBot="1">
      <c r="A359" s="48" t="s">
        <v>969</v>
      </c>
      <c r="B359" s="48" t="s">
        <v>20</v>
      </c>
      <c r="C359" s="48" t="s">
        <v>74</v>
      </c>
      <c r="D359" s="49" t="s">
        <v>75</v>
      </c>
      <c r="E359" s="53">
        <v>5309.95</v>
      </c>
      <c r="F359" s="48" t="s">
        <v>918</v>
      </c>
      <c r="G359" s="48" t="s">
        <v>971</v>
      </c>
      <c r="H359" s="48" t="s">
        <v>839</v>
      </c>
      <c r="I359" s="48" t="s">
        <v>790</v>
      </c>
      <c r="J359" s="51"/>
      <c r="K359" s="48" t="s">
        <v>951</v>
      </c>
      <c r="L359" s="48" t="s">
        <v>80</v>
      </c>
      <c r="M359" s="48" t="s">
        <v>81</v>
      </c>
      <c r="N359" s="48" t="s">
        <v>952</v>
      </c>
      <c r="O359" s="48" t="s">
        <v>953</v>
      </c>
      <c r="P359" s="48" t="s">
        <v>954</v>
      </c>
      <c r="Q359" s="48" t="s">
        <v>955</v>
      </c>
      <c r="R359" s="48" t="s">
        <v>966</v>
      </c>
      <c r="S359" s="48" t="s">
        <v>967</v>
      </c>
      <c r="T359" s="48" t="s">
        <v>968</v>
      </c>
      <c r="U359" s="48" t="s">
        <v>967</v>
      </c>
      <c r="V359" s="52"/>
    </row>
    <row r="360" spans="1:22" ht="15" thickBot="1">
      <c r="A360" s="48" t="s">
        <v>970</v>
      </c>
      <c r="B360" s="48" t="s">
        <v>20</v>
      </c>
      <c r="C360" s="48" t="s">
        <v>74</v>
      </c>
      <c r="D360" s="49" t="s">
        <v>75</v>
      </c>
      <c r="E360" s="53">
        <v>2940.67</v>
      </c>
      <c r="F360" s="48" t="s">
        <v>973</v>
      </c>
      <c r="G360" s="48" t="s">
        <v>974</v>
      </c>
      <c r="H360" s="48" t="s">
        <v>95</v>
      </c>
      <c r="I360" s="48" t="s">
        <v>790</v>
      </c>
      <c r="J360" s="51"/>
      <c r="K360" s="48" t="s">
        <v>951</v>
      </c>
      <c r="L360" s="48" t="s">
        <v>80</v>
      </c>
      <c r="M360" s="48" t="s">
        <v>81</v>
      </c>
      <c r="N360" s="48" t="s">
        <v>952</v>
      </c>
      <c r="O360" s="48" t="s">
        <v>953</v>
      </c>
      <c r="P360" s="48" t="s">
        <v>954</v>
      </c>
      <c r="Q360" s="48" t="s">
        <v>955</v>
      </c>
      <c r="R360" s="48" t="s">
        <v>966</v>
      </c>
      <c r="S360" s="48" t="s">
        <v>967</v>
      </c>
      <c r="T360" s="48" t="s">
        <v>968</v>
      </c>
      <c r="U360" s="48" t="s">
        <v>967</v>
      </c>
      <c r="V360" s="52"/>
    </row>
    <row r="361" spans="1:22" ht="15" thickBot="1">
      <c r="A361" s="48" t="s">
        <v>975</v>
      </c>
      <c r="B361" s="48" t="s">
        <v>20</v>
      </c>
      <c r="C361" s="48" t="s">
        <v>74</v>
      </c>
      <c r="D361" s="49" t="s">
        <v>75</v>
      </c>
      <c r="E361" s="53">
        <v>22443.37</v>
      </c>
      <c r="F361" s="48" t="s">
        <v>976</v>
      </c>
      <c r="G361" s="48" t="s">
        <v>977</v>
      </c>
      <c r="H361" s="48" t="s">
        <v>262</v>
      </c>
      <c r="I361" s="48" t="s">
        <v>978</v>
      </c>
      <c r="J361" s="48" t="s">
        <v>979</v>
      </c>
      <c r="K361" s="48" t="s">
        <v>951</v>
      </c>
      <c r="L361" s="48" t="s">
        <v>80</v>
      </c>
      <c r="M361" s="48" t="s">
        <v>81</v>
      </c>
      <c r="N361" s="48" t="s">
        <v>952</v>
      </c>
      <c r="O361" s="48" t="s">
        <v>953</v>
      </c>
      <c r="P361" s="48" t="s">
        <v>980</v>
      </c>
      <c r="Q361" s="48" t="s">
        <v>981</v>
      </c>
      <c r="R361" s="48" t="s">
        <v>982</v>
      </c>
      <c r="S361" s="48" t="s">
        <v>981</v>
      </c>
      <c r="T361" s="48" t="s">
        <v>983</v>
      </c>
      <c r="U361" s="48" t="s">
        <v>984</v>
      </c>
      <c r="V361" s="52"/>
    </row>
    <row r="362" spans="1:22" ht="15" thickBot="1">
      <c r="A362" s="48" t="s">
        <v>985</v>
      </c>
      <c r="B362" s="48" t="s">
        <v>20</v>
      </c>
      <c r="C362" s="48" t="s">
        <v>74</v>
      </c>
      <c r="D362" s="49" t="s">
        <v>75</v>
      </c>
      <c r="E362" s="50">
        <v>0</v>
      </c>
      <c r="F362" s="48" t="s">
        <v>976</v>
      </c>
      <c r="G362" s="48" t="s">
        <v>977</v>
      </c>
      <c r="H362" s="48" t="s">
        <v>125</v>
      </c>
      <c r="I362" s="48" t="s">
        <v>978</v>
      </c>
      <c r="J362" s="48" t="s">
        <v>979</v>
      </c>
      <c r="K362" s="48" t="s">
        <v>951</v>
      </c>
      <c r="L362" s="48" t="s">
        <v>80</v>
      </c>
      <c r="M362" s="48" t="s">
        <v>81</v>
      </c>
      <c r="N362" s="48" t="s">
        <v>952</v>
      </c>
      <c r="O362" s="48" t="s">
        <v>953</v>
      </c>
      <c r="P362" s="48" t="s">
        <v>980</v>
      </c>
      <c r="Q362" s="48" t="s">
        <v>981</v>
      </c>
      <c r="R362" s="48" t="s">
        <v>982</v>
      </c>
      <c r="S362" s="48" t="s">
        <v>981</v>
      </c>
      <c r="T362" s="48" t="s">
        <v>983</v>
      </c>
      <c r="U362" s="48" t="s">
        <v>984</v>
      </c>
      <c r="V362" s="52"/>
    </row>
    <row r="363" spans="1:22" ht="15" thickBot="1">
      <c r="A363" s="48" t="s">
        <v>986</v>
      </c>
      <c r="B363" s="48" t="s">
        <v>20</v>
      </c>
      <c r="C363" s="48" t="s">
        <v>74</v>
      </c>
      <c r="D363" s="49" t="s">
        <v>75</v>
      </c>
      <c r="E363" s="53">
        <v>68205.47</v>
      </c>
      <c r="F363" s="48" t="s">
        <v>76</v>
      </c>
      <c r="G363" s="48" t="s">
        <v>987</v>
      </c>
      <c r="H363" s="48" t="s">
        <v>95</v>
      </c>
      <c r="I363" s="48" t="s">
        <v>130</v>
      </c>
      <c r="J363" s="51"/>
      <c r="K363" s="48" t="s">
        <v>951</v>
      </c>
      <c r="L363" s="48" t="s">
        <v>80</v>
      </c>
      <c r="M363" s="48" t="s">
        <v>81</v>
      </c>
      <c r="N363" s="48" t="s">
        <v>952</v>
      </c>
      <c r="O363" s="48" t="s">
        <v>953</v>
      </c>
      <c r="P363" s="48" t="s">
        <v>980</v>
      </c>
      <c r="Q363" s="48" t="s">
        <v>981</v>
      </c>
      <c r="R363" s="48" t="s">
        <v>982</v>
      </c>
      <c r="S363" s="48" t="s">
        <v>981</v>
      </c>
      <c r="T363" s="48" t="s">
        <v>983</v>
      </c>
      <c r="U363" s="48" t="s">
        <v>984</v>
      </c>
      <c r="V363" s="52"/>
    </row>
    <row r="364" spans="1:22" ht="15" thickBot="1">
      <c r="A364" s="48" t="s">
        <v>988</v>
      </c>
      <c r="B364" s="48" t="s">
        <v>20</v>
      </c>
      <c r="C364" s="48" t="s">
        <v>74</v>
      </c>
      <c r="D364" s="49" t="s">
        <v>75</v>
      </c>
      <c r="E364" s="53">
        <v>138939.32</v>
      </c>
      <c r="F364" s="48" t="s">
        <v>76</v>
      </c>
      <c r="G364" s="48" t="s">
        <v>989</v>
      </c>
      <c r="H364" s="48" t="s">
        <v>258</v>
      </c>
      <c r="I364" s="48" t="s">
        <v>686</v>
      </c>
      <c r="J364" s="51"/>
      <c r="K364" s="48" t="s">
        <v>990</v>
      </c>
      <c r="L364" s="48" t="s">
        <v>80</v>
      </c>
      <c r="M364" s="48" t="s">
        <v>81</v>
      </c>
      <c r="N364" s="48" t="s">
        <v>952</v>
      </c>
      <c r="O364" s="48" t="s">
        <v>953</v>
      </c>
      <c r="P364" s="48" t="s">
        <v>980</v>
      </c>
      <c r="Q364" s="48" t="s">
        <v>981</v>
      </c>
      <c r="R364" s="48" t="s">
        <v>991</v>
      </c>
      <c r="S364" s="48" t="s">
        <v>992</v>
      </c>
      <c r="T364" s="48" t="s">
        <v>993</v>
      </c>
      <c r="U364" s="48" t="s">
        <v>992</v>
      </c>
      <c r="V364" s="52"/>
    </row>
    <row r="365" spans="1:22" ht="15" thickBot="1">
      <c r="A365" s="48" t="s">
        <v>994</v>
      </c>
      <c r="B365" s="48" t="s">
        <v>20</v>
      </c>
      <c r="C365" s="48" t="s">
        <v>74</v>
      </c>
      <c r="D365" s="49" t="s">
        <v>75</v>
      </c>
      <c r="E365" s="53">
        <v>102749.01</v>
      </c>
      <c r="F365" s="48" t="s">
        <v>76</v>
      </c>
      <c r="G365" s="48" t="s">
        <v>989</v>
      </c>
      <c r="H365" s="48" t="s">
        <v>258</v>
      </c>
      <c r="I365" s="48" t="s">
        <v>995</v>
      </c>
      <c r="J365" s="51"/>
      <c r="K365" s="48" t="s">
        <v>951</v>
      </c>
      <c r="L365" s="48" t="s">
        <v>80</v>
      </c>
      <c r="M365" s="48" t="s">
        <v>81</v>
      </c>
      <c r="N365" s="48" t="s">
        <v>952</v>
      </c>
      <c r="O365" s="48" t="s">
        <v>953</v>
      </c>
      <c r="P365" s="48" t="s">
        <v>980</v>
      </c>
      <c r="Q365" s="48" t="s">
        <v>981</v>
      </c>
      <c r="R365" s="48" t="s">
        <v>991</v>
      </c>
      <c r="S365" s="48" t="s">
        <v>992</v>
      </c>
      <c r="T365" s="48" t="s">
        <v>993</v>
      </c>
      <c r="U365" s="48" t="s">
        <v>992</v>
      </c>
      <c r="V365" s="52"/>
    </row>
    <row r="366" spans="1:22" ht="15" thickBot="1">
      <c r="A366" s="48" t="s">
        <v>996</v>
      </c>
      <c r="B366" s="48" t="s">
        <v>20</v>
      </c>
      <c r="C366" s="48" t="s">
        <v>74</v>
      </c>
      <c r="D366" s="49" t="s">
        <v>75</v>
      </c>
      <c r="E366" s="50">
        <v>0</v>
      </c>
      <c r="F366" s="48" t="s">
        <v>165</v>
      </c>
      <c r="G366" s="48" t="s">
        <v>997</v>
      </c>
      <c r="H366" s="48" t="s">
        <v>998</v>
      </c>
      <c r="I366" s="48" t="s">
        <v>130</v>
      </c>
      <c r="J366" s="51"/>
      <c r="K366" s="48" t="s">
        <v>990</v>
      </c>
      <c r="L366" s="48" t="s">
        <v>80</v>
      </c>
      <c r="M366" s="48" t="s">
        <v>81</v>
      </c>
      <c r="N366" s="48" t="s">
        <v>952</v>
      </c>
      <c r="O366" s="48" t="s">
        <v>953</v>
      </c>
      <c r="P366" s="48" t="s">
        <v>980</v>
      </c>
      <c r="Q366" s="48" t="s">
        <v>981</v>
      </c>
      <c r="R366" s="48" t="s">
        <v>991</v>
      </c>
      <c r="S366" s="48" t="s">
        <v>992</v>
      </c>
      <c r="T366" s="48" t="s">
        <v>993</v>
      </c>
      <c r="U366" s="48" t="s">
        <v>992</v>
      </c>
      <c r="V366" s="52"/>
    </row>
    <row r="367" spans="1:22" ht="15" thickBot="1">
      <c r="A367" s="48" t="s">
        <v>999</v>
      </c>
      <c r="B367" s="48" t="s">
        <v>20</v>
      </c>
      <c r="C367" s="48" t="s">
        <v>74</v>
      </c>
      <c r="D367" s="49" t="s">
        <v>75</v>
      </c>
      <c r="E367" s="50">
        <v>0</v>
      </c>
      <c r="F367" s="48" t="s">
        <v>165</v>
      </c>
      <c r="G367" s="48" t="s">
        <v>1000</v>
      </c>
      <c r="H367" s="48" t="s">
        <v>125</v>
      </c>
      <c r="I367" s="48" t="s">
        <v>130</v>
      </c>
      <c r="J367" s="51"/>
      <c r="K367" s="48" t="s">
        <v>951</v>
      </c>
      <c r="L367" s="48" t="s">
        <v>80</v>
      </c>
      <c r="M367" s="48" t="s">
        <v>81</v>
      </c>
      <c r="N367" s="48" t="s">
        <v>952</v>
      </c>
      <c r="O367" s="48" t="s">
        <v>953</v>
      </c>
      <c r="P367" s="48" t="s">
        <v>980</v>
      </c>
      <c r="Q367" s="48" t="s">
        <v>981</v>
      </c>
      <c r="R367" s="48" t="s">
        <v>991</v>
      </c>
      <c r="S367" s="48" t="s">
        <v>992</v>
      </c>
      <c r="T367" s="48" t="s">
        <v>993</v>
      </c>
      <c r="U367" s="48" t="s">
        <v>992</v>
      </c>
      <c r="V367" s="52"/>
    </row>
    <row r="368" spans="1:22" ht="15" thickBot="1">
      <c r="A368" s="48" t="s">
        <v>1001</v>
      </c>
      <c r="B368" s="48" t="s">
        <v>20</v>
      </c>
      <c r="C368" s="48" t="s">
        <v>74</v>
      </c>
      <c r="D368" s="49" t="s">
        <v>75</v>
      </c>
      <c r="E368" s="53">
        <v>49300.24</v>
      </c>
      <c r="F368" s="48" t="s">
        <v>1002</v>
      </c>
      <c r="G368" s="48" t="s">
        <v>1003</v>
      </c>
      <c r="H368" s="48" t="s">
        <v>262</v>
      </c>
      <c r="I368" s="48" t="s">
        <v>130</v>
      </c>
      <c r="J368" s="48" t="s">
        <v>1004</v>
      </c>
      <c r="K368" s="48" t="s">
        <v>951</v>
      </c>
      <c r="L368" s="48" t="s">
        <v>80</v>
      </c>
      <c r="M368" s="48" t="s">
        <v>81</v>
      </c>
      <c r="N368" s="48" t="s">
        <v>952</v>
      </c>
      <c r="O368" s="48" t="s">
        <v>953</v>
      </c>
      <c r="P368" s="48" t="s">
        <v>980</v>
      </c>
      <c r="Q368" s="48" t="s">
        <v>981</v>
      </c>
      <c r="R368" s="48" t="s">
        <v>991</v>
      </c>
      <c r="S368" s="48" t="s">
        <v>992</v>
      </c>
      <c r="T368" s="48" t="s">
        <v>993</v>
      </c>
      <c r="U368" s="48" t="s">
        <v>992</v>
      </c>
      <c r="V368" s="52"/>
    </row>
    <row r="369" spans="1:22" ht="15" thickBot="1">
      <c r="A369" s="48" t="s">
        <v>1005</v>
      </c>
      <c r="B369" s="48" t="s">
        <v>20</v>
      </c>
      <c r="C369" s="48" t="s">
        <v>74</v>
      </c>
      <c r="D369" s="49" t="s">
        <v>75</v>
      </c>
      <c r="E369" s="50">
        <v>153363</v>
      </c>
      <c r="F369" s="48" t="s">
        <v>76</v>
      </c>
      <c r="G369" s="48" t="s">
        <v>1006</v>
      </c>
      <c r="H369" s="48" t="s">
        <v>258</v>
      </c>
      <c r="I369" s="48" t="s">
        <v>530</v>
      </c>
      <c r="J369" s="51"/>
      <c r="K369" s="48" t="s">
        <v>951</v>
      </c>
      <c r="L369" s="48" t="s">
        <v>80</v>
      </c>
      <c r="M369" s="48" t="s">
        <v>81</v>
      </c>
      <c r="N369" s="48" t="s">
        <v>952</v>
      </c>
      <c r="O369" s="48" t="s">
        <v>953</v>
      </c>
      <c r="P369" s="48" t="s">
        <v>980</v>
      </c>
      <c r="Q369" s="48" t="s">
        <v>981</v>
      </c>
      <c r="R369" s="48" t="s">
        <v>991</v>
      </c>
      <c r="S369" s="48" t="s">
        <v>992</v>
      </c>
      <c r="T369" s="48" t="s">
        <v>993</v>
      </c>
      <c r="U369" s="48" t="s">
        <v>992</v>
      </c>
      <c r="V369" s="52"/>
    </row>
    <row r="370" spans="1:22" ht="15" thickBot="1">
      <c r="A370" s="48" t="s">
        <v>1007</v>
      </c>
      <c r="B370" s="48" t="s">
        <v>20</v>
      </c>
      <c r="C370" s="48" t="s">
        <v>74</v>
      </c>
      <c r="D370" s="49" t="s">
        <v>75</v>
      </c>
      <c r="E370" s="50">
        <v>0</v>
      </c>
      <c r="F370" s="48" t="s">
        <v>76</v>
      </c>
      <c r="G370" s="48" t="s">
        <v>1008</v>
      </c>
      <c r="H370" s="48" t="s">
        <v>150</v>
      </c>
      <c r="I370" s="48" t="s">
        <v>534</v>
      </c>
      <c r="J370" s="51"/>
      <c r="K370" s="51"/>
      <c r="L370" s="48" t="s">
        <v>80</v>
      </c>
      <c r="M370" s="48" t="s">
        <v>81</v>
      </c>
      <c r="N370" s="48" t="s">
        <v>952</v>
      </c>
      <c r="O370" s="48" t="s">
        <v>953</v>
      </c>
      <c r="P370" s="48" t="s">
        <v>980</v>
      </c>
      <c r="Q370" s="48" t="s">
        <v>981</v>
      </c>
      <c r="R370" s="48" t="s">
        <v>991</v>
      </c>
      <c r="S370" s="48" t="s">
        <v>992</v>
      </c>
      <c r="T370" s="48" t="s">
        <v>993</v>
      </c>
      <c r="U370" s="48" t="s">
        <v>992</v>
      </c>
      <c r="V370" s="52"/>
    </row>
    <row r="371" spans="1:22" ht="15" thickBot="1">
      <c r="A371" s="48" t="s">
        <v>1009</v>
      </c>
      <c r="B371" s="48" t="s">
        <v>20</v>
      </c>
      <c r="C371" s="48" t="s">
        <v>74</v>
      </c>
      <c r="D371" s="49" t="s">
        <v>75</v>
      </c>
      <c r="E371" s="53">
        <v>30895.360000000001</v>
      </c>
      <c r="F371" s="48" t="s">
        <v>596</v>
      </c>
      <c r="G371" s="48" t="s">
        <v>1010</v>
      </c>
      <c r="H371" s="48" t="s">
        <v>95</v>
      </c>
      <c r="I371" s="48" t="s">
        <v>130</v>
      </c>
      <c r="J371" s="48" t="s">
        <v>599</v>
      </c>
      <c r="K371" s="48" t="s">
        <v>951</v>
      </c>
      <c r="L371" s="48" t="s">
        <v>80</v>
      </c>
      <c r="M371" s="48" t="s">
        <v>81</v>
      </c>
      <c r="N371" s="48" t="s">
        <v>952</v>
      </c>
      <c r="O371" s="48" t="s">
        <v>953</v>
      </c>
      <c r="P371" s="48" t="s">
        <v>980</v>
      </c>
      <c r="Q371" s="48" t="s">
        <v>981</v>
      </c>
      <c r="R371" s="48" t="s">
        <v>991</v>
      </c>
      <c r="S371" s="48" t="s">
        <v>992</v>
      </c>
      <c r="T371" s="48" t="s">
        <v>993</v>
      </c>
      <c r="U371" s="48" t="s">
        <v>992</v>
      </c>
      <c r="V371" s="52"/>
    </row>
    <row r="372" spans="1:22" ht="15" thickBot="1">
      <c r="A372" s="48" t="s">
        <v>1011</v>
      </c>
      <c r="B372" s="48" t="s">
        <v>20</v>
      </c>
      <c r="C372" s="48" t="s">
        <v>74</v>
      </c>
      <c r="D372" s="49" t="s">
        <v>75</v>
      </c>
      <c r="E372" s="53">
        <v>3272.44</v>
      </c>
      <c r="F372" s="48" t="s">
        <v>596</v>
      </c>
      <c r="G372" s="48" t="s">
        <v>1010</v>
      </c>
      <c r="H372" s="48" t="s">
        <v>78</v>
      </c>
      <c r="I372" s="48" t="s">
        <v>130</v>
      </c>
      <c r="J372" s="48" t="s">
        <v>1012</v>
      </c>
      <c r="K372" s="48" t="s">
        <v>951</v>
      </c>
      <c r="L372" s="48" t="s">
        <v>80</v>
      </c>
      <c r="M372" s="48" t="s">
        <v>81</v>
      </c>
      <c r="N372" s="48" t="s">
        <v>952</v>
      </c>
      <c r="O372" s="48" t="s">
        <v>953</v>
      </c>
      <c r="P372" s="48" t="s">
        <v>980</v>
      </c>
      <c r="Q372" s="48" t="s">
        <v>981</v>
      </c>
      <c r="R372" s="48" t="s">
        <v>991</v>
      </c>
      <c r="S372" s="48" t="s">
        <v>992</v>
      </c>
      <c r="T372" s="48" t="s">
        <v>993</v>
      </c>
      <c r="U372" s="48" t="s">
        <v>992</v>
      </c>
      <c r="V372" s="52"/>
    </row>
    <row r="373" spans="1:22" ht="15" thickBot="1">
      <c r="A373" s="48" t="s">
        <v>1013</v>
      </c>
      <c r="B373" s="48" t="s">
        <v>20</v>
      </c>
      <c r="C373" s="48" t="s">
        <v>74</v>
      </c>
      <c r="D373" s="49" t="s">
        <v>75</v>
      </c>
      <c r="E373" s="53">
        <v>6179.07</v>
      </c>
      <c r="F373" s="48" t="s">
        <v>606</v>
      </c>
      <c r="G373" s="48" t="s">
        <v>1014</v>
      </c>
      <c r="H373" s="48" t="s">
        <v>95</v>
      </c>
      <c r="I373" s="48" t="s">
        <v>790</v>
      </c>
      <c r="J373" s="48" t="s">
        <v>1015</v>
      </c>
      <c r="K373" s="48" t="s">
        <v>951</v>
      </c>
      <c r="L373" s="48" t="s">
        <v>80</v>
      </c>
      <c r="M373" s="48" t="s">
        <v>81</v>
      </c>
      <c r="N373" s="48" t="s">
        <v>952</v>
      </c>
      <c r="O373" s="48" t="s">
        <v>953</v>
      </c>
      <c r="P373" s="48" t="s">
        <v>980</v>
      </c>
      <c r="Q373" s="48" t="s">
        <v>981</v>
      </c>
      <c r="R373" s="48" t="s">
        <v>991</v>
      </c>
      <c r="S373" s="48" t="s">
        <v>992</v>
      </c>
      <c r="T373" s="48" t="s">
        <v>993</v>
      </c>
      <c r="U373" s="48" t="s">
        <v>992</v>
      </c>
      <c r="V373" s="52"/>
    </row>
    <row r="374" spans="1:22" ht="15" thickBot="1">
      <c r="A374" s="48" t="s">
        <v>1016</v>
      </c>
      <c r="B374" s="48" t="s">
        <v>20</v>
      </c>
      <c r="C374" s="48" t="s">
        <v>74</v>
      </c>
      <c r="D374" s="49" t="s">
        <v>75</v>
      </c>
      <c r="E374" s="50">
        <v>0</v>
      </c>
      <c r="F374" s="48" t="s">
        <v>606</v>
      </c>
      <c r="G374" s="48" t="s">
        <v>1014</v>
      </c>
      <c r="H374" s="48" t="s">
        <v>125</v>
      </c>
      <c r="I374" s="48" t="s">
        <v>130</v>
      </c>
      <c r="J374" s="48" t="s">
        <v>1017</v>
      </c>
      <c r="K374" s="48" t="s">
        <v>951</v>
      </c>
      <c r="L374" s="48" t="s">
        <v>80</v>
      </c>
      <c r="M374" s="48" t="s">
        <v>81</v>
      </c>
      <c r="N374" s="48" t="s">
        <v>952</v>
      </c>
      <c r="O374" s="48" t="s">
        <v>953</v>
      </c>
      <c r="P374" s="48" t="s">
        <v>980</v>
      </c>
      <c r="Q374" s="48" t="s">
        <v>981</v>
      </c>
      <c r="R374" s="48" t="s">
        <v>991</v>
      </c>
      <c r="S374" s="48" t="s">
        <v>992</v>
      </c>
      <c r="T374" s="48" t="s">
        <v>993</v>
      </c>
      <c r="U374" s="48" t="s">
        <v>992</v>
      </c>
      <c r="V374" s="52"/>
    </row>
    <row r="375" spans="1:22" ht="15" thickBot="1">
      <c r="A375" s="48" t="s">
        <v>1018</v>
      </c>
      <c r="B375" s="48" t="s">
        <v>20</v>
      </c>
      <c r="C375" s="48" t="s">
        <v>74</v>
      </c>
      <c r="D375" s="49" t="s">
        <v>75</v>
      </c>
      <c r="E375" s="53">
        <v>54254.3</v>
      </c>
      <c r="F375" s="48" t="s">
        <v>606</v>
      </c>
      <c r="G375" s="48" t="s">
        <v>1019</v>
      </c>
      <c r="H375" s="48" t="s">
        <v>95</v>
      </c>
      <c r="I375" s="48" t="s">
        <v>130</v>
      </c>
      <c r="J375" s="48" t="s">
        <v>614</v>
      </c>
      <c r="K375" s="48" t="s">
        <v>951</v>
      </c>
      <c r="L375" s="48" t="s">
        <v>80</v>
      </c>
      <c r="M375" s="48" t="s">
        <v>81</v>
      </c>
      <c r="N375" s="48" t="s">
        <v>952</v>
      </c>
      <c r="O375" s="48" t="s">
        <v>953</v>
      </c>
      <c r="P375" s="48" t="s">
        <v>980</v>
      </c>
      <c r="Q375" s="48" t="s">
        <v>981</v>
      </c>
      <c r="R375" s="48" t="s">
        <v>991</v>
      </c>
      <c r="S375" s="48" t="s">
        <v>992</v>
      </c>
      <c r="T375" s="48" t="s">
        <v>993</v>
      </c>
      <c r="U375" s="48" t="s">
        <v>992</v>
      </c>
      <c r="V375" s="52"/>
    </row>
    <row r="376" spans="1:22" ht="15" thickBot="1">
      <c r="A376" s="48" t="s">
        <v>1020</v>
      </c>
      <c r="B376" s="48" t="s">
        <v>20</v>
      </c>
      <c r="C376" s="48" t="s">
        <v>74</v>
      </c>
      <c r="D376" s="49" t="s">
        <v>75</v>
      </c>
      <c r="E376" s="53">
        <v>37168.74</v>
      </c>
      <c r="F376" s="48" t="s">
        <v>76</v>
      </c>
      <c r="G376" s="48" t="s">
        <v>1021</v>
      </c>
      <c r="H376" s="48" t="s">
        <v>78</v>
      </c>
      <c r="I376" s="48" t="s">
        <v>99</v>
      </c>
      <c r="J376" s="51"/>
      <c r="K376" s="48" t="s">
        <v>990</v>
      </c>
      <c r="L376" s="48" t="s">
        <v>80</v>
      </c>
      <c r="M376" s="48" t="s">
        <v>81</v>
      </c>
      <c r="N376" s="48" t="s">
        <v>952</v>
      </c>
      <c r="O376" s="48" t="s">
        <v>953</v>
      </c>
      <c r="P376" s="48" t="s">
        <v>980</v>
      </c>
      <c r="Q376" s="48" t="s">
        <v>981</v>
      </c>
      <c r="R376" s="48" t="s">
        <v>1022</v>
      </c>
      <c r="S376" s="48" t="s">
        <v>1023</v>
      </c>
      <c r="T376" s="48" t="s">
        <v>1024</v>
      </c>
      <c r="U376" s="48" t="s">
        <v>1025</v>
      </c>
      <c r="V376" s="52"/>
    </row>
    <row r="377" spans="1:22" ht="15" thickBot="1">
      <c r="A377" s="48" t="s">
        <v>1026</v>
      </c>
      <c r="B377" s="48" t="s">
        <v>20</v>
      </c>
      <c r="C377" s="48" t="s">
        <v>74</v>
      </c>
      <c r="D377" s="49" t="s">
        <v>75</v>
      </c>
      <c r="E377" s="53">
        <v>103782.67</v>
      </c>
      <c r="F377" s="48" t="s">
        <v>76</v>
      </c>
      <c r="G377" s="48" t="s">
        <v>1027</v>
      </c>
      <c r="H377" s="48" t="s">
        <v>95</v>
      </c>
      <c r="I377" s="48" t="s">
        <v>130</v>
      </c>
      <c r="J377" s="51"/>
      <c r="K377" s="48" t="s">
        <v>951</v>
      </c>
      <c r="L377" s="48" t="s">
        <v>80</v>
      </c>
      <c r="M377" s="48" t="s">
        <v>81</v>
      </c>
      <c r="N377" s="48" t="s">
        <v>952</v>
      </c>
      <c r="O377" s="48" t="s">
        <v>953</v>
      </c>
      <c r="P377" s="48" t="s">
        <v>980</v>
      </c>
      <c r="Q377" s="48" t="s">
        <v>981</v>
      </c>
      <c r="R377" s="48" t="s">
        <v>1028</v>
      </c>
      <c r="S377" s="48" t="s">
        <v>1029</v>
      </c>
      <c r="T377" s="48" t="s">
        <v>1030</v>
      </c>
      <c r="U377" s="48" t="s">
        <v>1029</v>
      </c>
      <c r="V377" s="52"/>
    </row>
    <row r="378" spans="1:22" ht="15" thickBot="1">
      <c r="A378" s="48" t="s">
        <v>1031</v>
      </c>
      <c r="B378" s="48" t="s">
        <v>20</v>
      </c>
      <c r="C378" s="48" t="s">
        <v>74</v>
      </c>
      <c r="D378" s="49" t="s">
        <v>75</v>
      </c>
      <c r="E378" s="53">
        <v>24216.400000000001</v>
      </c>
      <c r="F378" s="48" t="s">
        <v>1032</v>
      </c>
      <c r="G378" s="48" t="s">
        <v>1033</v>
      </c>
      <c r="H378" s="48" t="s">
        <v>95</v>
      </c>
      <c r="I378" s="48" t="s">
        <v>130</v>
      </c>
      <c r="J378" s="51"/>
      <c r="K378" s="48" t="s">
        <v>951</v>
      </c>
      <c r="L378" s="48" t="s">
        <v>80</v>
      </c>
      <c r="M378" s="48" t="s">
        <v>81</v>
      </c>
      <c r="N378" s="48" t="s">
        <v>952</v>
      </c>
      <c r="O378" s="48" t="s">
        <v>953</v>
      </c>
      <c r="P378" s="48" t="s">
        <v>980</v>
      </c>
      <c r="Q378" s="48" t="s">
        <v>981</v>
      </c>
      <c r="R378" s="48" t="s">
        <v>1028</v>
      </c>
      <c r="S378" s="48" t="s">
        <v>1029</v>
      </c>
      <c r="T378" s="48" t="s">
        <v>1030</v>
      </c>
      <c r="U378" s="48" t="s">
        <v>1029</v>
      </c>
      <c r="V378" s="52"/>
    </row>
    <row r="379" spans="1:22" ht="15" thickBot="1">
      <c r="A379" s="48" t="s">
        <v>975</v>
      </c>
      <c r="B379" s="48" t="s">
        <v>20</v>
      </c>
      <c r="C379" s="48" t="s">
        <v>74</v>
      </c>
      <c r="D379" s="49" t="s">
        <v>75</v>
      </c>
      <c r="E379" s="53">
        <v>7481.12</v>
      </c>
      <c r="F379" s="48" t="s">
        <v>1034</v>
      </c>
      <c r="G379" s="48" t="s">
        <v>1035</v>
      </c>
      <c r="H379" s="48" t="s">
        <v>262</v>
      </c>
      <c r="I379" s="48" t="s">
        <v>105</v>
      </c>
      <c r="J379" s="48" t="s">
        <v>1036</v>
      </c>
      <c r="K379" s="48" t="s">
        <v>951</v>
      </c>
      <c r="L379" s="48" t="s">
        <v>80</v>
      </c>
      <c r="M379" s="48" t="s">
        <v>81</v>
      </c>
      <c r="N379" s="48" t="s">
        <v>952</v>
      </c>
      <c r="O379" s="48" t="s">
        <v>953</v>
      </c>
      <c r="P379" s="48" t="s">
        <v>980</v>
      </c>
      <c r="Q379" s="48" t="s">
        <v>981</v>
      </c>
      <c r="R379" s="48" t="s">
        <v>1037</v>
      </c>
      <c r="S379" s="48" t="s">
        <v>1038</v>
      </c>
      <c r="T379" s="48" t="s">
        <v>1039</v>
      </c>
      <c r="U379" s="48" t="s">
        <v>1038</v>
      </c>
      <c r="V379" s="52"/>
    </row>
    <row r="380" spans="1:22" ht="15" thickBot="1">
      <c r="A380" s="48" t="s">
        <v>1040</v>
      </c>
      <c r="B380" s="48" t="s">
        <v>20</v>
      </c>
      <c r="C380" s="48" t="s">
        <v>74</v>
      </c>
      <c r="D380" s="49" t="s">
        <v>75</v>
      </c>
      <c r="E380" s="50">
        <v>0</v>
      </c>
      <c r="F380" s="48" t="s">
        <v>1034</v>
      </c>
      <c r="G380" s="48" t="s">
        <v>1035</v>
      </c>
      <c r="H380" s="48" t="s">
        <v>1041</v>
      </c>
      <c r="I380" s="48" t="s">
        <v>978</v>
      </c>
      <c r="J380" s="48" t="s">
        <v>1036</v>
      </c>
      <c r="K380" s="48" t="s">
        <v>990</v>
      </c>
      <c r="L380" s="48" t="s">
        <v>80</v>
      </c>
      <c r="M380" s="48" t="s">
        <v>81</v>
      </c>
      <c r="N380" s="48" t="s">
        <v>952</v>
      </c>
      <c r="O380" s="48" t="s">
        <v>953</v>
      </c>
      <c r="P380" s="48" t="s">
        <v>980</v>
      </c>
      <c r="Q380" s="48" t="s">
        <v>981</v>
      </c>
      <c r="R380" s="48" t="s">
        <v>1037</v>
      </c>
      <c r="S380" s="48" t="s">
        <v>1038</v>
      </c>
      <c r="T380" s="48" t="s">
        <v>1039</v>
      </c>
      <c r="U380" s="48" t="s">
        <v>1038</v>
      </c>
      <c r="V380" s="52"/>
    </row>
    <row r="381" spans="1:22" ht="15" thickBot="1">
      <c r="A381" s="48" t="s">
        <v>1042</v>
      </c>
      <c r="B381" s="48" t="s">
        <v>20</v>
      </c>
      <c r="C381" s="48" t="s">
        <v>74</v>
      </c>
      <c r="D381" s="49" t="s">
        <v>75</v>
      </c>
      <c r="E381" s="53">
        <v>77176.350000000006</v>
      </c>
      <c r="F381" s="48" t="s">
        <v>76</v>
      </c>
      <c r="G381" s="48" t="s">
        <v>1043</v>
      </c>
      <c r="H381" s="48" t="s">
        <v>258</v>
      </c>
      <c r="I381" s="48" t="s">
        <v>503</v>
      </c>
      <c r="J381" s="51"/>
      <c r="K381" s="48" t="s">
        <v>1044</v>
      </c>
      <c r="L381" s="48" t="s">
        <v>80</v>
      </c>
      <c r="M381" s="48" t="s">
        <v>81</v>
      </c>
      <c r="N381" s="48" t="s">
        <v>952</v>
      </c>
      <c r="O381" s="48" t="s">
        <v>953</v>
      </c>
      <c r="P381" s="48" t="s">
        <v>980</v>
      </c>
      <c r="Q381" s="48" t="s">
        <v>981</v>
      </c>
      <c r="R381" s="48" t="s">
        <v>1037</v>
      </c>
      <c r="S381" s="48" t="s">
        <v>1038</v>
      </c>
      <c r="T381" s="48" t="s">
        <v>1045</v>
      </c>
      <c r="U381" s="48" t="s">
        <v>1046</v>
      </c>
      <c r="V381" s="52"/>
    </row>
    <row r="382" spans="1:22" ht="15" thickBot="1">
      <c r="A382" s="48" t="s">
        <v>1047</v>
      </c>
      <c r="B382" s="48" t="s">
        <v>20</v>
      </c>
      <c r="C382" s="48" t="s">
        <v>74</v>
      </c>
      <c r="D382" s="49" t="s">
        <v>75</v>
      </c>
      <c r="E382" s="53">
        <v>145358.65</v>
      </c>
      <c r="F382" s="48" t="s">
        <v>76</v>
      </c>
      <c r="G382" s="48" t="s">
        <v>1048</v>
      </c>
      <c r="H382" s="48" t="s">
        <v>258</v>
      </c>
      <c r="I382" s="48" t="s">
        <v>267</v>
      </c>
      <c r="J382" s="51"/>
      <c r="K382" s="48" t="s">
        <v>951</v>
      </c>
      <c r="L382" s="48" t="s">
        <v>80</v>
      </c>
      <c r="M382" s="48" t="s">
        <v>81</v>
      </c>
      <c r="N382" s="48" t="s">
        <v>952</v>
      </c>
      <c r="O382" s="48" t="s">
        <v>953</v>
      </c>
      <c r="P382" s="48" t="s">
        <v>980</v>
      </c>
      <c r="Q382" s="48" t="s">
        <v>981</v>
      </c>
      <c r="R382" s="48" t="s">
        <v>1037</v>
      </c>
      <c r="S382" s="48" t="s">
        <v>1038</v>
      </c>
      <c r="T382" s="48" t="s">
        <v>1049</v>
      </c>
      <c r="U382" s="48" t="s">
        <v>1050</v>
      </c>
      <c r="V382" s="52"/>
    </row>
    <row r="383" spans="1:22" ht="15" thickBot="1">
      <c r="A383" s="48" t="s">
        <v>1051</v>
      </c>
      <c r="B383" s="48" t="s">
        <v>20</v>
      </c>
      <c r="C383" s="48" t="s">
        <v>74</v>
      </c>
      <c r="D383" s="49" t="s">
        <v>75</v>
      </c>
      <c r="E383" s="53">
        <v>7970.03</v>
      </c>
      <c r="F383" s="48" t="s">
        <v>76</v>
      </c>
      <c r="G383" s="48" t="s">
        <v>1052</v>
      </c>
      <c r="H383" s="48" t="s">
        <v>447</v>
      </c>
      <c r="I383" s="48" t="s">
        <v>130</v>
      </c>
      <c r="J383" s="51"/>
      <c r="K383" s="48" t="s">
        <v>951</v>
      </c>
      <c r="L383" s="48" t="s">
        <v>80</v>
      </c>
      <c r="M383" s="48" t="s">
        <v>81</v>
      </c>
      <c r="N383" s="48" t="s">
        <v>952</v>
      </c>
      <c r="O383" s="48" t="s">
        <v>953</v>
      </c>
      <c r="P383" s="48" t="s">
        <v>980</v>
      </c>
      <c r="Q383" s="48" t="s">
        <v>981</v>
      </c>
      <c r="R383" s="48" t="s">
        <v>1037</v>
      </c>
      <c r="S383" s="48" t="s">
        <v>1038</v>
      </c>
      <c r="T383" s="48" t="s">
        <v>1053</v>
      </c>
      <c r="U383" s="48" t="s">
        <v>1054</v>
      </c>
      <c r="V383" s="52"/>
    </row>
    <row r="384" spans="1:22" ht="15" thickBot="1">
      <c r="A384" s="48" t="s">
        <v>1055</v>
      </c>
      <c r="B384" s="48" t="s">
        <v>20</v>
      </c>
      <c r="C384" s="48" t="s">
        <v>74</v>
      </c>
      <c r="D384" s="49" t="s">
        <v>75</v>
      </c>
      <c r="E384" s="53">
        <v>157197.07999999999</v>
      </c>
      <c r="F384" s="48" t="s">
        <v>76</v>
      </c>
      <c r="G384" s="48" t="s">
        <v>1052</v>
      </c>
      <c r="H384" s="48" t="s">
        <v>258</v>
      </c>
      <c r="I384" s="48" t="s">
        <v>1056</v>
      </c>
      <c r="J384" s="51"/>
      <c r="K384" s="48" t="s">
        <v>951</v>
      </c>
      <c r="L384" s="48" t="s">
        <v>80</v>
      </c>
      <c r="M384" s="48" t="s">
        <v>81</v>
      </c>
      <c r="N384" s="48" t="s">
        <v>952</v>
      </c>
      <c r="O384" s="48" t="s">
        <v>953</v>
      </c>
      <c r="P384" s="48" t="s">
        <v>980</v>
      </c>
      <c r="Q384" s="48" t="s">
        <v>981</v>
      </c>
      <c r="R384" s="48" t="s">
        <v>1037</v>
      </c>
      <c r="S384" s="48" t="s">
        <v>1038</v>
      </c>
      <c r="T384" s="48" t="s">
        <v>1053</v>
      </c>
      <c r="U384" s="48" t="s">
        <v>1054</v>
      </c>
      <c r="V384" s="52"/>
    </row>
    <row r="385" spans="1:22" ht="15" thickBot="1">
      <c r="A385" s="48" t="s">
        <v>1051</v>
      </c>
      <c r="B385" s="48" t="s">
        <v>20</v>
      </c>
      <c r="C385" s="48" t="s">
        <v>74</v>
      </c>
      <c r="D385" s="49" t="s">
        <v>75</v>
      </c>
      <c r="E385" s="53">
        <v>133342.60999999999</v>
      </c>
      <c r="F385" s="48" t="s">
        <v>76</v>
      </c>
      <c r="G385" s="48" t="s">
        <v>1052</v>
      </c>
      <c r="H385" s="48" t="s">
        <v>258</v>
      </c>
      <c r="I385" s="48" t="s">
        <v>516</v>
      </c>
      <c r="J385" s="51"/>
      <c r="K385" s="48" t="s">
        <v>951</v>
      </c>
      <c r="L385" s="48" t="s">
        <v>80</v>
      </c>
      <c r="M385" s="48" t="s">
        <v>81</v>
      </c>
      <c r="N385" s="48" t="s">
        <v>952</v>
      </c>
      <c r="O385" s="48" t="s">
        <v>953</v>
      </c>
      <c r="P385" s="48" t="s">
        <v>980</v>
      </c>
      <c r="Q385" s="48" t="s">
        <v>981</v>
      </c>
      <c r="R385" s="48" t="s">
        <v>1037</v>
      </c>
      <c r="S385" s="48" t="s">
        <v>1038</v>
      </c>
      <c r="T385" s="48" t="s">
        <v>1053</v>
      </c>
      <c r="U385" s="48" t="s">
        <v>1054</v>
      </c>
      <c r="V385" s="52"/>
    </row>
    <row r="386" spans="1:22" ht="15" thickBot="1">
      <c r="A386" s="48" t="s">
        <v>1057</v>
      </c>
      <c r="B386" s="48" t="s">
        <v>20</v>
      </c>
      <c r="C386" s="48" t="s">
        <v>74</v>
      </c>
      <c r="D386" s="49" t="s">
        <v>75</v>
      </c>
      <c r="E386" s="50">
        <v>153363</v>
      </c>
      <c r="F386" s="48" t="s">
        <v>76</v>
      </c>
      <c r="G386" s="48" t="s">
        <v>1058</v>
      </c>
      <c r="H386" s="48" t="s">
        <v>258</v>
      </c>
      <c r="I386" s="48" t="s">
        <v>671</v>
      </c>
      <c r="J386" s="51"/>
      <c r="K386" s="48" t="s">
        <v>951</v>
      </c>
      <c r="L386" s="48" t="s">
        <v>80</v>
      </c>
      <c r="M386" s="48" t="s">
        <v>81</v>
      </c>
      <c r="N386" s="48" t="s">
        <v>952</v>
      </c>
      <c r="O386" s="48" t="s">
        <v>953</v>
      </c>
      <c r="P386" s="48" t="s">
        <v>980</v>
      </c>
      <c r="Q386" s="48" t="s">
        <v>981</v>
      </c>
      <c r="R386" s="48" t="s">
        <v>1037</v>
      </c>
      <c r="S386" s="48" t="s">
        <v>1038</v>
      </c>
      <c r="T386" s="48" t="s">
        <v>1059</v>
      </c>
      <c r="U386" s="48" t="s">
        <v>1060</v>
      </c>
      <c r="V386" s="52"/>
    </row>
    <row r="387" spans="1:22" ht="15" thickBot="1">
      <c r="A387" s="48" t="s">
        <v>1061</v>
      </c>
      <c r="B387" s="48" t="s">
        <v>20</v>
      </c>
      <c r="C387" s="48" t="s">
        <v>74</v>
      </c>
      <c r="D387" s="49" t="s">
        <v>75</v>
      </c>
      <c r="E387" s="53">
        <v>69917.960000000006</v>
      </c>
      <c r="F387" s="48" t="s">
        <v>76</v>
      </c>
      <c r="G387" s="48" t="s">
        <v>1058</v>
      </c>
      <c r="H387" s="48" t="s">
        <v>258</v>
      </c>
      <c r="I387" s="48" t="s">
        <v>686</v>
      </c>
      <c r="J387" s="51"/>
      <c r="K387" s="48" t="s">
        <v>990</v>
      </c>
      <c r="L387" s="48" t="s">
        <v>80</v>
      </c>
      <c r="M387" s="48" t="s">
        <v>81</v>
      </c>
      <c r="N387" s="48" t="s">
        <v>952</v>
      </c>
      <c r="O387" s="48" t="s">
        <v>953</v>
      </c>
      <c r="P387" s="48" t="s">
        <v>980</v>
      </c>
      <c r="Q387" s="48" t="s">
        <v>981</v>
      </c>
      <c r="R387" s="48" t="s">
        <v>1037</v>
      </c>
      <c r="S387" s="48" t="s">
        <v>1038</v>
      </c>
      <c r="T387" s="48" t="s">
        <v>1059</v>
      </c>
      <c r="U387" s="48" t="s">
        <v>1060</v>
      </c>
      <c r="V387" s="52"/>
    </row>
    <row r="388" spans="1:22" ht="15" thickBot="1">
      <c r="A388" s="48" t="s">
        <v>1062</v>
      </c>
      <c r="B388" s="48" t="s">
        <v>20</v>
      </c>
      <c r="C388" s="48" t="s">
        <v>74</v>
      </c>
      <c r="D388" s="49" t="s">
        <v>75</v>
      </c>
      <c r="E388" s="53">
        <v>65172.23</v>
      </c>
      <c r="F388" s="48" t="s">
        <v>76</v>
      </c>
      <c r="G388" s="48" t="s">
        <v>1063</v>
      </c>
      <c r="H388" s="48" t="s">
        <v>703</v>
      </c>
      <c r="I388" s="48" t="s">
        <v>704</v>
      </c>
      <c r="J388" s="51"/>
      <c r="K388" s="48" t="s">
        <v>1064</v>
      </c>
      <c r="L388" s="48" t="s">
        <v>80</v>
      </c>
      <c r="M388" s="48" t="s">
        <v>81</v>
      </c>
      <c r="N388" s="48" t="s">
        <v>952</v>
      </c>
      <c r="O388" s="48" t="s">
        <v>953</v>
      </c>
      <c r="P388" s="48" t="s">
        <v>980</v>
      </c>
      <c r="Q388" s="48" t="s">
        <v>981</v>
      </c>
      <c r="R388" s="48" t="s">
        <v>1037</v>
      </c>
      <c r="S388" s="48" t="s">
        <v>1038</v>
      </c>
      <c r="T388" s="48" t="s">
        <v>1065</v>
      </c>
      <c r="U388" s="48" t="s">
        <v>1066</v>
      </c>
      <c r="V388" s="52"/>
    </row>
    <row r="389" spans="1:22" ht="15" thickBot="1">
      <c r="A389" s="48" t="s">
        <v>1067</v>
      </c>
      <c r="B389" s="48" t="s">
        <v>20</v>
      </c>
      <c r="C389" s="48" t="s">
        <v>74</v>
      </c>
      <c r="D389" s="49" t="s">
        <v>75</v>
      </c>
      <c r="E389" s="50">
        <v>0</v>
      </c>
      <c r="F389" s="48" t="s">
        <v>76</v>
      </c>
      <c r="G389" s="48" t="s">
        <v>1068</v>
      </c>
      <c r="H389" s="48" t="s">
        <v>150</v>
      </c>
      <c r="I389" s="48" t="s">
        <v>978</v>
      </c>
      <c r="J389" s="51"/>
      <c r="K389" s="48" t="s">
        <v>951</v>
      </c>
      <c r="L389" s="48" t="s">
        <v>80</v>
      </c>
      <c r="M389" s="48" t="s">
        <v>81</v>
      </c>
      <c r="N389" s="48" t="s">
        <v>952</v>
      </c>
      <c r="O389" s="48" t="s">
        <v>953</v>
      </c>
      <c r="P389" s="48" t="s">
        <v>980</v>
      </c>
      <c r="Q389" s="48" t="s">
        <v>981</v>
      </c>
      <c r="R389" s="48" t="s">
        <v>1037</v>
      </c>
      <c r="S389" s="48" t="s">
        <v>1038</v>
      </c>
      <c r="T389" s="48" t="s">
        <v>1069</v>
      </c>
      <c r="U389" s="48" t="s">
        <v>1070</v>
      </c>
      <c r="V389" s="52"/>
    </row>
    <row r="390" spans="1:22" ht="15" thickBot="1">
      <c r="A390" s="48" t="s">
        <v>975</v>
      </c>
      <c r="B390" s="48" t="s">
        <v>20</v>
      </c>
      <c r="C390" s="48" t="s">
        <v>74</v>
      </c>
      <c r="D390" s="49" t="s">
        <v>75</v>
      </c>
      <c r="E390" s="53">
        <v>82292.34</v>
      </c>
      <c r="F390" s="48" t="s">
        <v>76</v>
      </c>
      <c r="G390" s="48" t="s">
        <v>1068</v>
      </c>
      <c r="H390" s="48" t="s">
        <v>262</v>
      </c>
      <c r="I390" s="48" t="s">
        <v>130</v>
      </c>
      <c r="J390" s="51"/>
      <c r="K390" s="48" t="s">
        <v>951</v>
      </c>
      <c r="L390" s="48" t="s">
        <v>80</v>
      </c>
      <c r="M390" s="48" t="s">
        <v>81</v>
      </c>
      <c r="N390" s="48" t="s">
        <v>952</v>
      </c>
      <c r="O390" s="48" t="s">
        <v>953</v>
      </c>
      <c r="P390" s="48" t="s">
        <v>980</v>
      </c>
      <c r="Q390" s="48" t="s">
        <v>981</v>
      </c>
      <c r="R390" s="48" t="s">
        <v>1037</v>
      </c>
      <c r="S390" s="48" t="s">
        <v>1038</v>
      </c>
      <c r="T390" s="48" t="s">
        <v>1069</v>
      </c>
      <c r="U390" s="48" t="s">
        <v>1070</v>
      </c>
      <c r="V390" s="52"/>
    </row>
    <row r="391" spans="1:22" ht="15" thickBot="1">
      <c r="A391" s="48" t="s">
        <v>1071</v>
      </c>
      <c r="B391" s="48" t="s">
        <v>20</v>
      </c>
      <c r="C391" s="48" t="s">
        <v>74</v>
      </c>
      <c r="D391" s="49" t="s">
        <v>75</v>
      </c>
      <c r="E391" s="53">
        <v>31174.92</v>
      </c>
      <c r="F391" s="48" t="s">
        <v>76</v>
      </c>
      <c r="G391" s="48" t="s">
        <v>1072</v>
      </c>
      <c r="H391" s="48" t="s">
        <v>95</v>
      </c>
      <c r="I391" s="48" t="s">
        <v>96</v>
      </c>
      <c r="J391" s="51"/>
      <c r="K391" s="48" t="s">
        <v>951</v>
      </c>
      <c r="L391" s="48" t="s">
        <v>80</v>
      </c>
      <c r="M391" s="48" t="s">
        <v>81</v>
      </c>
      <c r="N391" s="48" t="s">
        <v>952</v>
      </c>
      <c r="O391" s="48" t="s">
        <v>953</v>
      </c>
      <c r="P391" s="48" t="s">
        <v>980</v>
      </c>
      <c r="Q391" s="48" t="s">
        <v>981</v>
      </c>
      <c r="R391" s="48" t="s">
        <v>1073</v>
      </c>
      <c r="S391" s="48" t="s">
        <v>1074</v>
      </c>
      <c r="T391" s="48" t="s">
        <v>1075</v>
      </c>
      <c r="U391" s="48" t="s">
        <v>1074</v>
      </c>
      <c r="V391" s="52"/>
    </row>
    <row r="392" spans="1:22" ht="15" thickBot="1">
      <c r="A392" s="48" t="s">
        <v>1076</v>
      </c>
      <c r="B392" s="48" t="s">
        <v>20</v>
      </c>
      <c r="C392" s="48" t="s">
        <v>74</v>
      </c>
      <c r="D392" s="49" t="s">
        <v>75</v>
      </c>
      <c r="E392" s="53">
        <v>28361.69</v>
      </c>
      <c r="F392" s="48" t="s">
        <v>76</v>
      </c>
      <c r="G392" s="48" t="s">
        <v>1077</v>
      </c>
      <c r="H392" s="48" t="s">
        <v>113</v>
      </c>
      <c r="I392" s="48" t="s">
        <v>130</v>
      </c>
      <c r="J392" s="51"/>
      <c r="K392" s="48" t="s">
        <v>1064</v>
      </c>
      <c r="L392" s="48" t="s">
        <v>80</v>
      </c>
      <c r="M392" s="48" t="s">
        <v>81</v>
      </c>
      <c r="N392" s="48" t="s">
        <v>952</v>
      </c>
      <c r="O392" s="48" t="s">
        <v>953</v>
      </c>
      <c r="P392" s="48" t="s">
        <v>980</v>
      </c>
      <c r="Q392" s="48" t="s">
        <v>981</v>
      </c>
      <c r="R392" s="48" t="s">
        <v>1078</v>
      </c>
      <c r="S392" s="48" t="s">
        <v>1079</v>
      </c>
      <c r="T392" s="48" t="s">
        <v>1080</v>
      </c>
      <c r="U392" s="48" t="s">
        <v>1079</v>
      </c>
      <c r="V392" s="52"/>
    </row>
    <row r="393" spans="1:22" ht="15" thickBot="1">
      <c r="A393" s="48" t="s">
        <v>1076</v>
      </c>
      <c r="B393" s="48" t="s">
        <v>20</v>
      </c>
      <c r="C393" s="48" t="s">
        <v>74</v>
      </c>
      <c r="D393" s="49" t="s">
        <v>75</v>
      </c>
      <c r="E393" s="53">
        <v>85085.08</v>
      </c>
      <c r="F393" s="48" t="s">
        <v>1081</v>
      </c>
      <c r="G393" s="48" t="s">
        <v>1082</v>
      </c>
      <c r="H393" s="48" t="s">
        <v>113</v>
      </c>
      <c r="I393" s="48" t="s">
        <v>130</v>
      </c>
      <c r="J393" s="51"/>
      <c r="K393" s="48" t="s">
        <v>1064</v>
      </c>
      <c r="L393" s="48" t="s">
        <v>80</v>
      </c>
      <c r="M393" s="48" t="s">
        <v>81</v>
      </c>
      <c r="N393" s="48" t="s">
        <v>952</v>
      </c>
      <c r="O393" s="48" t="s">
        <v>953</v>
      </c>
      <c r="P393" s="48" t="s">
        <v>980</v>
      </c>
      <c r="Q393" s="48" t="s">
        <v>981</v>
      </c>
      <c r="R393" s="48" t="s">
        <v>1078</v>
      </c>
      <c r="S393" s="48" t="s">
        <v>1079</v>
      </c>
      <c r="T393" s="48" t="s">
        <v>1080</v>
      </c>
      <c r="U393" s="48" t="s">
        <v>1079</v>
      </c>
      <c r="V393" s="52"/>
    </row>
    <row r="394" spans="1:22" ht="15" thickBot="1">
      <c r="A394" s="48" t="s">
        <v>1083</v>
      </c>
      <c r="B394" s="48" t="s">
        <v>20</v>
      </c>
      <c r="C394" s="48" t="s">
        <v>74</v>
      </c>
      <c r="D394" s="49" t="s">
        <v>75</v>
      </c>
      <c r="E394" s="53">
        <v>85007.679999999993</v>
      </c>
      <c r="F394" s="48" t="s">
        <v>76</v>
      </c>
      <c r="G394" s="48" t="s">
        <v>1084</v>
      </c>
      <c r="H394" s="48" t="s">
        <v>113</v>
      </c>
      <c r="I394" s="48" t="s">
        <v>130</v>
      </c>
      <c r="J394" s="51"/>
      <c r="K394" s="48" t="s">
        <v>990</v>
      </c>
      <c r="L394" s="48" t="s">
        <v>80</v>
      </c>
      <c r="M394" s="48" t="s">
        <v>81</v>
      </c>
      <c r="N394" s="48" t="s">
        <v>952</v>
      </c>
      <c r="O394" s="48" t="s">
        <v>953</v>
      </c>
      <c r="P394" s="48" t="s">
        <v>980</v>
      </c>
      <c r="Q394" s="48" t="s">
        <v>981</v>
      </c>
      <c r="R394" s="48" t="s">
        <v>1085</v>
      </c>
      <c r="S394" s="48" t="s">
        <v>1086</v>
      </c>
      <c r="T394" s="48" t="s">
        <v>1087</v>
      </c>
      <c r="U394" s="48" t="s">
        <v>1086</v>
      </c>
      <c r="V394" s="52"/>
    </row>
    <row r="395" spans="1:22" ht="15" thickBot="1">
      <c r="A395" s="48" t="s">
        <v>1088</v>
      </c>
      <c r="B395" s="48" t="s">
        <v>20</v>
      </c>
      <c r="C395" s="48" t="s">
        <v>74</v>
      </c>
      <c r="D395" s="49" t="s">
        <v>75</v>
      </c>
      <c r="E395" s="53">
        <v>75286.039999999994</v>
      </c>
      <c r="F395" s="48" t="s">
        <v>76</v>
      </c>
      <c r="G395" s="48" t="s">
        <v>1089</v>
      </c>
      <c r="H395" s="48" t="s">
        <v>95</v>
      </c>
      <c r="I395" s="48" t="s">
        <v>1090</v>
      </c>
      <c r="J395" s="51"/>
      <c r="K395" s="48" t="s">
        <v>951</v>
      </c>
      <c r="L395" s="48" t="s">
        <v>80</v>
      </c>
      <c r="M395" s="48" t="s">
        <v>81</v>
      </c>
      <c r="N395" s="48" t="s">
        <v>952</v>
      </c>
      <c r="O395" s="48" t="s">
        <v>953</v>
      </c>
      <c r="P395" s="48" t="s">
        <v>1091</v>
      </c>
      <c r="Q395" s="48" t="s">
        <v>1092</v>
      </c>
      <c r="R395" s="48" t="s">
        <v>1093</v>
      </c>
      <c r="S395" s="48" t="s">
        <v>1092</v>
      </c>
      <c r="T395" s="48" t="s">
        <v>1094</v>
      </c>
      <c r="U395" s="48" t="s">
        <v>1095</v>
      </c>
      <c r="V395" s="52"/>
    </row>
    <row r="396" spans="1:22" ht="15" thickBot="1">
      <c r="A396" s="48" t="s">
        <v>1096</v>
      </c>
      <c r="B396" s="48" t="s">
        <v>20</v>
      </c>
      <c r="C396" s="48" t="s">
        <v>74</v>
      </c>
      <c r="D396" s="49" t="s">
        <v>75</v>
      </c>
      <c r="E396" s="53">
        <v>79979.25</v>
      </c>
      <c r="F396" s="48" t="s">
        <v>76</v>
      </c>
      <c r="G396" s="48" t="s">
        <v>1097</v>
      </c>
      <c r="H396" s="48" t="s">
        <v>78</v>
      </c>
      <c r="I396" s="48" t="s">
        <v>1098</v>
      </c>
      <c r="J396" s="51"/>
      <c r="K396" s="48" t="s">
        <v>951</v>
      </c>
      <c r="L396" s="48" t="s">
        <v>80</v>
      </c>
      <c r="M396" s="48" t="s">
        <v>81</v>
      </c>
      <c r="N396" s="48" t="s">
        <v>952</v>
      </c>
      <c r="O396" s="48" t="s">
        <v>953</v>
      </c>
      <c r="P396" s="48" t="s">
        <v>1091</v>
      </c>
      <c r="Q396" s="48" t="s">
        <v>1092</v>
      </c>
      <c r="R396" s="48" t="s">
        <v>1099</v>
      </c>
      <c r="S396" s="48" t="s">
        <v>1100</v>
      </c>
      <c r="T396" s="48" t="s">
        <v>1101</v>
      </c>
      <c r="U396" s="48" t="s">
        <v>1100</v>
      </c>
      <c r="V396" s="52"/>
    </row>
    <row r="397" spans="1:22" ht="15" thickBot="1">
      <c r="A397" s="48" t="s">
        <v>1102</v>
      </c>
      <c r="B397" s="48" t="s">
        <v>20</v>
      </c>
      <c r="C397" s="48" t="s">
        <v>74</v>
      </c>
      <c r="D397" s="49" t="s">
        <v>75</v>
      </c>
      <c r="E397" s="53">
        <v>652.89</v>
      </c>
      <c r="F397" s="48" t="s">
        <v>1103</v>
      </c>
      <c r="G397" s="48" t="s">
        <v>1104</v>
      </c>
      <c r="H397" s="48" t="s">
        <v>95</v>
      </c>
      <c r="I397" s="48" t="s">
        <v>1105</v>
      </c>
      <c r="J397" s="48" t="s">
        <v>1106</v>
      </c>
      <c r="K397" s="48" t="s">
        <v>951</v>
      </c>
      <c r="L397" s="48" t="s">
        <v>80</v>
      </c>
      <c r="M397" s="48" t="s">
        <v>81</v>
      </c>
      <c r="N397" s="48" t="s">
        <v>952</v>
      </c>
      <c r="O397" s="48" t="s">
        <v>953</v>
      </c>
      <c r="P397" s="48" t="s">
        <v>1091</v>
      </c>
      <c r="Q397" s="48" t="s">
        <v>1092</v>
      </c>
      <c r="R397" s="48" t="s">
        <v>1099</v>
      </c>
      <c r="S397" s="48" t="s">
        <v>1100</v>
      </c>
      <c r="T397" s="48" t="s">
        <v>1107</v>
      </c>
      <c r="U397" s="48" t="s">
        <v>1108</v>
      </c>
      <c r="V397" s="52"/>
    </row>
    <row r="398" spans="1:22" ht="15" thickBot="1">
      <c r="A398" s="48" t="s">
        <v>1109</v>
      </c>
      <c r="B398" s="48" t="s">
        <v>20</v>
      </c>
      <c r="C398" s="48" t="s">
        <v>74</v>
      </c>
      <c r="D398" s="49" t="s">
        <v>75</v>
      </c>
      <c r="E398" s="53">
        <v>1332.05</v>
      </c>
      <c r="F398" s="48" t="s">
        <v>1103</v>
      </c>
      <c r="G398" s="48" t="s">
        <v>1104</v>
      </c>
      <c r="H398" s="48" t="s">
        <v>95</v>
      </c>
      <c r="I398" s="48" t="s">
        <v>1105</v>
      </c>
      <c r="J398" s="48" t="s">
        <v>1110</v>
      </c>
      <c r="K398" s="48" t="s">
        <v>951</v>
      </c>
      <c r="L398" s="48" t="s">
        <v>80</v>
      </c>
      <c r="M398" s="48" t="s">
        <v>81</v>
      </c>
      <c r="N398" s="48" t="s">
        <v>952</v>
      </c>
      <c r="O398" s="48" t="s">
        <v>953</v>
      </c>
      <c r="P398" s="48" t="s">
        <v>1091</v>
      </c>
      <c r="Q398" s="48" t="s">
        <v>1092</v>
      </c>
      <c r="R398" s="48" t="s">
        <v>1099</v>
      </c>
      <c r="S398" s="48" t="s">
        <v>1100</v>
      </c>
      <c r="T398" s="48" t="s">
        <v>1107</v>
      </c>
      <c r="U398" s="48" t="s">
        <v>1108</v>
      </c>
      <c r="V398" s="52"/>
    </row>
    <row r="399" spans="1:22" ht="15" thickBot="1">
      <c r="A399" s="48" t="s">
        <v>1111</v>
      </c>
      <c r="B399" s="48" t="s">
        <v>20</v>
      </c>
      <c r="C399" s="48" t="s">
        <v>74</v>
      </c>
      <c r="D399" s="49" t="s">
        <v>75</v>
      </c>
      <c r="E399" s="53">
        <v>29611.15</v>
      </c>
      <c r="F399" s="48" t="s">
        <v>1112</v>
      </c>
      <c r="G399" s="48" t="s">
        <v>1113</v>
      </c>
      <c r="H399" s="48" t="s">
        <v>95</v>
      </c>
      <c r="I399" s="48" t="s">
        <v>854</v>
      </c>
      <c r="J399" s="51"/>
      <c r="K399" s="48" t="s">
        <v>951</v>
      </c>
      <c r="L399" s="48" t="s">
        <v>80</v>
      </c>
      <c r="M399" s="48" t="s">
        <v>81</v>
      </c>
      <c r="N399" s="48" t="s">
        <v>952</v>
      </c>
      <c r="O399" s="48" t="s">
        <v>953</v>
      </c>
      <c r="P399" s="48" t="s">
        <v>1091</v>
      </c>
      <c r="Q399" s="48" t="s">
        <v>1092</v>
      </c>
      <c r="R399" s="48" t="s">
        <v>1099</v>
      </c>
      <c r="S399" s="48" t="s">
        <v>1100</v>
      </c>
      <c r="T399" s="48" t="s">
        <v>1114</v>
      </c>
      <c r="U399" s="48" t="s">
        <v>1115</v>
      </c>
      <c r="V399" s="52"/>
    </row>
    <row r="400" spans="1:22" ht="15" thickBot="1">
      <c r="A400" s="48" t="s">
        <v>1116</v>
      </c>
      <c r="B400" s="48" t="s">
        <v>20</v>
      </c>
      <c r="C400" s="48" t="s">
        <v>74</v>
      </c>
      <c r="D400" s="49" t="s">
        <v>75</v>
      </c>
      <c r="E400" s="53">
        <v>24342.240000000002</v>
      </c>
      <c r="F400" s="48" t="s">
        <v>1112</v>
      </c>
      <c r="G400" s="48" t="s">
        <v>1113</v>
      </c>
      <c r="H400" s="48" t="s">
        <v>839</v>
      </c>
      <c r="I400" s="48" t="s">
        <v>854</v>
      </c>
      <c r="J400" s="51"/>
      <c r="K400" s="48" t="s">
        <v>990</v>
      </c>
      <c r="L400" s="48" t="s">
        <v>80</v>
      </c>
      <c r="M400" s="48" t="s">
        <v>81</v>
      </c>
      <c r="N400" s="48" t="s">
        <v>952</v>
      </c>
      <c r="O400" s="48" t="s">
        <v>953</v>
      </c>
      <c r="P400" s="48" t="s">
        <v>1091</v>
      </c>
      <c r="Q400" s="48" t="s">
        <v>1092</v>
      </c>
      <c r="R400" s="48" t="s">
        <v>1099</v>
      </c>
      <c r="S400" s="48" t="s">
        <v>1100</v>
      </c>
      <c r="T400" s="48" t="s">
        <v>1114</v>
      </c>
      <c r="U400" s="48" t="s">
        <v>1115</v>
      </c>
      <c r="V400" s="52"/>
    </row>
    <row r="401" spans="1:22" ht="15" thickBot="1">
      <c r="A401" s="48" t="s">
        <v>1117</v>
      </c>
      <c r="B401" s="48" t="s">
        <v>20</v>
      </c>
      <c r="C401" s="48" t="s">
        <v>74</v>
      </c>
      <c r="D401" s="49" t="s">
        <v>75</v>
      </c>
      <c r="E401" s="53">
        <v>17985.79</v>
      </c>
      <c r="F401" s="48" t="s">
        <v>1112</v>
      </c>
      <c r="G401" s="48" t="s">
        <v>1113</v>
      </c>
      <c r="H401" s="48" t="s">
        <v>839</v>
      </c>
      <c r="I401" s="48" t="s">
        <v>854</v>
      </c>
      <c r="J401" s="51"/>
      <c r="K401" s="48" t="s">
        <v>951</v>
      </c>
      <c r="L401" s="48" t="s">
        <v>80</v>
      </c>
      <c r="M401" s="48" t="s">
        <v>81</v>
      </c>
      <c r="N401" s="48" t="s">
        <v>952</v>
      </c>
      <c r="O401" s="48" t="s">
        <v>953</v>
      </c>
      <c r="P401" s="48" t="s">
        <v>1091</v>
      </c>
      <c r="Q401" s="48" t="s">
        <v>1092</v>
      </c>
      <c r="R401" s="48" t="s">
        <v>1099</v>
      </c>
      <c r="S401" s="48" t="s">
        <v>1100</v>
      </c>
      <c r="T401" s="48" t="s">
        <v>1114</v>
      </c>
      <c r="U401" s="48" t="s">
        <v>1115</v>
      </c>
      <c r="V401" s="52"/>
    </row>
    <row r="402" spans="1:22" ht="15" thickBot="1">
      <c r="A402" s="48" t="s">
        <v>1111</v>
      </c>
      <c r="B402" s="48" t="s">
        <v>20</v>
      </c>
      <c r="C402" s="48" t="s">
        <v>74</v>
      </c>
      <c r="D402" s="49" t="s">
        <v>75</v>
      </c>
      <c r="E402" s="53">
        <v>16968.189999999999</v>
      </c>
      <c r="F402" s="48" t="s">
        <v>1112</v>
      </c>
      <c r="G402" s="48" t="s">
        <v>1118</v>
      </c>
      <c r="H402" s="48" t="s">
        <v>95</v>
      </c>
      <c r="I402" s="48" t="s">
        <v>854</v>
      </c>
      <c r="J402" s="51"/>
      <c r="K402" s="48" t="s">
        <v>951</v>
      </c>
      <c r="L402" s="48" t="s">
        <v>80</v>
      </c>
      <c r="M402" s="48" t="s">
        <v>81</v>
      </c>
      <c r="N402" s="48" t="s">
        <v>952</v>
      </c>
      <c r="O402" s="48" t="s">
        <v>953</v>
      </c>
      <c r="P402" s="48" t="s">
        <v>1091</v>
      </c>
      <c r="Q402" s="48" t="s">
        <v>1092</v>
      </c>
      <c r="R402" s="48" t="s">
        <v>1099</v>
      </c>
      <c r="S402" s="48" t="s">
        <v>1100</v>
      </c>
      <c r="T402" s="48" t="s">
        <v>1114</v>
      </c>
      <c r="U402" s="48" t="s">
        <v>1115</v>
      </c>
      <c r="V402" s="52"/>
    </row>
    <row r="403" spans="1:22" ht="15" thickBot="1">
      <c r="A403" s="48" t="s">
        <v>1119</v>
      </c>
      <c r="B403" s="48" t="s">
        <v>20</v>
      </c>
      <c r="C403" s="48" t="s">
        <v>74</v>
      </c>
      <c r="D403" s="49" t="s">
        <v>75</v>
      </c>
      <c r="E403" s="53">
        <v>2473.88</v>
      </c>
      <c r="F403" s="48" t="s">
        <v>1120</v>
      </c>
      <c r="G403" s="48" t="s">
        <v>1121</v>
      </c>
      <c r="H403" s="48" t="s">
        <v>95</v>
      </c>
      <c r="I403" s="48" t="s">
        <v>890</v>
      </c>
      <c r="J403" s="48" t="s">
        <v>1122</v>
      </c>
      <c r="K403" s="48" t="s">
        <v>951</v>
      </c>
      <c r="L403" s="48" t="s">
        <v>80</v>
      </c>
      <c r="M403" s="48" t="s">
        <v>81</v>
      </c>
      <c r="N403" s="48" t="s">
        <v>952</v>
      </c>
      <c r="O403" s="48" t="s">
        <v>953</v>
      </c>
      <c r="P403" s="48" t="s">
        <v>1091</v>
      </c>
      <c r="Q403" s="48" t="s">
        <v>1092</v>
      </c>
      <c r="R403" s="48" t="s">
        <v>1099</v>
      </c>
      <c r="S403" s="48" t="s">
        <v>1100</v>
      </c>
      <c r="T403" s="48" t="s">
        <v>1123</v>
      </c>
      <c r="U403" s="48" t="s">
        <v>1124</v>
      </c>
      <c r="V403" s="52"/>
    </row>
    <row r="404" spans="1:22" ht="15" thickBot="1">
      <c r="A404" s="48" t="s">
        <v>1125</v>
      </c>
      <c r="B404" s="48" t="s">
        <v>20</v>
      </c>
      <c r="C404" s="48" t="s">
        <v>74</v>
      </c>
      <c r="D404" s="49" t="s">
        <v>75</v>
      </c>
      <c r="E404" s="53">
        <v>3247.95</v>
      </c>
      <c r="F404" s="48" t="s">
        <v>1120</v>
      </c>
      <c r="G404" s="48" t="s">
        <v>1121</v>
      </c>
      <c r="H404" s="48" t="s">
        <v>95</v>
      </c>
      <c r="I404" s="48" t="s">
        <v>890</v>
      </c>
      <c r="J404" s="48" t="s">
        <v>1126</v>
      </c>
      <c r="K404" s="48" t="s">
        <v>951</v>
      </c>
      <c r="L404" s="48" t="s">
        <v>80</v>
      </c>
      <c r="M404" s="48" t="s">
        <v>81</v>
      </c>
      <c r="N404" s="48" t="s">
        <v>952</v>
      </c>
      <c r="O404" s="48" t="s">
        <v>953</v>
      </c>
      <c r="P404" s="48" t="s">
        <v>1091</v>
      </c>
      <c r="Q404" s="48" t="s">
        <v>1092</v>
      </c>
      <c r="R404" s="48" t="s">
        <v>1099</v>
      </c>
      <c r="S404" s="48" t="s">
        <v>1100</v>
      </c>
      <c r="T404" s="48" t="s">
        <v>1123</v>
      </c>
      <c r="U404" s="48" t="s">
        <v>1124</v>
      </c>
      <c r="V404" s="52"/>
    </row>
    <row r="405" spans="1:22" ht="15" thickBot="1">
      <c r="A405" s="48" t="s">
        <v>1127</v>
      </c>
      <c r="B405" s="48" t="s">
        <v>20</v>
      </c>
      <c r="C405" s="48" t="s">
        <v>74</v>
      </c>
      <c r="D405" s="49" t="s">
        <v>75</v>
      </c>
      <c r="E405" s="53">
        <v>1470.33</v>
      </c>
      <c r="F405" s="48" t="s">
        <v>1120</v>
      </c>
      <c r="G405" s="48" t="s">
        <v>1121</v>
      </c>
      <c r="H405" s="48" t="s">
        <v>95</v>
      </c>
      <c r="I405" s="48" t="s">
        <v>890</v>
      </c>
      <c r="J405" s="48" t="s">
        <v>1126</v>
      </c>
      <c r="K405" s="48" t="s">
        <v>951</v>
      </c>
      <c r="L405" s="48" t="s">
        <v>80</v>
      </c>
      <c r="M405" s="48" t="s">
        <v>81</v>
      </c>
      <c r="N405" s="48" t="s">
        <v>952</v>
      </c>
      <c r="O405" s="48" t="s">
        <v>953</v>
      </c>
      <c r="P405" s="48" t="s">
        <v>1091</v>
      </c>
      <c r="Q405" s="48" t="s">
        <v>1092</v>
      </c>
      <c r="R405" s="48" t="s">
        <v>1099</v>
      </c>
      <c r="S405" s="48" t="s">
        <v>1100</v>
      </c>
      <c r="T405" s="48" t="s">
        <v>1123</v>
      </c>
      <c r="U405" s="48" t="s">
        <v>1124</v>
      </c>
      <c r="V405" s="52"/>
    </row>
    <row r="406" spans="1:22" ht="15" thickBot="1">
      <c r="A406" s="48" t="s">
        <v>1013</v>
      </c>
      <c r="B406" s="48" t="s">
        <v>20</v>
      </c>
      <c r="C406" s="48" t="s">
        <v>74</v>
      </c>
      <c r="D406" s="49" t="s">
        <v>75</v>
      </c>
      <c r="E406" s="53">
        <v>9268.61</v>
      </c>
      <c r="F406" s="48" t="s">
        <v>1120</v>
      </c>
      <c r="G406" s="48" t="s">
        <v>1121</v>
      </c>
      <c r="H406" s="48" t="s">
        <v>95</v>
      </c>
      <c r="I406" s="48" t="s">
        <v>890</v>
      </c>
      <c r="J406" s="48" t="s">
        <v>1122</v>
      </c>
      <c r="K406" s="48" t="s">
        <v>951</v>
      </c>
      <c r="L406" s="48" t="s">
        <v>80</v>
      </c>
      <c r="M406" s="48" t="s">
        <v>81</v>
      </c>
      <c r="N406" s="48" t="s">
        <v>952</v>
      </c>
      <c r="O406" s="48" t="s">
        <v>953</v>
      </c>
      <c r="P406" s="48" t="s">
        <v>1091</v>
      </c>
      <c r="Q406" s="48" t="s">
        <v>1092</v>
      </c>
      <c r="R406" s="48" t="s">
        <v>1099</v>
      </c>
      <c r="S406" s="48" t="s">
        <v>1100</v>
      </c>
      <c r="T406" s="48" t="s">
        <v>1123</v>
      </c>
      <c r="U406" s="48" t="s">
        <v>1124</v>
      </c>
      <c r="V406" s="52"/>
    </row>
    <row r="407" spans="1:22" ht="15" thickBot="1">
      <c r="A407" s="48" t="s">
        <v>969</v>
      </c>
      <c r="B407" s="48" t="s">
        <v>20</v>
      </c>
      <c r="C407" s="48" t="s">
        <v>74</v>
      </c>
      <c r="D407" s="49" t="s">
        <v>75</v>
      </c>
      <c r="E407" s="53">
        <v>13836.09</v>
      </c>
      <c r="F407" s="48" t="s">
        <v>1120</v>
      </c>
      <c r="G407" s="48" t="s">
        <v>1121</v>
      </c>
      <c r="H407" s="48" t="s">
        <v>839</v>
      </c>
      <c r="I407" s="48" t="s">
        <v>890</v>
      </c>
      <c r="J407" s="48" t="s">
        <v>1126</v>
      </c>
      <c r="K407" s="48" t="s">
        <v>951</v>
      </c>
      <c r="L407" s="48" t="s">
        <v>80</v>
      </c>
      <c r="M407" s="48" t="s">
        <v>81</v>
      </c>
      <c r="N407" s="48" t="s">
        <v>952</v>
      </c>
      <c r="O407" s="48" t="s">
        <v>953</v>
      </c>
      <c r="P407" s="48" t="s">
        <v>1091</v>
      </c>
      <c r="Q407" s="48" t="s">
        <v>1092</v>
      </c>
      <c r="R407" s="48" t="s">
        <v>1099</v>
      </c>
      <c r="S407" s="48" t="s">
        <v>1100</v>
      </c>
      <c r="T407" s="48" t="s">
        <v>1123</v>
      </c>
      <c r="U407" s="48" t="s">
        <v>1124</v>
      </c>
      <c r="V407" s="52"/>
    </row>
    <row r="408" spans="1:22" ht="15" thickBot="1">
      <c r="A408" s="48" t="s">
        <v>970</v>
      </c>
      <c r="B408" s="48" t="s">
        <v>20</v>
      </c>
      <c r="C408" s="48" t="s">
        <v>74</v>
      </c>
      <c r="D408" s="49" t="s">
        <v>75</v>
      </c>
      <c r="E408" s="53">
        <v>2940.67</v>
      </c>
      <c r="F408" s="48" t="s">
        <v>1120</v>
      </c>
      <c r="G408" s="48" t="s">
        <v>1121</v>
      </c>
      <c r="H408" s="48" t="s">
        <v>95</v>
      </c>
      <c r="I408" s="48" t="s">
        <v>890</v>
      </c>
      <c r="J408" s="48" t="s">
        <v>1122</v>
      </c>
      <c r="K408" s="48" t="s">
        <v>951</v>
      </c>
      <c r="L408" s="48" t="s">
        <v>80</v>
      </c>
      <c r="M408" s="48" t="s">
        <v>81</v>
      </c>
      <c r="N408" s="48" t="s">
        <v>952</v>
      </c>
      <c r="O408" s="48" t="s">
        <v>953</v>
      </c>
      <c r="P408" s="48" t="s">
        <v>1091</v>
      </c>
      <c r="Q408" s="48" t="s">
        <v>1092</v>
      </c>
      <c r="R408" s="48" t="s">
        <v>1099</v>
      </c>
      <c r="S408" s="48" t="s">
        <v>1100</v>
      </c>
      <c r="T408" s="48" t="s">
        <v>1123</v>
      </c>
      <c r="U408" s="48" t="s">
        <v>1124</v>
      </c>
      <c r="V408" s="52"/>
    </row>
    <row r="409" spans="1:22" ht="15" thickBot="1">
      <c r="A409" s="48" t="s">
        <v>1128</v>
      </c>
      <c r="B409" s="48" t="s">
        <v>20</v>
      </c>
      <c r="C409" s="48" t="s">
        <v>74</v>
      </c>
      <c r="D409" s="49" t="s">
        <v>75</v>
      </c>
      <c r="E409" s="53">
        <v>2203.5</v>
      </c>
      <c r="F409" s="48" t="s">
        <v>1120</v>
      </c>
      <c r="G409" s="48" t="s">
        <v>1121</v>
      </c>
      <c r="H409" s="48" t="s">
        <v>95</v>
      </c>
      <c r="I409" s="48" t="s">
        <v>890</v>
      </c>
      <c r="J409" s="48" t="s">
        <v>1126</v>
      </c>
      <c r="K409" s="48" t="s">
        <v>951</v>
      </c>
      <c r="L409" s="48" t="s">
        <v>80</v>
      </c>
      <c r="M409" s="48" t="s">
        <v>81</v>
      </c>
      <c r="N409" s="48" t="s">
        <v>952</v>
      </c>
      <c r="O409" s="48" t="s">
        <v>953</v>
      </c>
      <c r="P409" s="48" t="s">
        <v>1091</v>
      </c>
      <c r="Q409" s="48" t="s">
        <v>1092</v>
      </c>
      <c r="R409" s="48" t="s">
        <v>1099</v>
      </c>
      <c r="S409" s="48" t="s">
        <v>1100</v>
      </c>
      <c r="T409" s="48" t="s">
        <v>1123</v>
      </c>
      <c r="U409" s="48" t="s">
        <v>1124</v>
      </c>
      <c r="V409" s="52"/>
    </row>
    <row r="410" spans="1:22" ht="15" thickBot="1">
      <c r="A410" s="48" t="s">
        <v>1129</v>
      </c>
      <c r="B410" s="48" t="s">
        <v>20</v>
      </c>
      <c r="C410" s="48" t="s">
        <v>74</v>
      </c>
      <c r="D410" s="49" t="s">
        <v>75</v>
      </c>
      <c r="E410" s="53">
        <v>61765.06</v>
      </c>
      <c r="F410" s="48" t="s">
        <v>1130</v>
      </c>
      <c r="G410" s="48" t="s">
        <v>1131</v>
      </c>
      <c r="H410" s="48" t="s">
        <v>95</v>
      </c>
      <c r="I410" s="48" t="s">
        <v>790</v>
      </c>
      <c r="J410" s="51"/>
      <c r="K410" s="48" t="s">
        <v>951</v>
      </c>
      <c r="L410" s="48" t="s">
        <v>80</v>
      </c>
      <c r="M410" s="48" t="s">
        <v>81</v>
      </c>
      <c r="N410" s="48" t="s">
        <v>952</v>
      </c>
      <c r="O410" s="48" t="s">
        <v>953</v>
      </c>
      <c r="P410" s="48" t="s">
        <v>1091</v>
      </c>
      <c r="Q410" s="48" t="s">
        <v>1092</v>
      </c>
      <c r="R410" s="48" t="s">
        <v>1132</v>
      </c>
      <c r="S410" s="48" t="s">
        <v>1133</v>
      </c>
      <c r="T410" s="48" t="s">
        <v>1134</v>
      </c>
      <c r="U410" s="48" t="s">
        <v>1133</v>
      </c>
      <c r="V410" s="52"/>
    </row>
    <row r="411" spans="1:22" ht="15" thickBot="1">
      <c r="A411" s="48" t="s">
        <v>1135</v>
      </c>
      <c r="B411" s="48" t="s">
        <v>20</v>
      </c>
      <c r="C411" s="48" t="s">
        <v>74</v>
      </c>
      <c r="D411" s="49" t="s">
        <v>75</v>
      </c>
      <c r="E411" s="53">
        <v>6902.97</v>
      </c>
      <c r="F411" s="48" t="s">
        <v>819</v>
      </c>
      <c r="G411" s="48" t="s">
        <v>1136</v>
      </c>
      <c r="H411" s="48" t="s">
        <v>78</v>
      </c>
      <c r="I411" s="48" t="s">
        <v>821</v>
      </c>
      <c r="J411" s="51"/>
      <c r="K411" s="48" t="s">
        <v>951</v>
      </c>
      <c r="L411" s="48" t="s">
        <v>80</v>
      </c>
      <c r="M411" s="48" t="s">
        <v>81</v>
      </c>
      <c r="N411" s="48" t="s">
        <v>952</v>
      </c>
      <c r="O411" s="48" t="s">
        <v>953</v>
      </c>
      <c r="P411" s="48" t="s">
        <v>1091</v>
      </c>
      <c r="Q411" s="48" t="s">
        <v>1092</v>
      </c>
      <c r="R411" s="48" t="s">
        <v>1132</v>
      </c>
      <c r="S411" s="48" t="s">
        <v>1133</v>
      </c>
      <c r="T411" s="48" t="s">
        <v>1134</v>
      </c>
      <c r="U411" s="48" t="s">
        <v>1133</v>
      </c>
      <c r="V411" s="52"/>
    </row>
    <row r="412" spans="1:22" ht="15" thickBot="1">
      <c r="A412" s="48" t="s">
        <v>972</v>
      </c>
      <c r="B412" s="48" t="s">
        <v>20</v>
      </c>
      <c r="C412" s="48" t="s">
        <v>74</v>
      </c>
      <c r="D412" s="49" t="s">
        <v>75</v>
      </c>
      <c r="E412" s="53">
        <v>16362.18</v>
      </c>
      <c r="F412" s="48" t="s">
        <v>1137</v>
      </c>
      <c r="G412" s="48" t="s">
        <v>1138</v>
      </c>
      <c r="H412" s="48" t="s">
        <v>78</v>
      </c>
      <c r="I412" s="48" t="s">
        <v>790</v>
      </c>
      <c r="J412" s="51"/>
      <c r="K412" s="48" t="s">
        <v>951</v>
      </c>
      <c r="L412" s="48" t="s">
        <v>80</v>
      </c>
      <c r="M412" s="48" t="s">
        <v>81</v>
      </c>
      <c r="N412" s="48" t="s">
        <v>952</v>
      </c>
      <c r="O412" s="48" t="s">
        <v>953</v>
      </c>
      <c r="P412" s="48" t="s">
        <v>1091</v>
      </c>
      <c r="Q412" s="48" t="s">
        <v>1092</v>
      </c>
      <c r="R412" s="48" t="s">
        <v>1132</v>
      </c>
      <c r="S412" s="48" t="s">
        <v>1133</v>
      </c>
      <c r="T412" s="48" t="s">
        <v>1134</v>
      </c>
      <c r="U412" s="48" t="s">
        <v>1133</v>
      </c>
      <c r="V412" s="52"/>
    </row>
    <row r="413" spans="1:22" ht="15" thickBot="1">
      <c r="A413" s="48" t="s">
        <v>972</v>
      </c>
      <c r="B413" s="48" t="s">
        <v>20</v>
      </c>
      <c r="C413" s="48" t="s">
        <v>74</v>
      </c>
      <c r="D413" s="49" t="s">
        <v>75</v>
      </c>
      <c r="E413" s="53">
        <v>16362.18</v>
      </c>
      <c r="F413" s="48" t="s">
        <v>1139</v>
      </c>
      <c r="G413" s="48" t="s">
        <v>1140</v>
      </c>
      <c r="H413" s="48" t="s">
        <v>78</v>
      </c>
      <c r="I413" s="48" t="s">
        <v>1141</v>
      </c>
      <c r="J413" s="51"/>
      <c r="K413" s="48" t="s">
        <v>951</v>
      </c>
      <c r="L413" s="48" t="s">
        <v>80</v>
      </c>
      <c r="M413" s="48" t="s">
        <v>81</v>
      </c>
      <c r="N413" s="48" t="s">
        <v>952</v>
      </c>
      <c r="O413" s="48" t="s">
        <v>953</v>
      </c>
      <c r="P413" s="48" t="s">
        <v>1091</v>
      </c>
      <c r="Q413" s="48" t="s">
        <v>1092</v>
      </c>
      <c r="R413" s="48" t="s">
        <v>1132</v>
      </c>
      <c r="S413" s="48" t="s">
        <v>1133</v>
      </c>
      <c r="T413" s="48" t="s">
        <v>1142</v>
      </c>
      <c r="U413" s="48" t="s">
        <v>1143</v>
      </c>
      <c r="V413" s="52"/>
    </row>
    <row r="414" spans="1:22" ht="15" thickBot="1">
      <c r="A414" s="48" t="s">
        <v>1144</v>
      </c>
      <c r="B414" s="48" t="s">
        <v>20</v>
      </c>
      <c r="C414" s="48" t="s">
        <v>74</v>
      </c>
      <c r="D414" s="49" t="s">
        <v>75</v>
      </c>
      <c r="E414" s="53">
        <v>26822.43</v>
      </c>
      <c r="F414" s="48" t="s">
        <v>76</v>
      </c>
      <c r="G414" s="48" t="s">
        <v>1145</v>
      </c>
      <c r="H414" s="48" t="s">
        <v>95</v>
      </c>
      <c r="I414" s="48" t="s">
        <v>865</v>
      </c>
      <c r="J414" s="51"/>
      <c r="K414" s="48" t="s">
        <v>951</v>
      </c>
      <c r="L414" s="48" t="s">
        <v>80</v>
      </c>
      <c r="M414" s="48" t="s">
        <v>81</v>
      </c>
      <c r="N414" s="48" t="s">
        <v>952</v>
      </c>
      <c r="O414" s="48" t="s">
        <v>953</v>
      </c>
      <c r="P414" s="48" t="s">
        <v>1091</v>
      </c>
      <c r="Q414" s="48" t="s">
        <v>1092</v>
      </c>
      <c r="R414" s="48" t="s">
        <v>1132</v>
      </c>
      <c r="S414" s="48" t="s">
        <v>1133</v>
      </c>
      <c r="T414" s="48" t="s">
        <v>1146</v>
      </c>
      <c r="U414" s="48" t="s">
        <v>1147</v>
      </c>
      <c r="V414" s="52"/>
    </row>
    <row r="415" spans="1:22" ht="15" thickBot="1">
      <c r="A415" s="48" t="s">
        <v>1148</v>
      </c>
      <c r="B415" s="48" t="s">
        <v>20</v>
      </c>
      <c r="C415" s="48" t="s">
        <v>74</v>
      </c>
      <c r="D415" s="49" t="s">
        <v>75</v>
      </c>
      <c r="E415" s="53">
        <v>23529.93</v>
      </c>
      <c r="F415" s="48" t="s">
        <v>876</v>
      </c>
      <c r="G415" s="48" t="s">
        <v>1145</v>
      </c>
      <c r="H415" s="48" t="s">
        <v>95</v>
      </c>
      <c r="I415" s="48" t="s">
        <v>1149</v>
      </c>
      <c r="J415" s="48" t="s">
        <v>1150</v>
      </c>
      <c r="K415" s="48" t="s">
        <v>951</v>
      </c>
      <c r="L415" s="48" t="s">
        <v>80</v>
      </c>
      <c r="M415" s="48" t="s">
        <v>81</v>
      </c>
      <c r="N415" s="48" t="s">
        <v>952</v>
      </c>
      <c r="O415" s="48" t="s">
        <v>953</v>
      </c>
      <c r="P415" s="48" t="s">
        <v>1091</v>
      </c>
      <c r="Q415" s="48" t="s">
        <v>1092</v>
      </c>
      <c r="R415" s="48" t="s">
        <v>1132</v>
      </c>
      <c r="S415" s="48" t="s">
        <v>1133</v>
      </c>
      <c r="T415" s="48" t="s">
        <v>1146</v>
      </c>
      <c r="U415" s="48" t="s">
        <v>1147</v>
      </c>
      <c r="V415" s="52"/>
    </row>
    <row r="416" spans="1:22" ht="15" thickBot="1">
      <c r="A416" s="48" t="s">
        <v>1135</v>
      </c>
      <c r="B416" s="48" t="s">
        <v>20</v>
      </c>
      <c r="C416" s="48" t="s">
        <v>74</v>
      </c>
      <c r="D416" s="49" t="s">
        <v>75</v>
      </c>
      <c r="E416" s="53">
        <v>13805.95</v>
      </c>
      <c r="F416" s="48" t="s">
        <v>1151</v>
      </c>
      <c r="G416" s="48" t="s">
        <v>1152</v>
      </c>
      <c r="H416" s="48" t="s">
        <v>78</v>
      </c>
      <c r="I416" s="48" t="s">
        <v>1153</v>
      </c>
      <c r="J416" s="51"/>
      <c r="K416" s="48" t="s">
        <v>951</v>
      </c>
      <c r="L416" s="48" t="s">
        <v>80</v>
      </c>
      <c r="M416" s="48" t="s">
        <v>81</v>
      </c>
      <c r="N416" s="48" t="s">
        <v>952</v>
      </c>
      <c r="O416" s="48" t="s">
        <v>953</v>
      </c>
      <c r="P416" s="48" t="s">
        <v>1091</v>
      </c>
      <c r="Q416" s="48" t="s">
        <v>1092</v>
      </c>
      <c r="R416" s="48" t="s">
        <v>1132</v>
      </c>
      <c r="S416" s="48" t="s">
        <v>1133</v>
      </c>
      <c r="T416" s="48" t="s">
        <v>1154</v>
      </c>
      <c r="U416" s="48" t="s">
        <v>1155</v>
      </c>
      <c r="V416" s="52"/>
    </row>
    <row r="417" spans="1:22" ht="15" thickBot="1">
      <c r="A417" s="48" t="s">
        <v>1013</v>
      </c>
      <c r="B417" s="48" t="s">
        <v>20</v>
      </c>
      <c r="C417" s="48" t="s">
        <v>74</v>
      </c>
      <c r="D417" s="49" t="s">
        <v>75</v>
      </c>
      <c r="E417" s="53">
        <v>5221.32</v>
      </c>
      <c r="F417" s="48" t="s">
        <v>1151</v>
      </c>
      <c r="G417" s="48" t="s">
        <v>1152</v>
      </c>
      <c r="H417" s="48" t="s">
        <v>95</v>
      </c>
      <c r="I417" s="48" t="s">
        <v>1156</v>
      </c>
      <c r="J417" s="51"/>
      <c r="K417" s="48" t="s">
        <v>951</v>
      </c>
      <c r="L417" s="48" t="s">
        <v>80</v>
      </c>
      <c r="M417" s="48" t="s">
        <v>81</v>
      </c>
      <c r="N417" s="48" t="s">
        <v>952</v>
      </c>
      <c r="O417" s="48" t="s">
        <v>953</v>
      </c>
      <c r="P417" s="48" t="s">
        <v>1091</v>
      </c>
      <c r="Q417" s="48" t="s">
        <v>1092</v>
      </c>
      <c r="R417" s="48" t="s">
        <v>1132</v>
      </c>
      <c r="S417" s="48" t="s">
        <v>1133</v>
      </c>
      <c r="T417" s="48" t="s">
        <v>1154</v>
      </c>
      <c r="U417" s="48" t="s">
        <v>1155</v>
      </c>
      <c r="V417" s="52"/>
    </row>
    <row r="418" spans="1:22" ht="15" thickBot="1">
      <c r="A418" s="48" t="s">
        <v>1157</v>
      </c>
      <c r="B418" s="48" t="s">
        <v>20</v>
      </c>
      <c r="C418" s="48" t="s">
        <v>74</v>
      </c>
      <c r="D418" s="49" t="s">
        <v>75</v>
      </c>
      <c r="E418" s="53">
        <v>21135.71</v>
      </c>
      <c r="F418" s="48" t="s">
        <v>557</v>
      </c>
      <c r="G418" s="48" t="s">
        <v>1158</v>
      </c>
      <c r="H418" s="48" t="s">
        <v>95</v>
      </c>
      <c r="I418" s="48" t="s">
        <v>551</v>
      </c>
      <c r="J418" s="51"/>
      <c r="K418" s="48" t="s">
        <v>951</v>
      </c>
      <c r="L418" s="48" t="s">
        <v>80</v>
      </c>
      <c r="M418" s="48" t="s">
        <v>81</v>
      </c>
      <c r="N418" s="48" t="s">
        <v>952</v>
      </c>
      <c r="O418" s="48" t="s">
        <v>953</v>
      </c>
      <c r="P418" s="48" t="s">
        <v>1091</v>
      </c>
      <c r="Q418" s="48" t="s">
        <v>1092</v>
      </c>
      <c r="R418" s="48" t="s">
        <v>1159</v>
      </c>
      <c r="S418" s="48" t="s">
        <v>1160</v>
      </c>
      <c r="T418" s="48" t="s">
        <v>1161</v>
      </c>
      <c r="U418" s="48" t="s">
        <v>1160</v>
      </c>
      <c r="V418" s="52"/>
    </row>
    <row r="419" spans="1:22" ht="15" thickBot="1">
      <c r="A419" s="48" t="s">
        <v>1162</v>
      </c>
      <c r="B419" s="48" t="s">
        <v>20</v>
      </c>
      <c r="C419" s="48" t="s">
        <v>74</v>
      </c>
      <c r="D419" s="49" t="s">
        <v>75</v>
      </c>
      <c r="E419" s="53">
        <v>88941.42</v>
      </c>
      <c r="F419" s="48" t="s">
        <v>560</v>
      </c>
      <c r="G419" s="48" t="s">
        <v>1163</v>
      </c>
      <c r="H419" s="48" t="s">
        <v>113</v>
      </c>
      <c r="I419" s="48" t="s">
        <v>551</v>
      </c>
      <c r="J419" s="51"/>
      <c r="K419" s="48" t="s">
        <v>1164</v>
      </c>
      <c r="L419" s="48" t="s">
        <v>80</v>
      </c>
      <c r="M419" s="48" t="s">
        <v>81</v>
      </c>
      <c r="N419" s="48" t="s">
        <v>952</v>
      </c>
      <c r="O419" s="48" t="s">
        <v>953</v>
      </c>
      <c r="P419" s="48" t="s">
        <v>1091</v>
      </c>
      <c r="Q419" s="48" t="s">
        <v>1092</v>
      </c>
      <c r="R419" s="48" t="s">
        <v>1159</v>
      </c>
      <c r="S419" s="48" t="s">
        <v>1160</v>
      </c>
      <c r="T419" s="48" t="s">
        <v>1161</v>
      </c>
      <c r="U419" s="48" t="s">
        <v>1160</v>
      </c>
      <c r="V419" s="52"/>
    </row>
    <row r="420" spans="1:22" ht="15" thickBot="1">
      <c r="A420" s="48" t="s">
        <v>1165</v>
      </c>
      <c r="B420" s="48" t="s">
        <v>20</v>
      </c>
      <c r="C420" s="48" t="s">
        <v>74</v>
      </c>
      <c r="D420" s="49" t="s">
        <v>75</v>
      </c>
      <c r="E420" s="53">
        <v>28425.96</v>
      </c>
      <c r="F420" s="48" t="s">
        <v>76</v>
      </c>
      <c r="G420" s="48" t="s">
        <v>1166</v>
      </c>
      <c r="H420" s="48" t="s">
        <v>95</v>
      </c>
      <c r="I420" s="48" t="s">
        <v>832</v>
      </c>
      <c r="J420" s="51"/>
      <c r="K420" s="48" t="s">
        <v>951</v>
      </c>
      <c r="L420" s="48" t="s">
        <v>80</v>
      </c>
      <c r="M420" s="48" t="s">
        <v>81</v>
      </c>
      <c r="N420" s="48" t="s">
        <v>952</v>
      </c>
      <c r="O420" s="48" t="s">
        <v>953</v>
      </c>
      <c r="P420" s="48" t="s">
        <v>1091</v>
      </c>
      <c r="Q420" s="48" t="s">
        <v>1092</v>
      </c>
      <c r="R420" s="48" t="s">
        <v>1167</v>
      </c>
      <c r="S420" s="48" t="s">
        <v>1168</v>
      </c>
      <c r="T420" s="48" t="s">
        <v>1169</v>
      </c>
      <c r="U420" s="48" t="s">
        <v>1168</v>
      </c>
      <c r="V420" s="52"/>
    </row>
    <row r="421" spans="1:22" ht="15" thickBot="1">
      <c r="A421" s="48" t="s">
        <v>1170</v>
      </c>
      <c r="B421" s="48" t="s">
        <v>20</v>
      </c>
      <c r="C421" s="48" t="s">
        <v>74</v>
      </c>
      <c r="D421" s="49" t="s">
        <v>75</v>
      </c>
      <c r="E421" s="53">
        <v>73449.850000000006</v>
      </c>
      <c r="F421" s="48" t="s">
        <v>76</v>
      </c>
      <c r="G421" s="48" t="s">
        <v>1166</v>
      </c>
      <c r="H421" s="48" t="s">
        <v>95</v>
      </c>
      <c r="I421" s="48" t="s">
        <v>832</v>
      </c>
      <c r="J421" s="51"/>
      <c r="K421" s="48" t="s">
        <v>951</v>
      </c>
      <c r="L421" s="48" t="s">
        <v>80</v>
      </c>
      <c r="M421" s="48" t="s">
        <v>81</v>
      </c>
      <c r="N421" s="48" t="s">
        <v>952</v>
      </c>
      <c r="O421" s="48" t="s">
        <v>953</v>
      </c>
      <c r="P421" s="48" t="s">
        <v>1091</v>
      </c>
      <c r="Q421" s="48" t="s">
        <v>1092</v>
      </c>
      <c r="R421" s="48" t="s">
        <v>1167</v>
      </c>
      <c r="S421" s="48" t="s">
        <v>1168</v>
      </c>
      <c r="T421" s="48" t="s">
        <v>1169</v>
      </c>
      <c r="U421" s="48" t="s">
        <v>1168</v>
      </c>
      <c r="V421" s="52"/>
    </row>
    <row r="422" spans="1:22" ht="15" thickBot="1">
      <c r="A422" s="48" t="s">
        <v>1171</v>
      </c>
      <c r="B422" s="48" t="s">
        <v>20</v>
      </c>
      <c r="C422" s="48" t="s">
        <v>74</v>
      </c>
      <c r="D422" s="49" t="s">
        <v>75</v>
      </c>
      <c r="E422" s="53">
        <v>12995.61</v>
      </c>
      <c r="F422" s="48" t="s">
        <v>918</v>
      </c>
      <c r="G422" s="48" t="s">
        <v>1172</v>
      </c>
      <c r="H422" s="48" t="s">
        <v>95</v>
      </c>
      <c r="I422" s="48" t="s">
        <v>978</v>
      </c>
      <c r="J422" s="51"/>
      <c r="K422" s="48" t="s">
        <v>951</v>
      </c>
      <c r="L422" s="48" t="s">
        <v>80</v>
      </c>
      <c r="M422" s="48" t="s">
        <v>81</v>
      </c>
      <c r="N422" s="48" t="s">
        <v>952</v>
      </c>
      <c r="O422" s="48" t="s">
        <v>953</v>
      </c>
      <c r="P422" s="48" t="s">
        <v>1091</v>
      </c>
      <c r="Q422" s="48" t="s">
        <v>1092</v>
      </c>
      <c r="R422" s="48" t="s">
        <v>1167</v>
      </c>
      <c r="S422" s="48" t="s">
        <v>1168</v>
      </c>
      <c r="T422" s="48" t="s">
        <v>1169</v>
      </c>
      <c r="U422" s="48" t="s">
        <v>1168</v>
      </c>
      <c r="V422" s="52"/>
    </row>
    <row r="423" spans="1:22" ht="15" thickBot="1">
      <c r="A423" s="48" t="s">
        <v>1116</v>
      </c>
      <c r="B423" s="48" t="s">
        <v>20</v>
      </c>
      <c r="C423" s="48" t="s">
        <v>74</v>
      </c>
      <c r="D423" s="49" t="s">
        <v>75</v>
      </c>
      <c r="E423" s="53">
        <v>34748.730000000003</v>
      </c>
      <c r="F423" s="48" t="s">
        <v>918</v>
      </c>
      <c r="G423" s="48" t="s">
        <v>1172</v>
      </c>
      <c r="H423" s="48" t="s">
        <v>839</v>
      </c>
      <c r="I423" s="48" t="s">
        <v>1173</v>
      </c>
      <c r="J423" s="51"/>
      <c r="K423" s="48" t="s">
        <v>990</v>
      </c>
      <c r="L423" s="48" t="s">
        <v>80</v>
      </c>
      <c r="M423" s="48" t="s">
        <v>81</v>
      </c>
      <c r="N423" s="48" t="s">
        <v>952</v>
      </c>
      <c r="O423" s="48" t="s">
        <v>953</v>
      </c>
      <c r="P423" s="48" t="s">
        <v>1091</v>
      </c>
      <c r="Q423" s="48" t="s">
        <v>1092</v>
      </c>
      <c r="R423" s="48" t="s">
        <v>1167</v>
      </c>
      <c r="S423" s="48" t="s">
        <v>1168</v>
      </c>
      <c r="T423" s="48" t="s">
        <v>1169</v>
      </c>
      <c r="U423" s="48" t="s">
        <v>1168</v>
      </c>
      <c r="V423" s="52"/>
    </row>
    <row r="424" spans="1:22" ht="15" thickBot="1">
      <c r="A424" s="48" t="s">
        <v>1174</v>
      </c>
      <c r="B424" s="48" t="s">
        <v>20</v>
      </c>
      <c r="C424" s="48" t="s">
        <v>74</v>
      </c>
      <c r="D424" s="49" t="s">
        <v>75</v>
      </c>
      <c r="E424" s="53">
        <v>21251.96</v>
      </c>
      <c r="F424" s="48" t="s">
        <v>918</v>
      </c>
      <c r="G424" s="48" t="s">
        <v>1172</v>
      </c>
      <c r="H424" s="48" t="s">
        <v>113</v>
      </c>
      <c r="I424" s="48" t="s">
        <v>1173</v>
      </c>
      <c r="J424" s="51"/>
      <c r="K424" s="48" t="s">
        <v>951</v>
      </c>
      <c r="L424" s="48" t="s">
        <v>80</v>
      </c>
      <c r="M424" s="48" t="s">
        <v>81</v>
      </c>
      <c r="N424" s="48" t="s">
        <v>952</v>
      </c>
      <c r="O424" s="48" t="s">
        <v>953</v>
      </c>
      <c r="P424" s="48" t="s">
        <v>1091</v>
      </c>
      <c r="Q424" s="48" t="s">
        <v>1092</v>
      </c>
      <c r="R424" s="48" t="s">
        <v>1167</v>
      </c>
      <c r="S424" s="48" t="s">
        <v>1168</v>
      </c>
      <c r="T424" s="48" t="s">
        <v>1169</v>
      </c>
      <c r="U424" s="48" t="s">
        <v>1168</v>
      </c>
      <c r="V424" s="52"/>
    </row>
    <row r="425" spans="1:22" ht="15" thickBot="1">
      <c r="A425" s="48" t="s">
        <v>1116</v>
      </c>
      <c r="B425" s="48" t="s">
        <v>20</v>
      </c>
      <c r="C425" s="48" t="s">
        <v>74</v>
      </c>
      <c r="D425" s="49" t="s">
        <v>75</v>
      </c>
      <c r="E425" s="53">
        <v>5203.24</v>
      </c>
      <c r="F425" s="48" t="s">
        <v>918</v>
      </c>
      <c r="G425" s="48" t="s">
        <v>1172</v>
      </c>
      <c r="H425" s="48" t="s">
        <v>839</v>
      </c>
      <c r="I425" s="48" t="s">
        <v>1173</v>
      </c>
      <c r="J425" s="51"/>
      <c r="K425" s="48" t="s">
        <v>1064</v>
      </c>
      <c r="L425" s="48" t="s">
        <v>80</v>
      </c>
      <c r="M425" s="48" t="s">
        <v>81</v>
      </c>
      <c r="N425" s="48" t="s">
        <v>952</v>
      </c>
      <c r="O425" s="48" t="s">
        <v>953</v>
      </c>
      <c r="P425" s="48" t="s">
        <v>1091</v>
      </c>
      <c r="Q425" s="48" t="s">
        <v>1092</v>
      </c>
      <c r="R425" s="48" t="s">
        <v>1167</v>
      </c>
      <c r="S425" s="48" t="s">
        <v>1168</v>
      </c>
      <c r="T425" s="48" t="s">
        <v>1169</v>
      </c>
      <c r="U425" s="48" t="s">
        <v>1168</v>
      </c>
      <c r="V425" s="52"/>
    </row>
    <row r="426" spans="1:22" ht="15" thickBot="1">
      <c r="A426" s="48" t="s">
        <v>1125</v>
      </c>
      <c r="B426" s="48" t="s">
        <v>20</v>
      </c>
      <c r="C426" s="48" t="s">
        <v>74</v>
      </c>
      <c r="D426" s="49" t="s">
        <v>75</v>
      </c>
      <c r="E426" s="53">
        <v>2598.34</v>
      </c>
      <c r="F426" s="48" t="s">
        <v>918</v>
      </c>
      <c r="G426" s="48" t="s">
        <v>1172</v>
      </c>
      <c r="H426" s="48" t="s">
        <v>95</v>
      </c>
      <c r="I426" s="48" t="s">
        <v>1173</v>
      </c>
      <c r="J426" s="51"/>
      <c r="K426" s="48" t="s">
        <v>951</v>
      </c>
      <c r="L426" s="48" t="s">
        <v>80</v>
      </c>
      <c r="M426" s="48" t="s">
        <v>81</v>
      </c>
      <c r="N426" s="48" t="s">
        <v>952</v>
      </c>
      <c r="O426" s="48" t="s">
        <v>953</v>
      </c>
      <c r="P426" s="48" t="s">
        <v>1091</v>
      </c>
      <c r="Q426" s="48" t="s">
        <v>1092</v>
      </c>
      <c r="R426" s="48" t="s">
        <v>1167</v>
      </c>
      <c r="S426" s="48" t="s">
        <v>1168</v>
      </c>
      <c r="T426" s="48" t="s">
        <v>1169</v>
      </c>
      <c r="U426" s="48" t="s">
        <v>1168</v>
      </c>
      <c r="V426" s="52"/>
    </row>
    <row r="427" spans="1:22" ht="15" thickBot="1">
      <c r="A427" s="48" t="s">
        <v>1175</v>
      </c>
      <c r="B427" s="48" t="s">
        <v>20</v>
      </c>
      <c r="C427" s="48" t="s">
        <v>74</v>
      </c>
      <c r="D427" s="49" t="s">
        <v>75</v>
      </c>
      <c r="E427" s="53">
        <v>75286.039999999994</v>
      </c>
      <c r="F427" s="48" t="s">
        <v>76</v>
      </c>
      <c r="G427" s="48" t="s">
        <v>1176</v>
      </c>
      <c r="H427" s="48" t="s">
        <v>95</v>
      </c>
      <c r="I427" s="48" t="s">
        <v>748</v>
      </c>
      <c r="J427" s="51"/>
      <c r="K427" s="48" t="s">
        <v>951</v>
      </c>
      <c r="L427" s="48" t="s">
        <v>80</v>
      </c>
      <c r="M427" s="48" t="s">
        <v>81</v>
      </c>
      <c r="N427" s="48" t="s">
        <v>952</v>
      </c>
      <c r="O427" s="48" t="s">
        <v>953</v>
      </c>
      <c r="P427" s="48" t="s">
        <v>1177</v>
      </c>
      <c r="Q427" s="48" t="s">
        <v>1178</v>
      </c>
      <c r="R427" s="48" t="s">
        <v>1179</v>
      </c>
      <c r="S427" s="48" t="s">
        <v>1180</v>
      </c>
      <c r="T427" s="48" t="s">
        <v>1181</v>
      </c>
      <c r="U427" s="48" t="s">
        <v>1182</v>
      </c>
      <c r="V427" s="52"/>
    </row>
    <row r="428" spans="1:22" ht="15" thickBot="1">
      <c r="A428" s="48" t="s">
        <v>1183</v>
      </c>
      <c r="B428" s="48" t="s">
        <v>20</v>
      </c>
      <c r="C428" s="48" t="s">
        <v>74</v>
      </c>
      <c r="D428" s="49" t="s">
        <v>75</v>
      </c>
      <c r="E428" s="53">
        <v>47953.77</v>
      </c>
      <c r="F428" s="48" t="s">
        <v>76</v>
      </c>
      <c r="G428" s="48" t="s">
        <v>1184</v>
      </c>
      <c r="H428" s="48" t="s">
        <v>95</v>
      </c>
      <c r="I428" s="48" t="s">
        <v>759</v>
      </c>
      <c r="J428" s="51"/>
      <c r="K428" s="48" t="s">
        <v>951</v>
      </c>
      <c r="L428" s="48" t="s">
        <v>80</v>
      </c>
      <c r="M428" s="48" t="s">
        <v>81</v>
      </c>
      <c r="N428" s="48" t="s">
        <v>952</v>
      </c>
      <c r="O428" s="48" t="s">
        <v>953</v>
      </c>
      <c r="P428" s="48" t="s">
        <v>1177</v>
      </c>
      <c r="Q428" s="48" t="s">
        <v>1178</v>
      </c>
      <c r="R428" s="48" t="s">
        <v>1179</v>
      </c>
      <c r="S428" s="48" t="s">
        <v>1180</v>
      </c>
      <c r="T428" s="48" t="s">
        <v>1181</v>
      </c>
      <c r="U428" s="48" t="s">
        <v>1182</v>
      </c>
      <c r="V428" s="52"/>
    </row>
    <row r="429" spans="1:22" ht="15" thickBot="1">
      <c r="A429" s="48" t="s">
        <v>1185</v>
      </c>
      <c r="B429" s="48" t="s">
        <v>20</v>
      </c>
      <c r="C429" s="48" t="s">
        <v>74</v>
      </c>
      <c r="D429" s="49" t="s">
        <v>75</v>
      </c>
      <c r="E429" s="53">
        <v>59432.4</v>
      </c>
      <c r="F429" s="48" t="s">
        <v>76</v>
      </c>
      <c r="G429" s="48" t="s">
        <v>1186</v>
      </c>
      <c r="H429" s="48" t="s">
        <v>95</v>
      </c>
      <c r="I429" s="48" t="s">
        <v>752</v>
      </c>
      <c r="J429" s="51"/>
      <c r="K429" s="48" t="s">
        <v>951</v>
      </c>
      <c r="L429" s="48" t="s">
        <v>80</v>
      </c>
      <c r="M429" s="48" t="s">
        <v>81</v>
      </c>
      <c r="N429" s="48" t="s">
        <v>952</v>
      </c>
      <c r="O429" s="48" t="s">
        <v>953</v>
      </c>
      <c r="P429" s="48" t="s">
        <v>1177</v>
      </c>
      <c r="Q429" s="48" t="s">
        <v>1178</v>
      </c>
      <c r="R429" s="48" t="s">
        <v>1179</v>
      </c>
      <c r="S429" s="48" t="s">
        <v>1180</v>
      </c>
      <c r="T429" s="48" t="s">
        <v>1187</v>
      </c>
      <c r="U429" s="48" t="s">
        <v>1188</v>
      </c>
      <c r="V429" s="52"/>
    </row>
    <row r="430" spans="1:22" ht="15" thickBot="1">
      <c r="A430" s="48" t="s">
        <v>1189</v>
      </c>
      <c r="B430" s="48" t="s">
        <v>20</v>
      </c>
      <c r="C430" s="48" t="s">
        <v>74</v>
      </c>
      <c r="D430" s="49" t="s">
        <v>75</v>
      </c>
      <c r="E430" s="53">
        <v>49448.24</v>
      </c>
      <c r="F430" s="48" t="s">
        <v>76</v>
      </c>
      <c r="G430" s="48" t="s">
        <v>1186</v>
      </c>
      <c r="H430" s="48" t="s">
        <v>95</v>
      </c>
      <c r="I430" s="48" t="s">
        <v>752</v>
      </c>
      <c r="J430" s="51"/>
      <c r="K430" s="48" t="s">
        <v>951</v>
      </c>
      <c r="L430" s="48" t="s">
        <v>80</v>
      </c>
      <c r="M430" s="48" t="s">
        <v>81</v>
      </c>
      <c r="N430" s="48" t="s">
        <v>952</v>
      </c>
      <c r="O430" s="48" t="s">
        <v>953</v>
      </c>
      <c r="P430" s="48" t="s">
        <v>1177</v>
      </c>
      <c r="Q430" s="48" t="s">
        <v>1178</v>
      </c>
      <c r="R430" s="48" t="s">
        <v>1179</v>
      </c>
      <c r="S430" s="48" t="s">
        <v>1180</v>
      </c>
      <c r="T430" s="48" t="s">
        <v>1187</v>
      </c>
      <c r="U430" s="48" t="s">
        <v>1188</v>
      </c>
      <c r="V430" s="52"/>
    </row>
    <row r="431" spans="1:22" ht="15" thickBot="1">
      <c r="A431" s="48" t="s">
        <v>1190</v>
      </c>
      <c r="B431" s="48" t="s">
        <v>20</v>
      </c>
      <c r="C431" s="48" t="s">
        <v>74</v>
      </c>
      <c r="D431" s="49" t="s">
        <v>75</v>
      </c>
      <c r="E431" s="53">
        <v>23430.95</v>
      </c>
      <c r="F431" s="48" t="s">
        <v>76</v>
      </c>
      <c r="G431" s="48" t="s">
        <v>1186</v>
      </c>
      <c r="H431" s="48" t="s">
        <v>95</v>
      </c>
      <c r="I431" s="48" t="s">
        <v>752</v>
      </c>
      <c r="J431" s="51"/>
      <c r="K431" s="48" t="s">
        <v>1044</v>
      </c>
      <c r="L431" s="48" t="s">
        <v>80</v>
      </c>
      <c r="M431" s="48" t="s">
        <v>81</v>
      </c>
      <c r="N431" s="48" t="s">
        <v>952</v>
      </c>
      <c r="O431" s="48" t="s">
        <v>953</v>
      </c>
      <c r="P431" s="48" t="s">
        <v>1177</v>
      </c>
      <c r="Q431" s="48" t="s">
        <v>1178</v>
      </c>
      <c r="R431" s="48" t="s">
        <v>1179</v>
      </c>
      <c r="S431" s="48" t="s">
        <v>1180</v>
      </c>
      <c r="T431" s="48" t="s">
        <v>1187</v>
      </c>
      <c r="U431" s="48" t="s">
        <v>1188</v>
      </c>
      <c r="V431" s="52"/>
    </row>
    <row r="432" spans="1:22" ht="15" thickBot="1">
      <c r="A432" s="48" t="s">
        <v>1191</v>
      </c>
      <c r="B432" s="48" t="s">
        <v>20</v>
      </c>
      <c r="C432" s="48" t="s">
        <v>74</v>
      </c>
      <c r="D432" s="49" t="s">
        <v>75</v>
      </c>
      <c r="E432" s="53">
        <v>92233.15</v>
      </c>
      <c r="F432" s="48" t="s">
        <v>76</v>
      </c>
      <c r="G432" s="48" t="s">
        <v>1192</v>
      </c>
      <c r="H432" s="48" t="s">
        <v>113</v>
      </c>
      <c r="I432" s="48" t="s">
        <v>96</v>
      </c>
      <c r="J432" s="51"/>
      <c r="K432" s="48" t="s">
        <v>951</v>
      </c>
      <c r="L432" s="48" t="s">
        <v>80</v>
      </c>
      <c r="M432" s="48" t="s">
        <v>81</v>
      </c>
      <c r="N432" s="48" t="s">
        <v>952</v>
      </c>
      <c r="O432" s="48" t="s">
        <v>953</v>
      </c>
      <c r="P432" s="48" t="s">
        <v>1177</v>
      </c>
      <c r="Q432" s="48" t="s">
        <v>1178</v>
      </c>
      <c r="R432" s="48" t="s">
        <v>1179</v>
      </c>
      <c r="S432" s="48" t="s">
        <v>1180</v>
      </c>
      <c r="T432" s="48" t="s">
        <v>1187</v>
      </c>
      <c r="U432" s="48" t="s">
        <v>1188</v>
      </c>
      <c r="V432" s="52"/>
    </row>
    <row r="433" spans="1:22" ht="15" thickBot="1">
      <c r="A433" s="48" t="s">
        <v>1193</v>
      </c>
      <c r="B433" s="48" t="s">
        <v>20</v>
      </c>
      <c r="C433" s="48" t="s">
        <v>74</v>
      </c>
      <c r="D433" s="49" t="s">
        <v>75</v>
      </c>
      <c r="E433" s="53">
        <v>124105.73</v>
      </c>
      <c r="F433" s="48" t="s">
        <v>76</v>
      </c>
      <c r="G433" s="48" t="s">
        <v>1194</v>
      </c>
      <c r="H433" s="48" t="s">
        <v>113</v>
      </c>
      <c r="I433" s="48" t="s">
        <v>279</v>
      </c>
      <c r="J433" s="51"/>
      <c r="K433" s="51"/>
      <c r="L433" s="48" t="s">
        <v>80</v>
      </c>
      <c r="M433" s="48" t="s">
        <v>81</v>
      </c>
      <c r="N433" s="48" t="s">
        <v>1195</v>
      </c>
      <c r="O433" s="48" t="s">
        <v>1196</v>
      </c>
      <c r="P433" s="48" t="s">
        <v>1197</v>
      </c>
      <c r="Q433" s="48" t="s">
        <v>1198</v>
      </c>
      <c r="R433" s="48" t="s">
        <v>1199</v>
      </c>
      <c r="S433" s="48" t="s">
        <v>1200</v>
      </c>
      <c r="T433" s="48" t="s">
        <v>1201</v>
      </c>
      <c r="U433" s="48" t="s">
        <v>6</v>
      </c>
      <c r="V433" s="52"/>
    </row>
    <row r="434" spans="1:22" ht="15" thickBot="1">
      <c r="A434" s="48" t="s">
        <v>1202</v>
      </c>
      <c r="B434" s="48" t="s">
        <v>20</v>
      </c>
      <c r="C434" s="48" t="s">
        <v>74</v>
      </c>
      <c r="D434" s="49" t="s">
        <v>75</v>
      </c>
      <c r="E434" s="53">
        <v>192872.74</v>
      </c>
      <c r="F434" s="48" t="s">
        <v>76</v>
      </c>
      <c r="G434" s="48" t="s">
        <v>1203</v>
      </c>
      <c r="H434" s="48" t="s">
        <v>78</v>
      </c>
      <c r="I434" s="48" t="s">
        <v>130</v>
      </c>
      <c r="J434" s="51"/>
      <c r="K434" s="51"/>
      <c r="L434" s="48" t="s">
        <v>80</v>
      </c>
      <c r="M434" s="48" t="s">
        <v>81</v>
      </c>
      <c r="N434" s="48" t="s">
        <v>1195</v>
      </c>
      <c r="O434" s="48" t="s">
        <v>1196</v>
      </c>
      <c r="P434" s="48" t="s">
        <v>1204</v>
      </c>
      <c r="Q434" s="48" t="s">
        <v>981</v>
      </c>
      <c r="R434" s="48" t="s">
        <v>1205</v>
      </c>
      <c r="S434" s="48" t="s">
        <v>981</v>
      </c>
      <c r="T434" s="48" t="s">
        <v>1206</v>
      </c>
      <c r="U434" s="48" t="s">
        <v>1207</v>
      </c>
      <c r="V434" s="52"/>
    </row>
    <row r="435" spans="1:22" ht="15" thickBot="1">
      <c r="A435" s="48" t="s">
        <v>1208</v>
      </c>
      <c r="B435" s="48" t="s">
        <v>20</v>
      </c>
      <c r="C435" s="48" t="s">
        <v>74</v>
      </c>
      <c r="D435" s="49" t="s">
        <v>75</v>
      </c>
      <c r="E435" s="53">
        <v>113446.77</v>
      </c>
      <c r="F435" s="48" t="s">
        <v>76</v>
      </c>
      <c r="G435" s="48" t="s">
        <v>1203</v>
      </c>
      <c r="H435" s="48" t="s">
        <v>113</v>
      </c>
      <c r="I435" s="48" t="s">
        <v>130</v>
      </c>
      <c r="J435" s="51"/>
      <c r="K435" s="51"/>
      <c r="L435" s="48" t="s">
        <v>80</v>
      </c>
      <c r="M435" s="48" t="s">
        <v>81</v>
      </c>
      <c r="N435" s="48" t="s">
        <v>1195</v>
      </c>
      <c r="O435" s="48" t="s">
        <v>1196</v>
      </c>
      <c r="P435" s="48" t="s">
        <v>1204</v>
      </c>
      <c r="Q435" s="48" t="s">
        <v>981</v>
      </c>
      <c r="R435" s="48" t="s">
        <v>1205</v>
      </c>
      <c r="S435" s="48" t="s">
        <v>981</v>
      </c>
      <c r="T435" s="48" t="s">
        <v>1206</v>
      </c>
      <c r="U435" s="48" t="s">
        <v>1207</v>
      </c>
      <c r="V435" s="52"/>
    </row>
    <row r="436" spans="1:22" ht="15" thickBot="1">
      <c r="A436" s="48" t="s">
        <v>1209</v>
      </c>
      <c r="B436" s="48" t="s">
        <v>20</v>
      </c>
      <c r="C436" s="48" t="s">
        <v>74</v>
      </c>
      <c r="D436" s="49" t="s">
        <v>75</v>
      </c>
      <c r="E436" s="53">
        <v>38955.46</v>
      </c>
      <c r="F436" s="48" t="s">
        <v>76</v>
      </c>
      <c r="G436" s="48" t="s">
        <v>1203</v>
      </c>
      <c r="H436" s="48" t="s">
        <v>262</v>
      </c>
      <c r="I436" s="48" t="s">
        <v>130</v>
      </c>
      <c r="J436" s="51"/>
      <c r="K436" s="51"/>
      <c r="L436" s="48" t="s">
        <v>80</v>
      </c>
      <c r="M436" s="48" t="s">
        <v>81</v>
      </c>
      <c r="N436" s="48" t="s">
        <v>1195</v>
      </c>
      <c r="O436" s="48" t="s">
        <v>1196</v>
      </c>
      <c r="P436" s="48" t="s">
        <v>1204</v>
      </c>
      <c r="Q436" s="48" t="s">
        <v>981</v>
      </c>
      <c r="R436" s="48" t="s">
        <v>1205</v>
      </c>
      <c r="S436" s="48" t="s">
        <v>981</v>
      </c>
      <c r="T436" s="48" t="s">
        <v>1206</v>
      </c>
      <c r="U436" s="48" t="s">
        <v>1207</v>
      </c>
      <c r="V436" s="52"/>
    </row>
    <row r="437" spans="1:22" ht="15" thickBot="1">
      <c r="A437" s="48" t="s">
        <v>1210</v>
      </c>
      <c r="B437" s="48" t="s">
        <v>20</v>
      </c>
      <c r="C437" s="48" t="s">
        <v>74</v>
      </c>
      <c r="D437" s="49" t="s">
        <v>75</v>
      </c>
      <c r="E437" s="50">
        <v>0</v>
      </c>
      <c r="F437" s="48" t="s">
        <v>76</v>
      </c>
      <c r="G437" s="48" t="s">
        <v>1203</v>
      </c>
      <c r="H437" s="48" t="s">
        <v>90</v>
      </c>
      <c r="I437" s="48" t="s">
        <v>130</v>
      </c>
      <c r="J437" s="51"/>
      <c r="K437" s="51"/>
      <c r="L437" s="48" t="s">
        <v>80</v>
      </c>
      <c r="M437" s="48" t="s">
        <v>81</v>
      </c>
      <c r="N437" s="48" t="s">
        <v>1195</v>
      </c>
      <c r="O437" s="48" t="s">
        <v>1196</v>
      </c>
      <c r="P437" s="48" t="s">
        <v>1204</v>
      </c>
      <c r="Q437" s="48" t="s">
        <v>981</v>
      </c>
      <c r="R437" s="48" t="s">
        <v>1205</v>
      </c>
      <c r="S437" s="48" t="s">
        <v>981</v>
      </c>
      <c r="T437" s="48" t="s">
        <v>1206</v>
      </c>
      <c r="U437" s="48" t="s">
        <v>1207</v>
      </c>
      <c r="V437" s="52"/>
    </row>
    <row r="438" spans="1:22" ht="15" thickBot="1">
      <c r="A438" s="48" t="s">
        <v>1211</v>
      </c>
      <c r="B438" s="48" t="s">
        <v>20</v>
      </c>
      <c r="C438" s="48" t="s">
        <v>74</v>
      </c>
      <c r="D438" s="49" t="s">
        <v>75</v>
      </c>
      <c r="E438" s="53">
        <v>35759.879999999997</v>
      </c>
      <c r="F438" s="48" t="s">
        <v>76</v>
      </c>
      <c r="G438" s="48" t="s">
        <v>1212</v>
      </c>
      <c r="H438" s="48" t="s">
        <v>447</v>
      </c>
      <c r="I438" s="48" t="s">
        <v>130</v>
      </c>
      <c r="J438" s="51"/>
      <c r="K438" s="51"/>
      <c r="L438" s="48" t="s">
        <v>80</v>
      </c>
      <c r="M438" s="48" t="s">
        <v>81</v>
      </c>
      <c r="N438" s="48" t="s">
        <v>1195</v>
      </c>
      <c r="O438" s="48" t="s">
        <v>1196</v>
      </c>
      <c r="P438" s="48" t="s">
        <v>1204</v>
      </c>
      <c r="Q438" s="48" t="s">
        <v>981</v>
      </c>
      <c r="R438" s="48" t="s">
        <v>1213</v>
      </c>
      <c r="S438" s="48" t="s">
        <v>1214</v>
      </c>
      <c r="T438" s="48" t="s">
        <v>1215</v>
      </c>
      <c r="U438" s="48" t="s">
        <v>1216</v>
      </c>
      <c r="V438" s="52"/>
    </row>
    <row r="439" spans="1:22" ht="15" thickBot="1">
      <c r="A439" s="48" t="s">
        <v>1217</v>
      </c>
      <c r="B439" s="48" t="s">
        <v>20</v>
      </c>
      <c r="C439" s="48" t="s">
        <v>74</v>
      </c>
      <c r="D439" s="49" t="s">
        <v>75</v>
      </c>
      <c r="E439" s="53">
        <v>125189.69</v>
      </c>
      <c r="F439" s="48" t="s">
        <v>76</v>
      </c>
      <c r="G439" s="48" t="s">
        <v>1212</v>
      </c>
      <c r="H439" s="48" t="s">
        <v>258</v>
      </c>
      <c r="I439" s="48" t="s">
        <v>499</v>
      </c>
      <c r="J439" s="51"/>
      <c r="K439" s="51"/>
      <c r="L439" s="48" t="s">
        <v>80</v>
      </c>
      <c r="M439" s="48" t="s">
        <v>81</v>
      </c>
      <c r="N439" s="48" t="s">
        <v>1195</v>
      </c>
      <c r="O439" s="48" t="s">
        <v>1196</v>
      </c>
      <c r="P439" s="48" t="s">
        <v>1204</v>
      </c>
      <c r="Q439" s="48" t="s">
        <v>981</v>
      </c>
      <c r="R439" s="48" t="s">
        <v>1213</v>
      </c>
      <c r="S439" s="48" t="s">
        <v>1214</v>
      </c>
      <c r="T439" s="48" t="s">
        <v>1215</v>
      </c>
      <c r="U439" s="48" t="s">
        <v>1216</v>
      </c>
      <c r="V439" s="52"/>
    </row>
    <row r="440" spans="1:22" ht="15" thickBot="1">
      <c r="A440" s="48" t="s">
        <v>1218</v>
      </c>
      <c r="B440" s="48" t="s">
        <v>20</v>
      </c>
      <c r="C440" s="48" t="s">
        <v>74</v>
      </c>
      <c r="D440" s="49" t="s">
        <v>75</v>
      </c>
      <c r="E440" s="53">
        <v>133097.85</v>
      </c>
      <c r="F440" s="48" t="s">
        <v>76</v>
      </c>
      <c r="G440" s="48" t="s">
        <v>1219</v>
      </c>
      <c r="H440" s="48" t="s">
        <v>258</v>
      </c>
      <c r="I440" s="48" t="s">
        <v>1220</v>
      </c>
      <c r="J440" s="51"/>
      <c r="K440" s="51"/>
      <c r="L440" s="48" t="s">
        <v>80</v>
      </c>
      <c r="M440" s="48" t="s">
        <v>81</v>
      </c>
      <c r="N440" s="48" t="s">
        <v>1195</v>
      </c>
      <c r="O440" s="48" t="s">
        <v>1196</v>
      </c>
      <c r="P440" s="48" t="s">
        <v>1204</v>
      </c>
      <c r="Q440" s="48" t="s">
        <v>981</v>
      </c>
      <c r="R440" s="48" t="s">
        <v>1213</v>
      </c>
      <c r="S440" s="48" t="s">
        <v>1214</v>
      </c>
      <c r="T440" s="48" t="s">
        <v>1221</v>
      </c>
      <c r="U440" s="48" t="s">
        <v>1222</v>
      </c>
      <c r="V440" s="52"/>
    </row>
    <row r="441" spans="1:22" ht="15" thickBot="1">
      <c r="A441" s="48" t="s">
        <v>1223</v>
      </c>
      <c r="B441" s="48" t="s">
        <v>20</v>
      </c>
      <c r="C441" s="48" t="s">
        <v>74</v>
      </c>
      <c r="D441" s="49" t="s">
        <v>75</v>
      </c>
      <c r="E441" s="53">
        <v>125872.17</v>
      </c>
      <c r="F441" s="48" t="s">
        <v>76</v>
      </c>
      <c r="G441" s="48" t="s">
        <v>1224</v>
      </c>
      <c r="H441" s="48" t="s">
        <v>258</v>
      </c>
      <c r="I441" s="48" t="s">
        <v>1225</v>
      </c>
      <c r="J441" s="51"/>
      <c r="K441" s="51"/>
      <c r="L441" s="48" t="s">
        <v>80</v>
      </c>
      <c r="M441" s="48" t="s">
        <v>81</v>
      </c>
      <c r="N441" s="48" t="s">
        <v>1195</v>
      </c>
      <c r="O441" s="48" t="s">
        <v>1196</v>
      </c>
      <c r="P441" s="48" t="s">
        <v>1204</v>
      </c>
      <c r="Q441" s="48" t="s">
        <v>981</v>
      </c>
      <c r="R441" s="48" t="s">
        <v>1213</v>
      </c>
      <c r="S441" s="48" t="s">
        <v>1214</v>
      </c>
      <c r="T441" s="48" t="s">
        <v>1226</v>
      </c>
      <c r="U441" s="48" t="s">
        <v>1227</v>
      </c>
      <c r="V441" s="52"/>
    </row>
    <row r="442" spans="1:22" ht="15" thickBot="1">
      <c r="A442" s="48" t="s">
        <v>1228</v>
      </c>
      <c r="B442" s="48" t="s">
        <v>20</v>
      </c>
      <c r="C442" s="48" t="s">
        <v>74</v>
      </c>
      <c r="D442" s="49" t="s">
        <v>75</v>
      </c>
      <c r="E442" s="53">
        <v>102749.01</v>
      </c>
      <c r="F442" s="48" t="s">
        <v>76</v>
      </c>
      <c r="G442" s="48" t="s">
        <v>1224</v>
      </c>
      <c r="H442" s="48" t="s">
        <v>258</v>
      </c>
      <c r="I442" s="48" t="s">
        <v>466</v>
      </c>
      <c r="J442" s="51"/>
      <c r="K442" s="51"/>
      <c r="L442" s="48" t="s">
        <v>80</v>
      </c>
      <c r="M442" s="48" t="s">
        <v>81</v>
      </c>
      <c r="N442" s="48" t="s">
        <v>1195</v>
      </c>
      <c r="O442" s="48" t="s">
        <v>1196</v>
      </c>
      <c r="P442" s="48" t="s">
        <v>1204</v>
      </c>
      <c r="Q442" s="48" t="s">
        <v>981</v>
      </c>
      <c r="R442" s="48" t="s">
        <v>1213</v>
      </c>
      <c r="S442" s="48" t="s">
        <v>1214</v>
      </c>
      <c r="T442" s="48" t="s">
        <v>1226</v>
      </c>
      <c r="U442" s="48" t="s">
        <v>1227</v>
      </c>
      <c r="V442" s="52"/>
    </row>
    <row r="443" spans="1:22" ht="15" thickBot="1">
      <c r="A443" s="48" t="s">
        <v>1229</v>
      </c>
      <c r="B443" s="48" t="s">
        <v>20</v>
      </c>
      <c r="C443" s="48" t="s">
        <v>74</v>
      </c>
      <c r="D443" s="49" t="s">
        <v>75</v>
      </c>
      <c r="E443" s="53">
        <v>58898.400000000001</v>
      </c>
      <c r="F443" s="48" t="s">
        <v>76</v>
      </c>
      <c r="G443" s="48" t="s">
        <v>1224</v>
      </c>
      <c r="H443" s="48" t="s">
        <v>258</v>
      </c>
      <c r="I443" s="48" t="s">
        <v>680</v>
      </c>
      <c r="J443" s="51"/>
      <c r="K443" s="51"/>
      <c r="L443" s="48" t="s">
        <v>80</v>
      </c>
      <c r="M443" s="48" t="s">
        <v>81</v>
      </c>
      <c r="N443" s="48" t="s">
        <v>1195</v>
      </c>
      <c r="O443" s="48" t="s">
        <v>1196</v>
      </c>
      <c r="P443" s="48" t="s">
        <v>1204</v>
      </c>
      <c r="Q443" s="48" t="s">
        <v>981</v>
      </c>
      <c r="R443" s="48" t="s">
        <v>1213</v>
      </c>
      <c r="S443" s="48" t="s">
        <v>1214</v>
      </c>
      <c r="T443" s="48" t="s">
        <v>1226</v>
      </c>
      <c r="U443" s="48" t="s">
        <v>1227</v>
      </c>
      <c r="V443" s="52"/>
    </row>
    <row r="444" spans="1:22" ht="15" thickBot="1">
      <c r="A444" s="48" t="s">
        <v>1230</v>
      </c>
      <c r="B444" s="48" t="s">
        <v>20</v>
      </c>
      <c r="C444" s="48" t="s">
        <v>74</v>
      </c>
      <c r="D444" s="49" t="s">
        <v>75</v>
      </c>
      <c r="E444" s="53">
        <v>95412.68</v>
      </c>
      <c r="F444" s="48" t="s">
        <v>76</v>
      </c>
      <c r="G444" s="48" t="s">
        <v>1231</v>
      </c>
      <c r="H444" s="48" t="s">
        <v>258</v>
      </c>
      <c r="I444" s="48" t="s">
        <v>1232</v>
      </c>
      <c r="J444" s="51"/>
      <c r="K444" s="51"/>
      <c r="L444" s="48" t="s">
        <v>80</v>
      </c>
      <c r="M444" s="48" t="s">
        <v>81</v>
      </c>
      <c r="N444" s="48" t="s">
        <v>1195</v>
      </c>
      <c r="O444" s="48" t="s">
        <v>1196</v>
      </c>
      <c r="P444" s="48" t="s">
        <v>1204</v>
      </c>
      <c r="Q444" s="48" t="s">
        <v>981</v>
      </c>
      <c r="R444" s="48" t="s">
        <v>1213</v>
      </c>
      <c r="S444" s="48" t="s">
        <v>1214</v>
      </c>
      <c r="T444" s="48" t="s">
        <v>1233</v>
      </c>
      <c r="U444" s="48" t="s">
        <v>1234</v>
      </c>
      <c r="V444" s="52"/>
    </row>
    <row r="445" spans="1:22" ht="15" thickBot="1">
      <c r="A445" s="48" t="s">
        <v>1235</v>
      </c>
      <c r="B445" s="48" t="s">
        <v>20</v>
      </c>
      <c r="C445" s="48" t="s">
        <v>74</v>
      </c>
      <c r="D445" s="49" t="s">
        <v>75</v>
      </c>
      <c r="E445" s="53">
        <v>37287.68</v>
      </c>
      <c r="F445" s="48" t="s">
        <v>76</v>
      </c>
      <c r="G445" s="48" t="s">
        <v>1236</v>
      </c>
      <c r="H445" s="48" t="s">
        <v>447</v>
      </c>
      <c r="I445" s="48" t="s">
        <v>130</v>
      </c>
      <c r="J445" s="51"/>
      <c r="K445" s="51"/>
      <c r="L445" s="48" t="s">
        <v>80</v>
      </c>
      <c r="M445" s="48" t="s">
        <v>81</v>
      </c>
      <c r="N445" s="48" t="s">
        <v>1195</v>
      </c>
      <c r="O445" s="48" t="s">
        <v>1196</v>
      </c>
      <c r="P445" s="48" t="s">
        <v>1204</v>
      </c>
      <c r="Q445" s="48" t="s">
        <v>981</v>
      </c>
      <c r="R445" s="48" t="s">
        <v>1213</v>
      </c>
      <c r="S445" s="48" t="s">
        <v>1214</v>
      </c>
      <c r="T445" s="48" t="s">
        <v>1237</v>
      </c>
      <c r="U445" s="48" t="s">
        <v>1238</v>
      </c>
      <c r="V445" s="52"/>
    </row>
    <row r="446" spans="1:22" ht="15" thickBot="1">
      <c r="A446" s="48" t="s">
        <v>1235</v>
      </c>
      <c r="B446" s="48" t="s">
        <v>20</v>
      </c>
      <c r="C446" s="48" t="s">
        <v>74</v>
      </c>
      <c r="D446" s="49" t="s">
        <v>75</v>
      </c>
      <c r="E446" s="53">
        <v>105851.2</v>
      </c>
      <c r="F446" s="48" t="s">
        <v>76</v>
      </c>
      <c r="G446" s="48" t="s">
        <v>1236</v>
      </c>
      <c r="H446" s="48" t="s">
        <v>258</v>
      </c>
      <c r="I446" s="48" t="s">
        <v>516</v>
      </c>
      <c r="J446" s="51"/>
      <c r="K446" s="51"/>
      <c r="L446" s="48" t="s">
        <v>80</v>
      </c>
      <c r="M446" s="48" t="s">
        <v>81</v>
      </c>
      <c r="N446" s="48" t="s">
        <v>1195</v>
      </c>
      <c r="O446" s="48" t="s">
        <v>1196</v>
      </c>
      <c r="P446" s="48" t="s">
        <v>1204</v>
      </c>
      <c r="Q446" s="48" t="s">
        <v>981</v>
      </c>
      <c r="R446" s="48" t="s">
        <v>1213</v>
      </c>
      <c r="S446" s="48" t="s">
        <v>1214</v>
      </c>
      <c r="T446" s="48" t="s">
        <v>1237</v>
      </c>
      <c r="U446" s="48" t="s">
        <v>1238</v>
      </c>
      <c r="V446" s="52"/>
    </row>
    <row r="447" spans="1:22" ht="15" thickBot="1">
      <c r="A447" s="48" t="s">
        <v>1239</v>
      </c>
      <c r="B447" s="48" t="s">
        <v>20</v>
      </c>
      <c r="C447" s="48" t="s">
        <v>74</v>
      </c>
      <c r="D447" s="49" t="s">
        <v>75</v>
      </c>
      <c r="E447" s="53">
        <v>42384.17</v>
      </c>
      <c r="F447" s="48" t="s">
        <v>76</v>
      </c>
      <c r="G447" s="48" t="s">
        <v>1240</v>
      </c>
      <c r="H447" s="48" t="s">
        <v>506</v>
      </c>
      <c r="I447" s="48" t="s">
        <v>978</v>
      </c>
      <c r="J447" s="51"/>
      <c r="K447" s="51"/>
      <c r="L447" s="48" t="s">
        <v>80</v>
      </c>
      <c r="M447" s="48" t="s">
        <v>81</v>
      </c>
      <c r="N447" s="48" t="s">
        <v>1195</v>
      </c>
      <c r="O447" s="48" t="s">
        <v>1196</v>
      </c>
      <c r="P447" s="48" t="s">
        <v>1204</v>
      </c>
      <c r="Q447" s="48" t="s">
        <v>981</v>
      </c>
      <c r="R447" s="48" t="s">
        <v>1213</v>
      </c>
      <c r="S447" s="48" t="s">
        <v>1214</v>
      </c>
      <c r="T447" s="48" t="s">
        <v>1241</v>
      </c>
      <c r="U447" s="48" t="s">
        <v>1242</v>
      </c>
      <c r="V447" s="52"/>
    </row>
    <row r="448" spans="1:22" ht="15" thickBot="1">
      <c r="A448" s="48" t="s">
        <v>1243</v>
      </c>
      <c r="B448" s="48" t="s">
        <v>20</v>
      </c>
      <c r="C448" s="48" t="s">
        <v>74</v>
      </c>
      <c r="D448" s="49" t="s">
        <v>75</v>
      </c>
      <c r="E448" s="53">
        <v>68796.59</v>
      </c>
      <c r="F448" s="48" t="s">
        <v>1244</v>
      </c>
      <c r="G448" s="48" t="s">
        <v>1245</v>
      </c>
      <c r="H448" s="48" t="s">
        <v>95</v>
      </c>
      <c r="I448" s="48" t="s">
        <v>832</v>
      </c>
      <c r="J448" s="51"/>
      <c r="K448" s="51"/>
      <c r="L448" s="48" t="s">
        <v>80</v>
      </c>
      <c r="M448" s="48" t="s">
        <v>81</v>
      </c>
      <c r="N448" s="48" t="s">
        <v>1195</v>
      </c>
      <c r="O448" s="48" t="s">
        <v>1196</v>
      </c>
      <c r="P448" s="48" t="s">
        <v>1204</v>
      </c>
      <c r="Q448" s="48" t="s">
        <v>981</v>
      </c>
      <c r="R448" s="48" t="s">
        <v>1246</v>
      </c>
      <c r="S448" s="48" t="s">
        <v>1247</v>
      </c>
      <c r="T448" s="48" t="s">
        <v>1248</v>
      </c>
      <c r="U448" s="48" t="s">
        <v>1249</v>
      </c>
      <c r="V448" s="52"/>
    </row>
    <row r="449" spans="1:22" ht="15" thickBot="1">
      <c r="A449" s="48" t="s">
        <v>1250</v>
      </c>
      <c r="B449" s="48" t="s">
        <v>20</v>
      </c>
      <c r="C449" s="48" t="s">
        <v>74</v>
      </c>
      <c r="D449" s="49" t="s">
        <v>75</v>
      </c>
      <c r="E449" s="50">
        <v>0</v>
      </c>
      <c r="F449" s="48" t="s">
        <v>165</v>
      </c>
      <c r="G449" s="48" t="s">
        <v>1251</v>
      </c>
      <c r="H449" s="48" t="s">
        <v>125</v>
      </c>
      <c r="I449" s="48" t="s">
        <v>130</v>
      </c>
      <c r="J449" s="51"/>
      <c r="K449" s="51"/>
      <c r="L449" s="48" t="s">
        <v>80</v>
      </c>
      <c r="M449" s="48" t="s">
        <v>81</v>
      </c>
      <c r="N449" s="48" t="s">
        <v>1195</v>
      </c>
      <c r="O449" s="48" t="s">
        <v>1196</v>
      </c>
      <c r="P449" s="48" t="s">
        <v>1204</v>
      </c>
      <c r="Q449" s="48" t="s">
        <v>981</v>
      </c>
      <c r="R449" s="48" t="s">
        <v>1246</v>
      </c>
      <c r="S449" s="48" t="s">
        <v>1247</v>
      </c>
      <c r="T449" s="48" t="s">
        <v>1248</v>
      </c>
      <c r="U449" s="48" t="s">
        <v>1249</v>
      </c>
      <c r="V449" s="52"/>
    </row>
    <row r="450" spans="1:22" ht="15" thickBot="1">
      <c r="A450" s="48" t="s">
        <v>1252</v>
      </c>
      <c r="B450" s="48" t="s">
        <v>20</v>
      </c>
      <c r="C450" s="48" t="s">
        <v>74</v>
      </c>
      <c r="D450" s="49" t="s">
        <v>75</v>
      </c>
      <c r="E450" s="53">
        <v>2473.88</v>
      </c>
      <c r="F450" s="48" t="s">
        <v>976</v>
      </c>
      <c r="G450" s="48" t="s">
        <v>1253</v>
      </c>
      <c r="H450" s="48" t="s">
        <v>95</v>
      </c>
      <c r="I450" s="48" t="s">
        <v>130</v>
      </c>
      <c r="J450" s="48" t="s">
        <v>1254</v>
      </c>
      <c r="K450" s="51"/>
      <c r="L450" s="48" t="s">
        <v>80</v>
      </c>
      <c r="M450" s="48" t="s">
        <v>81</v>
      </c>
      <c r="N450" s="48" t="s">
        <v>1195</v>
      </c>
      <c r="O450" s="48" t="s">
        <v>1196</v>
      </c>
      <c r="P450" s="48" t="s">
        <v>1204</v>
      </c>
      <c r="Q450" s="48" t="s">
        <v>981</v>
      </c>
      <c r="R450" s="48" t="s">
        <v>1246</v>
      </c>
      <c r="S450" s="48" t="s">
        <v>1247</v>
      </c>
      <c r="T450" s="48" t="s">
        <v>1248</v>
      </c>
      <c r="U450" s="48" t="s">
        <v>1249</v>
      </c>
      <c r="V450" s="52"/>
    </row>
    <row r="451" spans="1:22" ht="15" thickBot="1">
      <c r="A451" s="48" t="s">
        <v>1255</v>
      </c>
      <c r="B451" s="48" t="s">
        <v>20</v>
      </c>
      <c r="C451" s="48" t="s">
        <v>74</v>
      </c>
      <c r="D451" s="49" t="s">
        <v>75</v>
      </c>
      <c r="E451" s="53">
        <v>41099.599999999999</v>
      </c>
      <c r="F451" s="48" t="s">
        <v>76</v>
      </c>
      <c r="G451" s="48" t="s">
        <v>1256</v>
      </c>
      <c r="H451" s="48" t="s">
        <v>258</v>
      </c>
      <c r="I451" s="48" t="s">
        <v>530</v>
      </c>
      <c r="J451" s="48" t="s">
        <v>1257</v>
      </c>
      <c r="K451" s="51"/>
      <c r="L451" s="48" t="s">
        <v>80</v>
      </c>
      <c r="M451" s="48" t="s">
        <v>81</v>
      </c>
      <c r="N451" s="48" t="s">
        <v>1195</v>
      </c>
      <c r="O451" s="48" t="s">
        <v>1196</v>
      </c>
      <c r="P451" s="48" t="s">
        <v>1204</v>
      </c>
      <c r="Q451" s="48" t="s">
        <v>981</v>
      </c>
      <c r="R451" s="48" t="s">
        <v>1246</v>
      </c>
      <c r="S451" s="48" t="s">
        <v>1247</v>
      </c>
      <c r="T451" s="48" t="s">
        <v>1258</v>
      </c>
      <c r="U451" s="48" t="s">
        <v>1259</v>
      </c>
      <c r="V451" s="52"/>
    </row>
    <row r="452" spans="1:22" ht="15" thickBot="1">
      <c r="A452" s="48" t="s">
        <v>1260</v>
      </c>
      <c r="B452" s="48" t="s">
        <v>20</v>
      </c>
      <c r="C452" s="48" t="s">
        <v>74</v>
      </c>
      <c r="D452" s="49" t="s">
        <v>75</v>
      </c>
      <c r="E452" s="53">
        <v>134815.62</v>
      </c>
      <c r="F452" s="48" t="s">
        <v>76</v>
      </c>
      <c r="G452" s="48" t="s">
        <v>1261</v>
      </c>
      <c r="H452" s="48" t="s">
        <v>258</v>
      </c>
      <c r="I452" s="48" t="s">
        <v>267</v>
      </c>
      <c r="J452" s="51"/>
      <c r="K452" s="51"/>
      <c r="L452" s="48" t="s">
        <v>80</v>
      </c>
      <c r="M452" s="48" t="s">
        <v>81</v>
      </c>
      <c r="N452" s="48" t="s">
        <v>1195</v>
      </c>
      <c r="O452" s="48" t="s">
        <v>1196</v>
      </c>
      <c r="P452" s="48" t="s">
        <v>1204</v>
      </c>
      <c r="Q452" s="48" t="s">
        <v>981</v>
      </c>
      <c r="R452" s="48" t="s">
        <v>1246</v>
      </c>
      <c r="S452" s="48" t="s">
        <v>1247</v>
      </c>
      <c r="T452" s="48" t="s">
        <v>1262</v>
      </c>
      <c r="U452" s="48" t="s">
        <v>1263</v>
      </c>
      <c r="V452" s="52"/>
    </row>
    <row r="453" spans="1:22" ht="15" thickBot="1">
      <c r="A453" s="48" t="s">
        <v>1264</v>
      </c>
      <c r="B453" s="48" t="s">
        <v>20</v>
      </c>
      <c r="C453" s="48" t="s">
        <v>74</v>
      </c>
      <c r="D453" s="49" t="s">
        <v>75</v>
      </c>
      <c r="E453" s="53">
        <v>110210.56</v>
      </c>
      <c r="F453" s="48" t="s">
        <v>76</v>
      </c>
      <c r="G453" s="48" t="s">
        <v>1261</v>
      </c>
      <c r="H453" s="48" t="s">
        <v>258</v>
      </c>
      <c r="I453" s="48" t="s">
        <v>267</v>
      </c>
      <c r="J453" s="51"/>
      <c r="K453" s="51"/>
      <c r="L453" s="48" t="s">
        <v>80</v>
      </c>
      <c r="M453" s="48" t="s">
        <v>81</v>
      </c>
      <c r="N453" s="48" t="s">
        <v>1195</v>
      </c>
      <c r="O453" s="48" t="s">
        <v>1196</v>
      </c>
      <c r="P453" s="48" t="s">
        <v>1204</v>
      </c>
      <c r="Q453" s="48" t="s">
        <v>981</v>
      </c>
      <c r="R453" s="48" t="s">
        <v>1246</v>
      </c>
      <c r="S453" s="48" t="s">
        <v>1247</v>
      </c>
      <c r="T453" s="48" t="s">
        <v>1262</v>
      </c>
      <c r="U453" s="48" t="s">
        <v>1263</v>
      </c>
      <c r="V453" s="52"/>
    </row>
    <row r="454" spans="1:22" ht="15" thickBot="1">
      <c r="A454" s="48" t="s">
        <v>1265</v>
      </c>
      <c r="B454" s="48" t="s">
        <v>20</v>
      </c>
      <c r="C454" s="48" t="s">
        <v>74</v>
      </c>
      <c r="D454" s="49" t="s">
        <v>75</v>
      </c>
      <c r="E454" s="50">
        <v>0</v>
      </c>
      <c r="F454" s="48" t="s">
        <v>76</v>
      </c>
      <c r="G454" s="48" t="s">
        <v>1266</v>
      </c>
      <c r="H454" s="48" t="s">
        <v>125</v>
      </c>
      <c r="I454" s="48" t="s">
        <v>1267</v>
      </c>
      <c r="J454" s="51"/>
      <c r="K454" s="51"/>
      <c r="L454" s="48" t="s">
        <v>80</v>
      </c>
      <c r="M454" s="48" t="s">
        <v>81</v>
      </c>
      <c r="N454" s="48" t="s">
        <v>1195</v>
      </c>
      <c r="O454" s="48" t="s">
        <v>1196</v>
      </c>
      <c r="P454" s="48" t="s">
        <v>1204</v>
      </c>
      <c r="Q454" s="48" t="s">
        <v>981</v>
      </c>
      <c r="R454" s="48" t="s">
        <v>1268</v>
      </c>
      <c r="S454" s="48" t="s">
        <v>1269</v>
      </c>
      <c r="T454" s="48" t="s">
        <v>1270</v>
      </c>
      <c r="U454" s="48" t="s">
        <v>1271</v>
      </c>
      <c r="V454" s="52"/>
    </row>
    <row r="455" spans="1:22" ht="15" thickBot="1">
      <c r="A455" s="48" t="s">
        <v>1272</v>
      </c>
      <c r="B455" s="48" t="s">
        <v>20</v>
      </c>
      <c r="C455" s="48" t="s">
        <v>74</v>
      </c>
      <c r="D455" s="49" t="s">
        <v>75</v>
      </c>
      <c r="E455" s="50">
        <v>0</v>
      </c>
      <c r="F455" s="48" t="s">
        <v>76</v>
      </c>
      <c r="G455" s="48" t="s">
        <v>1266</v>
      </c>
      <c r="H455" s="48" t="s">
        <v>125</v>
      </c>
      <c r="I455" s="48" t="s">
        <v>1267</v>
      </c>
      <c r="J455" s="51"/>
      <c r="K455" s="51"/>
      <c r="L455" s="48" t="s">
        <v>80</v>
      </c>
      <c r="M455" s="48" t="s">
        <v>81</v>
      </c>
      <c r="N455" s="48" t="s">
        <v>1195</v>
      </c>
      <c r="O455" s="48" t="s">
        <v>1196</v>
      </c>
      <c r="P455" s="48" t="s">
        <v>1204</v>
      </c>
      <c r="Q455" s="48" t="s">
        <v>981</v>
      </c>
      <c r="R455" s="48" t="s">
        <v>1268</v>
      </c>
      <c r="S455" s="48" t="s">
        <v>1269</v>
      </c>
      <c r="T455" s="48" t="s">
        <v>1270</v>
      </c>
      <c r="U455" s="48" t="s">
        <v>1271</v>
      </c>
      <c r="V455" s="52"/>
    </row>
    <row r="456" spans="1:22" ht="15" thickBot="1">
      <c r="A456" s="48" t="s">
        <v>1273</v>
      </c>
      <c r="B456" s="48" t="s">
        <v>20</v>
      </c>
      <c r="C456" s="48" t="s">
        <v>74</v>
      </c>
      <c r="D456" s="49" t="s">
        <v>75</v>
      </c>
      <c r="E456" s="50">
        <v>0</v>
      </c>
      <c r="F456" s="48" t="s">
        <v>76</v>
      </c>
      <c r="G456" s="48" t="s">
        <v>1274</v>
      </c>
      <c r="H456" s="48" t="s">
        <v>125</v>
      </c>
      <c r="I456" s="48" t="s">
        <v>1267</v>
      </c>
      <c r="J456" s="51"/>
      <c r="K456" s="51"/>
      <c r="L456" s="48" t="s">
        <v>80</v>
      </c>
      <c r="M456" s="48" t="s">
        <v>81</v>
      </c>
      <c r="N456" s="48" t="s">
        <v>1195</v>
      </c>
      <c r="O456" s="48" t="s">
        <v>1196</v>
      </c>
      <c r="P456" s="48" t="s">
        <v>1204</v>
      </c>
      <c r="Q456" s="48" t="s">
        <v>981</v>
      </c>
      <c r="R456" s="48" t="s">
        <v>1268</v>
      </c>
      <c r="S456" s="48" t="s">
        <v>1269</v>
      </c>
      <c r="T456" s="48" t="s">
        <v>1270</v>
      </c>
      <c r="U456" s="48" t="s">
        <v>1271</v>
      </c>
      <c r="V456" s="52"/>
    </row>
    <row r="457" spans="1:22" ht="15" thickBot="1">
      <c r="A457" s="48" t="s">
        <v>1275</v>
      </c>
      <c r="B457" s="48" t="s">
        <v>20</v>
      </c>
      <c r="C457" s="48" t="s">
        <v>74</v>
      </c>
      <c r="D457" s="49" t="s">
        <v>75</v>
      </c>
      <c r="E457" s="50">
        <v>0</v>
      </c>
      <c r="F457" s="48" t="s">
        <v>76</v>
      </c>
      <c r="G457" s="48" t="s">
        <v>1276</v>
      </c>
      <c r="H457" s="48" t="s">
        <v>125</v>
      </c>
      <c r="I457" s="48" t="s">
        <v>1267</v>
      </c>
      <c r="J457" s="51"/>
      <c r="K457" s="51"/>
      <c r="L457" s="48" t="s">
        <v>80</v>
      </c>
      <c r="M457" s="48" t="s">
        <v>81</v>
      </c>
      <c r="N457" s="48" t="s">
        <v>1195</v>
      </c>
      <c r="O457" s="48" t="s">
        <v>1196</v>
      </c>
      <c r="P457" s="48" t="s">
        <v>1204</v>
      </c>
      <c r="Q457" s="48" t="s">
        <v>981</v>
      </c>
      <c r="R457" s="48" t="s">
        <v>1268</v>
      </c>
      <c r="S457" s="48" t="s">
        <v>1269</v>
      </c>
      <c r="T457" s="48" t="s">
        <v>1270</v>
      </c>
      <c r="U457" s="48" t="s">
        <v>1271</v>
      </c>
      <c r="V457" s="52"/>
    </row>
    <row r="458" spans="1:22" ht="15" thickBot="1">
      <c r="A458" s="48" t="s">
        <v>1277</v>
      </c>
      <c r="B458" s="48" t="s">
        <v>20</v>
      </c>
      <c r="C458" s="48" t="s">
        <v>74</v>
      </c>
      <c r="D458" s="49" t="s">
        <v>75</v>
      </c>
      <c r="E458" s="50">
        <v>0</v>
      </c>
      <c r="F458" s="48" t="s">
        <v>76</v>
      </c>
      <c r="G458" s="48" t="s">
        <v>1278</v>
      </c>
      <c r="H458" s="48" t="s">
        <v>78</v>
      </c>
      <c r="I458" s="48" t="s">
        <v>1267</v>
      </c>
      <c r="J458" s="51"/>
      <c r="K458" s="51"/>
      <c r="L458" s="48" t="s">
        <v>80</v>
      </c>
      <c r="M458" s="48" t="s">
        <v>81</v>
      </c>
      <c r="N458" s="48" t="s">
        <v>1195</v>
      </c>
      <c r="O458" s="48" t="s">
        <v>1196</v>
      </c>
      <c r="P458" s="48" t="s">
        <v>1204</v>
      </c>
      <c r="Q458" s="48" t="s">
        <v>981</v>
      </c>
      <c r="R458" s="48" t="s">
        <v>1268</v>
      </c>
      <c r="S458" s="48" t="s">
        <v>1269</v>
      </c>
      <c r="T458" s="48" t="s">
        <v>1270</v>
      </c>
      <c r="U458" s="48" t="s">
        <v>1271</v>
      </c>
      <c r="V458" s="52"/>
    </row>
    <row r="459" spans="1:22" ht="15" thickBot="1">
      <c r="A459" s="48" t="s">
        <v>1279</v>
      </c>
      <c r="B459" s="48" t="s">
        <v>20</v>
      </c>
      <c r="C459" s="48" t="s">
        <v>74</v>
      </c>
      <c r="D459" s="49" t="s">
        <v>75</v>
      </c>
      <c r="E459" s="50">
        <v>0</v>
      </c>
      <c r="F459" s="48" t="s">
        <v>76</v>
      </c>
      <c r="G459" s="48" t="s">
        <v>1280</v>
      </c>
      <c r="H459" s="48" t="s">
        <v>125</v>
      </c>
      <c r="I459" s="48" t="s">
        <v>1267</v>
      </c>
      <c r="J459" s="51"/>
      <c r="K459" s="51"/>
      <c r="L459" s="48" t="s">
        <v>80</v>
      </c>
      <c r="M459" s="48" t="s">
        <v>81</v>
      </c>
      <c r="N459" s="48" t="s">
        <v>1195</v>
      </c>
      <c r="O459" s="48" t="s">
        <v>1196</v>
      </c>
      <c r="P459" s="48" t="s">
        <v>1204</v>
      </c>
      <c r="Q459" s="48" t="s">
        <v>981</v>
      </c>
      <c r="R459" s="48" t="s">
        <v>1268</v>
      </c>
      <c r="S459" s="48" t="s">
        <v>1269</v>
      </c>
      <c r="T459" s="48" t="s">
        <v>1270</v>
      </c>
      <c r="U459" s="48" t="s">
        <v>1271</v>
      </c>
      <c r="V459" s="52"/>
    </row>
    <row r="460" spans="1:22" ht="15" thickBot="1">
      <c r="A460" s="48" t="s">
        <v>1281</v>
      </c>
      <c r="B460" s="48" t="s">
        <v>20</v>
      </c>
      <c r="C460" s="48" t="s">
        <v>74</v>
      </c>
      <c r="D460" s="49" t="s">
        <v>75</v>
      </c>
      <c r="E460" s="50">
        <v>0</v>
      </c>
      <c r="F460" s="48" t="s">
        <v>76</v>
      </c>
      <c r="G460" s="48" t="s">
        <v>1282</v>
      </c>
      <c r="H460" s="48" t="s">
        <v>125</v>
      </c>
      <c r="I460" s="48" t="s">
        <v>1267</v>
      </c>
      <c r="J460" s="51"/>
      <c r="K460" s="51"/>
      <c r="L460" s="48" t="s">
        <v>80</v>
      </c>
      <c r="M460" s="48" t="s">
        <v>81</v>
      </c>
      <c r="N460" s="48" t="s">
        <v>1195</v>
      </c>
      <c r="O460" s="48" t="s">
        <v>1196</v>
      </c>
      <c r="P460" s="48" t="s">
        <v>1204</v>
      </c>
      <c r="Q460" s="48" t="s">
        <v>981</v>
      </c>
      <c r="R460" s="48" t="s">
        <v>1268</v>
      </c>
      <c r="S460" s="48" t="s">
        <v>1269</v>
      </c>
      <c r="T460" s="48" t="s">
        <v>1270</v>
      </c>
      <c r="U460" s="48" t="s">
        <v>1271</v>
      </c>
      <c r="V460" s="52"/>
    </row>
    <row r="461" spans="1:22" ht="15" thickBot="1">
      <c r="A461" s="48" t="s">
        <v>1283</v>
      </c>
      <c r="B461" s="48" t="s">
        <v>20</v>
      </c>
      <c r="C461" s="48" t="s">
        <v>74</v>
      </c>
      <c r="D461" s="49" t="s">
        <v>75</v>
      </c>
      <c r="E461" s="50">
        <v>0</v>
      </c>
      <c r="F461" s="48" t="s">
        <v>76</v>
      </c>
      <c r="G461" s="48" t="s">
        <v>1284</v>
      </c>
      <c r="H461" s="48" t="s">
        <v>125</v>
      </c>
      <c r="I461" s="48" t="s">
        <v>1267</v>
      </c>
      <c r="J461" s="51"/>
      <c r="K461" s="51"/>
      <c r="L461" s="48" t="s">
        <v>80</v>
      </c>
      <c r="M461" s="48" t="s">
        <v>81</v>
      </c>
      <c r="N461" s="48" t="s">
        <v>1195</v>
      </c>
      <c r="O461" s="48" t="s">
        <v>1196</v>
      </c>
      <c r="P461" s="48" t="s">
        <v>1204</v>
      </c>
      <c r="Q461" s="48" t="s">
        <v>981</v>
      </c>
      <c r="R461" s="48" t="s">
        <v>1268</v>
      </c>
      <c r="S461" s="48" t="s">
        <v>1269</v>
      </c>
      <c r="T461" s="48" t="s">
        <v>1270</v>
      </c>
      <c r="U461" s="48" t="s">
        <v>1271</v>
      </c>
      <c r="V461" s="52"/>
    </row>
    <row r="462" spans="1:22" ht="15" thickBot="1">
      <c r="A462" s="48" t="s">
        <v>1285</v>
      </c>
      <c r="B462" s="48" t="s">
        <v>20</v>
      </c>
      <c r="C462" s="48" t="s">
        <v>74</v>
      </c>
      <c r="D462" s="49" t="s">
        <v>75</v>
      </c>
      <c r="E462" s="53">
        <v>69910.570000000007</v>
      </c>
      <c r="F462" s="48" t="s">
        <v>76</v>
      </c>
      <c r="G462" s="48" t="s">
        <v>1286</v>
      </c>
      <c r="H462" s="48" t="s">
        <v>95</v>
      </c>
      <c r="I462" s="48" t="s">
        <v>130</v>
      </c>
      <c r="J462" s="51"/>
      <c r="K462" s="51"/>
      <c r="L462" s="48" t="s">
        <v>80</v>
      </c>
      <c r="M462" s="48" t="s">
        <v>81</v>
      </c>
      <c r="N462" s="48" t="s">
        <v>1195</v>
      </c>
      <c r="O462" s="48" t="s">
        <v>1196</v>
      </c>
      <c r="P462" s="48" t="s">
        <v>1204</v>
      </c>
      <c r="Q462" s="48" t="s">
        <v>981</v>
      </c>
      <c r="R462" s="48" t="s">
        <v>1287</v>
      </c>
      <c r="S462" s="48" t="s">
        <v>1288</v>
      </c>
      <c r="T462" s="48" t="s">
        <v>1289</v>
      </c>
      <c r="U462" s="48" t="s">
        <v>1288</v>
      </c>
      <c r="V462" s="52"/>
    </row>
    <row r="463" spans="1:22" ht="15" thickBot="1">
      <c r="A463" s="48" t="s">
        <v>1290</v>
      </c>
      <c r="B463" s="48" t="s">
        <v>20</v>
      </c>
      <c r="C463" s="48" t="s">
        <v>74</v>
      </c>
      <c r="D463" s="49" t="s">
        <v>75</v>
      </c>
      <c r="E463" s="53">
        <v>28623.8</v>
      </c>
      <c r="F463" s="48" t="s">
        <v>76</v>
      </c>
      <c r="G463" s="48" t="s">
        <v>1291</v>
      </c>
      <c r="H463" s="48" t="s">
        <v>258</v>
      </c>
      <c r="I463" s="48" t="s">
        <v>1292</v>
      </c>
      <c r="J463" s="48" t="s">
        <v>1257</v>
      </c>
      <c r="K463" s="51"/>
      <c r="L463" s="48" t="s">
        <v>80</v>
      </c>
      <c r="M463" s="48" t="s">
        <v>81</v>
      </c>
      <c r="N463" s="48" t="s">
        <v>1195</v>
      </c>
      <c r="O463" s="48" t="s">
        <v>1196</v>
      </c>
      <c r="P463" s="48" t="s">
        <v>1204</v>
      </c>
      <c r="Q463" s="48" t="s">
        <v>981</v>
      </c>
      <c r="R463" s="48" t="s">
        <v>1287</v>
      </c>
      <c r="S463" s="48" t="s">
        <v>1288</v>
      </c>
      <c r="T463" s="48" t="s">
        <v>1289</v>
      </c>
      <c r="U463" s="48" t="s">
        <v>1288</v>
      </c>
      <c r="V463" s="52"/>
    </row>
    <row r="464" spans="1:22" ht="15" thickBot="1">
      <c r="A464" s="48" t="s">
        <v>1293</v>
      </c>
      <c r="B464" s="48" t="s">
        <v>20</v>
      </c>
      <c r="C464" s="48" t="s">
        <v>74</v>
      </c>
      <c r="D464" s="49" t="s">
        <v>75</v>
      </c>
      <c r="E464" s="53">
        <v>116251.08</v>
      </c>
      <c r="F464" s="48" t="s">
        <v>76</v>
      </c>
      <c r="G464" s="48" t="s">
        <v>1294</v>
      </c>
      <c r="H464" s="48" t="s">
        <v>258</v>
      </c>
      <c r="I464" s="48" t="s">
        <v>638</v>
      </c>
      <c r="J464" s="51"/>
      <c r="K464" s="51"/>
      <c r="L464" s="48" t="s">
        <v>80</v>
      </c>
      <c r="M464" s="48" t="s">
        <v>81</v>
      </c>
      <c r="N464" s="48" t="s">
        <v>1195</v>
      </c>
      <c r="O464" s="48" t="s">
        <v>1196</v>
      </c>
      <c r="P464" s="48" t="s">
        <v>1204</v>
      </c>
      <c r="Q464" s="48" t="s">
        <v>981</v>
      </c>
      <c r="R464" s="48" t="s">
        <v>1287</v>
      </c>
      <c r="S464" s="48" t="s">
        <v>1288</v>
      </c>
      <c r="T464" s="48" t="s">
        <v>1289</v>
      </c>
      <c r="U464" s="48" t="s">
        <v>1288</v>
      </c>
      <c r="V464" s="52"/>
    </row>
    <row r="465" spans="1:22" ht="15" thickBot="1">
      <c r="A465" s="48" t="s">
        <v>1243</v>
      </c>
      <c r="B465" s="48" t="s">
        <v>20</v>
      </c>
      <c r="C465" s="48" t="s">
        <v>74</v>
      </c>
      <c r="D465" s="49" t="s">
        <v>75</v>
      </c>
      <c r="E465" s="53">
        <v>11466.09</v>
      </c>
      <c r="F465" s="48" t="s">
        <v>76</v>
      </c>
      <c r="G465" s="48" t="s">
        <v>1294</v>
      </c>
      <c r="H465" s="48" t="s">
        <v>95</v>
      </c>
      <c r="I465" s="48" t="s">
        <v>832</v>
      </c>
      <c r="J465" s="48" t="s">
        <v>1257</v>
      </c>
      <c r="K465" s="51"/>
      <c r="L465" s="48" t="s">
        <v>80</v>
      </c>
      <c r="M465" s="48" t="s">
        <v>81</v>
      </c>
      <c r="N465" s="48" t="s">
        <v>1195</v>
      </c>
      <c r="O465" s="48" t="s">
        <v>1196</v>
      </c>
      <c r="P465" s="48" t="s">
        <v>1204</v>
      </c>
      <c r="Q465" s="48" t="s">
        <v>981</v>
      </c>
      <c r="R465" s="48" t="s">
        <v>1287</v>
      </c>
      <c r="S465" s="48" t="s">
        <v>1288</v>
      </c>
      <c r="T465" s="48" t="s">
        <v>1289</v>
      </c>
      <c r="U465" s="48" t="s">
        <v>1288</v>
      </c>
      <c r="V465" s="52"/>
    </row>
    <row r="466" spans="1:22" ht="15" thickBot="1">
      <c r="A466" s="48" t="s">
        <v>1295</v>
      </c>
      <c r="B466" s="48" t="s">
        <v>20</v>
      </c>
      <c r="C466" s="48" t="s">
        <v>74</v>
      </c>
      <c r="D466" s="49" t="s">
        <v>75</v>
      </c>
      <c r="E466" s="53">
        <v>55324.73</v>
      </c>
      <c r="F466" s="48" t="s">
        <v>76</v>
      </c>
      <c r="G466" s="48" t="s">
        <v>1294</v>
      </c>
      <c r="H466" s="48" t="s">
        <v>258</v>
      </c>
      <c r="I466" s="48" t="s">
        <v>1296</v>
      </c>
      <c r="J466" s="51"/>
      <c r="K466" s="51"/>
      <c r="L466" s="48" t="s">
        <v>80</v>
      </c>
      <c r="M466" s="48" t="s">
        <v>81</v>
      </c>
      <c r="N466" s="48" t="s">
        <v>1195</v>
      </c>
      <c r="O466" s="48" t="s">
        <v>1196</v>
      </c>
      <c r="P466" s="48" t="s">
        <v>1204</v>
      </c>
      <c r="Q466" s="48" t="s">
        <v>981</v>
      </c>
      <c r="R466" s="48" t="s">
        <v>1287</v>
      </c>
      <c r="S466" s="48" t="s">
        <v>1288</v>
      </c>
      <c r="T466" s="48" t="s">
        <v>1289</v>
      </c>
      <c r="U466" s="48" t="s">
        <v>1288</v>
      </c>
      <c r="V466" s="52"/>
    </row>
    <row r="467" spans="1:22" ht="15" thickBot="1">
      <c r="A467" s="48" t="s">
        <v>1297</v>
      </c>
      <c r="B467" s="48" t="s">
        <v>20</v>
      </c>
      <c r="C467" s="48" t="s">
        <v>74</v>
      </c>
      <c r="D467" s="49" t="s">
        <v>75</v>
      </c>
      <c r="E467" s="50">
        <v>0</v>
      </c>
      <c r="F467" s="48" t="s">
        <v>1298</v>
      </c>
      <c r="G467" s="48" t="s">
        <v>1299</v>
      </c>
      <c r="H467" s="48" t="s">
        <v>150</v>
      </c>
      <c r="I467" s="48" t="s">
        <v>978</v>
      </c>
      <c r="J467" s="51"/>
      <c r="K467" s="51"/>
      <c r="L467" s="48" t="s">
        <v>80</v>
      </c>
      <c r="M467" s="48" t="s">
        <v>81</v>
      </c>
      <c r="N467" s="48" t="s">
        <v>1195</v>
      </c>
      <c r="O467" s="48" t="s">
        <v>1196</v>
      </c>
      <c r="P467" s="48" t="s">
        <v>1204</v>
      </c>
      <c r="Q467" s="48" t="s">
        <v>981</v>
      </c>
      <c r="R467" s="48" t="s">
        <v>1300</v>
      </c>
      <c r="S467" s="48" t="s">
        <v>1301</v>
      </c>
      <c r="T467" s="48" t="s">
        <v>1302</v>
      </c>
      <c r="U467" s="48" t="s">
        <v>1301</v>
      </c>
      <c r="V467" s="52"/>
    </row>
    <row r="468" spans="1:22" ht="15" thickBot="1">
      <c r="A468" s="48" t="s">
        <v>1303</v>
      </c>
      <c r="B468" s="48" t="s">
        <v>20</v>
      </c>
      <c r="C468" s="48" t="s">
        <v>74</v>
      </c>
      <c r="D468" s="49" t="s">
        <v>75</v>
      </c>
      <c r="E468" s="53">
        <v>25996.3</v>
      </c>
      <c r="F468" s="48" t="s">
        <v>76</v>
      </c>
      <c r="G468" s="48" t="s">
        <v>1304</v>
      </c>
      <c r="H468" s="48" t="s">
        <v>95</v>
      </c>
      <c r="I468" s="48" t="s">
        <v>130</v>
      </c>
      <c r="J468" s="48" t="s">
        <v>100</v>
      </c>
      <c r="K468" s="51"/>
      <c r="L468" s="48" t="s">
        <v>80</v>
      </c>
      <c r="M468" s="48" t="s">
        <v>81</v>
      </c>
      <c r="N468" s="48" t="s">
        <v>1195</v>
      </c>
      <c r="O468" s="48" t="s">
        <v>1196</v>
      </c>
      <c r="P468" s="48" t="s">
        <v>1204</v>
      </c>
      <c r="Q468" s="48" t="s">
        <v>981</v>
      </c>
      <c r="R468" s="48" t="s">
        <v>1305</v>
      </c>
      <c r="S468" s="48" t="s">
        <v>1306</v>
      </c>
      <c r="T468" s="48" t="s">
        <v>1307</v>
      </c>
      <c r="U468" s="48" t="s">
        <v>1306</v>
      </c>
      <c r="V468" s="52"/>
    </row>
    <row r="469" spans="1:22" ht="15" thickBot="1">
      <c r="A469" s="48" t="s">
        <v>1308</v>
      </c>
      <c r="B469" s="48" t="s">
        <v>20</v>
      </c>
      <c r="C469" s="48" t="s">
        <v>74</v>
      </c>
      <c r="D469" s="49" t="s">
        <v>75</v>
      </c>
      <c r="E469" s="53">
        <v>90136.94</v>
      </c>
      <c r="F469" s="48" t="s">
        <v>1309</v>
      </c>
      <c r="G469" s="48" t="s">
        <v>1310</v>
      </c>
      <c r="H469" s="48" t="s">
        <v>113</v>
      </c>
      <c r="I469" s="48" t="s">
        <v>1311</v>
      </c>
      <c r="J469" s="51"/>
      <c r="K469" s="51"/>
      <c r="L469" s="48" t="s">
        <v>80</v>
      </c>
      <c r="M469" s="48" t="s">
        <v>81</v>
      </c>
      <c r="N469" s="48" t="s">
        <v>1195</v>
      </c>
      <c r="O469" s="48" t="s">
        <v>1196</v>
      </c>
      <c r="P469" s="48" t="s">
        <v>1312</v>
      </c>
      <c r="Q469" s="48" t="s">
        <v>1178</v>
      </c>
      <c r="R469" s="48" t="s">
        <v>1313</v>
      </c>
      <c r="S469" s="48" t="s">
        <v>1314</v>
      </c>
      <c r="T469" s="48" t="s">
        <v>1315</v>
      </c>
      <c r="U469" s="48" t="s">
        <v>1316</v>
      </c>
      <c r="V469" s="52"/>
    </row>
    <row r="470" spans="1:22" ht="15" thickBot="1">
      <c r="A470" s="48" t="s">
        <v>1317</v>
      </c>
      <c r="B470" s="48" t="s">
        <v>20</v>
      </c>
      <c r="C470" s="48" t="s">
        <v>74</v>
      </c>
      <c r="D470" s="49" t="s">
        <v>75</v>
      </c>
      <c r="E470" s="53">
        <v>9239.64</v>
      </c>
      <c r="F470" s="48" t="s">
        <v>1318</v>
      </c>
      <c r="G470" s="48" t="s">
        <v>1319</v>
      </c>
      <c r="H470" s="48" t="s">
        <v>113</v>
      </c>
      <c r="I470" s="48" t="s">
        <v>1311</v>
      </c>
      <c r="J470" s="51"/>
      <c r="K470" s="51"/>
      <c r="L470" s="48" t="s">
        <v>80</v>
      </c>
      <c r="M470" s="48" t="s">
        <v>81</v>
      </c>
      <c r="N470" s="48" t="s">
        <v>1195</v>
      </c>
      <c r="O470" s="48" t="s">
        <v>1196</v>
      </c>
      <c r="P470" s="48" t="s">
        <v>1312</v>
      </c>
      <c r="Q470" s="48" t="s">
        <v>1178</v>
      </c>
      <c r="R470" s="48" t="s">
        <v>1313</v>
      </c>
      <c r="S470" s="48" t="s">
        <v>1314</v>
      </c>
      <c r="T470" s="48" t="s">
        <v>1315</v>
      </c>
      <c r="U470" s="48" t="s">
        <v>1316</v>
      </c>
      <c r="V470" s="52"/>
    </row>
    <row r="471" spans="1:22" ht="15" thickBot="1">
      <c r="A471" s="48" t="s">
        <v>1320</v>
      </c>
      <c r="B471" s="48" t="s">
        <v>20</v>
      </c>
      <c r="C471" s="48" t="s">
        <v>74</v>
      </c>
      <c r="D471" s="49" t="s">
        <v>75</v>
      </c>
      <c r="E471" s="53">
        <v>45643.1</v>
      </c>
      <c r="F471" s="48" t="s">
        <v>76</v>
      </c>
      <c r="G471" s="48" t="s">
        <v>1321</v>
      </c>
      <c r="H471" s="48" t="s">
        <v>95</v>
      </c>
      <c r="I471" s="48" t="s">
        <v>752</v>
      </c>
      <c r="J471" s="51"/>
      <c r="K471" s="51"/>
      <c r="L471" s="48" t="s">
        <v>80</v>
      </c>
      <c r="M471" s="48" t="s">
        <v>81</v>
      </c>
      <c r="N471" s="48" t="s">
        <v>1195</v>
      </c>
      <c r="O471" s="48" t="s">
        <v>1196</v>
      </c>
      <c r="P471" s="48" t="s">
        <v>1312</v>
      </c>
      <c r="Q471" s="48" t="s">
        <v>1178</v>
      </c>
      <c r="R471" s="48" t="s">
        <v>1322</v>
      </c>
      <c r="S471" s="48" t="s">
        <v>1323</v>
      </c>
      <c r="T471" s="48" t="s">
        <v>1324</v>
      </c>
      <c r="U471" s="48" t="s">
        <v>1325</v>
      </c>
      <c r="V471" s="52"/>
    </row>
    <row r="472" spans="1:22" ht="15" thickBot="1">
      <c r="A472" s="48" t="s">
        <v>1326</v>
      </c>
      <c r="B472" s="48" t="s">
        <v>20</v>
      </c>
      <c r="C472" s="48" t="s">
        <v>74</v>
      </c>
      <c r="D472" s="49" t="s">
        <v>75</v>
      </c>
      <c r="E472" s="53">
        <v>38951.360000000001</v>
      </c>
      <c r="F472" s="48" t="s">
        <v>76</v>
      </c>
      <c r="G472" s="48" t="s">
        <v>1327</v>
      </c>
      <c r="H472" s="48" t="s">
        <v>95</v>
      </c>
      <c r="I472" s="48" t="s">
        <v>759</v>
      </c>
      <c r="J472" s="51"/>
      <c r="K472" s="51"/>
      <c r="L472" s="48" t="s">
        <v>80</v>
      </c>
      <c r="M472" s="48" t="s">
        <v>81</v>
      </c>
      <c r="N472" s="48" t="s">
        <v>1195</v>
      </c>
      <c r="O472" s="48" t="s">
        <v>1196</v>
      </c>
      <c r="P472" s="48" t="s">
        <v>1312</v>
      </c>
      <c r="Q472" s="48" t="s">
        <v>1178</v>
      </c>
      <c r="R472" s="48" t="s">
        <v>1322</v>
      </c>
      <c r="S472" s="48" t="s">
        <v>1323</v>
      </c>
      <c r="T472" s="48" t="s">
        <v>1324</v>
      </c>
      <c r="U472" s="48" t="s">
        <v>1325</v>
      </c>
      <c r="V472" s="52"/>
    </row>
    <row r="473" spans="1:22" ht="15" thickBot="1">
      <c r="A473" s="48" t="s">
        <v>1328</v>
      </c>
      <c r="B473" s="48" t="s">
        <v>20</v>
      </c>
      <c r="C473" s="48" t="s">
        <v>74</v>
      </c>
      <c r="D473" s="49" t="s">
        <v>75</v>
      </c>
      <c r="E473" s="53">
        <v>34427.29</v>
      </c>
      <c r="F473" s="48" t="s">
        <v>76</v>
      </c>
      <c r="G473" s="48" t="s">
        <v>1329</v>
      </c>
      <c r="H473" s="48" t="s">
        <v>95</v>
      </c>
      <c r="I473" s="48" t="s">
        <v>716</v>
      </c>
      <c r="J473" s="51"/>
      <c r="K473" s="51"/>
      <c r="L473" s="48" t="s">
        <v>80</v>
      </c>
      <c r="M473" s="48" t="s">
        <v>81</v>
      </c>
      <c r="N473" s="48" t="s">
        <v>1195</v>
      </c>
      <c r="O473" s="48" t="s">
        <v>1196</v>
      </c>
      <c r="P473" s="48" t="s">
        <v>1312</v>
      </c>
      <c r="Q473" s="48" t="s">
        <v>1178</v>
      </c>
      <c r="R473" s="48" t="s">
        <v>1330</v>
      </c>
      <c r="S473" s="48" t="s">
        <v>1331</v>
      </c>
      <c r="T473" s="48" t="s">
        <v>1332</v>
      </c>
      <c r="U473" s="48" t="s">
        <v>1331</v>
      </c>
      <c r="V473" s="52"/>
    </row>
    <row r="474" spans="1:22" ht="15" thickBot="1">
      <c r="A474" s="48" t="s">
        <v>1333</v>
      </c>
      <c r="B474" s="48" t="s">
        <v>20</v>
      </c>
      <c r="C474" s="48" t="s">
        <v>74</v>
      </c>
      <c r="D474" s="49" t="s">
        <v>75</v>
      </c>
      <c r="E474" s="53">
        <v>14331.66</v>
      </c>
      <c r="F474" s="48" t="s">
        <v>1130</v>
      </c>
      <c r="G474" s="48" t="s">
        <v>1334</v>
      </c>
      <c r="H474" s="48" t="s">
        <v>95</v>
      </c>
      <c r="I474" s="48" t="s">
        <v>790</v>
      </c>
      <c r="J474" s="51"/>
      <c r="K474" s="51"/>
      <c r="L474" s="48" t="s">
        <v>80</v>
      </c>
      <c r="M474" s="48" t="s">
        <v>81</v>
      </c>
      <c r="N474" s="48" t="s">
        <v>1195</v>
      </c>
      <c r="O474" s="48" t="s">
        <v>1196</v>
      </c>
      <c r="P474" s="48" t="s">
        <v>1335</v>
      </c>
      <c r="Q474" s="48" t="s">
        <v>1336</v>
      </c>
      <c r="R474" s="48" t="s">
        <v>1337</v>
      </c>
      <c r="S474" s="48" t="s">
        <v>1338</v>
      </c>
      <c r="T474" s="48" t="s">
        <v>1339</v>
      </c>
      <c r="U474" s="48" t="s">
        <v>867</v>
      </c>
      <c r="V474" s="52"/>
    </row>
    <row r="475" spans="1:22" ht="15" thickBot="1">
      <c r="A475" s="48" t="s">
        <v>1340</v>
      </c>
      <c r="B475" s="48" t="s">
        <v>20</v>
      </c>
      <c r="C475" s="48" t="s">
        <v>74</v>
      </c>
      <c r="D475" s="49" t="s">
        <v>75</v>
      </c>
      <c r="E475" s="53">
        <v>32429.9</v>
      </c>
      <c r="F475" s="48" t="s">
        <v>76</v>
      </c>
      <c r="G475" s="48" t="s">
        <v>1341</v>
      </c>
      <c r="H475" s="48" t="s">
        <v>95</v>
      </c>
      <c r="I475" s="48" t="s">
        <v>865</v>
      </c>
      <c r="J475" s="51"/>
      <c r="K475" s="51"/>
      <c r="L475" s="48" t="s">
        <v>80</v>
      </c>
      <c r="M475" s="48" t="s">
        <v>81</v>
      </c>
      <c r="N475" s="48" t="s">
        <v>1195</v>
      </c>
      <c r="O475" s="48" t="s">
        <v>1196</v>
      </c>
      <c r="P475" s="48" t="s">
        <v>1335</v>
      </c>
      <c r="Q475" s="48" t="s">
        <v>1336</v>
      </c>
      <c r="R475" s="48" t="s">
        <v>1337</v>
      </c>
      <c r="S475" s="48" t="s">
        <v>1338</v>
      </c>
      <c r="T475" s="48" t="s">
        <v>1339</v>
      </c>
      <c r="U475" s="48" t="s">
        <v>867</v>
      </c>
      <c r="V475" s="52"/>
    </row>
    <row r="476" spans="1:22" ht="15" thickBot="1">
      <c r="A476" s="48" t="s">
        <v>1340</v>
      </c>
      <c r="B476" s="48" t="s">
        <v>20</v>
      </c>
      <c r="C476" s="48" t="s">
        <v>74</v>
      </c>
      <c r="D476" s="49" t="s">
        <v>75</v>
      </c>
      <c r="E476" s="53">
        <v>48644.85</v>
      </c>
      <c r="F476" s="48" t="s">
        <v>876</v>
      </c>
      <c r="G476" s="48" t="s">
        <v>1341</v>
      </c>
      <c r="H476" s="48" t="s">
        <v>95</v>
      </c>
      <c r="I476" s="48" t="s">
        <v>1149</v>
      </c>
      <c r="J476" s="48" t="s">
        <v>1150</v>
      </c>
      <c r="K476" s="51"/>
      <c r="L476" s="48" t="s">
        <v>80</v>
      </c>
      <c r="M476" s="48" t="s">
        <v>81</v>
      </c>
      <c r="N476" s="48" t="s">
        <v>1195</v>
      </c>
      <c r="O476" s="48" t="s">
        <v>1196</v>
      </c>
      <c r="P476" s="48" t="s">
        <v>1335</v>
      </c>
      <c r="Q476" s="48" t="s">
        <v>1336</v>
      </c>
      <c r="R476" s="48" t="s">
        <v>1337</v>
      </c>
      <c r="S476" s="48" t="s">
        <v>1338</v>
      </c>
      <c r="T476" s="48" t="s">
        <v>1339</v>
      </c>
      <c r="U476" s="48" t="s">
        <v>867</v>
      </c>
      <c r="V476" s="52"/>
    </row>
    <row r="477" spans="1:22" ht="15" thickBot="1">
      <c r="A477" s="48" t="s">
        <v>1342</v>
      </c>
      <c r="B477" s="48" t="s">
        <v>20</v>
      </c>
      <c r="C477" s="48" t="s">
        <v>74</v>
      </c>
      <c r="D477" s="49" t="s">
        <v>75</v>
      </c>
      <c r="E477" s="53">
        <v>4633.59</v>
      </c>
      <c r="F477" s="48" t="s">
        <v>918</v>
      </c>
      <c r="G477" s="48" t="s">
        <v>1343</v>
      </c>
      <c r="H477" s="48" t="s">
        <v>113</v>
      </c>
      <c r="I477" s="48" t="s">
        <v>790</v>
      </c>
      <c r="J477" s="51"/>
      <c r="K477" s="51"/>
      <c r="L477" s="48" t="s">
        <v>80</v>
      </c>
      <c r="M477" s="48" t="s">
        <v>81</v>
      </c>
      <c r="N477" s="48" t="s">
        <v>1195</v>
      </c>
      <c r="O477" s="48" t="s">
        <v>1196</v>
      </c>
      <c r="P477" s="48" t="s">
        <v>1335</v>
      </c>
      <c r="Q477" s="48" t="s">
        <v>1336</v>
      </c>
      <c r="R477" s="48" t="s">
        <v>1344</v>
      </c>
      <c r="S477" s="48" t="s">
        <v>1345</v>
      </c>
      <c r="T477" s="48" t="s">
        <v>1346</v>
      </c>
      <c r="U477" s="48" t="s">
        <v>1345</v>
      </c>
      <c r="V477" s="52"/>
    </row>
    <row r="478" spans="1:22" ht="15" thickBot="1">
      <c r="A478" s="48" t="s">
        <v>1347</v>
      </c>
      <c r="B478" s="48" t="s">
        <v>20</v>
      </c>
      <c r="C478" s="48" t="s">
        <v>74</v>
      </c>
      <c r="D478" s="49" t="s">
        <v>75</v>
      </c>
      <c r="E478" s="53">
        <v>26371.55</v>
      </c>
      <c r="F478" s="48" t="s">
        <v>76</v>
      </c>
      <c r="G478" s="48" t="s">
        <v>1348</v>
      </c>
      <c r="H478" s="48" t="s">
        <v>95</v>
      </c>
      <c r="I478" s="48" t="s">
        <v>1173</v>
      </c>
      <c r="J478" s="51"/>
      <c r="K478" s="51"/>
      <c r="L478" s="48" t="s">
        <v>80</v>
      </c>
      <c r="M478" s="48" t="s">
        <v>81</v>
      </c>
      <c r="N478" s="48" t="s">
        <v>1195</v>
      </c>
      <c r="O478" s="48" t="s">
        <v>1196</v>
      </c>
      <c r="P478" s="48" t="s">
        <v>1335</v>
      </c>
      <c r="Q478" s="48" t="s">
        <v>1336</v>
      </c>
      <c r="R478" s="48" t="s">
        <v>1344</v>
      </c>
      <c r="S478" s="48" t="s">
        <v>1345</v>
      </c>
      <c r="T478" s="48" t="s">
        <v>1346</v>
      </c>
      <c r="U478" s="48" t="s">
        <v>1345</v>
      </c>
      <c r="V478" s="52"/>
    </row>
    <row r="479" spans="1:22" ht="15" thickBot="1">
      <c r="A479" s="48" t="s">
        <v>1349</v>
      </c>
      <c r="B479" s="48" t="s">
        <v>20</v>
      </c>
      <c r="C479" s="48" t="s">
        <v>74</v>
      </c>
      <c r="D479" s="49" t="s">
        <v>75</v>
      </c>
      <c r="E479" s="53">
        <v>38986.82</v>
      </c>
      <c r="F479" s="48" t="s">
        <v>918</v>
      </c>
      <c r="G479" s="48" t="s">
        <v>1350</v>
      </c>
      <c r="H479" s="48" t="s">
        <v>95</v>
      </c>
      <c r="I479" s="48" t="s">
        <v>1173</v>
      </c>
      <c r="J479" s="51"/>
      <c r="K479" s="51"/>
      <c r="L479" s="48" t="s">
        <v>80</v>
      </c>
      <c r="M479" s="48" t="s">
        <v>81</v>
      </c>
      <c r="N479" s="48" t="s">
        <v>1195</v>
      </c>
      <c r="O479" s="48" t="s">
        <v>1196</v>
      </c>
      <c r="P479" s="48" t="s">
        <v>1335</v>
      </c>
      <c r="Q479" s="48" t="s">
        <v>1336</v>
      </c>
      <c r="R479" s="48" t="s">
        <v>1344</v>
      </c>
      <c r="S479" s="48" t="s">
        <v>1345</v>
      </c>
      <c r="T479" s="48" t="s">
        <v>1346</v>
      </c>
      <c r="U479" s="48" t="s">
        <v>1345</v>
      </c>
      <c r="V479" s="52"/>
    </row>
    <row r="480" spans="1:22" ht="15" thickBot="1">
      <c r="A480" s="48" t="s">
        <v>1351</v>
      </c>
      <c r="B480" s="48" t="s">
        <v>20</v>
      </c>
      <c r="C480" s="48" t="s">
        <v>74</v>
      </c>
      <c r="D480" s="49" t="s">
        <v>75</v>
      </c>
      <c r="E480" s="53">
        <v>5778.64</v>
      </c>
      <c r="F480" s="48" t="s">
        <v>918</v>
      </c>
      <c r="G480" s="48" t="s">
        <v>1352</v>
      </c>
      <c r="H480" s="48" t="s">
        <v>78</v>
      </c>
      <c r="I480" s="48" t="s">
        <v>832</v>
      </c>
      <c r="J480" s="51"/>
      <c r="K480" s="51"/>
      <c r="L480" s="48" t="s">
        <v>80</v>
      </c>
      <c r="M480" s="48" t="s">
        <v>81</v>
      </c>
      <c r="N480" s="48" t="s">
        <v>1195</v>
      </c>
      <c r="O480" s="48" t="s">
        <v>1196</v>
      </c>
      <c r="P480" s="48" t="s">
        <v>1335</v>
      </c>
      <c r="Q480" s="48" t="s">
        <v>1336</v>
      </c>
      <c r="R480" s="48" t="s">
        <v>1344</v>
      </c>
      <c r="S480" s="48" t="s">
        <v>1345</v>
      </c>
      <c r="T480" s="48" t="s">
        <v>1346</v>
      </c>
      <c r="U480" s="48" t="s">
        <v>1345</v>
      </c>
      <c r="V480" s="52"/>
    </row>
    <row r="481" spans="1:22" ht="15" thickBot="1">
      <c r="A481" s="48" t="s">
        <v>1349</v>
      </c>
      <c r="B481" s="48" t="s">
        <v>20</v>
      </c>
      <c r="C481" s="48" t="s">
        <v>74</v>
      </c>
      <c r="D481" s="49" t="s">
        <v>75</v>
      </c>
      <c r="E481" s="53">
        <v>12995.6</v>
      </c>
      <c r="F481" s="48" t="s">
        <v>918</v>
      </c>
      <c r="G481" s="48" t="s">
        <v>1352</v>
      </c>
      <c r="H481" s="48" t="s">
        <v>95</v>
      </c>
      <c r="I481" s="48" t="s">
        <v>1173</v>
      </c>
      <c r="J481" s="51"/>
      <c r="K481" s="51"/>
      <c r="L481" s="48" t="s">
        <v>80</v>
      </c>
      <c r="M481" s="48" t="s">
        <v>81</v>
      </c>
      <c r="N481" s="48" t="s">
        <v>1195</v>
      </c>
      <c r="O481" s="48" t="s">
        <v>1196</v>
      </c>
      <c r="P481" s="48" t="s">
        <v>1335</v>
      </c>
      <c r="Q481" s="48" t="s">
        <v>1336</v>
      </c>
      <c r="R481" s="48" t="s">
        <v>1344</v>
      </c>
      <c r="S481" s="48" t="s">
        <v>1345</v>
      </c>
      <c r="T481" s="48" t="s">
        <v>1346</v>
      </c>
      <c r="U481" s="48" t="s">
        <v>1345</v>
      </c>
      <c r="V481" s="52"/>
    </row>
    <row r="482" spans="1:22" ht="15" thickBot="1">
      <c r="A482" s="48" t="s">
        <v>1353</v>
      </c>
      <c r="B482" s="48" t="s">
        <v>20</v>
      </c>
      <c r="C482" s="48" t="s">
        <v>74</v>
      </c>
      <c r="D482" s="49" t="s">
        <v>75</v>
      </c>
      <c r="E482" s="53">
        <v>116583.23</v>
      </c>
      <c r="F482" s="48" t="s">
        <v>76</v>
      </c>
      <c r="G482" s="48" t="s">
        <v>1354</v>
      </c>
      <c r="H482" s="48" t="s">
        <v>839</v>
      </c>
      <c r="I482" s="48" t="s">
        <v>832</v>
      </c>
      <c r="J482" s="51"/>
      <c r="K482" s="51"/>
      <c r="L482" s="48" t="s">
        <v>80</v>
      </c>
      <c r="M482" s="48" t="s">
        <v>81</v>
      </c>
      <c r="N482" s="48" t="s">
        <v>1195</v>
      </c>
      <c r="O482" s="48" t="s">
        <v>1196</v>
      </c>
      <c r="P482" s="48" t="s">
        <v>1335</v>
      </c>
      <c r="Q482" s="48" t="s">
        <v>1336</v>
      </c>
      <c r="R482" s="48" t="s">
        <v>1344</v>
      </c>
      <c r="S482" s="48" t="s">
        <v>1345</v>
      </c>
      <c r="T482" s="48" t="s">
        <v>1346</v>
      </c>
      <c r="U482" s="48" t="s">
        <v>1345</v>
      </c>
      <c r="V482" s="52"/>
    </row>
    <row r="483" spans="1:22" ht="15" thickBot="1">
      <c r="A483" s="48" t="s">
        <v>1355</v>
      </c>
      <c r="B483" s="48" t="s">
        <v>20</v>
      </c>
      <c r="C483" s="48" t="s">
        <v>74</v>
      </c>
      <c r="D483" s="49" t="s">
        <v>75</v>
      </c>
      <c r="E483" s="53">
        <v>10922.8</v>
      </c>
      <c r="F483" s="48" t="s">
        <v>1103</v>
      </c>
      <c r="G483" s="48" t="s">
        <v>1356</v>
      </c>
      <c r="H483" s="48" t="s">
        <v>95</v>
      </c>
      <c r="I483" s="48" t="s">
        <v>1105</v>
      </c>
      <c r="J483" s="48" t="s">
        <v>1110</v>
      </c>
      <c r="K483" s="51"/>
      <c r="L483" s="48" t="s">
        <v>80</v>
      </c>
      <c r="M483" s="48" t="s">
        <v>81</v>
      </c>
      <c r="N483" s="48" t="s">
        <v>1195</v>
      </c>
      <c r="O483" s="48" t="s">
        <v>1196</v>
      </c>
      <c r="P483" s="48" t="s">
        <v>1335</v>
      </c>
      <c r="Q483" s="48" t="s">
        <v>1336</v>
      </c>
      <c r="R483" s="48" t="s">
        <v>1344</v>
      </c>
      <c r="S483" s="48" t="s">
        <v>1345</v>
      </c>
      <c r="T483" s="48" t="s">
        <v>1357</v>
      </c>
      <c r="U483" s="48" t="s">
        <v>1358</v>
      </c>
      <c r="V483" s="52"/>
    </row>
    <row r="484" spans="1:22" ht="15" thickBot="1">
      <c r="A484" s="48" t="s">
        <v>1359</v>
      </c>
      <c r="B484" s="48" t="s">
        <v>20</v>
      </c>
      <c r="C484" s="48" t="s">
        <v>74</v>
      </c>
      <c r="D484" s="49" t="s">
        <v>75</v>
      </c>
      <c r="E484" s="50">
        <v>54614</v>
      </c>
      <c r="F484" s="48" t="s">
        <v>1360</v>
      </c>
      <c r="G484" s="48" t="s">
        <v>1361</v>
      </c>
      <c r="H484" s="48" t="s">
        <v>95</v>
      </c>
      <c r="I484" s="48" t="s">
        <v>854</v>
      </c>
      <c r="J484" s="51"/>
      <c r="K484" s="51"/>
      <c r="L484" s="48" t="s">
        <v>80</v>
      </c>
      <c r="M484" s="48" t="s">
        <v>81</v>
      </c>
      <c r="N484" s="48" t="s">
        <v>1195</v>
      </c>
      <c r="O484" s="48" t="s">
        <v>1196</v>
      </c>
      <c r="P484" s="48" t="s">
        <v>1335</v>
      </c>
      <c r="Q484" s="48" t="s">
        <v>1336</v>
      </c>
      <c r="R484" s="48" t="s">
        <v>1344</v>
      </c>
      <c r="S484" s="48" t="s">
        <v>1345</v>
      </c>
      <c r="T484" s="48" t="s">
        <v>1357</v>
      </c>
      <c r="U484" s="48" t="s">
        <v>1358</v>
      </c>
      <c r="V484" s="52"/>
    </row>
    <row r="485" spans="1:22" ht="15" thickBot="1">
      <c r="A485" s="48" t="s">
        <v>1362</v>
      </c>
      <c r="B485" s="48" t="s">
        <v>20</v>
      </c>
      <c r="C485" s="48" t="s">
        <v>74</v>
      </c>
      <c r="D485" s="49" t="s">
        <v>75</v>
      </c>
      <c r="E485" s="53">
        <v>5001.62</v>
      </c>
      <c r="F485" s="48" t="s">
        <v>1360</v>
      </c>
      <c r="G485" s="48" t="s">
        <v>1363</v>
      </c>
      <c r="H485" s="48" t="s">
        <v>95</v>
      </c>
      <c r="I485" s="48" t="s">
        <v>854</v>
      </c>
      <c r="J485" s="51"/>
      <c r="K485" s="51"/>
      <c r="L485" s="48" t="s">
        <v>80</v>
      </c>
      <c r="M485" s="48" t="s">
        <v>81</v>
      </c>
      <c r="N485" s="48" t="s">
        <v>1195</v>
      </c>
      <c r="O485" s="48" t="s">
        <v>1196</v>
      </c>
      <c r="P485" s="48" t="s">
        <v>1335</v>
      </c>
      <c r="Q485" s="48" t="s">
        <v>1336</v>
      </c>
      <c r="R485" s="48" t="s">
        <v>1344</v>
      </c>
      <c r="S485" s="48" t="s">
        <v>1345</v>
      </c>
      <c r="T485" s="48" t="s">
        <v>1357</v>
      </c>
      <c r="U485" s="48" t="s">
        <v>1358</v>
      </c>
      <c r="V485" s="52"/>
    </row>
    <row r="486" spans="1:22" ht="15" thickBot="1">
      <c r="A486" s="48" t="s">
        <v>1364</v>
      </c>
      <c r="B486" s="48" t="s">
        <v>20</v>
      </c>
      <c r="C486" s="48" t="s">
        <v>74</v>
      </c>
      <c r="D486" s="49" t="s">
        <v>75</v>
      </c>
      <c r="E486" s="53">
        <v>24578.799999999999</v>
      </c>
      <c r="F486" s="48" t="s">
        <v>1120</v>
      </c>
      <c r="G486" s="48" t="s">
        <v>1365</v>
      </c>
      <c r="H486" s="48" t="s">
        <v>839</v>
      </c>
      <c r="I486" s="48" t="s">
        <v>890</v>
      </c>
      <c r="J486" s="48" t="s">
        <v>1122</v>
      </c>
      <c r="K486" s="51"/>
      <c r="L486" s="48" t="s">
        <v>80</v>
      </c>
      <c r="M486" s="48" t="s">
        <v>81</v>
      </c>
      <c r="N486" s="48" t="s">
        <v>1195</v>
      </c>
      <c r="O486" s="48" t="s">
        <v>1196</v>
      </c>
      <c r="P486" s="48" t="s">
        <v>1335</v>
      </c>
      <c r="Q486" s="48" t="s">
        <v>1336</v>
      </c>
      <c r="R486" s="48" t="s">
        <v>1344</v>
      </c>
      <c r="S486" s="48" t="s">
        <v>1345</v>
      </c>
      <c r="T486" s="48" t="s">
        <v>1357</v>
      </c>
      <c r="U486" s="48" t="s">
        <v>1358</v>
      </c>
      <c r="V486" s="52"/>
    </row>
    <row r="487" spans="1:22" ht="15" thickBot="1">
      <c r="A487" s="48" t="s">
        <v>1366</v>
      </c>
      <c r="B487" s="48" t="s">
        <v>20</v>
      </c>
      <c r="C487" s="48" t="s">
        <v>74</v>
      </c>
      <c r="D487" s="49" t="s">
        <v>75</v>
      </c>
      <c r="E487" s="50">
        <v>0</v>
      </c>
      <c r="F487" s="48" t="s">
        <v>1367</v>
      </c>
      <c r="G487" s="48" t="s">
        <v>1368</v>
      </c>
      <c r="H487" s="48" t="s">
        <v>125</v>
      </c>
      <c r="I487" s="48" t="s">
        <v>790</v>
      </c>
      <c r="J487" s="51"/>
      <c r="K487" s="51"/>
      <c r="L487" s="48" t="s">
        <v>80</v>
      </c>
      <c r="M487" s="48" t="s">
        <v>81</v>
      </c>
      <c r="N487" s="48" t="s">
        <v>1195</v>
      </c>
      <c r="O487" s="48" t="s">
        <v>1196</v>
      </c>
      <c r="P487" s="48" t="s">
        <v>1335</v>
      </c>
      <c r="Q487" s="48" t="s">
        <v>1336</v>
      </c>
      <c r="R487" s="48" t="s">
        <v>1369</v>
      </c>
      <c r="S487" s="48" t="s">
        <v>1370</v>
      </c>
      <c r="T487" s="48" t="s">
        <v>1371</v>
      </c>
      <c r="U487" s="48" t="s">
        <v>1370</v>
      </c>
      <c r="V487" s="52"/>
    </row>
    <row r="488" spans="1:22" ht="15" thickBot="1">
      <c r="A488" s="48" t="s">
        <v>73</v>
      </c>
      <c r="B488" s="48" t="s">
        <v>20</v>
      </c>
      <c r="C488" s="48" t="s">
        <v>74</v>
      </c>
      <c r="D488" s="49" t="s">
        <v>75</v>
      </c>
      <c r="E488" s="53">
        <v>53752.29</v>
      </c>
      <c r="F488" s="48" t="s">
        <v>76</v>
      </c>
      <c r="G488" s="48" t="s">
        <v>77</v>
      </c>
      <c r="H488" s="48" t="s">
        <v>78</v>
      </c>
      <c r="I488" s="48" t="s">
        <v>105</v>
      </c>
      <c r="J488" s="51"/>
      <c r="K488" s="51"/>
      <c r="L488" s="48" t="s">
        <v>80</v>
      </c>
      <c r="M488" s="48" t="s">
        <v>81</v>
      </c>
      <c r="N488" s="48" t="s">
        <v>82</v>
      </c>
      <c r="O488" s="48" t="s">
        <v>24</v>
      </c>
      <c r="P488" s="48" t="s">
        <v>83</v>
      </c>
      <c r="Q488" s="48" t="s">
        <v>25</v>
      </c>
      <c r="R488" s="48" t="s">
        <v>84</v>
      </c>
      <c r="S488" s="48" t="s">
        <v>85</v>
      </c>
      <c r="T488" s="48" t="s">
        <v>86</v>
      </c>
      <c r="U488" s="48" t="s">
        <v>85</v>
      </c>
      <c r="V488" s="52"/>
    </row>
    <row r="489" spans="1:22" ht="15" thickBot="1">
      <c r="A489" s="48" t="s">
        <v>1372</v>
      </c>
      <c r="B489" s="48" t="s">
        <v>20</v>
      </c>
      <c r="C489" s="48" t="s">
        <v>74</v>
      </c>
      <c r="D489" s="49" t="s">
        <v>75</v>
      </c>
      <c r="E489" s="50">
        <v>3600</v>
      </c>
      <c r="F489" s="48" t="s">
        <v>76</v>
      </c>
      <c r="G489" s="48" t="s">
        <v>1373</v>
      </c>
      <c r="H489" s="48" t="s">
        <v>113</v>
      </c>
      <c r="I489" s="48" t="s">
        <v>1374</v>
      </c>
      <c r="J489" s="51"/>
      <c r="K489" s="51"/>
      <c r="L489" s="48" t="s">
        <v>80</v>
      </c>
      <c r="M489" s="48" t="s">
        <v>81</v>
      </c>
      <c r="N489" s="48" t="s">
        <v>82</v>
      </c>
      <c r="O489" s="48" t="s">
        <v>24</v>
      </c>
      <c r="P489" s="48" t="s">
        <v>83</v>
      </c>
      <c r="Q489" s="48" t="s">
        <v>25</v>
      </c>
      <c r="R489" s="48" t="s">
        <v>91</v>
      </c>
      <c r="S489" s="48" t="s">
        <v>92</v>
      </c>
      <c r="T489" s="48" t="s">
        <v>93</v>
      </c>
      <c r="U489" s="48" t="s">
        <v>92</v>
      </c>
      <c r="V489" s="52"/>
    </row>
    <row r="490" spans="1:22" ht="15" thickBot="1">
      <c r="A490" s="48" t="s">
        <v>1375</v>
      </c>
      <c r="B490" s="48" t="s">
        <v>20</v>
      </c>
      <c r="C490" s="48" t="s">
        <v>74</v>
      </c>
      <c r="D490" s="49" t="s">
        <v>75</v>
      </c>
      <c r="E490" s="50">
        <v>3600</v>
      </c>
      <c r="F490" s="48" t="s">
        <v>76</v>
      </c>
      <c r="G490" s="48" t="s">
        <v>1373</v>
      </c>
      <c r="H490" s="48" t="s">
        <v>113</v>
      </c>
      <c r="I490" s="48" t="s">
        <v>1374</v>
      </c>
      <c r="J490" s="51"/>
      <c r="K490" s="51"/>
      <c r="L490" s="48" t="s">
        <v>80</v>
      </c>
      <c r="M490" s="48" t="s">
        <v>81</v>
      </c>
      <c r="N490" s="48" t="s">
        <v>82</v>
      </c>
      <c r="O490" s="48" t="s">
        <v>24</v>
      </c>
      <c r="P490" s="48" t="s">
        <v>83</v>
      </c>
      <c r="Q490" s="48" t="s">
        <v>25</v>
      </c>
      <c r="R490" s="48" t="s">
        <v>91</v>
      </c>
      <c r="S490" s="48" t="s">
        <v>92</v>
      </c>
      <c r="T490" s="48" t="s">
        <v>93</v>
      </c>
      <c r="U490" s="48" t="s">
        <v>92</v>
      </c>
      <c r="V490" s="52"/>
    </row>
    <row r="491" spans="1:22" ht="15" thickBot="1">
      <c r="A491" s="48" t="s">
        <v>1376</v>
      </c>
      <c r="B491" s="48" t="s">
        <v>20</v>
      </c>
      <c r="C491" s="48" t="s">
        <v>74</v>
      </c>
      <c r="D491" s="49" t="s">
        <v>75</v>
      </c>
      <c r="E491" s="53">
        <v>27423.56</v>
      </c>
      <c r="F491" s="48" t="s">
        <v>103</v>
      </c>
      <c r="G491" s="48" t="s">
        <v>1377</v>
      </c>
      <c r="H491" s="48" t="s">
        <v>95</v>
      </c>
      <c r="I491" s="48" t="s">
        <v>105</v>
      </c>
      <c r="J491" s="51"/>
      <c r="K491" s="51"/>
      <c r="L491" s="48" t="s">
        <v>80</v>
      </c>
      <c r="M491" s="48" t="s">
        <v>81</v>
      </c>
      <c r="N491" s="48" t="s">
        <v>82</v>
      </c>
      <c r="O491" s="48" t="s">
        <v>24</v>
      </c>
      <c r="P491" s="48" t="s">
        <v>83</v>
      </c>
      <c r="Q491" s="48" t="s">
        <v>25</v>
      </c>
      <c r="R491" s="48" t="s">
        <v>106</v>
      </c>
      <c r="S491" s="48" t="s">
        <v>107</v>
      </c>
      <c r="T491" s="48" t="s">
        <v>1378</v>
      </c>
      <c r="U491" s="48" t="s">
        <v>1379</v>
      </c>
      <c r="V491" s="52"/>
    </row>
    <row r="492" spans="1:22" ht="15" thickBot="1">
      <c r="A492" s="48" t="s">
        <v>1380</v>
      </c>
      <c r="B492" s="48" t="s">
        <v>20</v>
      </c>
      <c r="C492" s="48" t="s">
        <v>74</v>
      </c>
      <c r="D492" s="49" t="s">
        <v>75</v>
      </c>
      <c r="E492" s="50">
        <v>0</v>
      </c>
      <c r="F492" s="48" t="s">
        <v>76</v>
      </c>
      <c r="G492" s="48" t="s">
        <v>1381</v>
      </c>
      <c r="H492" s="48" t="s">
        <v>125</v>
      </c>
      <c r="I492" s="48" t="s">
        <v>777</v>
      </c>
      <c r="J492" s="51"/>
      <c r="K492" s="51"/>
      <c r="L492" s="48" t="s">
        <v>80</v>
      </c>
      <c r="M492" s="48" t="s">
        <v>81</v>
      </c>
      <c r="N492" s="48" t="s">
        <v>82</v>
      </c>
      <c r="O492" s="48" t="s">
        <v>24</v>
      </c>
      <c r="P492" s="48" t="s">
        <v>83</v>
      </c>
      <c r="Q492" s="48" t="s">
        <v>25</v>
      </c>
      <c r="R492" s="48" t="s">
        <v>106</v>
      </c>
      <c r="S492" s="48" t="s">
        <v>107</v>
      </c>
      <c r="T492" s="48" t="s">
        <v>120</v>
      </c>
      <c r="U492" s="48" t="s">
        <v>121</v>
      </c>
      <c r="V492" s="52"/>
    </row>
    <row r="493" spans="1:22" ht="15" thickBot="1">
      <c r="A493" s="48" t="s">
        <v>1382</v>
      </c>
      <c r="B493" s="48" t="s">
        <v>20</v>
      </c>
      <c r="C493" s="48" t="s">
        <v>74</v>
      </c>
      <c r="D493" s="49" t="s">
        <v>75</v>
      </c>
      <c r="E493" s="50">
        <v>0</v>
      </c>
      <c r="F493" s="48" t="s">
        <v>76</v>
      </c>
      <c r="G493" s="48" t="s">
        <v>1381</v>
      </c>
      <c r="H493" s="48" t="s">
        <v>125</v>
      </c>
      <c r="I493" s="48" t="s">
        <v>777</v>
      </c>
      <c r="J493" s="51"/>
      <c r="K493" s="51"/>
      <c r="L493" s="48" t="s">
        <v>80</v>
      </c>
      <c r="M493" s="48" t="s">
        <v>81</v>
      </c>
      <c r="N493" s="48" t="s">
        <v>82</v>
      </c>
      <c r="O493" s="48" t="s">
        <v>24</v>
      </c>
      <c r="P493" s="48" t="s">
        <v>83</v>
      </c>
      <c r="Q493" s="48" t="s">
        <v>25</v>
      </c>
      <c r="R493" s="48" t="s">
        <v>106</v>
      </c>
      <c r="S493" s="48" t="s">
        <v>107</v>
      </c>
      <c r="T493" s="48" t="s">
        <v>120</v>
      </c>
      <c r="U493" s="48" t="s">
        <v>121</v>
      </c>
      <c r="V493" s="52"/>
    </row>
    <row r="494" spans="1:22" ht="15" thickBot="1">
      <c r="A494" s="48" t="s">
        <v>1383</v>
      </c>
      <c r="B494" s="48" t="s">
        <v>20</v>
      </c>
      <c r="C494" s="48" t="s">
        <v>74</v>
      </c>
      <c r="D494" s="49" t="s">
        <v>75</v>
      </c>
      <c r="E494" s="50">
        <v>0</v>
      </c>
      <c r="F494" s="48" t="s">
        <v>76</v>
      </c>
      <c r="G494" s="48" t="s">
        <v>129</v>
      </c>
      <c r="H494" s="48" t="s">
        <v>998</v>
      </c>
      <c r="I494" s="48" t="s">
        <v>79</v>
      </c>
      <c r="J494" s="51"/>
      <c r="K494" s="51"/>
      <c r="L494" s="48" t="s">
        <v>80</v>
      </c>
      <c r="M494" s="48" t="s">
        <v>81</v>
      </c>
      <c r="N494" s="48" t="s">
        <v>82</v>
      </c>
      <c r="O494" s="48" t="s">
        <v>24</v>
      </c>
      <c r="P494" s="48" t="s">
        <v>131</v>
      </c>
      <c r="Q494" s="48" t="s">
        <v>31</v>
      </c>
      <c r="R494" s="48" t="s">
        <v>132</v>
      </c>
      <c r="S494" s="48" t="s">
        <v>133</v>
      </c>
      <c r="T494" s="48" t="s">
        <v>134</v>
      </c>
      <c r="U494" s="48" t="s">
        <v>133</v>
      </c>
      <c r="V494" s="52"/>
    </row>
    <row r="495" spans="1:22" ht="15" thickBot="1">
      <c r="A495" s="48" t="s">
        <v>1384</v>
      </c>
      <c r="B495" s="48" t="s">
        <v>20</v>
      </c>
      <c r="C495" s="48" t="s">
        <v>74</v>
      </c>
      <c r="D495" s="49" t="s">
        <v>75</v>
      </c>
      <c r="E495" s="50">
        <v>0</v>
      </c>
      <c r="F495" s="48" t="s">
        <v>76</v>
      </c>
      <c r="G495" s="48" t="s">
        <v>129</v>
      </c>
      <c r="H495" s="48" t="s">
        <v>186</v>
      </c>
      <c r="I495" s="48" t="s">
        <v>96</v>
      </c>
      <c r="J495" s="51"/>
      <c r="K495" s="51"/>
      <c r="L495" s="48" t="s">
        <v>80</v>
      </c>
      <c r="M495" s="48" t="s">
        <v>81</v>
      </c>
      <c r="N495" s="48" t="s">
        <v>82</v>
      </c>
      <c r="O495" s="48" t="s">
        <v>24</v>
      </c>
      <c r="P495" s="48" t="s">
        <v>131</v>
      </c>
      <c r="Q495" s="48" t="s">
        <v>31</v>
      </c>
      <c r="R495" s="48" t="s">
        <v>132</v>
      </c>
      <c r="S495" s="48" t="s">
        <v>133</v>
      </c>
      <c r="T495" s="48" t="s">
        <v>134</v>
      </c>
      <c r="U495" s="48" t="s">
        <v>133</v>
      </c>
      <c r="V495" s="52"/>
    </row>
    <row r="496" spans="1:22" ht="15" thickBot="1">
      <c r="A496" s="48" t="s">
        <v>1385</v>
      </c>
      <c r="B496" s="48" t="s">
        <v>20</v>
      </c>
      <c r="C496" s="48" t="s">
        <v>74</v>
      </c>
      <c r="D496" s="49" t="s">
        <v>75</v>
      </c>
      <c r="E496" s="53">
        <v>273836.71999999997</v>
      </c>
      <c r="F496" s="48" t="s">
        <v>76</v>
      </c>
      <c r="G496" s="48" t="s">
        <v>129</v>
      </c>
      <c r="H496" s="48" t="s">
        <v>78</v>
      </c>
      <c r="I496" s="48" t="s">
        <v>96</v>
      </c>
      <c r="J496" s="51"/>
      <c r="K496" s="51"/>
      <c r="L496" s="48" t="s">
        <v>80</v>
      </c>
      <c r="M496" s="48" t="s">
        <v>81</v>
      </c>
      <c r="N496" s="48" t="s">
        <v>82</v>
      </c>
      <c r="O496" s="48" t="s">
        <v>24</v>
      </c>
      <c r="P496" s="48" t="s">
        <v>131</v>
      </c>
      <c r="Q496" s="48" t="s">
        <v>31</v>
      </c>
      <c r="R496" s="48" t="s">
        <v>132</v>
      </c>
      <c r="S496" s="48" t="s">
        <v>133</v>
      </c>
      <c r="T496" s="48" t="s">
        <v>134</v>
      </c>
      <c r="U496" s="48" t="s">
        <v>133</v>
      </c>
      <c r="V496" s="52"/>
    </row>
    <row r="497" spans="1:22" ht="15" thickBot="1">
      <c r="A497" s="48" t="s">
        <v>1386</v>
      </c>
      <c r="B497" s="48" t="s">
        <v>20</v>
      </c>
      <c r="C497" s="48" t="s">
        <v>74</v>
      </c>
      <c r="D497" s="49" t="s">
        <v>75</v>
      </c>
      <c r="E497" s="53">
        <v>25845.119999999999</v>
      </c>
      <c r="F497" s="48" t="s">
        <v>76</v>
      </c>
      <c r="G497" s="48" t="s">
        <v>1387</v>
      </c>
      <c r="H497" s="48" t="s">
        <v>95</v>
      </c>
      <c r="I497" s="48" t="s">
        <v>96</v>
      </c>
      <c r="J497" s="51"/>
      <c r="K497" s="51"/>
      <c r="L497" s="48" t="s">
        <v>80</v>
      </c>
      <c r="M497" s="48" t="s">
        <v>81</v>
      </c>
      <c r="N497" s="48" t="s">
        <v>82</v>
      </c>
      <c r="O497" s="48" t="s">
        <v>24</v>
      </c>
      <c r="P497" s="48" t="s">
        <v>131</v>
      </c>
      <c r="Q497" s="48" t="s">
        <v>31</v>
      </c>
      <c r="R497" s="48" t="s">
        <v>1388</v>
      </c>
      <c r="S497" s="48" t="s">
        <v>1074</v>
      </c>
      <c r="T497" s="48" t="s">
        <v>1389</v>
      </c>
      <c r="U497" s="48" t="s">
        <v>1074</v>
      </c>
      <c r="V497" s="52"/>
    </row>
    <row r="498" spans="1:22" ht="15" thickBot="1">
      <c r="A498" s="48" t="s">
        <v>1390</v>
      </c>
      <c r="B498" s="48" t="s">
        <v>20</v>
      </c>
      <c r="C498" s="48" t="s">
        <v>74</v>
      </c>
      <c r="D498" s="49" t="s">
        <v>75</v>
      </c>
      <c r="E498" s="53">
        <v>114556.56</v>
      </c>
      <c r="F498" s="48" t="s">
        <v>76</v>
      </c>
      <c r="G498" s="48" t="s">
        <v>1387</v>
      </c>
      <c r="H498" s="48" t="s">
        <v>95</v>
      </c>
      <c r="I498" s="48" t="s">
        <v>96</v>
      </c>
      <c r="J498" s="51"/>
      <c r="K498" s="51"/>
      <c r="L498" s="48" t="s">
        <v>80</v>
      </c>
      <c r="M498" s="48" t="s">
        <v>81</v>
      </c>
      <c r="N498" s="48" t="s">
        <v>82</v>
      </c>
      <c r="O498" s="48" t="s">
        <v>24</v>
      </c>
      <c r="P498" s="48" t="s">
        <v>131</v>
      </c>
      <c r="Q498" s="48" t="s">
        <v>31</v>
      </c>
      <c r="R498" s="48" t="s">
        <v>1388</v>
      </c>
      <c r="S498" s="48" t="s">
        <v>1074</v>
      </c>
      <c r="T498" s="48" t="s">
        <v>1389</v>
      </c>
      <c r="U498" s="48" t="s">
        <v>1074</v>
      </c>
      <c r="V498" s="52"/>
    </row>
    <row r="499" spans="1:22" ht="15" thickBot="1">
      <c r="A499" s="48" t="s">
        <v>1391</v>
      </c>
      <c r="B499" s="48" t="s">
        <v>20</v>
      </c>
      <c r="C499" s="48" t="s">
        <v>74</v>
      </c>
      <c r="D499" s="49" t="s">
        <v>75</v>
      </c>
      <c r="E499" s="50">
        <v>0</v>
      </c>
      <c r="F499" s="48" t="s">
        <v>1034</v>
      </c>
      <c r="G499" s="48" t="s">
        <v>1392</v>
      </c>
      <c r="H499" s="48" t="s">
        <v>78</v>
      </c>
      <c r="I499" s="48" t="s">
        <v>105</v>
      </c>
      <c r="J499" s="48" t="s">
        <v>1036</v>
      </c>
      <c r="K499" s="51"/>
      <c r="L499" s="48" t="s">
        <v>80</v>
      </c>
      <c r="M499" s="48" t="s">
        <v>81</v>
      </c>
      <c r="N499" s="48" t="s">
        <v>82</v>
      </c>
      <c r="O499" s="48" t="s">
        <v>24</v>
      </c>
      <c r="P499" s="48" t="s">
        <v>131</v>
      </c>
      <c r="Q499" s="48" t="s">
        <v>31</v>
      </c>
      <c r="R499" s="48" t="s">
        <v>138</v>
      </c>
      <c r="S499" s="48" t="s">
        <v>139</v>
      </c>
      <c r="T499" s="48" t="s">
        <v>1393</v>
      </c>
      <c r="U499" s="48" t="s">
        <v>1394</v>
      </c>
      <c r="V499" s="52"/>
    </row>
    <row r="500" spans="1:22" ht="15" thickBot="1">
      <c r="A500" s="48" t="s">
        <v>1395</v>
      </c>
      <c r="B500" s="48" t="s">
        <v>20</v>
      </c>
      <c r="C500" s="48" t="s">
        <v>195</v>
      </c>
      <c r="D500" s="49" t="s">
        <v>75</v>
      </c>
      <c r="E500" s="50">
        <v>0</v>
      </c>
      <c r="F500" s="48" t="s">
        <v>1034</v>
      </c>
      <c r="G500" s="48" t="s">
        <v>1392</v>
      </c>
      <c r="H500" s="48" t="s">
        <v>113</v>
      </c>
      <c r="I500" s="48" t="s">
        <v>105</v>
      </c>
      <c r="J500" s="51"/>
      <c r="K500" s="51"/>
      <c r="L500" s="48" t="s">
        <v>80</v>
      </c>
      <c r="M500" s="48" t="s">
        <v>81</v>
      </c>
      <c r="N500" s="48" t="s">
        <v>82</v>
      </c>
      <c r="O500" s="48" t="s">
        <v>24</v>
      </c>
      <c r="P500" s="48" t="s">
        <v>131</v>
      </c>
      <c r="Q500" s="48" t="s">
        <v>31</v>
      </c>
      <c r="R500" s="48" t="s">
        <v>138</v>
      </c>
      <c r="S500" s="48" t="s">
        <v>139</v>
      </c>
      <c r="T500" s="48" t="s">
        <v>1393</v>
      </c>
      <c r="U500" s="48" t="s">
        <v>1394</v>
      </c>
      <c r="V500" s="52"/>
    </row>
    <row r="501" spans="1:22" ht="15" thickBot="1">
      <c r="A501" s="48" t="s">
        <v>1396</v>
      </c>
      <c r="B501" s="48" t="s">
        <v>20</v>
      </c>
      <c r="C501" s="48" t="s">
        <v>74</v>
      </c>
      <c r="D501" s="49" t="s">
        <v>75</v>
      </c>
      <c r="E501" s="53">
        <v>37823.15</v>
      </c>
      <c r="F501" s="48" t="s">
        <v>1034</v>
      </c>
      <c r="G501" s="48" t="s">
        <v>1392</v>
      </c>
      <c r="H501" s="48" t="s">
        <v>113</v>
      </c>
      <c r="I501" s="48" t="s">
        <v>105</v>
      </c>
      <c r="J501" s="48" t="s">
        <v>1036</v>
      </c>
      <c r="K501" s="51"/>
      <c r="L501" s="48" t="s">
        <v>80</v>
      </c>
      <c r="M501" s="48" t="s">
        <v>81</v>
      </c>
      <c r="N501" s="48" t="s">
        <v>82</v>
      </c>
      <c r="O501" s="48" t="s">
        <v>24</v>
      </c>
      <c r="P501" s="48" t="s">
        <v>131</v>
      </c>
      <c r="Q501" s="48" t="s">
        <v>31</v>
      </c>
      <c r="R501" s="48" t="s">
        <v>138</v>
      </c>
      <c r="S501" s="48" t="s">
        <v>139</v>
      </c>
      <c r="T501" s="48" t="s">
        <v>1393</v>
      </c>
      <c r="U501" s="48" t="s">
        <v>1394</v>
      </c>
      <c r="V501" s="52"/>
    </row>
    <row r="502" spans="1:22" ht="15" thickBot="1">
      <c r="A502" s="48" t="s">
        <v>1397</v>
      </c>
      <c r="B502" s="48" t="s">
        <v>20</v>
      </c>
      <c r="C502" s="48" t="s">
        <v>74</v>
      </c>
      <c r="D502" s="49" t="s">
        <v>75</v>
      </c>
      <c r="E502" s="53">
        <v>17477.64</v>
      </c>
      <c r="F502" s="48" t="s">
        <v>1034</v>
      </c>
      <c r="G502" s="48" t="s">
        <v>1392</v>
      </c>
      <c r="H502" s="48" t="s">
        <v>95</v>
      </c>
      <c r="I502" s="48" t="s">
        <v>105</v>
      </c>
      <c r="J502" s="48" t="s">
        <v>1036</v>
      </c>
      <c r="K502" s="51"/>
      <c r="L502" s="48" t="s">
        <v>80</v>
      </c>
      <c r="M502" s="48" t="s">
        <v>81</v>
      </c>
      <c r="N502" s="48" t="s">
        <v>82</v>
      </c>
      <c r="O502" s="48" t="s">
        <v>24</v>
      </c>
      <c r="P502" s="48" t="s">
        <v>131</v>
      </c>
      <c r="Q502" s="48" t="s">
        <v>31</v>
      </c>
      <c r="R502" s="48" t="s">
        <v>138</v>
      </c>
      <c r="S502" s="48" t="s">
        <v>139</v>
      </c>
      <c r="T502" s="48" t="s">
        <v>1393</v>
      </c>
      <c r="U502" s="48" t="s">
        <v>1394</v>
      </c>
      <c r="V502" s="52"/>
    </row>
    <row r="503" spans="1:22" ht="15" thickBot="1">
      <c r="A503" s="48" t="s">
        <v>1398</v>
      </c>
      <c r="B503" s="48" t="s">
        <v>20</v>
      </c>
      <c r="C503" s="48" t="s">
        <v>74</v>
      </c>
      <c r="D503" s="49" t="s">
        <v>75</v>
      </c>
      <c r="E503" s="53">
        <v>744.21</v>
      </c>
      <c r="F503" s="48" t="s">
        <v>1399</v>
      </c>
      <c r="G503" s="48" t="s">
        <v>1400</v>
      </c>
      <c r="H503" s="48" t="s">
        <v>113</v>
      </c>
      <c r="I503" s="48" t="s">
        <v>105</v>
      </c>
      <c r="J503" s="51"/>
      <c r="K503" s="51"/>
      <c r="L503" s="48" t="s">
        <v>80</v>
      </c>
      <c r="M503" s="48" t="s">
        <v>81</v>
      </c>
      <c r="N503" s="48" t="s">
        <v>82</v>
      </c>
      <c r="O503" s="48" t="s">
        <v>24</v>
      </c>
      <c r="P503" s="48" t="s">
        <v>131</v>
      </c>
      <c r="Q503" s="48" t="s">
        <v>31</v>
      </c>
      <c r="R503" s="48" t="s">
        <v>138</v>
      </c>
      <c r="S503" s="48" t="s">
        <v>139</v>
      </c>
      <c r="T503" s="48" t="s">
        <v>1401</v>
      </c>
      <c r="U503" s="48" t="s">
        <v>1402</v>
      </c>
      <c r="V503" s="52"/>
    </row>
    <row r="504" spans="1:22" ht="15" thickBot="1">
      <c r="A504" s="48" t="s">
        <v>1403</v>
      </c>
      <c r="B504" s="48" t="s">
        <v>20</v>
      </c>
      <c r="C504" s="48" t="s">
        <v>74</v>
      </c>
      <c r="D504" s="49" t="s">
        <v>75</v>
      </c>
      <c r="E504" s="50">
        <v>0</v>
      </c>
      <c r="F504" s="48" t="s">
        <v>549</v>
      </c>
      <c r="G504" s="48" t="s">
        <v>137</v>
      </c>
      <c r="H504" s="48" t="s">
        <v>125</v>
      </c>
      <c r="I504" s="48" t="s">
        <v>105</v>
      </c>
      <c r="J504" s="51"/>
      <c r="K504" s="51"/>
      <c r="L504" s="48" t="s">
        <v>80</v>
      </c>
      <c r="M504" s="48" t="s">
        <v>81</v>
      </c>
      <c r="N504" s="48" t="s">
        <v>82</v>
      </c>
      <c r="O504" s="48" t="s">
        <v>24</v>
      </c>
      <c r="P504" s="48" t="s">
        <v>131</v>
      </c>
      <c r="Q504" s="48" t="s">
        <v>31</v>
      </c>
      <c r="R504" s="48" t="s">
        <v>138</v>
      </c>
      <c r="S504" s="48" t="s">
        <v>139</v>
      </c>
      <c r="T504" s="48" t="s">
        <v>140</v>
      </c>
      <c r="U504" s="48" t="s">
        <v>141</v>
      </c>
      <c r="V504" s="52"/>
    </row>
    <row r="505" spans="1:22" ht="15" thickBot="1">
      <c r="A505" s="48" t="s">
        <v>1404</v>
      </c>
      <c r="B505" s="48" t="s">
        <v>20</v>
      </c>
      <c r="C505" s="48" t="s">
        <v>74</v>
      </c>
      <c r="D505" s="49" t="s">
        <v>75</v>
      </c>
      <c r="E505" s="50">
        <v>0</v>
      </c>
      <c r="F505" s="48" t="s">
        <v>144</v>
      </c>
      <c r="G505" s="48" t="s">
        <v>145</v>
      </c>
      <c r="H505" s="48" t="s">
        <v>150</v>
      </c>
      <c r="I505" s="48" t="s">
        <v>105</v>
      </c>
      <c r="J505" s="48" t="s">
        <v>146</v>
      </c>
      <c r="K505" s="51"/>
      <c r="L505" s="48" t="s">
        <v>80</v>
      </c>
      <c r="M505" s="48" t="s">
        <v>81</v>
      </c>
      <c r="N505" s="48" t="s">
        <v>82</v>
      </c>
      <c r="O505" s="48" t="s">
        <v>24</v>
      </c>
      <c r="P505" s="48" t="s">
        <v>131</v>
      </c>
      <c r="Q505" s="48" t="s">
        <v>31</v>
      </c>
      <c r="R505" s="48" t="s">
        <v>138</v>
      </c>
      <c r="S505" s="48" t="s">
        <v>139</v>
      </c>
      <c r="T505" s="48" t="s">
        <v>147</v>
      </c>
      <c r="U505" s="48" t="s">
        <v>148</v>
      </c>
      <c r="V505" s="52"/>
    </row>
    <row r="506" spans="1:22" ht="15" thickBot="1">
      <c r="A506" s="48" t="s">
        <v>142</v>
      </c>
      <c r="B506" s="48" t="s">
        <v>20</v>
      </c>
      <c r="C506" s="48" t="s">
        <v>74</v>
      </c>
      <c r="D506" s="49" t="s">
        <v>75</v>
      </c>
      <c r="E506" s="53">
        <v>48041.03</v>
      </c>
      <c r="F506" s="48" t="s">
        <v>144</v>
      </c>
      <c r="G506" s="48" t="s">
        <v>145</v>
      </c>
      <c r="H506" s="48" t="s">
        <v>113</v>
      </c>
      <c r="I506" s="48" t="s">
        <v>105</v>
      </c>
      <c r="J506" s="48" t="s">
        <v>146</v>
      </c>
      <c r="K506" s="51"/>
      <c r="L506" s="48" t="s">
        <v>80</v>
      </c>
      <c r="M506" s="48" t="s">
        <v>81</v>
      </c>
      <c r="N506" s="48" t="s">
        <v>82</v>
      </c>
      <c r="O506" s="48" t="s">
        <v>24</v>
      </c>
      <c r="P506" s="48" t="s">
        <v>131</v>
      </c>
      <c r="Q506" s="48" t="s">
        <v>31</v>
      </c>
      <c r="R506" s="48" t="s">
        <v>138</v>
      </c>
      <c r="S506" s="48" t="s">
        <v>139</v>
      </c>
      <c r="T506" s="48" t="s">
        <v>147</v>
      </c>
      <c r="U506" s="48" t="s">
        <v>148</v>
      </c>
      <c r="V506" s="52"/>
    </row>
    <row r="507" spans="1:22" ht="15" thickBot="1">
      <c r="A507" s="48" t="s">
        <v>1405</v>
      </c>
      <c r="B507" s="48" t="s">
        <v>20</v>
      </c>
      <c r="C507" s="48" t="s">
        <v>74</v>
      </c>
      <c r="D507" s="49" t="s">
        <v>75</v>
      </c>
      <c r="E507" s="50">
        <v>0</v>
      </c>
      <c r="F507" s="48" t="s">
        <v>144</v>
      </c>
      <c r="G507" s="48" t="s">
        <v>145</v>
      </c>
      <c r="H507" s="48" t="s">
        <v>150</v>
      </c>
      <c r="I507" s="48" t="s">
        <v>105</v>
      </c>
      <c r="J507" s="48" t="s">
        <v>146</v>
      </c>
      <c r="K507" s="51"/>
      <c r="L507" s="48" t="s">
        <v>80</v>
      </c>
      <c r="M507" s="48" t="s">
        <v>81</v>
      </c>
      <c r="N507" s="48" t="s">
        <v>82</v>
      </c>
      <c r="O507" s="48" t="s">
        <v>24</v>
      </c>
      <c r="P507" s="48" t="s">
        <v>131</v>
      </c>
      <c r="Q507" s="48" t="s">
        <v>31</v>
      </c>
      <c r="R507" s="48" t="s">
        <v>138</v>
      </c>
      <c r="S507" s="48" t="s">
        <v>139</v>
      </c>
      <c r="T507" s="48" t="s">
        <v>147</v>
      </c>
      <c r="U507" s="48" t="s">
        <v>148</v>
      </c>
      <c r="V507" s="52"/>
    </row>
    <row r="508" spans="1:22" ht="15" thickBot="1">
      <c r="A508" s="48" t="s">
        <v>1406</v>
      </c>
      <c r="B508" s="48" t="s">
        <v>20</v>
      </c>
      <c r="C508" s="48" t="s">
        <v>74</v>
      </c>
      <c r="D508" s="49" t="s">
        <v>75</v>
      </c>
      <c r="E508" s="53">
        <v>34885.370000000003</v>
      </c>
      <c r="F508" s="48" t="s">
        <v>144</v>
      </c>
      <c r="G508" s="48" t="s">
        <v>145</v>
      </c>
      <c r="H508" s="48" t="s">
        <v>95</v>
      </c>
      <c r="I508" s="48" t="s">
        <v>105</v>
      </c>
      <c r="J508" s="48" t="s">
        <v>146</v>
      </c>
      <c r="K508" s="51"/>
      <c r="L508" s="48" t="s">
        <v>80</v>
      </c>
      <c r="M508" s="48" t="s">
        <v>81</v>
      </c>
      <c r="N508" s="48" t="s">
        <v>82</v>
      </c>
      <c r="O508" s="48" t="s">
        <v>24</v>
      </c>
      <c r="P508" s="48" t="s">
        <v>131</v>
      </c>
      <c r="Q508" s="48" t="s">
        <v>31</v>
      </c>
      <c r="R508" s="48" t="s">
        <v>138</v>
      </c>
      <c r="S508" s="48" t="s">
        <v>139</v>
      </c>
      <c r="T508" s="48" t="s">
        <v>147</v>
      </c>
      <c r="U508" s="48" t="s">
        <v>148</v>
      </c>
      <c r="V508" s="52"/>
    </row>
    <row r="509" spans="1:22" ht="15" thickBot="1">
      <c r="A509" s="48" t="s">
        <v>1407</v>
      </c>
      <c r="B509" s="48" t="s">
        <v>20</v>
      </c>
      <c r="C509" s="48" t="s">
        <v>74</v>
      </c>
      <c r="D509" s="49" t="s">
        <v>75</v>
      </c>
      <c r="E509" s="50">
        <v>0</v>
      </c>
      <c r="F509" s="48" t="s">
        <v>144</v>
      </c>
      <c r="G509" s="48" t="s">
        <v>145</v>
      </c>
      <c r="H509" s="48" t="s">
        <v>150</v>
      </c>
      <c r="I509" s="48" t="s">
        <v>105</v>
      </c>
      <c r="J509" s="48" t="s">
        <v>146</v>
      </c>
      <c r="K509" s="51"/>
      <c r="L509" s="48" t="s">
        <v>80</v>
      </c>
      <c r="M509" s="48" t="s">
        <v>81</v>
      </c>
      <c r="N509" s="48" t="s">
        <v>82</v>
      </c>
      <c r="O509" s="48" t="s">
        <v>24</v>
      </c>
      <c r="P509" s="48" t="s">
        <v>131</v>
      </c>
      <c r="Q509" s="48" t="s">
        <v>31</v>
      </c>
      <c r="R509" s="48" t="s">
        <v>138</v>
      </c>
      <c r="S509" s="48" t="s">
        <v>139</v>
      </c>
      <c r="T509" s="48" t="s">
        <v>147</v>
      </c>
      <c r="U509" s="48" t="s">
        <v>148</v>
      </c>
      <c r="V509" s="52"/>
    </row>
    <row r="510" spans="1:22" ht="15" thickBot="1">
      <c r="A510" s="48" t="s">
        <v>152</v>
      </c>
      <c r="B510" s="48" t="s">
        <v>20</v>
      </c>
      <c r="C510" s="48" t="s">
        <v>74</v>
      </c>
      <c r="D510" s="49" t="s">
        <v>75</v>
      </c>
      <c r="E510" s="53">
        <v>2836.17</v>
      </c>
      <c r="F510" s="48" t="s">
        <v>1408</v>
      </c>
      <c r="G510" s="48" t="s">
        <v>1409</v>
      </c>
      <c r="H510" s="48" t="s">
        <v>113</v>
      </c>
      <c r="I510" s="48" t="s">
        <v>105</v>
      </c>
      <c r="J510" s="51"/>
      <c r="K510" s="51"/>
      <c r="L510" s="48" t="s">
        <v>80</v>
      </c>
      <c r="M510" s="48" t="s">
        <v>81</v>
      </c>
      <c r="N510" s="48" t="s">
        <v>82</v>
      </c>
      <c r="O510" s="48" t="s">
        <v>24</v>
      </c>
      <c r="P510" s="48" t="s">
        <v>131</v>
      </c>
      <c r="Q510" s="48" t="s">
        <v>31</v>
      </c>
      <c r="R510" s="48" t="s">
        <v>138</v>
      </c>
      <c r="S510" s="48" t="s">
        <v>139</v>
      </c>
      <c r="T510" s="48" t="s">
        <v>147</v>
      </c>
      <c r="U510" s="48" t="s">
        <v>148</v>
      </c>
      <c r="V510" s="52"/>
    </row>
    <row r="511" spans="1:22" ht="15" thickBot="1">
      <c r="A511" s="48" t="s">
        <v>143</v>
      </c>
      <c r="B511" s="48" t="s">
        <v>20</v>
      </c>
      <c r="C511" s="48" t="s">
        <v>74</v>
      </c>
      <c r="D511" s="49" t="s">
        <v>75</v>
      </c>
      <c r="E511" s="53">
        <v>4180.1400000000003</v>
      </c>
      <c r="F511" s="48" t="s">
        <v>1408</v>
      </c>
      <c r="G511" s="48" t="s">
        <v>1409</v>
      </c>
      <c r="H511" s="48" t="s">
        <v>95</v>
      </c>
      <c r="I511" s="48" t="s">
        <v>105</v>
      </c>
      <c r="J511" s="51"/>
      <c r="K511" s="51"/>
      <c r="L511" s="48" t="s">
        <v>80</v>
      </c>
      <c r="M511" s="48" t="s">
        <v>81</v>
      </c>
      <c r="N511" s="48" t="s">
        <v>82</v>
      </c>
      <c r="O511" s="48" t="s">
        <v>24</v>
      </c>
      <c r="P511" s="48" t="s">
        <v>131</v>
      </c>
      <c r="Q511" s="48" t="s">
        <v>31</v>
      </c>
      <c r="R511" s="48" t="s">
        <v>138</v>
      </c>
      <c r="S511" s="48" t="s">
        <v>139</v>
      </c>
      <c r="T511" s="48" t="s">
        <v>147</v>
      </c>
      <c r="U511" s="48" t="s">
        <v>148</v>
      </c>
      <c r="V511" s="52"/>
    </row>
    <row r="512" spans="1:22" ht="15" thickBot="1">
      <c r="A512" s="48" t="s">
        <v>1406</v>
      </c>
      <c r="B512" s="48" t="s">
        <v>20</v>
      </c>
      <c r="C512" s="48" t="s">
        <v>74</v>
      </c>
      <c r="D512" s="49" t="s">
        <v>75</v>
      </c>
      <c r="E512" s="53">
        <v>4614.1000000000004</v>
      </c>
      <c r="F512" s="48" t="s">
        <v>1408</v>
      </c>
      <c r="G512" s="48" t="s">
        <v>1409</v>
      </c>
      <c r="H512" s="48" t="s">
        <v>95</v>
      </c>
      <c r="I512" s="48" t="s">
        <v>105</v>
      </c>
      <c r="J512" s="51"/>
      <c r="K512" s="51"/>
      <c r="L512" s="48" t="s">
        <v>80</v>
      </c>
      <c r="M512" s="48" t="s">
        <v>81</v>
      </c>
      <c r="N512" s="48" t="s">
        <v>82</v>
      </c>
      <c r="O512" s="48" t="s">
        <v>24</v>
      </c>
      <c r="P512" s="48" t="s">
        <v>131</v>
      </c>
      <c r="Q512" s="48" t="s">
        <v>31</v>
      </c>
      <c r="R512" s="48" t="s">
        <v>138</v>
      </c>
      <c r="S512" s="48" t="s">
        <v>139</v>
      </c>
      <c r="T512" s="48" t="s">
        <v>147</v>
      </c>
      <c r="U512" s="48" t="s">
        <v>148</v>
      </c>
      <c r="V512" s="52"/>
    </row>
    <row r="513" spans="1:22" ht="15" thickBot="1">
      <c r="A513" s="48" t="s">
        <v>1410</v>
      </c>
      <c r="B513" s="48" t="s">
        <v>20</v>
      </c>
      <c r="C513" s="48" t="s">
        <v>74</v>
      </c>
      <c r="D513" s="49" t="s">
        <v>75</v>
      </c>
      <c r="E513" s="50">
        <v>0</v>
      </c>
      <c r="F513" s="48" t="s">
        <v>156</v>
      </c>
      <c r="G513" s="48" t="s">
        <v>157</v>
      </c>
      <c r="H513" s="48" t="s">
        <v>125</v>
      </c>
      <c r="I513" s="48" t="s">
        <v>105</v>
      </c>
      <c r="J513" s="51"/>
      <c r="K513" s="51"/>
      <c r="L513" s="48" t="s">
        <v>80</v>
      </c>
      <c r="M513" s="48" t="s">
        <v>81</v>
      </c>
      <c r="N513" s="48" t="s">
        <v>82</v>
      </c>
      <c r="O513" s="48" t="s">
        <v>24</v>
      </c>
      <c r="P513" s="48" t="s">
        <v>131</v>
      </c>
      <c r="Q513" s="48" t="s">
        <v>31</v>
      </c>
      <c r="R513" s="48" t="s">
        <v>138</v>
      </c>
      <c r="S513" s="48" t="s">
        <v>139</v>
      </c>
      <c r="T513" s="48" t="s">
        <v>158</v>
      </c>
      <c r="U513" s="48" t="s">
        <v>159</v>
      </c>
      <c r="V513" s="52"/>
    </row>
    <row r="514" spans="1:22" ht="15" thickBot="1">
      <c r="A514" s="48" t="s">
        <v>1411</v>
      </c>
      <c r="B514" s="48" t="s">
        <v>20</v>
      </c>
      <c r="C514" s="48" t="s">
        <v>74</v>
      </c>
      <c r="D514" s="49" t="s">
        <v>75</v>
      </c>
      <c r="E514" s="50">
        <v>0</v>
      </c>
      <c r="F514" s="48" t="s">
        <v>156</v>
      </c>
      <c r="G514" s="48" t="s">
        <v>157</v>
      </c>
      <c r="H514" s="48" t="s">
        <v>125</v>
      </c>
      <c r="I514" s="48" t="s">
        <v>105</v>
      </c>
      <c r="J514" s="51"/>
      <c r="K514" s="51"/>
      <c r="L514" s="48" t="s">
        <v>80</v>
      </c>
      <c r="M514" s="48" t="s">
        <v>81</v>
      </c>
      <c r="N514" s="48" t="s">
        <v>82</v>
      </c>
      <c r="O514" s="48" t="s">
        <v>24</v>
      </c>
      <c r="P514" s="48" t="s">
        <v>131</v>
      </c>
      <c r="Q514" s="48" t="s">
        <v>31</v>
      </c>
      <c r="R514" s="48" t="s">
        <v>138</v>
      </c>
      <c r="S514" s="48" t="s">
        <v>139</v>
      </c>
      <c r="T514" s="48" t="s">
        <v>158</v>
      </c>
      <c r="U514" s="48" t="s">
        <v>159</v>
      </c>
      <c r="V514" s="52"/>
    </row>
    <row r="515" spans="1:22" ht="15" thickBot="1">
      <c r="A515" s="48" t="s">
        <v>1398</v>
      </c>
      <c r="B515" s="48" t="s">
        <v>20</v>
      </c>
      <c r="C515" s="48" t="s">
        <v>74</v>
      </c>
      <c r="D515" s="49" t="s">
        <v>75</v>
      </c>
      <c r="E515" s="53">
        <v>27117.18</v>
      </c>
      <c r="F515" s="48" t="s">
        <v>156</v>
      </c>
      <c r="G515" s="48" t="s">
        <v>157</v>
      </c>
      <c r="H515" s="48" t="s">
        <v>113</v>
      </c>
      <c r="I515" s="48" t="s">
        <v>105</v>
      </c>
      <c r="J515" s="51"/>
      <c r="K515" s="51"/>
      <c r="L515" s="48" t="s">
        <v>80</v>
      </c>
      <c r="M515" s="48" t="s">
        <v>81</v>
      </c>
      <c r="N515" s="48" t="s">
        <v>82</v>
      </c>
      <c r="O515" s="48" t="s">
        <v>24</v>
      </c>
      <c r="P515" s="48" t="s">
        <v>131</v>
      </c>
      <c r="Q515" s="48" t="s">
        <v>31</v>
      </c>
      <c r="R515" s="48" t="s">
        <v>138</v>
      </c>
      <c r="S515" s="48" t="s">
        <v>139</v>
      </c>
      <c r="T515" s="48" t="s">
        <v>158</v>
      </c>
      <c r="U515" s="48" t="s">
        <v>159</v>
      </c>
      <c r="V515" s="52"/>
    </row>
    <row r="516" spans="1:22" ht="15" thickBot="1">
      <c r="A516" s="48" t="s">
        <v>1412</v>
      </c>
      <c r="B516" s="48" t="s">
        <v>20</v>
      </c>
      <c r="C516" s="48" t="s">
        <v>74</v>
      </c>
      <c r="D516" s="49" t="s">
        <v>75</v>
      </c>
      <c r="E516" s="53">
        <v>54614.04</v>
      </c>
      <c r="F516" s="48" t="s">
        <v>172</v>
      </c>
      <c r="G516" s="48" t="s">
        <v>1413</v>
      </c>
      <c r="H516" s="48" t="s">
        <v>95</v>
      </c>
      <c r="I516" s="48" t="s">
        <v>105</v>
      </c>
      <c r="J516" s="51"/>
      <c r="K516" s="51"/>
      <c r="L516" s="48" t="s">
        <v>80</v>
      </c>
      <c r="M516" s="48" t="s">
        <v>81</v>
      </c>
      <c r="N516" s="48" t="s">
        <v>82</v>
      </c>
      <c r="O516" s="48" t="s">
        <v>24</v>
      </c>
      <c r="P516" s="48" t="s">
        <v>131</v>
      </c>
      <c r="Q516" s="48" t="s">
        <v>31</v>
      </c>
      <c r="R516" s="48" t="s">
        <v>138</v>
      </c>
      <c r="S516" s="48" t="s">
        <v>139</v>
      </c>
      <c r="T516" s="48" t="s">
        <v>167</v>
      </c>
      <c r="U516" s="48" t="s">
        <v>168</v>
      </c>
      <c r="V516" s="52"/>
    </row>
    <row r="517" spans="1:22" ht="15" thickBot="1">
      <c r="A517" s="48" t="s">
        <v>1414</v>
      </c>
      <c r="B517" s="48" t="s">
        <v>20</v>
      </c>
      <c r="C517" s="48" t="s">
        <v>74</v>
      </c>
      <c r="D517" s="49" t="s">
        <v>75</v>
      </c>
      <c r="E517" s="53">
        <v>21299.46</v>
      </c>
      <c r="F517" s="48" t="s">
        <v>1415</v>
      </c>
      <c r="G517" s="48" t="s">
        <v>1416</v>
      </c>
      <c r="H517" s="48" t="s">
        <v>95</v>
      </c>
      <c r="I517" s="48" t="s">
        <v>105</v>
      </c>
      <c r="J517" s="51"/>
      <c r="K517" s="51"/>
      <c r="L517" s="48" t="s">
        <v>80</v>
      </c>
      <c r="M517" s="48" t="s">
        <v>81</v>
      </c>
      <c r="N517" s="48" t="s">
        <v>82</v>
      </c>
      <c r="O517" s="48" t="s">
        <v>24</v>
      </c>
      <c r="P517" s="48" t="s">
        <v>131</v>
      </c>
      <c r="Q517" s="48" t="s">
        <v>31</v>
      </c>
      <c r="R517" s="48" t="s">
        <v>138</v>
      </c>
      <c r="S517" s="48" t="s">
        <v>139</v>
      </c>
      <c r="T517" s="48" t="s">
        <v>167</v>
      </c>
      <c r="U517" s="48" t="s">
        <v>168</v>
      </c>
      <c r="V517" s="52"/>
    </row>
    <row r="518" spans="1:22" ht="15" thickBot="1">
      <c r="A518" s="48" t="s">
        <v>1417</v>
      </c>
      <c r="B518" s="48" t="s">
        <v>20</v>
      </c>
      <c r="C518" s="48" t="s">
        <v>74</v>
      </c>
      <c r="D518" s="49" t="s">
        <v>75</v>
      </c>
      <c r="E518" s="53">
        <v>113446.77</v>
      </c>
      <c r="F518" s="48" t="s">
        <v>165</v>
      </c>
      <c r="G518" s="48" t="s">
        <v>170</v>
      </c>
      <c r="H518" s="48" t="s">
        <v>113</v>
      </c>
      <c r="I518" s="48" t="s">
        <v>105</v>
      </c>
      <c r="J518" s="51"/>
      <c r="K518" s="51"/>
      <c r="L518" s="48" t="s">
        <v>80</v>
      </c>
      <c r="M518" s="48" t="s">
        <v>81</v>
      </c>
      <c r="N518" s="48" t="s">
        <v>82</v>
      </c>
      <c r="O518" s="48" t="s">
        <v>24</v>
      </c>
      <c r="P518" s="48" t="s">
        <v>131</v>
      </c>
      <c r="Q518" s="48" t="s">
        <v>31</v>
      </c>
      <c r="R518" s="48" t="s">
        <v>138</v>
      </c>
      <c r="S518" s="48" t="s">
        <v>139</v>
      </c>
      <c r="T518" s="48" t="s">
        <v>167</v>
      </c>
      <c r="U518" s="48" t="s">
        <v>168</v>
      </c>
      <c r="V518" s="52"/>
    </row>
    <row r="519" spans="1:22" ht="15" thickBot="1">
      <c r="A519" s="48" t="s">
        <v>1418</v>
      </c>
      <c r="B519" s="48" t="s">
        <v>20</v>
      </c>
      <c r="C519" s="48" t="s">
        <v>74</v>
      </c>
      <c r="D519" s="49" t="s">
        <v>75</v>
      </c>
      <c r="E519" s="50">
        <v>0</v>
      </c>
      <c r="F519" s="48" t="s">
        <v>180</v>
      </c>
      <c r="G519" s="48" t="s">
        <v>181</v>
      </c>
      <c r="H519" s="48" t="s">
        <v>125</v>
      </c>
      <c r="I519" s="48" t="s">
        <v>105</v>
      </c>
      <c r="J519" s="51"/>
      <c r="K519" s="51"/>
      <c r="L519" s="48" t="s">
        <v>80</v>
      </c>
      <c r="M519" s="48" t="s">
        <v>81</v>
      </c>
      <c r="N519" s="48" t="s">
        <v>82</v>
      </c>
      <c r="O519" s="48" t="s">
        <v>24</v>
      </c>
      <c r="P519" s="48" t="s">
        <v>131</v>
      </c>
      <c r="Q519" s="48" t="s">
        <v>31</v>
      </c>
      <c r="R519" s="48" t="s">
        <v>138</v>
      </c>
      <c r="S519" s="48" t="s">
        <v>139</v>
      </c>
      <c r="T519" s="48" t="s">
        <v>182</v>
      </c>
      <c r="U519" s="48" t="s">
        <v>183</v>
      </c>
      <c r="V519" s="52"/>
    </row>
    <row r="520" spans="1:22" ht="15" thickBot="1">
      <c r="A520" s="48" t="s">
        <v>1419</v>
      </c>
      <c r="B520" s="48" t="s">
        <v>20</v>
      </c>
      <c r="C520" s="48" t="s">
        <v>74</v>
      </c>
      <c r="D520" s="49" t="s">
        <v>75</v>
      </c>
      <c r="E520" s="50">
        <v>0</v>
      </c>
      <c r="F520" s="48" t="s">
        <v>180</v>
      </c>
      <c r="G520" s="48" t="s">
        <v>181</v>
      </c>
      <c r="H520" s="48" t="s">
        <v>150</v>
      </c>
      <c r="I520" s="48" t="s">
        <v>105</v>
      </c>
      <c r="J520" s="51"/>
      <c r="K520" s="51"/>
      <c r="L520" s="48" t="s">
        <v>80</v>
      </c>
      <c r="M520" s="48" t="s">
        <v>81</v>
      </c>
      <c r="N520" s="48" t="s">
        <v>82</v>
      </c>
      <c r="O520" s="48" t="s">
        <v>24</v>
      </c>
      <c r="P520" s="48" t="s">
        <v>131</v>
      </c>
      <c r="Q520" s="48" t="s">
        <v>31</v>
      </c>
      <c r="R520" s="48" t="s">
        <v>138</v>
      </c>
      <c r="S520" s="48" t="s">
        <v>139</v>
      </c>
      <c r="T520" s="48" t="s">
        <v>182</v>
      </c>
      <c r="U520" s="48" t="s">
        <v>183</v>
      </c>
      <c r="V520" s="52"/>
    </row>
    <row r="521" spans="1:22" ht="15" thickBot="1">
      <c r="A521" s="48" t="s">
        <v>1420</v>
      </c>
      <c r="B521" s="48" t="s">
        <v>20</v>
      </c>
      <c r="C521" s="48" t="s">
        <v>74</v>
      </c>
      <c r="D521" s="49" t="s">
        <v>75</v>
      </c>
      <c r="E521" s="53">
        <v>71658.28</v>
      </c>
      <c r="F521" s="48" t="s">
        <v>76</v>
      </c>
      <c r="G521" s="48" t="s">
        <v>204</v>
      </c>
      <c r="H521" s="48" t="s">
        <v>95</v>
      </c>
      <c r="I521" s="48" t="s">
        <v>187</v>
      </c>
      <c r="J521" s="51"/>
      <c r="K521" s="51"/>
      <c r="L521" s="48" t="s">
        <v>80</v>
      </c>
      <c r="M521" s="48" t="s">
        <v>81</v>
      </c>
      <c r="N521" s="48" t="s">
        <v>82</v>
      </c>
      <c r="O521" s="48" t="s">
        <v>24</v>
      </c>
      <c r="P521" s="48" t="s">
        <v>188</v>
      </c>
      <c r="Q521" s="48" t="s">
        <v>26</v>
      </c>
      <c r="R521" s="48" t="s">
        <v>197</v>
      </c>
      <c r="S521" s="48" t="s">
        <v>198</v>
      </c>
      <c r="T521" s="48" t="s">
        <v>205</v>
      </c>
      <c r="U521" s="48" t="s">
        <v>206</v>
      </c>
      <c r="V521" s="52"/>
    </row>
    <row r="522" spans="1:22" ht="15" thickBot="1">
      <c r="A522" s="48" t="s">
        <v>1421</v>
      </c>
      <c r="B522" s="48" t="s">
        <v>20</v>
      </c>
      <c r="C522" s="48" t="s">
        <v>74</v>
      </c>
      <c r="D522" s="49" t="s">
        <v>75</v>
      </c>
      <c r="E522" s="53">
        <v>40960.53</v>
      </c>
      <c r="F522" s="48" t="s">
        <v>76</v>
      </c>
      <c r="G522" s="48" t="s">
        <v>209</v>
      </c>
      <c r="H522" s="48" t="s">
        <v>95</v>
      </c>
      <c r="I522" s="48" t="s">
        <v>187</v>
      </c>
      <c r="J522" s="51"/>
      <c r="K522" s="51"/>
      <c r="L522" s="48" t="s">
        <v>80</v>
      </c>
      <c r="M522" s="48" t="s">
        <v>81</v>
      </c>
      <c r="N522" s="48" t="s">
        <v>82</v>
      </c>
      <c r="O522" s="48" t="s">
        <v>24</v>
      </c>
      <c r="P522" s="48" t="s">
        <v>188</v>
      </c>
      <c r="Q522" s="48" t="s">
        <v>26</v>
      </c>
      <c r="R522" s="48" t="s">
        <v>197</v>
      </c>
      <c r="S522" s="48" t="s">
        <v>198</v>
      </c>
      <c r="T522" s="48" t="s">
        <v>210</v>
      </c>
      <c r="U522" s="48" t="s">
        <v>211</v>
      </c>
      <c r="V522" s="52"/>
    </row>
    <row r="523" spans="1:22" ht="15" thickBot="1">
      <c r="A523" s="48" t="s">
        <v>1422</v>
      </c>
      <c r="B523" s="48" t="s">
        <v>20</v>
      </c>
      <c r="C523" s="48" t="s">
        <v>195</v>
      </c>
      <c r="D523" s="49" t="s">
        <v>75</v>
      </c>
      <c r="E523" s="50">
        <v>0</v>
      </c>
      <c r="F523" s="48" t="s">
        <v>76</v>
      </c>
      <c r="G523" s="48" t="s">
        <v>1423</v>
      </c>
      <c r="H523" s="48" t="s">
        <v>95</v>
      </c>
      <c r="I523" s="48" t="s">
        <v>1424</v>
      </c>
      <c r="J523" s="51"/>
      <c r="K523" s="51"/>
      <c r="L523" s="48" t="s">
        <v>80</v>
      </c>
      <c r="M523" s="48" t="s">
        <v>81</v>
      </c>
      <c r="N523" s="48" t="s">
        <v>82</v>
      </c>
      <c r="O523" s="48" t="s">
        <v>24</v>
      </c>
      <c r="P523" s="48" t="s">
        <v>188</v>
      </c>
      <c r="Q523" s="48" t="s">
        <v>26</v>
      </c>
      <c r="R523" s="48" t="s">
        <v>1425</v>
      </c>
      <c r="S523" s="48" t="s">
        <v>1426</v>
      </c>
      <c r="T523" s="48" t="s">
        <v>1427</v>
      </c>
      <c r="U523" s="48" t="s">
        <v>1426</v>
      </c>
      <c r="V523" s="52"/>
    </row>
    <row r="524" spans="1:22" ht="15" thickBot="1">
      <c r="A524" s="48" t="s">
        <v>1428</v>
      </c>
      <c r="B524" s="48" t="s">
        <v>20</v>
      </c>
      <c r="C524" s="48" t="s">
        <v>74</v>
      </c>
      <c r="D524" s="49" t="s">
        <v>75</v>
      </c>
      <c r="E524" s="53">
        <v>141679.47</v>
      </c>
      <c r="F524" s="48" t="s">
        <v>76</v>
      </c>
      <c r="G524" s="48" t="s">
        <v>213</v>
      </c>
      <c r="H524" s="48" t="s">
        <v>113</v>
      </c>
      <c r="I524" s="48" t="s">
        <v>214</v>
      </c>
      <c r="J524" s="51"/>
      <c r="K524" s="51"/>
      <c r="L524" s="48" t="s">
        <v>80</v>
      </c>
      <c r="M524" s="48" t="s">
        <v>81</v>
      </c>
      <c r="N524" s="48" t="s">
        <v>82</v>
      </c>
      <c r="O524" s="48" t="s">
        <v>24</v>
      </c>
      <c r="P524" s="48" t="s">
        <v>215</v>
      </c>
      <c r="Q524" s="48" t="s">
        <v>29</v>
      </c>
      <c r="R524" s="48" t="s">
        <v>216</v>
      </c>
      <c r="S524" s="48" t="s">
        <v>29</v>
      </c>
      <c r="T524" s="48" t="s">
        <v>217</v>
      </c>
      <c r="U524" s="48" t="s">
        <v>29</v>
      </c>
      <c r="V524" s="52"/>
    </row>
    <row r="525" spans="1:22" ht="15" thickBot="1">
      <c r="A525" s="48" t="s">
        <v>1429</v>
      </c>
      <c r="B525" s="48" t="s">
        <v>20</v>
      </c>
      <c r="C525" s="48" t="s">
        <v>74</v>
      </c>
      <c r="D525" s="49" t="s">
        <v>75</v>
      </c>
      <c r="E525" s="53">
        <v>87308.71</v>
      </c>
      <c r="F525" s="48" t="s">
        <v>76</v>
      </c>
      <c r="G525" s="48" t="s">
        <v>219</v>
      </c>
      <c r="H525" s="48" t="s">
        <v>95</v>
      </c>
      <c r="I525" s="48" t="s">
        <v>214</v>
      </c>
      <c r="J525" s="51"/>
      <c r="K525" s="51"/>
      <c r="L525" s="48" t="s">
        <v>80</v>
      </c>
      <c r="M525" s="48" t="s">
        <v>81</v>
      </c>
      <c r="N525" s="48" t="s">
        <v>82</v>
      </c>
      <c r="O525" s="48" t="s">
        <v>24</v>
      </c>
      <c r="P525" s="48" t="s">
        <v>215</v>
      </c>
      <c r="Q525" s="48" t="s">
        <v>29</v>
      </c>
      <c r="R525" s="48" t="s">
        <v>220</v>
      </c>
      <c r="S525" s="48" t="s">
        <v>221</v>
      </c>
      <c r="T525" s="48" t="s">
        <v>222</v>
      </c>
      <c r="U525" s="48" t="s">
        <v>221</v>
      </c>
      <c r="V525" s="52"/>
    </row>
    <row r="526" spans="1:22" ht="15" thickBot="1">
      <c r="A526" s="48" t="s">
        <v>1430</v>
      </c>
      <c r="B526" s="48" t="s">
        <v>20</v>
      </c>
      <c r="C526" s="48" t="s">
        <v>74</v>
      </c>
      <c r="D526" s="49" t="s">
        <v>75</v>
      </c>
      <c r="E526" s="53">
        <v>185123.02</v>
      </c>
      <c r="F526" s="48" t="s">
        <v>76</v>
      </c>
      <c r="G526" s="48" t="s">
        <v>219</v>
      </c>
      <c r="H526" s="48" t="s">
        <v>113</v>
      </c>
      <c r="I526" s="48" t="s">
        <v>214</v>
      </c>
      <c r="J526" s="51"/>
      <c r="K526" s="51"/>
      <c r="L526" s="48" t="s">
        <v>80</v>
      </c>
      <c r="M526" s="48" t="s">
        <v>81</v>
      </c>
      <c r="N526" s="48" t="s">
        <v>82</v>
      </c>
      <c r="O526" s="48" t="s">
        <v>24</v>
      </c>
      <c r="P526" s="48" t="s">
        <v>215</v>
      </c>
      <c r="Q526" s="48" t="s">
        <v>29</v>
      </c>
      <c r="R526" s="48" t="s">
        <v>220</v>
      </c>
      <c r="S526" s="48" t="s">
        <v>221</v>
      </c>
      <c r="T526" s="48" t="s">
        <v>222</v>
      </c>
      <c r="U526" s="48" t="s">
        <v>221</v>
      </c>
      <c r="V526" s="52"/>
    </row>
    <row r="527" spans="1:22" ht="15" thickBot="1">
      <c r="A527" s="48" t="s">
        <v>1431</v>
      </c>
      <c r="B527" s="48" t="s">
        <v>20</v>
      </c>
      <c r="C527" s="48" t="s">
        <v>74</v>
      </c>
      <c r="D527" s="49" t="s">
        <v>75</v>
      </c>
      <c r="E527" s="53">
        <v>136171.84</v>
      </c>
      <c r="F527" s="48" t="s">
        <v>76</v>
      </c>
      <c r="G527" s="48" t="s">
        <v>219</v>
      </c>
      <c r="H527" s="48" t="s">
        <v>95</v>
      </c>
      <c r="I527" s="48" t="s">
        <v>214</v>
      </c>
      <c r="J527" s="51"/>
      <c r="K527" s="51"/>
      <c r="L527" s="48" t="s">
        <v>80</v>
      </c>
      <c r="M527" s="48" t="s">
        <v>81</v>
      </c>
      <c r="N527" s="48" t="s">
        <v>82</v>
      </c>
      <c r="O527" s="48" t="s">
        <v>24</v>
      </c>
      <c r="P527" s="48" t="s">
        <v>215</v>
      </c>
      <c r="Q527" s="48" t="s">
        <v>29</v>
      </c>
      <c r="R527" s="48" t="s">
        <v>220</v>
      </c>
      <c r="S527" s="48" t="s">
        <v>221</v>
      </c>
      <c r="T527" s="48" t="s">
        <v>222</v>
      </c>
      <c r="U527" s="48" t="s">
        <v>221</v>
      </c>
      <c r="V527" s="52"/>
    </row>
    <row r="528" spans="1:22" ht="15" thickBot="1">
      <c r="A528" s="48" t="s">
        <v>1432</v>
      </c>
      <c r="B528" s="48" t="s">
        <v>20</v>
      </c>
      <c r="C528" s="48" t="s">
        <v>74</v>
      </c>
      <c r="D528" s="49" t="s">
        <v>75</v>
      </c>
      <c r="E528" s="53">
        <v>111762.5</v>
      </c>
      <c r="F528" s="48" t="s">
        <v>76</v>
      </c>
      <c r="G528" s="48" t="s">
        <v>225</v>
      </c>
      <c r="H528" s="48" t="s">
        <v>95</v>
      </c>
      <c r="I528" s="48" t="s">
        <v>214</v>
      </c>
      <c r="J528" s="51"/>
      <c r="K528" s="51"/>
      <c r="L528" s="48" t="s">
        <v>80</v>
      </c>
      <c r="M528" s="48" t="s">
        <v>81</v>
      </c>
      <c r="N528" s="48" t="s">
        <v>82</v>
      </c>
      <c r="O528" s="48" t="s">
        <v>24</v>
      </c>
      <c r="P528" s="48" t="s">
        <v>215</v>
      </c>
      <c r="Q528" s="48" t="s">
        <v>29</v>
      </c>
      <c r="R528" s="48" t="s">
        <v>226</v>
      </c>
      <c r="S528" s="48" t="s">
        <v>227</v>
      </c>
      <c r="T528" s="48" t="s">
        <v>228</v>
      </c>
      <c r="U528" s="48" t="s">
        <v>227</v>
      </c>
      <c r="V528" s="52"/>
    </row>
    <row r="529" spans="1:22" ht="15" thickBot="1">
      <c r="A529" s="48" t="s">
        <v>1433</v>
      </c>
      <c r="B529" s="48" t="s">
        <v>20</v>
      </c>
      <c r="C529" s="48" t="s">
        <v>74</v>
      </c>
      <c r="D529" s="49" t="s">
        <v>75</v>
      </c>
      <c r="E529" s="53">
        <v>102960.82</v>
      </c>
      <c r="F529" s="48" t="s">
        <v>76</v>
      </c>
      <c r="G529" s="48" t="s">
        <v>231</v>
      </c>
      <c r="H529" s="48" t="s">
        <v>186</v>
      </c>
      <c r="I529" s="48" t="s">
        <v>232</v>
      </c>
      <c r="J529" s="51"/>
      <c r="K529" s="51"/>
      <c r="L529" s="48" t="s">
        <v>80</v>
      </c>
      <c r="M529" s="48" t="s">
        <v>81</v>
      </c>
      <c r="N529" s="48" t="s">
        <v>82</v>
      </c>
      <c r="O529" s="48" t="s">
        <v>24</v>
      </c>
      <c r="P529" s="48" t="s">
        <v>233</v>
      </c>
      <c r="Q529" s="48" t="s">
        <v>28</v>
      </c>
      <c r="R529" s="48" t="s">
        <v>234</v>
      </c>
      <c r="S529" s="48" t="s">
        <v>28</v>
      </c>
      <c r="T529" s="48" t="s">
        <v>235</v>
      </c>
      <c r="U529" s="48" t="s">
        <v>28</v>
      </c>
      <c r="V529" s="52"/>
    </row>
    <row r="530" spans="1:22" ht="15" thickBot="1">
      <c r="A530" s="48" t="s">
        <v>1434</v>
      </c>
      <c r="B530" s="48" t="s">
        <v>20</v>
      </c>
      <c r="C530" s="48" t="s">
        <v>74</v>
      </c>
      <c r="D530" s="49" t="s">
        <v>75</v>
      </c>
      <c r="E530" s="53">
        <v>105534.84</v>
      </c>
      <c r="F530" s="48" t="s">
        <v>76</v>
      </c>
      <c r="G530" s="48" t="s">
        <v>231</v>
      </c>
      <c r="H530" s="48" t="s">
        <v>186</v>
      </c>
      <c r="I530" s="48" t="s">
        <v>232</v>
      </c>
      <c r="J530" s="51"/>
      <c r="K530" s="51"/>
      <c r="L530" s="48" t="s">
        <v>80</v>
      </c>
      <c r="M530" s="48" t="s">
        <v>81</v>
      </c>
      <c r="N530" s="48" t="s">
        <v>82</v>
      </c>
      <c r="O530" s="48" t="s">
        <v>24</v>
      </c>
      <c r="P530" s="48" t="s">
        <v>233</v>
      </c>
      <c r="Q530" s="48" t="s">
        <v>28</v>
      </c>
      <c r="R530" s="48" t="s">
        <v>234</v>
      </c>
      <c r="S530" s="48" t="s">
        <v>28</v>
      </c>
      <c r="T530" s="48" t="s">
        <v>235</v>
      </c>
      <c r="U530" s="48" t="s">
        <v>28</v>
      </c>
      <c r="V530" s="52"/>
    </row>
    <row r="531" spans="1:22" ht="15" thickBot="1">
      <c r="A531" s="48" t="s">
        <v>1435</v>
      </c>
      <c r="B531" s="48" t="s">
        <v>20</v>
      </c>
      <c r="C531" s="48" t="s">
        <v>74</v>
      </c>
      <c r="D531" s="49" t="s">
        <v>75</v>
      </c>
      <c r="E531" s="50">
        <v>0</v>
      </c>
      <c r="F531" s="48" t="s">
        <v>76</v>
      </c>
      <c r="G531" s="48" t="s">
        <v>231</v>
      </c>
      <c r="H531" s="48" t="s">
        <v>113</v>
      </c>
      <c r="I531" s="48" t="s">
        <v>232</v>
      </c>
      <c r="J531" s="51"/>
      <c r="K531" s="51"/>
      <c r="L531" s="48" t="s">
        <v>80</v>
      </c>
      <c r="M531" s="48" t="s">
        <v>81</v>
      </c>
      <c r="N531" s="48" t="s">
        <v>82</v>
      </c>
      <c r="O531" s="48" t="s">
        <v>24</v>
      </c>
      <c r="P531" s="48" t="s">
        <v>233</v>
      </c>
      <c r="Q531" s="48" t="s">
        <v>28</v>
      </c>
      <c r="R531" s="48" t="s">
        <v>234</v>
      </c>
      <c r="S531" s="48" t="s">
        <v>28</v>
      </c>
      <c r="T531" s="48" t="s">
        <v>235</v>
      </c>
      <c r="U531" s="48" t="s">
        <v>28</v>
      </c>
      <c r="V531" s="52"/>
    </row>
    <row r="532" spans="1:22" ht="15" thickBot="1">
      <c r="A532" s="48" t="s">
        <v>1436</v>
      </c>
      <c r="B532" s="48" t="s">
        <v>20</v>
      </c>
      <c r="C532" s="48" t="s">
        <v>74</v>
      </c>
      <c r="D532" s="49" t="s">
        <v>75</v>
      </c>
      <c r="E532" s="53">
        <v>41288.800000000003</v>
      </c>
      <c r="F532" s="48" t="s">
        <v>76</v>
      </c>
      <c r="G532" s="48" t="s">
        <v>231</v>
      </c>
      <c r="H532" s="48" t="s">
        <v>262</v>
      </c>
      <c r="I532" s="48" t="s">
        <v>232</v>
      </c>
      <c r="J532" s="51"/>
      <c r="K532" s="51"/>
      <c r="L532" s="48" t="s">
        <v>80</v>
      </c>
      <c r="M532" s="48" t="s">
        <v>81</v>
      </c>
      <c r="N532" s="48" t="s">
        <v>82</v>
      </c>
      <c r="O532" s="48" t="s">
        <v>24</v>
      </c>
      <c r="P532" s="48" t="s">
        <v>233</v>
      </c>
      <c r="Q532" s="48" t="s">
        <v>28</v>
      </c>
      <c r="R532" s="48" t="s">
        <v>234</v>
      </c>
      <c r="S532" s="48" t="s">
        <v>28</v>
      </c>
      <c r="T532" s="48" t="s">
        <v>235</v>
      </c>
      <c r="U532" s="48" t="s">
        <v>28</v>
      </c>
      <c r="V532" s="52"/>
    </row>
    <row r="533" spans="1:22" ht="15" thickBot="1">
      <c r="A533" s="48" t="s">
        <v>1437</v>
      </c>
      <c r="B533" s="48" t="s">
        <v>20</v>
      </c>
      <c r="C533" s="48" t="s">
        <v>74</v>
      </c>
      <c r="D533" s="49" t="s">
        <v>75</v>
      </c>
      <c r="E533" s="53">
        <v>71658.28</v>
      </c>
      <c r="F533" s="48" t="s">
        <v>76</v>
      </c>
      <c r="G533" s="48" t="s">
        <v>1438</v>
      </c>
      <c r="H533" s="48" t="s">
        <v>95</v>
      </c>
      <c r="I533" s="48" t="s">
        <v>232</v>
      </c>
      <c r="J533" s="51"/>
      <c r="K533" s="51"/>
      <c r="L533" s="48" t="s">
        <v>80</v>
      </c>
      <c r="M533" s="48" t="s">
        <v>81</v>
      </c>
      <c r="N533" s="48" t="s">
        <v>82</v>
      </c>
      <c r="O533" s="48" t="s">
        <v>24</v>
      </c>
      <c r="P533" s="48" t="s">
        <v>233</v>
      </c>
      <c r="Q533" s="48" t="s">
        <v>28</v>
      </c>
      <c r="R533" s="48" t="s">
        <v>238</v>
      </c>
      <c r="S533" s="48" t="s">
        <v>239</v>
      </c>
      <c r="T533" s="48" t="s">
        <v>1439</v>
      </c>
      <c r="U533" s="48" t="s">
        <v>1440</v>
      </c>
      <c r="V533" s="52"/>
    </row>
    <row r="534" spans="1:22" ht="15" thickBot="1">
      <c r="A534" s="48" t="s">
        <v>1441</v>
      </c>
      <c r="B534" s="48" t="s">
        <v>20</v>
      </c>
      <c r="C534" s="48" t="s">
        <v>74</v>
      </c>
      <c r="D534" s="49" t="s">
        <v>75</v>
      </c>
      <c r="E534" s="50">
        <v>0</v>
      </c>
      <c r="F534" s="48" t="s">
        <v>76</v>
      </c>
      <c r="G534" s="48" t="s">
        <v>1442</v>
      </c>
      <c r="H534" s="48" t="s">
        <v>90</v>
      </c>
      <c r="I534" s="48" t="s">
        <v>748</v>
      </c>
      <c r="J534" s="51"/>
      <c r="K534" s="51"/>
      <c r="L534" s="48" t="s">
        <v>80</v>
      </c>
      <c r="M534" s="48" t="s">
        <v>81</v>
      </c>
      <c r="N534" s="48" t="s">
        <v>82</v>
      </c>
      <c r="O534" s="48" t="s">
        <v>24</v>
      </c>
      <c r="P534" s="48" t="s">
        <v>1443</v>
      </c>
      <c r="Q534" s="48" t="s">
        <v>32</v>
      </c>
      <c r="R534" s="48" t="s">
        <v>1444</v>
      </c>
      <c r="S534" s="48" t="s">
        <v>1445</v>
      </c>
      <c r="T534" s="48" t="s">
        <v>1446</v>
      </c>
      <c r="U534" s="48" t="s">
        <v>1445</v>
      </c>
      <c r="V534" s="52"/>
    </row>
    <row r="535" spans="1:22" ht="15" thickBot="1">
      <c r="A535" s="48" t="s">
        <v>1447</v>
      </c>
      <c r="B535" s="48" t="s">
        <v>20</v>
      </c>
      <c r="C535" s="48" t="s">
        <v>74</v>
      </c>
      <c r="D535" s="49" t="s">
        <v>75</v>
      </c>
      <c r="E535" s="53">
        <v>125075.07</v>
      </c>
      <c r="F535" s="48" t="s">
        <v>1448</v>
      </c>
      <c r="G535" s="48" t="s">
        <v>1449</v>
      </c>
      <c r="H535" s="48" t="s">
        <v>113</v>
      </c>
      <c r="I535" s="48" t="s">
        <v>99</v>
      </c>
      <c r="J535" s="51"/>
      <c r="K535" s="51"/>
      <c r="L535" s="48" t="s">
        <v>80</v>
      </c>
      <c r="M535" s="48" t="s">
        <v>81</v>
      </c>
      <c r="N535" s="48" t="s">
        <v>82</v>
      </c>
      <c r="O535" s="48" t="s">
        <v>24</v>
      </c>
      <c r="P535" s="48" t="s">
        <v>1450</v>
      </c>
      <c r="Q535" s="48" t="s">
        <v>27</v>
      </c>
      <c r="R535" s="48" t="s">
        <v>1451</v>
      </c>
      <c r="S535" s="48" t="s">
        <v>27</v>
      </c>
      <c r="T535" s="48" t="s">
        <v>1452</v>
      </c>
      <c r="U535" s="48" t="s">
        <v>27</v>
      </c>
      <c r="V535" s="52"/>
    </row>
    <row r="536" spans="1:22" ht="15" thickBot="1">
      <c r="A536" s="48" t="s">
        <v>1453</v>
      </c>
      <c r="B536" s="48" t="s">
        <v>20</v>
      </c>
      <c r="C536" s="48" t="s">
        <v>74</v>
      </c>
      <c r="D536" s="49" t="s">
        <v>75</v>
      </c>
      <c r="E536" s="53">
        <v>54436.800000000003</v>
      </c>
      <c r="F536" s="48" t="s">
        <v>76</v>
      </c>
      <c r="G536" s="48" t="s">
        <v>1454</v>
      </c>
      <c r="H536" s="48" t="s">
        <v>78</v>
      </c>
      <c r="I536" s="48" t="s">
        <v>99</v>
      </c>
      <c r="J536" s="51"/>
      <c r="K536" s="51"/>
      <c r="L536" s="48" t="s">
        <v>80</v>
      </c>
      <c r="M536" s="48" t="s">
        <v>81</v>
      </c>
      <c r="N536" s="48" t="s">
        <v>249</v>
      </c>
      <c r="O536" s="48" t="s">
        <v>250</v>
      </c>
      <c r="P536" s="48" t="s">
        <v>251</v>
      </c>
      <c r="Q536" s="48" t="s">
        <v>252</v>
      </c>
      <c r="R536" s="48" t="s">
        <v>1455</v>
      </c>
      <c r="S536" s="48" t="s">
        <v>252</v>
      </c>
      <c r="T536" s="48" t="s">
        <v>1456</v>
      </c>
      <c r="U536" s="48" t="s">
        <v>1457</v>
      </c>
      <c r="V536" s="52"/>
    </row>
    <row r="537" spans="1:22" ht="15" thickBot="1">
      <c r="A537" s="48" t="s">
        <v>1458</v>
      </c>
      <c r="B537" s="48" t="s">
        <v>20</v>
      </c>
      <c r="C537" s="48" t="s">
        <v>74</v>
      </c>
      <c r="D537" s="49" t="s">
        <v>75</v>
      </c>
      <c r="E537" s="50">
        <v>0</v>
      </c>
      <c r="F537" s="48" t="s">
        <v>76</v>
      </c>
      <c r="G537" s="48" t="s">
        <v>247</v>
      </c>
      <c r="H537" s="48" t="s">
        <v>78</v>
      </c>
      <c r="I537" s="48" t="s">
        <v>248</v>
      </c>
      <c r="J537" s="51"/>
      <c r="K537" s="51"/>
      <c r="L537" s="48" t="s">
        <v>80</v>
      </c>
      <c r="M537" s="48" t="s">
        <v>81</v>
      </c>
      <c r="N537" s="48" t="s">
        <v>249</v>
      </c>
      <c r="O537" s="48" t="s">
        <v>250</v>
      </c>
      <c r="P537" s="48" t="s">
        <v>251</v>
      </c>
      <c r="Q537" s="48" t="s">
        <v>252</v>
      </c>
      <c r="R537" s="48" t="s">
        <v>253</v>
      </c>
      <c r="S537" s="48" t="s">
        <v>254</v>
      </c>
      <c r="T537" s="48" t="s">
        <v>255</v>
      </c>
      <c r="U537" s="48" t="s">
        <v>254</v>
      </c>
      <c r="V537" s="52"/>
    </row>
    <row r="538" spans="1:22" ht="15" thickBot="1">
      <c r="A538" s="48" t="s">
        <v>1459</v>
      </c>
      <c r="B538" s="48" t="s">
        <v>20</v>
      </c>
      <c r="C538" s="48" t="s">
        <v>74</v>
      </c>
      <c r="D538" s="49" t="s">
        <v>75</v>
      </c>
      <c r="E538" s="53">
        <v>58813.3</v>
      </c>
      <c r="F538" s="48" t="s">
        <v>76</v>
      </c>
      <c r="G538" s="48" t="s">
        <v>247</v>
      </c>
      <c r="H538" s="48" t="s">
        <v>95</v>
      </c>
      <c r="I538" s="48" t="s">
        <v>130</v>
      </c>
      <c r="J538" s="51"/>
      <c r="K538" s="51"/>
      <c r="L538" s="48" t="s">
        <v>80</v>
      </c>
      <c r="M538" s="48" t="s">
        <v>81</v>
      </c>
      <c r="N538" s="48" t="s">
        <v>249</v>
      </c>
      <c r="O538" s="48" t="s">
        <v>250</v>
      </c>
      <c r="P538" s="48" t="s">
        <v>251</v>
      </c>
      <c r="Q538" s="48" t="s">
        <v>252</v>
      </c>
      <c r="R538" s="48" t="s">
        <v>253</v>
      </c>
      <c r="S538" s="48" t="s">
        <v>254</v>
      </c>
      <c r="T538" s="48" t="s">
        <v>255</v>
      </c>
      <c r="U538" s="48" t="s">
        <v>254</v>
      </c>
      <c r="V538" s="52"/>
    </row>
    <row r="539" spans="1:22" ht="15" thickBot="1">
      <c r="A539" s="48" t="s">
        <v>1460</v>
      </c>
      <c r="B539" s="48" t="s">
        <v>20</v>
      </c>
      <c r="C539" s="48" t="s">
        <v>74</v>
      </c>
      <c r="D539" s="49" t="s">
        <v>75</v>
      </c>
      <c r="E539" s="53">
        <v>30870.54</v>
      </c>
      <c r="F539" s="48" t="s">
        <v>76</v>
      </c>
      <c r="G539" s="48" t="s">
        <v>266</v>
      </c>
      <c r="H539" s="48" t="s">
        <v>258</v>
      </c>
      <c r="I539" s="48" t="s">
        <v>267</v>
      </c>
      <c r="J539" s="51"/>
      <c r="K539" s="51"/>
      <c r="L539" s="48" t="s">
        <v>80</v>
      </c>
      <c r="M539" s="48" t="s">
        <v>81</v>
      </c>
      <c r="N539" s="48" t="s">
        <v>249</v>
      </c>
      <c r="O539" s="48" t="s">
        <v>250</v>
      </c>
      <c r="P539" s="48" t="s">
        <v>251</v>
      </c>
      <c r="Q539" s="48" t="s">
        <v>252</v>
      </c>
      <c r="R539" s="48" t="s">
        <v>253</v>
      </c>
      <c r="S539" s="48" t="s">
        <v>254</v>
      </c>
      <c r="T539" s="48" t="s">
        <v>268</v>
      </c>
      <c r="U539" s="48" t="s">
        <v>269</v>
      </c>
      <c r="V539" s="52"/>
    </row>
    <row r="540" spans="1:22" ht="15" thickBot="1">
      <c r="A540" s="48" t="s">
        <v>1461</v>
      </c>
      <c r="B540" s="48" t="s">
        <v>20</v>
      </c>
      <c r="C540" s="48" t="s">
        <v>74</v>
      </c>
      <c r="D540" s="49" t="s">
        <v>75</v>
      </c>
      <c r="E540" s="53">
        <v>69458.720000000001</v>
      </c>
      <c r="F540" s="48" t="s">
        <v>76</v>
      </c>
      <c r="G540" s="48" t="s">
        <v>266</v>
      </c>
      <c r="H540" s="48" t="s">
        <v>258</v>
      </c>
      <c r="I540" s="48" t="s">
        <v>267</v>
      </c>
      <c r="J540" s="51"/>
      <c r="K540" s="51"/>
      <c r="L540" s="48" t="s">
        <v>80</v>
      </c>
      <c r="M540" s="48" t="s">
        <v>81</v>
      </c>
      <c r="N540" s="48" t="s">
        <v>249</v>
      </c>
      <c r="O540" s="48" t="s">
        <v>250</v>
      </c>
      <c r="P540" s="48" t="s">
        <v>251</v>
      </c>
      <c r="Q540" s="48" t="s">
        <v>252</v>
      </c>
      <c r="R540" s="48" t="s">
        <v>253</v>
      </c>
      <c r="S540" s="48" t="s">
        <v>254</v>
      </c>
      <c r="T540" s="48" t="s">
        <v>268</v>
      </c>
      <c r="U540" s="48" t="s">
        <v>269</v>
      </c>
      <c r="V540" s="52"/>
    </row>
    <row r="541" spans="1:22" ht="15" thickBot="1">
      <c r="A541" s="48" t="s">
        <v>1462</v>
      </c>
      <c r="B541" s="48" t="s">
        <v>20</v>
      </c>
      <c r="C541" s="48" t="s">
        <v>74</v>
      </c>
      <c r="D541" s="49" t="s">
        <v>75</v>
      </c>
      <c r="E541" s="53">
        <v>50714.54</v>
      </c>
      <c r="F541" s="48" t="s">
        <v>76</v>
      </c>
      <c r="G541" s="48" t="s">
        <v>1463</v>
      </c>
      <c r="H541" s="48" t="s">
        <v>95</v>
      </c>
      <c r="I541" s="48" t="s">
        <v>248</v>
      </c>
      <c r="J541" s="51"/>
      <c r="K541" s="51"/>
      <c r="L541" s="48" t="s">
        <v>80</v>
      </c>
      <c r="M541" s="48" t="s">
        <v>81</v>
      </c>
      <c r="N541" s="48" t="s">
        <v>249</v>
      </c>
      <c r="O541" s="48" t="s">
        <v>250</v>
      </c>
      <c r="P541" s="48" t="s">
        <v>251</v>
      </c>
      <c r="Q541" s="48" t="s">
        <v>252</v>
      </c>
      <c r="R541" s="48" t="s">
        <v>253</v>
      </c>
      <c r="S541" s="48" t="s">
        <v>254</v>
      </c>
      <c r="T541" s="48" t="s">
        <v>268</v>
      </c>
      <c r="U541" s="48" t="s">
        <v>269</v>
      </c>
      <c r="V541" s="52"/>
    </row>
    <row r="542" spans="1:22" ht="15" thickBot="1">
      <c r="A542" s="48" t="s">
        <v>1464</v>
      </c>
      <c r="B542" s="48" t="s">
        <v>20</v>
      </c>
      <c r="C542" s="48" t="s">
        <v>74</v>
      </c>
      <c r="D542" s="49" t="s">
        <v>75</v>
      </c>
      <c r="E542" s="53">
        <v>85179.28</v>
      </c>
      <c r="F542" s="48" t="s">
        <v>76</v>
      </c>
      <c r="G542" s="48" t="s">
        <v>1465</v>
      </c>
      <c r="H542" s="48" t="s">
        <v>95</v>
      </c>
      <c r="I542" s="48" t="s">
        <v>777</v>
      </c>
      <c r="J542" s="51"/>
      <c r="K542" s="51"/>
      <c r="L542" s="48" t="s">
        <v>80</v>
      </c>
      <c r="M542" s="48" t="s">
        <v>81</v>
      </c>
      <c r="N542" s="48" t="s">
        <v>249</v>
      </c>
      <c r="O542" s="48" t="s">
        <v>250</v>
      </c>
      <c r="P542" s="48" t="s">
        <v>251</v>
      </c>
      <c r="Q542" s="48" t="s">
        <v>252</v>
      </c>
      <c r="R542" s="48" t="s">
        <v>1466</v>
      </c>
      <c r="S542" s="48" t="s">
        <v>1467</v>
      </c>
      <c r="T542" s="48" t="s">
        <v>1468</v>
      </c>
      <c r="U542" s="48" t="s">
        <v>1469</v>
      </c>
      <c r="V542" s="52"/>
    </row>
    <row r="543" spans="1:22" ht="15" thickBot="1">
      <c r="A543" s="48" t="s">
        <v>1470</v>
      </c>
      <c r="B543" s="48" t="s">
        <v>20</v>
      </c>
      <c r="C543" s="48" t="s">
        <v>74</v>
      </c>
      <c r="D543" s="49" t="s">
        <v>75</v>
      </c>
      <c r="E543" s="53">
        <v>110679.78</v>
      </c>
      <c r="F543" s="48" t="s">
        <v>76</v>
      </c>
      <c r="G543" s="48" t="s">
        <v>1465</v>
      </c>
      <c r="H543" s="48" t="s">
        <v>113</v>
      </c>
      <c r="I543" s="48" t="s">
        <v>777</v>
      </c>
      <c r="J543" s="51"/>
      <c r="K543" s="51"/>
      <c r="L543" s="48" t="s">
        <v>80</v>
      </c>
      <c r="M543" s="48" t="s">
        <v>81</v>
      </c>
      <c r="N543" s="48" t="s">
        <v>249</v>
      </c>
      <c r="O543" s="48" t="s">
        <v>250</v>
      </c>
      <c r="P543" s="48" t="s">
        <v>251</v>
      </c>
      <c r="Q543" s="48" t="s">
        <v>252</v>
      </c>
      <c r="R543" s="48" t="s">
        <v>1466</v>
      </c>
      <c r="S543" s="48" t="s">
        <v>1467</v>
      </c>
      <c r="T543" s="48" t="s">
        <v>1468</v>
      </c>
      <c r="U543" s="48" t="s">
        <v>1469</v>
      </c>
      <c r="V543" s="52"/>
    </row>
    <row r="544" spans="1:22" ht="15" thickBot="1">
      <c r="A544" s="48" t="s">
        <v>1471</v>
      </c>
      <c r="B544" s="48" t="s">
        <v>20</v>
      </c>
      <c r="C544" s="48" t="s">
        <v>74</v>
      </c>
      <c r="D544" s="49" t="s">
        <v>75</v>
      </c>
      <c r="E544" s="53">
        <v>71658.28</v>
      </c>
      <c r="F544" s="48" t="s">
        <v>76</v>
      </c>
      <c r="G544" s="48" t="s">
        <v>278</v>
      </c>
      <c r="H544" s="48" t="s">
        <v>95</v>
      </c>
      <c r="I544" s="48" t="s">
        <v>279</v>
      </c>
      <c r="J544" s="51"/>
      <c r="K544" s="51"/>
      <c r="L544" s="48" t="s">
        <v>80</v>
      </c>
      <c r="M544" s="48" t="s">
        <v>81</v>
      </c>
      <c r="N544" s="48" t="s">
        <v>249</v>
      </c>
      <c r="O544" s="48" t="s">
        <v>250</v>
      </c>
      <c r="P544" s="48" t="s">
        <v>251</v>
      </c>
      <c r="Q544" s="48" t="s">
        <v>252</v>
      </c>
      <c r="R544" s="48" t="s">
        <v>280</v>
      </c>
      <c r="S544" s="48" t="s">
        <v>281</v>
      </c>
      <c r="T544" s="48" t="s">
        <v>282</v>
      </c>
      <c r="U544" s="48" t="s">
        <v>281</v>
      </c>
      <c r="V544" s="52"/>
    </row>
    <row r="545" spans="1:22" ht="15" thickBot="1">
      <c r="A545" s="48" t="s">
        <v>1472</v>
      </c>
      <c r="B545" s="48" t="s">
        <v>20</v>
      </c>
      <c r="C545" s="48" t="s">
        <v>74</v>
      </c>
      <c r="D545" s="49" t="s">
        <v>75</v>
      </c>
      <c r="E545" s="50">
        <v>0</v>
      </c>
      <c r="F545" s="48" t="s">
        <v>76</v>
      </c>
      <c r="G545" s="48" t="s">
        <v>284</v>
      </c>
      <c r="H545" s="48" t="s">
        <v>301</v>
      </c>
      <c r="I545" s="48" t="s">
        <v>302</v>
      </c>
      <c r="J545" s="51"/>
      <c r="K545" s="51"/>
      <c r="L545" s="48" t="s">
        <v>80</v>
      </c>
      <c r="M545" s="48" t="s">
        <v>81</v>
      </c>
      <c r="N545" s="48" t="s">
        <v>249</v>
      </c>
      <c r="O545" s="48" t="s">
        <v>250</v>
      </c>
      <c r="P545" s="48" t="s">
        <v>285</v>
      </c>
      <c r="Q545" s="48" t="s">
        <v>286</v>
      </c>
      <c r="R545" s="48" t="s">
        <v>287</v>
      </c>
      <c r="S545" s="48" t="s">
        <v>288</v>
      </c>
      <c r="T545" s="48" t="s">
        <v>289</v>
      </c>
      <c r="U545" s="48" t="s">
        <v>290</v>
      </c>
      <c r="V545" s="52"/>
    </row>
    <row r="546" spans="1:22" ht="15" thickBot="1">
      <c r="A546" s="48" t="s">
        <v>1473</v>
      </c>
      <c r="B546" s="48" t="s">
        <v>20</v>
      </c>
      <c r="C546" s="48" t="s">
        <v>74</v>
      </c>
      <c r="D546" s="49" t="s">
        <v>75</v>
      </c>
      <c r="E546" s="50">
        <v>0</v>
      </c>
      <c r="F546" s="48" t="s">
        <v>76</v>
      </c>
      <c r="G546" s="48" t="s">
        <v>284</v>
      </c>
      <c r="H546" s="48" t="s">
        <v>125</v>
      </c>
      <c r="I546" s="48" t="s">
        <v>130</v>
      </c>
      <c r="J546" s="51"/>
      <c r="K546" s="51"/>
      <c r="L546" s="48" t="s">
        <v>80</v>
      </c>
      <c r="M546" s="48" t="s">
        <v>81</v>
      </c>
      <c r="N546" s="48" t="s">
        <v>249</v>
      </c>
      <c r="O546" s="48" t="s">
        <v>250</v>
      </c>
      <c r="P546" s="48" t="s">
        <v>285</v>
      </c>
      <c r="Q546" s="48" t="s">
        <v>286</v>
      </c>
      <c r="R546" s="48" t="s">
        <v>287</v>
      </c>
      <c r="S546" s="48" t="s">
        <v>288</v>
      </c>
      <c r="T546" s="48" t="s">
        <v>289</v>
      </c>
      <c r="U546" s="48" t="s">
        <v>290</v>
      </c>
      <c r="V546" s="52"/>
    </row>
    <row r="547" spans="1:22" ht="15" thickBot="1">
      <c r="A547" s="48" t="s">
        <v>1474</v>
      </c>
      <c r="B547" s="48" t="s">
        <v>20</v>
      </c>
      <c r="C547" s="48" t="s">
        <v>74</v>
      </c>
      <c r="D547" s="49" t="s">
        <v>75</v>
      </c>
      <c r="E547" s="50">
        <v>0</v>
      </c>
      <c r="F547" s="48" t="s">
        <v>76</v>
      </c>
      <c r="G547" s="48" t="s">
        <v>284</v>
      </c>
      <c r="H547" s="48" t="s">
        <v>125</v>
      </c>
      <c r="I547" s="48" t="s">
        <v>130</v>
      </c>
      <c r="J547" s="51"/>
      <c r="K547" s="51"/>
      <c r="L547" s="48" t="s">
        <v>80</v>
      </c>
      <c r="M547" s="48" t="s">
        <v>81</v>
      </c>
      <c r="N547" s="48" t="s">
        <v>249</v>
      </c>
      <c r="O547" s="48" t="s">
        <v>250</v>
      </c>
      <c r="P547" s="48" t="s">
        <v>285</v>
      </c>
      <c r="Q547" s="48" t="s">
        <v>286</v>
      </c>
      <c r="R547" s="48" t="s">
        <v>287</v>
      </c>
      <c r="S547" s="48" t="s">
        <v>288</v>
      </c>
      <c r="T547" s="48" t="s">
        <v>289</v>
      </c>
      <c r="U547" s="48" t="s">
        <v>290</v>
      </c>
      <c r="V547" s="52"/>
    </row>
    <row r="548" spans="1:22" ht="15" thickBot="1">
      <c r="A548" s="48" t="s">
        <v>1475</v>
      </c>
      <c r="B548" s="48" t="s">
        <v>20</v>
      </c>
      <c r="C548" s="48" t="s">
        <v>74</v>
      </c>
      <c r="D548" s="49" t="s">
        <v>75</v>
      </c>
      <c r="E548" s="50">
        <v>0</v>
      </c>
      <c r="F548" s="48" t="s">
        <v>76</v>
      </c>
      <c r="G548" s="48" t="s">
        <v>284</v>
      </c>
      <c r="H548" s="48" t="s">
        <v>125</v>
      </c>
      <c r="I548" s="48" t="s">
        <v>130</v>
      </c>
      <c r="J548" s="51"/>
      <c r="K548" s="51"/>
      <c r="L548" s="48" t="s">
        <v>80</v>
      </c>
      <c r="M548" s="48" t="s">
        <v>81</v>
      </c>
      <c r="N548" s="48" t="s">
        <v>249</v>
      </c>
      <c r="O548" s="48" t="s">
        <v>250</v>
      </c>
      <c r="P548" s="48" t="s">
        <v>285</v>
      </c>
      <c r="Q548" s="48" t="s">
        <v>286</v>
      </c>
      <c r="R548" s="48" t="s">
        <v>287</v>
      </c>
      <c r="S548" s="48" t="s">
        <v>288</v>
      </c>
      <c r="T548" s="48" t="s">
        <v>289</v>
      </c>
      <c r="U548" s="48" t="s">
        <v>290</v>
      </c>
      <c r="V548" s="52"/>
    </row>
    <row r="549" spans="1:22" ht="15" thickBot="1">
      <c r="A549" s="48" t="s">
        <v>1476</v>
      </c>
      <c r="B549" s="48" t="s">
        <v>20</v>
      </c>
      <c r="C549" s="48" t="s">
        <v>74</v>
      </c>
      <c r="D549" s="49" t="s">
        <v>75</v>
      </c>
      <c r="E549" s="50">
        <v>0</v>
      </c>
      <c r="F549" s="48" t="s">
        <v>76</v>
      </c>
      <c r="G549" s="48" t="s">
        <v>284</v>
      </c>
      <c r="H549" s="48" t="s">
        <v>125</v>
      </c>
      <c r="I549" s="48" t="s">
        <v>130</v>
      </c>
      <c r="J549" s="51"/>
      <c r="K549" s="51"/>
      <c r="L549" s="48" t="s">
        <v>80</v>
      </c>
      <c r="M549" s="48" t="s">
        <v>81</v>
      </c>
      <c r="N549" s="48" t="s">
        <v>249</v>
      </c>
      <c r="O549" s="48" t="s">
        <v>250</v>
      </c>
      <c r="P549" s="48" t="s">
        <v>285</v>
      </c>
      <c r="Q549" s="48" t="s">
        <v>286</v>
      </c>
      <c r="R549" s="48" t="s">
        <v>287</v>
      </c>
      <c r="S549" s="48" t="s">
        <v>288</v>
      </c>
      <c r="T549" s="48" t="s">
        <v>289</v>
      </c>
      <c r="U549" s="48" t="s">
        <v>290</v>
      </c>
      <c r="V549" s="52"/>
    </row>
    <row r="550" spans="1:22" ht="15" thickBot="1">
      <c r="A550" s="48" t="s">
        <v>1477</v>
      </c>
      <c r="B550" s="48" t="s">
        <v>20</v>
      </c>
      <c r="C550" s="48" t="s">
        <v>74</v>
      </c>
      <c r="D550" s="49" t="s">
        <v>75</v>
      </c>
      <c r="E550" s="50">
        <v>0</v>
      </c>
      <c r="F550" s="48" t="s">
        <v>76</v>
      </c>
      <c r="G550" s="48" t="s">
        <v>284</v>
      </c>
      <c r="H550" s="48" t="s">
        <v>125</v>
      </c>
      <c r="I550" s="48" t="s">
        <v>130</v>
      </c>
      <c r="J550" s="51"/>
      <c r="K550" s="51"/>
      <c r="L550" s="48" t="s">
        <v>80</v>
      </c>
      <c r="M550" s="48" t="s">
        <v>81</v>
      </c>
      <c r="N550" s="48" t="s">
        <v>249</v>
      </c>
      <c r="O550" s="48" t="s">
        <v>250</v>
      </c>
      <c r="P550" s="48" t="s">
        <v>285</v>
      </c>
      <c r="Q550" s="48" t="s">
        <v>286</v>
      </c>
      <c r="R550" s="48" t="s">
        <v>287</v>
      </c>
      <c r="S550" s="48" t="s">
        <v>288</v>
      </c>
      <c r="T550" s="48" t="s">
        <v>289</v>
      </c>
      <c r="U550" s="48" t="s">
        <v>290</v>
      </c>
      <c r="V550" s="52"/>
    </row>
    <row r="551" spans="1:22" ht="15" thickBot="1">
      <c r="A551" s="48" t="s">
        <v>1478</v>
      </c>
      <c r="B551" s="48" t="s">
        <v>20</v>
      </c>
      <c r="C551" s="48" t="s">
        <v>74</v>
      </c>
      <c r="D551" s="49" t="s">
        <v>75</v>
      </c>
      <c r="E551" s="50">
        <v>0</v>
      </c>
      <c r="F551" s="48" t="s">
        <v>76</v>
      </c>
      <c r="G551" s="48" t="s">
        <v>284</v>
      </c>
      <c r="H551" s="48" t="s">
        <v>125</v>
      </c>
      <c r="I551" s="48" t="s">
        <v>130</v>
      </c>
      <c r="J551" s="51"/>
      <c r="K551" s="51"/>
      <c r="L551" s="48" t="s">
        <v>80</v>
      </c>
      <c r="M551" s="48" t="s">
        <v>81</v>
      </c>
      <c r="N551" s="48" t="s">
        <v>249</v>
      </c>
      <c r="O551" s="48" t="s">
        <v>250</v>
      </c>
      <c r="P551" s="48" t="s">
        <v>285</v>
      </c>
      <c r="Q551" s="48" t="s">
        <v>286</v>
      </c>
      <c r="R551" s="48" t="s">
        <v>287</v>
      </c>
      <c r="S551" s="48" t="s">
        <v>288</v>
      </c>
      <c r="T551" s="48" t="s">
        <v>289</v>
      </c>
      <c r="U551" s="48" t="s">
        <v>290</v>
      </c>
      <c r="V551" s="52"/>
    </row>
    <row r="552" spans="1:22" ht="15" thickBot="1">
      <c r="A552" s="48" t="s">
        <v>1479</v>
      </c>
      <c r="B552" s="48" t="s">
        <v>20</v>
      </c>
      <c r="C552" s="48" t="s">
        <v>74</v>
      </c>
      <c r="D552" s="49" t="s">
        <v>75</v>
      </c>
      <c r="E552" s="50">
        <v>0</v>
      </c>
      <c r="F552" s="48" t="s">
        <v>76</v>
      </c>
      <c r="G552" s="48" t="s">
        <v>284</v>
      </c>
      <c r="H552" s="48" t="s">
        <v>125</v>
      </c>
      <c r="I552" s="48" t="s">
        <v>130</v>
      </c>
      <c r="J552" s="51"/>
      <c r="K552" s="51"/>
      <c r="L552" s="48" t="s">
        <v>80</v>
      </c>
      <c r="M552" s="48" t="s">
        <v>81</v>
      </c>
      <c r="N552" s="48" t="s">
        <v>249</v>
      </c>
      <c r="O552" s="48" t="s">
        <v>250</v>
      </c>
      <c r="P552" s="48" t="s">
        <v>285</v>
      </c>
      <c r="Q552" s="48" t="s">
        <v>286</v>
      </c>
      <c r="R552" s="48" t="s">
        <v>287</v>
      </c>
      <c r="S552" s="48" t="s">
        <v>288</v>
      </c>
      <c r="T552" s="48" t="s">
        <v>289</v>
      </c>
      <c r="U552" s="48" t="s">
        <v>290</v>
      </c>
      <c r="V552" s="52"/>
    </row>
    <row r="553" spans="1:22" ht="15" thickBot="1">
      <c r="A553" s="48" t="s">
        <v>1480</v>
      </c>
      <c r="B553" s="48" t="s">
        <v>20</v>
      </c>
      <c r="C553" s="48" t="s">
        <v>74</v>
      </c>
      <c r="D553" s="49" t="s">
        <v>75</v>
      </c>
      <c r="E553" s="50">
        <v>0</v>
      </c>
      <c r="F553" s="48" t="s">
        <v>76</v>
      </c>
      <c r="G553" s="48" t="s">
        <v>284</v>
      </c>
      <c r="H553" s="48" t="s">
        <v>125</v>
      </c>
      <c r="I553" s="48" t="s">
        <v>130</v>
      </c>
      <c r="J553" s="51"/>
      <c r="K553" s="51"/>
      <c r="L553" s="48" t="s">
        <v>80</v>
      </c>
      <c r="M553" s="48" t="s">
        <v>81</v>
      </c>
      <c r="N553" s="48" t="s">
        <v>249</v>
      </c>
      <c r="O553" s="48" t="s">
        <v>250</v>
      </c>
      <c r="P553" s="48" t="s">
        <v>285</v>
      </c>
      <c r="Q553" s="48" t="s">
        <v>286</v>
      </c>
      <c r="R553" s="48" t="s">
        <v>287</v>
      </c>
      <c r="S553" s="48" t="s">
        <v>288</v>
      </c>
      <c r="T553" s="48" t="s">
        <v>289</v>
      </c>
      <c r="U553" s="48" t="s">
        <v>290</v>
      </c>
      <c r="V553" s="52"/>
    </row>
    <row r="554" spans="1:22" ht="15" thickBot="1">
      <c r="A554" s="48" t="s">
        <v>1481</v>
      </c>
      <c r="B554" s="48" t="s">
        <v>20</v>
      </c>
      <c r="C554" s="48" t="s">
        <v>74</v>
      </c>
      <c r="D554" s="49" t="s">
        <v>75</v>
      </c>
      <c r="E554" s="50">
        <v>0</v>
      </c>
      <c r="F554" s="48" t="s">
        <v>76</v>
      </c>
      <c r="G554" s="48" t="s">
        <v>284</v>
      </c>
      <c r="H554" s="48" t="s">
        <v>125</v>
      </c>
      <c r="I554" s="48" t="s">
        <v>130</v>
      </c>
      <c r="J554" s="51"/>
      <c r="K554" s="51"/>
      <c r="L554" s="48" t="s">
        <v>80</v>
      </c>
      <c r="M554" s="48" t="s">
        <v>81</v>
      </c>
      <c r="N554" s="48" t="s">
        <v>249</v>
      </c>
      <c r="O554" s="48" t="s">
        <v>250</v>
      </c>
      <c r="P554" s="48" t="s">
        <v>285</v>
      </c>
      <c r="Q554" s="48" t="s">
        <v>286</v>
      </c>
      <c r="R554" s="48" t="s">
        <v>287</v>
      </c>
      <c r="S554" s="48" t="s">
        <v>288</v>
      </c>
      <c r="T554" s="48" t="s">
        <v>289</v>
      </c>
      <c r="U554" s="48" t="s">
        <v>290</v>
      </c>
      <c r="V554" s="52"/>
    </row>
    <row r="555" spans="1:22" ht="15" thickBot="1">
      <c r="A555" s="48" t="s">
        <v>1482</v>
      </c>
      <c r="B555" s="48" t="s">
        <v>20</v>
      </c>
      <c r="C555" s="48" t="s">
        <v>74</v>
      </c>
      <c r="D555" s="49" t="s">
        <v>75</v>
      </c>
      <c r="E555" s="50">
        <v>0</v>
      </c>
      <c r="F555" s="48" t="s">
        <v>76</v>
      </c>
      <c r="G555" s="48" t="s">
        <v>284</v>
      </c>
      <c r="H555" s="48" t="s">
        <v>125</v>
      </c>
      <c r="I555" s="48" t="s">
        <v>130</v>
      </c>
      <c r="J555" s="51"/>
      <c r="K555" s="51"/>
      <c r="L555" s="48" t="s">
        <v>80</v>
      </c>
      <c r="M555" s="48" t="s">
        <v>81</v>
      </c>
      <c r="N555" s="48" t="s">
        <v>249</v>
      </c>
      <c r="O555" s="48" t="s">
        <v>250</v>
      </c>
      <c r="P555" s="48" t="s">
        <v>285</v>
      </c>
      <c r="Q555" s="48" t="s">
        <v>286</v>
      </c>
      <c r="R555" s="48" t="s">
        <v>287</v>
      </c>
      <c r="S555" s="48" t="s">
        <v>288</v>
      </c>
      <c r="T555" s="48" t="s">
        <v>289</v>
      </c>
      <c r="U555" s="48" t="s">
        <v>290</v>
      </c>
      <c r="V555" s="52"/>
    </row>
    <row r="556" spans="1:22" ht="15" thickBot="1">
      <c r="A556" s="48" t="s">
        <v>1483</v>
      </c>
      <c r="B556" s="48" t="s">
        <v>20</v>
      </c>
      <c r="C556" s="48" t="s">
        <v>74</v>
      </c>
      <c r="D556" s="49" t="s">
        <v>75</v>
      </c>
      <c r="E556" s="50">
        <v>0</v>
      </c>
      <c r="F556" s="48" t="s">
        <v>76</v>
      </c>
      <c r="G556" s="48" t="s">
        <v>284</v>
      </c>
      <c r="H556" s="48" t="s">
        <v>125</v>
      </c>
      <c r="I556" s="48" t="s">
        <v>130</v>
      </c>
      <c r="J556" s="51"/>
      <c r="K556" s="51"/>
      <c r="L556" s="48" t="s">
        <v>80</v>
      </c>
      <c r="M556" s="48" t="s">
        <v>81</v>
      </c>
      <c r="N556" s="48" t="s">
        <v>249</v>
      </c>
      <c r="O556" s="48" t="s">
        <v>250</v>
      </c>
      <c r="P556" s="48" t="s">
        <v>285</v>
      </c>
      <c r="Q556" s="48" t="s">
        <v>286</v>
      </c>
      <c r="R556" s="48" t="s">
        <v>287</v>
      </c>
      <c r="S556" s="48" t="s">
        <v>288</v>
      </c>
      <c r="T556" s="48" t="s">
        <v>289</v>
      </c>
      <c r="U556" s="48" t="s">
        <v>290</v>
      </c>
      <c r="V556" s="52"/>
    </row>
    <row r="557" spans="1:22" ht="15" thickBot="1">
      <c r="A557" s="48" t="s">
        <v>1484</v>
      </c>
      <c r="B557" s="48" t="s">
        <v>20</v>
      </c>
      <c r="C557" s="48" t="s">
        <v>74</v>
      </c>
      <c r="D557" s="49" t="s">
        <v>75</v>
      </c>
      <c r="E557" s="50">
        <v>0</v>
      </c>
      <c r="F557" s="48" t="s">
        <v>76</v>
      </c>
      <c r="G557" s="48" t="s">
        <v>284</v>
      </c>
      <c r="H557" s="48" t="s">
        <v>125</v>
      </c>
      <c r="I557" s="48" t="s">
        <v>130</v>
      </c>
      <c r="J557" s="51"/>
      <c r="K557" s="51"/>
      <c r="L557" s="48" t="s">
        <v>80</v>
      </c>
      <c r="M557" s="48" t="s">
        <v>81</v>
      </c>
      <c r="N557" s="48" t="s">
        <v>249</v>
      </c>
      <c r="O557" s="48" t="s">
        <v>250</v>
      </c>
      <c r="P557" s="48" t="s">
        <v>285</v>
      </c>
      <c r="Q557" s="48" t="s">
        <v>286</v>
      </c>
      <c r="R557" s="48" t="s">
        <v>287</v>
      </c>
      <c r="S557" s="48" t="s">
        <v>288</v>
      </c>
      <c r="T557" s="48" t="s">
        <v>289</v>
      </c>
      <c r="U557" s="48" t="s">
        <v>290</v>
      </c>
      <c r="V557" s="52"/>
    </row>
    <row r="558" spans="1:22" ht="15" thickBot="1">
      <c r="A558" s="48" t="s">
        <v>1485</v>
      </c>
      <c r="B558" s="48" t="s">
        <v>20</v>
      </c>
      <c r="C558" s="48" t="s">
        <v>74</v>
      </c>
      <c r="D558" s="49" t="s">
        <v>75</v>
      </c>
      <c r="E558" s="50">
        <v>0</v>
      </c>
      <c r="F558" s="48" t="s">
        <v>76</v>
      </c>
      <c r="G558" s="48" t="s">
        <v>284</v>
      </c>
      <c r="H558" s="48" t="s">
        <v>125</v>
      </c>
      <c r="I558" s="48" t="s">
        <v>130</v>
      </c>
      <c r="J558" s="51"/>
      <c r="K558" s="51"/>
      <c r="L558" s="48" t="s">
        <v>80</v>
      </c>
      <c r="M558" s="48" t="s">
        <v>81</v>
      </c>
      <c r="N558" s="48" t="s">
        <v>249</v>
      </c>
      <c r="O558" s="48" t="s">
        <v>250</v>
      </c>
      <c r="P558" s="48" t="s">
        <v>285</v>
      </c>
      <c r="Q558" s="48" t="s">
        <v>286</v>
      </c>
      <c r="R558" s="48" t="s">
        <v>287</v>
      </c>
      <c r="S558" s="48" t="s">
        <v>288</v>
      </c>
      <c r="T558" s="48" t="s">
        <v>289</v>
      </c>
      <c r="U558" s="48" t="s">
        <v>290</v>
      </c>
      <c r="V558" s="52"/>
    </row>
    <row r="559" spans="1:22" ht="15" thickBot="1">
      <c r="A559" s="48" t="s">
        <v>1486</v>
      </c>
      <c r="B559" s="48" t="s">
        <v>20</v>
      </c>
      <c r="C559" s="48" t="s">
        <v>74</v>
      </c>
      <c r="D559" s="49" t="s">
        <v>75</v>
      </c>
      <c r="E559" s="50">
        <v>0</v>
      </c>
      <c r="F559" s="48" t="s">
        <v>76</v>
      </c>
      <c r="G559" s="48" t="s">
        <v>284</v>
      </c>
      <c r="H559" s="48" t="s">
        <v>125</v>
      </c>
      <c r="I559" s="48" t="s">
        <v>130</v>
      </c>
      <c r="J559" s="51"/>
      <c r="K559" s="51"/>
      <c r="L559" s="48" t="s">
        <v>80</v>
      </c>
      <c r="M559" s="48" t="s">
        <v>81</v>
      </c>
      <c r="N559" s="48" t="s">
        <v>249</v>
      </c>
      <c r="O559" s="48" t="s">
        <v>250</v>
      </c>
      <c r="P559" s="48" t="s">
        <v>285</v>
      </c>
      <c r="Q559" s="48" t="s">
        <v>286</v>
      </c>
      <c r="R559" s="48" t="s">
        <v>287</v>
      </c>
      <c r="S559" s="48" t="s">
        <v>288</v>
      </c>
      <c r="T559" s="48" t="s">
        <v>289</v>
      </c>
      <c r="U559" s="48" t="s">
        <v>290</v>
      </c>
      <c r="V559" s="52"/>
    </row>
    <row r="560" spans="1:22" ht="15" thickBot="1">
      <c r="A560" s="48" t="s">
        <v>1487</v>
      </c>
      <c r="B560" s="48" t="s">
        <v>20</v>
      </c>
      <c r="C560" s="48" t="s">
        <v>74</v>
      </c>
      <c r="D560" s="49" t="s">
        <v>75</v>
      </c>
      <c r="E560" s="50">
        <v>0</v>
      </c>
      <c r="F560" s="48" t="s">
        <v>76</v>
      </c>
      <c r="G560" s="48" t="s">
        <v>284</v>
      </c>
      <c r="H560" s="48" t="s">
        <v>125</v>
      </c>
      <c r="I560" s="48" t="s">
        <v>130</v>
      </c>
      <c r="J560" s="51"/>
      <c r="K560" s="51"/>
      <c r="L560" s="48" t="s">
        <v>80</v>
      </c>
      <c r="M560" s="48" t="s">
        <v>81</v>
      </c>
      <c r="N560" s="48" t="s">
        <v>249</v>
      </c>
      <c r="O560" s="48" t="s">
        <v>250</v>
      </c>
      <c r="P560" s="48" t="s">
        <v>285</v>
      </c>
      <c r="Q560" s="48" t="s">
        <v>286</v>
      </c>
      <c r="R560" s="48" t="s">
        <v>287</v>
      </c>
      <c r="S560" s="48" t="s">
        <v>288</v>
      </c>
      <c r="T560" s="48" t="s">
        <v>289</v>
      </c>
      <c r="U560" s="48" t="s">
        <v>290</v>
      </c>
      <c r="V560" s="52"/>
    </row>
    <row r="561" spans="1:22" ht="15" thickBot="1">
      <c r="A561" s="48" t="s">
        <v>1488</v>
      </c>
      <c r="B561" s="48" t="s">
        <v>20</v>
      </c>
      <c r="C561" s="48" t="s">
        <v>74</v>
      </c>
      <c r="D561" s="49" t="s">
        <v>75</v>
      </c>
      <c r="E561" s="50">
        <v>0</v>
      </c>
      <c r="F561" s="48" t="s">
        <v>76</v>
      </c>
      <c r="G561" s="48" t="s">
        <v>284</v>
      </c>
      <c r="H561" s="48" t="s">
        <v>125</v>
      </c>
      <c r="I561" s="48" t="s">
        <v>130</v>
      </c>
      <c r="J561" s="51"/>
      <c r="K561" s="51"/>
      <c r="L561" s="48" t="s">
        <v>80</v>
      </c>
      <c r="M561" s="48" t="s">
        <v>81</v>
      </c>
      <c r="N561" s="48" t="s">
        <v>249</v>
      </c>
      <c r="O561" s="48" t="s">
        <v>250</v>
      </c>
      <c r="P561" s="48" t="s">
        <v>285</v>
      </c>
      <c r="Q561" s="48" t="s">
        <v>286</v>
      </c>
      <c r="R561" s="48" t="s">
        <v>287</v>
      </c>
      <c r="S561" s="48" t="s">
        <v>288</v>
      </c>
      <c r="T561" s="48" t="s">
        <v>289</v>
      </c>
      <c r="U561" s="48" t="s">
        <v>290</v>
      </c>
      <c r="V561" s="52"/>
    </row>
    <row r="562" spans="1:22" ht="15" thickBot="1">
      <c r="A562" s="48" t="s">
        <v>1489</v>
      </c>
      <c r="B562" s="48" t="s">
        <v>20</v>
      </c>
      <c r="C562" s="48" t="s">
        <v>74</v>
      </c>
      <c r="D562" s="49" t="s">
        <v>75</v>
      </c>
      <c r="E562" s="50">
        <v>0</v>
      </c>
      <c r="F562" s="48" t="s">
        <v>76</v>
      </c>
      <c r="G562" s="48" t="s">
        <v>284</v>
      </c>
      <c r="H562" s="48" t="s">
        <v>125</v>
      </c>
      <c r="I562" s="48" t="s">
        <v>130</v>
      </c>
      <c r="J562" s="51"/>
      <c r="K562" s="51"/>
      <c r="L562" s="48" t="s">
        <v>80</v>
      </c>
      <c r="M562" s="48" t="s">
        <v>81</v>
      </c>
      <c r="N562" s="48" t="s">
        <v>249</v>
      </c>
      <c r="O562" s="48" t="s">
        <v>250</v>
      </c>
      <c r="P562" s="48" t="s">
        <v>285</v>
      </c>
      <c r="Q562" s="48" t="s">
        <v>286</v>
      </c>
      <c r="R562" s="48" t="s">
        <v>287</v>
      </c>
      <c r="S562" s="48" t="s">
        <v>288</v>
      </c>
      <c r="T562" s="48" t="s">
        <v>289</v>
      </c>
      <c r="U562" s="48" t="s">
        <v>290</v>
      </c>
      <c r="V562" s="52"/>
    </row>
    <row r="563" spans="1:22" ht="15" thickBot="1">
      <c r="A563" s="48" t="s">
        <v>1490</v>
      </c>
      <c r="B563" s="48" t="s">
        <v>20</v>
      </c>
      <c r="C563" s="48" t="s">
        <v>74</v>
      </c>
      <c r="D563" s="49" t="s">
        <v>75</v>
      </c>
      <c r="E563" s="50">
        <v>0</v>
      </c>
      <c r="F563" s="48" t="s">
        <v>76</v>
      </c>
      <c r="G563" s="48" t="s">
        <v>284</v>
      </c>
      <c r="H563" s="48" t="s">
        <v>125</v>
      </c>
      <c r="I563" s="48" t="s">
        <v>130</v>
      </c>
      <c r="J563" s="51"/>
      <c r="K563" s="51"/>
      <c r="L563" s="48" t="s">
        <v>80</v>
      </c>
      <c r="M563" s="48" t="s">
        <v>81</v>
      </c>
      <c r="N563" s="48" t="s">
        <v>249</v>
      </c>
      <c r="O563" s="48" t="s">
        <v>250</v>
      </c>
      <c r="P563" s="48" t="s">
        <v>285</v>
      </c>
      <c r="Q563" s="48" t="s">
        <v>286</v>
      </c>
      <c r="R563" s="48" t="s">
        <v>287</v>
      </c>
      <c r="S563" s="48" t="s">
        <v>288</v>
      </c>
      <c r="T563" s="48" t="s">
        <v>289</v>
      </c>
      <c r="U563" s="48" t="s">
        <v>290</v>
      </c>
      <c r="V563" s="52"/>
    </row>
    <row r="564" spans="1:22" ht="15" thickBot="1">
      <c r="A564" s="48" t="s">
        <v>1491</v>
      </c>
      <c r="B564" s="48" t="s">
        <v>20</v>
      </c>
      <c r="C564" s="48" t="s">
        <v>74</v>
      </c>
      <c r="D564" s="49" t="s">
        <v>75</v>
      </c>
      <c r="E564" s="50">
        <v>0</v>
      </c>
      <c r="F564" s="48" t="s">
        <v>76</v>
      </c>
      <c r="G564" s="48" t="s">
        <v>284</v>
      </c>
      <c r="H564" s="48" t="s">
        <v>125</v>
      </c>
      <c r="I564" s="48" t="s">
        <v>130</v>
      </c>
      <c r="J564" s="51"/>
      <c r="K564" s="51"/>
      <c r="L564" s="48" t="s">
        <v>80</v>
      </c>
      <c r="M564" s="48" t="s">
        <v>81</v>
      </c>
      <c r="N564" s="48" t="s">
        <v>249</v>
      </c>
      <c r="O564" s="48" t="s">
        <v>250</v>
      </c>
      <c r="P564" s="48" t="s">
        <v>285</v>
      </c>
      <c r="Q564" s="48" t="s">
        <v>286</v>
      </c>
      <c r="R564" s="48" t="s">
        <v>287</v>
      </c>
      <c r="S564" s="48" t="s">
        <v>288</v>
      </c>
      <c r="T564" s="48" t="s">
        <v>289</v>
      </c>
      <c r="U564" s="48" t="s">
        <v>290</v>
      </c>
      <c r="V564" s="52"/>
    </row>
    <row r="565" spans="1:22" ht="15" thickBot="1">
      <c r="A565" s="48" t="s">
        <v>1492</v>
      </c>
      <c r="B565" s="48" t="s">
        <v>20</v>
      </c>
      <c r="C565" s="48" t="s">
        <v>74</v>
      </c>
      <c r="D565" s="49" t="s">
        <v>75</v>
      </c>
      <c r="E565" s="50">
        <v>0</v>
      </c>
      <c r="F565" s="48" t="s">
        <v>76</v>
      </c>
      <c r="G565" s="48" t="s">
        <v>284</v>
      </c>
      <c r="H565" s="48" t="s">
        <v>125</v>
      </c>
      <c r="I565" s="48" t="s">
        <v>130</v>
      </c>
      <c r="J565" s="51"/>
      <c r="K565" s="51"/>
      <c r="L565" s="48" t="s">
        <v>80</v>
      </c>
      <c r="M565" s="48" t="s">
        <v>81</v>
      </c>
      <c r="N565" s="48" t="s">
        <v>249</v>
      </c>
      <c r="O565" s="48" t="s">
        <v>250</v>
      </c>
      <c r="P565" s="48" t="s">
        <v>285</v>
      </c>
      <c r="Q565" s="48" t="s">
        <v>286</v>
      </c>
      <c r="R565" s="48" t="s">
        <v>287</v>
      </c>
      <c r="S565" s="48" t="s">
        <v>288</v>
      </c>
      <c r="T565" s="48" t="s">
        <v>289</v>
      </c>
      <c r="U565" s="48" t="s">
        <v>290</v>
      </c>
      <c r="V565" s="52"/>
    </row>
    <row r="566" spans="1:22" ht="15" thickBot="1">
      <c r="A566" s="48" t="s">
        <v>1493</v>
      </c>
      <c r="B566" s="48" t="s">
        <v>20</v>
      </c>
      <c r="C566" s="48" t="s">
        <v>74</v>
      </c>
      <c r="D566" s="49" t="s">
        <v>75</v>
      </c>
      <c r="E566" s="50">
        <v>0</v>
      </c>
      <c r="F566" s="48" t="s">
        <v>76</v>
      </c>
      <c r="G566" s="48" t="s">
        <v>284</v>
      </c>
      <c r="H566" s="48" t="s">
        <v>125</v>
      </c>
      <c r="I566" s="48" t="s">
        <v>130</v>
      </c>
      <c r="J566" s="51"/>
      <c r="K566" s="51"/>
      <c r="L566" s="48" t="s">
        <v>80</v>
      </c>
      <c r="M566" s="48" t="s">
        <v>81</v>
      </c>
      <c r="N566" s="48" t="s">
        <v>249</v>
      </c>
      <c r="O566" s="48" t="s">
        <v>250</v>
      </c>
      <c r="P566" s="48" t="s">
        <v>285</v>
      </c>
      <c r="Q566" s="48" t="s">
        <v>286</v>
      </c>
      <c r="R566" s="48" t="s">
        <v>287</v>
      </c>
      <c r="S566" s="48" t="s">
        <v>288</v>
      </c>
      <c r="T566" s="48" t="s">
        <v>289</v>
      </c>
      <c r="U566" s="48" t="s">
        <v>290</v>
      </c>
      <c r="V566" s="52"/>
    </row>
    <row r="567" spans="1:22" ht="15" thickBot="1">
      <c r="A567" s="48" t="s">
        <v>1494</v>
      </c>
      <c r="B567" s="48" t="s">
        <v>20</v>
      </c>
      <c r="C567" s="48" t="s">
        <v>74</v>
      </c>
      <c r="D567" s="49" t="s">
        <v>75</v>
      </c>
      <c r="E567" s="50">
        <v>0</v>
      </c>
      <c r="F567" s="48" t="s">
        <v>76</v>
      </c>
      <c r="G567" s="48" t="s">
        <v>284</v>
      </c>
      <c r="H567" s="48" t="s">
        <v>125</v>
      </c>
      <c r="I567" s="48" t="s">
        <v>130</v>
      </c>
      <c r="J567" s="51"/>
      <c r="K567" s="51"/>
      <c r="L567" s="48" t="s">
        <v>80</v>
      </c>
      <c r="M567" s="48" t="s">
        <v>81</v>
      </c>
      <c r="N567" s="48" t="s">
        <v>249</v>
      </c>
      <c r="O567" s="48" t="s">
        <v>250</v>
      </c>
      <c r="P567" s="48" t="s">
        <v>285</v>
      </c>
      <c r="Q567" s="48" t="s">
        <v>286</v>
      </c>
      <c r="R567" s="48" t="s">
        <v>287</v>
      </c>
      <c r="S567" s="48" t="s">
        <v>288</v>
      </c>
      <c r="T567" s="48" t="s">
        <v>289</v>
      </c>
      <c r="U567" s="48" t="s">
        <v>290</v>
      </c>
      <c r="V567" s="52"/>
    </row>
    <row r="568" spans="1:22" ht="15" thickBot="1">
      <c r="A568" s="48" t="s">
        <v>1495</v>
      </c>
      <c r="B568" s="48" t="s">
        <v>20</v>
      </c>
      <c r="C568" s="48" t="s">
        <v>74</v>
      </c>
      <c r="D568" s="49" t="s">
        <v>75</v>
      </c>
      <c r="E568" s="50">
        <v>0</v>
      </c>
      <c r="F568" s="48" t="s">
        <v>76</v>
      </c>
      <c r="G568" s="48" t="s">
        <v>284</v>
      </c>
      <c r="H568" s="48" t="s">
        <v>125</v>
      </c>
      <c r="I568" s="48" t="s">
        <v>130</v>
      </c>
      <c r="J568" s="51"/>
      <c r="K568" s="51"/>
      <c r="L568" s="48" t="s">
        <v>80</v>
      </c>
      <c r="M568" s="48" t="s">
        <v>81</v>
      </c>
      <c r="N568" s="48" t="s">
        <v>249</v>
      </c>
      <c r="O568" s="48" t="s">
        <v>250</v>
      </c>
      <c r="P568" s="48" t="s">
        <v>285</v>
      </c>
      <c r="Q568" s="48" t="s">
        <v>286</v>
      </c>
      <c r="R568" s="48" t="s">
        <v>287</v>
      </c>
      <c r="S568" s="48" t="s">
        <v>288</v>
      </c>
      <c r="T568" s="48" t="s">
        <v>289</v>
      </c>
      <c r="U568" s="48" t="s">
        <v>290</v>
      </c>
      <c r="V568" s="52"/>
    </row>
    <row r="569" spans="1:22" ht="15" thickBot="1">
      <c r="A569" s="48" t="s">
        <v>1496</v>
      </c>
      <c r="B569" s="48" t="s">
        <v>20</v>
      </c>
      <c r="C569" s="48" t="s">
        <v>74</v>
      </c>
      <c r="D569" s="49" t="s">
        <v>75</v>
      </c>
      <c r="E569" s="50">
        <v>0</v>
      </c>
      <c r="F569" s="48" t="s">
        <v>76</v>
      </c>
      <c r="G569" s="48" t="s">
        <v>284</v>
      </c>
      <c r="H569" s="48" t="s">
        <v>125</v>
      </c>
      <c r="I569" s="48" t="s">
        <v>130</v>
      </c>
      <c r="J569" s="51"/>
      <c r="K569" s="51"/>
      <c r="L569" s="48" t="s">
        <v>80</v>
      </c>
      <c r="M569" s="48" t="s">
        <v>81</v>
      </c>
      <c r="N569" s="48" t="s">
        <v>249</v>
      </c>
      <c r="O569" s="48" t="s">
        <v>250</v>
      </c>
      <c r="P569" s="48" t="s">
        <v>285</v>
      </c>
      <c r="Q569" s="48" t="s">
        <v>286</v>
      </c>
      <c r="R569" s="48" t="s">
        <v>287</v>
      </c>
      <c r="S569" s="48" t="s">
        <v>288</v>
      </c>
      <c r="T569" s="48" t="s">
        <v>289</v>
      </c>
      <c r="U569" s="48" t="s">
        <v>290</v>
      </c>
      <c r="V569" s="52"/>
    </row>
    <row r="570" spans="1:22" ht="15" thickBot="1">
      <c r="A570" s="48" t="s">
        <v>1497</v>
      </c>
      <c r="B570" s="48" t="s">
        <v>20</v>
      </c>
      <c r="C570" s="48" t="s">
        <v>74</v>
      </c>
      <c r="D570" s="49" t="s">
        <v>75</v>
      </c>
      <c r="E570" s="50">
        <v>0</v>
      </c>
      <c r="F570" s="48" t="s">
        <v>76</v>
      </c>
      <c r="G570" s="48" t="s">
        <v>284</v>
      </c>
      <c r="H570" s="48" t="s">
        <v>125</v>
      </c>
      <c r="I570" s="48" t="s">
        <v>130</v>
      </c>
      <c r="J570" s="51"/>
      <c r="K570" s="51"/>
      <c r="L570" s="48" t="s">
        <v>80</v>
      </c>
      <c r="M570" s="48" t="s">
        <v>81</v>
      </c>
      <c r="N570" s="48" t="s">
        <v>249</v>
      </c>
      <c r="O570" s="48" t="s">
        <v>250</v>
      </c>
      <c r="P570" s="48" t="s">
        <v>285</v>
      </c>
      <c r="Q570" s="48" t="s">
        <v>286</v>
      </c>
      <c r="R570" s="48" t="s">
        <v>287</v>
      </c>
      <c r="S570" s="48" t="s">
        <v>288</v>
      </c>
      <c r="T570" s="48" t="s">
        <v>289</v>
      </c>
      <c r="U570" s="48" t="s">
        <v>290</v>
      </c>
      <c r="V570" s="52"/>
    </row>
    <row r="571" spans="1:22" ht="15" thickBot="1">
      <c r="A571" s="48" t="s">
        <v>1498</v>
      </c>
      <c r="B571" s="48" t="s">
        <v>20</v>
      </c>
      <c r="C571" s="48" t="s">
        <v>74</v>
      </c>
      <c r="D571" s="49" t="s">
        <v>75</v>
      </c>
      <c r="E571" s="50">
        <v>0</v>
      </c>
      <c r="F571" s="48" t="s">
        <v>76</v>
      </c>
      <c r="G571" s="48" t="s">
        <v>284</v>
      </c>
      <c r="H571" s="48" t="s">
        <v>301</v>
      </c>
      <c r="I571" s="48" t="s">
        <v>302</v>
      </c>
      <c r="J571" s="51"/>
      <c r="K571" s="51"/>
      <c r="L571" s="48" t="s">
        <v>80</v>
      </c>
      <c r="M571" s="48" t="s">
        <v>81</v>
      </c>
      <c r="N571" s="48" t="s">
        <v>249</v>
      </c>
      <c r="O571" s="48" t="s">
        <v>250</v>
      </c>
      <c r="P571" s="48" t="s">
        <v>285</v>
      </c>
      <c r="Q571" s="48" t="s">
        <v>286</v>
      </c>
      <c r="R571" s="48" t="s">
        <v>287</v>
      </c>
      <c r="S571" s="48" t="s">
        <v>288</v>
      </c>
      <c r="T571" s="48" t="s">
        <v>289</v>
      </c>
      <c r="U571" s="48" t="s">
        <v>290</v>
      </c>
      <c r="V571" s="52"/>
    </row>
    <row r="572" spans="1:22" ht="15" thickBot="1">
      <c r="A572" s="48" t="s">
        <v>1499</v>
      </c>
      <c r="B572" s="48" t="s">
        <v>20</v>
      </c>
      <c r="C572" s="48" t="s">
        <v>74</v>
      </c>
      <c r="D572" s="49" t="s">
        <v>75</v>
      </c>
      <c r="E572" s="50">
        <v>0</v>
      </c>
      <c r="F572" s="48" t="s">
        <v>76</v>
      </c>
      <c r="G572" s="48" t="s">
        <v>284</v>
      </c>
      <c r="H572" s="48" t="s">
        <v>301</v>
      </c>
      <c r="I572" s="48" t="s">
        <v>302</v>
      </c>
      <c r="J572" s="51"/>
      <c r="K572" s="51"/>
      <c r="L572" s="48" t="s">
        <v>80</v>
      </c>
      <c r="M572" s="48" t="s">
        <v>81</v>
      </c>
      <c r="N572" s="48" t="s">
        <v>249</v>
      </c>
      <c r="O572" s="48" t="s">
        <v>250</v>
      </c>
      <c r="P572" s="48" t="s">
        <v>285</v>
      </c>
      <c r="Q572" s="48" t="s">
        <v>286</v>
      </c>
      <c r="R572" s="48" t="s">
        <v>287</v>
      </c>
      <c r="S572" s="48" t="s">
        <v>288</v>
      </c>
      <c r="T572" s="48" t="s">
        <v>289</v>
      </c>
      <c r="U572" s="48" t="s">
        <v>290</v>
      </c>
      <c r="V572" s="52"/>
    </row>
    <row r="573" spans="1:22" ht="15" thickBot="1">
      <c r="A573" s="48" t="s">
        <v>1500</v>
      </c>
      <c r="B573" s="48" t="s">
        <v>20</v>
      </c>
      <c r="C573" s="48" t="s">
        <v>74</v>
      </c>
      <c r="D573" s="49" t="s">
        <v>75</v>
      </c>
      <c r="E573" s="50">
        <v>0</v>
      </c>
      <c r="F573" s="48" t="s">
        <v>76</v>
      </c>
      <c r="G573" s="48" t="s">
        <v>284</v>
      </c>
      <c r="H573" s="48" t="s">
        <v>125</v>
      </c>
      <c r="I573" s="48" t="s">
        <v>130</v>
      </c>
      <c r="J573" s="51"/>
      <c r="K573" s="51"/>
      <c r="L573" s="48" t="s">
        <v>80</v>
      </c>
      <c r="M573" s="48" t="s">
        <v>81</v>
      </c>
      <c r="N573" s="48" t="s">
        <v>249</v>
      </c>
      <c r="O573" s="48" t="s">
        <v>250</v>
      </c>
      <c r="P573" s="48" t="s">
        <v>285</v>
      </c>
      <c r="Q573" s="48" t="s">
        <v>286</v>
      </c>
      <c r="R573" s="48" t="s">
        <v>287</v>
      </c>
      <c r="S573" s="48" t="s">
        <v>288</v>
      </c>
      <c r="T573" s="48" t="s">
        <v>289</v>
      </c>
      <c r="U573" s="48" t="s">
        <v>290</v>
      </c>
      <c r="V573" s="52"/>
    </row>
    <row r="574" spans="1:22" ht="15" thickBot="1">
      <c r="A574" s="48" t="s">
        <v>1501</v>
      </c>
      <c r="B574" s="48" t="s">
        <v>20</v>
      </c>
      <c r="C574" s="48" t="s">
        <v>74</v>
      </c>
      <c r="D574" s="49" t="s">
        <v>75</v>
      </c>
      <c r="E574" s="50">
        <v>0</v>
      </c>
      <c r="F574" s="48" t="s">
        <v>76</v>
      </c>
      <c r="G574" s="48" t="s">
        <v>284</v>
      </c>
      <c r="H574" s="48" t="s">
        <v>125</v>
      </c>
      <c r="I574" s="48" t="s">
        <v>130</v>
      </c>
      <c r="J574" s="51"/>
      <c r="K574" s="51"/>
      <c r="L574" s="48" t="s">
        <v>80</v>
      </c>
      <c r="M574" s="48" t="s">
        <v>81</v>
      </c>
      <c r="N574" s="48" t="s">
        <v>249</v>
      </c>
      <c r="O574" s="48" t="s">
        <v>250</v>
      </c>
      <c r="P574" s="48" t="s">
        <v>285</v>
      </c>
      <c r="Q574" s="48" t="s">
        <v>286</v>
      </c>
      <c r="R574" s="48" t="s">
        <v>287</v>
      </c>
      <c r="S574" s="48" t="s">
        <v>288</v>
      </c>
      <c r="T574" s="48" t="s">
        <v>289</v>
      </c>
      <c r="U574" s="48" t="s">
        <v>290</v>
      </c>
      <c r="V574" s="52"/>
    </row>
    <row r="575" spans="1:22" ht="15" thickBot="1">
      <c r="A575" s="48" t="s">
        <v>1502</v>
      </c>
      <c r="B575" s="48" t="s">
        <v>20</v>
      </c>
      <c r="C575" s="48" t="s">
        <v>74</v>
      </c>
      <c r="D575" s="49" t="s">
        <v>75</v>
      </c>
      <c r="E575" s="50">
        <v>0</v>
      </c>
      <c r="F575" s="48" t="s">
        <v>76</v>
      </c>
      <c r="G575" s="48" t="s">
        <v>284</v>
      </c>
      <c r="H575" s="48" t="s">
        <v>125</v>
      </c>
      <c r="I575" s="48" t="s">
        <v>130</v>
      </c>
      <c r="J575" s="51"/>
      <c r="K575" s="51"/>
      <c r="L575" s="48" t="s">
        <v>80</v>
      </c>
      <c r="M575" s="48" t="s">
        <v>81</v>
      </c>
      <c r="N575" s="48" t="s">
        <v>249</v>
      </c>
      <c r="O575" s="48" t="s">
        <v>250</v>
      </c>
      <c r="P575" s="48" t="s">
        <v>285</v>
      </c>
      <c r="Q575" s="48" t="s">
        <v>286</v>
      </c>
      <c r="R575" s="48" t="s">
        <v>287</v>
      </c>
      <c r="S575" s="48" t="s">
        <v>288</v>
      </c>
      <c r="T575" s="48" t="s">
        <v>289</v>
      </c>
      <c r="U575" s="48" t="s">
        <v>290</v>
      </c>
      <c r="V575" s="52"/>
    </row>
    <row r="576" spans="1:22" ht="15" thickBot="1">
      <c r="A576" s="48" t="s">
        <v>1503</v>
      </c>
      <c r="B576" s="48" t="s">
        <v>20</v>
      </c>
      <c r="C576" s="48" t="s">
        <v>74</v>
      </c>
      <c r="D576" s="49" t="s">
        <v>75</v>
      </c>
      <c r="E576" s="50">
        <v>0</v>
      </c>
      <c r="F576" s="48" t="s">
        <v>76</v>
      </c>
      <c r="G576" s="48" t="s">
        <v>284</v>
      </c>
      <c r="H576" s="48" t="s">
        <v>125</v>
      </c>
      <c r="I576" s="48" t="s">
        <v>130</v>
      </c>
      <c r="J576" s="51"/>
      <c r="K576" s="51"/>
      <c r="L576" s="48" t="s">
        <v>80</v>
      </c>
      <c r="M576" s="48" t="s">
        <v>81</v>
      </c>
      <c r="N576" s="48" t="s">
        <v>249</v>
      </c>
      <c r="O576" s="48" t="s">
        <v>250</v>
      </c>
      <c r="P576" s="48" t="s">
        <v>285</v>
      </c>
      <c r="Q576" s="48" t="s">
        <v>286</v>
      </c>
      <c r="R576" s="48" t="s">
        <v>287</v>
      </c>
      <c r="S576" s="48" t="s">
        <v>288</v>
      </c>
      <c r="T576" s="48" t="s">
        <v>289</v>
      </c>
      <c r="U576" s="48" t="s">
        <v>290</v>
      </c>
      <c r="V576" s="52"/>
    </row>
    <row r="577" spans="1:22" ht="15" thickBot="1">
      <c r="A577" s="48" t="s">
        <v>1504</v>
      </c>
      <c r="B577" s="48" t="s">
        <v>20</v>
      </c>
      <c r="C577" s="48" t="s">
        <v>74</v>
      </c>
      <c r="D577" s="49" t="s">
        <v>75</v>
      </c>
      <c r="E577" s="50">
        <v>0</v>
      </c>
      <c r="F577" s="48" t="s">
        <v>76</v>
      </c>
      <c r="G577" s="48" t="s">
        <v>284</v>
      </c>
      <c r="H577" s="48" t="s">
        <v>125</v>
      </c>
      <c r="I577" s="48" t="s">
        <v>130</v>
      </c>
      <c r="J577" s="51"/>
      <c r="K577" s="51"/>
      <c r="L577" s="48" t="s">
        <v>80</v>
      </c>
      <c r="M577" s="48" t="s">
        <v>81</v>
      </c>
      <c r="N577" s="48" t="s">
        <v>249</v>
      </c>
      <c r="O577" s="48" t="s">
        <v>250</v>
      </c>
      <c r="P577" s="48" t="s">
        <v>285</v>
      </c>
      <c r="Q577" s="48" t="s">
        <v>286</v>
      </c>
      <c r="R577" s="48" t="s">
        <v>287</v>
      </c>
      <c r="S577" s="48" t="s">
        <v>288</v>
      </c>
      <c r="T577" s="48" t="s">
        <v>289</v>
      </c>
      <c r="U577" s="48" t="s">
        <v>290</v>
      </c>
      <c r="V577" s="52"/>
    </row>
    <row r="578" spans="1:22" ht="15" thickBot="1">
      <c r="A578" s="48" t="s">
        <v>1505</v>
      </c>
      <c r="B578" s="48" t="s">
        <v>20</v>
      </c>
      <c r="C578" s="48" t="s">
        <v>74</v>
      </c>
      <c r="D578" s="49" t="s">
        <v>75</v>
      </c>
      <c r="E578" s="50">
        <v>0</v>
      </c>
      <c r="F578" s="48" t="s">
        <v>76</v>
      </c>
      <c r="G578" s="48" t="s">
        <v>284</v>
      </c>
      <c r="H578" s="48" t="s">
        <v>125</v>
      </c>
      <c r="I578" s="48" t="s">
        <v>130</v>
      </c>
      <c r="J578" s="51"/>
      <c r="K578" s="51"/>
      <c r="L578" s="48" t="s">
        <v>80</v>
      </c>
      <c r="M578" s="48" t="s">
        <v>81</v>
      </c>
      <c r="N578" s="48" t="s">
        <v>249</v>
      </c>
      <c r="O578" s="48" t="s">
        <v>250</v>
      </c>
      <c r="P578" s="48" t="s">
        <v>285</v>
      </c>
      <c r="Q578" s="48" t="s">
        <v>286</v>
      </c>
      <c r="R578" s="48" t="s">
        <v>287</v>
      </c>
      <c r="S578" s="48" t="s">
        <v>288</v>
      </c>
      <c r="T578" s="48" t="s">
        <v>289</v>
      </c>
      <c r="U578" s="48" t="s">
        <v>290</v>
      </c>
      <c r="V578" s="52"/>
    </row>
    <row r="579" spans="1:22" ht="15" thickBot="1">
      <c r="A579" s="48" t="s">
        <v>1506</v>
      </c>
      <c r="B579" s="48" t="s">
        <v>20</v>
      </c>
      <c r="C579" s="48" t="s">
        <v>74</v>
      </c>
      <c r="D579" s="49" t="s">
        <v>75</v>
      </c>
      <c r="E579" s="50">
        <v>0</v>
      </c>
      <c r="F579" s="48" t="s">
        <v>76</v>
      </c>
      <c r="G579" s="48" t="s">
        <v>284</v>
      </c>
      <c r="H579" s="48" t="s">
        <v>125</v>
      </c>
      <c r="I579" s="48" t="s">
        <v>130</v>
      </c>
      <c r="J579" s="51"/>
      <c r="K579" s="51"/>
      <c r="L579" s="48" t="s">
        <v>80</v>
      </c>
      <c r="M579" s="48" t="s">
        <v>81</v>
      </c>
      <c r="N579" s="48" t="s">
        <v>249</v>
      </c>
      <c r="O579" s="48" t="s">
        <v>250</v>
      </c>
      <c r="P579" s="48" t="s">
        <v>285</v>
      </c>
      <c r="Q579" s="48" t="s">
        <v>286</v>
      </c>
      <c r="R579" s="48" t="s">
        <v>287</v>
      </c>
      <c r="S579" s="48" t="s">
        <v>288</v>
      </c>
      <c r="T579" s="48" t="s">
        <v>289</v>
      </c>
      <c r="U579" s="48" t="s">
        <v>290</v>
      </c>
      <c r="V579" s="52"/>
    </row>
    <row r="580" spans="1:22" ht="15" thickBot="1">
      <c r="A580" s="48" t="s">
        <v>1507</v>
      </c>
      <c r="B580" s="48" t="s">
        <v>20</v>
      </c>
      <c r="C580" s="48" t="s">
        <v>74</v>
      </c>
      <c r="D580" s="49" t="s">
        <v>75</v>
      </c>
      <c r="E580" s="50">
        <v>0</v>
      </c>
      <c r="F580" s="48" t="s">
        <v>76</v>
      </c>
      <c r="G580" s="48" t="s">
        <v>284</v>
      </c>
      <c r="H580" s="48" t="s">
        <v>125</v>
      </c>
      <c r="I580" s="48" t="s">
        <v>130</v>
      </c>
      <c r="J580" s="51"/>
      <c r="K580" s="51"/>
      <c r="L580" s="48" t="s">
        <v>80</v>
      </c>
      <c r="M580" s="48" t="s">
        <v>81</v>
      </c>
      <c r="N580" s="48" t="s">
        <v>249</v>
      </c>
      <c r="O580" s="48" t="s">
        <v>250</v>
      </c>
      <c r="P580" s="48" t="s">
        <v>285</v>
      </c>
      <c r="Q580" s="48" t="s">
        <v>286</v>
      </c>
      <c r="R580" s="48" t="s">
        <v>287</v>
      </c>
      <c r="S580" s="48" t="s">
        <v>288</v>
      </c>
      <c r="T580" s="48" t="s">
        <v>289</v>
      </c>
      <c r="U580" s="48" t="s">
        <v>290</v>
      </c>
      <c r="V580" s="52"/>
    </row>
    <row r="581" spans="1:22" ht="15" thickBot="1">
      <c r="A581" s="48" t="s">
        <v>1508</v>
      </c>
      <c r="B581" s="48" t="s">
        <v>20</v>
      </c>
      <c r="C581" s="48" t="s">
        <v>74</v>
      </c>
      <c r="D581" s="49" t="s">
        <v>75</v>
      </c>
      <c r="E581" s="50">
        <v>0</v>
      </c>
      <c r="F581" s="48" t="s">
        <v>76</v>
      </c>
      <c r="G581" s="48" t="s">
        <v>284</v>
      </c>
      <c r="H581" s="48" t="s">
        <v>125</v>
      </c>
      <c r="I581" s="48" t="s">
        <v>130</v>
      </c>
      <c r="J581" s="51"/>
      <c r="K581" s="51"/>
      <c r="L581" s="48" t="s">
        <v>80</v>
      </c>
      <c r="M581" s="48" t="s">
        <v>81</v>
      </c>
      <c r="N581" s="48" t="s">
        <v>249</v>
      </c>
      <c r="O581" s="48" t="s">
        <v>250</v>
      </c>
      <c r="P581" s="48" t="s">
        <v>285</v>
      </c>
      <c r="Q581" s="48" t="s">
        <v>286</v>
      </c>
      <c r="R581" s="48" t="s">
        <v>287</v>
      </c>
      <c r="S581" s="48" t="s">
        <v>288</v>
      </c>
      <c r="T581" s="48" t="s">
        <v>289</v>
      </c>
      <c r="U581" s="48" t="s">
        <v>290</v>
      </c>
      <c r="V581" s="52"/>
    </row>
    <row r="582" spans="1:22" ht="15" thickBot="1">
      <c r="A582" s="48" t="s">
        <v>1509</v>
      </c>
      <c r="B582" s="48" t="s">
        <v>20</v>
      </c>
      <c r="C582" s="48" t="s">
        <v>74</v>
      </c>
      <c r="D582" s="49" t="s">
        <v>75</v>
      </c>
      <c r="E582" s="50">
        <v>0</v>
      </c>
      <c r="F582" s="48" t="s">
        <v>76</v>
      </c>
      <c r="G582" s="48" t="s">
        <v>284</v>
      </c>
      <c r="H582" s="48" t="s">
        <v>125</v>
      </c>
      <c r="I582" s="48" t="s">
        <v>130</v>
      </c>
      <c r="J582" s="51"/>
      <c r="K582" s="51"/>
      <c r="L582" s="48" t="s">
        <v>80</v>
      </c>
      <c r="M582" s="48" t="s">
        <v>81</v>
      </c>
      <c r="N582" s="48" t="s">
        <v>249</v>
      </c>
      <c r="O582" s="48" t="s">
        <v>250</v>
      </c>
      <c r="P582" s="48" t="s">
        <v>285</v>
      </c>
      <c r="Q582" s="48" t="s">
        <v>286</v>
      </c>
      <c r="R582" s="48" t="s">
        <v>287</v>
      </c>
      <c r="S582" s="48" t="s">
        <v>288</v>
      </c>
      <c r="T582" s="48" t="s">
        <v>289</v>
      </c>
      <c r="U582" s="48" t="s">
        <v>290</v>
      </c>
      <c r="V582" s="52"/>
    </row>
    <row r="583" spans="1:22" ht="15" thickBot="1">
      <c r="A583" s="48" t="s">
        <v>1510</v>
      </c>
      <c r="B583" s="48" t="s">
        <v>20</v>
      </c>
      <c r="C583" s="48" t="s">
        <v>74</v>
      </c>
      <c r="D583" s="49" t="s">
        <v>75</v>
      </c>
      <c r="E583" s="50">
        <v>0</v>
      </c>
      <c r="F583" s="48" t="s">
        <v>76</v>
      </c>
      <c r="G583" s="48" t="s">
        <v>284</v>
      </c>
      <c r="H583" s="48" t="s">
        <v>125</v>
      </c>
      <c r="I583" s="48" t="s">
        <v>130</v>
      </c>
      <c r="J583" s="51"/>
      <c r="K583" s="51"/>
      <c r="L583" s="48" t="s">
        <v>80</v>
      </c>
      <c r="M583" s="48" t="s">
        <v>81</v>
      </c>
      <c r="N583" s="48" t="s">
        <v>249</v>
      </c>
      <c r="O583" s="48" t="s">
        <v>250</v>
      </c>
      <c r="P583" s="48" t="s">
        <v>285</v>
      </c>
      <c r="Q583" s="48" t="s">
        <v>286</v>
      </c>
      <c r="R583" s="48" t="s">
        <v>287</v>
      </c>
      <c r="S583" s="48" t="s">
        <v>288</v>
      </c>
      <c r="T583" s="48" t="s">
        <v>289</v>
      </c>
      <c r="U583" s="48" t="s">
        <v>290</v>
      </c>
      <c r="V583" s="52"/>
    </row>
    <row r="584" spans="1:22" ht="15" thickBot="1">
      <c r="A584" s="48" t="s">
        <v>1511</v>
      </c>
      <c r="B584" s="48" t="s">
        <v>20</v>
      </c>
      <c r="C584" s="48" t="s">
        <v>74</v>
      </c>
      <c r="D584" s="49" t="s">
        <v>75</v>
      </c>
      <c r="E584" s="50">
        <v>0</v>
      </c>
      <c r="F584" s="48" t="s">
        <v>76</v>
      </c>
      <c r="G584" s="48" t="s">
        <v>284</v>
      </c>
      <c r="H584" s="48" t="s">
        <v>125</v>
      </c>
      <c r="I584" s="48" t="s">
        <v>130</v>
      </c>
      <c r="J584" s="51"/>
      <c r="K584" s="51"/>
      <c r="L584" s="48" t="s">
        <v>80</v>
      </c>
      <c r="M584" s="48" t="s">
        <v>81</v>
      </c>
      <c r="N584" s="48" t="s">
        <v>249</v>
      </c>
      <c r="O584" s="48" t="s">
        <v>250</v>
      </c>
      <c r="P584" s="48" t="s">
        <v>285</v>
      </c>
      <c r="Q584" s="48" t="s">
        <v>286</v>
      </c>
      <c r="R584" s="48" t="s">
        <v>287</v>
      </c>
      <c r="S584" s="48" t="s">
        <v>288</v>
      </c>
      <c r="T584" s="48" t="s">
        <v>289</v>
      </c>
      <c r="U584" s="48" t="s">
        <v>290</v>
      </c>
      <c r="V584" s="52"/>
    </row>
    <row r="585" spans="1:22" ht="15" thickBot="1">
      <c r="A585" s="48" t="s">
        <v>1512</v>
      </c>
      <c r="B585" s="48" t="s">
        <v>20</v>
      </c>
      <c r="C585" s="48" t="s">
        <v>74</v>
      </c>
      <c r="D585" s="49" t="s">
        <v>75</v>
      </c>
      <c r="E585" s="50">
        <v>0</v>
      </c>
      <c r="F585" s="48" t="s">
        <v>76</v>
      </c>
      <c r="G585" s="48" t="s">
        <v>284</v>
      </c>
      <c r="H585" s="48" t="s">
        <v>125</v>
      </c>
      <c r="I585" s="48" t="s">
        <v>130</v>
      </c>
      <c r="J585" s="51"/>
      <c r="K585" s="51"/>
      <c r="L585" s="48" t="s">
        <v>80</v>
      </c>
      <c r="M585" s="48" t="s">
        <v>81</v>
      </c>
      <c r="N585" s="48" t="s">
        <v>249</v>
      </c>
      <c r="O585" s="48" t="s">
        <v>250</v>
      </c>
      <c r="P585" s="48" t="s">
        <v>285</v>
      </c>
      <c r="Q585" s="48" t="s">
        <v>286</v>
      </c>
      <c r="R585" s="48" t="s">
        <v>287</v>
      </c>
      <c r="S585" s="48" t="s">
        <v>288</v>
      </c>
      <c r="T585" s="48" t="s">
        <v>289</v>
      </c>
      <c r="U585" s="48" t="s">
        <v>290</v>
      </c>
      <c r="V585" s="52"/>
    </row>
    <row r="586" spans="1:22" ht="15" thickBot="1">
      <c r="A586" s="48" t="s">
        <v>1513</v>
      </c>
      <c r="B586" s="48" t="s">
        <v>20</v>
      </c>
      <c r="C586" s="48" t="s">
        <v>74</v>
      </c>
      <c r="D586" s="49" t="s">
        <v>75</v>
      </c>
      <c r="E586" s="50">
        <v>0</v>
      </c>
      <c r="F586" s="48" t="s">
        <v>76</v>
      </c>
      <c r="G586" s="48" t="s">
        <v>284</v>
      </c>
      <c r="H586" s="48" t="s">
        <v>125</v>
      </c>
      <c r="I586" s="48" t="s">
        <v>130</v>
      </c>
      <c r="J586" s="51"/>
      <c r="K586" s="51"/>
      <c r="L586" s="48" t="s">
        <v>80</v>
      </c>
      <c r="M586" s="48" t="s">
        <v>81</v>
      </c>
      <c r="N586" s="48" t="s">
        <v>249</v>
      </c>
      <c r="O586" s="48" t="s">
        <v>250</v>
      </c>
      <c r="P586" s="48" t="s">
        <v>285</v>
      </c>
      <c r="Q586" s="48" t="s">
        <v>286</v>
      </c>
      <c r="R586" s="48" t="s">
        <v>287</v>
      </c>
      <c r="S586" s="48" t="s">
        <v>288</v>
      </c>
      <c r="T586" s="48" t="s">
        <v>289</v>
      </c>
      <c r="U586" s="48" t="s">
        <v>290</v>
      </c>
      <c r="V586" s="52"/>
    </row>
    <row r="587" spans="1:22" ht="15" thickBot="1">
      <c r="A587" s="48" t="s">
        <v>1514</v>
      </c>
      <c r="B587" s="48" t="s">
        <v>20</v>
      </c>
      <c r="C587" s="48" t="s">
        <v>74</v>
      </c>
      <c r="D587" s="49" t="s">
        <v>75</v>
      </c>
      <c r="E587" s="50">
        <v>0</v>
      </c>
      <c r="F587" s="48" t="s">
        <v>76</v>
      </c>
      <c r="G587" s="48" t="s">
        <v>284</v>
      </c>
      <c r="H587" s="48" t="s">
        <v>95</v>
      </c>
      <c r="I587" s="48" t="s">
        <v>130</v>
      </c>
      <c r="J587" s="51"/>
      <c r="K587" s="51"/>
      <c r="L587" s="48" t="s">
        <v>80</v>
      </c>
      <c r="M587" s="48" t="s">
        <v>81</v>
      </c>
      <c r="N587" s="48" t="s">
        <v>249</v>
      </c>
      <c r="O587" s="48" t="s">
        <v>250</v>
      </c>
      <c r="P587" s="48" t="s">
        <v>285</v>
      </c>
      <c r="Q587" s="48" t="s">
        <v>286</v>
      </c>
      <c r="R587" s="48" t="s">
        <v>287</v>
      </c>
      <c r="S587" s="48" t="s">
        <v>288</v>
      </c>
      <c r="T587" s="48" t="s">
        <v>289</v>
      </c>
      <c r="U587" s="48" t="s">
        <v>290</v>
      </c>
      <c r="V587" s="52"/>
    </row>
    <row r="588" spans="1:22" ht="15" thickBot="1">
      <c r="A588" s="48" t="s">
        <v>1515</v>
      </c>
      <c r="B588" s="48" t="s">
        <v>20</v>
      </c>
      <c r="C588" s="48" t="s">
        <v>74</v>
      </c>
      <c r="D588" s="49" t="s">
        <v>75</v>
      </c>
      <c r="E588" s="50">
        <v>0</v>
      </c>
      <c r="F588" s="48" t="s">
        <v>76</v>
      </c>
      <c r="G588" s="48" t="s">
        <v>284</v>
      </c>
      <c r="H588" s="48" t="s">
        <v>301</v>
      </c>
      <c r="I588" s="48" t="s">
        <v>302</v>
      </c>
      <c r="J588" s="51"/>
      <c r="K588" s="51"/>
      <c r="L588" s="48" t="s">
        <v>80</v>
      </c>
      <c r="M588" s="48" t="s">
        <v>81</v>
      </c>
      <c r="N588" s="48" t="s">
        <v>249</v>
      </c>
      <c r="O588" s="48" t="s">
        <v>250</v>
      </c>
      <c r="P588" s="48" t="s">
        <v>285</v>
      </c>
      <c r="Q588" s="48" t="s">
        <v>286</v>
      </c>
      <c r="R588" s="48" t="s">
        <v>287</v>
      </c>
      <c r="S588" s="48" t="s">
        <v>288</v>
      </c>
      <c r="T588" s="48" t="s">
        <v>289</v>
      </c>
      <c r="U588" s="48" t="s">
        <v>290</v>
      </c>
      <c r="V588" s="52"/>
    </row>
    <row r="589" spans="1:22" ht="15" thickBot="1">
      <c r="A589" s="48" t="s">
        <v>1516</v>
      </c>
      <c r="B589" s="48" t="s">
        <v>20</v>
      </c>
      <c r="C589" s="48" t="s">
        <v>74</v>
      </c>
      <c r="D589" s="49" t="s">
        <v>75</v>
      </c>
      <c r="E589" s="50">
        <v>0</v>
      </c>
      <c r="F589" s="48" t="s">
        <v>76</v>
      </c>
      <c r="G589" s="48" t="s">
        <v>284</v>
      </c>
      <c r="H589" s="48" t="s">
        <v>301</v>
      </c>
      <c r="I589" s="48" t="s">
        <v>302</v>
      </c>
      <c r="J589" s="51"/>
      <c r="K589" s="51"/>
      <c r="L589" s="48" t="s">
        <v>80</v>
      </c>
      <c r="M589" s="48" t="s">
        <v>81</v>
      </c>
      <c r="N589" s="48" t="s">
        <v>249</v>
      </c>
      <c r="O589" s="48" t="s">
        <v>250</v>
      </c>
      <c r="P589" s="48" t="s">
        <v>285</v>
      </c>
      <c r="Q589" s="48" t="s">
        <v>286</v>
      </c>
      <c r="R589" s="48" t="s">
        <v>287</v>
      </c>
      <c r="S589" s="48" t="s">
        <v>288</v>
      </c>
      <c r="T589" s="48" t="s">
        <v>289</v>
      </c>
      <c r="U589" s="48" t="s">
        <v>290</v>
      </c>
      <c r="V589" s="52"/>
    </row>
    <row r="590" spans="1:22" ht="15" thickBot="1">
      <c r="A590" s="48" t="s">
        <v>1517</v>
      </c>
      <c r="B590" s="48" t="s">
        <v>20</v>
      </c>
      <c r="C590" s="48" t="s">
        <v>74</v>
      </c>
      <c r="D590" s="49" t="s">
        <v>75</v>
      </c>
      <c r="E590" s="50">
        <v>0</v>
      </c>
      <c r="F590" s="48" t="s">
        <v>76</v>
      </c>
      <c r="G590" s="48" t="s">
        <v>284</v>
      </c>
      <c r="H590" s="48" t="s">
        <v>301</v>
      </c>
      <c r="I590" s="48" t="s">
        <v>302</v>
      </c>
      <c r="J590" s="51"/>
      <c r="K590" s="51"/>
      <c r="L590" s="48" t="s">
        <v>80</v>
      </c>
      <c r="M590" s="48" t="s">
        <v>81</v>
      </c>
      <c r="N590" s="48" t="s">
        <v>249</v>
      </c>
      <c r="O590" s="48" t="s">
        <v>250</v>
      </c>
      <c r="P590" s="48" t="s">
        <v>285</v>
      </c>
      <c r="Q590" s="48" t="s">
        <v>286</v>
      </c>
      <c r="R590" s="48" t="s">
        <v>287</v>
      </c>
      <c r="S590" s="48" t="s">
        <v>288</v>
      </c>
      <c r="T590" s="48" t="s">
        <v>289</v>
      </c>
      <c r="U590" s="48" t="s">
        <v>290</v>
      </c>
      <c r="V590" s="52"/>
    </row>
    <row r="591" spans="1:22" ht="15" thickBot="1">
      <c r="A591" s="48" t="s">
        <v>1518</v>
      </c>
      <c r="B591" s="48" t="s">
        <v>20</v>
      </c>
      <c r="C591" s="48" t="s">
        <v>74</v>
      </c>
      <c r="D591" s="49" t="s">
        <v>75</v>
      </c>
      <c r="E591" s="50">
        <v>0</v>
      </c>
      <c r="F591" s="48" t="s">
        <v>76</v>
      </c>
      <c r="G591" s="48" t="s">
        <v>284</v>
      </c>
      <c r="H591" s="48" t="s">
        <v>125</v>
      </c>
      <c r="I591" s="48" t="s">
        <v>130</v>
      </c>
      <c r="J591" s="51"/>
      <c r="K591" s="51"/>
      <c r="L591" s="48" t="s">
        <v>80</v>
      </c>
      <c r="M591" s="48" t="s">
        <v>81</v>
      </c>
      <c r="N591" s="48" t="s">
        <v>249</v>
      </c>
      <c r="O591" s="48" t="s">
        <v>250</v>
      </c>
      <c r="P591" s="48" t="s">
        <v>285</v>
      </c>
      <c r="Q591" s="48" t="s">
        <v>286</v>
      </c>
      <c r="R591" s="48" t="s">
        <v>287</v>
      </c>
      <c r="S591" s="48" t="s">
        <v>288</v>
      </c>
      <c r="T591" s="48" t="s">
        <v>289</v>
      </c>
      <c r="U591" s="48" t="s">
        <v>290</v>
      </c>
      <c r="V591" s="52"/>
    </row>
    <row r="592" spans="1:22" ht="15" thickBot="1">
      <c r="A592" s="48" t="s">
        <v>1519</v>
      </c>
      <c r="B592" s="48" t="s">
        <v>20</v>
      </c>
      <c r="C592" s="48" t="s">
        <v>74</v>
      </c>
      <c r="D592" s="49" t="s">
        <v>75</v>
      </c>
      <c r="E592" s="50">
        <v>0</v>
      </c>
      <c r="F592" s="48" t="s">
        <v>76</v>
      </c>
      <c r="G592" s="48" t="s">
        <v>284</v>
      </c>
      <c r="H592" s="48" t="s">
        <v>125</v>
      </c>
      <c r="I592" s="48" t="s">
        <v>130</v>
      </c>
      <c r="J592" s="51"/>
      <c r="K592" s="51"/>
      <c r="L592" s="48" t="s">
        <v>80</v>
      </c>
      <c r="M592" s="48" t="s">
        <v>81</v>
      </c>
      <c r="N592" s="48" t="s">
        <v>249</v>
      </c>
      <c r="O592" s="48" t="s">
        <v>250</v>
      </c>
      <c r="P592" s="48" t="s">
        <v>285</v>
      </c>
      <c r="Q592" s="48" t="s">
        <v>286</v>
      </c>
      <c r="R592" s="48" t="s">
        <v>287</v>
      </c>
      <c r="S592" s="48" t="s">
        <v>288</v>
      </c>
      <c r="T592" s="48" t="s">
        <v>289</v>
      </c>
      <c r="U592" s="48" t="s">
        <v>290</v>
      </c>
      <c r="V592" s="52"/>
    </row>
    <row r="593" spans="1:22" ht="15" thickBot="1">
      <c r="A593" s="48" t="s">
        <v>1520</v>
      </c>
      <c r="B593" s="48" t="s">
        <v>20</v>
      </c>
      <c r="C593" s="48" t="s">
        <v>74</v>
      </c>
      <c r="D593" s="49" t="s">
        <v>75</v>
      </c>
      <c r="E593" s="50">
        <v>0</v>
      </c>
      <c r="F593" s="48" t="s">
        <v>76</v>
      </c>
      <c r="G593" s="48" t="s">
        <v>284</v>
      </c>
      <c r="H593" s="48" t="s">
        <v>125</v>
      </c>
      <c r="I593" s="48" t="s">
        <v>130</v>
      </c>
      <c r="J593" s="51"/>
      <c r="K593" s="51"/>
      <c r="L593" s="48" t="s">
        <v>80</v>
      </c>
      <c r="M593" s="48" t="s">
        <v>81</v>
      </c>
      <c r="N593" s="48" t="s">
        <v>249</v>
      </c>
      <c r="O593" s="48" t="s">
        <v>250</v>
      </c>
      <c r="P593" s="48" t="s">
        <v>285</v>
      </c>
      <c r="Q593" s="48" t="s">
        <v>286</v>
      </c>
      <c r="R593" s="48" t="s">
        <v>287</v>
      </c>
      <c r="S593" s="48" t="s">
        <v>288</v>
      </c>
      <c r="T593" s="48" t="s">
        <v>289</v>
      </c>
      <c r="U593" s="48" t="s">
        <v>290</v>
      </c>
      <c r="V593" s="52"/>
    </row>
    <row r="594" spans="1:22" ht="15" thickBot="1">
      <c r="A594" s="48" t="s">
        <v>1521</v>
      </c>
      <c r="B594" s="48" t="s">
        <v>20</v>
      </c>
      <c r="C594" s="48" t="s">
        <v>74</v>
      </c>
      <c r="D594" s="49" t="s">
        <v>75</v>
      </c>
      <c r="E594" s="50">
        <v>0</v>
      </c>
      <c r="F594" s="48" t="s">
        <v>76</v>
      </c>
      <c r="G594" s="48" t="s">
        <v>284</v>
      </c>
      <c r="H594" s="48" t="s">
        <v>125</v>
      </c>
      <c r="I594" s="48" t="s">
        <v>130</v>
      </c>
      <c r="J594" s="51"/>
      <c r="K594" s="51"/>
      <c r="L594" s="48" t="s">
        <v>80</v>
      </c>
      <c r="M594" s="48" t="s">
        <v>81</v>
      </c>
      <c r="N594" s="48" t="s">
        <v>249</v>
      </c>
      <c r="O594" s="48" t="s">
        <v>250</v>
      </c>
      <c r="P594" s="48" t="s">
        <v>285</v>
      </c>
      <c r="Q594" s="48" t="s">
        <v>286</v>
      </c>
      <c r="R594" s="48" t="s">
        <v>287</v>
      </c>
      <c r="S594" s="48" t="s">
        <v>288</v>
      </c>
      <c r="T594" s="48" t="s">
        <v>289</v>
      </c>
      <c r="U594" s="48" t="s">
        <v>290</v>
      </c>
      <c r="V594" s="52"/>
    </row>
    <row r="595" spans="1:22" ht="15" thickBot="1">
      <c r="A595" s="48" t="s">
        <v>1522</v>
      </c>
      <c r="B595" s="48" t="s">
        <v>20</v>
      </c>
      <c r="C595" s="48" t="s">
        <v>74</v>
      </c>
      <c r="D595" s="49" t="s">
        <v>75</v>
      </c>
      <c r="E595" s="50">
        <v>0</v>
      </c>
      <c r="F595" s="48" t="s">
        <v>76</v>
      </c>
      <c r="G595" s="48" t="s">
        <v>284</v>
      </c>
      <c r="H595" s="48" t="s">
        <v>125</v>
      </c>
      <c r="I595" s="48" t="s">
        <v>130</v>
      </c>
      <c r="J595" s="51"/>
      <c r="K595" s="51"/>
      <c r="L595" s="48" t="s">
        <v>80</v>
      </c>
      <c r="M595" s="48" t="s">
        <v>81</v>
      </c>
      <c r="N595" s="48" t="s">
        <v>249</v>
      </c>
      <c r="O595" s="48" t="s">
        <v>250</v>
      </c>
      <c r="P595" s="48" t="s">
        <v>285</v>
      </c>
      <c r="Q595" s="48" t="s">
        <v>286</v>
      </c>
      <c r="R595" s="48" t="s">
        <v>287</v>
      </c>
      <c r="S595" s="48" t="s">
        <v>288</v>
      </c>
      <c r="T595" s="48" t="s">
        <v>289</v>
      </c>
      <c r="U595" s="48" t="s">
        <v>290</v>
      </c>
      <c r="V595" s="52"/>
    </row>
    <row r="596" spans="1:22" ht="15" thickBot="1">
      <c r="A596" s="48" t="s">
        <v>1523</v>
      </c>
      <c r="B596" s="48" t="s">
        <v>20</v>
      </c>
      <c r="C596" s="48" t="s">
        <v>74</v>
      </c>
      <c r="D596" s="49" t="s">
        <v>75</v>
      </c>
      <c r="E596" s="50">
        <v>0</v>
      </c>
      <c r="F596" s="48" t="s">
        <v>76</v>
      </c>
      <c r="G596" s="48" t="s">
        <v>284</v>
      </c>
      <c r="H596" s="48" t="s">
        <v>125</v>
      </c>
      <c r="I596" s="48" t="s">
        <v>130</v>
      </c>
      <c r="J596" s="51"/>
      <c r="K596" s="51"/>
      <c r="L596" s="48" t="s">
        <v>80</v>
      </c>
      <c r="M596" s="48" t="s">
        <v>81</v>
      </c>
      <c r="N596" s="48" t="s">
        <v>249</v>
      </c>
      <c r="O596" s="48" t="s">
        <v>250</v>
      </c>
      <c r="P596" s="48" t="s">
        <v>285</v>
      </c>
      <c r="Q596" s="48" t="s">
        <v>286</v>
      </c>
      <c r="R596" s="48" t="s">
        <v>287</v>
      </c>
      <c r="S596" s="48" t="s">
        <v>288</v>
      </c>
      <c r="T596" s="48" t="s">
        <v>289</v>
      </c>
      <c r="U596" s="48" t="s">
        <v>290</v>
      </c>
      <c r="V596" s="52"/>
    </row>
    <row r="597" spans="1:22" ht="15" thickBot="1">
      <c r="A597" s="48" t="s">
        <v>1524</v>
      </c>
      <c r="B597" s="48" t="s">
        <v>20</v>
      </c>
      <c r="C597" s="48" t="s">
        <v>74</v>
      </c>
      <c r="D597" s="49" t="s">
        <v>75</v>
      </c>
      <c r="E597" s="50">
        <v>0</v>
      </c>
      <c r="F597" s="48" t="s">
        <v>76</v>
      </c>
      <c r="G597" s="48" t="s">
        <v>284</v>
      </c>
      <c r="H597" s="48" t="s">
        <v>125</v>
      </c>
      <c r="I597" s="48" t="s">
        <v>130</v>
      </c>
      <c r="J597" s="51"/>
      <c r="K597" s="51"/>
      <c r="L597" s="48" t="s">
        <v>80</v>
      </c>
      <c r="M597" s="48" t="s">
        <v>81</v>
      </c>
      <c r="N597" s="48" t="s">
        <v>249</v>
      </c>
      <c r="O597" s="48" t="s">
        <v>250</v>
      </c>
      <c r="P597" s="48" t="s">
        <v>285</v>
      </c>
      <c r="Q597" s="48" t="s">
        <v>286</v>
      </c>
      <c r="R597" s="48" t="s">
        <v>287</v>
      </c>
      <c r="S597" s="48" t="s">
        <v>288</v>
      </c>
      <c r="T597" s="48" t="s">
        <v>289</v>
      </c>
      <c r="U597" s="48" t="s">
        <v>290</v>
      </c>
      <c r="V597" s="52"/>
    </row>
    <row r="598" spans="1:22" ht="15" thickBot="1">
      <c r="A598" s="48" t="s">
        <v>1525</v>
      </c>
      <c r="B598" s="48" t="s">
        <v>20</v>
      </c>
      <c r="C598" s="48" t="s">
        <v>74</v>
      </c>
      <c r="D598" s="49" t="s">
        <v>75</v>
      </c>
      <c r="E598" s="50">
        <v>0</v>
      </c>
      <c r="F598" s="48" t="s">
        <v>76</v>
      </c>
      <c r="G598" s="48" t="s">
        <v>284</v>
      </c>
      <c r="H598" s="48" t="s">
        <v>125</v>
      </c>
      <c r="I598" s="48" t="s">
        <v>130</v>
      </c>
      <c r="J598" s="51"/>
      <c r="K598" s="51"/>
      <c r="L598" s="48" t="s">
        <v>80</v>
      </c>
      <c r="M598" s="48" t="s">
        <v>81</v>
      </c>
      <c r="N598" s="48" t="s">
        <v>249</v>
      </c>
      <c r="O598" s="48" t="s">
        <v>250</v>
      </c>
      <c r="P598" s="48" t="s">
        <v>285</v>
      </c>
      <c r="Q598" s="48" t="s">
        <v>286</v>
      </c>
      <c r="R598" s="48" t="s">
        <v>287</v>
      </c>
      <c r="S598" s="48" t="s">
        <v>288</v>
      </c>
      <c r="T598" s="48" t="s">
        <v>289</v>
      </c>
      <c r="U598" s="48" t="s">
        <v>290</v>
      </c>
      <c r="V598" s="52"/>
    </row>
    <row r="599" spans="1:22" ht="15" thickBot="1">
      <c r="A599" s="48" t="s">
        <v>1526</v>
      </c>
      <c r="B599" s="48" t="s">
        <v>20</v>
      </c>
      <c r="C599" s="48" t="s">
        <v>74</v>
      </c>
      <c r="D599" s="49" t="s">
        <v>75</v>
      </c>
      <c r="E599" s="50">
        <v>0</v>
      </c>
      <c r="F599" s="48" t="s">
        <v>76</v>
      </c>
      <c r="G599" s="48" t="s">
        <v>284</v>
      </c>
      <c r="H599" s="48" t="s">
        <v>125</v>
      </c>
      <c r="I599" s="48" t="s">
        <v>130</v>
      </c>
      <c r="J599" s="51"/>
      <c r="K599" s="51"/>
      <c r="L599" s="48" t="s">
        <v>80</v>
      </c>
      <c r="M599" s="48" t="s">
        <v>81</v>
      </c>
      <c r="N599" s="48" t="s">
        <v>249</v>
      </c>
      <c r="O599" s="48" t="s">
        <v>250</v>
      </c>
      <c r="P599" s="48" t="s">
        <v>285</v>
      </c>
      <c r="Q599" s="48" t="s">
        <v>286</v>
      </c>
      <c r="R599" s="48" t="s">
        <v>287</v>
      </c>
      <c r="S599" s="48" t="s">
        <v>288</v>
      </c>
      <c r="T599" s="48" t="s">
        <v>289</v>
      </c>
      <c r="U599" s="48" t="s">
        <v>290</v>
      </c>
      <c r="V599" s="52"/>
    </row>
    <row r="600" spans="1:22" ht="15" thickBot="1">
      <c r="A600" s="48" t="s">
        <v>1527</v>
      </c>
      <c r="B600" s="48" t="s">
        <v>20</v>
      </c>
      <c r="C600" s="48" t="s">
        <v>74</v>
      </c>
      <c r="D600" s="49" t="s">
        <v>75</v>
      </c>
      <c r="E600" s="50">
        <v>0</v>
      </c>
      <c r="F600" s="48" t="s">
        <v>76</v>
      </c>
      <c r="G600" s="48" t="s">
        <v>284</v>
      </c>
      <c r="H600" s="48" t="s">
        <v>125</v>
      </c>
      <c r="I600" s="48" t="s">
        <v>130</v>
      </c>
      <c r="J600" s="51"/>
      <c r="K600" s="51"/>
      <c r="L600" s="48" t="s">
        <v>80</v>
      </c>
      <c r="M600" s="48" t="s">
        <v>81</v>
      </c>
      <c r="N600" s="48" t="s">
        <v>249</v>
      </c>
      <c r="O600" s="48" t="s">
        <v>250</v>
      </c>
      <c r="P600" s="48" t="s">
        <v>285</v>
      </c>
      <c r="Q600" s="48" t="s">
        <v>286</v>
      </c>
      <c r="R600" s="48" t="s">
        <v>287</v>
      </c>
      <c r="S600" s="48" t="s">
        <v>288</v>
      </c>
      <c r="T600" s="48" t="s">
        <v>289</v>
      </c>
      <c r="U600" s="48" t="s">
        <v>290</v>
      </c>
      <c r="V600" s="52"/>
    </row>
    <row r="601" spans="1:22" ht="15" thickBot="1">
      <c r="A601" s="48" t="s">
        <v>1528</v>
      </c>
      <c r="B601" s="48" t="s">
        <v>20</v>
      </c>
      <c r="C601" s="48" t="s">
        <v>74</v>
      </c>
      <c r="D601" s="49" t="s">
        <v>75</v>
      </c>
      <c r="E601" s="50">
        <v>0</v>
      </c>
      <c r="F601" s="48" t="s">
        <v>76</v>
      </c>
      <c r="G601" s="48" t="s">
        <v>284</v>
      </c>
      <c r="H601" s="48" t="s">
        <v>125</v>
      </c>
      <c r="I601" s="48" t="s">
        <v>130</v>
      </c>
      <c r="J601" s="51"/>
      <c r="K601" s="51"/>
      <c r="L601" s="48" t="s">
        <v>80</v>
      </c>
      <c r="M601" s="48" t="s">
        <v>81</v>
      </c>
      <c r="N601" s="48" t="s">
        <v>249</v>
      </c>
      <c r="O601" s="48" t="s">
        <v>250</v>
      </c>
      <c r="P601" s="48" t="s">
        <v>285</v>
      </c>
      <c r="Q601" s="48" t="s">
        <v>286</v>
      </c>
      <c r="R601" s="48" t="s">
        <v>287</v>
      </c>
      <c r="S601" s="48" t="s">
        <v>288</v>
      </c>
      <c r="T601" s="48" t="s">
        <v>289</v>
      </c>
      <c r="U601" s="48" t="s">
        <v>290</v>
      </c>
      <c r="V601" s="52"/>
    </row>
    <row r="602" spans="1:22" ht="15" thickBot="1">
      <c r="A602" s="48" t="s">
        <v>1529</v>
      </c>
      <c r="B602" s="48" t="s">
        <v>20</v>
      </c>
      <c r="C602" s="48" t="s">
        <v>74</v>
      </c>
      <c r="D602" s="49" t="s">
        <v>75</v>
      </c>
      <c r="E602" s="50">
        <v>0</v>
      </c>
      <c r="F602" s="48" t="s">
        <v>76</v>
      </c>
      <c r="G602" s="48" t="s">
        <v>284</v>
      </c>
      <c r="H602" s="48" t="s">
        <v>150</v>
      </c>
      <c r="I602" s="48" t="s">
        <v>302</v>
      </c>
      <c r="J602" s="51"/>
      <c r="K602" s="51"/>
      <c r="L602" s="48" t="s">
        <v>80</v>
      </c>
      <c r="M602" s="48" t="s">
        <v>81</v>
      </c>
      <c r="N602" s="48" t="s">
        <v>249</v>
      </c>
      <c r="O602" s="48" t="s">
        <v>250</v>
      </c>
      <c r="P602" s="48" t="s">
        <v>285</v>
      </c>
      <c r="Q602" s="48" t="s">
        <v>286</v>
      </c>
      <c r="R602" s="48" t="s">
        <v>287</v>
      </c>
      <c r="S602" s="48" t="s">
        <v>288</v>
      </c>
      <c r="T602" s="48" t="s">
        <v>289</v>
      </c>
      <c r="U602" s="48" t="s">
        <v>290</v>
      </c>
      <c r="V602" s="52"/>
    </row>
    <row r="603" spans="1:22" ht="15" thickBot="1">
      <c r="A603" s="48" t="s">
        <v>1530</v>
      </c>
      <c r="B603" s="48" t="s">
        <v>20</v>
      </c>
      <c r="C603" s="48" t="s">
        <v>74</v>
      </c>
      <c r="D603" s="49" t="s">
        <v>75</v>
      </c>
      <c r="E603" s="50">
        <v>0</v>
      </c>
      <c r="F603" s="48" t="s">
        <v>76</v>
      </c>
      <c r="G603" s="48" t="s">
        <v>284</v>
      </c>
      <c r="H603" s="48" t="s">
        <v>125</v>
      </c>
      <c r="I603" s="48" t="s">
        <v>130</v>
      </c>
      <c r="J603" s="51"/>
      <c r="K603" s="51"/>
      <c r="L603" s="48" t="s">
        <v>80</v>
      </c>
      <c r="M603" s="48" t="s">
        <v>81</v>
      </c>
      <c r="N603" s="48" t="s">
        <v>249</v>
      </c>
      <c r="O603" s="48" t="s">
        <v>250</v>
      </c>
      <c r="P603" s="48" t="s">
        <v>285</v>
      </c>
      <c r="Q603" s="48" t="s">
        <v>286</v>
      </c>
      <c r="R603" s="48" t="s">
        <v>287</v>
      </c>
      <c r="S603" s="48" t="s">
        <v>288</v>
      </c>
      <c r="T603" s="48" t="s">
        <v>289</v>
      </c>
      <c r="U603" s="48" t="s">
        <v>290</v>
      </c>
      <c r="V603" s="52"/>
    </row>
    <row r="604" spans="1:22" ht="15" thickBot="1">
      <c r="A604" s="48" t="s">
        <v>1531</v>
      </c>
      <c r="B604" s="48" t="s">
        <v>20</v>
      </c>
      <c r="C604" s="48" t="s">
        <v>74</v>
      </c>
      <c r="D604" s="49" t="s">
        <v>75</v>
      </c>
      <c r="E604" s="50">
        <v>0</v>
      </c>
      <c r="F604" s="48" t="s">
        <v>76</v>
      </c>
      <c r="G604" s="48" t="s">
        <v>284</v>
      </c>
      <c r="H604" s="48" t="s">
        <v>125</v>
      </c>
      <c r="I604" s="48" t="s">
        <v>130</v>
      </c>
      <c r="J604" s="51"/>
      <c r="K604" s="51"/>
      <c r="L604" s="48" t="s">
        <v>80</v>
      </c>
      <c r="M604" s="48" t="s">
        <v>81</v>
      </c>
      <c r="N604" s="48" t="s">
        <v>249</v>
      </c>
      <c r="O604" s="48" t="s">
        <v>250</v>
      </c>
      <c r="P604" s="48" t="s">
        <v>285</v>
      </c>
      <c r="Q604" s="48" t="s">
        <v>286</v>
      </c>
      <c r="R604" s="48" t="s">
        <v>287</v>
      </c>
      <c r="S604" s="48" t="s">
        <v>288</v>
      </c>
      <c r="T604" s="48" t="s">
        <v>289</v>
      </c>
      <c r="U604" s="48" t="s">
        <v>290</v>
      </c>
      <c r="V604" s="52"/>
    </row>
    <row r="605" spans="1:22" ht="15" thickBot="1">
      <c r="A605" s="48" t="s">
        <v>1532</v>
      </c>
      <c r="B605" s="48" t="s">
        <v>20</v>
      </c>
      <c r="C605" s="48" t="s">
        <v>74</v>
      </c>
      <c r="D605" s="49" t="s">
        <v>75</v>
      </c>
      <c r="E605" s="50">
        <v>0</v>
      </c>
      <c r="F605" s="48" t="s">
        <v>76</v>
      </c>
      <c r="G605" s="48" t="s">
        <v>284</v>
      </c>
      <c r="H605" s="48" t="s">
        <v>125</v>
      </c>
      <c r="I605" s="48" t="s">
        <v>130</v>
      </c>
      <c r="J605" s="51"/>
      <c r="K605" s="51"/>
      <c r="L605" s="48" t="s">
        <v>80</v>
      </c>
      <c r="M605" s="48" t="s">
        <v>81</v>
      </c>
      <c r="N605" s="48" t="s">
        <v>249</v>
      </c>
      <c r="O605" s="48" t="s">
        <v>250</v>
      </c>
      <c r="P605" s="48" t="s">
        <v>285</v>
      </c>
      <c r="Q605" s="48" t="s">
        <v>286</v>
      </c>
      <c r="R605" s="48" t="s">
        <v>287</v>
      </c>
      <c r="S605" s="48" t="s">
        <v>288</v>
      </c>
      <c r="T605" s="48" t="s">
        <v>289</v>
      </c>
      <c r="U605" s="48" t="s">
        <v>290</v>
      </c>
      <c r="V605" s="52"/>
    </row>
    <row r="606" spans="1:22" ht="15" thickBot="1">
      <c r="A606" s="48" t="s">
        <v>1533</v>
      </c>
      <c r="B606" s="48" t="s">
        <v>20</v>
      </c>
      <c r="C606" s="48" t="s">
        <v>74</v>
      </c>
      <c r="D606" s="49" t="s">
        <v>75</v>
      </c>
      <c r="E606" s="50">
        <v>0</v>
      </c>
      <c r="F606" s="48" t="s">
        <v>76</v>
      </c>
      <c r="G606" s="48" t="s">
        <v>284</v>
      </c>
      <c r="H606" s="48" t="s">
        <v>125</v>
      </c>
      <c r="I606" s="48" t="s">
        <v>130</v>
      </c>
      <c r="J606" s="51"/>
      <c r="K606" s="51"/>
      <c r="L606" s="48" t="s">
        <v>80</v>
      </c>
      <c r="M606" s="48" t="s">
        <v>81</v>
      </c>
      <c r="N606" s="48" t="s">
        <v>249</v>
      </c>
      <c r="O606" s="48" t="s">
        <v>250</v>
      </c>
      <c r="P606" s="48" t="s">
        <v>285</v>
      </c>
      <c r="Q606" s="48" t="s">
        <v>286</v>
      </c>
      <c r="R606" s="48" t="s">
        <v>287</v>
      </c>
      <c r="S606" s="48" t="s">
        <v>288</v>
      </c>
      <c r="T606" s="48" t="s">
        <v>289</v>
      </c>
      <c r="U606" s="48" t="s">
        <v>290</v>
      </c>
      <c r="V606" s="52"/>
    </row>
    <row r="607" spans="1:22" ht="15" thickBot="1">
      <c r="A607" s="48" t="s">
        <v>1534</v>
      </c>
      <c r="B607" s="48" t="s">
        <v>20</v>
      </c>
      <c r="C607" s="48" t="s">
        <v>74</v>
      </c>
      <c r="D607" s="49" t="s">
        <v>75</v>
      </c>
      <c r="E607" s="50">
        <v>0</v>
      </c>
      <c r="F607" s="48" t="s">
        <v>76</v>
      </c>
      <c r="G607" s="48" t="s">
        <v>284</v>
      </c>
      <c r="H607" s="48" t="s">
        <v>125</v>
      </c>
      <c r="I607" s="48" t="s">
        <v>130</v>
      </c>
      <c r="J607" s="51"/>
      <c r="K607" s="51"/>
      <c r="L607" s="48" t="s">
        <v>80</v>
      </c>
      <c r="M607" s="48" t="s">
        <v>81</v>
      </c>
      <c r="N607" s="48" t="s">
        <v>249</v>
      </c>
      <c r="O607" s="48" t="s">
        <v>250</v>
      </c>
      <c r="P607" s="48" t="s">
        <v>285</v>
      </c>
      <c r="Q607" s="48" t="s">
        <v>286</v>
      </c>
      <c r="R607" s="48" t="s">
        <v>287</v>
      </c>
      <c r="S607" s="48" t="s">
        <v>288</v>
      </c>
      <c r="T607" s="48" t="s">
        <v>289</v>
      </c>
      <c r="U607" s="48" t="s">
        <v>290</v>
      </c>
      <c r="V607" s="52"/>
    </row>
    <row r="608" spans="1:22" ht="15" thickBot="1">
      <c r="A608" s="48" t="s">
        <v>1535</v>
      </c>
      <c r="B608" s="48" t="s">
        <v>20</v>
      </c>
      <c r="C608" s="48" t="s">
        <v>74</v>
      </c>
      <c r="D608" s="49" t="s">
        <v>75</v>
      </c>
      <c r="E608" s="50">
        <v>0</v>
      </c>
      <c r="F608" s="48" t="s">
        <v>76</v>
      </c>
      <c r="G608" s="48" t="s">
        <v>284</v>
      </c>
      <c r="H608" s="48" t="s">
        <v>125</v>
      </c>
      <c r="I608" s="48" t="s">
        <v>130</v>
      </c>
      <c r="J608" s="51"/>
      <c r="K608" s="51"/>
      <c r="L608" s="48" t="s">
        <v>80</v>
      </c>
      <c r="M608" s="48" t="s">
        <v>81</v>
      </c>
      <c r="N608" s="48" t="s">
        <v>249</v>
      </c>
      <c r="O608" s="48" t="s">
        <v>250</v>
      </c>
      <c r="P608" s="48" t="s">
        <v>285</v>
      </c>
      <c r="Q608" s="48" t="s">
        <v>286</v>
      </c>
      <c r="R608" s="48" t="s">
        <v>287</v>
      </c>
      <c r="S608" s="48" t="s">
        <v>288</v>
      </c>
      <c r="T608" s="48" t="s">
        <v>289</v>
      </c>
      <c r="U608" s="48" t="s">
        <v>290</v>
      </c>
      <c r="V608" s="52"/>
    </row>
    <row r="609" spans="1:22" ht="15" thickBot="1">
      <c r="A609" s="48" t="s">
        <v>1536</v>
      </c>
      <c r="B609" s="48" t="s">
        <v>20</v>
      </c>
      <c r="C609" s="48" t="s">
        <v>74</v>
      </c>
      <c r="D609" s="49" t="s">
        <v>75</v>
      </c>
      <c r="E609" s="53">
        <v>113446.77</v>
      </c>
      <c r="F609" s="48" t="s">
        <v>76</v>
      </c>
      <c r="G609" s="48" t="s">
        <v>284</v>
      </c>
      <c r="H609" s="48" t="s">
        <v>113</v>
      </c>
      <c r="I609" s="48" t="s">
        <v>130</v>
      </c>
      <c r="J609" s="51"/>
      <c r="K609" s="51"/>
      <c r="L609" s="48" t="s">
        <v>80</v>
      </c>
      <c r="M609" s="48" t="s">
        <v>81</v>
      </c>
      <c r="N609" s="48" t="s">
        <v>249</v>
      </c>
      <c r="O609" s="48" t="s">
        <v>250</v>
      </c>
      <c r="P609" s="48" t="s">
        <v>285</v>
      </c>
      <c r="Q609" s="48" t="s">
        <v>286</v>
      </c>
      <c r="R609" s="48" t="s">
        <v>287</v>
      </c>
      <c r="S609" s="48" t="s">
        <v>288</v>
      </c>
      <c r="T609" s="48" t="s">
        <v>289</v>
      </c>
      <c r="U609" s="48" t="s">
        <v>290</v>
      </c>
      <c r="V609" s="52"/>
    </row>
    <row r="610" spans="1:22" ht="15" thickBot="1">
      <c r="A610" s="48" t="s">
        <v>1537</v>
      </c>
      <c r="B610" s="48" t="s">
        <v>20</v>
      </c>
      <c r="C610" s="48" t="s">
        <v>74</v>
      </c>
      <c r="D610" s="49" t="s">
        <v>75</v>
      </c>
      <c r="E610" s="50">
        <v>0</v>
      </c>
      <c r="F610" s="48" t="s">
        <v>76</v>
      </c>
      <c r="G610" s="48" t="s">
        <v>284</v>
      </c>
      <c r="H610" s="48" t="s">
        <v>125</v>
      </c>
      <c r="I610" s="48" t="s">
        <v>130</v>
      </c>
      <c r="J610" s="51"/>
      <c r="K610" s="51"/>
      <c r="L610" s="48" t="s">
        <v>80</v>
      </c>
      <c r="M610" s="48" t="s">
        <v>81</v>
      </c>
      <c r="N610" s="48" t="s">
        <v>249</v>
      </c>
      <c r="O610" s="48" t="s">
        <v>250</v>
      </c>
      <c r="P610" s="48" t="s">
        <v>285</v>
      </c>
      <c r="Q610" s="48" t="s">
        <v>286</v>
      </c>
      <c r="R610" s="48" t="s">
        <v>287</v>
      </c>
      <c r="S610" s="48" t="s">
        <v>288</v>
      </c>
      <c r="T610" s="48" t="s">
        <v>289</v>
      </c>
      <c r="U610" s="48" t="s">
        <v>290</v>
      </c>
      <c r="V610" s="52"/>
    </row>
    <row r="611" spans="1:22" ht="15" thickBot="1">
      <c r="A611" s="48" t="s">
        <v>1538</v>
      </c>
      <c r="B611" s="48" t="s">
        <v>20</v>
      </c>
      <c r="C611" s="48" t="s">
        <v>74</v>
      </c>
      <c r="D611" s="49" t="s">
        <v>75</v>
      </c>
      <c r="E611" s="50">
        <v>0</v>
      </c>
      <c r="F611" s="48" t="s">
        <v>76</v>
      </c>
      <c r="G611" s="48" t="s">
        <v>284</v>
      </c>
      <c r="H611" s="48" t="s">
        <v>125</v>
      </c>
      <c r="I611" s="48" t="s">
        <v>130</v>
      </c>
      <c r="J611" s="51"/>
      <c r="K611" s="51"/>
      <c r="L611" s="48" t="s">
        <v>80</v>
      </c>
      <c r="M611" s="48" t="s">
        <v>81</v>
      </c>
      <c r="N611" s="48" t="s">
        <v>249</v>
      </c>
      <c r="O611" s="48" t="s">
        <v>250</v>
      </c>
      <c r="P611" s="48" t="s">
        <v>285</v>
      </c>
      <c r="Q611" s="48" t="s">
        <v>286</v>
      </c>
      <c r="R611" s="48" t="s">
        <v>287</v>
      </c>
      <c r="S611" s="48" t="s">
        <v>288</v>
      </c>
      <c r="T611" s="48" t="s">
        <v>289</v>
      </c>
      <c r="U611" s="48" t="s">
        <v>290</v>
      </c>
      <c r="V611" s="52"/>
    </row>
    <row r="612" spans="1:22" ht="15" thickBot="1">
      <c r="A612" s="48" t="s">
        <v>1539</v>
      </c>
      <c r="B612" s="48" t="s">
        <v>20</v>
      </c>
      <c r="C612" s="48" t="s">
        <v>74</v>
      </c>
      <c r="D612" s="49" t="s">
        <v>75</v>
      </c>
      <c r="E612" s="50">
        <v>0</v>
      </c>
      <c r="F612" s="48" t="s">
        <v>76</v>
      </c>
      <c r="G612" s="48" t="s">
        <v>284</v>
      </c>
      <c r="H612" s="48" t="s">
        <v>125</v>
      </c>
      <c r="I612" s="48" t="s">
        <v>130</v>
      </c>
      <c r="J612" s="51"/>
      <c r="K612" s="51"/>
      <c r="L612" s="48" t="s">
        <v>80</v>
      </c>
      <c r="M612" s="48" t="s">
        <v>81</v>
      </c>
      <c r="N612" s="48" t="s">
        <v>249</v>
      </c>
      <c r="O612" s="48" t="s">
        <v>250</v>
      </c>
      <c r="P612" s="48" t="s">
        <v>285</v>
      </c>
      <c r="Q612" s="48" t="s">
        <v>286</v>
      </c>
      <c r="R612" s="48" t="s">
        <v>287</v>
      </c>
      <c r="S612" s="48" t="s">
        <v>288</v>
      </c>
      <c r="T612" s="48" t="s">
        <v>289</v>
      </c>
      <c r="U612" s="48" t="s">
        <v>290</v>
      </c>
      <c r="V612" s="52"/>
    </row>
    <row r="613" spans="1:22" ht="15" thickBot="1">
      <c r="A613" s="48" t="s">
        <v>1540</v>
      </c>
      <c r="B613" s="48" t="s">
        <v>20</v>
      </c>
      <c r="C613" s="48" t="s">
        <v>74</v>
      </c>
      <c r="D613" s="49" t="s">
        <v>75</v>
      </c>
      <c r="E613" s="50">
        <v>0</v>
      </c>
      <c r="F613" s="48" t="s">
        <v>76</v>
      </c>
      <c r="G613" s="48" t="s">
        <v>284</v>
      </c>
      <c r="H613" s="48" t="s">
        <v>125</v>
      </c>
      <c r="I613" s="48" t="s">
        <v>130</v>
      </c>
      <c r="J613" s="51"/>
      <c r="K613" s="51"/>
      <c r="L613" s="48" t="s">
        <v>80</v>
      </c>
      <c r="M613" s="48" t="s">
        <v>81</v>
      </c>
      <c r="N613" s="48" t="s">
        <v>249</v>
      </c>
      <c r="O613" s="48" t="s">
        <v>250</v>
      </c>
      <c r="P613" s="48" t="s">
        <v>285</v>
      </c>
      <c r="Q613" s="48" t="s">
        <v>286</v>
      </c>
      <c r="R613" s="48" t="s">
        <v>287</v>
      </c>
      <c r="S613" s="48" t="s">
        <v>288</v>
      </c>
      <c r="T613" s="48" t="s">
        <v>289</v>
      </c>
      <c r="U613" s="48" t="s">
        <v>290</v>
      </c>
      <c r="V613" s="52"/>
    </row>
    <row r="614" spans="1:22" ht="15" thickBot="1">
      <c r="A614" s="48" t="s">
        <v>1541</v>
      </c>
      <c r="B614" s="48" t="s">
        <v>20</v>
      </c>
      <c r="C614" s="48" t="s">
        <v>74</v>
      </c>
      <c r="D614" s="49" t="s">
        <v>75</v>
      </c>
      <c r="E614" s="50">
        <v>0</v>
      </c>
      <c r="F614" s="48" t="s">
        <v>76</v>
      </c>
      <c r="G614" s="48" t="s">
        <v>284</v>
      </c>
      <c r="H614" s="48" t="s">
        <v>125</v>
      </c>
      <c r="I614" s="48" t="s">
        <v>130</v>
      </c>
      <c r="J614" s="51"/>
      <c r="K614" s="51"/>
      <c r="L614" s="48" t="s">
        <v>80</v>
      </c>
      <c r="M614" s="48" t="s">
        <v>81</v>
      </c>
      <c r="N614" s="48" t="s">
        <v>249</v>
      </c>
      <c r="O614" s="48" t="s">
        <v>250</v>
      </c>
      <c r="P614" s="48" t="s">
        <v>285</v>
      </c>
      <c r="Q614" s="48" t="s">
        <v>286</v>
      </c>
      <c r="R614" s="48" t="s">
        <v>287</v>
      </c>
      <c r="S614" s="48" t="s">
        <v>288</v>
      </c>
      <c r="T614" s="48" t="s">
        <v>289</v>
      </c>
      <c r="U614" s="48" t="s">
        <v>290</v>
      </c>
      <c r="V614" s="52"/>
    </row>
    <row r="615" spans="1:22" ht="15" thickBot="1">
      <c r="A615" s="48" t="s">
        <v>1542</v>
      </c>
      <c r="B615" s="48" t="s">
        <v>20</v>
      </c>
      <c r="C615" s="48" t="s">
        <v>74</v>
      </c>
      <c r="D615" s="49" t="s">
        <v>75</v>
      </c>
      <c r="E615" s="50">
        <v>0</v>
      </c>
      <c r="F615" s="48" t="s">
        <v>76</v>
      </c>
      <c r="G615" s="48" t="s">
        <v>284</v>
      </c>
      <c r="H615" s="48" t="s">
        <v>125</v>
      </c>
      <c r="I615" s="48" t="s">
        <v>130</v>
      </c>
      <c r="J615" s="51"/>
      <c r="K615" s="51"/>
      <c r="L615" s="48" t="s">
        <v>80</v>
      </c>
      <c r="M615" s="48" t="s">
        <v>81</v>
      </c>
      <c r="N615" s="48" t="s">
        <v>249</v>
      </c>
      <c r="O615" s="48" t="s">
        <v>250</v>
      </c>
      <c r="P615" s="48" t="s">
        <v>285</v>
      </c>
      <c r="Q615" s="48" t="s">
        <v>286</v>
      </c>
      <c r="R615" s="48" t="s">
        <v>287</v>
      </c>
      <c r="S615" s="48" t="s">
        <v>288</v>
      </c>
      <c r="T615" s="48" t="s">
        <v>289</v>
      </c>
      <c r="U615" s="48" t="s">
        <v>290</v>
      </c>
      <c r="V615" s="52"/>
    </row>
    <row r="616" spans="1:22" ht="15" thickBot="1">
      <c r="A616" s="48" t="s">
        <v>1543</v>
      </c>
      <c r="B616" s="48" t="s">
        <v>20</v>
      </c>
      <c r="C616" s="48" t="s">
        <v>74</v>
      </c>
      <c r="D616" s="49" t="s">
        <v>75</v>
      </c>
      <c r="E616" s="50">
        <v>0</v>
      </c>
      <c r="F616" s="48" t="s">
        <v>76</v>
      </c>
      <c r="G616" s="48" t="s">
        <v>284</v>
      </c>
      <c r="H616" s="48" t="s">
        <v>125</v>
      </c>
      <c r="I616" s="48" t="s">
        <v>130</v>
      </c>
      <c r="J616" s="51"/>
      <c r="K616" s="51"/>
      <c r="L616" s="48" t="s">
        <v>80</v>
      </c>
      <c r="M616" s="48" t="s">
        <v>81</v>
      </c>
      <c r="N616" s="48" t="s">
        <v>249</v>
      </c>
      <c r="O616" s="48" t="s">
        <v>250</v>
      </c>
      <c r="P616" s="48" t="s">
        <v>285</v>
      </c>
      <c r="Q616" s="48" t="s">
        <v>286</v>
      </c>
      <c r="R616" s="48" t="s">
        <v>287</v>
      </c>
      <c r="S616" s="48" t="s">
        <v>288</v>
      </c>
      <c r="T616" s="48" t="s">
        <v>289</v>
      </c>
      <c r="U616" s="48" t="s">
        <v>290</v>
      </c>
      <c r="V616" s="52"/>
    </row>
    <row r="617" spans="1:22" ht="15" thickBot="1">
      <c r="A617" s="48" t="s">
        <v>1544</v>
      </c>
      <c r="B617" s="48" t="s">
        <v>20</v>
      </c>
      <c r="C617" s="48" t="s">
        <v>74</v>
      </c>
      <c r="D617" s="49" t="s">
        <v>75</v>
      </c>
      <c r="E617" s="50">
        <v>0</v>
      </c>
      <c r="F617" s="48" t="s">
        <v>76</v>
      </c>
      <c r="G617" s="48" t="s">
        <v>284</v>
      </c>
      <c r="H617" s="48" t="s">
        <v>125</v>
      </c>
      <c r="I617" s="48" t="s">
        <v>130</v>
      </c>
      <c r="J617" s="51"/>
      <c r="K617" s="51"/>
      <c r="L617" s="48" t="s">
        <v>80</v>
      </c>
      <c r="M617" s="48" t="s">
        <v>81</v>
      </c>
      <c r="N617" s="48" t="s">
        <v>249</v>
      </c>
      <c r="O617" s="48" t="s">
        <v>250</v>
      </c>
      <c r="P617" s="48" t="s">
        <v>285</v>
      </c>
      <c r="Q617" s="48" t="s">
        <v>286</v>
      </c>
      <c r="R617" s="48" t="s">
        <v>287</v>
      </c>
      <c r="S617" s="48" t="s">
        <v>288</v>
      </c>
      <c r="T617" s="48" t="s">
        <v>289</v>
      </c>
      <c r="U617" s="48" t="s">
        <v>290</v>
      </c>
      <c r="V617" s="52"/>
    </row>
    <row r="618" spans="1:22" ht="15" thickBot="1">
      <c r="A618" s="48" t="s">
        <v>1545</v>
      </c>
      <c r="B618" s="48" t="s">
        <v>20</v>
      </c>
      <c r="C618" s="48" t="s">
        <v>74</v>
      </c>
      <c r="D618" s="49" t="s">
        <v>75</v>
      </c>
      <c r="E618" s="50">
        <v>0</v>
      </c>
      <c r="F618" s="48" t="s">
        <v>76</v>
      </c>
      <c r="G618" s="48" t="s">
        <v>284</v>
      </c>
      <c r="H618" s="48" t="s">
        <v>125</v>
      </c>
      <c r="I618" s="48" t="s">
        <v>130</v>
      </c>
      <c r="J618" s="51"/>
      <c r="K618" s="51"/>
      <c r="L618" s="48" t="s">
        <v>80</v>
      </c>
      <c r="M618" s="48" t="s">
        <v>81</v>
      </c>
      <c r="N618" s="48" t="s">
        <v>249</v>
      </c>
      <c r="O618" s="48" t="s">
        <v>250</v>
      </c>
      <c r="P618" s="48" t="s">
        <v>285</v>
      </c>
      <c r="Q618" s="48" t="s">
        <v>286</v>
      </c>
      <c r="R618" s="48" t="s">
        <v>287</v>
      </c>
      <c r="S618" s="48" t="s">
        <v>288</v>
      </c>
      <c r="T618" s="48" t="s">
        <v>289</v>
      </c>
      <c r="U618" s="48" t="s">
        <v>290</v>
      </c>
      <c r="V618" s="52"/>
    </row>
    <row r="619" spans="1:22" ht="15" thickBot="1">
      <c r="A619" s="48" t="s">
        <v>1546</v>
      </c>
      <c r="B619" s="48" t="s">
        <v>20</v>
      </c>
      <c r="C619" s="48" t="s">
        <v>74</v>
      </c>
      <c r="D619" s="49" t="s">
        <v>75</v>
      </c>
      <c r="E619" s="50">
        <v>0</v>
      </c>
      <c r="F619" s="48" t="s">
        <v>76</v>
      </c>
      <c r="G619" s="48" t="s">
        <v>284</v>
      </c>
      <c r="H619" s="48" t="s">
        <v>301</v>
      </c>
      <c r="I619" s="48" t="s">
        <v>302</v>
      </c>
      <c r="J619" s="51"/>
      <c r="K619" s="51"/>
      <c r="L619" s="48" t="s">
        <v>80</v>
      </c>
      <c r="M619" s="48" t="s">
        <v>81</v>
      </c>
      <c r="N619" s="48" t="s">
        <v>249</v>
      </c>
      <c r="O619" s="48" t="s">
        <v>250</v>
      </c>
      <c r="P619" s="48" t="s">
        <v>285</v>
      </c>
      <c r="Q619" s="48" t="s">
        <v>286</v>
      </c>
      <c r="R619" s="48" t="s">
        <v>287</v>
      </c>
      <c r="S619" s="48" t="s">
        <v>288</v>
      </c>
      <c r="T619" s="48" t="s">
        <v>289</v>
      </c>
      <c r="U619" s="48" t="s">
        <v>290</v>
      </c>
      <c r="V619" s="52"/>
    </row>
    <row r="620" spans="1:22" ht="15" thickBot="1">
      <c r="A620" s="48" t="s">
        <v>1547</v>
      </c>
      <c r="B620" s="48" t="s">
        <v>20</v>
      </c>
      <c r="C620" s="48" t="s">
        <v>74</v>
      </c>
      <c r="D620" s="49" t="s">
        <v>75</v>
      </c>
      <c r="E620" s="50">
        <v>0</v>
      </c>
      <c r="F620" s="48" t="s">
        <v>76</v>
      </c>
      <c r="G620" s="48" t="s">
        <v>284</v>
      </c>
      <c r="H620" s="48" t="s">
        <v>125</v>
      </c>
      <c r="I620" s="48" t="s">
        <v>130</v>
      </c>
      <c r="J620" s="51"/>
      <c r="K620" s="51"/>
      <c r="L620" s="48" t="s">
        <v>80</v>
      </c>
      <c r="M620" s="48" t="s">
        <v>81</v>
      </c>
      <c r="N620" s="48" t="s">
        <v>249</v>
      </c>
      <c r="O620" s="48" t="s">
        <v>250</v>
      </c>
      <c r="P620" s="48" t="s">
        <v>285</v>
      </c>
      <c r="Q620" s="48" t="s">
        <v>286</v>
      </c>
      <c r="R620" s="48" t="s">
        <v>287</v>
      </c>
      <c r="S620" s="48" t="s">
        <v>288</v>
      </c>
      <c r="T620" s="48" t="s">
        <v>289</v>
      </c>
      <c r="U620" s="48" t="s">
        <v>290</v>
      </c>
      <c r="V620" s="52"/>
    </row>
    <row r="621" spans="1:22" ht="15" thickBot="1">
      <c r="A621" s="48" t="s">
        <v>1548</v>
      </c>
      <c r="B621" s="48" t="s">
        <v>20</v>
      </c>
      <c r="C621" s="48" t="s">
        <v>74</v>
      </c>
      <c r="D621" s="49" t="s">
        <v>75</v>
      </c>
      <c r="E621" s="50">
        <v>0</v>
      </c>
      <c r="F621" s="48" t="s">
        <v>76</v>
      </c>
      <c r="G621" s="48" t="s">
        <v>284</v>
      </c>
      <c r="H621" s="48" t="s">
        <v>125</v>
      </c>
      <c r="I621" s="48" t="s">
        <v>130</v>
      </c>
      <c r="J621" s="51"/>
      <c r="K621" s="51"/>
      <c r="L621" s="48" t="s">
        <v>80</v>
      </c>
      <c r="M621" s="48" t="s">
        <v>81</v>
      </c>
      <c r="N621" s="48" t="s">
        <v>249</v>
      </c>
      <c r="O621" s="48" t="s">
        <v>250</v>
      </c>
      <c r="P621" s="48" t="s">
        <v>285</v>
      </c>
      <c r="Q621" s="48" t="s">
        <v>286</v>
      </c>
      <c r="R621" s="48" t="s">
        <v>287</v>
      </c>
      <c r="S621" s="48" t="s">
        <v>288</v>
      </c>
      <c r="T621" s="48" t="s">
        <v>289</v>
      </c>
      <c r="U621" s="48" t="s">
        <v>290</v>
      </c>
      <c r="V621" s="52"/>
    </row>
    <row r="622" spans="1:22" ht="15" thickBot="1">
      <c r="A622" s="48" t="s">
        <v>1549</v>
      </c>
      <c r="B622" s="48" t="s">
        <v>20</v>
      </c>
      <c r="C622" s="48" t="s">
        <v>74</v>
      </c>
      <c r="D622" s="49" t="s">
        <v>75</v>
      </c>
      <c r="E622" s="50">
        <v>0</v>
      </c>
      <c r="F622" s="48" t="s">
        <v>76</v>
      </c>
      <c r="G622" s="48" t="s">
        <v>284</v>
      </c>
      <c r="H622" s="48" t="s">
        <v>125</v>
      </c>
      <c r="I622" s="48" t="s">
        <v>130</v>
      </c>
      <c r="J622" s="51"/>
      <c r="K622" s="51"/>
      <c r="L622" s="48" t="s">
        <v>80</v>
      </c>
      <c r="M622" s="48" t="s">
        <v>81</v>
      </c>
      <c r="N622" s="48" t="s">
        <v>249</v>
      </c>
      <c r="O622" s="48" t="s">
        <v>250</v>
      </c>
      <c r="P622" s="48" t="s">
        <v>285</v>
      </c>
      <c r="Q622" s="48" t="s">
        <v>286</v>
      </c>
      <c r="R622" s="48" t="s">
        <v>287</v>
      </c>
      <c r="S622" s="48" t="s">
        <v>288</v>
      </c>
      <c r="T622" s="48" t="s">
        <v>289</v>
      </c>
      <c r="U622" s="48" t="s">
        <v>290</v>
      </c>
      <c r="V622" s="52"/>
    </row>
    <row r="623" spans="1:22" ht="15" thickBot="1">
      <c r="A623" s="48" t="s">
        <v>1550</v>
      </c>
      <c r="B623" s="48" t="s">
        <v>20</v>
      </c>
      <c r="C623" s="48" t="s">
        <v>74</v>
      </c>
      <c r="D623" s="49" t="s">
        <v>75</v>
      </c>
      <c r="E623" s="50">
        <v>0</v>
      </c>
      <c r="F623" s="48" t="s">
        <v>76</v>
      </c>
      <c r="G623" s="48" t="s">
        <v>284</v>
      </c>
      <c r="H623" s="48" t="s">
        <v>125</v>
      </c>
      <c r="I623" s="48" t="s">
        <v>130</v>
      </c>
      <c r="J623" s="51"/>
      <c r="K623" s="51"/>
      <c r="L623" s="48" t="s">
        <v>80</v>
      </c>
      <c r="M623" s="48" t="s">
        <v>81</v>
      </c>
      <c r="N623" s="48" t="s">
        <v>249</v>
      </c>
      <c r="O623" s="48" t="s">
        <v>250</v>
      </c>
      <c r="P623" s="48" t="s">
        <v>285</v>
      </c>
      <c r="Q623" s="48" t="s">
        <v>286</v>
      </c>
      <c r="R623" s="48" t="s">
        <v>287</v>
      </c>
      <c r="S623" s="48" t="s">
        <v>288</v>
      </c>
      <c r="T623" s="48" t="s">
        <v>289</v>
      </c>
      <c r="U623" s="48" t="s">
        <v>290</v>
      </c>
      <c r="V623" s="52"/>
    </row>
    <row r="624" spans="1:22" ht="15" thickBot="1">
      <c r="A624" s="48" t="s">
        <v>1551</v>
      </c>
      <c r="B624" s="48" t="s">
        <v>20</v>
      </c>
      <c r="C624" s="48" t="s">
        <v>74</v>
      </c>
      <c r="D624" s="49" t="s">
        <v>75</v>
      </c>
      <c r="E624" s="50">
        <v>0</v>
      </c>
      <c r="F624" s="48" t="s">
        <v>76</v>
      </c>
      <c r="G624" s="48" t="s">
        <v>284</v>
      </c>
      <c r="H624" s="48" t="s">
        <v>125</v>
      </c>
      <c r="I624" s="48" t="s">
        <v>130</v>
      </c>
      <c r="J624" s="51"/>
      <c r="K624" s="51"/>
      <c r="L624" s="48" t="s">
        <v>80</v>
      </c>
      <c r="M624" s="48" t="s">
        <v>81</v>
      </c>
      <c r="N624" s="48" t="s">
        <v>249</v>
      </c>
      <c r="O624" s="48" t="s">
        <v>250</v>
      </c>
      <c r="P624" s="48" t="s">
        <v>285</v>
      </c>
      <c r="Q624" s="48" t="s">
        <v>286</v>
      </c>
      <c r="R624" s="48" t="s">
        <v>287</v>
      </c>
      <c r="S624" s="48" t="s">
        <v>288</v>
      </c>
      <c r="T624" s="48" t="s">
        <v>289</v>
      </c>
      <c r="U624" s="48" t="s">
        <v>290</v>
      </c>
      <c r="V624" s="52"/>
    </row>
    <row r="625" spans="1:22" ht="15" thickBot="1">
      <c r="A625" s="48" t="s">
        <v>1552</v>
      </c>
      <c r="B625" s="48" t="s">
        <v>20</v>
      </c>
      <c r="C625" s="48" t="s">
        <v>74</v>
      </c>
      <c r="D625" s="49" t="s">
        <v>75</v>
      </c>
      <c r="E625" s="50">
        <v>0</v>
      </c>
      <c r="F625" s="48" t="s">
        <v>76</v>
      </c>
      <c r="G625" s="48" t="s">
        <v>284</v>
      </c>
      <c r="H625" s="48" t="s">
        <v>125</v>
      </c>
      <c r="I625" s="48" t="s">
        <v>130</v>
      </c>
      <c r="J625" s="51"/>
      <c r="K625" s="51"/>
      <c r="L625" s="48" t="s">
        <v>80</v>
      </c>
      <c r="M625" s="48" t="s">
        <v>81</v>
      </c>
      <c r="N625" s="48" t="s">
        <v>249</v>
      </c>
      <c r="O625" s="48" t="s">
        <v>250</v>
      </c>
      <c r="P625" s="48" t="s">
        <v>285</v>
      </c>
      <c r="Q625" s="48" t="s">
        <v>286</v>
      </c>
      <c r="R625" s="48" t="s">
        <v>287</v>
      </c>
      <c r="S625" s="48" t="s">
        <v>288</v>
      </c>
      <c r="T625" s="48" t="s">
        <v>289</v>
      </c>
      <c r="U625" s="48" t="s">
        <v>290</v>
      </c>
      <c r="V625" s="52"/>
    </row>
    <row r="626" spans="1:22" ht="15" thickBot="1">
      <c r="A626" s="48" t="s">
        <v>1553</v>
      </c>
      <c r="B626" s="48" t="s">
        <v>20</v>
      </c>
      <c r="C626" s="48" t="s">
        <v>74</v>
      </c>
      <c r="D626" s="49" t="s">
        <v>75</v>
      </c>
      <c r="E626" s="50">
        <v>0</v>
      </c>
      <c r="F626" s="48" t="s">
        <v>76</v>
      </c>
      <c r="G626" s="48" t="s">
        <v>284</v>
      </c>
      <c r="H626" s="48" t="s">
        <v>125</v>
      </c>
      <c r="I626" s="48" t="s">
        <v>130</v>
      </c>
      <c r="J626" s="51"/>
      <c r="K626" s="51"/>
      <c r="L626" s="48" t="s">
        <v>80</v>
      </c>
      <c r="M626" s="48" t="s">
        <v>81</v>
      </c>
      <c r="N626" s="48" t="s">
        <v>249</v>
      </c>
      <c r="O626" s="48" t="s">
        <v>250</v>
      </c>
      <c r="P626" s="48" t="s">
        <v>285</v>
      </c>
      <c r="Q626" s="48" t="s">
        <v>286</v>
      </c>
      <c r="R626" s="48" t="s">
        <v>287</v>
      </c>
      <c r="S626" s="48" t="s">
        <v>288</v>
      </c>
      <c r="T626" s="48" t="s">
        <v>289</v>
      </c>
      <c r="U626" s="48" t="s">
        <v>290</v>
      </c>
      <c r="V626" s="52"/>
    </row>
    <row r="627" spans="1:22" ht="15" thickBot="1">
      <c r="A627" s="48" t="s">
        <v>1554</v>
      </c>
      <c r="B627" s="48" t="s">
        <v>20</v>
      </c>
      <c r="C627" s="48" t="s">
        <v>74</v>
      </c>
      <c r="D627" s="49" t="s">
        <v>75</v>
      </c>
      <c r="E627" s="50">
        <v>0</v>
      </c>
      <c r="F627" s="48" t="s">
        <v>76</v>
      </c>
      <c r="G627" s="48" t="s">
        <v>284</v>
      </c>
      <c r="H627" s="48" t="s">
        <v>125</v>
      </c>
      <c r="I627" s="48" t="s">
        <v>130</v>
      </c>
      <c r="J627" s="51"/>
      <c r="K627" s="51"/>
      <c r="L627" s="48" t="s">
        <v>80</v>
      </c>
      <c r="M627" s="48" t="s">
        <v>81</v>
      </c>
      <c r="N627" s="48" t="s">
        <v>249</v>
      </c>
      <c r="O627" s="48" t="s">
        <v>250</v>
      </c>
      <c r="P627" s="48" t="s">
        <v>285</v>
      </c>
      <c r="Q627" s="48" t="s">
        <v>286</v>
      </c>
      <c r="R627" s="48" t="s">
        <v>287</v>
      </c>
      <c r="S627" s="48" t="s">
        <v>288</v>
      </c>
      <c r="T627" s="48" t="s">
        <v>289</v>
      </c>
      <c r="U627" s="48" t="s">
        <v>290</v>
      </c>
      <c r="V627" s="52"/>
    </row>
    <row r="628" spans="1:22" ht="15" thickBot="1">
      <c r="A628" s="48" t="s">
        <v>1555</v>
      </c>
      <c r="B628" s="48" t="s">
        <v>20</v>
      </c>
      <c r="C628" s="48" t="s">
        <v>74</v>
      </c>
      <c r="D628" s="49" t="s">
        <v>75</v>
      </c>
      <c r="E628" s="50">
        <v>0</v>
      </c>
      <c r="F628" s="48" t="s">
        <v>76</v>
      </c>
      <c r="G628" s="48" t="s">
        <v>284</v>
      </c>
      <c r="H628" s="48" t="s">
        <v>125</v>
      </c>
      <c r="I628" s="48" t="s">
        <v>130</v>
      </c>
      <c r="J628" s="51"/>
      <c r="K628" s="51"/>
      <c r="L628" s="48" t="s">
        <v>80</v>
      </c>
      <c r="M628" s="48" t="s">
        <v>81</v>
      </c>
      <c r="N628" s="48" t="s">
        <v>249</v>
      </c>
      <c r="O628" s="48" t="s">
        <v>250</v>
      </c>
      <c r="P628" s="48" t="s">
        <v>285</v>
      </c>
      <c r="Q628" s="48" t="s">
        <v>286</v>
      </c>
      <c r="R628" s="48" t="s">
        <v>287</v>
      </c>
      <c r="S628" s="48" t="s">
        <v>288</v>
      </c>
      <c r="T628" s="48" t="s">
        <v>289</v>
      </c>
      <c r="U628" s="48" t="s">
        <v>290</v>
      </c>
      <c r="V628" s="52"/>
    </row>
    <row r="629" spans="1:22" ht="15" thickBot="1">
      <c r="A629" s="48" t="s">
        <v>1556</v>
      </c>
      <c r="B629" s="48" t="s">
        <v>20</v>
      </c>
      <c r="C629" s="48" t="s">
        <v>74</v>
      </c>
      <c r="D629" s="49" t="s">
        <v>75</v>
      </c>
      <c r="E629" s="50">
        <v>0</v>
      </c>
      <c r="F629" s="48" t="s">
        <v>76</v>
      </c>
      <c r="G629" s="48" t="s">
        <v>284</v>
      </c>
      <c r="H629" s="48" t="s">
        <v>125</v>
      </c>
      <c r="I629" s="48" t="s">
        <v>130</v>
      </c>
      <c r="J629" s="51"/>
      <c r="K629" s="51"/>
      <c r="L629" s="48" t="s">
        <v>80</v>
      </c>
      <c r="M629" s="48" t="s">
        <v>81</v>
      </c>
      <c r="N629" s="48" t="s">
        <v>249</v>
      </c>
      <c r="O629" s="48" t="s">
        <v>250</v>
      </c>
      <c r="P629" s="48" t="s">
        <v>285</v>
      </c>
      <c r="Q629" s="48" t="s">
        <v>286</v>
      </c>
      <c r="R629" s="48" t="s">
        <v>287</v>
      </c>
      <c r="S629" s="48" t="s">
        <v>288</v>
      </c>
      <c r="T629" s="48" t="s">
        <v>289</v>
      </c>
      <c r="U629" s="48" t="s">
        <v>290</v>
      </c>
      <c r="V629" s="52"/>
    </row>
    <row r="630" spans="1:22" ht="15" thickBot="1">
      <c r="A630" s="48" t="s">
        <v>1557</v>
      </c>
      <c r="B630" s="48" t="s">
        <v>20</v>
      </c>
      <c r="C630" s="48" t="s">
        <v>74</v>
      </c>
      <c r="D630" s="49" t="s">
        <v>75</v>
      </c>
      <c r="E630" s="50">
        <v>0</v>
      </c>
      <c r="F630" s="48" t="s">
        <v>76</v>
      </c>
      <c r="G630" s="48" t="s">
        <v>284</v>
      </c>
      <c r="H630" s="48" t="s">
        <v>125</v>
      </c>
      <c r="I630" s="48" t="s">
        <v>130</v>
      </c>
      <c r="J630" s="51"/>
      <c r="K630" s="51"/>
      <c r="L630" s="48" t="s">
        <v>80</v>
      </c>
      <c r="M630" s="48" t="s">
        <v>81</v>
      </c>
      <c r="N630" s="48" t="s">
        <v>249</v>
      </c>
      <c r="O630" s="48" t="s">
        <v>250</v>
      </c>
      <c r="P630" s="48" t="s">
        <v>285</v>
      </c>
      <c r="Q630" s="48" t="s">
        <v>286</v>
      </c>
      <c r="R630" s="48" t="s">
        <v>287</v>
      </c>
      <c r="S630" s="48" t="s">
        <v>288</v>
      </c>
      <c r="T630" s="48" t="s">
        <v>289</v>
      </c>
      <c r="U630" s="48" t="s">
        <v>290</v>
      </c>
      <c r="V630" s="52"/>
    </row>
    <row r="631" spans="1:22" ht="15" thickBot="1">
      <c r="A631" s="48" t="s">
        <v>1558</v>
      </c>
      <c r="B631" s="48" t="s">
        <v>20</v>
      </c>
      <c r="C631" s="48" t="s">
        <v>74</v>
      </c>
      <c r="D631" s="49" t="s">
        <v>75</v>
      </c>
      <c r="E631" s="50">
        <v>0</v>
      </c>
      <c r="F631" s="48" t="s">
        <v>76</v>
      </c>
      <c r="G631" s="48" t="s">
        <v>284</v>
      </c>
      <c r="H631" s="48" t="s">
        <v>125</v>
      </c>
      <c r="I631" s="48" t="s">
        <v>130</v>
      </c>
      <c r="J631" s="51"/>
      <c r="K631" s="51"/>
      <c r="L631" s="48" t="s">
        <v>80</v>
      </c>
      <c r="M631" s="48" t="s">
        <v>81</v>
      </c>
      <c r="N631" s="48" t="s">
        <v>249</v>
      </c>
      <c r="O631" s="48" t="s">
        <v>250</v>
      </c>
      <c r="P631" s="48" t="s">
        <v>285</v>
      </c>
      <c r="Q631" s="48" t="s">
        <v>286</v>
      </c>
      <c r="R631" s="48" t="s">
        <v>287</v>
      </c>
      <c r="S631" s="48" t="s">
        <v>288</v>
      </c>
      <c r="T631" s="48" t="s">
        <v>289</v>
      </c>
      <c r="U631" s="48" t="s">
        <v>290</v>
      </c>
      <c r="V631" s="52"/>
    </row>
    <row r="632" spans="1:22" ht="15" thickBot="1">
      <c r="A632" s="48" t="s">
        <v>1559</v>
      </c>
      <c r="B632" s="48" t="s">
        <v>20</v>
      </c>
      <c r="C632" s="48" t="s">
        <v>74</v>
      </c>
      <c r="D632" s="49" t="s">
        <v>75</v>
      </c>
      <c r="E632" s="50">
        <v>0</v>
      </c>
      <c r="F632" s="48" t="s">
        <v>76</v>
      </c>
      <c r="G632" s="48" t="s">
        <v>284</v>
      </c>
      <c r="H632" s="48" t="s">
        <v>301</v>
      </c>
      <c r="I632" s="48" t="s">
        <v>302</v>
      </c>
      <c r="J632" s="51"/>
      <c r="K632" s="51"/>
      <c r="L632" s="48" t="s">
        <v>80</v>
      </c>
      <c r="M632" s="48" t="s">
        <v>81</v>
      </c>
      <c r="N632" s="48" t="s">
        <v>249</v>
      </c>
      <c r="O632" s="48" t="s">
        <v>250</v>
      </c>
      <c r="P632" s="48" t="s">
        <v>285</v>
      </c>
      <c r="Q632" s="48" t="s">
        <v>286</v>
      </c>
      <c r="R632" s="48" t="s">
        <v>287</v>
      </c>
      <c r="S632" s="48" t="s">
        <v>288</v>
      </c>
      <c r="T632" s="48" t="s">
        <v>289</v>
      </c>
      <c r="U632" s="48" t="s">
        <v>290</v>
      </c>
      <c r="V632" s="52"/>
    </row>
    <row r="633" spans="1:22" ht="15" thickBot="1">
      <c r="A633" s="48" t="s">
        <v>1560</v>
      </c>
      <c r="B633" s="48" t="s">
        <v>20</v>
      </c>
      <c r="C633" s="48" t="s">
        <v>74</v>
      </c>
      <c r="D633" s="49" t="s">
        <v>75</v>
      </c>
      <c r="E633" s="50">
        <v>0</v>
      </c>
      <c r="F633" s="48" t="s">
        <v>76</v>
      </c>
      <c r="G633" s="48" t="s">
        <v>284</v>
      </c>
      <c r="H633" s="48" t="s">
        <v>301</v>
      </c>
      <c r="I633" s="48" t="s">
        <v>302</v>
      </c>
      <c r="J633" s="51"/>
      <c r="K633" s="51"/>
      <c r="L633" s="48" t="s">
        <v>80</v>
      </c>
      <c r="M633" s="48" t="s">
        <v>81</v>
      </c>
      <c r="N633" s="48" t="s">
        <v>249</v>
      </c>
      <c r="O633" s="48" t="s">
        <v>250</v>
      </c>
      <c r="P633" s="48" t="s">
        <v>285</v>
      </c>
      <c r="Q633" s="48" t="s">
        <v>286</v>
      </c>
      <c r="R633" s="48" t="s">
        <v>287</v>
      </c>
      <c r="S633" s="48" t="s">
        <v>288</v>
      </c>
      <c r="T633" s="48" t="s">
        <v>289</v>
      </c>
      <c r="U633" s="48" t="s">
        <v>290</v>
      </c>
      <c r="V633" s="52"/>
    </row>
    <row r="634" spans="1:22" ht="15" thickBot="1">
      <c r="A634" s="48" t="s">
        <v>1561</v>
      </c>
      <c r="B634" s="48" t="s">
        <v>20</v>
      </c>
      <c r="C634" s="48" t="s">
        <v>74</v>
      </c>
      <c r="D634" s="49" t="s">
        <v>75</v>
      </c>
      <c r="E634" s="50">
        <v>0</v>
      </c>
      <c r="F634" s="48" t="s">
        <v>76</v>
      </c>
      <c r="G634" s="48" t="s">
        <v>284</v>
      </c>
      <c r="H634" s="48" t="s">
        <v>301</v>
      </c>
      <c r="I634" s="48" t="s">
        <v>302</v>
      </c>
      <c r="J634" s="51"/>
      <c r="K634" s="51"/>
      <c r="L634" s="48" t="s">
        <v>80</v>
      </c>
      <c r="M634" s="48" t="s">
        <v>81</v>
      </c>
      <c r="N634" s="48" t="s">
        <v>249</v>
      </c>
      <c r="O634" s="48" t="s">
        <v>250</v>
      </c>
      <c r="P634" s="48" t="s">
        <v>285</v>
      </c>
      <c r="Q634" s="48" t="s">
        <v>286</v>
      </c>
      <c r="R634" s="48" t="s">
        <v>287</v>
      </c>
      <c r="S634" s="48" t="s">
        <v>288</v>
      </c>
      <c r="T634" s="48" t="s">
        <v>289</v>
      </c>
      <c r="U634" s="48" t="s">
        <v>290</v>
      </c>
      <c r="V634" s="52"/>
    </row>
    <row r="635" spans="1:22" ht="15" thickBot="1">
      <c r="A635" s="48" t="s">
        <v>1562</v>
      </c>
      <c r="B635" s="48" t="s">
        <v>20</v>
      </c>
      <c r="C635" s="48" t="s">
        <v>74</v>
      </c>
      <c r="D635" s="49" t="s">
        <v>75</v>
      </c>
      <c r="E635" s="50">
        <v>0</v>
      </c>
      <c r="F635" s="48" t="s">
        <v>76</v>
      </c>
      <c r="G635" s="48" t="s">
        <v>284</v>
      </c>
      <c r="H635" s="48" t="s">
        <v>125</v>
      </c>
      <c r="I635" s="48" t="s">
        <v>130</v>
      </c>
      <c r="J635" s="51"/>
      <c r="K635" s="51"/>
      <c r="L635" s="48" t="s">
        <v>80</v>
      </c>
      <c r="M635" s="48" t="s">
        <v>81</v>
      </c>
      <c r="N635" s="48" t="s">
        <v>249</v>
      </c>
      <c r="O635" s="48" t="s">
        <v>250</v>
      </c>
      <c r="P635" s="48" t="s">
        <v>285</v>
      </c>
      <c r="Q635" s="48" t="s">
        <v>286</v>
      </c>
      <c r="R635" s="48" t="s">
        <v>287</v>
      </c>
      <c r="S635" s="48" t="s">
        <v>288</v>
      </c>
      <c r="T635" s="48" t="s">
        <v>289</v>
      </c>
      <c r="U635" s="48" t="s">
        <v>290</v>
      </c>
      <c r="V635" s="52"/>
    </row>
    <row r="636" spans="1:22" ht="15" thickBot="1">
      <c r="A636" s="48" t="s">
        <v>1563</v>
      </c>
      <c r="B636" s="48" t="s">
        <v>20</v>
      </c>
      <c r="C636" s="48" t="s">
        <v>74</v>
      </c>
      <c r="D636" s="49" t="s">
        <v>75</v>
      </c>
      <c r="E636" s="50">
        <v>0</v>
      </c>
      <c r="F636" s="48" t="s">
        <v>76</v>
      </c>
      <c r="G636" s="48" t="s">
        <v>284</v>
      </c>
      <c r="H636" s="48" t="s">
        <v>125</v>
      </c>
      <c r="I636" s="48" t="s">
        <v>130</v>
      </c>
      <c r="J636" s="51"/>
      <c r="K636" s="51"/>
      <c r="L636" s="48" t="s">
        <v>80</v>
      </c>
      <c r="M636" s="48" t="s">
        <v>81</v>
      </c>
      <c r="N636" s="48" t="s">
        <v>249</v>
      </c>
      <c r="O636" s="48" t="s">
        <v>250</v>
      </c>
      <c r="P636" s="48" t="s">
        <v>285</v>
      </c>
      <c r="Q636" s="48" t="s">
        <v>286</v>
      </c>
      <c r="R636" s="48" t="s">
        <v>287</v>
      </c>
      <c r="S636" s="48" t="s">
        <v>288</v>
      </c>
      <c r="T636" s="48" t="s">
        <v>289</v>
      </c>
      <c r="U636" s="48" t="s">
        <v>290</v>
      </c>
      <c r="V636" s="52"/>
    </row>
    <row r="637" spans="1:22" ht="15" thickBot="1">
      <c r="A637" s="48" t="s">
        <v>1564</v>
      </c>
      <c r="B637" s="48" t="s">
        <v>20</v>
      </c>
      <c r="C637" s="48" t="s">
        <v>74</v>
      </c>
      <c r="D637" s="49" t="s">
        <v>75</v>
      </c>
      <c r="E637" s="50">
        <v>0</v>
      </c>
      <c r="F637" s="48" t="s">
        <v>76</v>
      </c>
      <c r="G637" s="48" t="s">
        <v>284</v>
      </c>
      <c r="H637" s="48" t="s">
        <v>125</v>
      </c>
      <c r="I637" s="48" t="s">
        <v>130</v>
      </c>
      <c r="J637" s="51"/>
      <c r="K637" s="51"/>
      <c r="L637" s="48" t="s">
        <v>80</v>
      </c>
      <c r="M637" s="48" t="s">
        <v>81</v>
      </c>
      <c r="N637" s="48" t="s">
        <v>249</v>
      </c>
      <c r="O637" s="48" t="s">
        <v>250</v>
      </c>
      <c r="P637" s="48" t="s">
        <v>285</v>
      </c>
      <c r="Q637" s="48" t="s">
        <v>286</v>
      </c>
      <c r="R637" s="48" t="s">
        <v>287</v>
      </c>
      <c r="S637" s="48" t="s">
        <v>288</v>
      </c>
      <c r="T637" s="48" t="s">
        <v>289</v>
      </c>
      <c r="U637" s="48" t="s">
        <v>290</v>
      </c>
      <c r="V637" s="52"/>
    </row>
    <row r="638" spans="1:22" ht="15" thickBot="1">
      <c r="A638" s="48" t="s">
        <v>1565</v>
      </c>
      <c r="B638" s="48" t="s">
        <v>20</v>
      </c>
      <c r="C638" s="48" t="s">
        <v>74</v>
      </c>
      <c r="D638" s="49" t="s">
        <v>75</v>
      </c>
      <c r="E638" s="50">
        <v>0</v>
      </c>
      <c r="F638" s="48" t="s">
        <v>76</v>
      </c>
      <c r="G638" s="48" t="s">
        <v>284</v>
      </c>
      <c r="H638" s="48" t="s">
        <v>125</v>
      </c>
      <c r="I638" s="48" t="s">
        <v>130</v>
      </c>
      <c r="J638" s="51"/>
      <c r="K638" s="51"/>
      <c r="L638" s="48" t="s">
        <v>80</v>
      </c>
      <c r="M638" s="48" t="s">
        <v>81</v>
      </c>
      <c r="N638" s="48" t="s">
        <v>249</v>
      </c>
      <c r="O638" s="48" t="s">
        <v>250</v>
      </c>
      <c r="P638" s="48" t="s">
        <v>285</v>
      </c>
      <c r="Q638" s="48" t="s">
        <v>286</v>
      </c>
      <c r="R638" s="48" t="s">
        <v>287</v>
      </c>
      <c r="S638" s="48" t="s">
        <v>288</v>
      </c>
      <c r="T638" s="48" t="s">
        <v>289</v>
      </c>
      <c r="U638" s="48" t="s">
        <v>290</v>
      </c>
      <c r="V638" s="52"/>
    </row>
    <row r="639" spans="1:22" ht="15" thickBot="1">
      <c r="A639" s="48" t="s">
        <v>1566</v>
      </c>
      <c r="B639" s="48" t="s">
        <v>20</v>
      </c>
      <c r="C639" s="48" t="s">
        <v>74</v>
      </c>
      <c r="D639" s="49" t="s">
        <v>75</v>
      </c>
      <c r="E639" s="50">
        <v>0</v>
      </c>
      <c r="F639" s="48" t="s">
        <v>76</v>
      </c>
      <c r="G639" s="48" t="s">
        <v>284</v>
      </c>
      <c r="H639" s="48" t="s">
        <v>125</v>
      </c>
      <c r="I639" s="48" t="s">
        <v>130</v>
      </c>
      <c r="J639" s="51"/>
      <c r="K639" s="51"/>
      <c r="L639" s="48" t="s">
        <v>80</v>
      </c>
      <c r="M639" s="48" t="s">
        <v>81</v>
      </c>
      <c r="N639" s="48" t="s">
        <v>249</v>
      </c>
      <c r="O639" s="48" t="s">
        <v>250</v>
      </c>
      <c r="P639" s="48" t="s">
        <v>285</v>
      </c>
      <c r="Q639" s="48" t="s">
        <v>286</v>
      </c>
      <c r="R639" s="48" t="s">
        <v>287</v>
      </c>
      <c r="S639" s="48" t="s">
        <v>288</v>
      </c>
      <c r="T639" s="48" t="s">
        <v>289</v>
      </c>
      <c r="U639" s="48" t="s">
        <v>290</v>
      </c>
      <c r="V639" s="52"/>
    </row>
    <row r="640" spans="1:22" ht="15" thickBot="1">
      <c r="A640" s="48" t="s">
        <v>1567</v>
      </c>
      <c r="B640" s="48" t="s">
        <v>20</v>
      </c>
      <c r="C640" s="48" t="s">
        <v>74</v>
      </c>
      <c r="D640" s="49" t="s">
        <v>75</v>
      </c>
      <c r="E640" s="50">
        <v>0</v>
      </c>
      <c r="F640" s="48" t="s">
        <v>76</v>
      </c>
      <c r="G640" s="48" t="s">
        <v>284</v>
      </c>
      <c r="H640" s="48" t="s">
        <v>125</v>
      </c>
      <c r="I640" s="48" t="s">
        <v>130</v>
      </c>
      <c r="J640" s="51"/>
      <c r="K640" s="51"/>
      <c r="L640" s="48" t="s">
        <v>80</v>
      </c>
      <c r="M640" s="48" t="s">
        <v>81</v>
      </c>
      <c r="N640" s="48" t="s">
        <v>249</v>
      </c>
      <c r="O640" s="48" t="s">
        <v>250</v>
      </c>
      <c r="P640" s="48" t="s">
        <v>285</v>
      </c>
      <c r="Q640" s="48" t="s">
        <v>286</v>
      </c>
      <c r="R640" s="48" t="s">
        <v>287</v>
      </c>
      <c r="S640" s="48" t="s">
        <v>288</v>
      </c>
      <c r="T640" s="48" t="s">
        <v>289</v>
      </c>
      <c r="U640" s="48" t="s">
        <v>290</v>
      </c>
      <c r="V640" s="52"/>
    </row>
    <row r="641" spans="1:22" ht="15" thickBot="1">
      <c r="A641" s="48" t="s">
        <v>1568</v>
      </c>
      <c r="B641" s="48" t="s">
        <v>20</v>
      </c>
      <c r="C641" s="48" t="s">
        <v>74</v>
      </c>
      <c r="D641" s="49" t="s">
        <v>75</v>
      </c>
      <c r="E641" s="50">
        <v>0</v>
      </c>
      <c r="F641" s="48" t="s">
        <v>76</v>
      </c>
      <c r="G641" s="48" t="s">
        <v>284</v>
      </c>
      <c r="H641" s="48" t="s">
        <v>125</v>
      </c>
      <c r="I641" s="48" t="s">
        <v>130</v>
      </c>
      <c r="J641" s="51"/>
      <c r="K641" s="51"/>
      <c r="L641" s="48" t="s">
        <v>80</v>
      </c>
      <c r="M641" s="48" t="s">
        <v>81</v>
      </c>
      <c r="N641" s="48" t="s">
        <v>249</v>
      </c>
      <c r="O641" s="48" t="s">
        <v>250</v>
      </c>
      <c r="P641" s="48" t="s">
        <v>285</v>
      </c>
      <c r="Q641" s="48" t="s">
        <v>286</v>
      </c>
      <c r="R641" s="48" t="s">
        <v>287</v>
      </c>
      <c r="S641" s="48" t="s">
        <v>288</v>
      </c>
      <c r="T641" s="48" t="s">
        <v>289</v>
      </c>
      <c r="U641" s="48" t="s">
        <v>290</v>
      </c>
      <c r="V641" s="52"/>
    </row>
    <row r="642" spans="1:22" ht="15" thickBot="1">
      <c r="A642" s="48" t="s">
        <v>1569</v>
      </c>
      <c r="B642" s="48" t="s">
        <v>20</v>
      </c>
      <c r="C642" s="48" t="s">
        <v>74</v>
      </c>
      <c r="D642" s="49" t="s">
        <v>75</v>
      </c>
      <c r="E642" s="50">
        <v>0</v>
      </c>
      <c r="F642" s="48" t="s">
        <v>76</v>
      </c>
      <c r="G642" s="48" t="s">
        <v>284</v>
      </c>
      <c r="H642" s="48" t="s">
        <v>125</v>
      </c>
      <c r="I642" s="48" t="s">
        <v>130</v>
      </c>
      <c r="J642" s="51"/>
      <c r="K642" s="51"/>
      <c r="L642" s="48" t="s">
        <v>80</v>
      </c>
      <c r="M642" s="48" t="s">
        <v>81</v>
      </c>
      <c r="N642" s="48" t="s">
        <v>249</v>
      </c>
      <c r="O642" s="48" t="s">
        <v>250</v>
      </c>
      <c r="P642" s="48" t="s">
        <v>285</v>
      </c>
      <c r="Q642" s="48" t="s">
        <v>286</v>
      </c>
      <c r="R642" s="48" t="s">
        <v>287</v>
      </c>
      <c r="S642" s="48" t="s">
        <v>288</v>
      </c>
      <c r="T642" s="48" t="s">
        <v>289</v>
      </c>
      <c r="U642" s="48" t="s">
        <v>290</v>
      </c>
      <c r="V642" s="52"/>
    </row>
    <row r="643" spans="1:22" ht="15" thickBot="1">
      <c r="A643" s="48" t="s">
        <v>1570</v>
      </c>
      <c r="B643" s="48" t="s">
        <v>20</v>
      </c>
      <c r="C643" s="48" t="s">
        <v>74</v>
      </c>
      <c r="D643" s="49" t="s">
        <v>75</v>
      </c>
      <c r="E643" s="50">
        <v>0</v>
      </c>
      <c r="F643" s="48" t="s">
        <v>76</v>
      </c>
      <c r="G643" s="48" t="s">
        <v>284</v>
      </c>
      <c r="H643" s="48" t="s">
        <v>125</v>
      </c>
      <c r="I643" s="48" t="s">
        <v>130</v>
      </c>
      <c r="J643" s="51"/>
      <c r="K643" s="51"/>
      <c r="L643" s="48" t="s">
        <v>80</v>
      </c>
      <c r="M643" s="48" t="s">
        <v>81</v>
      </c>
      <c r="N643" s="48" t="s">
        <v>249</v>
      </c>
      <c r="O643" s="48" t="s">
        <v>250</v>
      </c>
      <c r="P643" s="48" t="s">
        <v>285</v>
      </c>
      <c r="Q643" s="48" t="s">
        <v>286</v>
      </c>
      <c r="R643" s="48" t="s">
        <v>287</v>
      </c>
      <c r="S643" s="48" t="s">
        <v>288</v>
      </c>
      <c r="T643" s="48" t="s">
        <v>289</v>
      </c>
      <c r="U643" s="48" t="s">
        <v>290</v>
      </c>
      <c r="V643" s="52"/>
    </row>
    <row r="644" spans="1:22" ht="15" thickBot="1">
      <c r="A644" s="48" t="s">
        <v>1571</v>
      </c>
      <c r="B644" s="48" t="s">
        <v>20</v>
      </c>
      <c r="C644" s="48" t="s">
        <v>74</v>
      </c>
      <c r="D644" s="49" t="s">
        <v>75</v>
      </c>
      <c r="E644" s="50">
        <v>0</v>
      </c>
      <c r="F644" s="48" t="s">
        <v>76</v>
      </c>
      <c r="G644" s="48" t="s">
        <v>284</v>
      </c>
      <c r="H644" s="48" t="s">
        <v>125</v>
      </c>
      <c r="I644" s="48" t="s">
        <v>130</v>
      </c>
      <c r="J644" s="51"/>
      <c r="K644" s="51"/>
      <c r="L644" s="48" t="s">
        <v>80</v>
      </c>
      <c r="M644" s="48" t="s">
        <v>81</v>
      </c>
      <c r="N644" s="48" t="s">
        <v>249</v>
      </c>
      <c r="O644" s="48" t="s">
        <v>250</v>
      </c>
      <c r="P644" s="48" t="s">
        <v>285</v>
      </c>
      <c r="Q644" s="48" t="s">
        <v>286</v>
      </c>
      <c r="R644" s="48" t="s">
        <v>287</v>
      </c>
      <c r="S644" s="48" t="s">
        <v>288</v>
      </c>
      <c r="T644" s="48" t="s">
        <v>289</v>
      </c>
      <c r="U644" s="48" t="s">
        <v>290</v>
      </c>
      <c r="V644" s="52"/>
    </row>
    <row r="645" spans="1:22" ht="15" thickBot="1">
      <c r="A645" s="48" t="s">
        <v>1572</v>
      </c>
      <c r="B645" s="48" t="s">
        <v>20</v>
      </c>
      <c r="C645" s="48" t="s">
        <v>74</v>
      </c>
      <c r="D645" s="49" t="s">
        <v>75</v>
      </c>
      <c r="E645" s="50">
        <v>0</v>
      </c>
      <c r="F645" s="48" t="s">
        <v>76</v>
      </c>
      <c r="G645" s="48" t="s">
        <v>284</v>
      </c>
      <c r="H645" s="48" t="s">
        <v>382</v>
      </c>
      <c r="I645" s="48" t="s">
        <v>698</v>
      </c>
      <c r="J645" s="48" t="s">
        <v>1573</v>
      </c>
      <c r="K645" s="51"/>
      <c r="L645" s="48" t="s">
        <v>80</v>
      </c>
      <c r="M645" s="48" t="s">
        <v>81</v>
      </c>
      <c r="N645" s="48" t="s">
        <v>249</v>
      </c>
      <c r="O645" s="48" t="s">
        <v>250</v>
      </c>
      <c r="P645" s="48" t="s">
        <v>285</v>
      </c>
      <c r="Q645" s="48" t="s">
        <v>286</v>
      </c>
      <c r="R645" s="48" t="s">
        <v>287</v>
      </c>
      <c r="S645" s="48" t="s">
        <v>288</v>
      </c>
      <c r="T645" s="48" t="s">
        <v>289</v>
      </c>
      <c r="U645" s="48" t="s">
        <v>290</v>
      </c>
      <c r="V645" s="52"/>
    </row>
    <row r="646" spans="1:22" ht="15" thickBot="1">
      <c r="A646" s="48" t="s">
        <v>1574</v>
      </c>
      <c r="B646" s="48" t="s">
        <v>20</v>
      </c>
      <c r="C646" s="48" t="s">
        <v>74</v>
      </c>
      <c r="D646" s="49" t="s">
        <v>75</v>
      </c>
      <c r="E646" s="50">
        <v>0</v>
      </c>
      <c r="F646" s="48" t="s">
        <v>76</v>
      </c>
      <c r="G646" s="48" t="s">
        <v>284</v>
      </c>
      <c r="H646" s="48" t="s">
        <v>301</v>
      </c>
      <c r="I646" s="48" t="s">
        <v>302</v>
      </c>
      <c r="J646" s="51"/>
      <c r="K646" s="51"/>
      <c r="L646" s="48" t="s">
        <v>80</v>
      </c>
      <c r="M646" s="48" t="s">
        <v>81</v>
      </c>
      <c r="N646" s="48" t="s">
        <v>249</v>
      </c>
      <c r="O646" s="48" t="s">
        <v>250</v>
      </c>
      <c r="P646" s="48" t="s">
        <v>285</v>
      </c>
      <c r="Q646" s="48" t="s">
        <v>286</v>
      </c>
      <c r="R646" s="48" t="s">
        <v>287</v>
      </c>
      <c r="S646" s="48" t="s">
        <v>288</v>
      </c>
      <c r="T646" s="48" t="s">
        <v>289</v>
      </c>
      <c r="U646" s="48" t="s">
        <v>290</v>
      </c>
      <c r="V646" s="52"/>
    </row>
    <row r="647" spans="1:22" ht="15" thickBot="1">
      <c r="A647" s="48" t="s">
        <v>1575</v>
      </c>
      <c r="B647" s="48" t="s">
        <v>20</v>
      </c>
      <c r="C647" s="48" t="s">
        <v>74</v>
      </c>
      <c r="D647" s="49" t="s">
        <v>75</v>
      </c>
      <c r="E647" s="50">
        <v>0</v>
      </c>
      <c r="F647" s="48" t="s">
        <v>76</v>
      </c>
      <c r="G647" s="48" t="s">
        <v>284</v>
      </c>
      <c r="H647" s="48" t="s">
        <v>125</v>
      </c>
      <c r="I647" s="48" t="s">
        <v>130</v>
      </c>
      <c r="J647" s="51"/>
      <c r="K647" s="51"/>
      <c r="L647" s="48" t="s">
        <v>80</v>
      </c>
      <c r="M647" s="48" t="s">
        <v>81</v>
      </c>
      <c r="N647" s="48" t="s">
        <v>249</v>
      </c>
      <c r="O647" s="48" t="s">
        <v>250</v>
      </c>
      <c r="P647" s="48" t="s">
        <v>285</v>
      </c>
      <c r="Q647" s="48" t="s">
        <v>286</v>
      </c>
      <c r="R647" s="48" t="s">
        <v>287</v>
      </c>
      <c r="S647" s="48" t="s">
        <v>288</v>
      </c>
      <c r="T647" s="48" t="s">
        <v>289</v>
      </c>
      <c r="U647" s="48" t="s">
        <v>290</v>
      </c>
      <c r="V647" s="52"/>
    </row>
    <row r="648" spans="1:22" ht="15" thickBot="1">
      <c r="A648" s="48" t="s">
        <v>1576</v>
      </c>
      <c r="B648" s="48" t="s">
        <v>20</v>
      </c>
      <c r="C648" s="48" t="s">
        <v>74</v>
      </c>
      <c r="D648" s="49" t="s">
        <v>75</v>
      </c>
      <c r="E648" s="50">
        <v>0</v>
      </c>
      <c r="F648" s="48" t="s">
        <v>76</v>
      </c>
      <c r="G648" s="48" t="s">
        <v>284</v>
      </c>
      <c r="H648" s="48" t="s">
        <v>125</v>
      </c>
      <c r="I648" s="48" t="s">
        <v>130</v>
      </c>
      <c r="J648" s="51"/>
      <c r="K648" s="51"/>
      <c r="L648" s="48" t="s">
        <v>80</v>
      </c>
      <c r="M648" s="48" t="s">
        <v>81</v>
      </c>
      <c r="N648" s="48" t="s">
        <v>249</v>
      </c>
      <c r="O648" s="48" t="s">
        <v>250</v>
      </c>
      <c r="P648" s="48" t="s">
        <v>285</v>
      </c>
      <c r="Q648" s="48" t="s">
        <v>286</v>
      </c>
      <c r="R648" s="48" t="s">
        <v>287</v>
      </c>
      <c r="S648" s="48" t="s">
        <v>288</v>
      </c>
      <c r="T648" s="48" t="s">
        <v>289</v>
      </c>
      <c r="U648" s="48" t="s">
        <v>290</v>
      </c>
      <c r="V648" s="52"/>
    </row>
    <row r="649" spans="1:22" ht="15" thickBot="1">
      <c r="A649" s="48" t="s">
        <v>1577</v>
      </c>
      <c r="B649" s="48" t="s">
        <v>20</v>
      </c>
      <c r="C649" s="48" t="s">
        <v>74</v>
      </c>
      <c r="D649" s="49" t="s">
        <v>75</v>
      </c>
      <c r="E649" s="50">
        <v>0</v>
      </c>
      <c r="F649" s="48" t="s">
        <v>76</v>
      </c>
      <c r="G649" s="48" t="s">
        <v>284</v>
      </c>
      <c r="H649" s="48" t="s">
        <v>125</v>
      </c>
      <c r="I649" s="48" t="s">
        <v>130</v>
      </c>
      <c r="J649" s="51"/>
      <c r="K649" s="51"/>
      <c r="L649" s="48" t="s">
        <v>80</v>
      </c>
      <c r="M649" s="48" t="s">
        <v>81</v>
      </c>
      <c r="N649" s="48" t="s">
        <v>249</v>
      </c>
      <c r="O649" s="48" t="s">
        <v>250</v>
      </c>
      <c r="P649" s="48" t="s">
        <v>285</v>
      </c>
      <c r="Q649" s="48" t="s">
        <v>286</v>
      </c>
      <c r="R649" s="48" t="s">
        <v>287</v>
      </c>
      <c r="S649" s="48" t="s">
        <v>288</v>
      </c>
      <c r="T649" s="48" t="s">
        <v>289</v>
      </c>
      <c r="U649" s="48" t="s">
        <v>290</v>
      </c>
      <c r="V649" s="52"/>
    </row>
    <row r="650" spans="1:22" ht="15" thickBot="1">
      <c r="A650" s="48" t="s">
        <v>1578</v>
      </c>
      <c r="B650" s="48" t="s">
        <v>20</v>
      </c>
      <c r="C650" s="48" t="s">
        <v>74</v>
      </c>
      <c r="D650" s="49" t="s">
        <v>75</v>
      </c>
      <c r="E650" s="50">
        <v>0</v>
      </c>
      <c r="F650" s="48" t="s">
        <v>76</v>
      </c>
      <c r="G650" s="48" t="s">
        <v>284</v>
      </c>
      <c r="H650" s="48" t="s">
        <v>125</v>
      </c>
      <c r="I650" s="48" t="s">
        <v>130</v>
      </c>
      <c r="J650" s="51"/>
      <c r="K650" s="51"/>
      <c r="L650" s="48" t="s">
        <v>80</v>
      </c>
      <c r="M650" s="48" t="s">
        <v>81</v>
      </c>
      <c r="N650" s="48" t="s">
        <v>249</v>
      </c>
      <c r="O650" s="48" t="s">
        <v>250</v>
      </c>
      <c r="P650" s="48" t="s">
        <v>285</v>
      </c>
      <c r="Q650" s="48" t="s">
        <v>286</v>
      </c>
      <c r="R650" s="48" t="s">
        <v>287</v>
      </c>
      <c r="S650" s="48" t="s">
        <v>288</v>
      </c>
      <c r="T650" s="48" t="s">
        <v>289</v>
      </c>
      <c r="U650" s="48" t="s">
        <v>290</v>
      </c>
      <c r="V650" s="52"/>
    </row>
    <row r="651" spans="1:22" ht="15" thickBot="1">
      <c r="A651" s="48" t="s">
        <v>1579</v>
      </c>
      <c r="B651" s="48" t="s">
        <v>20</v>
      </c>
      <c r="C651" s="48" t="s">
        <v>74</v>
      </c>
      <c r="D651" s="49" t="s">
        <v>75</v>
      </c>
      <c r="E651" s="50">
        <v>0</v>
      </c>
      <c r="F651" s="48" t="s">
        <v>76</v>
      </c>
      <c r="G651" s="48" t="s">
        <v>284</v>
      </c>
      <c r="H651" s="48" t="s">
        <v>125</v>
      </c>
      <c r="I651" s="48" t="s">
        <v>130</v>
      </c>
      <c r="J651" s="51"/>
      <c r="K651" s="51"/>
      <c r="L651" s="48" t="s">
        <v>80</v>
      </c>
      <c r="M651" s="48" t="s">
        <v>81</v>
      </c>
      <c r="N651" s="48" t="s">
        <v>249</v>
      </c>
      <c r="O651" s="48" t="s">
        <v>250</v>
      </c>
      <c r="P651" s="48" t="s">
        <v>285</v>
      </c>
      <c r="Q651" s="48" t="s">
        <v>286</v>
      </c>
      <c r="R651" s="48" t="s">
        <v>287</v>
      </c>
      <c r="S651" s="48" t="s">
        <v>288</v>
      </c>
      <c r="T651" s="48" t="s">
        <v>289</v>
      </c>
      <c r="U651" s="48" t="s">
        <v>290</v>
      </c>
      <c r="V651" s="52"/>
    </row>
    <row r="652" spans="1:22" ht="15" thickBot="1">
      <c r="A652" s="48" t="s">
        <v>1580</v>
      </c>
      <c r="B652" s="48" t="s">
        <v>20</v>
      </c>
      <c r="C652" s="48" t="s">
        <v>74</v>
      </c>
      <c r="D652" s="49" t="s">
        <v>75</v>
      </c>
      <c r="E652" s="50">
        <v>0</v>
      </c>
      <c r="F652" s="48" t="s">
        <v>76</v>
      </c>
      <c r="G652" s="48" t="s">
        <v>284</v>
      </c>
      <c r="H652" s="48" t="s">
        <v>125</v>
      </c>
      <c r="I652" s="48" t="s">
        <v>130</v>
      </c>
      <c r="J652" s="51"/>
      <c r="K652" s="51"/>
      <c r="L652" s="48" t="s">
        <v>80</v>
      </c>
      <c r="M652" s="48" t="s">
        <v>81</v>
      </c>
      <c r="N652" s="48" t="s">
        <v>249</v>
      </c>
      <c r="O652" s="48" t="s">
        <v>250</v>
      </c>
      <c r="P652" s="48" t="s">
        <v>285</v>
      </c>
      <c r="Q652" s="48" t="s">
        <v>286</v>
      </c>
      <c r="R652" s="48" t="s">
        <v>287</v>
      </c>
      <c r="S652" s="48" t="s">
        <v>288</v>
      </c>
      <c r="T652" s="48" t="s">
        <v>289</v>
      </c>
      <c r="U652" s="48" t="s">
        <v>290</v>
      </c>
      <c r="V652" s="52"/>
    </row>
    <row r="653" spans="1:22" ht="15" thickBot="1">
      <c r="A653" s="48" t="s">
        <v>1581</v>
      </c>
      <c r="B653" s="48" t="s">
        <v>20</v>
      </c>
      <c r="C653" s="48" t="s">
        <v>74</v>
      </c>
      <c r="D653" s="49" t="s">
        <v>75</v>
      </c>
      <c r="E653" s="50">
        <v>0</v>
      </c>
      <c r="F653" s="48" t="s">
        <v>76</v>
      </c>
      <c r="G653" s="48" t="s">
        <v>284</v>
      </c>
      <c r="H653" s="48" t="s">
        <v>125</v>
      </c>
      <c r="I653" s="48" t="s">
        <v>130</v>
      </c>
      <c r="J653" s="51"/>
      <c r="K653" s="51"/>
      <c r="L653" s="48" t="s">
        <v>80</v>
      </c>
      <c r="M653" s="48" t="s">
        <v>81</v>
      </c>
      <c r="N653" s="48" t="s">
        <v>249</v>
      </c>
      <c r="O653" s="48" t="s">
        <v>250</v>
      </c>
      <c r="P653" s="48" t="s">
        <v>285</v>
      </c>
      <c r="Q653" s="48" t="s">
        <v>286</v>
      </c>
      <c r="R653" s="48" t="s">
        <v>287</v>
      </c>
      <c r="S653" s="48" t="s">
        <v>288</v>
      </c>
      <c r="T653" s="48" t="s">
        <v>289</v>
      </c>
      <c r="U653" s="48" t="s">
        <v>290</v>
      </c>
      <c r="V653" s="52"/>
    </row>
    <row r="654" spans="1:22" ht="15" thickBot="1">
      <c r="A654" s="48" t="s">
        <v>1582</v>
      </c>
      <c r="B654" s="48" t="s">
        <v>20</v>
      </c>
      <c r="C654" s="48" t="s">
        <v>74</v>
      </c>
      <c r="D654" s="49" t="s">
        <v>75</v>
      </c>
      <c r="E654" s="50">
        <v>0</v>
      </c>
      <c r="F654" s="48" t="s">
        <v>76</v>
      </c>
      <c r="G654" s="48" t="s">
        <v>284</v>
      </c>
      <c r="H654" s="48" t="s">
        <v>125</v>
      </c>
      <c r="I654" s="48" t="s">
        <v>130</v>
      </c>
      <c r="J654" s="51"/>
      <c r="K654" s="51"/>
      <c r="L654" s="48" t="s">
        <v>80</v>
      </c>
      <c r="M654" s="48" t="s">
        <v>81</v>
      </c>
      <c r="N654" s="48" t="s">
        <v>249</v>
      </c>
      <c r="O654" s="48" t="s">
        <v>250</v>
      </c>
      <c r="P654" s="48" t="s">
        <v>285</v>
      </c>
      <c r="Q654" s="48" t="s">
        <v>286</v>
      </c>
      <c r="R654" s="48" t="s">
        <v>287</v>
      </c>
      <c r="S654" s="48" t="s">
        <v>288</v>
      </c>
      <c r="T654" s="48" t="s">
        <v>289</v>
      </c>
      <c r="U654" s="48" t="s">
        <v>290</v>
      </c>
      <c r="V654" s="52"/>
    </row>
    <row r="655" spans="1:22" ht="15" thickBot="1">
      <c r="A655" s="48" t="s">
        <v>1583</v>
      </c>
      <c r="B655" s="48" t="s">
        <v>20</v>
      </c>
      <c r="C655" s="48" t="s">
        <v>74</v>
      </c>
      <c r="D655" s="49" t="s">
        <v>75</v>
      </c>
      <c r="E655" s="50">
        <v>0</v>
      </c>
      <c r="F655" s="48" t="s">
        <v>76</v>
      </c>
      <c r="G655" s="48" t="s">
        <v>284</v>
      </c>
      <c r="H655" s="48" t="s">
        <v>125</v>
      </c>
      <c r="I655" s="48" t="s">
        <v>130</v>
      </c>
      <c r="J655" s="51"/>
      <c r="K655" s="51"/>
      <c r="L655" s="48" t="s">
        <v>80</v>
      </c>
      <c r="M655" s="48" t="s">
        <v>81</v>
      </c>
      <c r="N655" s="48" t="s">
        <v>249</v>
      </c>
      <c r="O655" s="48" t="s">
        <v>250</v>
      </c>
      <c r="P655" s="48" t="s">
        <v>285</v>
      </c>
      <c r="Q655" s="48" t="s">
        <v>286</v>
      </c>
      <c r="R655" s="48" t="s">
        <v>287</v>
      </c>
      <c r="S655" s="48" t="s">
        <v>288</v>
      </c>
      <c r="T655" s="48" t="s">
        <v>289</v>
      </c>
      <c r="U655" s="48" t="s">
        <v>290</v>
      </c>
      <c r="V655" s="52"/>
    </row>
    <row r="656" spans="1:22" ht="15" thickBot="1">
      <c r="A656" s="48" t="s">
        <v>1584</v>
      </c>
      <c r="B656" s="48" t="s">
        <v>20</v>
      </c>
      <c r="C656" s="48" t="s">
        <v>74</v>
      </c>
      <c r="D656" s="49" t="s">
        <v>75</v>
      </c>
      <c r="E656" s="50">
        <v>0</v>
      </c>
      <c r="F656" s="48" t="s">
        <v>76</v>
      </c>
      <c r="G656" s="48" t="s">
        <v>284</v>
      </c>
      <c r="H656" s="48" t="s">
        <v>125</v>
      </c>
      <c r="I656" s="48" t="s">
        <v>130</v>
      </c>
      <c r="J656" s="51"/>
      <c r="K656" s="51"/>
      <c r="L656" s="48" t="s">
        <v>80</v>
      </c>
      <c r="M656" s="48" t="s">
        <v>81</v>
      </c>
      <c r="N656" s="48" t="s">
        <v>249</v>
      </c>
      <c r="O656" s="48" t="s">
        <v>250</v>
      </c>
      <c r="P656" s="48" t="s">
        <v>285</v>
      </c>
      <c r="Q656" s="48" t="s">
        <v>286</v>
      </c>
      <c r="R656" s="48" t="s">
        <v>287</v>
      </c>
      <c r="S656" s="48" t="s">
        <v>288</v>
      </c>
      <c r="T656" s="48" t="s">
        <v>289</v>
      </c>
      <c r="U656" s="48" t="s">
        <v>290</v>
      </c>
      <c r="V656" s="52"/>
    </row>
    <row r="657" spans="1:22" ht="15" thickBot="1">
      <c r="A657" s="48" t="s">
        <v>1585</v>
      </c>
      <c r="B657" s="48" t="s">
        <v>20</v>
      </c>
      <c r="C657" s="48" t="s">
        <v>74</v>
      </c>
      <c r="D657" s="49" t="s">
        <v>75</v>
      </c>
      <c r="E657" s="50">
        <v>0</v>
      </c>
      <c r="F657" s="48" t="s">
        <v>76</v>
      </c>
      <c r="G657" s="48" t="s">
        <v>284</v>
      </c>
      <c r="H657" s="48" t="s">
        <v>125</v>
      </c>
      <c r="I657" s="48" t="s">
        <v>130</v>
      </c>
      <c r="J657" s="51"/>
      <c r="K657" s="51"/>
      <c r="L657" s="48" t="s">
        <v>80</v>
      </c>
      <c r="M657" s="48" t="s">
        <v>81</v>
      </c>
      <c r="N657" s="48" t="s">
        <v>249</v>
      </c>
      <c r="O657" s="48" t="s">
        <v>250</v>
      </c>
      <c r="P657" s="48" t="s">
        <v>285</v>
      </c>
      <c r="Q657" s="48" t="s">
        <v>286</v>
      </c>
      <c r="R657" s="48" t="s">
        <v>287</v>
      </c>
      <c r="S657" s="48" t="s">
        <v>288</v>
      </c>
      <c r="T657" s="48" t="s">
        <v>289</v>
      </c>
      <c r="U657" s="48" t="s">
        <v>290</v>
      </c>
      <c r="V657" s="52"/>
    </row>
    <row r="658" spans="1:22" ht="15" thickBot="1">
      <c r="A658" s="48" t="s">
        <v>1586</v>
      </c>
      <c r="B658" s="48" t="s">
        <v>20</v>
      </c>
      <c r="C658" s="48" t="s">
        <v>74</v>
      </c>
      <c r="D658" s="49" t="s">
        <v>75</v>
      </c>
      <c r="E658" s="50">
        <v>0</v>
      </c>
      <c r="F658" s="48" t="s">
        <v>76</v>
      </c>
      <c r="G658" s="48" t="s">
        <v>284</v>
      </c>
      <c r="H658" s="48" t="s">
        <v>125</v>
      </c>
      <c r="I658" s="48" t="s">
        <v>130</v>
      </c>
      <c r="J658" s="51"/>
      <c r="K658" s="51"/>
      <c r="L658" s="48" t="s">
        <v>80</v>
      </c>
      <c r="M658" s="48" t="s">
        <v>81</v>
      </c>
      <c r="N658" s="48" t="s">
        <v>249</v>
      </c>
      <c r="O658" s="48" t="s">
        <v>250</v>
      </c>
      <c r="P658" s="48" t="s">
        <v>285</v>
      </c>
      <c r="Q658" s="48" t="s">
        <v>286</v>
      </c>
      <c r="R658" s="48" t="s">
        <v>287</v>
      </c>
      <c r="S658" s="48" t="s">
        <v>288</v>
      </c>
      <c r="T658" s="48" t="s">
        <v>289</v>
      </c>
      <c r="U658" s="48" t="s">
        <v>290</v>
      </c>
      <c r="V658" s="52"/>
    </row>
    <row r="659" spans="1:22" ht="15" thickBot="1">
      <c r="A659" s="48" t="s">
        <v>1587</v>
      </c>
      <c r="B659" s="48" t="s">
        <v>20</v>
      </c>
      <c r="C659" s="48" t="s">
        <v>74</v>
      </c>
      <c r="D659" s="49" t="s">
        <v>75</v>
      </c>
      <c r="E659" s="53">
        <v>69910.559999999998</v>
      </c>
      <c r="F659" s="48" t="s">
        <v>76</v>
      </c>
      <c r="G659" s="48" t="s">
        <v>284</v>
      </c>
      <c r="H659" s="48" t="s">
        <v>95</v>
      </c>
      <c r="I659" s="48" t="s">
        <v>130</v>
      </c>
      <c r="J659" s="51"/>
      <c r="K659" s="51"/>
      <c r="L659" s="48" t="s">
        <v>80</v>
      </c>
      <c r="M659" s="48" t="s">
        <v>81</v>
      </c>
      <c r="N659" s="48" t="s">
        <v>249</v>
      </c>
      <c r="O659" s="48" t="s">
        <v>250</v>
      </c>
      <c r="P659" s="48" t="s">
        <v>285</v>
      </c>
      <c r="Q659" s="48" t="s">
        <v>286</v>
      </c>
      <c r="R659" s="48" t="s">
        <v>287</v>
      </c>
      <c r="S659" s="48" t="s">
        <v>288</v>
      </c>
      <c r="T659" s="48" t="s">
        <v>289</v>
      </c>
      <c r="U659" s="48" t="s">
        <v>290</v>
      </c>
      <c r="V659" s="52"/>
    </row>
    <row r="660" spans="1:22" ht="15" thickBot="1">
      <c r="A660" s="48" t="s">
        <v>1588</v>
      </c>
      <c r="B660" s="48" t="s">
        <v>20</v>
      </c>
      <c r="C660" s="48" t="s">
        <v>74</v>
      </c>
      <c r="D660" s="49" t="s">
        <v>75</v>
      </c>
      <c r="E660" s="53">
        <v>50714.54</v>
      </c>
      <c r="F660" s="48" t="s">
        <v>76</v>
      </c>
      <c r="G660" s="48" t="s">
        <v>405</v>
      </c>
      <c r="H660" s="48" t="s">
        <v>95</v>
      </c>
      <c r="I660" s="48" t="s">
        <v>130</v>
      </c>
      <c r="J660" s="51"/>
      <c r="K660" s="48" t="s">
        <v>406</v>
      </c>
      <c r="L660" s="48" t="s">
        <v>80</v>
      </c>
      <c r="M660" s="48" t="s">
        <v>81</v>
      </c>
      <c r="N660" s="48" t="s">
        <v>249</v>
      </c>
      <c r="O660" s="48" t="s">
        <v>250</v>
      </c>
      <c r="P660" s="48" t="s">
        <v>285</v>
      </c>
      <c r="Q660" s="48" t="s">
        <v>286</v>
      </c>
      <c r="R660" s="48" t="s">
        <v>407</v>
      </c>
      <c r="S660" s="48" t="s">
        <v>408</v>
      </c>
      <c r="T660" s="48" t="s">
        <v>409</v>
      </c>
      <c r="U660" s="48" t="s">
        <v>410</v>
      </c>
      <c r="V660" s="52"/>
    </row>
    <row r="661" spans="1:22" ht="15" thickBot="1">
      <c r="A661" s="48" t="s">
        <v>1589</v>
      </c>
      <c r="B661" s="48" t="s">
        <v>20</v>
      </c>
      <c r="C661" s="48" t="s">
        <v>74</v>
      </c>
      <c r="D661" s="49" t="s">
        <v>75</v>
      </c>
      <c r="E661" s="50">
        <v>0</v>
      </c>
      <c r="F661" s="48" t="s">
        <v>1034</v>
      </c>
      <c r="G661" s="48" t="s">
        <v>1590</v>
      </c>
      <c r="H661" s="48" t="s">
        <v>95</v>
      </c>
      <c r="I661" s="48" t="s">
        <v>105</v>
      </c>
      <c r="J661" s="51"/>
      <c r="K661" s="51"/>
      <c r="L661" s="48" t="s">
        <v>80</v>
      </c>
      <c r="M661" s="48" t="s">
        <v>81</v>
      </c>
      <c r="N661" s="48" t="s">
        <v>249</v>
      </c>
      <c r="O661" s="48" t="s">
        <v>250</v>
      </c>
      <c r="P661" s="48" t="s">
        <v>285</v>
      </c>
      <c r="Q661" s="48" t="s">
        <v>286</v>
      </c>
      <c r="R661" s="48" t="s">
        <v>407</v>
      </c>
      <c r="S661" s="48" t="s">
        <v>408</v>
      </c>
      <c r="T661" s="48" t="s">
        <v>1591</v>
      </c>
      <c r="U661" s="48" t="s">
        <v>408</v>
      </c>
      <c r="V661" s="52"/>
    </row>
    <row r="662" spans="1:22" ht="15" thickBot="1">
      <c r="A662" s="48" t="s">
        <v>1592</v>
      </c>
      <c r="B662" s="48" t="s">
        <v>20</v>
      </c>
      <c r="C662" s="48" t="s">
        <v>74</v>
      </c>
      <c r="D662" s="49" t="s">
        <v>75</v>
      </c>
      <c r="E662" s="53">
        <v>146915.12</v>
      </c>
      <c r="F662" s="48" t="s">
        <v>76</v>
      </c>
      <c r="G662" s="48" t="s">
        <v>1593</v>
      </c>
      <c r="H662" s="48" t="s">
        <v>258</v>
      </c>
      <c r="I662" s="48" t="s">
        <v>1594</v>
      </c>
      <c r="J662" s="51"/>
      <c r="K662" s="48" t="s">
        <v>1595</v>
      </c>
      <c r="L662" s="48" t="s">
        <v>80</v>
      </c>
      <c r="M662" s="48" t="s">
        <v>81</v>
      </c>
      <c r="N662" s="48" t="s">
        <v>249</v>
      </c>
      <c r="O662" s="48" t="s">
        <v>250</v>
      </c>
      <c r="P662" s="48" t="s">
        <v>285</v>
      </c>
      <c r="Q662" s="48" t="s">
        <v>286</v>
      </c>
      <c r="R662" s="48" t="s">
        <v>407</v>
      </c>
      <c r="S662" s="48" t="s">
        <v>408</v>
      </c>
      <c r="T662" s="48" t="s">
        <v>1591</v>
      </c>
      <c r="U662" s="48" t="s">
        <v>408</v>
      </c>
      <c r="V662" s="52"/>
    </row>
    <row r="663" spans="1:22" ht="15" thickBot="1">
      <c r="A663" s="48" t="s">
        <v>1596</v>
      </c>
      <c r="B663" s="48" t="s">
        <v>20</v>
      </c>
      <c r="C663" s="48" t="s">
        <v>74</v>
      </c>
      <c r="D663" s="49" t="s">
        <v>75</v>
      </c>
      <c r="E663" s="50">
        <v>0</v>
      </c>
      <c r="F663" s="48" t="s">
        <v>76</v>
      </c>
      <c r="G663" s="48" t="s">
        <v>1593</v>
      </c>
      <c r="H663" s="48" t="s">
        <v>95</v>
      </c>
      <c r="I663" s="48" t="s">
        <v>130</v>
      </c>
      <c r="J663" s="51"/>
      <c r="K663" s="48" t="s">
        <v>1595</v>
      </c>
      <c r="L663" s="48" t="s">
        <v>80</v>
      </c>
      <c r="M663" s="48" t="s">
        <v>81</v>
      </c>
      <c r="N663" s="48" t="s">
        <v>249</v>
      </c>
      <c r="O663" s="48" t="s">
        <v>250</v>
      </c>
      <c r="P663" s="48" t="s">
        <v>285</v>
      </c>
      <c r="Q663" s="48" t="s">
        <v>286</v>
      </c>
      <c r="R663" s="48" t="s">
        <v>407</v>
      </c>
      <c r="S663" s="48" t="s">
        <v>408</v>
      </c>
      <c r="T663" s="48" t="s">
        <v>1591</v>
      </c>
      <c r="U663" s="48" t="s">
        <v>408</v>
      </c>
      <c r="V663" s="52"/>
    </row>
    <row r="664" spans="1:22" ht="15" thickBot="1">
      <c r="A664" s="48" t="s">
        <v>1597</v>
      </c>
      <c r="B664" s="48" t="s">
        <v>20</v>
      </c>
      <c r="C664" s="48" t="s">
        <v>74</v>
      </c>
      <c r="D664" s="49" t="s">
        <v>75</v>
      </c>
      <c r="E664" s="53">
        <v>98781.82</v>
      </c>
      <c r="F664" s="48" t="s">
        <v>76</v>
      </c>
      <c r="G664" s="48" t="s">
        <v>1593</v>
      </c>
      <c r="H664" s="48" t="s">
        <v>95</v>
      </c>
      <c r="I664" s="48" t="s">
        <v>130</v>
      </c>
      <c r="J664" s="51"/>
      <c r="K664" s="48" t="s">
        <v>1595</v>
      </c>
      <c r="L664" s="48" t="s">
        <v>80</v>
      </c>
      <c r="M664" s="48" t="s">
        <v>81</v>
      </c>
      <c r="N664" s="48" t="s">
        <v>249</v>
      </c>
      <c r="O664" s="48" t="s">
        <v>250</v>
      </c>
      <c r="P664" s="48" t="s">
        <v>285</v>
      </c>
      <c r="Q664" s="48" t="s">
        <v>286</v>
      </c>
      <c r="R664" s="48" t="s">
        <v>407</v>
      </c>
      <c r="S664" s="48" t="s">
        <v>408</v>
      </c>
      <c r="T664" s="48" t="s">
        <v>1591</v>
      </c>
      <c r="U664" s="48" t="s">
        <v>408</v>
      </c>
      <c r="V664" s="52"/>
    </row>
    <row r="665" spans="1:22" ht="15" thickBot="1">
      <c r="A665" s="48" t="s">
        <v>1598</v>
      </c>
      <c r="B665" s="48" t="s">
        <v>20</v>
      </c>
      <c r="C665" s="48" t="s">
        <v>74</v>
      </c>
      <c r="D665" s="49" t="s">
        <v>75</v>
      </c>
      <c r="E665" s="53">
        <v>60283.63</v>
      </c>
      <c r="F665" s="48" t="s">
        <v>76</v>
      </c>
      <c r="G665" s="48" t="s">
        <v>1599</v>
      </c>
      <c r="H665" s="48" t="s">
        <v>95</v>
      </c>
      <c r="I665" s="48" t="s">
        <v>130</v>
      </c>
      <c r="J665" s="51"/>
      <c r="K665" s="51"/>
      <c r="L665" s="48" t="s">
        <v>80</v>
      </c>
      <c r="M665" s="48" t="s">
        <v>81</v>
      </c>
      <c r="N665" s="48" t="s">
        <v>249</v>
      </c>
      <c r="O665" s="48" t="s">
        <v>250</v>
      </c>
      <c r="P665" s="48" t="s">
        <v>285</v>
      </c>
      <c r="Q665" s="48" t="s">
        <v>286</v>
      </c>
      <c r="R665" s="48" t="s">
        <v>420</v>
      </c>
      <c r="S665" s="48" t="s">
        <v>421</v>
      </c>
      <c r="T665" s="48" t="s">
        <v>1600</v>
      </c>
      <c r="U665" s="48" t="s">
        <v>477</v>
      </c>
      <c r="V665" s="52"/>
    </row>
    <row r="666" spans="1:22" ht="15" thickBot="1">
      <c r="A666" s="48" t="s">
        <v>1601</v>
      </c>
      <c r="B666" s="48" t="s">
        <v>20</v>
      </c>
      <c r="C666" s="48" t="s">
        <v>74</v>
      </c>
      <c r="D666" s="49" t="s">
        <v>75</v>
      </c>
      <c r="E666" s="53">
        <v>124389.13</v>
      </c>
      <c r="F666" s="48" t="s">
        <v>76</v>
      </c>
      <c r="G666" s="48" t="s">
        <v>435</v>
      </c>
      <c r="H666" s="48" t="s">
        <v>258</v>
      </c>
      <c r="I666" s="48" t="s">
        <v>1232</v>
      </c>
      <c r="J666" s="51"/>
      <c r="K666" s="51"/>
      <c r="L666" s="48" t="s">
        <v>80</v>
      </c>
      <c r="M666" s="48" t="s">
        <v>81</v>
      </c>
      <c r="N666" s="48" t="s">
        <v>249</v>
      </c>
      <c r="O666" s="48" t="s">
        <v>250</v>
      </c>
      <c r="P666" s="48" t="s">
        <v>285</v>
      </c>
      <c r="Q666" s="48" t="s">
        <v>286</v>
      </c>
      <c r="R666" s="48" t="s">
        <v>420</v>
      </c>
      <c r="S666" s="48" t="s">
        <v>421</v>
      </c>
      <c r="T666" s="48" t="s">
        <v>438</v>
      </c>
      <c r="U666" s="48" t="s">
        <v>439</v>
      </c>
      <c r="V666" s="52"/>
    </row>
    <row r="667" spans="1:22" ht="15" thickBot="1">
      <c r="A667" s="48" t="s">
        <v>1602</v>
      </c>
      <c r="B667" s="48" t="s">
        <v>20</v>
      </c>
      <c r="C667" s="48" t="s">
        <v>74</v>
      </c>
      <c r="D667" s="49" t="s">
        <v>75</v>
      </c>
      <c r="E667" s="50">
        <v>0</v>
      </c>
      <c r="F667" s="48" t="s">
        <v>76</v>
      </c>
      <c r="G667" s="48" t="s">
        <v>442</v>
      </c>
      <c r="H667" s="48" t="s">
        <v>125</v>
      </c>
      <c r="I667" s="48" t="s">
        <v>443</v>
      </c>
      <c r="J667" s="51"/>
      <c r="K667" s="51"/>
      <c r="L667" s="48" t="s">
        <v>80</v>
      </c>
      <c r="M667" s="48" t="s">
        <v>81</v>
      </c>
      <c r="N667" s="48" t="s">
        <v>249</v>
      </c>
      <c r="O667" s="48" t="s">
        <v>250</v>
      </c>
      <c r="P667" s="48" t="s">
        <v>285</v>
      </c>
      <c r="Q667" s="48" t="s">
        <v>286</v>
      </c>
      <c r="R667" s="48" t="s">
        <v>420</v>
      </c>
      <c r="S667" s="48" t="s">
        <v>421</v>
      </c>
      <c r="T667" s="48" t="s">
        <v>438</v>
      </c>
      <c r="U667" s="48" t="s">
        <v>439</v>
      </c>
      <c r="V667" s="52"/>
    </row>
    <row r="668" spans="1:22" ht="15" thickBot="1">
      <c r="A668" s="48" t="s">
        <v>1603</v>
      </c>
      <c r="B668" s="48" t="s">
        <v>20</v>
      </c>
      <c r="C668" s="48" t="s">
        <v>74</v>
      </c>
      <c r="D668" s="49" t="s">
        <v>75</v>
      </c>
      <c r="E668" s="53">
        <v>86720.5</v>
      </c>
      <c r="F668" s="48" t="s">
        <v>76</v>
      </c>
      <c r="G668" s="48" t="s">
        <v>446</v>
      </c>
      <c r="H668" s="48" t="s">
        <v>113</v>
      </c>
      <c r="I668" s="48" t="s">
        <v>130</v>
      </c>
      <c r="J668" s="51"/>
      <c r="K668" s="51"/>
      <c r="L668" s="48" t="s">
        <v>80</v>
      </c>
      <c r="M668" s="48" t="s">
        <v>81</v>
      </c>
      <c r="N668" s="48" t="s">
        <v>249</v>
      </c>
      <c r="O668" s="48" t="s">
        <v>250</v>
      </c>
      <c r="P668" s="48" t="s">
        <v>285</v>
      </c>
      <c r="Q668" s="48" t="s">
        <v>286</v>
      </c>
      <c r="R668" s="48" t="s">
        <v>448</v>
      </c>
      <c r="S668" s="48" t="s">
        <v>449</v>
      </c>
      <c r="T668" s="48" t="s">
        <v>450</v>
      </c>
      <c r="U668" s="48" t="s">
        <v>451</v>
      </c>
      <c r="V668" s="52"/>
    </row>
    <row r="669" spans="1:22" ht="15" thickBot="1">
      <c r="A669" s="48" t="s">
        <v>1604</v>
      </c>
      <c r="B669" s="48" t="s">
        <v>20</v>
      </c>
      <c r="C669" s="48" t="s">
        <v>74</v>
      </c>
      <c r="D669" s="49" t="s">
        <v>75</v>
      </c>
      <c r="E669" s="53">
        <v>105317.73</v>
      </c>
      <c r="F669" s="48" t="s">
        <v>76</v>
      </c>
      <c r="G669" s="48" t="s">
        <v>446</v>
      </c>
      <c r="H669" s="48" t="s">
        <v>258</v>
      </c>
      <c r="I669" s="48" t="s">
        <v>453</v>
      </c>
      <c r="J669" s="51"/>
      <c r="K669" s="51"/>
      <c r="L669" s="48" t="s">
        <v>80</v>
      </c>
      <c r="M669" s="48" t="s">
        <v>81</v>
      </c>
      <c r="N669" s="48" t="s">
        <v>249</v>
      </c>
      <c r="O669" s="48" t="s">
        <v>250</v>
      </c>
      <c r="P669" s="48" t="s">
        <v>285</v>
      </c>
      <c r="Q669" s="48" t="s">
        <v>286</v>
      </c>
      <c r="R669" s="48" t="s">
        <v>448</v>
      </c>
      <c r="S669" s="48" t="s">
        <v>449</v>
      </c>
      <c r="T669" s="48" t="s">
        <v>450</v>
      </c>
      <c r="U669" s="48" t="s">
        <v>451</v>
      </c>
      <c r="V669" s="52"/>
    </row>
    <row r="670" spans="1:22" ht="15" thickBot="1">
      <c r="A670" s="48" t="s">
        <v>1605</v>
      </c>
      <c r="B670" s="48" t="s">
        <v>20</v>
      </c>
      <c r="C670" s="48" t="s">
        <v>74</v>
      </c>
      <c r="D670" s="49" t="s">
        <v>75</v>
      </c>
      <c r="E670" s="53">
        <v>135550.56</v>
      </c>
      <c r="F670" s="48" t="s">
        <v>76</v>
      </c>
      <c r="G670" s="48" t="s">
        <v>446</v>
      </c>
      <c r="H670" s="48" t="s">
        <v>258</v>
      </c>
      <c r="I670" s="48" t="s">
        <v>453</v>
      </c>
      <c r="J670" s="51"/>
      <c r="K670" s="51"/>
      <c r="L670" s="48" t="s">
        <v>80</v>
      </c>
      <c r="M670" s="48" t="s">
        <v>81</v>
      </c>
      <c r="N670" s="48" t="s">
        <v>249</v>
      </c>
      <c r="O670" s="48" t="s">
        <v>250</v>
      </c>
      <c r="P670" s="48" t="s">
        <v>285</v>
      </c>
      <c r="Q670" s="48" t="s">
        <v>286</v>
      </c>
      <c r="R670" s="48" t="s">
        <v>448</v>
      </c>
      <c r="S670" s="48" t="s">
        <v>449</v>
      </c>
      <c r="T670" s="48" t="s">
        <v>450</v>
      </c>
      <c r="U670" s="48" t="s">
        <v>451</v>
      </c>
      <c r="V670" s="52"/>
    </row>
    <row r="671" spans="1:22" ht="15" thickBot="1">
      <c r="A671" s="48" t="s">
        <v>1606</v>
      </c>
      <c r="B671" s="48" t="s">
        <v>20</v>
      </c>
      <c r="C671" s="48" t="s">
        <v>74</v>
      </c>
      <c r="D671" s="49" t="s">
        <v>75</v>
      </c>
      <c r="E671" s="53">
        <v>88888.51</v>
      </c>
      <c r="F671" s="48" t="s">
        <v>1081</v>
      </c>
      <c r="G671" s="48" t="s">
        <v>1607</v>
      </c>
      <c r="H671" s="48" t="s">
        <v>113</v>
      </c>
      <c r="I671" s="48" t="s">
        <v>105</v>
      </c>
      <c r="J671" s="51"/>
      <c r="K671" s="51"/>
      <c r="L671" s="48" t="s">
        <v>80</v>
      </c>
      <c r="M671" s="48" t="s">
        <v>81</v>
      </c>
      <c r="N671" s="48" t="s">
        <v>249</v>
      </c>
      <c r="O671" s="48" t="s">
        <v>250</v>
      </c>
      <c r="P671" s="48" t="s">
        <v>285</v>
      </c>
      <c r="Q671" s="48" t="s">
        <v>286</v>
      </c>
      <c r="R671" s="48" t="s">
        <v>448</v>
      </c>
      <c r="S671" s="48" t="s">
        <v>449</v>
      </c>
      <c r="T671" s="48" t="s">
        <v>467</v>
      </c>
      <c r="U671" s="48" t="s">
        <v>468</v>
      </c>
      <c r="V671" s="52"/>
    </row>
    <row r="672" spans="1:22" ht="15" thickBot="1">
      <c r="A672" s="48" t="s">
        <v>1608</v>
      </c>
      <c r="B672" s="48" t="s">
        <v>20</v>
      </c>
      <c r="C672" s="48" t="s">
        <v>74</v>
      </c>
      <c r="D672" s="49" t="s">
        <v>75</v>
      </c>
      <c r="E672" s="53">
        <v>142412.79999999999</v>
      </c>
      <c r="F672" s="48" t="s">
        <v>76</v>
      </c>
      <c r="G672" s="48" t="s">
        <v>465</v>
      </c>
      <c r="H672" s="48" t="s">
        <v>258</v>
      </c>
      <c r="I672" s="48" t="s">
        <v>466</v>
      </c>
      <c r="J672" s="51"/>
      <c r="K672" s="51"/>
      <c r="L672" s="48" t="s">
        <v>80</v>
      </c>
      <c r="M672" s="48" t="s">
        <v>81</v>
      </c>
      <c r="N672" s="48" t="s">
        <v>249</v>
      </c>
      <c r="O672" s="48" t="s">
        <v>250</v>
      </c>
      <c r="P672" s="48" t="s">
        <v>285</v>
      </c>
      <c r="Q672" s="48" t="s">
        <v>286</v>
      </c>
      <c r="R672" s="48" t="s">
        <v>448</v>
      </c>
      <c r="S672" s="48" t="s">
        <v>449</v>
      </c>
      <c r="T672" s="48" t="s">
        <v>467</v>
      </c>
      <c r="U672" s="48" t="s">
        <v>468</v>
      </c>
      <c r="V672" s="52"/>
    </row>
    <row r="673" spans="1:22" ht="15" thickBot="1">
      <c r="A673" s="48" t="s">
        <v>1609</v>
      </c>
      <c r="B673" s="48" t="s">
        <v>20</v>
      </c>
      <c r="C673" s="48" t="s">
        <v>74</v>
      </c>
      <c r="D673" s="49" t="s">
        <v>75</v>
      </c>
      <c r="E673" s="53">
        <v>138939.32</v>
      </c>
      <c r="F673" s="48" t="s">
        <v>76</v>
      </c>
      <c r="G673" s="48" t="s">
        <v>465</v>
      </c>
      <c r="H673" s="48" t="s">
        <v>258</v>
      </c>
      <c r="I673" s="48" t="s">
        <v>466</v>
      </c>
      <c r="J673" s="51"/>
      <c r="K673" s="51"/>
      <c r="L673" s="48" t="s">
        <v>80</v>
      </c>
      <c r="M673" s="48" t="s">
        <v>81</v>
      </c>
      <c r="N673" s="48" t="s">
        <v>249</v>
      </c>
      <c r="O673" s="48" t="s">
        <v>250</v>
      </c>
      <c r="P673" s="48" t="s">
        <v>285</v>
      </c>
      <c r="Q673" s="48" t="s">
        <v>286</v>
      </c>
      <c r="R673" s="48" t="s">
        <v>448</v>
      </c>
      <c r="S673" s="48" t="s">
        <v>449</v>
      </c>
      <c r="T673" s="48" t="s">
        <v>467</v>
      </c>
      <c r="U673" s="48" t="s">
        <v>468</v>
      </c>
      <c r="V673" s="52"/>
    </row>
    <row r="674" spans="1:22" ht="15" thickBot="1">
      <c r="A674" s="48" t="s">
        <v>1610</v>
      </c>
      <c r="B674" s="48" t="s">
        <v>20</v>
      </c>
      <c r="C674" s="48" t="s">
        <v>74</v>
      </c>
      <c r="D674" s="49" t="s">
        <v>75</v>
      </c>
      <c r="E674" s="53">
        <v>126684.44</v>
      </c>
      <c r="F674" s="48" t="s">
        <v>76</v>
      </c>
      <c r="G674" s="48" t="s">
        <v>465</v>
      </c>
      <c r="H674" s="48" t="s">
        <v>258</v>
      </c>
      <c r="I674" s="48" t="s">
        <v>466</v>
      </c>
      <c r="J674" s="51"/>
      <c r="K674" s="51"/>
      <c r="L674" s="48" t="s">
        <v>80</v>
      </c>
      <c r="M674" s="48" t="s">
        <v>81</v>
      </c>
      <c r="N674" s="48" t="s">
        <v>249</v>
      </c>
      <c r="O674" s="48" t="s">
        <v>250</v>
      </c>
      <c r="P674" s="48" t="s">
        <v>285</v>
      </c>
      <c r="Q674" s="48" t="s">
        <v>286</v>
      </c>
      <c r="R674" s="48" t="s">
        <v>448</v>
      </c>
      <c r="S674" s="48" t="s">
        <v>449</v>
      </c>
      <c r="T674" s="48" t="s">
        <v>467</v>
      </c>
      <c r="U674" s="48" t="s">
        <v>468</v>
      </c>
      <c r="V674" s="52"/>
    </row>
    <row r="675" spans="1:22" ht="15" thickBot="1">
      <c r="A675" s="48" t="s">
        <v>1611</v>
      </c>
      <c r="B675" s="48" t="s">
        <v>20</v>
      </c>
      <c r="C675" s="48" t="s">
        <v>74</v>
      </c>
      <c r="D675" s="49" t="s">
        <v>75</v>
      </c>
      <c r="E675" s="53">
        <v>85447.679999999993</v>
      </c>
      <c r="F675" s="48" t="s">
        <v>473</v>
      </c>
      <c r="G675" s="48" t="s">
        <v>474</v>
      </c>
      <c r="H675" s="48" t="s">
        <v>262</v>
      </c>
      <c r="I675" s="48" t="s">
        <v>130</v>
      </c>
      <c r="J675" s="48" t="s">
        <v>475</v>
      </c>
      <c r="K675" s="51"/>
      <c r="L675" s="48" t="s">
        <v>80</v>
      </c>
      <c r="M675" s="48" t="s">
        <v>81</v>
      </c>
      <c r="N675" s="48" t="s">
        <v>249</v>
      </c>
      <c r="O675" s="48" t="s">
        <v>250</v>
      </c>
      <c r="P675" s="48" t="s">
        <v>285</v>
      </c>
      <c r="Q675" s="48" t="s">
        <v>286</v>
      </c>
      <c r="R675" s="48" t="s">
        <v>476</v>
      </c>
      <c r="S675" s="48" t="s">
        <v>477</v>
      </c>
      <c r="T675" s="48" t="s">
        <v>478</v>
      </c>
      <c r="U675" s="48" t="s">
        <v>479</v>
      </c>
      <c r="V675" s="52"/>
    </row>
    <row r="676" spans="1:22" ht="15" thickBot="1">
      <c r="A676" s="48" t="s">
        <v>1612</v>
      </c>
      <c r="B676" s="48" t="s">
        <v>20</v>
      </c>
      <c r="C676" s="48" t="s">
        <v>74</v>
      </c>
      <c r="D676" s="49" t="s">
        <v>75</v>
      </c>
      <c r="E676" s="50">
        <v>0</v>
      </c>
      <c r="F676" s="48" t="s">
        <v>76</v>
      </c>
      <c r="G676" s="48" t="s">
        <v>492</v>
      </c>
      <c r="H676" s="48" t="s">
        <v>258</v>
      </c>
      <c r="I676" s="48" t="s">
        <v>493</v>
      </c>
      <c r="J676" s="51"/>
      <c r="K676" s="51"/>
      <c r="L676" s="48" t="s">
        <v>80</v>
      </c>
      <c r="M676" s="48" t="s">
        <v>81</v>
      </c>
      <c r="N676" s="48" t="s">
        <v>249</v>
      </c>
      <c r="O676" s="48" t="s">
        <v>250</v>
      </c>
      <c r="P676" s="48" t="s">
        <v>285</v>
      </c>
      <c r="Q676" s="48" t="s">
        <v>286</v>
      </c>
      <c r="R676" s="48" t="s">
        <v>485</v>
      </c>
      <c r="S676" s="48" t="s">
        <v>486</v>
      </c>
      <c r="T676" s="48" t="s">
        <v>494</v>
      </c>
      <c r="U676" s="48" t="s">
        <v>495</v>
      </c>
      <c r="V676" s="52"/>
    </row>
    <row r="677" spans="1:22" ht="15" thickBot="1">
      <c r="A677" s="48" t="s">
        <v>1613</v>
      </c>
      <c r="B677" s="48" t="s">
        <v>20</v>
      </c>
      <c r="C677" s="48" t="s">
        <v>74</v>
      </c>
      <c r="D677" s="49" t="s">
        <v>75</v>
      </c>
      <c r="E677" s="53">
        <v>129018.97</v>
      </c>
      <c r="F677" s="48" t="s">
        <v>76</v>
      </c>
      <c r="G677" s="48" t="s">
        <v>492</v>
      </c>
      <c r="H677" s="48" t="s">
        <v>258</v>
      </c>
      <c r="I677" s="48" t="s">
        <v>493</v>
      </c>
      <c r="J677" s="51"/>
      <c r="K677" s="51"/>
      <c r="L677" s="48" t="s">
        <v>80</v>
      </c>
      <c r="M677" s="48" t="s">
        <v>81</v>
      </c>
      <c r="N677" s="48" t="s">
        <v>249</v>
      </c>
      <c r="O677" s="48" t="s">
        <v>250</v>
      </c>
      <c r="P677" s="48" t="s">
        <v>285</v>
      </c>
      <c r="Q677" s="48" t="s">
        <v>286</v>
      </c>
      <c r="R677" s="48" t="s">
        <v>485</v>
      </c>
      <c r="S677" s="48" t="s">
        <v>486</v>
      </c>
      <c r="T677" s="48" t="s">
        <v>494</v>
      </c>
      <c r="U677" s="48" t="s">
        <v>495</v>
      </c>
      <c r="V677" s="52"/>
    </row>
    <row r="678" spans="1:22" ht="15" thickBot="1">
      <c r="A678" s="48" t="s">
        <v>1614</v>
      </c>
      <c r="B678" s="48" t="s">
        <v>20</v>
      </c>
      <c r="C678" s="48" t="s">
        <v>74</v>
      </c>
      <c r="D678" s="49" t="s">
        <v>75</v>
      </c>
      <c r="E678" s="53">
        <v>154352.71</v>
      </c>
      <c r="F678" s="48" t="s">
        <v>76</v>
      </c>
      <c r="G678" s="48" t="s">
        <v>492</v>
      </c>
      <c r="H678" s="48" t="s">
        <v>258</v>
      </c>
      <c r="I678" s="48" t="s">
        <v>493</v>
      </c>
      <c r="J678" s="51"/>
      <c r="K678" s="51"/>
      <c r="L678" s="48" t="s">
        <v>80</v>
      </c>
      <c r="M678" s="48" t="s">
        <v>81</v>
      </c>
      <c r="N678" s="48" t="s">
        <v>249</v>
      </c>
      <c r="O678" s="48" t="s">
        <v>250</v>
      </c>
      <c r="P678" s="48" t="s">
        <v>285</v>
      </c>
      <c r="Q678" s="48" t="s">
        <v>286</v>
      </c>
      <c r="R678" s="48" t="s">
        <v>485</v>
      </c>
      <c r="S678" s="48" t="s">
        <v>486</v>
      </c>
      <c r="T678" s="48" t="s">
        <v>494</v>
      </c>
      <c r="U678" s="48" t="s">
        <v>495</v>
      </c>
      <c r="V678" s="52"/>
    </row>
    <row r="679" spans="1:22" ht="15" thickBot="1">
      <c r="A679" s="48" t="s">
        <v>1615</v>
      </c>
      <c r="B679" s="48" t="s">
        <v>20</v>
      </c>
      <c r="C679" s="48" t="s">
        <v>74</v>
      </c>
      <c r="D679" s="49" t="s">
        <v>75</v>
      </c>
      <c r="E679" s="53">
        <v>116251.08</v>
      </c>
      <c r="F679" s="48" t="s">
        <v>76</v>
      </c>
      <c r="G679" s="48" t="s">
        <v>498</v>
      </c>
      <c r="H679" s="48" t="s">
        <v>258</v>
      </c>
      <c r="I679" s="48" t="s">
        <v>503</v>
      </c>
      <c r="J679" s="51"/>
      <c r="K679" s="51"/>
      <c r="L679" s="48" t="s">
        <v>80</v>
      </c>
      <c r="M679" s="48" t="s">
        <v>81</v>
      </c>
      <c r="N679" s="48" t="s">
        <v>249</v>
      </c>
      <c r="O679" s="48" t="s">
        <v>250</v>
      </c>
      <c r="P679" s="48" t="s">
        <v>285</v>
      </c>
      <c r="Q679" s="48" t="s">
        <v>286</v>
      </c>
      <c r="R679" s="48" t="s">
        <v>485</v>
      </c>
      <c r="S679" s="48" t="s">
        <v>486</v>
      </c>
      <c r="T679" s="48" t="s">
        <v>500</v>
      </c>
      <c r="U679" s="48" t="s">
        <v>501</v>
      </c>
      <c r="V679" s="52"/>
    </row>
    <row r="680" spans="1:22" ht="15" thickBot="1">
      <c r="A680" s="48" t="s">
        <v>1616</v>
      </c>
      <c r="B680" s="48" t="s">
        <v>20</v>
      </c>
      <c r="C680" s="48" t="s">
        <v>74</v>
      </c>
      <c r="D680" s="49" t="s">
        <v>75</v>
      </c>
      <c r="E680" s="50">
        <v>0</v>
      </c>
      <c r="F680" s="48" t="s">
        <v>76</v>
      </c>
      <c r="G680" s="48" t="s">
        <v>498</v>
      </c>
      <c r="H680" s="48" t="s">
        <v>258</v>
      </c>
      <c r="I680" s="48" t="s">
        <v>503</v>
      </c>
      <c r="J680" s="51"/>
      <c r="K680" s="51"/>
      <c r="L680" s="48" t="s">
        <v>80</v>
      </c>
      <c r="M680" s="48" t="s">
        <v>81</v>
      </c>
      <c r="N680" s="48" t="s">
        <v>249</v>
      </c>
      <c r="O680" s="48" t="s">
        <v>250</v>
      </c>
      <c r="P680" s="48" t="s">
        <v>285</v>
      </c>
      <c r="Q680" s="48" t="s">
        <v>286</v>
      </c>
      <c r="R680" s="48" t="s">
        <v>485</v>
      </c>
      <c r="S680" s="48" t="s">
        <v>486</v>
      </c>
      <c r="T680" s="48" t="s">
        <v>500</v>
      </c>
      <c r="U680" s="48" t="s">
        <v>501</v>
      </c>
      <c r="V680" s="52"/>
    </row>
    <row r="681" spans="1:22" ht="15" thickBot="1">
      <c r="A681" s="48" t="s">
        <v>1617</v>
      </c>
      <c r="B681" s="48" t="s">
        <v>20</v>
      </c>
      <c r="C681" s="48" t="s">
        <v>74</v>
      </c>
      <c r="D681" s="49" t="s">
        <v>75</v>
      </c>
      <c r="E681" s="50">
        <v>0</v>
      </c>
      <c r="F681" s="48" t="s">
        <v>76</v>
      </c>
      <c r="G681" s="48" t="s">
        <v>498</v>
      </c>
      <c r="H681" s="48" t="s">
        <v>258</v>
      </c>
      <c r="I681" s="48" t="s">
        <v>503</v>
      </c>
      <c r="J681" s="51"/>
      <c r="K681" s="51"/>
      <c r="L681" s="48" t="s">
        <v>80</v>
      </c>
      <c r="M681" s="48" t="s">
        <v>81</v>
      </c>
      <c r="N681" s="48" t="s">
        <v>249</v>
      </c>
      <c r="O681" s="48" t="s">
        <v>250</v>
      </c>
      <c r="P681" s="48" t="s">
        <v>285</v>
      </c>
      <c r="Q681" s="48" t="s">
        <v>286</v>
      </c>
      <c r="R681" s="48" t="s">
        <v>485</v>
      </c>
      <c r="S681" s="48" t="s">
        <v>486</v>
      </c>
      <c r="T681" s="48" t="s">
        <v>500</v>
      </c>
      <c r="U681" s="48" t="s">
        <v>501</v>
      </c>
      <c r="V681" s="52"/>
    </row>
    <row r="682" spans="1:22" ht="15" thickBot="1">
      <c r="A682" s="48" t="s">
        <v>1618</v>
      </c>
      <c r="B682" s="48" t="s">
        <v>20</v>
      </c>
      <c r="C682" s="48" t="s">
        <v>74</v>
      </c>
      <c r="D682" s="49" t="s">
        <v>75</v>
      </c>
      <c r="E682" s="53">
        <v>102749.01</v>
      </c>
      <c r="F682" s="48" t="s">
        <v>76</v>
      </c>
      <c r="G682" s="48" t="s">
        <v>511</v>
      </c>
      <c r="H682" s="48" t="s">
        <v>258</v>
      </c>
      <c r="I682" s="48" t="s">
        <v>516</v>
      </c>
      <c r="J682" s="51"/>
      <c r="K682" s="51"/>
      <c r="L682" s="48" t="s">
        <v>80</v>
      </c>
      <c r="M682" s="48" t="s">
        <v>81</v>
      </c>
      <c r="N682" s="48" t="s">
        <v>249</v>
      </c>
      <c r="O682" s="48" t="s">
        <v>250</v>
      </c>
      <c r="P682" s="48" t="s">
        <v>285</v>
      </c>
      <c r="Q682" s="48" t="s">
        <v>286</v>
      </c>
      <c r="R682" s="48" t="s">
        <v>485</v>
      </c>
      <c r="S682" s="48" t="s">
        <v>486</v>
      </c>
      <c r="T682" s="48" t="s">
        <v>513</v>
      </c>
      <c r="U682" s="48" t="s">
        <v>514</v>
      </c>
      <c r="V682" s="52"/>
    </row>
    <row r="683" spans="1:22" ht="15" thickBot="1">
      <c r="A683" s="48" t="s">
        <v>1619</v>
      </c>
      <c r="B683" s="48" t="s">
        <v>20</v>
      </c>
      <c r="C683" s="48" t="s">
        <v>74</v>
      </c>
      <c r="D683" s="49" t="s">
        <v>75</v>
      </c>
      <c r="E683" s="53">
        <v>154352.71</v>
      </c>
      <c r="F683" s="48" t="s">
        <v>76</v>
      </c>
      <c r="G683" s="48" t="s">
        <v>511</v>
      </c>
      <c r="H683" s="48" t="s">
        <v>258</v>
      </c>
      <c r="I683" s="48" t="s">
        <v>512</v>
      </c>
      <c r="J683" s="51"/>
      <c r="K683" s="51"/>
      <c r="L683" s="48" t="s">
        <v>80</v>
      </c>
      <c r="M683" s="48" t="s">
        <v>81</v>
      </c>
      <c r="N683" s="48" t="s">
        <v>249</v>
      </c>
      <c r="O683" s="48" t="s">
        <v>250</v>
      </c>
      <c r="P683" s="48" t="s">
        <v>285</v>
      </c>
      <c r="Q683" s="48" t="s">
        <v>286</v>
      </c>
      <c r="R683" s="48" t="s">
        <v>485</v>
      </c>
      <c r="S683" s="48" t="s">
        <v>486</v>
      </c>
      <c r="T683" s="48" t="s">
        <v>513</v>
      </c>
      <c r="U683" s="48" t="s">
        <v>514</v>
      </c>
      <c r="V683" s="52"/>
    </row>
    <row r="684" spans="1:22" ht="15" thickBot="1">
      <c r="A684" s="48" t="s">
        <v>1620</v>
      </c>
      <c r="B684" s="48" t="s">
        <v>20</v>
      </c>
      <c r="C684" s="48" t="s">
        <v>74</v>
      </c>
      <c r="D684" s="49" t="s">
        <v>75</v>
      </c>
      <c r="E684" s="53">
        <v>119806.94</v>
      </c>
      <c r="F684" s="48" t="s">
        <v>76</v>
      </c>
      <c r="G684" s="48" t="s">
        <v>511</v>
      </c>
      <c r="H684" s="48" t="s">
        <v>258</v>
      </c>
      <c r="I684" s="48" t="s">
        <v>516</v>
      </c>
      <c r="J684" s="51"/>
      <c r="K684" s="51"/>
      <c r="L684" s="48" t="s">
        <v>80</v>
      </c>
      <c r="M684" s="48" t="s">
        <v>81</v>
      </c>
      <c r="N684" s="48" t="s">
        <v>249</v>
      </c>
      <c r="O684" s="48" t="s">
        <v>250</v>
      </c>
      <c r="P684" s="48" t="s">
        <v>285</v>
      </c>
      <c r="Q684" s="48" t="s">
        <v>286</v>
      </c>
      <c r="R684" s="48" t="s">
        <v>485</v>
      </c>
      <c r="S684" s="48" t="s">
        <v>486</v>
      </c>
      <c r="T684" s="48" t="s">
        <v>513</v>
      </c>
      <c r="U684" s="48" t="s">
        <v>514</v>
      </c>
      <c r="V684" s="52"/>
    </row>
    <row r="685" spans="1:22" ht="15" thickBot="1">
      <c r="A685" s="48" t="s">
        <v>1621</v>
      </c>
      <c r="B685" s="48" t="s">
        <v>20</v>
      </c>
      <c r="C685" s="48" t="s">
        <v>74</v>
      </c>
      <c r="D685" s="49" t="s">
        <v>75</v>
      </c>
      <c r="E685" s="50">
        <v>0</v>
      </c>
      <c r="F685" s="48" t="s">
        <v>76</v>
      </c>
      <c r="G685" s="48" t="s">
        <v>519</v>
      </c>
      <c r="H685" s="48" t="s">
        <v>258</v>
      </c>
      <c r="I685" s="48" t="s">
        <v>1622</v>
      </c>
      <c r="J685" s="51"/>
      <c r="K685" s="51"/>
      <c r="L685" s="48" t="s">
        <v>80</v>
      </c>
      <c r="M685" s="48" t="s">
        <v>81</v>
      </c>
      <c r="N685" s="48" t="s">
        <v>249</v>
      </c>
      <c r="O685" s="48" t="s">
        <v>250</v>
      </c>
      <c r="P685" s="48" t="s">
        <v>285</v>
      </c>
      <c r="Q685" s="48" t="s">
        <v>286</v>
      </c>
      <c r="R685" s="48" t="s">
        <v>485</v>
      </c>
      <c r="S685" s="48" t="s">
        <v>486</v>
      </c>
      <c r="T685" s="48" t="s">
        <v>521</v>
      </c>
      <c r="U685" s="48" t="s">
        <v>522</v>
      </c>
      <c r="V685" s="52"/>
    </row>
    <row r="686" spans="1:22" ht="15" thickBot="1">
      <c r="A686" s="48" t="s">
        <v>1623</v>
      </c>
      <c r="B686" s="48" t="s">
        <v>20</v>
      </c>
      <c r="C686" s="48" t="s">
        <v>74</v>
      </c>
      <c r="D686" s="49" t="s">
        <v>75</v>
      </c>
      <c r="E686" s="50">
        <v>0</v>
      </c>
      <c r="F686" s="48" t="s">
        <v>1624</v>
      </c>
      <c r="G686" s="48" t="s">
        <v>1625</v>
      </c>
      <c r="H686" s="48" t="s">
        <v>125</v>
      </c>
      <c r="I686" s="48" t="s">
        <v>130</v>
      </c>
      <c r="J686" s="51"/>
      <c r="K686" s="51"/>
      <c r="L686" s="48" t="s">
        <v>80</v>
      </c>
      <c r="M686" s="48" t="s">
        <v>81</v>
      </c>
      <c r="N686" s="48" t="s">
        <v>249</v>
      </c>
      <c r="O686" s="48" t="s">
        <v>250</v>
      </c>
      <c r="P686" s="48" t="s">
        <v>285</v>
      </c>
      <c r="Q686" s="48" t="s">
        <v>286</v>
      </c>
      <c r="R686" s="48" t="s">
        <v>485</v>
      </c>
      <c r="S686" s="48" t="s">
        <v>486</v>
      </c>
      <c r="T686" s="48" t="s">
        <v>521</v>
      </c>
      <c r="U686" s="48" t="s">
        <v>522</v>
      </c>
      <c r="V686" s="52"/>
    </row>
    <row r="687" spans="1:22" ht="15" thickBot="1">
      <c r="A687" s="48" t="s">
        <v>1626</v>
      </c>
      <c r="B687" s="48" t="s">
        <v>20</v>
      </c>
      <c r="C687" s="48" t="s">
        <v>74</v>
      </c>
      <c r="D687" s="49" t="s">
        <v>75</v>
      </c>
      <c r="E687" s="53">
        <v>122136.28</v>
      </c>
      <c r="F687" s="48" t="s">
        <v>76</v>
      </c>
      <c r="G687" s="48" t="s">
        <v>524</v>
      </c>
      <c r="H687" s="48" t="s">
        <v>258</v>
      </c>
      <c r="I687" s="48" t="s">
        <v>1627</v>
      </c>
      <c r="J687" s="51"/>
      <c r="K687" s="51"/>
      <c r="L687" s="48" t="s">
        <v>80</v>
      </c>
      <c r="M687" s="48" t="s">
        <v>81</v>
      </c>
      <c r="N687" s="48" t="s">
        <v>249</v>
      </c>
      <c r="O687" s="48" t="s">
        <v>250</v>
      </c>
      <c r="P687" s="48" t="s">
        <v>285</v>
      </c>
      <c r="Q687" s="48" t="s">
        <v>286</v>
      </c>
      <c r="R687" s="48" t="s">
        <v>525</v>
      </c>
      <c r="S687" s="48" t="s">
        <v>477</v>
      </c>
      <c r="T687" s="48" t="s">
        <v>526</v>
      </c>
      <c r="U687" s="48" t="s">
        <v>527</v>
      </c>
      <c r="V687" s="52"/>
    </row>
    <row r="688" spans="1:22" ht="15" thickBot="1">
      <c r="A688" s="48" t="s">
        <v>1628</v>
      </c>
      <c r="B688" s="48" t="s">
        <v>20</v>
      </c>
      <c r="C688" s="48" t="s">
        <v>74</v>
      </c>
      <c r="D688" s="49" t="s">
        <v>75</v>
      </c>
      <c r="E688" s="53">
        <v>102091.96</v>
      </c>
      <c r="F688" s="48" t="s">
        <v>76</v>
      </c>
      <c r="G688" s="48" t="s">
        <v>529</v>
      </c>
      <c r="H688" s="48" t="s">
        <v>258</v>
      </c>
      <c r="I688" s="48" t="s">
        <v>530</v>
      </c>
      <c r="J688" s="51"/>
      <c r="K688" s="51"/>
      <c r="L688" s="48" t="s">
        <v>80</v>
      </c>
      <c r="M688" s="48" t="s">
        <v>81</v>
      </c>
      <c r="N688" s="48" t="s">
        <v>249</v>
      </c>
      <c r="O688" s="48" t="s">
        <v>250</v>
      </c>
      <c r="P688" s="48" t="s">
        <v>285</v>
      </c>
      <c r="Q688" s="48" t="s">
        <v>286</v>
      </c>
      <c r="R688" s="48" t="s">
        <v>525</v>
      </c>
      <c r="S688" s="48" t="s">
        <v>477</v>
      </c>
      <c r="T688" s="48" t="s">
        <v>531</v>
      </c>
      <c r="U688" s="48" t="s">
        <v>532</v>
      </c>
      <c r="V688" s="52"/>
    </row>
    <row r="689" spans="1:22" ht="15" thickBot="1">
      <c r="A689" s="48" t="s">
        <v>1629</v>
      </c>
      <c r="B689" s="48" t="s">
        <v>20</v>
      </c>
      <c r="C689" s="48" t="s">
        <v>74</v>
      </c>
      <c r="D689" s="49" t="s">
        <v>75</v>
      </c>
      <c r="E689" s="53">
        <v>163524.44</v>
      </c>
      <c r="F689" s="48" t="s">
        <v>76</v>
      </c>
      <c r="G689" s="48" t="s">
        <v>1630</v>
      </c>
      <c r="H689" s="48" t="s">
        <v>78</v>
      </c>
      <c r="I689" s="48" t="s">
        <v>130</v>
      </c>
      <c r="J689" s="51"/>
      <c r="K689" s="51"/>
      <c r="L689" s="48" t="s">
        <v>80</v>
      </c>
      <c r="M689" s="48" t="s">
        <v>81</v>
      </c>
      <c r="N689" s="48" t="s">
        <v>249</v>
      </c>
      <c r="O689" s="48" t="s">
        <v>250</v>
      </c>
      <c r="P689" s="48" t="s">
        <v>285</v>
      </c>
      <c r="Q689" s="48" t="s">
        <v>286</v>
      </c>
      <c r="R689" s="48" t="s">
        <v>538</v>
      </c>
      <c r="S689" s="48" t="s">
        <v>477</v>
      </c>
      <c r="T689" s="48" t="s">
        <v>1631</v>
      </c>
      <c r="U689" s="48" t="s">
        <v>477</v>
      </c>
      <c r="V689" s="52"/>
    </row>
    <row r="690" spans="1:22" ht="15" thickBot="1">
      <c r="A690" s="48" t="s">
        <v>1632</v>
      </c>
      <c r="B690" s="48" t="s">
        <v>20</v>
      </c>
      <c r="C690" s="48" t="s">
        <v>74</v>
      </c>
      <c r="D690" s="49" t="s">
        <v>75</v>
      </c>
      <c r="E690" s="53">
        <v>61257.17</v>
      </c>
      <c r="F690" s="48" t="s">
        <v>76</v>
      </c>
      <c r="G690" s="48" t="s">
        <v>536</v>
      </c>
      <c r="H690" s="48" t="s">
        <v>95</v>
      </c>
      <c r="I690" s="48" t="s">
        <v>130</v>
      </c>
      <c r="J690" s="51"/>
      <c r="K690" s="51"/>
      <c r="L690" s="48" t="s">
        <v>80</v>
      </c>
      <c r="M690" s="48" t="s">
        <v>81</v>
      </c>
      <c r="N690" s="48" t="s">
        <v>249</v>
      </c>
      <c r="O690" s="48" t="s">
        <v>250</v>
      </c>
      <c r="P690" s="48" t="s">
        <v>285</v>
      </c>
      <c r="Q690" s="48" t="s">
        <v>286</v>
      </c>
      <c r="R690" s="48" t="s">
        <v>538</v>
      </c>
      <c r="S690" s="48" t="s">
        <v>477</v>
      </c>
      <c r="T690" s="48" t="s">
        <v>539</v>
      </c>
      <c r="U690" s="48" t="s">
        <v>540</v>
      </c>
      <c r="V690" s="52"/>
    </row>
    <row r="691" spans="1:22" ht="15" thickBot="1">
      <c r="A691" s="48" t="s">
        <v>1633</v>
      </c>
      <c r="B691" s="48" t="s">
        <v>20</v>
      </c>
      <c r="C691" s="48" t="s">
        <v>74</v>
      </c>
      <c r="D691" s="49" t="s">
        <v>75</v>
      </c>
      <c r="E691" s="53">
        <v>136425.29</v>
      </c>
      <c r="F691" s="48" t="s">
        <v>76</v>
      </c>
      <c r="G691" s="48" t="s">
        <v>536</v>
      </c>
      <c r="H691" s="48" t="s">
        <v>258</v>
      </c>
      <c r="I691" s="48" t="s">
        <v>537</v>
      </c>
      <c r="J691" s="51"/>
      <c r="K691" s="51"/>
      <c r="L691" s="48" t="s">
        <v>80</v>
      </c>
      <c r="M691" s="48" t="s">
        <v>81</v>
      </c>
      <c r="N691" s="48" t="s">
        <v>249</v>
      </c>
      <c r="O691" s="48" t="s">
        <v>250</v>
      </c>
      <c r="P691" s="48" t="s">
        <v>285</v>
      </c>
      <c r="Q691" s="48" t="s">
        <v>286</v>
      </c>
      <c r="R691" s="48" t="s">
        <v>538</v>
      </c>
      <c r="S691" s="48" t="s">
        <v>477</v>
      </c>
      <c r="T691" s="48" t="s">
        <v>539</v>
      </c>
      <c r="U691" s="48" t="s">
        <v>540</v>
      </c>
      <c r="V691" s="52"/>
    </row>
    <row r="692" spans="1:22" ht="15" thickBot="1">
      <c r="A692" s="48" t="s">
        <v>1634</v>
      </c>
      <c r="B692" s="48" t="s">
        <v>20</v>
      </c>
      <c r="C692" s="48" t="s">
        <v>74</v>
      </c>
      <c r="D692" s="49" t="s">
        <v>75</v>
      </c>
      <c r="E692" s="53">
        <v>56640.28</v>
      </c>
      <c r="F692" s="48" t="s">
        <v>76</v>
      </c>
      <c r="G692" s="48" t="s">
        <v>536</v>
      </c>
      <c r="H692" s="48" t="s">
        <v>95</v>
      </c>
      <c r="I692" s="48" t="s">
        <v>978</v>
      </c>
      <c r="J692" s="51"/>
      <c r="K692" s="51"/>
      <c r="L692" s="48" t="s">
        <v>80</v>
      </c>
      <c r="M692" s="48" t="s">
        <v>81</v>
      </c>
      <c r="N692" s="48" t="s">
        <v>249</v>
      </c>
      <c r="O692" s="48" t="s">
        <v>250</v>
      </c>
      <c r="P692" s="48" t="s">
        <v>285</v>
      </c>
      <c r="Q692" s="48" t="s">
        <v>286</v>
      </c>
      <c r="R692" s="48" t="s">
        <v>538</v>
      </c>
      <c r="S692" s="48" t="s">
        <v>477</v>
      </c>
      <c r="T692" s="48" t="s">
        <v>539</v>
      </c>
      <c r="U692" s="48" t="s">
        <v>540</v>
      </c>
      <c r="V692" s="52"/>
    </row>
    <row r="693" spans="1:22" ht="15" thickBot="1">
      <c r="A693" s="48" t="s">
        <v>1635</v>
      </c>
      <c r="B693" s="48" t="s">
        <v>20</v>
      </c>
      <c r="C693" s="48" t="s">
        <v>74</v>
      </c>
      <c r="D693" s="49" t="s">
        <v>75</v>
      </c>
      <c r="E693" s="53">
        <v>102091.96</v>
      </c>
      <c r="F693" s="48" t="s">
        <v>76</v>
      </c>
      <c r="G693" s="48" t="s">
        <v>1636</v>
      </c>
      <c r="H693" s="48" t="s">
        <v>258</v>
      </c>
      <c r="I693" s="48" t="s">
        <v>1637</v>
      </c>
      <c r="J693" s="51"/>
      <c r="K693" s="51"/>
      <c r="L693" s="48" t="s">
        <v>80</v>
      </c>
      <c r="M693" s="48" t="s">
        <v>81</v>
      </c>
      <c r="N693" s="48" t="s">
        <v>249</v>
      </c>
      <c r="O693" s="48" t="s">
        <v>250</v>
      </c>
      <c r="P693" s="48" t="s">
        <v>285</v>
      </c>
      <c r="Q693" s="48" t="s">
        <v>286</v>
      </c>
      <c r="R693" s="48" t="s">
        <v>538</v>
      </c>
      <c r="S693" s="48" t="s">
        <v>477</v>
      </c>
      <c r="T693" s="48" t="s">
        <v>1638</v>
      </c>
      <c r="U693" s="48" t="s">
        <v>1639</v>
      </c>
      <c r="V693" s="52"/>
    </row>
    <row r="694" spans="1:22" ht="15" thickBot="1">
      <c r="A694" s="48" t="s">
        <v>1640</v>
      </c>
      <c r="B694" s="48" t="s">
        <v>20</v>
      </c>
      <c r="C694" s="48" t="s">
        <v>74</v>
      </c>
      <c r="D694" s="49" t="s">
        <v>75</v>
      </c>
      <c r="E694" s="53">
        <v>133953.5</v>
      </c>
      <c r="F694" s="48" t="s">
        <v>76</v>
      </c>
      <c r="G694" s="48" t="s">
        <v>1641</v>
      </c>
      <c r="H694" s="48" t="s">
        <v>258</v>
      </c>
      <c r="I694" s="48" t="s">
        <v>1637</v>
      </c>
      <c r="J694" s="51"/>
      <c r="K694" s="51"/>
      <c r="L694" s="48" t="s">
        <v>80</v>
      </c>
      <c r="M694" s="48" t="s">
        <v>81</v>
      </c>
      <c r="N694" s="48" t="s">
        <v>249</v>
      </c>
      <c r="O694" s="48" t="s">
        <v>250</v>
      </c>
      <c r="P694" s="48" t="s">
        <v>285</v>
      </c>
      <c r="Q694" s="48" t="s">
        <v>286</v>
      </c>
      <c r="R694" s="48" t="s">
        <v>538</v>
      </c>
      <c r="S694" s="48" t="s">
        <v>477</v>
      </c>
      <c r="T694" s="48" t="s">
        <v>1638</v>
      </c>
      <c r="U694" s="48" t="s">
        <v>1639</v>
      </c>
      <c r="V694" s="52"/>
    </row>
    <row r="695" spans="1:22" ht="15" thickBot="1">
      <c r="A695" s="48" t="s">
        <v>1632</v>
      </c>
      <c r="B695" s="48" t="s">
        <v>20</v>
      </c>
      <c r="C695" s="48" t="s">
        <v>74</v>
      </c>
      <c r="D695" s="49" t="s">
        <v>75</v>
      </c>
      <c r="E695" s="53">
        <v>12192.68</v>
      </c>
      <c r="F695" s="48" t="s">
        <v>1642</v>
      </c>
      <c r="G695" s="48" t="s">
        <v>1643</v>
      </c>
      <c r="H695" s="48" t="s">
        <v>95</v>
      </c>
      <c r="I695" s="48" t="s">
        <v>130</v>
      </c>
      <c r="J695" s="51"/>
      <c r="K695" s="51"/>
      <c r="L695" s="48" t="s">
        <v>80</v>
      </c>
      <c r="M695" s="48" t="s">
        <v>81</v>
      </c>
      <c r="N695" s="48" t="s">
        <v>249</v>
      </c>
      <c r="O695" s="48" t="s">
        <v>250</v>
      </c>
      <c r="P695" s="48" t="s">
        <v>285</v>
      </c>
      <c r="Q695" s="48" t="s">
        <v>286</v>
      </c>
      <c r="R695" s="48" t="s">
        <v>538</v>
      </c>
      <c r="S695" s="48" t="s">
        <v>477</v>
      </c>
      <c r="T695" s="48" t="s">
        <v>1644</v>
      </c>
      <c r="U695" s="48" t="s">
        <v>1645</v>
      </c>
      <c r="V695" s="52"/>
    </row>
    <row r="696" spans="1:22" ht="15" thickBot="1">
      <c r="A696" s="48" t="s">
        <v>1646</v>
      </c>
      <c r="B696" s="48" t="s">
        <v>20</v>
      </c>
      <c r="C696" s="48" t="s">
        <v>74</v>
      </c>
      <c r="D696" s="49" t="s">
        <v>75</v>
      </c>
      <c r="E696" s="50">
        <v>0</v>
      </c>
      <c r="F696" s="48" t="s">
        <v>543</v>
      </c>
      <c r="G696" s="48" t="s">
        <v>544</v>
      </c>
      <c r="H696" s="48" t="s">
        <v>125</v>
      </c>
      <c r="I696" s="48" t="s">
        <v>545</v>
      </c>
      <c r="J696" s="51"/>
      <c r="K696" s="51"/>
      <c r="L696" s="48" t="s">
        <v>80</v>
      </c>
      <c r="M696" s="48" t="s">
        <v>81</v>
      </c>
      <c r="N696" s="48" t="s">
        <v>249</v>
      </c>
      <c r="O696" s="48" t="s">
        <v>250</v>
      </c>
      <c r="P696" s="48" t="s">
        <v>285</v>
      </c>
      <c r="Q696" s="48" t="s">
        <v>286</v>
      </c>
      <c r="R696" s="48" t="s">
        <v>538</v>
      </c>
      <c r="S696" s="48" t="s">
        <v>477</v>
      </c>
      <c r="T696" s="48" t="s">
        <v>546</v>
      </c>
      <c r="U696" s="48" t="s">
        <v>547</v>
      </c>
      <c r="V696" s="52"/>
    </row>
    <row r="697" spans="1:22" ht="15" thickBot="1">
      <c r="A697" s="48" t="s">
        <v>1647</v>
      </c>
      <c r="B697" s="48" t="s">
        <v>20</v>
      </c>
      <c r="C697" s="48" t="s">
        <v>74</v>
      </c>
      <c r="D697" s="49" t="s">
        <v>75</v>
      </c>
      <c r="E697" s="50">
        <v>0</v>
      </c>
      <c r="F697" s="48" t="s">
        <v>543</v>
      </c>
      <c r="G697" s="48" t="s">
        <v>544</v>
      </c>
      <c r="H697" s="48" t="s">
        <v>125</v>
      </c>
      <c r="I697" s="48" t="s">
        <v>545</v>
      </c>
      <c r="J697" s="51"/>
      <c r="K697" s="51"/>
      <c r="L697" s="48" t="s">
        <v>80</v>
      </c>
      <c r="M697" s="48" t="s">
        <v>81</v>
      </c>
      <c r="N697" s="48" t="s">
        <v>249</v>
      </c>
      <c r="O697" s="48" t="s">
        <v>250</v>
      </c>
      <c r="P697" s="48" t="s">
        <v>285</v>
      </c>
      <c r="Q697" s="48" t="s">
        <v>286</v>
      </c>
      <c r="R697" s="48" t="s">
        <v>538</v>
      </c>
      <c r="S697" s="48" t="s">
        <v>477</v>
      </c>
      <c r="T697" s="48" t="s">
        <v>546</v>
      </c>
      <c r="U697" s="48" t="s">
        <v>547</v>
      </c>
      <c r="V697" s="52"/>
    </row>
    <row r="698" spans="1:22" ht="15" thickBot="1">
      <c r="A698" s="48" t="s">
        <v>1648</v>
      </c>
      <c r="B698" s="48" t="s">
        <v>20</v>
      </c>
      <c r="C698" s="48" t="s">
        <v>74</v>
      </c>
      <c r="D698" s="49" t="s">
        <v>75</v>
      </c>
      <c r="E698" s="53">
        <v>46487.63</v>
      </c>
      <c r="F698" s="48" t="s">
        <v>549</v>
      </c>
      <c r="G698" s="48" t="s">
        <v>550</v>
      </c>
      <c r="H698" s="48" t="s">
        <v>95</v>
      </c>
      <c r="I698" s="48" t="s">
        <v>551</v>
      </c>
      <c r="J698" s="51"/>
      <c r="K698" s="51"/>
      <c r="L698" s="48" t="s">
        <v>80</v>
      </c>
      <c r="M698" s="48" t="s">
        <v>81</v>
      </c>
      <c r="N698" s="48" t="s">
        <v>249</v>
      </c>
      <c r="O698" s="48" t="s">
        <v>250</v>
      </c>
      <c r="P698" s="48" t="s">
        <v>285</v>
      </c>
      <c r="Q698" s="48" t="s">
        <v>286</v>
      </c>
      <c r="R698" s="48" t="s">
        <v>552</v>
      </c>
      <c r="S698" s="48" t="s">
        <v>553</v>
      </c>
      <c r="T698" s="48" t="s">
        <v>554</v>
      </c>
      <c r="U698" s="48" t="s">
        <v>553</v>
      </c>
      <c r="V698" s="52"/>
    </row>
    <row r="699" spans="1:22" ht="15" thickBot="1">
      <c r="A699" s="48" t="s">
        <v>1649</v>
      </c>
      <c r="B699" s="48" t="s">
        <v>20</v>
      </c>
      <c r="C699" s="48" t="s">
        <v>74</v>
      </c>
      <c r="D699" s="49" t="s">
        <v>75</v>
      </c>
      <c r="E699" s="53">
        <v>19809.02</v>
      </c>
      <c r="F699" s="48" t="s">
        <v>549</v>
      </c>
      <c r="G699" s="48" t="s">
        <v>550</v>
      </c>
      <c r="H699" s="48" t="s">
        <v>95</v>
      </c>
      <c r="I699" s="48" t="s">
        <v>551</v>
      </c>
      <c r="J699" s="51"/>
      <c r="K699" s="51"/>
      <c r="L699" s="48" t="s">
        <v>80</v>
      </c>
      <c r="M699" s="48" t="s">
        <v>81</v>
      </c>
      <c r="N699" s="48" t="s">
        <v>249</v>
      </c>
      <c r="O699" s="48" t="s">
        <v>250</v>
      </c>
      <c r="P699" s="48" t="s">
        <v>285</v>
      </c>
      <c r="Q699" s="48" t="s">
        <v>286</v>
      </c>
      <c r="R699" s="48" t="s">
        <v>552</v>
      </c>
      <c r="S699" s="48" t="s">
        <v>553</v>
      </c>
      <c r="T699" s="48" t="s">
        <v>554</v>
      </c>
      <c r="U699" s="48" t="s">
        <v>553</v>
      </c>
      <c r="V699" s="52"/>
    </row>
    <row r="700" spans="1:22" ht="15" thickBot="1">
      <c r="A700" s="48" t="s">
        <v>1650</v>
      </c>
      <c r="B700" s="48" t="s">
        <v>20</v>
      </c>
      <c r="C700" s="48" t="s">
        <v>74</v>
      </c>
      <c r="D700" s="49" t="s">
        <v>75</v>
      </c>
      <c r="E700" s="50">
        <v>0</v>
      </c>
      <c r="F700" s="48" t="s">
        <v>557</v>
      </c>
      <c r="G700" s="48" t="s">
        <v>558</v>
      </c>
      <c r="H700" s="48" t="s">
        <v>95</v>
      </c>
      <c r="I700" s="48" t="s">
        <v>551</v>
      </c>
      <c r="J700" s="51"/>
      <c r="K700" s="51"/>
      <c r="L700" s="48" t="s">
        <v>80</v>
      </c>
      <c r="M700" s="48" t="s">
        <v>81</v>
      </c>
      <c r="N700" s="48" t="s">
        <v>249</v>
      </c>
      <c r="O700" s="48" t="s">
        <v>250</v>
      </c>
      <c r="P700" s="48" t="s">
        <v>285</v>
      </c>
      <c r="Q700" s="48" t="s">
        <v>286</v>
      </c>
      <c r="R700" s="48" t="s">
        <v>552</v>
      </c>
      <c r="S700" s="48" t="s">
        <v>553</v>
      </c>
      <c r="T700" s="48" t="s">
        <v>554</v>
      </c>
      <c r="U700" s="48" t="s">
        <v>553</v>
      </c>
      <c r="V700" s="52"/>
    </row>
    <row r="701" spans="1:22" ht="15" thickBot="1">
      <c r="A701" s="48" t="s">
        <v>1651</v>
      </c>
      <c r="B701" s="48" t="s">
        <v>20</v>
      </c>
      <c r="C701" s="48" t="s">
        <v>74</v>
      </c>
      <c r="D701" s="49" t="s">
        <v>75</v>
      </c>
      <c r="E701" s="53">
        <v>39618.050000000003</v>
      </c>
      <c r="F701" s="48" t="s">
        <v>557</v>
      </c>
      <c r="G701" s="48" t="s">
        <v>558</v>
      </c>
      <c r="H701" s="48" t="s">
        <v>95</v>
      </c>
      <c r="I701" s="48" t="s">
        <v>551</v>
      </c>
      <c r="J701" s="51"/>
      <c r="K701" s="51"/>
      <c r="L701" s="48" t="s">
        <v>80</v>
      </c>
      <c r="M701" s="48" t="s">
        <v>81</v>
      </c>
      <c r="N701" s="48" t="s">
        <v>249</v>
      </c>
      <c r="O701" s="48" t="s">
        <v>250</v>
      </c>
      <c r="P701" s="48" t="s">
        <v>285</v>
      </c>
      <c r="Q701" s="48" t="s">
        <v>286</v>
      </c>
      <c r="R701" s="48" t="s">
        <v>552</v>
      </c>
      <c r="S701" s="48" t="s">
        <v>553</v>
      </c>
      <c r="T701" s="48" t="s">
        <v>554</v>
      </c>
      <c r="U701" s="48" t="s">
        <v>553</v>
      </c>
      <c r="V701" s="52"/>
    </row>
    <row r="702" spans="1:22" ht="15" thickBot="1">
      <c r="A702" s="48" t="s">
        <v>1652</v>
      </c>
      <c r="B702" s="48" t="s">
        <v>20</v>
      </c>
      <c r="C702" s="48" t="s">
        <v>74</v>
      </c>
      <c r="D702" s="49" t="s">
        <v>75</v>
      </c>
      <c r="E702" s="53">
        <v>20811.89</v>
      </c>
      <c r="F702" s="48" t="s">
        <v>560</v>
      </c>
      <c r="G702" s="48" t="s">
        <v>561</v>
      </c>
      <c r="H702" s="48" t="s">
        <v>95</v>
      </c>
      <c r="I702" s="48" t="s">
        <v>551</v>
      </c>
      <c r="J702" s="51"/>
      <c r="K702" s="51"/>
      <c r="L702" s="48" t="s">
        <v>80</v>
      </c>
      <c r="M702" s="48" t="s">
        <v>81</v>
      </c>
      <c r="N702" s="48" t="s">
        <v>249</v>
      </c>
      <c r="O702" s="48" t="s">
        <v>250</v>
      </c>
      <c r="P702" s="48" t="s">
        <v>285</v>
      </c>
      <c r="Q702" s="48" t="s">
        <v>286</v>
      </c>
      <c r="R702" s="48" t="s">
        <v>552</v>
      </c>
      <c r="S702" s="48" t="s">
        <v>553</v>
      </c>
      <c r="T702" s="48" t="s">
        <v>554</v>
      </c>
      <c r="U702" s="48" t="s">
        <v>553</v>
      </c>
      <c r="V702" s="52"/>
    </row>
    <row r="703" spans="1:22" ht="15" thickBot="1">
      <c r="A703" s="48" t="s">
        <v>1653</v>
      </c>
      <c r="B703" s="48" t="s">
        <v>20</v>
      </c>
      <c r="C703" s="48" t="s">
        <v>74</v>
      </c>
      <c r="D703" s="49" t="s">
        <v>75</v>
      </c>
      <c r="E703" s="53">
        <v>36315.51</v>
      </c>
      <c r="F703" s="48" t="s">
        <v>560</v>
      </c>
      <c r="G703" s="48" t="s">
        <v>561</v>
      </c>
      <c r="H703" s="48" t="s">
        <v>95</v>
      </c>
      <c r="I703" s="48" t="s">
        <v>551</v>
      </c>
      <c r="J703" s="51"/>
      <c r="K703" s="51"/>
      <c r="L703" s="48" t="s">
        <v>80</v>
      </c>
      <c r="M703" s="48" t="s">
        <v>81</v>
      </c>
      <c r="N703" s="48" t="s">
        <v>249</v>
      </c>
      <c r="O703" s="48" t="s">
        <v>250</v>
      </c>
      <c r="P703" s="48" t="s">
        <v>285</v>
      </c>
      <c r="Q703" s="48" t="s">
        <v>286</v>
      </c>
      <c r="R703" s="48" t="s">
        <v>552</v>
      </c>
      <c r="S703" s="48" t="s">
        <v>553</v>
      </c>
      <c r="T703" s="48" t="s">
        <v>554</v>
      </c>
      <c r="U703" s="48" t="s">
        <v>553</v>
      </c>
      <c r="V703" s="52"/>
    </row>
    <row r="704" spans="1:22" ht="15" thickBot="1">
      <c r="A704" s="48" t="s">
        <v>1654</v>
      </c>
      <c r="B704" s="48" t="s">
        <v>20</v>
      </c>
      <c r="C704" s="48" t="s">
        <v>74</v>
      </c>
      <c r="D704" s="49" t="s">
        <v>75</v>
      </c>
      <c r="E704" s="50">
        <v>0</v>
      </c>
      <c r="F704" s="48" t="s">
        <v>560</v>
      </c>
      <c r="G704" s="48" t="s">
        <v>561</v>
      </c>
      <c r="H704" s="48" t="s">
        <v>95</v>
      </c>
      <c r="I704" s="48" t="s">
        <v>551</v>
      </c>
      <c r="J704" s="51"/>
      <c r="K704" s="51"/>
      <c r="L704" s="48" t="s">
        <v>80</v>
      </c>
      <c r="M704" s="48" t="s">
        <v>81</v>
      </c>
      <c r="N704" s="48" t="s">
        <v>249</v>
      </c>
      <c r="O704" s="48" t="s">
        <v>250</v>
      </c>
      <c r="P704" s="48" t="s">
        <v>285</v>
      </c>
      <c r="Q704" s="48" t="s">
        <v>286</v>
      </c>
      <c r="R704" s="48" t="s">
        <v>552</v>
      </c>
      <c r="S704" s="48" t="s">
        <v>553</v>
      </c>
      <c r="T704" s="48" t="s">
        <v>554</v>
      </c>
      <c r="U704" s="48" t="s">
        <v>553</v>
      </c>
      <c r="V704" s="52"/>
    </row>
    <row r="705" spans="1:22" ht="15" thickBot="1">
      <c r="A705" s="48" t="s">
        <v>1655</v>
      </c>
      <c r="B705" s="48" t="s">
        <v>20</v>
      </c>
      <c r="C705" s="48" t="s">
        <v>74</v>
      </c>
      <c r="D705" s="49" t="s">
        <v>75</v>
      </c>
      <c r="E705" s="53">
        <v>49477.61</v>
      </c>
      <c r="F705" s="48" t="s">
        <v>76</v>
      </c>
      <c r="G705" s="48" t="s">
        <v>571</v>
      </c>
      <c r="H705" s="48" t="s">
        <v>95</v>
      </c>
      <c r="I705" s="48" t="s">
        <v>130</v>
      </c>
      <c r="J705" s="51"/>
      <c r="K705" s="51"/>
      <c r="L705" s="48" t="s">
        <v>80</v>
      </c>
      <c r="M705" s="48" t="s">
        <v>81</v>
      </c>
      <c r="N705" s="48" t="s">
        <v>249</v>
      </c>
      <c r="O705" s="48" t="s">
        <v>250</v>
      </c>
      <c r="P705" s="48" t="s">
        <v>285</v>
      </c>
      <c r="Q705" s="48" t="s">
        <v>286</v>
      </c>
      <c r="R705" s="48" t="s">
        <v>572</v>
      </c>
      <c r="S705" s="48" t="s">
        <v>573</v>
      </c>
      <c r="T705" s="48" t="s">
        <v>574</v>
      </c>
      <c r="U705" s="48" t="s">
        <v>575</v>
      </c>
      <c r="V705" s="52"/>
    </row>
    <row r="706" spans="1:22" ht="15" thickBot="1">
      <c r="A706" s="48" t="s">
        <v>1656</v>
      </c>
      <c r="B706" s="48" t="s">
        <v>20</v>
      </c>
      <c r="C706" s="48" t="s">
        <v>74</v>
      </c>
      <c r="D706" s="49" t="s">
        <v>75</v>
      </c>
      <c r="E706" s="50">
        <v>0</v>
      </c>
      <c r="F706" s="48" t="s">
        <v>76</v>
      </c>
      <c r="G706" s="48" t="s">
        <v>571</v>
      </c>
      <c r="H706" s="48" t="s">
        <v>78</v>
      </c>
      <c r="I706" s="48" t="s">
        <v>130</v>
      </c>
      <c r="J706" s="51"/>
      <c r="K706" s="51"/>
      <c r="L706" s="48" t="s">
        <v>80</v>
      </c>
      <c r="M706" s="48" t="s">
        <v>81</v>
      </c>
      <c r="N706" s="48" t="s">
        <v>249</v>
      </c>
      <c r="O706" s="48" t="s">
        <v>250</v>
      </c>
      <c r="P706" s="48" t="s">
        <v>285</v>
      </c>
      <c r="Q706" s="48" t="s">
        <v>286</v>
      </c>
      <c r="R706" s="48" t="s">
        <v>572</v>
      </c>
      <c r="S706" s="48" t="s">
        <v>573</v>
      </c>
      <c r="T706" s="48" t="s">
        <v>574</v>
      </c>
      <c r="U706" s="48" t="s">
        <v>575</v>
      </c>
      <c r="V706" s="52"/>
    </row>
    <row r="707" spans="1:22" ht="15" thickBot="1">
      <c r="A707" s="48" t="s">
        <v>1657</v>
      </c>
      <c r="B707" s="48" t="s">
        <v>20</v>
      </c>
      <c r="C707" s="48" t="s">
        <v>74</v>
      </c>
      <c r="D707" s="49" t="s">
        <v>75</v>
      </c>
      <c r="E707" s="53">
        <v>116251.08</v>
      </c>
      <c r="F707" s="48" t="s">
        <v>76</v>
      </c>
      <c r="G707" s="48" t="s">
        <v>577</v>
      </c>
      <c r="H707" s="48" t="s">
        <v>258</v>
      </c>
      <c r="I707" s="48" t="s">
        <v>1658</v>
      </c>
      <c r="J707" s="51"/>
      <c r="K707" s="51"/>
      <c r="L707" s="48" t="s">
        <v>80</v>
      </c>
      <c r="M707" s="48" t="s">
        <v>81</v>
      </c>
      <c r="N707" s="48" t="s">
        <v>249</v>
      </c>
      <c r="O707" s="48" t="s">
        <v>250</v>
      </c>
      <c r="P707" s="48" t="s">
        <v>285</v>
      </c>
      <c r="Q707" s="48" t="s">
        <v>286</v>
      </c>
      <c r="R707" s="48" t="s">
        <v>572</v>
      </c>
      <c r="S707" s="48" t="s">
        <v>573</v>
      </c>
      <c r="T707" s="48" t="s">
        <v>578</v>
      </c>
      <c r="U707" s="48" t="s">
        <v>579</v>
      </c>
      <c r="V707" s="52"/>
    </row>
    <row r="708" spans="1:22" ht="15" thickBot="1">
      <c r="A708" s="48" t="s">
        <v>1659</v>
      </c>
      <c r="B708" s="48" t="s">
        <v>20</v>
      </c>
      <c r="C708" s="48" t="s">
        <v>74</v>
      </c>
      <c r="D708" s="49" t="s">
        <v>75</v>
      </c>
      <c r="E708" s="53">
        <v>105317.73</v>
      </c>
      <c r="F708" s="48" t="s">
        <v>76</v>
      </c>
      <c r="G708" s="48" t="s">
        <v>577</v>
      </c>
      <c r="H708" s="48" t="s">
        <v>258</v>
      </c>
      <c r="I708" s="48" t="s">
        <v>1660</v>
      </c>
      <c r="J708" s="51"/>
      <c r="K708" s="51"/>
      <c r="L708" s="48" t="s">
        <v>80</v>
      </c>
      <c r="M708" s="48" t="s">
        <v>81</v>
      </c>
      <c r="N708" s="48" t="s">
        <v>249</v>
      </c>
      <c r="O708" s="48" t="s">
        <v>250</v>
      </c>
      <c r="P708" s="48" t="s">
        <v>285</v>
      </c>
      <c r="Q708" s="48" t="s">
        <v>286</v>
      </c>
      <c r="R708" s="48" t="s">
        <v>572</v>
      </c>
      <c r="S708" s="48" t="s">
        <v>573</v>
      </c>
      <c r="T708" s="48" t="s">
        <v>578</v>
      </c>
      <c r="U708" s="48" t="s">
        <v>579</v>
      </c>
      <c r="V708" s="52"/>
    </row>
    <row r="709" spans="1:22" ht="15" thickBot="1">
      <c r="A709" s="48" t="s">
        <v>1661</v>
      </c>
      <c r="B709" s="48" t="s">
        <v>20</v>
      </c>
      <c r="C709" s="48" t="s">
        <v>74</v>
      </c>
      <c r="D709" s="49" t="s">
        <v>75</v>
      </c>
      <c r="E709" s="53">
        <v>118395.37</v>
      </c>
      <c r="F709" s="48" t="s">
        <v>76</v>
      </c>
      <c r="G709" s="48" t="s">
        <v>577</v>
      </c>
      <c r="H709" s="48" t="s">
        <v>258</v>
      </c>
      <c r="I709" s="48" t="s">
        <v>1658</v>
      </c>
      <c r="J709" s="51"/>
      <c r="K709" s="51"/>
      <c r="L709" s="48" t="s">
        <v>80</v>
      </c>
      <c r="M709" s="48" t="s">
        <v>81</v>
      </c>
      <c r="N709" s="48" t="s">
        <v>249</v>
      </c>
      <c r="O709" s="48" t="s">
        <v>250</v>
      </c>
      <c r="P709" s="48" t="s">
        <v>285</v>
      </c>
      <c r="Q709" s="48" t="s">
        <v>286</v>
      </c>
      <c r="R709" s="48" t="s">
        <v>572</v>
      </c>
      <c r="S709" s="48" t="s">
        <v>573</v>
      </c>
      <c r="T709" s="48" t="s">
        <v>578</v>
      </c>
      <c r="U709" s="48" t="s">
        <v>579</v>
      </c>
      <c r="V709" s="52"/>
    </row>
    <row r="710" spans="1:22" ht="15" thickBot="1">
      <c r="A710" s="48" t="s">
        <v>1662</v>
      </c>
      <c r="B710" s="48" t="s">
        <v>20</v>
      </c>
      <c r="C710" s="48" t="s">
        <v>74</v>
      </c>
      <c r="D710" s="49" t="s">
        <v>75</v>
      </c>
      <c r="E710" s="53">
        <v>6491.89</v>
      </c>
      <c r="F710" s="48" t="s">
        <v>1663</v>
      </c>
      <c r="G710" s="48" t="s">
        <v>1664</v>
      </c>
      <c r="H710" s="48" t="s">
        <v>95</v>
      </c>
      <c r="I710" s="48" t="s">
        <v>785</v>
      </c>
      <c r="J710" s="51"/>
      <c r="K710" s="51"/>
      <c r="L710" s="48" t="s">
        <v>80</v>
      </c>
      <c r="M710" s="48" t="s">
        <v>81</v>
      </c>
      <c r="N710" s="48" t="s">
        <v>249</v>
      </c>
      <c r="O710" s="48" t="s">
        <v>250</v>
      </c>
      <c r="P710" s="48" t="s">
        <v>285</v>
      </c>
      <c r="Q710" s="48" t="s">
        <v>286</v>
      </c>
      <c r="R710" s="48" t="s">
        <v>572</v>
      </c>
      <c r="S710" s="48" t="s">
        <v>573</v>
      </c>
      <c r="T710" s="48" t="s">
        <v>600</v>
      </c>
      <c r="U710" s="48" t="s">
        <v>601</v>
      </c>
      <c r="V710" s="52"/>
    </row>
    <row r="711" spans="1:22" ht="15" thickBot="1">
      <c r="A711" s="48" t="s">
        <v>1662</v>
      </c>
      <c r="B711" s="48" t="s">
        <v>20</v>
      </c>
      <c r="C711" s="48" t="s">
        <v>74</v>
      </c>
      <c r="D711" s="49" t="s">
        <v>75</v>
      </c>
      <c r="E711" s="53">
        <v>9737.84</v>
      </c>
      <c r="F711" s="48" t="s">
        <v>596</v>
      </c>
      <c r="G711" s="48" t="s">
        <v>597</v>
      </c>
      <c r="H711" s="48" t="s">
        <v>95</v>
      </c>
      <c r="I711" s="48" t="s">
        <v>105</v>
      </c>
      <c r="J711" s="48" t="s">
        <v>599</v>
      </c>
      <c r="K711" s="51"/>
      <c r="L711" s="48" t="s">
        <v>80</v>
      </c>
      <c r="M711" s="48" t="s">
        <v>81</v>
      </c>
      <c r="N711" s="48" t="s">
        <v>249</v>
      </c>
      <c r="O711" s="48" t="s">
        <v>250</v>
      </c>
      <c r="P711" s="48" t="s">
        <v>285</v>
      </c>
      <c r="Q711" s="48" t="s">
        <v>286</v>
      </c>
      <c r="R711" s="48" t="s">
        <v>572</v>
      </c>
      <c r="S711" s="48" t="s">
        <v>573</v>
      </c>
      <c r="T711" s="48" t="s">
        <v>600</v>
      </c>
      <c r="U711" s="48" t="s">
        <v>601</v>
      </c>
      <c r="V711" s="52"/>
    </row>
    <row r="712" spans="1:22" ht="15" thickBot="1">
      <c r="A712" s="48" t="s">
        <v>1665</v>
      </c>
      <c r="B712" s="48" t="s">
        <v>20</v>
      </c>
      <c r="C712" s="48" t="s">
        <v>74</v>
      </c>
      <c r="D712" s="49" t="s">
        <v>75</v>
      </c>
      <c r="E712" s="50">
        <v>0</v>
      </c>
      <c r="F712" s="48" t="s">
        <v>606</v>
      </c>
      <c r="G712" s="48" t="s">
        <v>1666</v>
      </c>
      <c r="H712" s="48" t="s">
        <v>150</v>
      </c>
      <c r="I712" s="48" t="s">
        <v>105</v>
      </c>
      <c r="J712" s="48" t="s">
        <v>1667</v>
      </c>
      <c r="K712" s="51"/>
      <c r="L712" s="48" t="s">
        <v>80</v>
      </c>
      <c r="M712" s="48" t="s">
        <v>81</v>
      </c>
      <c r="N712" s="48" t="s">
        <v>249</v>
      </c>
      <c r="O712" s="48" t="s">
        <v>250</v>
      </c>
      <c r="P712" s="48" t="s">
        <v>285</v>
      </c>
      <c r="Q712" s="48" t="s">
        <v>286</v>
      </c>
      <c r="R712" s="48" t="s">
        <v>572</v>
      </c>
      <c r="S712" s="48" t="s">
        <v>573</v>
      </c>
      <c r="T712" s="48" t="s">
        <v>610</v>
      </c>
      <c r="U712" s="48" t="s">
        <v>611</v>
      </c>
      <c r="V712" s="52"/>
    </row>
    <row r="713" spans="1:22" ht="15" thickBot="1">
      <c r="A713" s="48" t="s">
        <v>1668</v>
      </c>
      <c r="B713" s="48" t="s">
        <v>20</v>
      </c>
      <c r="C713" s="48" t="s">
        <v>74</v>
      </c>
      <c r="D713" s="49" t="s">
        <v>75</v>
      </c>
      <c r="E713" s="50">
        <v>0</v>
      </c>
      <c r="F713" s="48" t="s">
        <v>606</v>
      </c>
      <c r="G713" s="48" t="s">
        <v>1666</v>
      </c>
      <c r="H713" s="48" t="s">
        <v>150</v>
      </c>
      <c r="I713" s="48" t="s">
        <v>105</v>
      </c>
      <c r="J713" s="48" t="s">
        <v>1667</v>
      </c>
      <c r="K713" s="51"/>
      <c r="L713" s="48" t="s">
        <v>80</v>
      </c>
      <c r="M713" s="48" t="s">
        <v>81</v>
      </c>
      <c r="N713" s="48" t="s">
        <v>249</v>
      </c>
      <c r="O713" s="48" t="s">
        <v>250</v>
      </c>
      <c r="P713" s="48" t="s">
        <v>285</v>
      </c>
      <c r="Q713" s="48" t="s">
        <v>286</v>
      </c>
      <c r="R713" s="48" t="s">
        <v>572</v>
      </c>
      <c r="S713" s="48" t="s">
        <v>573</v>
      </c>
      <c r="T713" s="48" t="s">
        <v>610</v>
      </c>
      <c r="U713" s="48" t="s">
        <v>611</v>
      </c>
      <c r="V713" s="52"/>
    </row>
    <row r="714" spans="1:22" ht="15" thickBot="1">
      <c r="A714" s="48" t="s">
        <v>1669</v>
      </c>
      <c r="B714" s="48" t="s">
        <v>20</v>
      </c>
      <c r="C714" s="48" t="s">
        <v>74</v>
      </c>
      <c r="D714" s="49" t="s">
        <v>75</v>
      </c>
      <c r="E714" s="53">
        <v>119157.35</v>
      </c>
      <c r="F714" s="48" t="s">
        <v>76</v>
      </c>
      <c r="G714" s="48" t="s">
        <v>616</v>
      </c>
      <c r="H714" s="48" t="s">
        <v>258</v>
      </c>
      <c r="I714" s="48" t="s">
        <v>617</v>
      </c>
      <c r="J714" s="51"/>
      <c r="K714" s="51"/>
      <c r="L714" s="48" t="s">
        <v>80</v>
      </c>
      <c r="M714" s="48" t="s">
        <v>81</v>
      </c>
      <c r="N714" s="48" t="s">
        <v>249</v>
      </c>
      <c r="O714" s="48" t="s">
        <v>250</v>
      </c>
      <c r="P714" s="48" t="s">
        <v>285</v>
      </c>
      <c r="Q714" s="48" t="s">
        <v>286</v>
      </c>
      <c r="R714" s="48" t="s">
        <v>618</v>
      </c>
      <c r="S714" s="48" t="s">
        <v>619</v>
      </c>
      <c r="T714" s="48" t="s">
        <v>620</v>
      </c>
      <c r="U714" s="48" t="s">
        <v>621</v>
      </c>
      <c r="V714" s="52"/>
    </row>
    <row r="715" spans="1:22" ht="15" thickBot="1">
      <c r="A715" s="48" t="s">
        <v>1670</v>
      </c>
      <c r="B715" s="48" t="s">
        <v>20</v>
      </c>
      <c r="C715" s="48" t="s">
        <v>74</v>
      </c>
      <c r="D715" s="49" t="s">
        <v>75</v>
      </c>
      <c r="E715" s="53">
        <v>144253.26</v>
      </c>
      <c r="F715" s="48" t="s">
        <v>76</v>
      </c>
      <c r="G715" s="48" t="s">
        <v>616</v>
      </c>
      <c r="H715" s="48" t="s">
        <v>258</v>
      </c>
      <c r="I715" s="48" t="s">
        <v>617</v>
      </c>
      <c r="J715" s="51"/>
      <c r="K715" s="51"/>
      <c r="L715" s="48" t="s">
        <v>80</v>
      </c>
      <c r="M715" s="48" t="s">
        <v>81</v>
      </c>
      <c r="N715" s="48" t="s">
        <v>249</v>
      </c>
      <c r="O715" s="48" t="s">
        <v>250</v>
      </c>
      <c r="P715" s="48" t="s">
        <v>285</v>
      </c>
      <c r="Q715" s="48" t="s">
        <v>286</v>
      </c>
      <c r="R715" s="48" t="s">
        <v>618</v>
      </c>
      <c r="S715" s="48" t="s">
        <v>619</v>
      </c>
      <c r="T715" s="48" t="s">
        <v>620</v>
      </c>
      <c r="U715" s="48" t="s">
        <v>621</v>
      </c>
      <c r="V715" s="52"/>
    </row>
    <row r="716" spans="1:22" ht="15" thickBot="1">
      <c r="A716" s="48" t="s">
        <v>1671</v>
      </c>
      <c r="B716" s="48" t="s">
        <v>20</v>
      </c>
      <c r="C716" s="48" t="s">
        <v>74</v>
      </c>
      <c r="D716" s="49" t="s">
        <v>75</v>
      </c>
      <c r="E716" s="53">
        <v>113415.69</v>
      </c>
      <c r="F716" s="48" t="s">
        <v>76</v>
      </c>
      <c r="G716" s="48" t="s">
        <v>616</v>
      </c>
      <c r="H716" s="48" t="s">
        <v>258</v>
      </c>
      <c r="I716" s="48" t="s">
        <v>617</v>
      </c>
      <c r="J716" s="51"/>
      <c r="K716" s="51"/>
      <c r="L716" s="48" t="s">
        <v>80</v>
      </c>
      <c r="M716" s="48" t="s">
        <v>81</v>
      </c>
      <c r="N716" s="48" t="s">
        <v>249</v>
      </c>
      <c r="O716" s="48" t="s">
        <v>250</v>
      </c>
      <c r="P716" s="48" t="s">
        <v>285</v>
      </c>
      <c r="Q716" s="48" t="s">
        <v>286</v>
      </c>
      <c r="R716" s="48" t="s">
        <v>618</v>
      </c>
      <c r="S716" s="48" t="s">
        <v>619</v>
      </c>
      <c r="T716" s="48" t="s">
        <v>620</v>
      </c>
      <c r="U716" s="48" t="s">
        <v>621</v>
      </c>
      <c r="V716" s="52"/>
    </row>
    <row r="717" spans="1:22" ht="15" thickBot="1">
      <c r="A717" s="48" t="s">
        <v>1672</v>
      </c>
      <c r="B717" s="48" t="s">
        <v>20</v>
      </c>
      <c r="C717" s="48" t="s">
        <v>74</v>
      </c>
      <c r="D717" s="49" t="s">
        <v>75</v>
      </c>
      <c r="E717" s="53">
        <v>154352.71</v>
      </c>
      <c r="F717" s="48" t="s">
        <v>76</v>
      </c>
      <c r="G717" s="48" t="s">
        <v>616</v>
      </c>
      <c r="H717" s="48" t="s">
        <v>258</v>
      </c>
      <c r="I717" s="48" t="s">
        <v>617</v>
      </c>
      <c r="J717" s="51"/>
      <c r="K717" s="51"/>
      <c r="L717" s="48" t="s">
        <v>80</v>
      </c>
      <c r="M717" s="48" t="s">
        <v>81</v>
      </c>
      <c r="N717" s="48" t="s">
        <v>249</v>
      </c>
      <c r="O717" s="48" t="s">
        <v>250</v>
      </c>
      <c r="P717" s="48" t="s">
        <v>285</v>
      </c>
      <c r="Q717" s="48" t="s">
        <v>286</v>
      </c>
      <c r="R717" s="48" t="s">
        <v>618</v>
      </c>
      <c r="S717" s="48" t="s">
        <v>619</v>
      </c>
      <c r="T717" s="48" t="s">
        <v>620</v>
      </c>
      <c r="U717" s="48" t="s">
        <v>621</v>
      </c>
      <c r="V717" s="52"/>
    </row>
    <row r="718" spans="1:22" ht="15" thickBot="1">
      <c r="A718" s="48" t="s">
        <v>1673</v>
      </c>
      <c r="B718" s="48" t="s">
        <v>20</v>
      </c>
      <c r="C718" s="48" t="s">
        <v>74</v>
      </c>
      <c r="D718" s="49" t="s">
        <v>75</v>
      </c>
      <c r="E718" s="53">
        <v>136425.29</v>
      </c>
      <c r="F718" s="48" t="s">
        <v>76</v>
      </c>
      <c r="G718" s="48" t="s">
        <v>624</v>
      </c>
      <c r="H718" s="48" t="s">
        <v>258</v>
      </c>
      <c r="I718" s="48" t="s">
        <v>625</v>
      </c>
      <c r="J718" s="51"/>
      <c r="K718" s="51"/>
      <c r="L718" s="48" t="s">
        <v>80</v>
      </c>
      <c r="M718" s="48" t="s">
        <v>81</v>
      </c>
      <c r="N718" s="48" t="s">
        <v>249</v>
      </c>
      <c r="O718" s="48" t="s">
        <v>250</v>
      </c>
      <c r="P718" s="48" t="s">
        <v>285</v>
      </c>
      <c r="Q718" s="48" t="s">
        <v>286</v>
      </c>
      <c r="R718" s="48" t="s">
        <v>618</v>
      </c>
      <c r="S718" s="48" t="s">
        <v>619</v>
      </c>
      <c r="T718" s="48" t="s">
        <v>626</v>
      </c>
      <c r="U718" s="48" t="s">
        <v>619</v>
      </c>
      <c r="V718" s="52"/>
    </row>
    <row r="719" spans="1:22" ht="15" thickBot="1">
      <c r="A719" s="48" t="s">
        <v>1674</v>
      </c>
      <c r="B719" s="48" t="s">
        <v>20</v>
      </c>
      <c r="C719" s="48" t="s">
        <v>74</v>
      </c>
      <c r="D719" s="49" t="s">
        <v>75</v>
      </c>
      <c r="E719" s="53">
        <v>154352.71</v>
      </c>
      <c r="F719" s="48" t="s">
        <v>76</v>
      </c>
      <c r="G719" s="48" t="s">
        <v>624</v>
      </c>
      <c r="H719" s="48" t="s">
        <v>258</v>
      </c>
      <c r="I719" s="48" t="s">
        <v>625</v>
      </c>
      <c r="J719" s="51"/>
      <c r="K719" s="51"/>
      <c r="L719" s="48" t="s">
        <v>80</v>
      </c>
      <c r="M719" s="48" t="s">
        <v>81</v>
      </c>
      <c r="N719" s="48" t="s">
        <v>249</v>
      </c>
      <c r="O719" s="48" t="s">
        <v>250</v>
      </c>
      <c r="P719" s="48" t="s">
        <v>285</v>
      </c>
      <c r="Q719" s="48" t="s">
        <v>286</v>
      </c>
      <c r="R719" s="48" t="s">
        <v>618</v>
      </c>
      <c r="S719" s="48" t="s">
        <v>619</v>
      </c>
      <c r="T719" s="48" t="s">
        <v>626</v>
      </c>
      <c r="U719" s="48" t="s">
        <v>619</v>
      </c>
      <c r="V719" s="52"/>
    </row>
    <row r="720" spans="1:22" ht="15" thickBot="1">
      <c r="A720" s="48" t="s">
        <v>1675</v>
      </c>
      <c r="B720" s="48" t="s">
        <v>20</v>
      </c>
      <c r="C720" s="48" t="s">
        <v>74</v>
      </c>
      <c r="D720" s="49" t="s">
        <v>75</v>
      </c>
      <c r="E720" s="53">
        <v>171700.66</v>
      </c>
      <c r="F720" s="48" t="s">
        <v>76</v>
      </c>
      <c r="G720" s="48" t="s">
        <v>1676</v>
      </c>
      <c r="H720" s="48" t="s">
        <v>78</v>
      </c>
      <c r="I720" s="48" t="s">
        <v>130</v>
      </c>
      <c r="J720" s="51"/>
      <c r="K720" s="51"/>
      <c r="L720" s="48" t="s">
        <v>80</v>
      </c>
      <c r="M720" s="48" t="s">
        <v>81</v>
      </c>
      <c r="N720" s="48" t="s">
        <v>249</v>
      </c>
      <c r="O720" s="48" t="s">
        <v>250</v>
      </c>
      <c r="P720" s="48" t="s">
        <v>285</v>
      </c>
      <c r="Q720" s="48" t="s">
        <v>286</v>
      </c>
      <c r="R720" s="48" t="s">
        <v>1677</v>
      </c>
      <c r="S720" s="48" t="s">
        <v>1678</v>
      </c>
      <c r="T720" s="48" t="s">
        <v>1679</v>
      </c>
      <c r="U720" s="48" t="s">
        <v>1680</v>
      </c>
      <c r="V720" s="52"/>
    </row>
    <row r="721" spans="1:22" ht="15" thickBot="1">
      <c r="A721" s="48" t="s">
        <v>1681</v>
      </c>
      <c r="B721" s="48" t="s">
        <v>20</v>
      </c>
      <c r="C721" s="48" t="s">
        <v>74</v>
      </c>
      <c r="D721" s="49" t="s">
        <v>75</v>
      </c>
      <c r="E721" s="53">
        <v>149622.44</v>
      </c>
      <c r="F721" s="48" t="s">
        <v>76</v>
      </c>
      <c r="G721" s="48" t="s">
        <v>631</v>
      </c>
      <c r="H721" s="48" t="s">
        <v>258</v>
      </c>
      <c r="I721" s="48" t="s">
        <v>638</v>
      </c>
      <c r="J721" s="51"/>
      <c r="K721" s="51"/>
      <c r="L721" s="48" t="s">
        <v>80</v>
      </c>
      <c r="M721" s="48" t="s">
        <v>81</v>
      </c>
      <c r="N721" s="48" t="s">
        <v>249</v>
      </c>
      <c r="O721" s="48" t="s">
        <v>250</v>
      </c>
      <c r="P721" s="48" t="s">
        <v>285</v>
      </c>
      <c r="Q721" s="48" t="s">
        <v>286</v>
      </c>
      <c r="R721" s="48" t="s">
        <v>633</v>
      </c>
      <c r="S721" s="48" t="s">
        <v>634</v>
      </c>
      <c r="T721" s="48" t="s">
        <v>635</v>
      </c>
      <c r="U721" s="48" t="s">
        <v>636</v>
      </c>
      <c r="V721" s="52"/>
    </row>
    <row r="722" spans="1:22" ht="15" thickBot="1">
      <c r="A722" s="48" t="s">
        <v>1682</v>
      </c>
      <c r="B722" s="48" t="s">
        <v>20</v>
      </c>
      <c r="C722" s="48" t="s">
        <v>74</v>
      </c>
      <c r="D722" s="49" t="s">
        <v>75</v>
      </c>
      <c r="E722" s="53">
        <v>116251.08</v>
      </c>
      <c r="F722" s="48" t="s">
        <v>76</v>
      </c>
      <c r="G722" s="48" t="s">
        <v>631</v>
      </c>
      <c r="H722" s="48" t="s">
        <v>258</v>
      </c>
      <c r="I722" s="48" t="s">
        <v>1683</v>
      </c>
      <c r="J722" s="51"/>
      <c r="K722" s="51"/>
      <c r="L722" s="48" t="s">
        <v>80</v>
      </c>
      <c r="M722" s="48" t="s">
        <v>81</v>
      </c>
      <c r="N722" s="48" t="s">
        <v>249</v>
      </c>
      <c r="O722" s="48" t="s">
        <v>250</v>
      </c>
      <c r="P722" s="48" t="s">
        <v>285</v>
      </c>
      <c r="Q722" s="48" t="s">
        <v>286</v>
      </c>
      <c r="R722" s="48" t="s">
        <v>633</v>
      </c>
      <c r="S722" s="48" t="s">
        <v>634</v>
      </c>
      <c r="T722" s="48" t="s">
        <v>635</v>
      </c>
      <c r="U722" s="48" t="s">
        <v>636</v>
      </c>
      <c r="V722" s="52"/>
    </row>
    <row r="723" spans="1:22" ht="15" thickBot="1">
      <c r="A723" s="48" t="s">
        <v>1684</v>
      </c>
      <c r="B723" s="48" t="s">
        <v>20</v>
      </c>
      <c r="C723" s="48" t="s">
        <v>74</v>
      </c>
      <c r="D723" s="49" t="s">
        <v>75</v>
      </c>
      <c r="E723" s="53">
        <v>142412.79999999999</v>
      </c>
      <c r="F723" s="48" t="s">
        <v>76</v>
      </c>
      <c r="G723" s="48" t="s">
        <v>631</v>
      </c>
      <c r="H723" s="48" t="s">
        <v>258</v>
      </c>
      <c r="I723" s="48" t="s">
        <v>1683</v>
      </c>
      <c r="J723" s="51"/>
      <c r="K723" s="51"/>
      <c r="L723" s="48" t="s">
        <v>80</v>
      </c>
      <c r="M723" s="48" t="s">
        <v>81</v>
      </c>
      <c r="N723" s="48" t="s">
        <v>249</v>
      </c>
      <c r="O723" s="48" t="s">
        <v>250</v>
      </c>
      <c r="P723" s="48" t="s">
        <v>285</v>
      </c>
      <c r="Q723" s="48" t="s">
        <v>286</v>
      </c>
      <c r="R723" s="48" t="s">
        <v>633</v>
      </c>
      <c r="S723" s="48" t="s">
        <v>634</v>
      </c>
      <c r="T723" s="48" t="s">
        <v>635</v>
      </c>
      <c r="U723" s="48" t="s">
        <v>636</v>
      </c>
      <c r="V723" s="52"/>
    </row>
    <row r="724" spans="1:22" ht="15" thickBot="1">
      <c r="A724" s="48" t="s">
        <v>1685</v>
      </c>
      <c r="B724" s="48" t="s">
        <v>20</v>
      </c>
      <c r="C724" s="48" t="s">
        <v>74</v>
      </c>
      <c r="D724" s="49" t="s">
        <v>75</v>
      </c>
      <c r="E724" s="50">
        <v>150588</v>
      </c>
      <c r="F724" s="48" t="s">
        <v>76</v>
      </c>
      <c r="G724" s="48" t="s">
        <v>631</v>
      </c>
      <c r="H724" s="48" t="s">
        <v>258</v>
      </c>
      <c r="I724" s="48" t="s">
        <v>638</v>
      </c>
      <c r="J724" s="51"/>
      <c r="K724" s="51"/>
      <c r="L724" s="48" t="s">
        <v>80</v>
      </c>
      <c r="M724" s="48" t="s">
        <v>81</v>
      </c>
      <c r="N724" s="48" t="s">
        <v>249</v>
      </c>
      <c r="O724" s="48" t="s">
        <v>250</v>
      </c>
      <c r="P724" s="48" t="s">
        <v>285</v>
      </c>
      <c r="Q724" s="48" t="s">
        <v>286</v>
      </c>
      <c r="R724" s="48" t="s">
        <v>633</v>
      </c>
      <c r="S724" s="48" t="s">
        <v>634</v>
      </c>
      <c r="T724" s="48" t="s">
        <v>635</v>
      </c>
      <c r="U724" s="48" t="s">
        <v>636</v>
      </c>
      <c r="V724" s="52"/>
    </row>
    <row r="725" spans="1:22" ht="15" thickBot="1">
      <c r="A725" s="48" t="s">
        <v>1686</v>
      </c>
      <c r="B725" s="48" t="s">
        <v>20</v>
      </c>
      <c r="C725" s="48" t="s">
        <v>74</v>
      </c>
      <c r="D725" s="49" t="s">
        <v>75</v>
      </c>
      <c r="E725" s="50">
        <v>0</v>
      </c>
      <c r="F725" s="48" t="s">
        <v>76</v>
      </c>
      <c r="G725" s="48" t="s">
        <v>631</v>
      </c>
      <c r="H725" s="48" t="s">
        <v>258</v>
      </c>
      <c r="I725" s="48" t="s">
        <v>638</v>
      </c>
      <c r="J725" s="51"/>
      <c r="K725" s="51"/>
      <c r="L725" s="48" t="s">
        <v>80</v>
      </c>
      <c r="M725" s="48" t="s">
        <v>81</v>
      </c>
      <c r="N725" s="48" t="s">
        <v>249</v>
      </c>
      <c r="O725" s="48" t="s">
        <v>250</v>
      </c>
      <c r="P725" s="48" t="s">
        <v>285</v>
      </c>
      <c r="Q725" s="48" t="s">
        <v>286</v>
      </c>
      <c r="R725" s="48" t="s">
        <v>633</v>
      </c>
      <c r="S725" s="48" t="s">
        <v>634</v>
      </c>
      <c r="T725" s="48" t="s">
        <v>635</v>
      </c>
      <c r="U725" s="48" t="s">
        <v>636</v>
      </c>
      <c r="V725" s="52"/>
    </row>
    <row r="726" spans="1:22" ht="15" thickBot="1">
      <c r="A726" s="48" t="s">
        <v>1687</v>
      </c>
      <c r="B726" s="48" t="s">
        <v>20</v>
      </c>
      <c r="C726" s="48" t="s">
        <v>74</v>
      </c>
      <c r="D726" s="49" t="s">
        <v>75</v>
      </c>
      <c r="E726" s="53">
        <v>102749.01</v>
      </c>
      <c r="F726" s="48" t="s">
        <v>76</v>
      </c>
      <c r="G726" s="48" t="s">
        <v>631</v>
      </c>
      <c r="H726" s="48" t="s">
        <v>258</v>
      </c>
      <c r="I726" s="48" t="s">
        <v>644</v>
      </c>
      <c r="J726" s="51"/>
      <c r="K726" s="51"/>
      <c r="L726" s="48" t="s">
        <v>80</v>
      </c>
      <c r="M726" s="48" t="s">
        <v>81</v>
      </c>
      <c r="N726" s="48" t="s">
        <v>249</v>
      </c>
      <c r="O726" s="48" t="s">
        <v>250</v>
      </c>
      <c r="P726" s="48" t="s">
        <v>285</v>
      </c>
      <c r="Q726" s="48" t="s">
        <v>286</v>
      </c>
      <c r="R726" s="48" t="s">
        <v>633</v>
      </c>
      <c r="S726" s="48" t="s">
        <v>634</v>
      </c>
      <c r="T726" s="48" t="s">
        <v>635</v>
      </c>
      <c r="U726" s="48" t="s">
        <v>636</v>
      </c>
      <c r="V726" s="52"/>
    </row>
    <row r="727" spans="1:22" ht="15" thickBot="1">
      <c r="A727" s="48" t="s">
        <v>1688</v>
      </c>
      <c r="B727" s="48" t="s">
        <v>20</v>
      </c>
      <c r="C727" s="48" t="s">
        <v>74</v>
      </c>
      <c r="D727" s="49" t="s">
        <v>75</v>
      </c>
      <c r="E727" s="53">
        <v>105317.73</v>
      </c>
      <c r="F727" s="48" t="s">
        <v>76</v>
      </c>
      <c r="G727" s="48" t="s">
        <v>631</v>
      </c>
      <c r="H727" s="48" t="s">
        <v>258</v>
      </c>
      <c r="I727" s="48" t="s">
        <v>638</v>
      </c>
      <c r="J727" s="51"/>
      <c r="K727" s="51"/>
      <c r="L727" s="48" t="s">
        <v>80</v>
      </c>
      <c r="M727" s="48" t="s">
        <v>81</v>
      </c>
      <c r="N727" s="48" t="s">
        <v>249</v>
      </c>
      <c r="O727" s="48" t="s">
        <v>250</v>
      </c>
      <c r="P727" s="48" t="s">
        <v>285</v>
      </c>
      <c r="Q727" s="48" t="s">
        <v>286</v>
      </c>
      <c r="R727" s="48" t="s">
        <v>633</v>
      </c>
      <c r="S727" s="48" t="s">
        <v>634</v>
      </c>
      <c r="T727" s="48" t="s">
        <v>635</v>
      </c>
      <c r="U727" s="48" t="s">
        <v>636</v>
      </c>
      <c r="V727" s="52"/>
    </row>
    <row r="728" spans="1:22" ht="15" thickBot="1">
      <c r="A728" s="48" t="s">
        <v>645</v>
      </c>
      <c r="B728" s="48" t="s">
        <v>20</v>
      </c>
      <c r="C728" s="48" t="s">
        <v>74</v>
      </c>
      <c r="D728" s="49" t="s">
        <v>75</v>
      </c>
      <c r="E728" s="53">
        <v>48898.99</v>
      </c>
      <c r="F728" s="48" t="s">
        <v>76</v>
      </c>
      <c r="G728" s="48" t="s">
        <v>1689</v>
      </c>
      <c r="H728" s="48" t="s">
        <v>258</v>
      </c>
      <c r="I728" s="48" t="s">
        <v>995</v>
      </c>
      <c r="J728" s="51"/>
      <c r="K728" s="51"/>
      <c r="L728" s="48" t="s">
        <v>80</v>
      </c>
      <c r="M728" s="48" t="s">
        <v>81</v>
      </c>
      <c r="N728" s="48" t="s">
        <v>249</v>
      </c>
      <c r="O728" s="48" t="s">
        <v>250</v>
      </c>
      <c r="P728" s="48" t="s">
        <v>285</v>
      </c>
      <c r="Q728" s="48" t="s">
        <v>286</v>
      </c>
      <c r="R728" s="48" t="s">
        <v>633</v>
      </c>
      <c r="S728" s="48" t="s">
        <v>634</v>
      </c>
      <c r="T728" s="48" t="s">
        <v>635</v>
      </c>
      <c r="U728" s="48" t="s">
        <v>636</v>
      </c>
      <c r="V728" s="52"/>
    </row>
    <row r="729" spans="1:22" ht="15" thickBot="1">
      <c r="A729" s="48" t="s">
        <v>1690</v>
      </c>
      <c r="B729" s="48" t="s">
        <v>20</v>
      </c>
      <c r="C729" s="48" t="s">
        <v>74</v>
      </c>
      <c r="D729" s="49" t="s">
        <v>75</v>
      </c>
      <c r="E729" s="53">
        <v>135550.56</v>
      </c>
      <c r="F729" s="48" t="s">
        <v>76</v>
      </c>
      <c r="G729" s="48" t="s">
        <v>649</v>
      </c>
      <c r="H729" s="48" t="s">
        <v>258</v>
      </c>
      <c r="I729" s="48" t="s">
        <v>650</v>
      </c>
      <c r="J729" s="51"/>
      <c r="K729" s="51"/>
      <c r="L729" s="48" t="s">
        <v>80</v>
      </c>
      <c r="M729" s="48" t="s">
        <v>81</v>
      </c>
      <c r="N729" s="48" t="s">
        <v>249</v>
      </c>
      <c r="O729" s="48" t="s">
        <v>250</v>
      </c>
      <c r="P729" s="48" t="s">
        <v>285</v>
      </c>
      <c r="Q729" s="48" t="s">
        <v>286</v>
      </c>
      <c r="R729" s="48" t="s">
        <v>633</v>
      </c>
      <c r="S729" s="48" t="s">
        <v>634</v>
      </c>
      <c r="T729" s="48" t="s">
        <v>635</v>
      </c>
      <c r="U729" s="48" t="s">
        <v>636</v>
      </c>
      <c r="V729" s="52"/>
    </row>
    <row r="730" spans="1:22" ht="15" thickBot="1">
      <c r="A730" s="48" t="s">
        <v>1691</v>
      </c>
      <c r="B730" s="48" t="s">
        <v>20</v>
      </c>
      <c r="C730" s="48" t="s">
        <v>74</v>
      </c>
      <c r="D730" s="49" t="s">
        <v>75</v>
      </c>
      <c r="E730" s="53">
        <v>113446.77</v>
      </c>
      <c r="F730" s="48" t="s">
        <v>543</v>
      </c>
      <c r="G730" s="48" t="s">
        <v>1692</v>
      </c>
      <c r="H730" s="48" t="s">
        <v>113</v>
      </c>
      <c r="I730" s="48" t="s">
        <v>130</v>
      </c>
      <c r="J730" s="51"/>
      <c r="K730" s="51"/>
      <c r="L730" s="48" t="s">
        <v>80</v>
      </c>
      <c r="M730" s="48" t="s">
        <v>81</v>
      </c>
      <c r="N730" s="48" t="s">
        <v>249</v>
      </c>
      <c r="O730" s="48" t="s">
        <v>250</v>
      </c>
      <c r="P730" s="48" t="s">
        <v>285</v>
      </c>
      <c r="Q730" s="48" t="s">
        <v>286</v>
      </c>
      <c r="R730" s="48" t="s">
        <v>633</v>
      </c>
      <c r="S730" s="48" t="s">
        <v>634</v>
      </c>
      <c r="T730" s="48" t="s">
        <v>1693</v>
      </c>
      <c r="U730" s="48" t="s">
        <v>1694</v>
      </c>
      <c r="V730" s="52"/>
    </row>
    <row r="731" spans="1:22" ht="15" thickBot="1">
      <c r="A731" s="48" t="s">
        <v>1695</v>
      </c>
      <c r="B731" s="48" t="s">
        <v>20</v>
      </c>
      <c r="C731" s="48" t="s">
        <v>74</v>
      </c>
      <c r="D731" s="49" t="s">
        <v>75</v>
      </c>
      <c r="E731" s="53">
        <v>113415.69</v>
      </c>
      <c r="F731" s="48" t="s">
        <v>76</v>
      </c>
      <c r="G731" s="48" t="s">
        <v>1696</v>
      </c>
      <c r="H731" s="48" t="s">
        <v>258</v>
      </c>
      <c r="I731" s="48" t="s">
        <v>1697</v>
      </c>
      <c r="J731" s="51"/>
      <c r="K731" s="51"/>
      <c r="L731" s="48" t="s">
        <v>80</v>
      </c>
      <c r="M731" s="48" t="s">
        <v>81</v>
      </c>
      <c r="N731" s="48" t="s">
        <v>249</v>
      </c>
      <c r="O731" s="48" t="s">
        <v>250</v>
      </c>
      <c r="P731" s="48" t="s">
        <v>285</v>
      </c>
      <c r="Q731" s="48" t="s">
        <v>286</v>
      </c>
      <c r="R731" s="48" t="s">
        <v>633</v>
      </c>
      <c r="S731" s="48" t="s">
        <v>634</v>
      </c>
      <c r="T731" s="48" t="s">
        <v>1698</v>
      </c>
      <c r="U731" s="48" t="s">
        <v>1699</v>
      </c>
      <c r="V731" s="52"/>
    </row>
    <row r="732" spans="1:22" ht="15" thickBot="1">
      <c r="A732" s="48" t="s">
        <v>1700</v>
      </c>
      <c r="B732" s="48" t="s">
        <v>20</v>
      </c>
      <c r="C732" s="48" t="s">
        <v>74</v>
      </c>
      <c r="D732" s="49" t="s">
        <v>75</v>
      </c>
      <c r="E732" s="53">
        <v>55979.4</v>
      </c>
      <c r="F732" s="48" t="s">
        <v>76</v>
      </c>
      <c r="G732" s="48" t="s">
        <v>659</v>
      </c>
      <c r="H732" s="48" t="s">
        <v>95</v>
      </c>
      <c r="I732" s="48" t="s">
        <v>130</v>
      </c>
      <c r="J732" s="51"/>
      <c r="K732" s="51"/>
      <c r="L732" s="48" t="s">
        <v>80</v>
      </c>
      <c r="M732" s="48" t="s">
        <v>81</v>
      </c>
      <c r="N732" s="48" t="s">
        <v>249</v>
      </c>
      <c r="O732" s="48" t="s">
        <v>250</v>
      </c>
      <c r="P732" s="48" t="s">
        <v>285</v>
      </c>
      <c r="Q732" s="48" t="s">
        <v>286</v>
      </c>
      <c r="R732" s="48" t="s">
        <v>660</v>
      </c>
      <c r="S732" s="48" t="s">
        <v>661</v>
      </c>
      <c r="T732" s="48" t="s">
        <v>662</v>
      </c>
      <c r="U732" s="48" t="s">
        <v>661</v>
      </c>
      <c r="V732" s="52"/>
    </row>
    <row r="733" spans="1:22" ht="15" thickBot="1">
      <c r="A733" s="48" t="s">
        <v>664</v>
      </c>
      <c r="B733" s="48" t="s">
        <v>20</v>
      </c>
      <c r="C733" s="48" t="s">
        <v>74</v>
      </c>
      <c r="D733" s="49" t="s">
        <v>75</v>
      </c>
      <c r="E733" s="53">
        <v>11324.92</v>
      </c>
      <c r="F733" s="48" t="s">
        <v>76</v>
      </c>
      <c r="G733" s="48" t="s">
        <v>665</v>
      </c>
      <c r="H733" s="48" t="s">
        <v>447</v>
      </c>
      <c r="I733" s="48" t="s">
        <v>130</v>
      </c>
      <c r="J733" s="51"/>
      <c r="K733" s="51"/>
      <c r="L733" s="48" t="s">
        <v>80</v>
      </c>
      <c r="M733" s="48" t="s">
        <v>81</v>
      </c>
      <c r="N733" s="48" t="s">
        <v>249</v>
      </c>
      <c r="O733" s="48" t="s">
        <v>250</v>
      </c>
      <c r="P733" s="48" t="s">
        <v>285</v>
      </c>
      <c r="Q733" s="48" t="s">
        <v>286</v>
      </c>
      <c r="R733" s="48" t="s">
        <v>660</v>
      </c>
      <c r="S733" s="48" t="s">
        <v>661</v>
      </c>
      <c r="T733" s="48" t="s">
        <v>667</v>
      </c>
      <c r="U733" s="48" t="s">
        <v>668</v>
      </c>
      <c r="V733" s="52"/>
    </row>
    <row r="734" spans="1:22" ht="15" thickBot="1">
      <c r="A734" s="48" t="s">
        <v>1701</v>
      </c>
      <c r="B734" s="48" t="s">
        <v>20</v>
      </c>
      <c r="C734" s="48" t="s">
        <v>74</v>
      </c>
      <c r="D734" s="49" t="s">
        <v>75</v>
      </c>
      <c r="E734" s="53">
        <v>119157.35</v>
      </c>
      <c r="F734" s="48" t="s">
        <v>76</v>
      </c>
      <c r="G734" s="48" t="s">
        <v>675</v>
      </c>
      <c r="H734" s="48" t="s">
        <v>258</v>
      </c>
      <c r="I734" s="48" t="s">
        <v>666</v>
      </c>
      <c r="J734" s="51"/>
      <c r="K734" s="51"/>
      <c r="L734" s="48" t="s">
        <v>80</v>
      </c>
      <c r="M734" s="48" t="s">
        <v>81</v>
      </c>
      <c r="N734" s="48" t="s">
        <v>249</v>
      </c>
      <c r="O734" s="48" t="s">
        <v>250</v>
      </c>
      <c r="P734" s="48" t="s">
        <v>285</v>
      </c>
      <c r="Q734" s="48" t="s">
        <v>286</v>
      </c>
      <c r="R734" s="48" t="s">
        <v>660</v>
      </c>
      <c r="S734" s="48" t="s">
        <v>661</v>
      </c>
      <c r="T734" s="48" t="s">
        <v>672</v>
      </c>
      <c r="U734" s="48" t="s">
        <v>673</v>
      </c>
      <c r="V734" s="52"/>
    </row>
    <row r="735" spans="1:22" ht="15" thickBot="1">
      <c r="A735" s="48" t="s">
        <v>1702</v>
      </c>
      <c r="B735" s="48" t="s">
        <v>20</v>
      </c>
      <c r="C735" s="48" t="s">
        <v>74</v>
      </c>
      <c r="D735" s="49" t="s">
        <v>75</v>
      </c>
      <c r="E735" s="53">
        <v>82577.59</v>
      </c>
      <c r="F735" s="48" t="s">
        <v>76</v>
      </c>
      <c r="G735" s="48" t="s">
        <v>679</v>
      </c>
      <c r="H735" s="48" t="s">
        <v>258</v>
      </c>
      <c r="I735" s="48" t="s">
        <v>680</v>
      </c>
      <c r="J735" s="51"/>
      <c r="K735" s="51"/>
      <c r="L735" s="48" t="s">
        <v>80</v>
      </c>
      <c r="M735" s="48" t="s">
        <v>81</v>
      </c>
      <c r="N735" s="48" t="s">
        <v>249</v>
      </c>
      <c r="O735" s="48" t="s">
        <v>250</v>
      </c>
      <c r="P735" s="48" t="s">
        <v>285</v>
      </c>
      <c r="Q735" s="48" t="s">
        <v>286</v>
      </c>
      <c r="R735" s="48" t="s">
        <v>660</v>
      </c>
      <c r="S735" s="48" t="s">
        <v>661</v>
      </c>
      <c r="T735" s="48" t="s">
        <v>681</v>
      </c>
      <c r="U735" s="48" t="s">
        <v>682</v>
      </c>
      <c r="V735" s="52"/>
    </row>
    <row r="736" spans="1:22" ht="15" thickBot="1">
      <c r="A736" s="48" t="s">
        <v>1703</v>
      </c>
      <c r="B736" s="48" t="s">
        <v>20</v>
      </c>
      <c r="C736" s="48" t="s">
        <v>74</v>
      </c>
      <c r="D736" s="49" t="s">
        <v>75</v>
      </c>
      <c r="E736" s="50">
        <v>0</v>
      </c>
      <c r="F736" s="48" t="s">
        <v>76</v>
      </c>
      <c r="G736" s="48" t="s">
        <v>685</v>
      </c>
      <c r="H736" s="48" t="s">
        <v>258</v>
      </c>
      <c r="I736" s="48" t="s">
        <v>671</v>
      </c>
      <c r="J736" s="51"/>
      <c r="K736" s="51"/>
      <c r="L736" s="48" t="s">
        <v>80</v>
      </c>
      <c r="M736" s="48" t="s">
        <v>81</v>
      </c>
      <c r="N736" s="48" t="s">
        <v>249</v>
      </c>
      <c r="O736" s="48" t="s">
        <v>250</v>
      </c>
      <c r="P736" s="48" t="s">
        <v>285</v>
      </c>
      <c r="Q736" s="48" t="s">
        <v>286</v>
      </c>
      <c r="R736" s="48" t="s">
        <v>687</v>
      </c>
      <c r="S736" s="48" t="s">
        <v>688</v>
      </c>
      <c r="T736" s="48" t="s">
        <v>689</v>
      </c>
      <c r="U736" s="48" t="s">
        <v>690</v>
      </c>
      <c r="V736" s="52"/>
    </row>
    <row r="737" spans="1:22" ht="15" thickBot="1">
      <c r="A737" s="48" t="s">
        <v>1704</v>
      </c>
      <c r="B737" s="48" t="s">
        <v>20</v>
      </c>
      <c r="C737" s="48" t="s">
        <v>74</v>
      </c>
      <c r="D737" s="49" t="s">
        <v>75</v>
      </c>
      <c r="E737" s="50">
        <v>0</v>
      </c>
      <c r="F737" s="48" t="s">
        <v>76</v>
      </c>
      <c r="G737" s="48" t="s">
        <v>685</v>
      </c>
      <c r="H737" s="48" t="s">
        <v>258</v>
      </c>
      <c r="I737" s="48" t="s">
        <v>686</v>
      </c>
      <c r="J737" s="51"/>
      <c r="K737" s="51"/>
      <c r="L737" s="48" t="s">
        <v>80</v>
      </c>
      <c r="M737" s="48" t="s">
        <v>81</v>
      </c>
      <c r="N737" s="48" t="s">
        <v>249</v>
      </c>
      <c r="O737" s="48" t="s">
        <v>250</v>
      </c>
      <c r="P737" s="48" t="s">
        <v>285</v>
      </c>
      <c r="Q737" s="48" t="s">
        <v>286</v>
      </c>
      <c r="R737" s="48" t="s">
        <v>687</v>
      </c>
      <c r="S737" s="48" t="s">
        <v>688</v>
      </c>
      <c r="T737" s="48" t="s">
        <v>689</v>
      </c>
      <c r="U737" s="48" t="s">
        <v>690</v>
      </c>
      <c r="V737" s="52"/>
    </row>
    <row r="738" spans="1:22" ht="15" thickBot="1">
      <c r="A738" s="48" t="s">
        <v>1705</v>
      </c>
      <c r="B738" s="48" t="s">
        <v>20</v>
      </c>
      <c r="C738" s="48" t="s">
        <v>74</v>
      </c>
      <c r="D738" s="49" t="s">
        <v>75</v>
      </c>
      <c r="E738" s="50">
        <v>0</v>
      </c>
      <c r="F738" s="48" t="s">
        <v>76</v>
      </c>
      <c r="G738" s="48" t="s">
        <v>685</v>
      </c>
      <c r="H738" s="48" t="s">
        <v>301</v>
      </c>
      <c r="I738" s="48" t="s">
        <v>686</v>
      </c>
      <c r="J738" s="51"/>
      <c r="K738" s="51"/>
      <c r="L738" s="48" t="s">
        <v>80</v>
      </c>
      <c r="M738" s="48" t="s">
        <v>81</v>
      </c>
      <c r="N738" s="48" t="s">
        <v>249</v>
      </c>
      <c r="O738" s="48" t="s">
        <v>250</v>
      </c>
      <c r="P738" s="48" t="s">
        <v>285</v>
      </c>
      <c r="Q738" s="48" t="s">
        <v>286</v>
      </c>
      <c r="R738" s="48" t="s">
        <v>687</v>
      </c>
      <c r="S738" s="48" t="s">
        <v>688</v>
      </c>
      <c r="T738" s="48" t="s">
        <v>689</v>
      </c>
      <c r="U738" s="48" t="s">
        <v>690</v>
      </c>
      <c r="V738" s="52"/>
    </row>
    <row r="739" spans="1:22" ht="15" thickBot="1">
      <c r="A739" s="48" t="s">
        <v>1706</v>
      </c>
      <c r="B739" s="48" t="s">
        <v>20</v>
      </c>
      <c r="C739" s="48" t="s">
        <v>74</v>
      </c>
      <c r="D739" s="49" t="s">
        <v>75</v>
      </c>
      <c r="E739" s="53">
        <v>50714.54</v>
      </c>
      <c r="F739" s="48" t="s">
        <v>76</v>
      </c>
      <c r="G739" s="48" t="s">
        <v>702</v>
      </c>
      <c r="H739" s="48" t="s">
        <v>95</v>
      </c>
      <c r="I739" s="48" t="s">
        <v>704</v>
      </c>
      <c r="J739" s="51"/>
      <c r="K739" s="51"/>
      <c r="L739" s="48" t="s">
        <v>80</v>
      </c>
      <c r="M739" s="48" t="s">
        <v>81</v>
      </c>
      <c r="N739" s="48" t="s">
        <v>249</v>
      </c>
      <c r="O739" s="48" t="s">
        <v>250</v>
      </c>
      <c r="P739" s="48" t="s">
        <v>285</v>
      </c>
      <c r="Q739" s="48" t="s">
        <v>286</v>
      </c>
      <c r="R739" s="48" t="s">
        <v>687</v>
      </c>
      <c r="S739" s="48" t="s">
        <v>688</v>
      </c>
      <c r="T739" s="48" t="s">
        <v>705</v>
      </c>
      <c r="U739" s="48" t="s">
        <v>706</v>
      </c>
      <c r="V739" s="52"/>
    </row>
    <row r="740" spans="1:22" ht="15" thickBot="1">
      <c r="A740" s="48" t="s">
        <v>1707</v>
      </c>
      <c r="B740" s="48" t="s">
        <v>20</v>
      </c>
      <c r="C740" s="48" t="s">
        <v>74</v>
      </c>
      <c r="D740" s="49" t="s">
        <v>75</v>
      </c>
      <c r="E740" s="50">
        <v>0</v>
      </c>
      <c r="F740" s="48" t="s">
        <v>76</v>
      </c>
      <c r="G740" s="48" t="s">
        <v>715</v>
      </c>
      <c r="H740" s="48" t="s">
        <v>113</v>
      </c>
      <c r="I740" s="48" t="s">
        <v>716</v>
      </c>
      <c r="J740" s="51"/>
      <c r="K740" s="51"/>
      <c r="L740" s="48" t="s">
        <v>80</v>
      </c>
      <c r="M740" s="48" t="s">
        <v>81</v>
      </c>
      <c r="N740" s="48" t="s">
        <v>249</v>
      </c>
      <c r="O740" s="48" t="s">
        <v>250</v>
      </c>
      <c r="P740" s="48" t="s">
        <v>717</v>
      </c>
      <c r="Q740" s="48" t="s">
        <v>718</v>
      </c>
      <c r="R740" s="48" t="s">
        <v>719</v>
      </c>
      <c r="S740" s="48" t="s">
        <v>720</v>
      </c>
      <c r="T740" s="48" t="s">
        <v>721</v>
      </c>
      <c r="U740" s="48" t="s">
        <v>720</v>
      </c>
      <c r="V740" s="52"/>
    </row>
    <row r="741" spans="1:22" ht="15" thickBot="1">
      <c r="A741" s="48" t="s">
        <v>1708</v>
      </c>
      <c r="B741" s="48" t="s">
        <v>20</v>
      </c>
      <c r="C741" s="48" t="s">
        <v>74</v>
      </c>
      <c r="D741" s="49" t="s">
        <v>75</v>
      </c>
      <c r="E741" s="53">
        <v>38616.65</v>
      </c>
      <c r="F741" s="48" t="s">
        <v>76</v>
      </c>
      <c r="G741" s="48" t="s">
        <v>715</v>
      </c>
      <c r="H741" s="48" t="s">
        <v>95</v>
      </c>
      <c r="I741" s="48" t="s">
        <v>716</v>
      </c>
      <c r="J741" s="51"/>
      <c r="K741" s="51"/>
      <c r="L741" s="48" t="s">
        <v>80</v>
      </c>
      <c r="M741" s="48" t="s">
        <v>81</v>
      </c>
      <c r="N741" s="48" t="s">
        <v>249</v>
      </c>
      <c r="O741" s="48" t="s">
        <v>250</v>
      </c>
      <c r="P741" s="48" t="s">
        <v>717</v>
      </c>
      <c r="Q741" s="48" t="s">
        <v>718</v>
      </c>
      <c r="R741" s="48" t="s">
        <v>719</v>
      </c>
      <c r="S741" s="48" t="s">
        <v>720</v>
      </c>
      <c r="T741" s="48" t="s">
        <v>721</v>
      </c>
      <c r="U741" s="48" t="s">
        <v>720</v>
      </c>
      <c r="V741" s="52"/>
    </row>
    <row r="742" spans="1:22" ht="15" thickBot="1">
      <c r="A742" s="48" t="s">
        <v>723</v>
      </c>
      <c r="B742" s="48" t="s">
        <v>20</v>
      </c>
      <c r="C742" s="48" t="s">
        <v>74</v>
      </c>
      <c r="D742" s="49" t="s">
        <v>75</v>
      </c>
      <c r="E742" s="53">
        <v>42600.22</v>
      </c>
      <c r="F742" s="48" t="s">
        <v>76</v>
      </c>
      <c r="G742" s="48" t="s">
        <v>715</v>
      </c>
      <c r="H742" s="48" t="s">
        <v>95</v>
      </c>
      <c r="I742" s="48" t="s">
        <v>716</v>
      </c>
      <c r="J742" s="51"/>
      <c r="K742" s="51"/>
      <c r="L742" s="48" t="s">
        <v>80</v>
      </c>
      <c r="M742" s="48" t="s">
        <v>81</v>
      </c>
      <c r="N742" s="48" t="s">
        <v>249</v>
      </c>
      <c r="O742" s="48" t="s">
        <v>250</v>
      </c>
      <c r="P742" s="48" t="s">
        <v>717</v>
      </c>
      <c r="Q742" s="48" t="s">
        <v>718</v>
      </c>
      <c r="R742" s="48" t="s">
        <v>719</v>
      </c>
      <c r="S742" s="48" t="s">
        <v>720</v>
      </c>
      <c r="T742" s="48" t="s">
        <v>721</v>
      </c>
      <c r="U742" s="48" t="s">
        <v>720</v>
      </c>
      <c r="V742" s="52"/>
    </row>
    <row r="743" spans="1:22" ht="15" thickBot="1">
      <c r="A743" s="48" t="s">
        <v>714</v>
      </c>
      <c r="B743" s="48" t="s">
        <v>20</v>
      </c>
      <c r="C743" s="48" t="s">
        <v>74</v>
      </c>
      <c r="D743" s="49" t="s">
        <v>75</v>
      </c>
      <c r="E743" s="53">
        <v>5597.94</v>
      </c>
      <c r="F743" s="48" t="s">
        <v>724</v>
      </c>
      <c r="G743" s="48" t="s">
        <v>715</v>
      </c>
      <c r="H743" s="48" t="s">
        <v>95</v>
      </c>
      <c r="I743" s="48" t="s">
        <v>725</v>
      </c>
      <c r="J743" s="51"/>
      <c r="K743" s="51"/>
      <c r="L743" s="48" t="s">
        <v>80</v>
      </c>
      <c r="M743" s="48" t="s">
        <v>81</v>
      </c>
      <c r="N743" s="48" t="s">
        <v>249</v>
      </c>
      <c r="O743" s="48" t="s">
        <v>250</v>
      </c>
      <c r="P743" s="48" t="s">
        <v>717</v>
      </c>
      <c r="Q743" s="48" t="s">
        <v>718</v>
      </c>
      <c r="R743" s="48" t="s">
        <v>719</v>
      </c>
      <c r="S743" s="48" t="s">
        <v>720</v>
      </c>
      <c r="T743" s="48" t="s">
        <v>721</v>
      </c>
      <c r="U743" s="48" t="s">
        <v>720</v>
      </c>
      <c r="V743" s="52"/>
    </row>
    <row r="744" spans="1:22" ht="15" thickBot="1">
      <c r="A744" s="48" t="s">
        <v>1709</v>
      </c>
      <c r="B744" s="48" t="s">
        <v>20</v>
      </c>
      <c r="C744" s="48" t="s">
        <v>74</v>
      </c>
      <c r="D744" s="49" t="s">
        <v>75</v>
      </c>
      <c r="E744" s="53">
        <v>42600.22</v>
      </c>
      <c r="F744" s="48" t="s">
        <v>76</v>
      </c>
      <c r="G744" s="48" t="s">
        <v>715</v>
      </c>
      <c r="H744" s="48" t="s">
        <v>95</v>
      </c>
      <c r="I744" s="48" t="s">
        <v>716</v>
      </c>
      <c r="J744" s="51"/>
      <c r="K744" s="51"/>
      <c r="L744" s="48" t="s">
        <v>80</v>
      </c>
      <c r="M744" s="48" t="s">
        <v>81</v>
      </c>
      <c r="N744" s="48" t="s">
        <v>249</v>
      </c>
      <c r="O744" s="48" t="s">
        <v>250</v>
      </c>
      <c r="P744" s="48" t="s">
        <v>717</v>
      </c>
      <c r="Q744" s="48" t="s">
        <v>718</v>
      </c>
      <c r="R744" s="48" t="s">
        <v>719</v>
      </c>
      <c r="S744" s="48" t="s">
        <v>720</v>
      </c>
      <c r="T744" s="48" t="s">
        <v>721</v>
      </c>
      <c r="U744" s="48" t="s">
        <v>720</v>
      </c>
      <c r="V744" s="52"/>
    </row>
    <row r="745" spans="1:22" ht="15" thickBot="1">
      <c r="A745" s="48" t="s">
        <v>1710</v>
      </c>
      <c r="B745" s="48" t="s">
        <v>20</v>
      </c>
      <c r="C745" s="48" t="s">
        <v>74</v>
      </c>
      <c r="D745" s="49" t="s">
        <v>75</v>
      </c>
      <c r="E745" s="53">
        <v>42600.22</v>
      </c>
      <c r="F745" s="48" t="s">
        <v>76</v>
      </c>
      <c r="G745" s="48" t="s">
        <v>715</v>
      </c>
      <c r="H745" s="48" t="s">
        <v>95</v>
      </c>
      <c r="I745" s="48" t="s">
        <v>716</v>
      </c>
      <c r="J745" s="51"/>
      <c r="K745" s="51"/>
      <c r="L745" s="48" t="s">
        <v>80</v>
      </c>
      <c r="M745" s="48" t="s">
        <v>81</v>
      </c>
      <c r="N745" s="48" t="s">
        <v>249</v>
      </c>
      <c r="O745" s="48" t="s">
        <v>250</v>
      </c>
      <c r="P745" s="48" t="s">
        <v>717</v>
      </c>
      <c r="Q745" s="48" t="s">
        <v>718</v>
      </c>
      <c r="R745" s="48" t="s">
        <v>719</v>
      </c>
      <c r="S745" s="48" t="s">
        <v>720</v>
      </c>
      <c r="T745" s="48" t="s">
        <v>721</v>
      </c>
      <c r="U745" s="48" t="s">
        <v>720</v>
      </c>
      <c r="V745" s="52"/>
    </row>
    <row r="746" spans="1:22" ht="15" thickBot="1">
      <c r="A746" s="48" t="s">
        <v>727</v>
      </c>
      <c r="B746" s="48" t="s">
        <v>20</v>
      </c>
      <c r="C746" s="48" t="s">
        <v>74</v>
      </c>
      <c r="D746" s="49" t="s">
        <v>75</v>
      </c>
      <c r="E746" s="53">
        <v>45875.76</v>
      </c>
      <c r="F746" s="48" t="s">
        <v>76</v>
      </c>
      <c r="G746" s="48" t="s">
        <v>715</v>
      </c>
      <c r="H746" s="48" t="s">
        <v>95</v>
      </c>
      <c r="I746" s="48" t="s">
        <v>716</v>
      </c>
      <c r="J746" s="51"/>
      <c r="K746" s="51"/>
      <c r="L746" s="48" t="s">
        <v>80</v>
      </c>
      <c r="M746" s="48" t="s">
        <v>81</v>
      </c>
      <c r="N746" s="48" t="s">
        <v>249</v>
      </c>
      <c r="O746" s="48" t="s">
        <v>250</v>
      </c>
      <c r="P746" s="48" t="s">
        <v>717</v>
      </c>
      <c r="Q746" s="48" t="s">
        <v>718</v>
      </c>
      <c r="R746" s="48" t="s">
        <v>719</v>
      </c>
      <c r="S746" s="48" t="s">
        <v>720</v>
      </c>
      <c r="T746" s="48" t="s">
        <v>721</v>
      </c>
      <c r="U746" s="48" t="s">
        <v>720</v>
      </c>
      <c r="V746" s="52"/>
    </row>
    <row r="747" spans="1:22" ht="15" thickBot="1">
      <c r="A747" s="48" t="s">
        <v>1711</v>
      </c>
      <c r="B747" s="48" t="s">
        <v>20</v>
      </c>
      <c r="C747" s="48" t="s">
        <v>74</v>
      </c>
      <c r="D747" s="49" t="s">
        <v>75</v>
      </c>
      <c r="E747" s="53">
        <v>5458.15</v>
      </c>
      <c r="F747" s="48" t="s">
        <v>76</v>
      </c>
      <c r="G747" s="48" t="s">
        <v>715</v>
      </c>
      <c r="H747" s="48" t="s">
        <v>95</v>
      </c>
      <c r="I747" s="48" t="s">
        <v>248</v>
      </c>
      <c r="J747" s="51"/>
      <c r="K747" s="51"/>
      <c r="L747" s="48" t="s">
        <v>80</v>
      </c>
      <c r="M747" s="48" t="s">
        <v>81</v>
      </c>
      <c r="N747" s="48" t="s">
        <v>249</v>
      </c>
      <c r="O747" s="48" t="s">
        <v>250</v>
      </c>
      <c r="P747" s="48" t="s">
        <v>717</v>
      </c>
      <c r="Q747" s="48" t="s">
        <v>718</v>
      </c>
      <c r="R747" s="48" t="s">
        <v>719</v>
      </c>
      <c r="S747" s="48" t="s">
        <v>720</v>
      </c>
      <c r="T747" s="48" t="s">
        <v>721</v>
      </c>
      <c r="U747" s="48" t="s">
        <v>720</v>
      </c>
      <c r="V747" s="52"/>
    </row>
    <row r="748" spans="1:22" ht="15" thickBot="1">
      <c r="A748" s="48" t="s">
        <v>1712</v>
      </c>
      <c r="B748" s="48" t="s">
        <v>20</v>
      </c>
      <c r="C748" s="48" t="s">
        <v>74</v>
      </c>
      <c r="D748" s="49" t="s">
        <v>75</v>
      </c>
      <c r="E748" s="53">
        <v>5325.03</v>
      </c>
      <c r="F748" s="48" t="s">
        <v>76</v>
      </c>
      <c r="G748" s="48" t="s">
        <v>715</v>
      </c>
      <c r="H748" s="48" t="s">
        <v>95</v>
      </c>
      <c r="I748" s="48" t="s">
        <v>248</v>
      </c>
      <c r="J748" s="51"/>
      <c r="K748" s="51"/>
      <c r="L748" s="48" t="s">
        <v>80</v>
      </c>
      <c r="M748" s="48" t="s">
        <v>81</v>
      </c>
      <c r="N748" s="48" t="s">
        <v>249</v>
      </c>
      <c r="O748" s="48" t="s">
        <v>250</v>
      </c>
      <c r="P748" s="48" t="s">
        <v>717</v>
      </c>
      <c r="Q748" s="48" t="s">
        <v>718</v>
      </c>
      <c r="R748" s="48" t="s">
        <v>719</v>
      </c>
      <c r="S748" s="48" t="s">
        <v>720</v>
      </c>
      <c r="T748" s="48" t="s">
        <v>721</v>
      </c>
      <c r="U748" s="48" t="s">
        <v>720</v>
      </c>
      <c r="V748" s="52"/>
    </row>
    <row r="749" spans="1:22" ht="15" thickBot="1">
      <c r="A749" s="48" t="s">
        <v>746</v>
      </c>
      <c r="B749" s="48" t="s">
        <v>20</v>
      </c>
      <c r="C749" s="48" t="s">
        <v>74</v>
      </c>
      <c r="D749" s="49" t="s">
        <v>75</v>
      </c>
      <c r="E749" s="53">
        <v>44745.68</v>
      </c>
      <c r="F749" s="48" t="s">
        <v>76</v>
      </c>
      <c r="G749" s="48" t="s">
        <v>747</v>
      </c>
      <c r="H749" s="48" t="s">
        <v>95</v>
      </c>
      <c r="I749" s="48" t="s">
        <v>756</v>
      </c>
      <c r="J749" s="51"/>
      <c r="K749" s="51"/>
      <c r="L749" s="48" t="s">
        <v>80</v>
      </c>
      <c r="M749" s="48" t="s">
        <v>81</v>
      </c>
      <c r="N749" s="48" t="s">
        <v>249</v>
      </c>
      <c r="O749" s="48" t="s">
        <v>250</v>
      </c>
      <c r="P749" s="48" t="s">
        <v>717</v>
      </c>
      <c r="Q749" s="48" t="s">
        <v>718</v>
      </c>
      <c r="R749" s="48" t="s">
        <v>742</v>
      </c>
      <c r="S749" s="48" t="s">
        <v>743</v>
      </c>
      <c r="T749" s="48" t="s">
        <v>744</v>
      </c>
      <c r="U749" s="48" t="s">
        <v>743</v>
      </c>
      <c r="V749" s="52"/>
    </row>
    <row r="750" spans="1:22" ht="15" thickBot="1">
      <c r="A750" s="48" t="s">
        <v>1713</v>
      </c>
      <c r="B750" s="48" t="s">
        <v>20</v>
      </c>
      <c r="C750" s="48" t="s">
        <v>74</v>
      </c>
      <c r="D750" s="49" t="s">
        <v>75</v>
      </c>
      <c r="E750" s="53">
        <v>64918.94</v>
      </c>
      <c r="F750" s="48" t="s">
        <v>76</v>
      </c>
      <c r="G750" s="48" t="s">
        <v>747</v>
      </c>
      <c r="H750" s="48" t="s">
        <v>95</v>
      </c>
      <c r="I750" s="48" t="s">
        <v>748</v>
      </c>
      <c r="J750" s="51"/>
      <c r="K750" s="51"/>
      <c r="L750" s="48" t="s">
        <v>80</v>
      </c>
      <c r="M750" s="48" t="s">
        <v>81</v>
      </c>
      <c r="N750" s="48" t="s">
        <v>249</v>
      </c>
      <c r="O750" s="48" t="s">
        <v>250</v>
      </c>
      <c r="P750" s="48" t="s">
        <v>717</v>
      </c>
      <c r="Q750" s="48" t="s">
        <v>718</v>
      </c>
      <c r="R750" s="48" t="s">
        <v>742</v>
      </c>
      <c r="S750" s="48" t="s">
        <v>743</v>
      </c>
      <c r="T750" s="48" t="s">
        <v>744</v>
      </c>
      <c r="U750" s="48" t="s">
        <v>743</v>
      </c>
      <c r="V750" s="52"/>
    </row>
    <row r="751" spans="1:22" ht="15" thickBot="1">
      <c r="A751" s="48" t="s">
        <v>1714</v>
      </c>
      <c r="B751" s="48" t="s">
        <v>20</v>
      </c>
      <c r="C751" s="48" t="s">
        <v>74</v>
      </c>
      <c r="D751" s="49" t="s">
        <v>75</v>
      </c>
      <c r="E751" s="53">
        <v>21865.52</v>
      </c>
      <c r="F751" s="48" t="s">
        <v>76</v>
      </c>
      <c r="G751" s="48" t="s">
        <v>747</v>
      </c>
      <c r="H751" s="48" t="s">
        <v>95</v>
      </c>
      <c r="I751" s="48" t="s">
        <v>748</v>
      </c>
      <c r="J751" s="51"/>
      <c r="K751" s="51"/>
      <c r="L751" s="48" t="s">
        <v>80</v>
      </c>
      <c r="M751" s="48" t="s">
        <v>81</v>
      </c>
      <c r="N751" s="48" t="s">
        <v>249</v>
      </c>
      <c r="O751" s="48" t="s">
        <v>250</v>
      </c>
      <c r="P751" s="48" t="s">
        <v>717</v>
      </c>
      <c r="Q751" s="48" t="s">
        <v>718</v>
      </c>
      <c r="R751" s="48" t="s">
        <v>742</v>
      </c>
      <c r="S751" s="48" t="s">
        <v>743</v>
      </c>
      <c r="T751" s="48" t="s">
        <v>744</v>
      </c>
      <c r="U751" s="48" t="s">
        <v>743</v>
      </c>
      <c r="V751" s="52"/>
    </row>
    <row r="752" spans="1:22" ht="15" thickBot="1">
      <c r="A752" s="48" t="s">
        <v>1715</v>
      </c>
      <c r="B752" s="48" t="s">
        <v>20</v>
      </c>
      <c r="C752" s="48" t="s">
        <v>74</v>
      </c>
      <c r="D752" s="49" t="s">
        <v>75</v>
      </c>
      <c r="E752" s="53">
        <v>36789.39</v>
      </c>
      <c r="F752" s="48" t="s">
        <v>76</v>
      </c>
      <c r="G752" s="48" t="s">
        <v>751</v>
      </c>
      <c r="H752" s="48" t="s">
        <v>95</v>
      </c>
      <c r="I752" s="48" t="s">
        <v>752</v>
      </c>
      <c r="J752" s="51"/>
      <c r="K752" s="51"/>
      <c r="L752" s="48" t="s">
        <v>80</v>
      </c>
      <c r="M752" s="48" t="s">
        <v>81</v>
      </c>
      <c r="N752" s="48" t="s">
        <v>249</v>
      </c>
      <c r="O752" s="48" t="s">
        <v>250</v>
      </c>
      <c r="P752" s="48" t="s">
        <v>717</v>
      </c>
      <c r="Q752" s="48" t="s">
        <v>718</v>
      </c>
      <c r="R752" s="48" t="s">
        <v>742</v>
      </c>
      <c r="S752" s="48" t="s">
        <v>743</v>
      </c>
      <c r="T752" s="48" t="s">
        <v>744</v>
      </c>
      <c r="U752" s="48" t="s">
        <v>743</v>
      </c>
      <c r="V752" s="52"/>
    </row>
    <row r="753" spans="1:22" ht="15" thickBot="1">
      <c r="A753" s="48" t="s">
        <v>1716</v>
      </c>
      <c r="B753" s="48" t="s">
        <v>20</v>
      </c>
      <c r="C753" s="48" t="s">
        <v>74</v>
      </c>
      <c r="D753" s="49" t="s">
        <v>75</v>
      </c>
      <c r="E753" s="53">
        <v>41598.959999999999</v>
      </c>
      <c r="F753" s="48" t="s">
        <v>76</v>
      </c>
      <c r="G753" s="48" t="s">
        <v>751</v>
      </c>
      <c r="H753" s="48" t="s">
        <v>95</v>
      </c>
      <c r="I753" s="48" t="s">
        <v>752</v>
      </c>
      <c r="J753" s="51"/>
      <c r="K753" s="51"/>
      <c r="L753" s="48" t="s">
        <v>80</v>
      </c>
      <c r="M753" s="48" t="s">
        <v>81</v>
      </c>
      <c r="N753" s="48" t="s">
        <v>249</v>
      </c>
      <c r="O753" s="48" t="s">
        <v>250</v>
      </c>
      <c r="P753" s="48" t="s">
        <v>717</v>
      </c>
      <c r="Q753" s="48" t="s">
        <v>718</v>
      </c>
      <c r="R753" s="48" t="s">
        <v>742</v>
      </c>
      <c r="S753" s="48" t="s">
        <v>743</v>
      </c>
      <c r="T753" s="48" t="s">
        <v>744</v>
      </c>
      <c r="U753" s="48" t="s">
        <v>743</v>
      </c>
      <c r="V753" s="52"/>
    </row>
    <row r="754" spans="1:22" ht="15" thickBot="1">
      <c r="A754" s="48" t="s">
        <v>1717</v>
      </c>
      <c r="B754" s="48" t="s">
        <v>20</v>
      </c>
      <c r="C754" s="48" t="s">
        <v>74</v>
      </c>
      <c r="D754" s="49" t="s">
        <v>75</v>
      </c>
      <c r="E754" s="53">
        <v>49477.61</v>
      </c>
      <c r="F754" s="48" t="s">
        <v>76</v>
      </c>
      <c r="G754" s="48" t="s">
        <v>755</v>
      </c>
      <c r="H754" s="48" t="s">
        <v>95</v>
      </c>
      <c r="I754" s="48" t="s">
        <v>96</v>
      </c>
      <c r="J754" s="51"/>
      <c r="K754" s="51"/>
      <c r="L754" s="48" t="s">
        <v>80</v>
      </c>
      <c r="M754" s="48" t="s">
        <v>81</v>
      </c>
      <c r="N754" s="48" t="s">
        <v>249</v>
      </c>
      <c r="O754" s="48" t="s">
        <v>250</v>
      </c>
      <c r="P754" s="48" t="s">
        <v>717</v>
      </c>
      <c r="Q754" s="48" t="s">
        <v>718</v>
      </c>
      <c r="R754" s="48" t="s">
        <v>742</v>
      </c>
      <c r="S754" s="48" t="s">
        <v>743</v>
      </c>
      <c r="T754" s="48" t="s">
        <v>744</v>
      </c>
      <c r="U754" s="48" t="s">
        <v>743</v>
      </c>
      <c r="V754" s="52"/>
    </row>
    <row r="755" spans="1:22" ht="15" thickBot="1">
      <c r="A755" s="48" t="s">
        <v>1718</v>
      </c>
      <c r="B755" s="48" t="s">
        <v>20</v>
      </c>
      <c r="C755" s="48" t="s">
        <v>74</v>
      </c>
      <c r="D755" s="49" t="s">
        <v>75</v>
      </c>
      <c r="E755" s="53">
        <v>71658.28</v>
      </c>
      <c r="F755" s="48" t="s">
        <v>76</v>
      </c>
      <c r="G755" s="48" t="s">
        <v>755</v>
      </c>
      <c r="H755" s="48" t="s">
        <v>95</v>
      </c>
      <c r="I755" s="48" t="s">
        <v>96</v>
      </c>
      <c r="J755" s="51"/>
      <c r="K755" s="51"/>
      <c r="L755" s="48" t="s">
        <v>80</v>
      </c>
      <c r="M755" s="48" t="s">
        <v>81</v>
      </c>
      <c r="N755" s="48" t="s">
        <v>249</v>
      </c>
      <c r="O755" s="48" t="s">
        <v>250</v>
      </c>
      <c r="P755" s="48" t="s">
        <v>717</v>
      </c>
      <c r="Q755" s="48" t="s">
        <v>718</v>
      </c>
      <c r="R755" s="48" t="s">
        <v>742</v>
      </c>
      <c r="S755" s="48" t="s">
        <v>743</v>
      </c>
      <c r="T755" s="48" t="s">
        <v>744</v>
      </c>
      <c r="U755" s="48" t="s">
        <v>743</v>
      </c>
      <c r="V755" s="52"/>
    </row>
    <row r="756" spans="1:22" ht="15" thickBot="1">
      <c r="A756" s="48" t="s">
        <v>1719</v>
      </c>
      <c r="B756" s="48" t="s">
        <v>20</v>
      </c>
      <c r="C756" s="48" t="s">
        <v>74</v>
      </c>
      <c r="D756" s="49" t="s">
        <v>75</v>
      </c>
      <c r="E756" s="53">
        <v>95894.24</v>
      </c>
      <c r="F756" s="48" t="s">
        <v>76</v>
      </c>
      <c r="G756" s="48" t="s">
        <v>755</v>
      </c>
      <c r="H756" s="48" t="s">
        <v>113</v>
      </c>
      <c r="I756" s="48" t="s">
        <v>96</v>
      </c>
      <c r="J756" s="51"/>
      <c r="K756" s="51"/>
      <c r="L756" s="48" t="s">
        <v>80</v>
      </c>
      <c r="M756" s="48" t="s">
        <v>81</v>
      </c>
      <c r="N756" s="48" t="s">
        <v>249</v>
      </c>
      <c r="O756" s="48" t="s">
        <v>250</v>
      </c>
      <c r="P756" s="48" t="s">
        <v>717</v>
      </c>
      <c r="Q756" s="48" t="s">
        <v>718</v>
      </c>
      <c r="R756" s="48" t="s">
        <v>742</v>
      </c>
      <c r="S756" s="48" t="s">
        <v>743</v>
      </c>
      <c r="T756" s="48" t="s">
        <v>744</v>
      </c>
      <c r="U756" s="48" t="s">
        <v>743</v>
      </c>
      <c r="V756" s="52"/>
    </row>
    <row r="757" spans="1:22" ht="15" thickBot="1">
      <c r="A757" s="48" t="s">
        <v>1720</v>
      </c>
      <c r="B757" s="48" t="s">
        <v>20</v>
      </c>
      <c r="C757" s="48" t="s">
        <v>74</v>
      </c>
      <c r="D757" s="49" t="s">
        <v>75</v>
      </c>
      <c r="E757" s="53">
        <v>47093.56</v>
      </c>
      <c r="F757" s="48" t="s">
        <v>76</v>
      </c>
      <c r="G757" s="48" t="s">
        <v>758</v>
      </c>
      <c r="H757" s="48" t="s">
        <v>95</v>
      </c>
      <c r="I757" s="48" t="s">
        <v>759</v>
      </c>
      <c r="J757" s="51"/>
      <c r="K757" s="51"/>
      <c r="L757" s="48" t="s">
        <v>80</v>
      </c>
      <c r="M757" s="48" t="s">
        <v>81</v>
      </c>
      <c r="N757" s="48" t="s">
        <v>249</v>
      </c>
      <c r="O757" s="48" t="s">
        <v>250</v>
      </c>
      <c r="P757" s="48" t="s">
        <v>717</v>
      </c>
      <c r="Q757" s="48" t="s">
        <v>718</v>
      </c>
      <c r="R757" s="48" t="s">
        <v>742</v>
      </c>
      <c r="S757" s="48" t="s">
        <v>743</v>
      </c>
      <c r="T757" s="48" t="s">
        <v>744</v>
      </c>
      <c r="U757" s="48" t="s">
        <v>743</v>
      </c>
      <c r="V757" s="52"/>
    </row>
    <row r="758" spans="1:22" ht="15" thickBot="1">
      <c r="A758" s="48" t="s">
        <v>1721</v>
      </c>
      <c r="B758" s="48" t="s">
        <v>20</v>
      </c>
      <c r="C758" s="48" t="s">
        <v>74</v>
      </c>
      <c r="D758" s="49" t="s">
        <v>75</v>
      </c>
      <c r="E758" s="50">
        <v>0</v>
      </c>
      <c r="F758" s="48" t="s">
        <v>762</v>
      </c>
      <c r="G758" s="48" t="s">
        <v>771</v>
      </c>
      <c r="H758" s="48" t="s">
        <v>90</v>
      </c>
      <c r="I758" s="48" t="s">
        <v>772</v>
      </c>
      <c r="J758" s="51"/>
      <c r="K758" s="51"/>
      <c r="L758" s="48" t="s">
        <v>80</v>
      </c>
      <c r="M758" s="48" t="s">
        <v>81</v>
      </c>
      <c r="N758" s="48" t="s">
        <v>249</v>
      </c>
      <c r="O758" s="48" t="s">
        <v>250</v>
      </c>
      <c r="P758" s="48" t="s">
        <v>717</v>
      </c>
      <c r="Q758" s="48" t="s">
        <v>718</v>
      </c>
      <c r="R758" s="48" t="s">
        <v>765</v>
      </c>
      <c r="S758" s="48" t="s">
        <v>766</v>
      </c>
      <c r="T758" s="48" t="s">
        <v>767</v>
      </c>
      <c r="U758" s="48" t="s">
        <v>766</v>
      </c>
      <c r="V758" s="52"/>
    </row>
    <row r="759" spans="1:22" ht="15" thickBot="1">
      <c r="A759" s="48" t="s">
        <v>1722</v>
      </c>
      <c r="B759" s="48" t="s">
        <v>20</v>
      </c>
      <c r="C759" s="48" t="s">
        <v>74</v>
      </c>
      <c r="D759" s="49" t="s">
        <v>75</v>
      </c>
      <c r="E759" s="53">
        <v>36463.919999999998</v>
      </c>
      <c r="F759" s="48" t="s">
        <v>762</v>
      </c>
      <c r="G759" s="48" t="s">
        <v>771</v>
      </c>
      <c r="H759" s="48" t="s">
        <v>95</v>
      </c>
      <c r="I759" s="48" t="s">
        <v>772</v>
      </c>
      <c r="J759" s="51"/>
      <c r="K759" s="51"/>
      <c r="L759" s="48" t="s">
        <v>80</v>
      </c>
      <c r="M759" s="48" t="s">
        <v>81</v>
      </c>
      <c r="N759" s="48" t="s">
        <v>249</v>
      </c>
      <c r="O759" s="48" t="s">
        <v>250</v>
      </c>
      <c r="P759" s="48" t="s">
        <v>717</v>
      </c>
      <c r="Q759" s="48" t="s">
        <v>718</v>
      </c>
      <c r="R759" s="48" t="s">
        <v>765</v>
      </c>
      <c r="S759" s="48" t="s">
        <v>766</v>
      </c>
      <c r="T759" s="48" t="s">
        <v>767</v>
      </c>
      <c r="U759" s="48" t="s">
        <v>766</v>
      </c>
      <c r="V759" s="52"/>
    </row>
    <row r="760" spans="1:22" ht="15" thickBot="1">
      <c r="A760" s="48" t="s">
        <v>1723</v>
      </c>
      <c r="B760" s="48" t="s">
        <v>20</v>
      </c>
      <c r="C760" s="48" t="s">
        <v>74</v>
      </c>
      <c r="D760" s="49" t="s">
        <v>75</v>
      </c>
      <c r="E760" s="53">
        <v>60060.11</v>
      </c>
      <c r="F760" s="48" t="s">
        <v>775</v>
      </c>
      <c r="G760" s="48" t="s">
        <v>776</v>
      </c>
      <c r="H760" s="48" t="s">
        <v>95</v>
      </c>
      <c r="I760" s="48" t="s">
        <v>777</v>
      </c>
      <c r="J760" s="51"/>
      <c r="K760" s="51"/>
      <c r="L760" s="48" t="s">
        <v>80</v>
      </c>
      <c r="M760" s="48" t="s">
        <v>81</v>
      </c>
      <c r="N760" s="48" t="s">
        <v>249</v>
      </c>
      <c r="O760" s="48" t="s">
        <v>250</v>
      </c>
      <c r="P760" s="48" t="s">
        <v>778</v>
      </c>
      <c r="Q760" s="48" t="s">
        <v>779</v>
      </c>
      <c r="R760" s="48" t="s">
        <v>780</v>
      </c>
      <c r="S760" s="48" t="s">
        <v>779</v>
      </c>
      <c r="T760" s="48" t="s">
        <v>781</v>
      </c>
      <c r="U760" s="48" t="s">
        <v>779</v>
      </c>
      <c r="V760" s="52"/>
    </row>
    <row r="761" spans="1:22" ht="15" thickBot="1">
      <c r="A761" s="48" t="s">
        <v>1724</v>
      </c>
      <c r="B761" s="48" t="s">
        <v>20</v>
      </c>
      <c r="C761" s="48" t="s">
        <v>74</v>
      </c>
      <c r="D761" s="49" t="s">
        <v>75</v>
      </c>
      <c r="E761" s="53">
        <v>76785.240000000005</v>
      </c>
      <c r="F761" s="48" t="s">
        <v>775</v>
      </c>
      <c r="G761" s="48" t="s">
        <v>776</v>
      </c>
      <c r="H761" s="48" t="s">
        <v>113</v>
      </c>
      <c r="I761" s="48" t="s">
        <v>777</v>
      </c>
      <c r="J761" s="51"/>
      <c r="K761" s="51"/>
      <c r="L761" s="48" t="s">
        <v>80</v>
      </c>
      <c r="M761" s="48" t="s">
        <v>81</v>
      </c>
      <c r="N761" s="48" t="s">
        <v>249</v>
      </c>
      <c r="O761" s="48" t="s">
        <v>250</v>
      </c>
      <c r="P761" s="48" t="s">
        <v>778</v>
      </c>
      <c r="Q761" s="48" t="s">
        <v>779</v>
      </c>
      <c r="R761" s="48" t="s">
        <v>780</v>
      </c>
      <c r="S761" s="48" t="s">
        <v>779</v>
      </c>
      <c r="T761" s="48" t="s">
        <v>781</v>
      </c>
      <c r="U761" s="48" t="s">
        <v>779</v>
      </c>
      <c r="V761" s="52"/>
    </row>
    <row r="762" spans="1:22" ht="15" thickBot="1">
      <c r="A762" s="48" t="s">
        <v>1725</v>
      </c>
      <c r="B762" s="48" t="s">
        <v>20</v>
      </c>
      <c r="C762" s="48" t="s">
        <v>74</v>
      </c>
      <c r="D762" s="49" t="s">
        <v>75</v>
      </c>
      <c r="E762" s="53">
        <v>76785.240000000005</v>
      </c>
      <c r="F762" s="48" t="s">
        <v>775</v>
      </c>
      <c r="G762" s="48" t="s">
        <v>776</v>
      </c>
      <c r="H762" s="48" t="s">
        <v>113</v>
      </c>
      <c r="I762" s="48" t="s">
        <v>777</v>
      </c>
      <c r="J762" s="51"/>
      <c r="K762" s="51"/>
      <c r="L762" s="48" t="s">
        <v>80</v>
      </c>
      <c r="M762" s="48" t="s">
        <v>81</v>
      </c>
      <c r="N762" s="48" t="s">
        <v>249</v>
      </c>
      <c r="O762" s="48" t="s">
        <v>250</v>
      </c>
      <c r="P762" s="48" t="s">
        <v>778</v>
      </c>
      <c r="Q762" s="48" t="s">
        <v>779</v>
      </c>
      <c r="R762" s="48" t="s">
        <v>780</v>
      </c>
      <c r="S762" s="48" t="s">
        <v>779</v>
      </c>
      <c r="T762" s="48" t="s">
        <v>781</v>
      </c>
      <c r="U762" s="48" t="s">
        <v>779</v>
      </c>
      <c r="V762" s="52"/>
    </row>
    <row r="763" spans="1:22" ht="15" thickBot="1">
      <c r="A763" s="48" t="s">
        <v>1726</v>
      </c>
      <c r="B763" s="48" t="s">
        <v>20</v>
      </c>
      <c r="C763" s="48" t="s">
        <v>74</v>
      </c>
      <c r="D763" s="49" t="s">
        <v>75</v>
      </c>
      <c r="E763" s="50">
        <v>0</v>
      </c>
      <c r="F763" s="48" t="s">
        <v>775</v>
      </c>
      <c r="G763" s="48" t="s">
        <v>776</v>
      </c>
      <c r="H763" s="48" t="s">
        <v>113</v>
      </c>
      <c r="I763" s="48" t="s">
        <v>777</v>
      </c>
      <c r="J763" s="51"/>
      <c r="K763" s="51"/>
      <c r="L763" s="48" t="s">
        <v>80</v>
      </c>
      <c r="M763" s="48" t="s">
        <v>81</v>
      </c>
      <c r="N763" s="48" t="s">
        <v>249</v>
      </c>
      <c r="O763" s="48" t="s">
        <v>250</v>
      </c>
      <c r="P763" s="48" t="s">
        <v>778</v>
      </c>
      <c r="Q763" s="48" t="s">
        <v>779</v>
      </c>
      <c r="R763" s="48" t="s">
        <v>780</v>
      </c>
      <c r="S763" s="48" t="s">
        <v>779</v>
      </c>
      <c r="T763" s="48" t="s">
        <v>781</v>
      </c>
      <c r="U763" s="48" t="s">
        <v>779</v>
      </c>
      <c r="V763" s="52"/>
    </row>
    <row r="764" spans="1:22" ht="15" thickBot="1">
      <c r="A764" s="48" t="s">
        <v>1727</v>
      </c>
      <c r="B764" s="48" t="s">
        <v>20</v>
      </c>
      <c r="C764" s="48" t="s">
        <v>74</v>
      </c>
      <c r="D764" s="49" t="s">
        <v>75</v>
      </c>
      <c r="E764" s="50">
        <v>0</v>
      </c>
      <c r="F764" s="48" t="s">
        <v>783</v>
      </c>
      <c r="G764" s="48" t="s">
        <v>784</v>
      </c>
      <c r="H764" s="48" t="s">
        <v>95</v>
      </c>
      <c r="I764" s="48" t="s">
        <v>785</v>
      </c>
      <c r="J764" s="51"/>
      <c r="K764" s="51"/>
      <c r="L764" s="48" t="s">
        <v>80</v>
      </c>
      <c r="M764" s="48" t="s">
        <v>81</v>
      </c>
      <c r="N764" s="48" t="s">
        <v>249</v>
      </c>
      <c r="O764" s="48" t="s">
        <v>250</v>
      </c>
      <c r="P764" s="48" t="s">
        <v>778</v>
      </c>
      <c r="Q764" s="48" t="s">
        <v>779</v>
      </c>
      <c r="R764" s="48" t="s">
        <v>780</v>
      </c>
      <c r="S764" s="48" t="s">
        <v>779</v>
      </c>
      <c r="T764" s="48" t="s">
        <v>786</v>
      </c>
      <c r="U764" s="48" t="s">
        <v>787</v>
      </c>
      <c r="V764" s="52"/>
    </row>
    <row r="765" spans="1:22" ht="15" thickBot="1">
      <c r="A765" s="48" t="s">
        <v>1728</v>
      </c>
      <c r="B765" s="48" t="s">
        <v>20</v>
      </c>
      <c r="C765" s="48" t="s">
        <v>74</v>
      </c>
      <c r="D765" s="49" t="s">
        <v>75</v>
      </c>
      <c r="E765" s="53">
        <v>20558.25</v>
      </c>
      <c r="F765" s="48" t="s">
        <v>783</v>
      </c>
      <c r="G765" s="48" t="s">
        <v>784</v>
      </c>
      <c r="H765" s="48" t="s">
        <v>95</v>
      </c>
      <c r="I765" s="48" t="s">
        <v>785</v>
      </c>
      <c r="J765" s="51"/>
      <c r="K765" s="51"/>
      <c r="L765" s="48" t="s">
        <v>80</v>
      </c>
      <c r="M765" s="48" t="s">
        <v>81</v>
      </c>
      <c r="N765" s="48" t="s">
        <v>249</v>
      </c>
      <c r="O765" s="48" t="s">
        <v>250</v>
      </c>
      <c r="P765" s="48" t="s">
        <v>778</v>
      </c>
      <c r="Q765" s="48" t="s">
        <v>779</v>
      </c>
      <c r="R765" s="48" t="s">
        <v>780</v>
      </c>
      <c r="S765" s="48" t="s">
        <v>779</v>
      </c>
      <c r="T765" s="48" t="s">
        <v>786</v>
      </c>
      <c r="U765" s="48" t="s">
        <v>787</v>
      </c>
      <c r="V765" s="52"/>
    </row>
    <row r="766" spans="1:22" ht="15" thickBot="1">
      <c r="A766" s="48" t="s">
        <v>1729</v>
      </c>
      <c r="B766" s="48" t="s">
        <v>20</v>
      </c>
      <c r="C766" s="48" t="s">
        <v>74</v>
      </c>
      <c r="D766" s="49" t="s">
        <v>75</v>
      </c>
      <c r="E766" s="50">
        <v>0</v>
      </c>
      <c r="F766" s="48" t="s">
        <v>76</v>
      </c>
      <c r="G766" s="48" t="s">
        <v>789</v>
      </c>
      <c r="H766" s="48" t="s">
        <v>90</v>
      </c>
      <c r="I766" s="48" t="s">
        <v>790</v>
      </c>
      <c r="J766" s="51"/>
      <c r="K766" s="51"/>
      <c r="L766" s="48" t="s">
        <v>80</v>
      </c>
      <c r="M766" s="48" t="s">
        <v>81</v>
      </c>
      <c r="N766" s="48" t="s">
        <v>249</v>
      </c>
      <c r="O766" s="48" t="s">
        <v>250</v>
      </c>
      <c r="P766" s="48" t="s">
        <v>791</v>
      </c>
      <c r="Q766" s="48" t="s">
        <v>792</v>
      </c>
      <c r="R766" s="48" t="s">
        <v>793</v>
      </c>
      <c r="S766" s="48" t="s">
        <v>794</v>
      </c>
      <c r="T766" s="48" t="s">
        <v>795</v>
      </c>
      <c r="U766" s="48" t="s">
        <v>794</v>
      </c>
      <c r="V766" s="52"/>
    </row>
    <row r="767" spans="1:22" ht="15" thickBot="1">
      <c r="A767" s="48" t="s">
        <v>1730</v>
      </c>
      <c r="B767" s="48" t="s">
        <v>20</v>
      </c>
      <c r="C767" s="48" t="s">
        <v>74</v>
      </c>
      <c r="D767" s="49" t="s">
        <v>75</v>
      </c>
      <c r="E767" s="50">
        <v>0</v>
      </c>
      <c r="F767" s="48" t="s">
        <v>76</v>
      </c>
      <c r="G767" s="48" t="s">
        <v>789</v>
      </c>
      <c r="H767" s="48" t="s">
        <v>90</v>
      </c>
      <c r="I767" s="48" t="s">
        <v>790</v>
      </c>
      <c r="J767" s="51"/>
      <c r="K767" s="51"/>
      <c r="L767" s="48" t="s">
        <v>80</v>
      </c>
      <c r="M767" s="48" t="s">
        <v>81</v>
      </c>
      <c r="N767" s="48" t="s">
        <v>249</v>
      </c>
      <c r="O767" s="48" t="s">
        <v>250</v>
      </c>
      <c r="P767" s="48" t="s">
        <v>791</v>
      </c>
      <c r="Q767" s="48" t="s">
        <v>792</v>
      </c>
      <c r="R767" s="48" t="s">
        <v>793</v>
      </c>
      <c r="S767" s="48" t="s">
        <v>794</v>
      </c>
      <c r="T767" s="48" t="s">
        <v>795</v>
      </c>
      <c r="U767" s="48" t="s">
        <v>794</v>
      </c>
      <c r="V767" s="52"/>
    </row>
    <row r="768" spans="1:22" ht="15" thickBot="1">
      <c r="A768" s="48" t="s">
        <v>1731</v>
      </c>
      <c r="B768" s="48" t="s">
        <v>20</v>
      </c>
      <c r="C768" s="48" t="s">
        <v>74</v>
      </c>
      <c r="D768" s="49" t="s">
        <v>75</v>
      </c>
      <c r="E768" s="50">
        <v>0</v>
      </c>
      <c r="F768" s="48" t="s">
        <v>76</v>
      </c>
      <c r="G768" s="48" t="s">
        <v>789</v>
      </c>
      <c r="H768" s="48" t="s">
        <v>90</v>
      </c>
      <c r="I768" s="48" t="s">
        <v>790</v>
      </c>
      <c r="J768" s="51"/>
      <c r="K768" s="51"/>
      <c r="L768" s="48" t="s">
        <v>80</v>
      </c>
      <c r="M768" s="48" t="s">
        <v>81</v>
      </c>
      <c r="N768" s="48" t="s">
        <v>249</v>
      </c>
      <c r="O768" s="48" t="s">
        <v>250</v>
      </c>
      <c r="P768" s="48" t="s">
        <v>791</v>
      </c>
      <c r="Q768" s="48" t="s">
        <v>792</v>
      </c>
      <c r="R768" s="48" t="s">
        <v>793</v>
      </c>
      <c r="S768" s="48" t="s">
        <v>794</v>
      </c>
      <c r="T768" s="48" t="s">
        <v>795</v>
      </c>
      <c r="U768" s="48" t="s">
        <v>794</v>
      </c>
      <c r="V768" s="52"/>
    </row>
    <row r="769" spans="1:22" ht="15" thickBot="1">
      <c r="A769" s="48" t="s">
        <v>1732</v>
      </c>
      <c r="B769" s="48" t="s">
        <v>20</v>
      </c>
      <c r="C769" s="48" t="s">
        <v>74</v>
      </c>
      <c r="D769" s="49" t="s">
        <v>75</v>
      </c>
      <c r="E769" s="50">
        <v>0</v>
      </c>
      <c r="F769" s="48" t="s">
        <v>76</v>
      </c>
      <c r="G769" s="48" t="s">
        <v>789</v>
      </c>
      <c r="H769" s="48" t="s">
        <v>90</v>
      </c>
      <c r="I769" s="48" t="s">
        <v>790</v>
      </c>
      <c r="J769" s="51"/>
      <c r="K769" s="51"/>
      <c r="L769" s="48" t="s">
        <v>80</v>
      </c>
      <c r="M769" s="48" t="s">
        <v>81</v>
      </c>
      <c r="N769" s="48" t="s">
        <v>249</v>
      </c>
      <c r="O769" s="48" t="s">
        <v>250</v>
      </c>
      <c r="P769" s="48" t="s">
        <v>791</v>
      </c>
      <c r="Q769" s="48" t="s">
        <v>792</v>
      </c>
      <c r="R769" s="48" t="s">
        <v>793</v>
      </c>
      <c r="S769" s="48" t="s">
        <v>794</v>
      </c>
      <c r="T769" s="48" t="s">
        <v>795</v>
      </c>
      <c r="U769" s="48" t="s">
        <v>794</v>
      </c>
      <c r="V769" s="52"/>
    </row>
    <row r="770" spans="1:22" ht="15" thickBot="1">
      <c r="A770" s="48" t="s">
        <v>1733</v>
      </c>
      <c r="B770" s="48" t="s">
        <v>20</v>
      </c>
      <c r="C770" s="48" t="s">
        <v>74</v>
      </c>
      <c r="D770" s="49" t="s">
        <v>75</v>
      </c>
      <c r="E770" s="50">
        <v>0</v>
      </c>
      <c r="F770" s="48" t="s">
        <v>76</v>
      </c>
      <c r="G770" s="48" t="s">
        <v>789</v>
      </c>
      <c r="H770" s="48" t="s">
        <v>90</v>
      </c>
      <c r="I770" s="48" t="s">
        <v>790</v>
      </c>
      <c r="J770" s="51"/>
      <c r="K770" s="51"/>
      <c r="L770" s="48" t="s">
        <v>80</v>
      </c>
      <c r="M770" s="48" t="s">
        <v>81</v>
      </c>
      <c r="N770" s="48" t="s">
        <v>249</v>
      </c>
      <c r="O770" s="48" t="s">
        <v>250</v>
      </c>
      <c r="P770" s="48" t="s">
        <v>791</v>
      </c>
      <c r="Q770" s="48" t="s">
        <v>792</v>
      </c>
      <c r="R770" s="48" t="s">
        <v>793</v>
      </c>
      <c r="S770" s="48" t="s">
        <v>794</v>
      </c>
      <c r="T770" s="48" t="s">
        <v>795</v>
      </c>
      <c r="U770" s="48" t="s">
        <v>794</v>
      </c>
      <c r="V770" s="52"/>
    </row>
    <row r="771" spans="1:22" ht="15" thickBot="1">
      <c r="A771" s="48" t="s">
        <v>1734</v>
      </c>
      <c r="B771" s="48" t="s">
        <v>20</v>
      </c>
      <c r="C771" s="48" t="s">
        <v>74</v>
      </c>
      <c r="D771" s="49" t="s">
        <v>75</v>
      </c>
      <c r="E771" s="50">
        <v>0</v>
      </c>
      <c r="F771" s="48" t="s">
        <v>76</v>
      </c>
      <c r="G771" s="48" t="s">
        <v>789</v>
      </c>
      <c r="H771" s="48" t="s">
        <v>90</v>
      </c>
      <c r="I771" s="48" t="s">
        <v>790</v>
      </c>
      <c r="J771" s="51"/>
      <c r="K771" s="51"/>
      <c r="L771" s="48" t="s">
        <v>80</v>
      </c>
      <c r="M771" s="48" t="s">
        <v>81</v>
      </c>
      <c r="N771" s="48" t="s">
        <v>249</v>
      </c>
      <c r="O771" s="48" t="s">
        <v>250</v>
      </c>
      <c r="P771" s="48" t="s">
        <v>791</v>
      </c>
      <c r="Q771" s="48" t="s">
        <v>792</v>
      </c>
      <c r="R771" s="48" t="s">
        <v>793</v>
      </c>
      <c r="S771" s="48" t="s">
        <v>794</v>
      </c>
      <c r="T771" s="48" t="s">
        <v>795</v>
      </c>
      <c r="U771" s="48" t="s">
        <v>794</v>
      </c>
      <c r="V771" s="52"/>
    </row>
    <row r="772" spans="1:22" ht="15" thickBot="1">
      <c r="A772" s="48" t="s">
        <v>1735</v>
      </c>
      <c r="B772" s="48" t="s">
        <v>20</v>
      </c>
      <c r="C772" s="48" t="s">
        <v>74</v>
      </c>
      <c r="D772" s="49" t="s">
        <v>75</v>
      </c>
      <c r="E772" s="50">
        <v>0</v>
      </c>
      <c r="F772" s="48" t="s">
        <v>76</v>
      </c>
      <c r="G772" s="48" t="s">
        <v>789</v>
      </c>
      <c r="H772" s="48" t="s">
        <v>90</v>
      </c>
      <c r="I772" s="48" t="s">
        <v>790</v>
      </c>
      <c r="J772" s="51"/>
      <c r="K772" s="51"/>
      <c r="L772" s="48" t="s">
        <v>80</v>
      </c>
      <c r="M772" s="48" t="s">
        <v>81</v>
      </c>
      <c r="N772" s="48" t="s">
        <v>249</v>
      </c>
      <c r="O772" s="48" t="s">
        <v>250</v>
      </c>
      <c r="P772" s="48" t="s">
        <v>791</v>
      </c>
      <c r="Q772" s="48" t="s">
        <v>792</v>
      </c>
      <c r="R772" s="48" t="s">
        <v>793</v>
      </c>
      <c r="S772" s="48" t="s">
        <v>794</v>
      </c>
      <c r="T772" s="48" t="s">
        <v>795</v>
      </c>
      <c r="U772" s="48" t="s">
        <v>794</v>
      </c>
      <c r="V772" s="52"/>
    </row>
    <row r="773" spans="1:22" ht="15" thickBot="1">
      <c r="A773" s="48" t="s">
        <v>1736</v>
      </c>
      <c r="B773" s="48" t="s">
        <v>20</v>
      </c>
      <c r="C773" s="48" t="s">
        <v>74</v>
      </c>
      <c r="D773" s="49" t="s">
        <v>75</v>
      </c>
      <c r="E773" s="50">
        <v>0</v>
      </c>
      <c r="F773" s="48" t="s">
        <v>76</v>
      </c>
      <c r="G773" s="48" t="s">
        <v>789</v>
      </c>
      <c r="H773" s="48" t="s">
        <v>90</v>
      </c>
      <c r="I773" s="48" t="s">
        <v>790</v>
      </c>
      <c r="J773" s="51"/>
      <c r="K773" s="51"/>
      <c r="L773" s="48" t="s">
        <v>80</v>
      </c>
      <c r="M773" s="48" t="s">
        <v>81</v>
      </c>
      <c r="N773" s="48" t="s">
        <v>249</v>
      </c>
      <c r="O773" s="48" t="s">
        <v>250</v>
      </c>
      <c r="P773" s="48" t="s">
        <v>791</v>
      </c>
      <c r="Q773" s="48" t="s">
        <v>792</v>
      </c>
      <c r="R773" s="48" t="s">
        <v>793</v>
      </c>
      <c r="S773" s="48" t="s">
        <v>794</v>
      </c>
      <c r="T773" s="48" t="s">
        <v>795</v>
      </c>
      <c r="U773" s="48" t="s">
        <v>794</v>
      </c>
      <c r="V773" s="52"/>
    </row>
    <row r="774" spans="1:22" ht="15" thickBot="1">
      <c r="A774" s="48" t="s">
        <v>1737</v>
      </c>
      <c r="B774" s="48" t="s">
        <v>20</v>
      </c>
      <c r="C774" s="48" t="s">
        <v>74</v>
      </c>
      <c r="D774" s="49" t="s">
        <v>75</v>
      </c>
      <c r="E774" s="50">
        <v>0</v>
      </c>
      <c r="F774" s="48" t="s">
        <v>76</v>
      </c>
      <c r="G774" s="48" t="s">
        <v>789</v>
      </c>
      <c r="H774" s="48" t="s">
        <v>90</v>
      </c>
      <c r="I774" s="48" t="s">
        <v>790</v>
      </c>
      <c r="J774" s="51"/>
      <c r="K774" s="51"/>
      <c r="L774" s="48" t="s">
        <v>80</v>
      </c>
      <c r="M774" s="48" t="s">
        <v>81</v>
      </c>
      <c r="N774" s="48" t="s">
        <v>249</v>
      </c>
      <c r="O774" s="48" t="s">
        <v>250</v>
      </c>
      <c r="P774" s="48" t="s">
        <v>791</v>
      </c>
      <c r="Q774" s="48" t="s">
        <v>792</v>
      </c>
      <c r="R774" s="48" t="s">
        <v>793</v>
      </c>
      <c r="S774" s="48" t="s">
        <v>794</v>
      </c>
      <c r="T774" s="48" t="s">
        <v>795</v>
      </c>
      <c r="U774" s="48" t="s">
        <v>794</v>
      </c>
      <c r="V774" s="52"/>
    </row>
    <row r="775" spans="1:22" ht="15" thickBot="1">
      <c r="A775" s="48" t="s">
        <v>1738</v>
      </c>
      <c r="B775" s="48" t="s">
        <v>20</v>
      </c>
      <c r="C775" s="48" t="s">
        <v>74</v>
      </c>
      <c r="D775" s="49" t="s">
        <v>75</v>
      </c>
      <c r="E775" s="50">
        <v>0</v>
      </c>
      <c r="F775" s="48" t="s">
        <v>76</v>
      </c>
      <c r="G775" s="48" t="s">
        <v>789</v>
      </c>
      <c r="H775" s="48" t="s">
        <v>90</v>
      </c>
      <c r="I775" s="48" t="s">
        <v>790</v>
      </c>
      <c r="J775" s="51"/>
      <c r="K775" s="51"/>
      <c r="L775" s="48" t="s">
        <v>80</v>
      </c>
      <c r="M775" s="48" t="s">
        <v>81</v>
      </c>
      <c r="N775" s="48" t="s">
        <v>249</v>
      </c>
      <c r="O775" s="48" t="s">
        <v>250</v>
      </c>
      <c r="P775" s="48" t="s">
        <v>791</v>
      </c>
      <c r="Q775" s="48" t="s">
        <v>792</v>
      </c>
      <c r="R775" s="48" t="s">
        <v>793</v>
      </c>
      <c r="S775" s="48" t="s">
        <v>794</v>
      </c>
      <c r="T775" s="48" t="s">
        <v>795</v>
      </c>
      <c r="U775" s="48" t="s">
        <v>794</v>
      </c>
      <c r="V775" s="52"/>
    </row>
    <row r="776" spans="1:22" ht="15" thickBot="1">
      <c r="A776" s="48" t="s">
        <v>1739</v>
      </c>
      <c r="B776" s="48" t="s">
        <v>20</v>
      </c>
      <c r="C776" s="48" t="s">
        <v>74</v>
      </c>
      <c r="D776" s="49" t="s">
        <v>75</v>
      </c>
      <c r="E776" s="50">
        <v>0</v>
      </c>
      <c r="F776" s="48" t="s">
        <v>76</v>
      </c>
      <c r="G776" s="48" t="s">
        <v>789</v>
      </c>
      <c r="H776" s="48" t="s">
        <v>90</v>
      </c>
      <c r="I776" s="48" t="s">
        <v>790</v>
      </c>
      <c r="J776" s="51"/>
      <c r="K776" s="51"/>
      <c r="L776" s="48" t="s">
        <v>80</v>
      </c>
      <c r="M776" s="48" t="s">
        <v>81</v>
      </c>
      <c r="N776" s="48" t="s">
        <v>249</v>
      </c>
      <c r="O776" s="48" t="s">
        <v>250</v>
      </c>
      <c r="P776" s="48" t="s">
        <v>791</v>
      </c>
      <c r="Q776" s="48" t="s">
        <v>792</v>
      </c>
      <c r="R776" s="48" t="s">
        <v>793</v>
      </c>
      <c r="S776" s="48" t="s">
        <v>794</v>
      </c>
      <c r="T776" s="48" t="s">
        <v>795</v>
      </c>
      <c r="U776" s="48" t="s">
        <v>794</v>
      </c>
      <c r="V776" s="52"/>
    </row>
    <row r="777" spans="1:22" ht="15" thickBot="1">
      <c r="A777" s="48" t="s">
        <v>1740</v>
      </c>
      <c r="B777" s="48" t="s">
        <v>20</v>
      </c>
      <c r="C777" s="48" t="s">
        <v>74</v>
      </c>
      <c r="D777" s="49" t="s">
        <v>75</v>
      </c>
      <c r="E777" s="50">
        <v>0</v>
      </c>
      <c r="F777" s="48" t="s">
        <v>76</v>
      </c>
      <c r="G777" s="48" t="s">
        <v>789</v>
      </c>
      <c r="H777" s="48" t="s">
        <v>90</v>
      </c>
      <c r="I777" s="48" t="s">
        <v>790</v>
      </c>
      <c r="J777" s="51"/>
      <c r="K777" s="51"/>
      <c r="L777" s="48" t="s">
        <v>80</v>
      </c>
      <c r="M777" s="48" t="s">
        <v>81</v>
      </c>
      <c r="N777" s="48" t="s">
        <v>249</v>
      </c>
      <c r="O777" s="48" t="s">
        <v>250</v>
      </c>
      <c r="P777" s="48" t="s">
        <v>791</v>
      </c>
      <c r="Q777" s="48" t="s">
        <v>792</v>
      </c>
      <c r="R777" s="48" t="s">
        <v>793</v>
      </c>
      <c r="S777" s="48" t="s">
        <v>794</v>
      </c>
      <c r="T777" s="48" t="s">
        <v>795</v>
      </c>
      <c r="U777" s="48" t="s">
        <v>794</v>
      </c>
      <c r="V777" s="52"/>
    </row>
    <row r="778" spans="1:22" ht="15" thickBot="1">
      <c r="A778" s="48" t="s">
        <v>1741</v>
      </c>
      <c r="B778" s="48" t="s">
        <v>20</v>
      </c>
      <c r="C778" s="48" t="s">
        <v>74</v>
      </c>
      <c r="D778" s="49" t="s">
        <v>75</v>
      </c>
      <c r="E778" s="50">
        <v>0</v>
      </c>
      <c r="F778" s="48" t="s">
        <v>76</v>
      </c>
      <c r="G778" s="48" t="s">
        <v>789</v>
      </c>
      <c r="H778" s="48" t="s">
        <v>90</v>
      </c>
      <c r="I778" s="48" t="s">
        <v>790</v>
      </c>
      <c r="J778" s="51"/>
      <c r="K778" s="51"/>
      <c r="L778" s="48" t="s">
        <v>80</v>
      </c>
      <c r="M778" s="48" t="s">
        <v>81</v>
      </c>
      <c r="N778" s="48" t="s">
        <v>249</v>
      </c>
      <c r="O778" s="48" t="s">
        <v>250</v>
      </c>
      <c r="P778" s="48" t="s">
        <v>791</v>
      </c>
      <c r="Q778" s="48" t="s">
        <v>792</v>
      </c>
      <c r="R778" s="48" t="s">
        <v>793</v>
      </c>
      <c r="S778" s="48" t="s">
        <v>794</v>
      </c>
      <c r="T778" s="48" t="s">
        <v>795</v>
      </c>
      <c r="U778" s="48" t="s">
        <v>794</v>
      </c>
      <c r="V778" s="52"/>
    </row>
    <row r="779" spans="1:22" ht="15" thickBot="1">
      <c r="A779" s="48" t="s">
        <v>1742</v>
      </c>
      <c r="B779" s="48" t="s">
        <v>20</v>
      </c>
      <c r="C779" s="48" t="s">
        <v>74</v>
      </c>
      <c r="D779" s="49" t="s">
        <v>75</v>
      </c>
      <c r="E779" s="50">
        <v>0</v>
      </c>
      <c r="F779" s="48" t="s">
        <v>76</v>
      </c>
      <c r="G779" s="48" t="s">
        <v>789</v>
      </c>
      <c r="H779" s="48" t="s">
        <v>90</v>
      </c>
      <c r="I779" s="48" t="s">
        <v>790</v>
      </c>
      <c r="J779" s="51"/>
      <c r="K779" s="51"/>
      <c r="L779" s="48" t="s">
        <v>80</v>
      </c>
      <c r="M779" s="48" t="s">
        <v>81</v>
      </c>
      <c r="N779" s="48" t="s">
        <v>249</v>
      </c>
      <c r="O779" s="48" t="s">
        <v>250</v>
      </c>
      <c r="P779" s="48" t="s">
        <v>791</v>
      </c>
      <c r="Q779" s="48" t="s">
        <v>792</v>
      </c>
      <c r="R779" s="48" t="s">
        <v>793</v>
      </c>
      <c r="S779" s="48" t="s">
        <v>794</v>
      </c>
      <c r="T779" s="48" t="s">
        <v>795</v>
      </c>
      <c r="U779" s="48" t="s">
        <v>794</v>
      </c>
      <c r="V779" s="52"/>
    </row>
    <row r="780" spans="1:22" ht="15" thickBot="1">
      <c r="A780" s="48" t="s">
        <v>1743</v>
      </c>
      <c r="B780" s="48" t="s">
        <v>20</v>
      </c>
      <c r="C780" s="48" t="s">
        <v>74</v>
      </c>
      <c r="D780" s="49" t="s">
        <v>75</v>
      </c>
      <c r="E780" s="50">
        <v>0</v>
      </c>
      <c r="F780" s="48" t="s">
        <v>76</v>
      </c>
      <c r="G780" s="48" t="s">
        <v>789</v>
      </c>
      <c r="H780" s="48" t="s">
        <v>90</v>
      </c>
      <c r="I780" s="48" t="s">
        <v>790</v>
      </c>
      <c r="J780" s="51"/>
      <c r="K780" s="51"/>
      <c r="L780" s="48" t="s">
        <v>80</v>
      </c>
      <c r="M780" s="48" t="s">
        <v>81</v>
      </c>
      <c r="N780" s="48" t="s">
        <v>249</v>
      </c>
      <c r="O780" s="48" t="s">
        <v>250</v>
      </c>
      <c r="P780" s="48" t="s">
        <v>791</v>
      </c>
      <c r="Q780" s="48" t="s">
        <v>792</v>
      </c>
      <c r="R780" s="48" t="s">
        <v>793</v>
      </c>
      <c r="S780" s="48" t="s">
        <v>794</v>
      </c>
      <c r="T780" s="48" t="s">
        <v>795</v>
      </c>
      <c r="U780" s="48" t="s">
        <v>794</v>
      </c>
      <c r="V780" s="52"/>
    </row>
    <row r="781" spans="1:22" ht="15" thickBot="1">
      <c r="A781" s="48" t="s">
        <v>1744</v>
      </c>
      <c r="B781" s="48" t="s">
        <v>20</v>
      </c>
      <c r="C781" s="48" t="s">
        <v>74</v>
      </c>
      <c r="D781" s="49" t="s">
        <v>75</v>
      </c>
      <c r="E781" s="50">
        <v>0</v>
      </c>
      <c r="F781" s="48" t="s">
        <v>76</v>
      </c>
      <c r="G781" s="48" t="s">
        <v>789</v>
      </c>
      <c r="H781" s="48" t="s">
        <v>90</v>
      </c>
      <c r="I781" s="48" t="s">
        <v>790</v>
      </c>
      <c r="J781" s="51"/>
      <c r="K781" s="51"/>
      <c r="L781" s="48" t="s">
        <v>80</v>
      </c>
      <c r="M781" s="48" t="s">
        <v>81</v>
      </c>
      <c r="N781" s="48" t="s">
        <v>249</v>
      </c>
      <c r="O781" s="48" t="s">
        <v>250</v>
      </c>
      <c r="P781" s="48" t="s">
        <v>791</v>
      </c>
      <c r="Q781" s="48" t="s">
        <v>792</v>
      </c>
      <c r="R781" s="48" t="s">
        <v>793</v>
      </c>
      <c r="S781" s="48" t="s">
        <v>794</v>
      </c>
      <c r="T781" s="48" t="s">
        <v>795</v>
      </c>
      <c r="U781" s="48" t="s">
        <v>794</v>
      </c>
      <c r="V781" s="52"/>
    </row>
    <row r="782" spans="1:22" ht="15" thickBot="1">
      <c r="A782" s="48" t="s">
        <v>1745</v>
      </c>
      <c r="B782" s="48" t="s">
        <v>20</v>
      </c>
      <c r="C782" s="48" t="s">
        <v>74</v>
      </c>
      <c r="D782" s="49" t="s">
        <v>75</v>
      </c>
      <c r="E782" s="50">
        <v>0</v>
      </c>
      <c r="F782" s="48" t="s">
        <v>76</v>
      </c>
      <c r="G782" s="48" t="s">
        <v>814</v>
      </c>
      <c r="H782" s="48" t="s">
        <v>113</v>
      </c>
      <c r="I782" s="48" t="s">
        <v>96</v>
      </c>
      <c r="J782" s="51"/>
      <c r="K782" s="51"/>
      <c r="L782" s="48" t="s">
        <v>80</v>
      </c>
      <c r="M782" s="48" t="s">
        <v>81</v>
      </c>
      <c r="N782" s="48" t="s">
        <v>249</v>
      </c>
      <c r="O782" s="48" t="s">
        <v>250</v>
      </c>
      <c r="P782" s="48" t="s">
        <v>791</v>
      </c>
      <c r="Q782" s="48" t="s">
        <v>792</v>
      </c>
      <c r="R782" s="48" t="s">
        <v>815</v>
      </c>
      <c r="S782" s="48" t="s">
        <v>816</v>
      </c>
      <c r="T782" s="48" t="s">
        <v>817</v>
      </c>
      <c r="U782" s="48" t="s">
        <v>816</v>
      </c>
      <c r="V782" s="52"/>
    </row>
    <row r="783" spans="1:22" ht="15" thickBot="1">
      <c r="A783" s="48" t="s">
        <v>1746</v>
      </c>
      <c r="B783" s="48" t="s">
        <v>20</v>
      </c>
      <c r="C783" s="48" t="s">
        <v>74</v>
      </c>
      <c r="D783" s="49" t="s">
        <v>75</v>
      </c>
      <c r="E783" s="53">
        <v>75286.039999999994</v>
      </c>
      <c r="F783" s="48" t="s">
        <v>819</v>
      </c>
      <c r="G783" s="48" t="s">
        <v>820</v>
      </c>
      <c r="H783" s="48" t="s">
        <v>95</v>
      </c>
      <c r="I783" s="48" t="s">
        <v>821</v>
      </c>
      <c r="J783" s="51"/>
      <c r="K783" s="51"/>
      <c r="L783" s="48" t="s">
        <v>80</v>
      </c>
      <c r="M783" s="48" t="s">
        <v>81</v>
      </c>
      <c r="N783" s="48" t="s">
        <v>249</v>
      </c>
      <c r="O783" s="48" t="s">
        <v>250</v>
      </c>
      <c r="P783" s="48" t="s">
        <v>791</v>
      </c>
      <c r="Q783" s="48" t="s">
        <v>792</v>
      </c>
      <c r="R783" s="48" t="s">
        <v>815</v>
      </c>
      <c r="S783" s="48" t="s">
        <v>816</v>
      </c>
      <c r="T783" s="48" t="s">
        <v>822</v>
      </c>
      <c r="U783" s="48" t="s">
        <v>823</v>
      </c>
      <c r="V783" s="52"/>
    </row>
    <row r="784" spans="1:22" ht="15" thickBot="1">
      <c r="A784" s="48" t="s">
        <v>1747</v>
      </c>
      <c r="B784" s="48" t="s">
        <v>20</v>
      </c>
      <c r="C784" s="48" t="s">
        <v>74</v>
      </c>
      <c r="D784" s="49" t="s">
        <v>75</v>
      </c>
      <c r="E784" s="53">
        <v>140703.44</v>
      </c>
      <c r="F784" s="48" t="s">
        <v>76</v>
      </c>
      <c r="G784" s="48" t="s">
        <v>831</v>
      </c>
      <c r="H784" s="48" t="s">
        <v>839</v>
      </c>
      <c r="I784" s="48" t="s">
        <v>832</v>
      </c>
      <c r="J784" s="51"/>
      <c r="K784" s="51"/>
      <c r="L784" s="48" t="s">
        <v>80</v>
      </c>
      <c r="M784" s="48" t="s">
        <v>81</v>
      </c>
      <c r="N784" s="48" t="s">
        <v>249</v>
      </c>
      <c r="O784" s="48" t="s">
        <v>250</v>
      </c>
      <c r="P784" s="48" t="s">
        <v>791</v>
      </c>
      <c r="Q784" s="48" t="s">
        <v>792</v>
      </c>
      <c r="R784" s="48" t="s">
        <v>833</v>
      </c>
      <c r="S784" s="48" t="s">
        <v>834</v>
      </c>
      <c r="T784" s="48" t="s">
        <v>835</v>
      </c>
      <c r="U784" s="48" t="s">
        <v>836</v>
      </c>
      <c r="V784" s="52"/>
    </row>
    <row r="785" spans="1:22" ht="15" thickBot="1">
      <c r="A785" s="48" t="s">
        <v>1748</v>
      </c>
      <c r="B785" s="48" t="s">
        <v>20</v>
      </c>
      <c r="C785" s="48" t="s">
        <v>74</v>
      </c>
      <c r="D785" s="49" t="s">
        <v>75</v>
      </c>
      <c r="E785" s="53">
        <v>171802.86</v>
      </c>
      <c r="F785" s="48" t="s">
        <v>76</v>
      </c>
      <c r="G785" s="48" t="s">
        <v>831</v>
      </c>
      <c r="H785" s="48" t="s">
        <v>78</v>
      </c>
      <c r="I785" s="48" t="s">
        <v>130</v>
      </c>
      <c r="J785" s="51"/>
      <c r="K785" s="51"/>
      <c r="L785" s="48" t="s">
        <v>80</v>
      </c>
      <c r="M785" s="48" t="s">
        <v>81</v>
      </c>
      <c r="N785" s="48" t="s">
        <v>249</v>
      </c>
      <c r="O785" s="48" t="s">
        <v>250</v>
      </c>
      <c r="P785" s="48" t="s">
        <v>791</v>
      </c>
      <c r="Q785" s="48" t="s">
        <v>792</v>
      </c>
      <c r="R785" s="48" t="s">
        <v>833</v>
      </c>
      <c r="S785" s="48" t="s">
        <v>834</v>
      </c>
      <c r="T785" s="48" t="s">
        <v>835</v>
      </c>
      <c r="U785" s="48" t="s">
        <v>836</v>
      </c>
      <c r="V785" s="52"/>
    </row>
    <row r="786" spans="1:22" ht="15" thickBot="1">
      <c r="A786" s="48" t="s">
        <v>1749</v>
      </c>
      <c r="B786" s="48" t="s">
        <v>20</v>
      </c>
      <c r="C786" s="48" t="s">
        <v>74</v>
      </c>
      <c r="D786" s="49" t="s">
        <v>75</v>
      </c>
      <c r="E786" s="53">
        <v>34955.29</v>
      </c>
      <c r="F786" s="48" t="s">
        <v>76</v>
      </c>
      <c r="G786" s="48" t="s">
        <v>848</v>
      </c>
      <c r="H786" s="48" t="s">
        <v>95</v>
      </c>
      <c r="I786" s="48" t="s">
        <v>96</v>
      </c>
      <c r="J786" s="48" t="s">
        <v>100</v>
      </c>
      <c r="K786" s="51"/>
      <c r="L786" s="48" t="s">
        <v>80</v>
      </c>
      <c r="M786" s="48" t="s">
        <v>81</v>
      </c>
      <c r="N786" s="48" t="s">
        <v>249</v>
      </c>
      <c r="O786" s="48" t="s">
        <v>250</v>
      </c>
      <c r="P786" s="48" t="s">
        <v>791</v>
      </c>
      <c r="Q786" s="48" t="s">
        <v>792</v>
      </c>
      <c r="R786" s="48" t="s">
        <v>844</v>
      </c>
      <c r="S786" s="48" t="s">
        <v>792</v>
      </c>
      <c r="T786" s="48" t="s">
        <v>845</v>
      </c>
      <c r="U786" s="48" t="s">
        <v>846</v>
      </c>
      <c r="V786" s="52"/>
    </row>
    <row r="787" spans="1:22" ht="15" thickBot="1">
      <c r="A787" s="48" t="s">
        <v>1750</v>
      </c>
      <c r="B787" s="48" t="s">
        <v>20</v>
      </c>
      <c r="C787" s="48" t="s">
        <v>74</v>
      </c>
      <c r="D787" s="49" t="s">
        <v>75</v>
      </c>
      <c r="E787" s="50">
        <v>54614</v>
      </c>
      <c r="F787" s="48" t="s">
        <v>76</v>
      </c>
      <c r="G787" s="48" t="s">
        <v>1751</v>
      </c>
      <c r="H787" s="48" t="s">
        <v>95</v>
      </c>
      <c r="I787" s="48" t="s">
        <v>790</v>
      </c>
      <c r="J787" s="51"/>
      <c r="K787" s="51"/>
      <c r="L787" s="48" t="s">
        <v>80</v>
      </c>
      <c r="M787" s="48" t="s">
        <v>81</v>
      </c>
      <c r="N787" s="48" t="s">
        <v>249</v>
      </c>
      <c r="O787" s="48" t="s">
        <v>250</v>
      </c>
      <c r="P787" s="48" t="s">
        <v>791</v>
      </c>
      <c r="Q787" s="48" t="s">
        <v>792</v>
      </c>
      <c r="R787" s="48" t="s">
        <v>844</v>
      </c>
      <c r="S787" s="48" t="s">
        <v>792</v>
      </c>
      <c r="T787" s="48" t="s">
        <v>845</v>
      </c>
      <c r="U787" s="48" t="s">
        <v>846</v>
      </c>
      <c r="V787" s="52"/>
    </row>
    <row r="788" spans="1:22" ht="15" thickBot="1">
      <c r="A788" s="48" t="s">
        <v>1752</v>
      </c>
      <c r="B788" s="48" t="s">
        <v>20</v>
      </c>
      <c r="C788" s="48" t="s">
        <v>74</v>
      </c>
      <c r="D788" s="49" t="s">
        <v>75</v>
      </c>
      <c r="E788" s="53">
        <v>50714.54</v>
      </c>
      <c r="F788" s="48" t="s">
        <v>76</v>
      </c>
      <c r="G788" s="48" t="s">
        <v>1751</v>
      </c>
      <c r="H788" s="48" t="s">
        <v>95</v>
      </c>
      <c r="I788" s="48" t="s">
        <v>790</v>
      </c>
      <c r="J788" s="51"/>
      <c r="K788" s="51"/>
      <c r="L788" s="48" t="s">
        <v>80</v>
      </c>
      <c r="M788" s="48" t="s">
        <v>81</v>
      </c>
      <c r="N788" s="48" t="s">
        <v>249</v>
      </c>
      <c r="O788" s="48" t="s">
        <v>250</v>
      </c>
      <c r="P788" s="48" t="s">
        <v>791</v>
      </c>
      <c r="Q788" s="48" t="s">
        <v>792</v>
      </c>
      <c r="R788" s="48" t="s">
        <v>844</v>
      </c>
      <c r="S788" s="48" t="s">
        <v>792</v>
      </c>
      <c r="T788" s="48" t="s">
        <v>845</v>
      </c>
      <c r="U788" s="48" t="s">
        <v>846</v>
      </c>
      <c r="V788" s="52"/>
    </row>
    <row r="789" spans="1:22" ht="15" thickBot="1">
      <c r="A789" s="48" t="s">
        <v>1753</v>
      </c>
      <c r="B789" s="48" t="s">
        <v>20</v>
      </c>
      <c r="C789" s="48" t="s">
        <v>74</v>
      </c>
      <c r="D789" s="49" t="s">
        <v>75</v>
      </c>
      <c r="E789" s="53">
        <v>81074.759999999995</v>
      </c>
      <c r="F789" s="48" t="s">
        <v>876</v>
      </c>
      <c r="G789" s="48" t="s">
        <v>877</v>
      </c>
      <c r="H789" s="48" t="s">
        <v>95</v>
      </c>
      <c r="I789" s="48" t="s">
        <v>865</v>
      </c>
      <c r="J789" s="48" t="s">
        <v>1754</v>
      </c>
      <c r="K789" s="51"/>
      <c r="L789" s="48" t="s">
        <v>80</v>
      </c>
      <c r="M789" s="48" t="s">
        <v>81</v>
      </c>
      <c r="N789" s="48" t="s">
        <v>249</v>
      </c>
      <c r="O789" s="48" t="s">
        <v>250</v>
      </c>
      <c r="P789" s="48" t="s">
        <v>791</v>
      </c>
      <c r="Q789" s="48" t="s">
        <v>792</v>
      </c>
      <c r="R789" s="48" t="s">
        <v>866</v>
      </c>
      <c r="S789" s="48" t="s">
        <v>867</v>
      </c>
      <c r="T789" s="48" t="s">
        <v>868</v>
      </c>
      <c r="U789" s="48" t="s">
        <v>869</v>
      </c>
      <c r="V789" s="52"/>
    </row>
    <row r="790" spans="1:22" ht="15" thickBot="1">
      <c r="A790" s="48" t="s">
        <v>1755</v>
      </c>
      <c r="B790" s="48" t="s">
        <v>20</v>
      </c>
      <c r="C790" s="48" t="s">
        <v>74</v>
      </c>
      <c r="D790" s="49" t="s">
        <v>75</v>
      </c>
      <c r="E790" s="53">
        <v>141342.64000000001</v>
      </c>
      <c r="F790" s="48" t="s">
        <v>76</v>
      </c>
      <c r="G790" s="48" t="s">
        <v>889</v>
      </c>
      <c r="H790" s="48" t="s">
        <v>78</v>
      </c>
      <c r="I790" s="48" t="s">
        <v>890</v>
      </c>
      <c r="J790" s="48" t="s">
        <v>891</v>
      </c>
      <c r="K790" s="51"/>
      <c r="L790" s="48" t="s">
        <v>80</v>
      </c>
      <c r="M790" s="48" t="s">
        <v>81</v>
      </c>
      <c r="N790" s="48" t="s">
        <v>249</v>
      </c>
      <c r="O790" s="48" t="s">
        <v>250</v>
      </c>
      <c r="P790" s="48" t="s">
        <v>791</v>
      </c>
      <c r="Q790" s="48" t="s">
        <v>792</v>
      </c>
      <c r="R790" s="48" t="s">
        <v>884</v>
      </c>
      <c r="S790" s="48" t="s">
        <v>792</v>
      </c>
      <c r="T790" s="48" t="s">
        <v>885</v>
      </c>
      <c r="U790" s="48" t="s">
        <v>886</v>
      </c>
      <c r="V790" s="52"/>
    </row>
    <row r="791" spans="1:22" ht="15" thickBot="1">
      <c r="A791" s="48" t="s">
        <v>1756</v>
      </c>
      <c r="B791" s="48" t="s">
        <v>20</v>
      </c>
      <c r="C791" s="48" t="s">
        <v>74</v>
      </c>
      <c r="D791" s="49" t="s">
        <v>75</v>
      </c>
      <c r="E791" s="53">
        <v>49294.13</v>
      </c>
      <c r="F791" s="48" t="s">
        <v>76</v>
      </c>
      <c r="G791" s="48" t="s">
        <v>896</v>
      </c>
      <c r="H791" s="48" t="s">
        <v>95</v>
      </c>
      <c r="I791" s="48" t="s">
        <v>130</v>
      </c>
      <c r="J791" s="51"/>
      <c r="K791" s="51"/>
      <c r="L791" s="48" t="s">
        <v>80</v>
      </c>
      <c r="M791" s="48" t="s">
        <v>81</v>
      </c>
      <c r="N791" s="48" t="s">
        <v>249</v>
      </c>
      <c r="O791" s="48" t="s">
        <v>250</v>
      </c>
      <c r="P791" s="48" t="s">
        <v>791</v>
      </c>
      <c r="Q791" s="48" t="s">
        <v>792</v>
      </c>
      <c r="R791" s="48" t="s">
        <v>898</v>
      </c>
      <c r="S791" s="48" t="s">
        <v>899</v>
      </c>
      <c r="T791" s="48" t="s">
        <v>900</v>
      </c>
      <c r="U791" s="48" t="s">
        <v>899</v>
      </c>
      <c r="V791" s="52"/>
    </row>
    <row r="792" spans="1:22" ht="15" thickBot="1">
      <c r="A792" s="48" t="s">
        <v>1757</v>
      </c>
      <c r="B792" s="48" t="s">
        <v>20</v>
      </c>
      <c r="C792" s="48" t="s">
        <v>74</v>
      </c>
      <c r="D792" s="49" t="s">
        <v>75</v>
      </c>
      <c r="E792" s="53">
        <v>61790.73</v>
      </c>
      <c r="F792" s="48" t="s">
        <v>76</v>
      </c>
      <c r="G792" s="48" t="s">
        <v>896</v>
      </c>
      <c r="H792" s="48" t="s">
        <v>95</v>
      </c>
      <c r="I792" s="48" t="s">
        <v>897</v>
      </c>
      <c r="J792" s="51"/>
      <c r="K792" s="51"/>
      <c r="L792" s="48" t="s">
        <v>80</v>
      </c>
      <c r="M792" s="48" t="s">
        <v>81</v>
      </c>
      <c r="N792" s="48" t="s">
        <v>249</v>
      </c>
      <c r="O792" s="48" t="s">
        <v>250</v>
      </c>
      <c r="P792" s="48" t="s">
        <v>791</v>
      </c>
      <c r="Q792" s="48" t="s">
        <v>792</v>
      </c>
      <c r="R792" s="48" t="s">
        <v>898</v>
      </c>
      <c r="S792" s="48" t="s">
        <v>899</v>
      </c>
      <c r="T792" s="48" t="s">
        <v>900</v>
      </c>
      <c r="U792" s="48" t="s">
        <v>899</v>
      </c>
      <c r="V792" s="52"/>
    </row>
    <row r="793" spans="1:22" ht="15" thickBot="1">
      <c r="A793" s="48" t="s">
        <v>1758</v>
      </c>
      <c r="B793" s="48" t="s">
        <v>20</v>
      </c>
      <c r="C793" s="48" t="s">
        <v>74</v>
      </c>
      <c r="D793" s="49" t="s">
        <v>75</v>
      </c>
      <c r="E793" s="53">
        <v>86720.5</v>
      </c>
      <c r="F793" s="48" t="s">
        <v>76</v>
      </c>
      <c r="G793" s="48" t="s">
        <v>896</v>
      </c>
      <c r="H793" s="48" t="s">
        <v>113</v>
      </c>
      <c r="I793" s="48" t="s">
        <v>897</v>
      </c>
      <c r="J793" s="51"/>
      <c r="K793" s="51"/>
      <c r="L793" s="48" t="s">
        <v>80</v>
      </c>
      <c r="M793" s="48" t="s">
        <v>81</v>
      </c>
      <c r="N793" s="48" t="s">
        <v>249</v>
      </c>
      <c r="O793" s="48" t="s">
        <v>250</v>
      </c>
      <c r="P793" s="48" t="s">
        <v>791</v>
      </c>
      <c r="Q793" s="48" t="s">
        <v>792</v>
      </c>
      <c r="R793" s="48" t="s">
        <v>898</v>
      </c>
      <c r="S793" s="48" t="s">
        <v>899</v>
      </c>
      <c r="T793" s="48" t="s">
        <v>900</v>
      </c>
      <c r="U793" s="48" t="s">
        <v>899</v>
      </c>
      <c r="V793" s="52"/>
    </row>
    <row r="794" spans="1:22" ht="15" thickBot="1">
      <c r="A794" s="48" t="s">
        <v>1759</v>
      </c>
      <c r="B794" s="48" t="s">
        <v>20</v>
      </c>
      <c r="C794" s="48" t="s">
        <v>74</v>
      </c>
      <c r="D794" s="49" t="s">
        <v>75</v>
      </c>
      <c r="E794" s="53">
        <v>69910.559999999998</v>
      </c>
      <c r="F794" s="48" t="s">
        <v>76</v>
      </c>
      <c r="G794" s="48" t="s">
        <v>896</v>
      </c>
      <c r="H794" s="48" t="s">
        <v>95</v>
      </c>
      <c r="I794" s="48" t="s">
        <v>897</v>
      </c>
      <c r="J794" s="51"/>
      <c r="K794" s="51"/>
      <c r="L794" s="48" t="s">
        <v>80</v>
      </c>
      <c r="M794" s="48" t="s">
        <v>81</v>
      </c>
      <c r="N794" s="48" t="s">
        <v>249</v>
      </c>
      <c r="O794" s="48" t="s">
        <v>250</v>
      </c>
      <c r="P794" s="48" t="s">
        <v>791</v>
      </c>
      <c r="Q794" s="48" t="s">
        <v>792</v>
      </c>
      <c r="R794" s="48" t="s">
        <v>898</v>
      </c>
      <c r="S794" s="48" t="s">
        <v>899</v>
      </c>
      <c r="T794" s="48" t="s">
        <v>900</v>
      </c>
      <c r="U794" s="48" t="s">
        <v>899</v>
      </c>
      <c r="V794" s="52"/>
    </row>
    <row r="795" spans="1:22" ht="15" thickBot="1">
      <c r="A795" s="48" t="s">
        <v>1760</v>
      </c>
      <c r="B795" s="48" t="s">
        <v>20</v>
      </c>
      <c r="C795" s="48" t="s">
        <v>74</v>
      </c>
      <c r="D795" s="49" t="s">
        <v>75</v>
      </c>
      <c r="E795" s="53">
        <v>63335.53</v>
      </c>
      <c r="F795" s="48" t="s">
        <v>76</v>
      </c>
      <c r="G795" s="48" t="s">
        <v>896</v>
      </c>
      <c r="H795" s="48" t="s">
        <v>95</v>
      </c>
      <c r="I795" s="48" t="s">
        <v>897</v>
      </c>
      <c r="J795" s="51"/>
      <c r="K795" s="51"/>
      <c r="L795" s="48" t="s">
        <v>80</v>
      </c>
      <c r="M795" s="48" t="s">
        <v>81</v>
      </c>
      <c r="N795" s="48" t="s">
        <v>249</v>
      </c>
      <c r="O795" s="48" t="s">
        <v>250</v>
      </c>
      <c r="P795" s="48" t="s">
        <v>791</v>
      </c>
      <c r="Q795" s="48" t="s">
        <v>792</v>
      </c>
      <c r="R795" s="48" t="s">
        <v>898</v>
      </c>
      <c r="S795" s="48" t="s">
        <v>899</v>
      </c>
      <c r="T795" s="48" t="s">
        <v>900</v>
      </c>
      <c r="U795" s="48" t="s">
        <v>899</v>
      </c>
      <c r="V795" s="52"/>
    </row>
    <row r="796" spans="1:22" ht="15" thickBot="1">
      <c r="A796" s="48" t="s">
        <v>1761</v>
      </c>
      <c r="B796" s="48" t="s">
        <v>20</v>
      </c>
      <c r="C796" s="48" t="s">
        <v>74</v>
      </c>
      <c r="D796" s="49" t="s">
        <v>75</v>
      </c>
      <c r="E796" s="53">
        <v>60283.63</v>
      </c>
      <c r="F796" s="48" t="s">
        <v>76</v>
      </c>
      <c r="G796" s="48" t="s">
        <v>896</v>
      </c>
      <c r="H796" s="48" t="s">
        <v>95</v>
      </c>
      <c r="I796" s="48" t="s">
        <v>897</v>
      </c>
      <c r="J796" s="51"/>
      <c r="K796" s="51"/>
      <c r="L796" s="48" t="s">
        <v>80</v>
      </c>
      <c r="M796" s="48" t="s">
        <v>81</v>
      </c>
      <c r="N796" s="48" t="s">
        <v>249</v>
      </c>
      <c r="O796" s="48" t="s">
        <v>250</v>
      </c>
      <c r="P796" s="48" t="s">
        <v>791</v>
      </c>
      <c r="Q796" s="48" t="s">
        <v>792</v>
      </c>
      <c r="R796" s="48" t="s">
        <v>898</v>
      </c>
      <c r="S796" s="48" t="s">
        <v>899</v>
      </c>
      <c r="T796" s="48" t="s">
        <v>900</v>
      </c>
      <c r="U796" s="48" t="s">
        <v>899</v>
      </c>
      <c r="V796" s="52"/>
    </row>
    <row r="797" spans="1:22" ht="15" thickBot="1">
      <c r="A797" s="48" t="s">
        <v>1762</v>
      </c>
      <c r="B797" s="48" t="s">
        <v>20</v>
      </c>
      <c r="C797" s="48" t="s">
        <v>74</v>
      </c>
      <c r="D797" s="49" t="s">
        <v>75</v>
      </c>
      <c r="E797" s="53">
        <v>64918.94</v>
      </c>
      <c r="F797" s="48" t="s">
        <v>76</v>
      </c>
      <c r="G797" s="48" t="s">
        <v>896</v>
      </c>
      <c r="H797" s="48" t="s">
        <v>95</v>
      </c>
      <c r="I797" s="48" t="s">
        <v>897</v>
      </c>
      <c r="J797" s="51"/>
      <c r="K797" s="51"/>
      <c r="L797" s="48" t="s">
        <v>80</v>
      </c>
      <c r="M797" s="48" t="s">
        <v>81</v>
      </c>
      <c r="N797" s="48" t="s">
        <v>249</v>
      </c>
      <c r="O797" s="48" t="s">
        <v>250</v>
      </c>
      <c r="P797" s="48" t="s">
        <v>791</v>
      </c>
      <c r="Q797" s="48" t="s">
        <v>792</v>
      </c>
      <c r="R797" s="48" t="s">
        <v>898</v>
      </c>
      <c r="S797" s="48" t="s">
        <v>899</v>
      </c>
      <c r="T797" s="48" t="s">
        <v>900</v>
      </c>
      <c r="U797" s="48" t="s">
        <v>899</v>
      </c>
      <c r="V797" s="52"/>
    </row>
    <row r="798" spans="1:22" ht="15" thickBot="1">
      <c r="A798" s="48" t="s">
        <v>1763</v>
      </c>
      <c r="B798" s="48" t="s">
        <v>20</v>
      </c>
      <c r="C798" s="48" t="s">
        <v>74</v>
      </c>
      <c r="D798" s="49" t="s">
        <v>75</v>
      </c>
      <c r="E798" s="53">
        <v>61790.73</v>
      </c>
      <c r="F798" s="48" t="s">
        <v>76</v>
      </c>
      <c r="G798" s="48" t="s">
        <v>896</v>
      </c>
      <c r="H798" s="48" t="s">
        <v>95</v>
      </c>
      <c r="I798" s="48" t="s">
        <v>897</v>
      </c>
      <c r="J798" s="51"/>
      <c r="K798" s="51"/>
      <c r="L798" s="48" t="s">
        <v>80</v>
      </c>
      <c r="M798" s="48" t="s">
        <v>81</v>
      </c>
      <c r="N798" s="48" t="s">
        <v>249</v>
      </c>
      <c r="O798" s="48" t="s">
        <v>250</v>
      </c>
      <c r="P798" s="48" t="s">
        <v>791</v>
      </c>
      <c r="Q798" s="48" t="s">
        <v>792</v>
      </c>
      <c r="R798" s="48" t="s">
        <v>898</v>
      </c>
      <c r="S798" s="48" t="s">
        <v>899</v>
      </c>
      <c r="T798" s="48" t="s">
        <v>900</v>
      </c>
      <c r="U798" s="48" t="s">
        <v>899</v>
      </c>
      <c r="V798" s="52"/>
    </row>
    <row r="799" spans="1:22" ht="15" thickBot="1">
      <c r="A799" s="48" t="s">
        <v>901</v>
      </c>
      <c r="B799" s="48" t="s">
        <v>20</v>
      </c>
      <c r="C799" s="48" t="s">
        <v>74</v>
      </c>
      <c r="D799" s="49" t="s">
        <v>75</v>
      </c>
      <c r="E799" s="53">
        <v>3846.77</v>
      </c>
      <c r="F799" s="48" t="s">
        <v>902</v>
      </c>
      <c r="G799" s="48" t="s">
        <v>903</v>
      </c>
      <c r="H799" s="48" t="s">
        <v>113</v>
      </c>
      <c r="I799" s="48" t="s">
        <v>904</v>
      </c>
      <c r="J799" s="48" t="s">
        <v>1764</v>
      </c>
      <c r="K799" s="51"/>
      <c r="L799" s="48" t="s">
        <v>80</v>
      </c>
      <c r="M799" s="48" t="s">
        <v>81</v>
      </c>
      <c r="N799" s="48" t="s">
        <v>249</v>
      </c>
      <c r="O799" s="48" t="s">
        <v>250</v>
      </c>
      <c r="P799" s="48" t="s">
        <v>791</v>
      </c>
      <c r="Q799" s="48" t="s">
        <v>792</v>
      </c>
      <c r="R799" s="48" t="s">
        <v>906</v>
      </c>
      <c r="S799" s="48" t="s">
        <v>907</v>
      </c>
      <c r="T799" s="48" t="s">
        <v>908</v>
      </c>
      <c r="U799" s="48" t="s">
        <v>909</v>
      </c>
      <c r="V799" s="52"/>
    </row>
    <row r="800" spans="1:22" ht="15" thickBot="1">
      <c r="A800" s="48" t="s">
        <v>1765</v>
      </c>
      <c r="B800" s="48" t="s">
        <v>20</v>
      </c>
      <c r="C800" s="48" t="s">
        <v>74</v>
      </c>
      <c r="D800" s="49" t="s">
        <v>75</v>
      </c>
      <c r="E800" s="53">
        <v>1230.9100000000001</v>
      </c>
      <c r="F800" s="48" t="s">
        <v>902</v>
      </c>
      <c r="G800" s="48" t="s">
        <v>903</v>
      </c>
      <c r="H800" s="48" t="s">
        <v>95</v>
      </c>
      <c r="I800" s="48" t="s">
        <v>904</v>
      </c>
      <c r="J800" s="48" t="s">
        <v>1764</v>
      </c>
      <c r="K800" s="51"/>
      <c r="L800" s="48" t="s">
        <v>80</v>
      </c>
      <c r="M800" s="48" t="s">
        <v>81</v>
      </c>
      <c r="N800" s="48" t="s">
        <v>249</v>
      </c>
      <c r="O800" s="48" t="s">
        <v>250</v>
      </c>
      <c r="P800" s="48" t="s">
        <v>791</v>
      </c>
      <c r="Q800" s="48" t="s">
        <v>792</v>
      </c>
      <c r="R800" s="48" t="s">
        <v>906</v>
      </c>
      <c r="S800" s="48" t="s">
        <v>907</v>
      </c>
      <c r="T800" s="48" t="s">
        <v>908</v>
      </c>
      <c r="U800" s="48" t="s">
        <v>909</v>
      </c>
      <c r="V800" s="52"/>
    </row>
    <row r="801" spans="1:22" ht="15" thickBot="1">
      <c r="A801" s="48" t="s">
        <v>1766</v>
      </c>
      <c r="B801" s="48" t="s">
        <v>20</v>
      </c>
      <c r="C801" s="48" t="s">
        <v>74</v>
      </c>
      <c r="D801" s="49" t="s">
        <v>75</v>
      </c>
      <c r="E801" s="53">
        <v>69910.52</v>
      </c>
      <c r="F801" s="48" t="s">
        <v>1767</v>
      </c>
      <c r="G801" s="48" t="s">
        <v>1768</v>
      </c>
      <c r="H801" s="48" t="s">
        <v>95</v>
      </c>
      <c r="I801" s="48" t="s">
        <v>790</v>
      </c>
      <c r="J801" s="51"/>
      <c r="K801" s="51"/>
      <c r="L801" s="48" t="s">
        <v>80</v>
      </c>
      <c r="M801" s="48" t="s">
        <v>81</v>
      </c>
      <c r="N801" s="48" t="s">
        <v>249</v>
      </c>
      <c r="O801" s="48" t="s">
        <v>250</v>
      </c>
      <c r="P801" s="48" t="s">
        <v>791</v>
      </c>
      <c r="Q801" s="48" t="s">
        <v>792</v>
      </c>
      <c r="R801" s="48" t="s">
        <v>906</v>
      </c>
      <c r="S801" s="48" t="s">
        <v>907</v>
      </c>
      <c r="T801" s="48" t="s">
        <v>1769</v>
      </c>
      <c r="U801" s="48" t="s">
        <v>1770</v>
      </c>
      <c r="V801" s="52"/>
    </row>
    <row r="802" spans="1:22" ht="15" thickBot="1">
      <c r="A802" s="48" t="s">
        <v>1771</v>
      </c>
      <c r="B802" s="48" t="s">
        <v>20</v>
      </c>
      <c r="C802" s="48" t="s">
        <v>74</v>
      </c>
      <c r="D802" s="49" t="s">
        <v>75</v>
      </c>
      <c r="E802" s="53">
        <v>49390.91</v>
      </c>
      <c r="F802" s="48" t="s">
        <v>918</v>
      </c>
      <c r="G802" s="48" t="s">
        <v>919</v>
      </c>
      <c r="H802" s="48" t="s">
        <v>95</v>
      </c>
      <c r="I802" s="48" t="s">
        <v>790</v>
      </c>
      <c r="J802" s="51"/>
      <c r="K802" s="51"/>
      <c r="L802" s="48" t="s">
        <v>80</v>
      </c>
      <c r="M802" s="48" t="s">
        <v>81</v>
      </c>
      <c r="N802" s="48" t="s">
        <v>249</v>
      </c>
      <c r="O802" s="48" t="s">
        <v>250</v>
      </c>
      <c r="P802" s="48" t="s">
        <v>791</v>
      </c>
      <c r="Q802" s="48" t="s">
        <v>792</v>
      </c>
      <c r="R802" s="48" t="s">
        <v>920</v>
      </c>
      <c r="S802" s="48" t="s">
        <v>921</v>
      </c>
      <c r="T802" s="48" t="s">
        <v>922</v>
      </c>
      <c r="U802" s="48" t="s">
        <v>923</v>
      </c>
      <c r="V802" s="52"/>
    </row>
    <row r="803" spans="1:22" ht="15" thickBot="1">
      <c r="A803" s="48" t="s">
        <v>1772</v>
      </c>
      <c r="B803" s="48" t="s">
        <v>20</v>
      </c>
      <c r="C803" s="48" t="s">
        <v>195</v>
      </c>
      <c r="D803" s="49" t="s">
        <v>75</v>
      </c>
      <c r="E803" s="50">
        <v>0</v>
      </c>
      <c r="F803" s="48" t="s">
        <v>918</v>
      </c>
      <c r="G803" s="48" t="s">
        <v>919</v>
      </c>
      <c r="H803" s="48" t="s">
        <v>113</v>
      </c>
      <c r="I803" s="48" t="s">
        <v>790</v>
      </c>
      <c r="J803" s="51"/>
      <c r="K803" s="51"/>
      <c r="L803" s="48" t="s">
        <v>80</v>
      </c>
      <c r="M803" s="48" t="s">
        <v>81</v>
      </c>
      <c r="N803" s="48" t="s">
        <v>249</v>
      </c>
      <c r="O803" s="48" t="s">
        <v>250</v>
      </c>
      <c r="P803" s="48" t="s">
        <v>791</v>
      </c>
      <c r="Q803" s="48" t="s">
        <v>792</v>
      </c>
      <c r="R803" s="48" t="s">
        <v>920</v>
      </c>
      <c r="S803" s="48" t="s">
        <v>921</v>
      </c>
      <c r="T803" s="48" t="s">
        <v>922</v>
      </c>
      <c r="U803" s="48" t="s">
        <v>923</v>
      </c>
      <c r="V803" s="52"/>
    </row>
    <row r="804" spans="1:22" ht="15" thickBot="1">
      <c r="A804" s="48" t="s">
        <v>1773</v>
      </c>
      <c r="B804" s="48" t="s">
        <v>20</v>
      </c>
      <c r="C804" s="48" t="s">
        <v>74</v>
      </c>
      <c r="D804" s="49" t="s">
        <v>75</v>
      </c>
      <c r="E804" s="53">
        <v>50284.6</v>
      </c>
      <c r="F804" s="48" t="s">
        <v>918</v>
      </c>
      <c r="G804" s="48" t="s">
        <v>919</v>
      </c>
      <c r="H804" s="48" t="s">
        <v>113</v>
      </c>
      <c r="I804" s="48" t="s">
        <v>790</v>
      </c>
      <c r="J804" s="51"/>
      <c r="K804" s="51"/>
      <c r="L804" s="48" t="s">
        <v>80</v>
      </c>
      <c r="M804" s="48" t="s">
        <v>81</v>
      </c>
      <c r="N804" s="48" t="s">
        <v>249</v>
      </c>
      <c r="O804" s="48" t="s">
        <v>250</v>
      </c>
      <c r="P804" s="48" t="s">
        <v>791</v>
      </c>
      <c r="Q804" s="48" t="s">
        <v>792</v>
      </c>
      <c r="R804" s="48" t="s">
        <v>920</v>
      </c>
      <c r="S804" s="48" t="s">
        <v>921</v>
      </c>
      <c r="T804" s="48" t="s">
        <v>922</v>
      </c>
      <c r="U804" s="48" t="s">
        <v>923</v>
      </c>
      <c r="V804" s="52"/>
    </row>
    <row r="805" spans="1:22" ht="15" thickBot="1">
      <c r="A805" s="48" t="s">
        <v>1774</v>
      </c>
      <c r="B805" s="48" t="s">
        <v>20</v>
      </c>
      <c r="C805" s="48" t="s">
        <v>74</v>
      </c>
      <c r="D805" s="49" t="s">
        <v>75</v>
      </c>
      <c r="E805" s="53">
        <v>36724.93</v>
      </c>
      <c r="F805" s="48" t="s">
        <v>918</v>
      </c>
      <c r="G805" s="48" t="s">
        <v>919</v>
      </c>
      <c r="H805" s="48" t="s">
        <v>95</v>
      </c>
      <c r="I805" s="48" t="s">
        <v>790</v>
      </c>
      <c r="J805" s="51"/>
      <c r="K805" s="51"/>
      <c r="L805" s="48" t="s">
        <v>80</v>
      </c>
      <c r="M805" s="48" t="s">
        <v>81</v>
      </c>
      <c r="N805" s="48" t="s">
        <v>249</v>
      </c>
      <c r="O805" s="48" t="s">
        <v>250</v>
      </c>
      <c r="P805" s="48" t="s">
        <v>791</v>
      </c>
      <c r="Q805" s="48" t="s">
        <v>792</v>
      </c>
      <c r="R805" s="48" t="s">
        <v>920</v>
      </c>
      <c r="S805" s="48" t="s">
        <v>921</v>
      </c>
      <c r="T805" s="48" t="s">
        <v>922</v>
      </c>
      <c r="U805" s="48" t="s">
        <v>923</v>
      </c>
      <c r="V805" s="52"/>
    </row>
    <row r="806" spans="1:22" ht="15" thickBot="1">
      <c r="A806" s="48" t="s">
        <v>1775</v>
      </c>
      <c r="B806" s="48" t="s">
        <v>20</v>
      </c>
      <c r="C806" s="48" t="s">
        <v>74</v>
      </c>
      <c r="D806" s="49" t="s">
        <v>75</v>
      </c>
      <c r="E806" s="50">
        <v>0</v>
      </c>
      <c r="F806" s="48" t="s">
        <v>918</v>
      </c>
      <c r="G806" s="48" t="s">
        <v>919</v>
      </c>
      <c r="H806" s="48" t="s">
        <v>90</v>
      </c>
      <c r="I806" s="48" t="s">
        <v>790</v>
      </c>
      <c r="J806" s="51"/>
      <c r="K806" s="51"/>
      <c r="L806" s="48" t="s">
        <v>80</v>
      </c>
      <c r="M806" s="48" t="s">
        <v>81</v>
      </c>
      <c r="N806" s="48" t="s">
        <v>249</v>
      </c>
      <c r="O806" s="48" t="s">
        <v>250</v>
      </c>
      <c r="P806" s="48" t="s">
        <v>791</v>
      </c>
      <c r="Q806" s="48" t="s">
        <v>792</v>
      </c>
      <c r="R806" s="48" t="s">
        <v>920</v>
      </c>
      <c r="S806" s="48" t="s">
        <v>921</v>
      </c>
      <c r="T806" s="48" t="s">
        <v>922</v>
      </c>
      <c r="U806" s="48" t="s">
        <v>923</v>
      </c>
      <c r="V806" s="52"/>
    </row>
    <row r="807" spans="1:22" ht="15" thickBot="1">
      <c r="A807" s="48" t="s">
        <v>1776</v>
      </c>
      <c r="B807" s="48" t="s">
        <v>20</v>
      </c>
      <c r="C807" s="48" t="s">
        <v>74</v>
      </c>
      <c r="D807" s="49" t="s">
        <v>75</v>
      </c>
      <c r="E807" s="53">
        <v>34955.26</v>
      </c>
      <c r="F807" s="48" t="s">
        <v>918</v>
      </c>
      <c r="G807" s="48" t="s">
        <v>929</v>
      </c>
      <c r="H807" s="48" t="s">
        <v>95</v>
      </c>
      <c r="I807" s="48" t="s">
        <v>790</v>
      </c>
      <c r="J807" s="51"/>
      <c r="K807" s="51"/>
      <c r="L807" s="48" t="s">
        <v>80</v>
      </c>
      <c r="M807" s="48" t="s">
        <v>81</v>
      </c>
      <c r="N807" s="48" t="s">
        <v>249</v>
      </c>
      <c r="O807" s="48" t="s">
        <v>250</v>
      </c>
      <c r="P807" s="48" t="s">
        <v>791</v>
      </c>
      <c r="Q807" s="48" t="s">
        <v>792</v>
      </c>
      <c r="R807" s="48" t="s">
        <v>920</v>
      </c>
      <c r="S807" s="48" t="s">
        <v>921</v>
      </c>
      <c r="T807" s="48" t="s">
        <v>922</v>
      </c>
      <c r="U807" s="48" t="s">
        <v>923</v>
      </c>
      <c r="V807" s="52"/>
    </row>
    <row r="808" spans="1:22" ht="15" thickBot="1">
      <c r="A808" s="48" t="s">
        <v>1777</v>
      </c>
      <c r="B808" s="48" t="s">
        <v>20</v>
      </c>
      <c r="C808" s="48" t="s">
        <v>74</v>
      </c>
      <c r="D808" s="49" t="s">
        <v>75</v>
      </c>
      <c r="E808" s="53">
        <v>75761.11</v>
      </c>
      <c r="F808" s="48" t="s">
        <v>918</v>
      </c>
      <c r="G808" s="48" t="s">
        <v>929</v>
      </c>
      <c r="H808" s="48" t="s">
        <v>839</v>
      </c>
      <c r="I808" s="48" t="s">
        <v>790</v>
      </c>
      <c r="J808" s="51"/>
      <c r="K808" s="51"/>
      <c r="L808" s="48" t="s">
        <v>80</v>
      </c>
      <c r="M808" s="48" t="s">
        <v>81</v>
      </c>
      <c r="N808" s="48" t="s">
        <v>249</v>
      </c>
      <c r="O808" s="48" t="s">
        <v>250</v>
      </c>
      <c r="P808" s="48" t="s">
        <v>791</v>
      </c>
      <c r="Q808" s="48" t="s">
        <v>792</v>
      </c>
      <c r="R808" s="48" t="s">
        <v>920</v>
      </c>
      <c r="S808" s="48" t="s">
        <v>921</v>
      </c>
      <c r="T808" s="48" t="s">
        <v>922</v>
      </c>
      <c r="U808" s="48" t="s">
        <v>923</v>
      </c>
      <c r="V808" s="52"/>
    </row>
    <row r="809" spans="1:22" ht="15" thickBot="1">
      <c r="A809" s="48" t="s">
        <v>1778</v>
      </c>
      <c r="B809" s="48" t="s">
        <v>20</v>
      </c>
      <c r="C809" s="48" t="s">
        <v>74</v>
      </c>
      <c r="D809" s="49" t="s">
        <v>75</v>
      </c>
      <c r="E809" s="50">
        <v>61447</v>
      </c>
      <c r="F809" s="48" t="s">
        <v>918</v>
      </c>
      <c r="G809" s="48" t="s">
        <v>929</v>
      </c>
      <c r="H809" s="48" t="s">
        <v>839</v>
      </c>
      <c r="I809" s="48" t="s">
        <v>790</v>
      </c>
      <c r="J809" s="51"/>
      <c r="K809" s="51"/>
      <c r="L809" s="48" t="s">
        <v>80</v>
      </c>
      <c r="M809" s="48" t="s">
        <v>81</v>
      </c>
      <c r="N809" s="48" t="s">
        <v>249</v>
      </c>
      <c r="O809" s="48" t="s">
        <v>250</v>
      </c>
      <c r="P809" s="48" t="s">
        <v>791</v>
      </c>
      <c r="Q809" s="48" t="s">
        <v>792</v>
      </c>
      <c r="R809" s="48" t="s">
        <v>920</v>
      </c>
      <c r="S809" s="48" t="s">
        <v>921</v>
      </c>
      <c r="T809" s="48" t="s">
        <v>922</v>
      </c>
      <c r="U809" s="48" t="s">
        <v>923</v>
      </c>
      <c r="V809" s="52"/>
    </row>
    <row r="810" spans="1:22" ht="15" thickBot="1">
      <c r="A810" s="48" t="s">
        <v>1779</v>
      </c>
      <c r="B810" s="48" t="s">
        <v>20</v>
      </c>
      <c r="C810" s="48" t="s">
        <v>74</v>
      </c>
      <c r="D810" s="49" t="s">
        <v>75</v>
      </c>
      <c r="E810" s="53">
        <v>44444.26</v>
      </c>
      <c r="F810" s="48" t="s">
        <v>918</v>
      </c>
      <c r="G810" s="48" t="s">
        <v>929</v>
      </c>
      <c r="H810" s="48" t="s">
        <v>113</v>
      </c>
      <c r="I810" s="48" t="s">
        <v>790</v>
      </c>
      <c r="J810" s="51"/>
      <c r="K810" s="51"/>
      <c r="L810" s="48" t="s">
        <v>80</v>
      </c>
      <c r="M810" s="48" t="s">
        <v>81</v>
      </c>
      <c r="N810" s="48" t="s">
        <v>249</v>
      </c>
      <c r="O810" s="48" t="s">
        <v>250</v>
      </c>
      <c r="P810" s="48" t="s">
        <v>791</v>
      </c>
      <c r="Q810" s="48" t="s">
        <v>792</v>
      </c>
      <c r="R810" s="48" t="s">
        <v>920</v>
      </c>
      <c r="S810" s="48" t="s">
        <v>921</v>
      </c>
      <c r="T810" s="48" t="s">
        <v>922</v>
      </c>
      <c r="U810" s="48" t="s">
        <v>923</v>
      </c>
      <c r="V810" s="52"/>
    </row>
    <row r="811" spans="1:22" ht="15" thickBot="1">
      <c r="A811" s="48" t="s">
        <v>1780</v>
      </c>
      <c r="B811" s="48" t="s">
        <v>20</v>
      </c>
      <c r="C811" s="48" t="s">
        <v>74</v>
      </c>
      <c r="D811" s="49" t="s">
        <v>75</v>
      </c>
      <c r="E811" s="53">
        <v>44444.25</v>
      </c>
      <c r="F811" s="48" t="s">
        <v>918</v>
      </c>
      <c r="G811" s="48" t="s">
        <v>929</v>
      </c>
      <c r="H811" s="48" t="s">
        <v>113</v>
      </c>
      <c r="I811" s="48" t="s">
        <v>790</v>
      </c>
      <c r="J811" s="51"/>
      <c r="K811" s="51"/>
      <c r="L811" s="48" t="s">
        <v>80</v>
      </c>
      <c r="M811" s="48" t="s">
        <v>81</v>
      </c>
      <c r="N811" s="48" t="s">
        <v>249</v>
      </c>
      <c r="O811" s="48" t="s">
        <v>250</v>
      </c>
      <c r="P811" s="48" t="s">
        <v>791</v>
      </c>
      <c r="Q811" s="48" t="s">
        <v>792</v>
      </c>
      <c r="R811" s="48" t="s">
        <v>920</v>
      </c>
      <c r="S811" s="48" t="s">
        <v>921</v>
      </c>
      <c r="T811" s="48" t="s">
        <v>922</v>
      </c>
      <c r="U811" s="48" t="s">
        <v>923</v>
      </c>
      <c r="V811" s="52"/>
    </row>
    <row r="812" spans="1:22" ht="15" thickBot="1">
      <c r="A812" s="48" t="s">
        <v>1781</v>
      </c>
      <c r="B812" s="48" t="s">
        <v>20</v>
      </c>
      <c r="C812" s="48" t="s">
        <v>74</v>
      </c>
      <c r="D812" s="49" t="s">
        <v>75</v>
      </c>
      <c r="E812" s="53">
        <v>33031.040000000001</v>
      </c>
      <c r="F812" s="48" t="s">
        <v>918</v>
      </c>
      <c r="G812" s="48" t="s">
        <v>929</v>
      </c>
      <c r="H812" s="48" t="s">
        <v>262</v>
      </c>
      <c r="I812" s="48" t="s">
        <v>790</v>
      </c>
      <c r="J812" s="51"/>
      <c r="K812" s="51"/>
      <c r="L812" s="48" t="s">
        <v>80</v>
      </c>
      <c r="M812" s="48" t="s">
        <v>81</v>
      </c>
      <c r="N812" s="48" t="s">
        <v>249</v>
      </c>
      <c r="O812" s="48" t="s">
        <v>250</v>
      </c>
      <c r="P812" s="48" t="s">
        <v>791</v>
      </c>
      <c r="Q812" s="48" t="s">
        <v>792</v>
      </c>
      <c r="R812" s="48" t="s">
        <v>920</v>
      </c>
      <c r="S812" s="48" t="s">
        <v>921</v>
      </c>
      <c r="T812" s="48" t="s">
        <v>922</v>
      </c>
      <c r="U812" s="48" t="s">
        <v>923</v>
      </c>
      <c r="V812" s="52"/>
    </row>
    <row r="813" spans="1:22" ht="15" thickBot="1">
      <c r="A813" s="48" t="s">
        <v>926</v>
      </c>
      <c r="B813" s="48" t="s">
        <v>20</v>
      </c>
      <c r="C813" s="48" t="s">
        <v>74</v>
      </c>
      <c r="D813" s="49" t="s">
        <v>75</v>
      </c>
      <c r="E813" s="53">
        <v>65194.3</v>
      </c>
      <c r="F813" s="48" t="s">
        <v>918</v>
      </c>
      <c r="G813" s="48" t="s">
        <v>929</v>
      </c>
      <c r="H813" s="48" t="s">
        <v>78</v>
      </c>
      <c r="I813" s="48" t="s">
        <v>790</v>
      </c>
      <c r="J813" s="51"/>
      <c r="K813" s="51"/>
      <c r="L813" s="48" t="s">
        <v>80</v>
      </c>
      <c r="M813" s="48" t="s">
        <v>81</v>
      </c>
      <c r="N813" s="48" t="s">
        <v>249</v>
      </c>
      <c r="O813" s="48" t="s">
        <v>250</v>
      </c>
      <c r="P813" s="48" t="s">
        <v>791</v>
      </c>
      <c r="Q813" s="48" t="s">
        <v>792</v>
      </c>
      <c r="R813" s="48" t="s">
        <v>920</v>
      </c>
      <c r="S813" s="48" t="s">
        <v>921</v>
      </c>
      <c r="T813" s="48" t="s">
        <v>922</v>
      </c>
      <c r="U813" s="48" t="s">
        <v>923</v>
      </c>
      <c r="V813" s="52"/>
    </row>
    <row r="814" spans="1:22" ht="15" thickBot="1">
      <c r="A814" s="48" t="s">
        <v>1782</v>
      </c>
      <c r="B814" s="48" t="s">
        <v>20</v>
      </c>
      <c r="C814" s="48" t="s">
        <v>74</v>
      </c>
      <c r="D814" s="49" t="s">
        <v>75</v>
      </c>
      <c r="E814" s="50">
        <v>0</v>
      </c>
      <c r="F814" s="48" t="s">
        <v>1783</v>
      </c>
      <c r="G814" s="48" t="s">
        <v>1784</v>
      </c>
      <c r="H814" s="48" t="s">
        <v>95</v>
      </c>
      <c r="I814" s="48" t="s">
        <v>790</v>
      </c>
      <c r="J814" s="51"/>
      <c r="K814" s="51"/>
      <c r="L814" s="48" t="s">
        <v>80</v>
      </c>
      <c r="M814" s="48" t="s">
        <v>81</v>
      </c>
      <c r="N814" s="48" t="s">
        <v>249</v>
      </c>
      <c r="O814" s="48" t="s">
        <v>250</v>
      </c>
      <c r="P814" s="48" t="s">
        <v>791</v>
      </c>
      <c r="Q814" s="48" t="s">
        <v>792</v>
      </c>
      <c r="R814" s="48" t="s">
        <v>920</v>
      </c>
      <c r="S814" s="48" t="s">
        <v>921</v>
      </c>
      <c r="T814" s="48" t="s">
        <v>1785</v>
      </c>
      <c r="U814" s="48" t="s">
        <v>1786</v>
      </c>
      <c r="V814" s="52"/>
    </row>
    <row r="815" spans="1:22" ht="15" thickBot="1">
      <c r="A815" s="48" t="s">
        <v>1787</v>
      </c>
      <c r="B815" s="48" t="s">
        <v>20</v>
      </c>
      <c r="C815" s="48" t="s">
        <v>74</v>
      </c>
      <c r="D815" s="49" t="s">
        <v>75</v>
      </c>
      <c r="E815" s="50">
        <v>0</v>
      </c>
      <c r="F815" s="48" t="s">
        <v>1139</v>
      </c>
      <c r="G815" s="48" t="s">
        <v>1788</v>
      </c>
      <c r="H815" s="48" t="s">
        <v>125</v>
      </c>
      <c r="I815" s="48" t="s">
        <v>1141</v>
      </c>
      <c r="J815" s="51"/>
      <c r="K815" s="51"/>
      <c r="L815" s="48" t="s">
        <v>80</v>
      </c>
      <c r="M815" s="48" t="s">
        <v>81</v>
      </c>
      <c r="N815" s="48" t="s">
        <v>249</v>
      </c>
      <c r="O815" s="48" t="s">
        <v>250</v>
      </c>
      <c r="P815" s="48" t="s">
        <v>791</v>
      </c>
      <c r="Q815" s="48" t="s">
        <v>792</v>
      </c>
      <c r="R815" s="48" t="s">
        <v>1789</v>
      </c>
      <c r="S815" s="48" t="s">
        <v>1790</v>
      </c>
      <c r="T815" s="48" t="s">
        <v>1791</v>
      </c>
      <c r="U815" s="48" t="s">
        <v>1792</v>
      </c>
      <c r="V815" s="52"/>
    </row>
    <row r="816" spans="1:22" ht="15" thickBot="1">
      <c r="A816" s="48" t="s">
        <v>1793</v>
      </c>
      <c r="B816" s="48" t="s">
        <v>20</v>
      </c>
      <c r="C816" s="48" t="s">
        <v>74</v>
      </c>
      <c r="D816" s="49" t="s">
        <v>75</v>
      </c>
      <c r="E816" s="53">
        <v>111009.57</v>
      </c>
      <c r="F816" s="48" t="s">
        <v>76</v>
      </c>
      <c r="G816" s="48" t="s">
        <v>950</v>
      </c>
      <c r="H816" s="48" t="s">
        <v>186</v>
      </c>
      <c r="I816" s="48" t="s">
        <v>96</v>
      </c>
      <c r="J816" s="51"/>
      <c r="K816" s="48" t="s">
        <v>951</v>
      </c>
      <c r="L816" s="48" t="s">
        <v>80</v>
      </c>
      <c r="M816" s="48" t="s">
        <v>81</v>
      </c>
      <c r="N816" s="48" t="s">
        <v>952</v>
      </c>
      <c r="O816" s="48" t="s">
        <v>953</v>
      </c>
      <c r="P816" s="48" t="s">
        <v>954</v>
      </c>
      <c r="Q816" s="48" t="s">
        <v>955</v>
      </c>
      <c r="R816" s="48" t="s">
        <v>956</v>
      </c>
      <c r="S816" s="48" t="s">
        <v>955</v>
      </c>
      <c r="T816" s="48" t="s">
        <v>957</v>
      </c>
      <c r="U816" s="48" t="s">
        <v>955</v>
      </c>
      <c r="V816" s="52"/>
    </row>
    <row r="817" spans="1:22" ht="15" thickBot="1">
      <c r="A817" s="48" t="s">
        <v>1794</v>
      </c>
      <c r="B817" s="48" t="s">
        <v>20</v>
      </c>
      <c r="C817" s="48" t="s">
        <v>74</v>
      </c>
      <c r="D817" s="49" t="s">
        <v>75</v>
      </c>
      <c r="E817" s="50">
        <v>57539</v>
      </c>
      <c r="F817" s="48" t="s">
        <v>76</v>
      </c>
      <c r="G817" s="48" t="s">
        <v>1795</v>
      </c>
      <c r="H817" s="48" t="s">
        <v>95</v>
      </c>
      <c r="I817" s="48" t="s">
        <v>214</v>
      </c>
      <c r="J817" s="51"/>
      <c r="K817" s="48" t="s">
        <v>951</v>
      </c>
      <c r="L817" s="48" t="s">
        <v>80</v>
      </c>
      <c r="M817" s="48" t="s">
        <v>81</v>
      </c>
      <c r="N817" s="48" t="s">
        <v>952</v>
      </c>
      <c r="O817" s="48" t="s">
        <v>953</v>
      </c>
      <c r="P817" s="48" t="s">
        <v>954</v>
      </c>
      <c r="Q817" s="48" t="s">
        <v>955</v>
      </c>
      <c r="R817" s="48" t="s">
        <v>1796</v>
      </c>
      <c r="S817" s="48" t="s">
        <v>6</v>
      </c>
      <c r="T817" s="48" t="s">
        <v>1797</v>
      </c>
      <c r="U817" s="48" t="s">
        <v>6</v>
      </c>
      <c r="V817" s="52"/>
    </row>
    <row r="818" spans="1:22" ht="15" thickBot="1">
      <c r="A818" s="48" t="s">
        <v>1128</v>
      </c>
      <c r="B818" s="48" t="s">
        <v>20</v>
      </c>
      <c r="C818" s="48" t="s">
        <v>74</v>
      </c>
      <c r="D818" s="49" t="s">
        <v>75</v>
      </c>
      <c r="E818" s="53">
        <v>7344.99</v>
      </c>
      <c r="F818" s="48" t="s">
        <v>918</v>
      </c>
      <c r="G818" s="48" t="s">
        <v>965</v>
      </c>
      <c r="H818" s="48" t="s">
        <v>95</v>
      </c>
      <c r="I818" s="48" t="s">
        <v>790</v>
      </c>
      <c r="J818" s="51"/>
      <c r="K818" s="48" t="s">
        <v>951</v>
      </c>
      <c r="L818" s="48" t="s">
        <v>80</v>
      </c>
      <c r="M818" s="48" t="s">
        <v>81</v>
      </c>
      <c r="N818" s="48" t="s">
        <v>952</v>
      </c>
      <c r="O818" s="48" t="s">
        <v>953</v>
      </c>
      <c r="P818" s="48" t="s">
        <v>954</v>
      </c>
      <c r="Q818" s="48" t="s">
        <v>955</v>
      </c>
      <c r="R818" s="48" t="s">
        <v>966</v>
      </c>
      <c r="S818" s="48" t="s">
        <v>967</v>
      </c>
      <c r="T818" s="48" t="s">
        <v>968</v>
      </c>
      <c r="U818" s="48" t="s">
        <v>967</v>
      </c>
      <c r="V818" s="52"/>
    </row>
    <row r="819" spans="1:22" ht="15" thickBot="1">
      <c r="A819" s="48" t="s">
        <v>1119</v>
      </c>
      <c r="B819" s="48" t="s">
        <v>20</v>
      </c>
      <c r="C819" s="48" t="s">
        <v>74</v>
      </c>
      <c r="D819" s="49" t="s">
        <v>75</v>
      </c>
      <c r="E819" s="53">
        <v>7421.64</v>
      </c>
      <c r="F819" s="48" t="s">
        <v>918</v>
      </c>
      <c r="G819" s="48" t="s">
        <v>965</v>
      </c>
      <c r="H819" s="48" t="s">
        <v>95</v>
      </c>
      <c r="I819" s="48" t="s">
        <v>790</v>
      </c>
      <c r="J819" s="51"/>
      <c r="K819" s="48" t="s">
        <v>951</v>
      </c>
      <c r="L819" s="48" t="s">
        <v>80</v>
      </c>
      <c r="M819" s="48" t="s">
        <v>81</v>
      </c>
      <c r="N819" s="48" t="s">
        <v>952</v>
      </c>
      <c r="O819" s="48" t="s">
        <v>953</v>
      </c>
      <c r="P819" s="48" t="s">
        <v>954</v>
      </c>
      <c r="Q819" s="48" t="s">
        <v>955</v>
      </c>
      <c r="R819" s="48" t="s">
        <v>966</v>
      </c>
      <c r="S819" s="48" t="s">
        <v>967</v>
      </c>
      <c r="T819" s="48" t="s">
        <v>968</v>
      </c>
      <c r="U819" s="48" t="s">
        <v>967</v>
      </c>
      <c r="V819" s="52"/>
    </row>
    <row r="820" spans="1:22" ht="15" thickBot="1">
      <c r="A820" s="48" t="s">
        <v>1062</v>
      </c>
      <c r="B820" s="48" t="s">
        <v>20</v>
      </c>
      <c r="C820" s="48" t="s">
        <v>74</v>
      </c>
      <c r="D820" s="49" t="s">
        <v>75</v>
      </c>
      <c r="E820" s="53">
        <v>2715.51</v>
      </c>
      <c r="F820" s="48" t="s">
        <v>918</v>
      </c>
      <c r="G820" s="48" t="s">
        <v>965</v>
      </c>
      <c r="H820" s="48" t="s">
        <v>703</v>
      </c>
      <c r="I820" s="48" t="s">
        <v>790</v>
      </c>
      <c r="J820" s="51"/>
      <c r="K820" s="48" t="s">
        <v>990</v>
      </c>
      <c r="L820" s="48" t="s">
        <v>80</v>
      </c>
      <c r="M820" s="48" t="s">
        <v>81</v>
      </c>
      <c r="N820" s="48" t="s">
        <v>952</v>
      </c>
      <c r="O820" s="48" t="s">
        <v>953</v>
      </c>
      <c r="P820" s="48" t="s">
        <v>954</v>
      </c>
      <c r="Q820" s="48" t="s">
        <v>955</v>
      </c>
      <c r="R820" s="48" t="s">
        <v>966</v>
      </c>
      <c r="S820" s="48" t="s">
        <v>967</v>
      </c>
      <c r="T820" s="48" t="s">
        <v>968</v>
      </c>
      <c r="U820" s="48" t="s">
        <v>967</v>
      </c>
      <c r="V820" s="52"/>
    </row>
    <row r="821" spans="1:22" ht="15" thickBot="1">
      <c r="A821" s="48" t="s">
        <v>1798</v>
      </c>
      <c r="B821" s="48" t="s">
        <v>20</v>
      </c>
      <c r="C821" s="48" t="s">
        <v>74</v>
      </c>
      <c r="D821" s="49" t="s">
        <v>75</v>
      </c>
      <c r="E821" s="53">
        <v>61012.23</v>
      </c>
      <c r="F821" s="48" t="s">
        <v>918</v>
      </c>
      <c r="G821" s="48" t="s">
        <v>971</v>
      </c>
      <c r="H821" s="48" t="s">
        <v>78</v>
      </c>
      <c r="I821" s="48" t="s">
        <v>790</v>
      </c>
      <c r="J821" s="51"/>
      <c r="K821" s="48" t="s">
        <v>951</v>
      </c>
      <c r="L821" s="48" t="s">
        <v>80</v>
      </c>
      <c r="M821" s="48" t="s">
        <v>81</v>
      </c>
      <c r="N821" s="48" t="s">
        <v>952</v>
      </c>
      <c r="O821" s="48" t="s">
        <v>953</v>
      </c>
      <c r="P821" s="48" t="s">
        <v>954</v>
      </c>
      <c r="Q821" s="48" t="s">
        <v>955</v>
      </c>
      <c r="R821" s="48" t="s">
        <v>966</v>
      </c>
      <c r="S821" s="48" t="s">
        <v>967</v>
      </c>
      <c r="T821" s="48" t="s">
        <v>968</v>
      </c>
      <c r="U821" s="48" t="s">
        <v>967</v>
      </c>
      <c r="V821" s="52"/>
    </row>
    <row r="822" spans="1:22" ht="15" thickBot="1">
      <c r="A822" s="48" t="s">
        <v>1799</v>
      </c>
      <c r="B822" s="48" t="s">
        <v>20</v>
      </c>
      <c r="C822" s="48" t="s">
        <v>74</v>
      </c>
      <c r="D822" s="49" t="s">
        <v>75</v>
      </c>
      <c r="E822" s="53">
        <v>5418.17</v>
      </c>
      <c r="F822" s="48" t="s">
        <v>918</v>
      </c>
      <c r="G822" s="48" t="s">
        <v>971</v>
      </c>
      <c r="H822" s="48" t="s">
        <v>95</v>
      </c>
      <c r="I822" s="48" t="s">
        <v>790</v>
      </c>
      <c r="J822" s="51"/>
      <c r="K822" s="48" t="s">
        <v>1800</v>
      </c>
      <c r="L822" s="48" t="s">
        <v>80</v>
      </c>
      <c r="M822" s="48" t="s">
        <v>81</v>
      </c>
      <c r="N822" s="48" t="s">
        <v>952</v>
      </c>
      <c r="O822" s="48" t="s">
        <v>953</v>
      </c>
      <c r="P822" s="48" t="s">
        <v>954</v>
      </c>
      <c r="Q822" s="48" t="s">
        <v>955</v>
      </c>
      <c r="R822" s="48" t="s">
        <v>966</v>
      </c>
      <c r="S822" s="48" t="s">
        <v>967</v>
      </c>
      <c r="T822" s="48" t="s">
        <v>968</v>
      </c>
      <c r="U822" s="48" t="s">
        <v>967</v>
      </c>
      <c r="V822" s="52"/>
    </row>
    <row r="823" spans="1:22" ht="15" thickBot="1">
      <c r="A823" s="48" t="s">
        <v>970</v>
      </c>
      <c r="B823" s="48" t="s">
        <v>20</v>
      </c>
      <c r="C823" s="48" t="s">
        <v>74</v>
      </c>
      <c r="D823" s="49" t="s">
        <v>75</v>
      </c>
      <c r="E823" s="53">
        <v>2940.67</v>
      </c>
      <c r="F823" s="48" t="s">
        <v>1783</v>
      </c>
      <c r="G823" s="48" t="s">
        <v>1801</v>
      </c>
      <c r="H823" s="48" t="s">
        <v>95</v>
      </c>
      <c r="I823" s="48" t="s">
        <v>790</v>
      </c>
      <c r="J823" s="51"/>
      <c r="K823" s="48" t="s">
        <v>951</v>
      </c>
      <c r="L823" s="48" t="s">
        <v>80</v>
      </c>
      <c r="M823" s="48" t="s">
        <v>81</v>
      </c>
      <c r="N823" s="48" t="s">
        <v>952</v>
      </c>
      <c r="O823" s="48" t="s">
        <v>953</v>
      </c>
      <c r="P823" s="48" t="s">
        <v>954</v>
      </c>
      <c r="Q823" s="48" t="s">
        <v>955</v>
      </c>
      <c r="R823" s="48" t="s">
        <v>966</v>
      </c>
      <c r="S823" s="48" t="s">
        <v>967</v>
      </c>
      <c r="T823" s="48" t="s">
        <v>968</v>
      </c>
      <c r="U823" s="48" t="s">
        <v>967</v>
      </c>
      <c r="V823" s="52"/>
    </row>
    <row r="824" spans="1:22" ht="15" thickBot="1">
      <c r="A824" s="48" t="s">
        <v>1802</v>
      </c>
      <c r="B824" s="48" t="s">
        <v>20</v>
      </c>
      <c r="C824" s="48" t="s">
        <v>74</v>
      </c>
      <c r="D824" s="49" t="s">
        <v>75</v>
      </c>
      <c r="E824" s="50">
        <v>0</v>
      </c>
      <c r="F824" s="48" t="s">
        <v>76</v>
      </c>
      <c r="G824" s="48" t="s">
        <v>987</v>
      </c>
      <c r="H824" s="48" t="s">
        <v>384</v>
      </c>
      <c r="I824" s="48" t="s">
        <v>698</v>
      </c>
      <c r="J824" s="51"/>
      <c r="K824" s="48" t="s">
        <v>951</v>
      </c>
      <c r="L824" s="48" t="s">
        <v>80</v>
      </c>
      <c r="M824" s="48" t="s">
        <v>81</v>
      </c>
      <c r="N824" s="48" t="s">
        <v>952</v>
      </c>
      <c r="O824" s="48" t="s">
        <v>953</v>
      </c>
      <c r="P824" s="48" t="s">
        <v>980</v>
      </c>
      <c r="Q824" s="48" t="s">
        <v>981</v>
      </c>
      <c r="R824" s="48" t="s">
        <v>982</v>
      </c>
      <c r="S824" s="48" t="s">
        <v>981</v>
      </c>
      <c r="T824" s="48" t="s">
        <v>983</v>
      </c>
      <c r="U824" s="48" t="s">
        <v>984</v>
      </c>
      <c r="V824" s="52"/>
    </row>
    <row r="825" spans="1:22" ht="15" thickBot="1">
      <c r="A825" s="48" t="s">
        <v>1803</v>
      </c>
      <c r="B825" s="48" t="s">
        <v>20</v>
      </c>
      <c r="C825" s="48" t="s">
        <v>74</v>
      </c>
      <c r="D825" s="49" t="s">
        <v>75</v>
      </c>
      <c r="E825" s="53">
        <v>79097.279999999999</v>
      </c>
      <c r="F825" s="48" t="s">
        <v>76</v>
      </c>
      <c r="G825" s="48" t="s">
        <v>987</v>
      </c>
      <c r="H825" s="48" t="s">
        <v>95</v>
      </c>
      <c r="I825" s="48" t="s">
        <v>130</v>
      </c>
      <c r="J825" s="51"/>
      <c r="K825" s="48" t="s">
        <v>951</v>
      </c>
      <c r="L825" s="48" t="s">
        <v>80</v>
      </c>
      <c r="M825" s="48" t="s">
        <v>81</v>
      </c>
      <c r="N825" s="48" t="s">
        <v>952</v>
      </c>
      <c r="O825" s="48" t="s">
        <v>953</v>
      </c>
      <c r="P825" s="48" t="s">
        <v>980</v>
      </c>
      <c r="Q825" s="48" t="s">
        <v>981</v>
      </c>
      <c r="R825" s="48" t="s">
        <v>982</v>
      </c>
      <c r="S825" s="48" t="s">
        <v>981</v>
      </c>
      <c r="T825" s="48" t="s">
        <v>983</v>
      </c>
      <c r="U825" s="48" t="s">
        <v>984</v>
      </c>
      <c r="V825" s="52"/>
    </row>
    <row r="826" spans="1:22" ht="15" thickBot="1">
      <c r="A826" s="48" t="s">
        <v>1804</v>
      </c>
      <c r="B826" s="48" t="s">
        <v>20</v>
      </c>
      <c r="C826" s="48" t="s">
        <v>74</v>
      </c>
      <c r="D826" s="49" t="s">
        <v>75</v>
      </c>
      <c r="E826" s="50">
        <v>0</v>
      </c>
      <c r="F826" s="48" t="s">
        <v>76</v>
      </c>
      <c r="G826" s="48" t="s">
        <v>989</v>
      </c>
      <c r="H826" s="48" t="s">
        <v>150</v>
      </c>
      <c r="I826" s="48" t="s">
        <v>644</v>
      </c>
      <c r="J826" s="51"/>
      <c r="K826" s="48" t="s">
        <v>951</v>
      </c>
      <c r="L826" s="48" t="s">
        <v>80</v>
      </c>
      <c r="M826" s="48" t="s">
        <v>81</v>
      </c>
      <c r="N826" s="48" t="s">
        <v>952</v>
      </c>
      <c r="O826" s="48" t="s">
        <v>953</v>
      </c>
      <c r="P826" s="48" t="s">
        <v>980</v>
      </c>
      <c r="Q826" s="48" t="s">
        <v>981</v>
      </c>
      <c r="R826" s="48" t="s">
        <v>991</v>
      </c>
      <c r="S826" s="48" t="s">
        <v>992</v>
      </c>
      <c r="T826" s="48" t="s">
        <v>993</v>
      </c>
      <c r="U826" s="48" t="s">
        <v>992</v>
      </c>
      <c r="V826" s="52"/>
    </row>
    <row r="827" spans="1:22" ht="15" thickBot="1">
      <c r="A827" s="48" t="s">
        <v>1805</v>
      </c>
      <c r="B827" s="48" t="s">
        <v>20</v>
      </c>
      <c r="C827" s="48" t="s">
        <v>74</v>
      </c>
      <c r="D827" s="49" t="s">
        <v>75</v>
      </c>
      <c r="E827" s="53">
        <v>62936.08</v>
      </c>
      <c r="F827" s="48" t="s">
        <v>76</v>
      </c>
      <c r="G827" s="48" t="s">
        <v>1806</v>
      </c>
      <c r="H827" s="48" t="s">
        <v>258</v>
      </c>
      <c r="I827" s="48" t="s">
        <v>433</v>
      </c>
      <c r="J827" s="51"/>
      <c r="K827" s="48" t="s">
        <v>1044</v>
      </c>
      <c r="L827" s="48" t="s">
        <v>80</v>
      </c>
      <c r="M827" s="48" t="s">
        <v>81</v>
      </c>
      <c r="N827" s="48" t="s">
        <v>952</v>
      </c>
      <c r="O827" s="48" t="s">
        <v>953</v>
      </c>
      <c r="P827" s="48" t="s">
        <v>980</v>
      </c>
      <c r="Q827" s="48" t="s">
        <v>981</v>
      </c>
      <c r="R827" s="48" t="s">
        <v>991</v>
      </c>
      <c r="S827" s="48" t="s">
        <v>992</v>
      </c>
      <c r="T827" s="48" t="s">
        <v>993</v>
      </c>
      <c r="U827" s="48" t="s">
        <v>992</v>
      </c>
      <c r="V827" s="52"/>
    </row>
    <row r="828" spans="1:22" ht="15" thickBot="1">
      <c r="A828" s="48" t="s">
        <v>1807</v>
      </c>
      <c r="B828" s="48" t="s">
        <v>20</v>
      </c>
      <c r="C828" s="48" t="s">
        <v>74</v>
      </c>
      <c r="D828" s="49" t="s">
        <v>75</v>
      </c>
      <c r="E828" s="50">
        <v>0</v>
      </c>
      <c r="F828" s="48" t="s">
        <v>1244</v>
      </c>
      <c r="G828" s="48" t="s">
        <v>1808</v>
      </c>
      <c r="H828" s="48" t="s">
        <v>125</v>
      </c>
      <c r="I828" s="48" t="s">
        <v>130</v>
      </c>
      <c r="J828" s="51"/>
      <c r="K828" s="48" t="s">
        <v>951</v>
      </c>
      <c r="L828" s="48" t="s">
        <v>80</v>
      </c>
      <c r="M828" s="48" t="s">
        <v>81</v>
      </c>
      <c r="N828" s="48" t="s">
        <v>952</v>
      </c>
      <c r="O828" s="48" t="s">
        <v>953</v>
      </c>
      <c r="P828" s="48" t="s">
        <v>980</v>
      </c>
      <c r="Q828" s="48" t="s">
        <v>981</v>
      </c>
      <c r="R828" s="48" t="s">
        <v>991</v>
      </c>
      <c r="S828" s="48" t="s">
        <v>992</v>
      </c>
      <c r="T828" s="48" t="s">
        <v>993</v>
      </c>
      <c r="U828" s="48" t="s">
        <v>992</v>
      </c>
      <c r="V828" s="52"/>
    </row>
    <row r="829" spans="1:22" ht="15" thickBot="1">
      <c r="A829" s="48" t="s">
        <v>1809</v>
      </c>
      <c r="B829" s="48" t="s">
        <v>20</v>
      </c>
      <c r="C829" s="48" t="s">
        <v>74</v>
      </c>
      <c r="D829" s="49" t="s">
        <v>75</v>
      </c>
      <c r="E829" s="53">
        <v>7155.95</v>
      </c>
      <c r="F829" s="48" t="s">
        <v>1002</v>
      </c>
      <c r="G829" s="48" t="s">
        <v>1003</v>
      </c>
      <c r="H829" s="48" t="s">
        <v>262</v>
      </c>
      <c r="I829" s="48" t="s">
        <v>130</v>
      </c>
      <c r="J829" s="48" t="s">
        <v>1810</v>
      </c>
      <c r="K829" s="48" t="s">
        <v>951</v>
      </c>
      <c r="L829" s="48" t="s">
        <v>80</v>
      </c>
      <c r="M829" s="48" t="s">
        <v>81</v>
      </c>
      <c r="N829" s="48" t="s">
        <v>952</v>
      </c>
      <c r="O829" s="48" t="s">
        <v>953</v>
      </c>
      <c r="P829" s="48" t="s">
        <v>980</v>
      </c>
      <c r="Q829" s="48" t="s">
        <v>981</v>
      </c>
      <c r="R829" s="48" t="s">
        <v>991</v>
      </c>
      <c r="S829" s="48" t="s">
        <v>992</v>
      </c>
      <c r="T829" s="48" t="s">
        <v>993</v>
      </c>
      <c r="U829" s="48" t="s">
        <v>992</v>
      </c>
      <c r="V829" s="52"/>
    </row>
    <row r="830" spans="1:22" ht="15" thickBot="1">
      <c r="A830" s="48" t="s">
        <v>1811</v>
      </c>
      <c r="B830" s="48" t="s">
        <v>20</v>
      </c>
      <c r="C830" s="48" t="s">
        <v>74</v>
      </c>
      <c r="D830" s="49" t="s">
        <v>75</v>
      </c>
      <c r="E830" s="53">
        <v>166279.56</v>
      </c>
      <c r="F830" s="48" t="s">
        <v>76</v>
      </c>
      <c r="G830" s="48" t="s">
        <v>1812</v>
      </c>
      <c r="H830" s="48" t="s">
        <v>258</v>
      </c>
      <c r="I830" s="48" t="s">
        <v>1813</v>
      </c>
      <c r="J830" s="51"/>
      <c r="K830" s="48" t="s">
        <v>951</v>
      </c>
      <c r="L830" s="48" t="s">
        <v>80</v>
      </c>
      <c r="M830" s="48" t="s">
        <v>81</v>
      </c>
      <c r="N830" s="48" t="s">
        <v>952</v>
      </c>
      <c r="O830" s="48" t="s">
        <v>953</v>
      </c>
      <c r="P830" s="48" t="s">
        <v>980</v>
      </c>
      <c r="Q830" s="48" t="s">
        <v>981</v>
      </c>
      <c r="R830" s="48" t="s">
        <v>991</v>
      </c>
      <c r="S830" s="48" t="s">
        <v>992</v>
      </c>
      <c r="T830" s="48" t="s">
        <v>993</v>
      </c>
      <c r="U830" s="48" t="s">
        <v>992</v>
      </c>
      <c r="V830" s="52"/>
    </row>
    <row r="831" spans="1:22" ht="15" thickBot="1">
      <c r="A831" s="48" t="s">
        <v>969</v>
      </c>
      <c r="B831" s="48" t="s">
        <v>20</v>
      </c>
      <c r="C831" s="48" t="s">
        <v>74</v>
      </c>
      <c r="D831" s="49" t="s">
        <v>75</v>
      </c>
      <c r="E831" s="53">
        <v>2665.77</v>
      </c>
      <c r="F831" s="48" t="s">
        <v>1814</v>
      </c>
      <c r="G831" s="48" t="s">
        <v>1815</v>
      </c>
      <c r="H831" s="48" t="s">
        <v>839</v>
      </c>
      <c r="I831" s="48" t="s">
        <v>832</v>
      </c>
      <c r="J831" s="51"/>
      <c r="K831" s="48" t="s">
        <v>951</v>
      </c>
      <c r="L831" s="48" t="s">
        <v>80</v>
      </c>
      <c r="M831" s="48" t="s">
        <v>81</v>
      </c>
      <c r="N831" s="48" t="s">
        <v>952</v>
      </c>
      <c r="O831" s="48" t="s">
        <v>953</v>
      </c>
      <c r="P831" s="48" t="s">
        <v>980</v>
      </c>
      <c r="Q831" s="48" t="s">
        <v>981</v>
      </c>
      <c r="R831" s="48" t="s">
        <v>991</v>
      </c>
      <c r="S831" s="48" t="s">
        <v>992</v>
      </c>
      <c r="T831" s="48" t="s">
        <v>993</v>
      </c>
      <c r="U831" s="48" t="s">
        <v>992</v>
      </c>
      <c r="V831" s="52"/>
    </row>
    <row r="832" spans="1:22" ht="15" thickBot="1">
      <c r="A832" s="48" t="s">
        <v>1816</v>
      </c>
      <c r="B832" s="48" t="s">
        <v>20</v>
      </c>
      <c r="C832" s="48" t="s">
        <v>74</v>
      </c>
      <c r="D832" s="49" t="s">
        <v>75</v>
      </c>
      <c r="E832" s="53">
        <v>50285.37</v>
      </c>
      <c r="F832" s="48" t="s">
        <v>76</v>
      </c>
      <c r="G832" s="48" t="s">
        <v>1817</v>
      </c>
      <c r="H832" s="48" t="s">
        <v>95</v>
      </c>
      <c r="I832" s="48" t="s">
        <v>130</v>
      </c>
      <c r="J832" s="51"/>
      <c r="K832" s="48" t="s">
        <v>951</v>
      </c>
      <c r="L832" s="48" t="s">
        <v>80</v>
      </c>
      <c r="M832" s="48" t="s">
        <v>81</v>
      </c>
      <c r="N832" s="48" t="s">
        <v>952</v>
      </c>
      <c r="O832" s="48" t="s">
        <v>953</v>
      </c>
      <c r="P832" s="48" t="s">
        <v>980</v>
      </c>
      <c r="Q832" s="48" t="s">
        <v>981</v>
      </c>
      <c r="R832" s="48" t="s">
        <v>991</v>
      </c>
      <c r="S832" s="48" t="s">
        <v>992</v>
      </c>
      <c r="T832" s="48" t="s">
        <v>993</v>
      </c>
      <c r="U832" s="48" t="s">
        <v>992</v>
      </c>
      <c r="V832" s="52"/>
    </row>
    <row r="833" spans="1:22" ht="15" thickBot="1">
      <c r="A833" s="48" t="s">
        <v>1818</v>
      </c>
      <c r="B833" s="48" t="s">
        <v>20</v>
      </c>
      <c r="C833" s="48" t="s">
        <v>74</v>
      </c>
      <c r="D833" s="49" t="s">
        <v>75</v>
      </c>
      <c r="E833" s="53">
        <v>39706.370000000003</v>
      </c>
      <c r="F833" s="48" t="s">
        <v>606</v>
      </c>
      <c r="G833" s="48" t="s">
        <v>1014</v>
      </c>
      <c r="H833" s="48" t="s">
        <v>113</v>
      </c>
      <c r="I833" s="48" t="s">
        <v>96</v>
      </c>
      <c r="J833" s="48" t="s">
        <v>1015</v>
      </c>
      <c r="K833" s="48" t="s">
        <v>951</v>
      </c>
      <c r="L833" s="48" t="s">
        <v>80</v>
      </c>
      <c r="M833" s="48" t="s">
        <v>81</v>
      </c>
      <c r="N833" s="48" t="s">
        <v>952</v>
      </c>
      <c r="O833" s="48" t="s">
        <v>953</v>
      </c>
      <c r="P833" s="48" t="s">
        <v>980</v>
      </c>
      <c r="Q833" s="48" t="s">
        <v>981</v>
      </c>
      <c r="R833" s="48" t="s">
        <v>991</v>
      </c>
      <c r="S833" s="48" t="s">
        <v>992</v>
      </c>
      <c r="T833" s="48" t="s">
        <v>993</v>
      </c>
      <c r="U833" s="48" t="s">
        <v>992</v>
      </c>
      <c r="V833" s="52"/>
    </row>
    <row r="834" spans="1:22" ht="15" thickBot="1">
      <c r="A834" s="48" t="s">
        <v>1009</v>
      </c>
      <c r="B834" s="48" t="s">
        <v>20</v>
      </c>
      <c r="C834" s="48" t="s">
        <v>74</v>
      </c>
      <c r="D834" s="49" t="s">
        <v>75</v>
      </c>
      <c r="E834" s="53">
        <v>30895.360000000001</v>
      </c>
      <c r="F834" s="48" t="s">
        <v>606</v>
      </c>
      <c r="G834" s="48" t="s">
        <v>1014</v>
      </c>
      <c r="H834" s="48" t="s">
        <v>95</v>
      </c>
      <c r="I834" s="48" t="s">
        <v>130</v>
      </c>
      <c r="J834" s="48" t="s">
        <v>1015</v>
      </c>
      <c r="K834" s="48" t="s">
        <v>951</v>
      </c>
      <c r="L834" s="48" t="s">
        <v>80</v>
      </c>
      <c r="M834" s="48" t="s">
        <v>81</v>
      </c>
      <c r="N834" s="48" t="s">
        <v>952</v>
      </c>
      <c r="O834" s="48" t="s">
        <v>953</v>
      </c>
      <c r="P834" s="48" t="s">
        <v>980</v>
      </c>
      <c r="Q834" s="48" t="s">
        <v>981</v>
      </c>
      <c r="R834" s="48" t="s">
        <v>991</v>
      </c>
      <c r="S834" s="48" t="s">
        <v>992</v>
      </c>
      <c r="T834" s="48" t="s">
        <v>993</v>
      </c>
      <c r="U834" s="48" t="s">
        <v>992</v>
      </c>
      <c r="V834" s="52"/>
    </row>
    <row r="835" spans="1:22" ht="15" thickBot="1">
      <c r="A835" s="48" t="s">
        <v>964</v>
      </c>
      <c r="B835" s="48" t="s">
        <v>20</v>
      </c>
      <c r="C835" s="48" t="s">
        <v>74</v>
      </c>
      <c r="D835" s="49" t="s">
        <v>75</v>
      </c>
      <c r="E835" s="53">
        <v>50676.51</v>
      </c>
      <c r="F835" s="48" t="s">
        <v>606</v>
      </c>
      <c r="G835" s="48" t="s">
        <v>1014</v>
      </c>
      <c r="H835" s="48" t="s">
        <v>113</v>
      </c>
      <c r="I835" s="48" t="s">
        <v>96</v>
      </c>
      <c r="J835" s="48" t="s">
        <v>1015</v>
      </c>
      <c r="K835" s="48" t="s">
        <v>951</v>
      </c>
      <c r="L835" s="48" t="s">
        <v>80</v>
      </c>
      <c r="M835" s="48" t="s">
        <v>81</v>
      </c>
      <c r="N835" s="48" t="s">
        <v>952</v>
      </c>
      <c r="O835" s="48" t="s">
        <v>953</v>
      </c>
      <c r="P835" s="48" t="s">
        <v>980</v>
      </c>
      <c r="Q835" s="48" t="s">
        <v>981</v>
      </c>
      <c r="R835" s="48" t="s">
        <v>991</v>
      </c>
      <c r="S835" s="48" t="s">
        <v>992</v>
      </c>
      <c r="T835" s="48" t="s">
        <v>993</v>
      </c>
      <c r="U835" s="48" t="s">
        <v>992</v>
      </c>
      <c r="V835" s="52"/>
    </row>
    <row r="836" spans="1:22" ht="15" thickBot="1">
      <c r="A836" s="48" t="s">
        <v>1819</v>
      </c>
      <c r="B836" s="48" t="s">
        <v>20</v>
      </c>
      <c r="C836" s="48" t="s">
        <v>74</v>
      </c>
      <c r="D836" s="49" t="s">
        <v>75</v>
      </c>
      <c r="E836" s="53">
        <v>57326.07</v>
      </c>
      <c r="F836" s="48" t="s">
        <v>76</v>
      </c>
      <c r="G836" s="48" t="s">
        <v>1820</v>
      </c>
      <c r="H836" s="48" t="s">
        <v>78</v>
      </c>
      <c r="I836" s="48" t="s">
        <v>130</v>
      </c>
      <c r="J836" s="51"/>
      <c r="K836" s="48" t="s">
        <v>1800</v>
      </c>
      <c r="L836" s="48" t="s">
        <v>80</v>
      </c>
      <c r="M836" s="48" t="s">
        <v>81</v>
      </c>
      <c r="N836" s="48" t="s">
        <v>952</v>
      </c>
      <c r="O836" s="48" t="s">
        <v>953</v>
      </c>
      <c r="P836" s="48" t="s">
        <v>980</v>
      </c>
      <c r="Q836" s="48" t="s">
        <v>981</v>
      </c>
      <c r="R836" s="48" t="s">
        <v>1821</v>
      </c>
      <c r="S836" s="48" t="s">
        <v>1822</v>
      </c>
      <c r="T836" s="48" t="s">
        <v>1823</v>
      </c>
      <c r="U836" s="48" t="s">
        <v>1824</v>
      </c>
      <c r="V836" s="52"/>
    </row>
    <row r="837" spans="1:22" ht="15" thickBot="1">
      <c r="A837" s="48" t="s">
        <v>1825</v>
      </c>
      <c r="B837" s="48" t="s">
        <v>20</v>
      </c>
      <c r="C837" s="48" t="s">
        <v>74</v>
      </c>
      <c r="D837" s="49" t="s">
        <v>75</v>
      </c>
      <c r="E837" s="53">
        <v>40571.660000000003</v>
      </c>
      <c r="F837" s="48" t="s">
        <v>76</v>
      </c>
      <c r="G837" s="48" t="s">
        <v>1021</v>
      </c>
      <c r="H837" s="48" t="s">
        <v>95</v>
      </c>
      <c r="I837" s="48" t="s">
        <v>130</v>
      </c>
      <c r="J837" s="51"/>
      <c r="K837" s="48" t="s">
        <v>990</v>
      </c>
      <c r="L837" s="48" t="s">
        <v>80</v>
      </c>
      <c r="M837" s="48" t="s">
        <v>81</v>
      </c>
      <c r="N837" s="48" t="s">
        <v>952</v>
      </c>
      <c r="O837" s="48" t="s">
        <v>953</v>
      </c>
      <c r="P837" s="48" t="s">
        <v>980</v>
      </c>
      <c r="Q837" s="48" t="s">
        <v>981</v>
      </c>
      <c r="R837" s="48" t="s">
        <v>1022</v>
      </c>
      <c r="S837" s="48" t="s">
        <v>1023</v>
      </c>
      <c r="T837" s="48" t="s">
        <v>1024</v>
      </c>
      <c r="U837" s="48" t="s">
        <v>1025</v>
      </c>
      <c r="V837" s="52"/>
    </row>
    <row r="838" spans="1:22" ht="15" thickBot="1">
      <c r="A838" s="48" t="s">
        <v>1826</v>
      </c>
      <c r="B838" s="48" t="s">
        <v>20</v>
      </c>
      <c r="C838" s="48" t="s">
        <v>74</v>
      </c>
      <c r="D838" s="49" t="s">
        <v>75</v>
      </c>
      <c r="E838" s="53">
        <v>15963.1</v>
      </c>
      <c r="F838" s="48" t="s">
        <v>1034</v>
      </c>
      <c r="G838" s="48" t="s">
        <v>1035</v>
      </c>
      <c r="H838" s="48" t="s">
        <v>78</v>
      </c>
      <c r="I838" s="48" t="s">
        <v>105</v>
      </c>
      <c r="J838" s="48" t="s">
        <v>1036</v>
      </c>
      <c r="K838" s="48" t="s">
        <v>951</v>
      </c>
      <c r="L838" s="48" t="s">
        <v>80</v>
      </c>
      <c r="M838" s="48" t="s">
        <v>81</v>
      </c>
      <c r="N838" s="48" t="s">
        <v>952</v>
      </c>
      <c r="O838" s="48" t="s">
        <v>953</v>
      </c>
      <c r="P838" s="48" t="s">
        <v>980</v>
      </c>
      <c r="Q838" s="48" t="s">
        <v>981</v>
      </c>
      <c r="R838" s="48" t="s">
        <v>1037</v>
      </c>
      <c r="S838" s="48" t="s">
        <v>1038</v>
      </c>
      <c r="T838" s="48" t="s">
        <v>1039</v>
      </c>
      <c r="U838" s="48" t="s">
        <v>1038</v>
      </c>
      <c r="V838" s="52"/>
    </row>
    <row r="839" spans="1:22" ht="15" thickBot="1">
      <c r="A839" s="48" t="s">
        <v>1827</v>
      </c>
      <c r="B839" s="48" t="s">
        <v>20</v>
      </c>
      <c r="C839" s="48" t="s">
        <v>74</v>
      </c>
      <c r="D839" s="49" t="s">
        <v>75</v>
      </c>
      <c r="E839" s="53">
        <v>77875.789999999994</v>
      </c>
      <c r="F839" s="48" t="s">
        <v>76</v>
      </c>
      <c r="G839" s="48" t="s">
        <v>1828</v>
      </c>
      <c r="H839" s="48" t="s">
        <v>258</v>
      </c>
      <c r="I839" s="48" t="s">
        <v>625</v>
      </c>
      <c r="J839" s="51"/>
      <c r="K839" s="48" t="s">
        <v>1829</v>
      </c>
      <c r="L839" s="48" t="s">
        <v>80</v>
      </c>
      <c r="M839" s="48" t="s">
        <v>81</v>
      </c>
      <c r="N839" s="48" t="s">
        <v>952</v>
      </c>
      <c r="O839" s="48" t="s">
        <v>953</v>
      </c>
      <c r="P839" s="48" t="s">
        <v>980</v>
      </c>
      <c r="Q839" s="48" t="s">
        <v>981</v>
      </c>
      <c r="R839" s="48" t="s">
        <v>1037</v>
      </c>
      <c r="S839" s="48" t="s">
        <v>1038</v>
      </c>
      <c r="T839" s="48" t="s">
        <v>1830</v>
      </c>
      <c r="U839" s="48" t="s">
        <v>1831</v>
      </c>
      <c r="V839" s="52"/>
    </row>
    <row r="840" spans="1:22" ht="15" thickBot="1">
      <c r="A840" s="48" t="s">
        <v>1832</v>
      </c>
      <c r="B840" s="48" t="s">
        <v>20</v>
      </c>
      <c r="C840" s="48" t="s">
        <v>74</v>
      </c>
      <c r="D840" s="49" t="s">
        <v>75</v>
      </c>
      <c r="E840" s="53">
        <v>68651.16</v>
      </c>
      <c r="F840" s="48" t="s">
        <v>76</v>
      </c>
      <c r="G840" s="48" t="s">
        <v>1828</v>
      </c>
      <c r="H840" s="48" t="s">
        <v>258</v>
      </c>
      <c r="I840" s="48" t="s">
        <v>625</v>
      </c>
      <c r="J840" s="51"/>
      <c r="K840" s="48" t="s">
        <v>990</v>
      </c>
      <c r="L840" s="48" t="s">
        <v>80</v>
      </c>
      <c r="M840" s="48" t="s">
        <v>81</v>
      </c>
      <c r="N840" s="48" t="s">
        <v>952</v>
      </c>
      <c r="O840" s="48" t="s">
        <v>953</v>
      </c>
      <c r="P840" s="48" t="s">
        <v>980</v>
      </c>
      <c r="Q840" s="48" t="s">
        <v>981</v>
      </c>
      <c r="R840" s="48" t="s">
        <v>1037</v>
      </c>
      <c r="S840" s="48" t="s">
        <v>1038</v>
      </c>
      <c r="T840" s="48" t="s">
        <v>1830</v>
      </c>
      <c r="U840" s="48" t="s">
        <v>1831</v>
      </c>
      <c r="V840" s="52"/>
    </row>
    <row r="841" spans="1:22" ht="15" thickBot="1">
      <c r="A841" s="48" t="s">
        <v>1827</v>
      </c>
      <c r="B841" s="48" t="s">
        <v>20</v>
      </c>
      <c r="C841" s="48" t="s">
        <v>74</v>
      </c>
      <c r="D841" s="49" t="s">
        <v>75</v>
      </c>
      <c r="E841" s="53">
        <v>11831.35</v>
      </c>
      <c r="F841" s="48" t="s">
        <v>76</v>
      </c>
      <c r="G841" s="48" t="s">
        <v>1828</v>
      </c>
      <c r="H841" s="48" t="s">
        <v>447</v>
      </c>
      <c r="I841" s="48" t="s">
        <v>130</v>
      </c>
      <c r="J841" s="51"/>
      <c r="K841" s="48" t="s">
        <v>951</v>
      </c>
      <c r="L841" s="48" t="s">
        <v>80</v>
      </c>
      <c r="M841" s="48" t="s">
        <v>81</v>
      </c>
      <c r="N841" s="48" t="s">
        <v>952</v>
      </c>
      <c r="O841" s="48" t="s">
        <v>953</v>
      </c>
      <c r="P841" s="48" t="s">
        <v>980</v>
      </c>
      <c r="Q841" s="48" t="s">
        <v>981</v>
      </c>
      <c r="R841" s="48" t="s">
        <v>1037</v>
      </c>
      <c r="S841" s="48" t="s">
        <v>1038</v>
      </c>
      <c r="T841" s="48" t="s">
        <v>1830</v>
      </c>
      <c r="U841" s="48" t="s">
        <v>1831</v>
      </c>
      <c r="V841" s="52"/>
    </row>
    <row r="842" spans="1:22" ht="15" thickBot="1">
      <c r="A842" s="48" t="s">
        <v>1832</v>
      </c>
      <c r="B842" s="48" t="s">
        <v>20</v>
      </c>
      <c r="C842" s="48" t="s">
        <v>74</v>
      </c>
      <c r="D842" s="49" t="s">
        <v>75</v>
      </c>
      <c r="E842" s="53">
        <v>68651.16</v>
      </c>
      <c r="F842" s="48" t="s">
        <v>76</v>
      </c>
      <c r="G842" s="48" t="s">
        <v>1828</v>
      </c>
      <c r="H842" s="48" t="s">
        <v>258</v>
      </c>
      <c r="I842" s="48" t="s">
        <v>625</v>
      </c>
      <c r="J842" s="51"/>
      <c r="K842" s="48" t="s">
        <v>1064</v>
      </c>
      <c r="L842" s="48" t="s">
        <v>80</v>
      </c>
      <c r="M842" s="48" t="s">
        <v>81</v>
      </c>
      <c r="N842" s="48" t="s">
        <v>952</v>
      </c>
      <c r="O842" s="48" t="s">
        <v>953</v>
      </c>
      <c r="P842" s="48" t="s">
        <v>980</v>
      </c>
      <c r="Q842" s="48" t="s">
        <v>981</v>
      </c>
      <c r="R842" s="48" t="s">
        <v>1037</v>
      </c>
      <c r="S842" s="48" t="s">
        <v>1038</v>
      </c>
      <c r="T842" s="48" t="s">
        <v>1830</v>
      </c>
      <c r="U842" s="48" t="s">
        <v>1831</v>
      </c>
      <c r="V842" s="52"/>
    </row>
    <row r="843" spans="1:22" ht="15" thickBot="1">
      <c r="A843" s="48" t="s">
        <v>1833</v>
      </c>
      <c r="B843" s="48" t="s">
        <v>20</v>
      </c>
      <c r="C843" s="48" t="s">
        <v>74</v>
      </c>
      <c r="D843" s="49" t="s">
        <v>75</v>
      </c>
      <c r="E843" s="53">
        <v>165155.19</v>
      </c>
      <c r="F843" s="48" t="s">
        <v>76</v>
      </c>
      <c r="G843" s="48" t="s">
        <v>1043</v>
      </c>
      <c r="H843" s="48" t="s">
        <v>258</v>
      </c>
      <c r="I843" s="48" t="s">
        <v>503</v>
      </c>
      <c r="J843" s="51"/>
      <c r="K843" s="48" t="s">
        <v>951</v>
      </c>
      <c r="L843" s="48" t="s">
        <v>80</v>
      </c>
      <c r="M843" s="48" t="s">
        <v>81</v>
      </c>
      <c r="N843" s="48" t="s">
        <v>952</v>
      </c>
      <c r="O843" s="48" t="s">
        <v>953</v>
      </c>
      <c r="P843" s="48" t="s">
        <v>980</v>
      </c>
      <c r="Q843" s="48" t="s">
        <v>981</v>
      </c>
      <c r="R843" s="48" t="s">
        <v>1037</v>
      </c>
      <c r="S843" s="48" t="s">
        <v>1038</v>
      </c>
      <c r="T843" s="48" t="s">
        <v>1045</v>
      </c>
      <c r="U843" s="48" t="s">
        <v>1046</v>
      </c>
      <c r="V843" s="52"/>
    </row>
    <row r="844" spans="1:22" ht="15" thickBot="1">
      <c r="A844" s="48" t="s">
        <v>1047</v>
      </c>
      <c r="B844" s="48" t="s">
        <v>20</v>
      </c>
      <c r="C844" s="48" t="s">
        <v>74</v>
      </c>
      <c r="D844" s="49" t="s">
        <v>75</v>
      </c>
      <c r="E844" s="53">
        <v>8786.26</v>
      </c>
      <c r="F844" s="48" t="s">
        <v>76</v>
      </c>
      <c r="G844" s="48" t="s">
        <v>1048</v>
      </c>
      <c r="H844" s="48" t="s">
        <v>447</v>
      </c>
      <c r="I844" s="48" t="s">
        <v>130</v>
      </c>
      <c r="J844" s="51"/>
      <c r="K844" s="48" t="s">
        <v>951</v>
      </c>
      <c r="L844" s="48" t="s">
        <v>80</v>
      </c>
      <c r="M844" s="48" t="s">
        <v>81</v>
      </c>
      <c r="N844" s="48" t="s">
        <v>952</v>
      </c>
      <c r="O844" s="48" t="s">
        <v>953</v>
      </c>
      <c r="P844" s="48" t="s">
        <v>980</v>
      </c>
      <c r="Q844" s="48" t="s">
        <v>981</v>
      </c>
      <c r="R844" s="48" t="s">
        <v>1037</v>
      </c>
      <c r="S844" s="48" t="s">
        <v>1038</v>
      </c>
      <c r="T844" s="48" t="s">
        <v>1049</v>
      </c>
      <c r="U844" s="48" t="s">
        <v>1050</v>
      </c>
      <c r="V844" s="52"/>
    </row>
    <row r="845" spans="1:22" ht="15" thickBot="1">
      <c r="A845" s="48" t="s">
        <v>1834</v>
      </c>
      <c r="B845" s="48" t="s">
        <v>20</v>
      </c>
      <c r="C845" s="48" t="s">
        <v>74</v>
      </c>
      <c r="D845" s="49" t="s">
        <v>75</v>
      </c>
      <c r="E845" s="53">
        <v>67573.039999999994</v>
      </c>
      <c r="F845" s="48" t="s">
        <v>76</v>
      </c>
      <c r="G845" s="48" t="s">
        <v>1052</v>
      </c>
      <c r="H845" s="48" t="s">
        <v>506</v>
      </c>
      <c r="I845" s="48" t="s">
        <v>493</v>
      </c>
      <c r="J845" s="51"/>
      <c r="K845" s="48" t="s">
        <v>951</v>
      </c>
      <c r="L845" s="48" t="s">
        <v>80</v>
      </c>
      <c r="M845" s="48" t="s">
        <v>81</v>
      </c>
      <c r="N845" s="48" t="s">
        <v>952</v>
      </c>
      <c r="O845" s="48" t="s">
        <v>953</v>
      </c>
      <c r="P845" s="48" t="s">
        <v>980</v>
      </c>
      <c r="Q845" s="48" t="s">
        <v>981</v>
      </c>
      <c r="R845" s="48" t="s">
        <v>1037</v>
      </c>
      <c r="S845" s="48" t="s">
        <v>1038</v>
      </c>
      <c r="T845" s="48" t="s">
        <v>1053</v>
      </c>
      <c r="U845" s="48" t="s">
        <v>1054</v>
      </c>
      <c r="V845" s="52"/>
    </row>
    <row r="846" spans="1:22" ht="15" thickBot="1">
      <c r="A846" s="48" t="s">
        <v>1835</v>
      </c>
      <c r="B846" s="48" t="s">
        <v>20</v>
      </c>
      <c r="C846" s="48" t="s">
        <v>74</v>
      </c>
      <c r="D846" s="49" t="s">
        <v>75</v>
      </c>
      <c r="E846" s="50">
        <v>0</v>
      </c>
      <c r="F846" s="48" t="s">
        <v>76</v>
      </c>
      <c r="G846" s="48" t="s">
        <v>1068</v>
      </c>
      <c r="H846" s="48" t="s">
        <v>150</v>
      </c>
      <c r="I846" s="48" t="s">
        <v>978</v>
      </c>
      <c r="J846" s="51"/>
      <c r="K846" s="48" t="s">
        <v>951</v>
      </c>
      <c r="L846" s="48" t="s">
        <v>80</v>
      </c>
      <c r="M846" s="48" t="s">
        <v>81</v>
      </c>
      <c r="N846" s="48" t="s">
        <v>952</v>
      </c>
      <c r="O846" s="48" t="s">
        <v>953</v>
      </c>
      <c r="P846" s="48" t="s">
        <v>980</v>
      </c>
      <c r="Q846" s="48" t="s">
        <v>981</v>
      </c>
      <c r="R846" s="48" t="s">
        <v>1037</v>
      </c>
      <c r="S846" s="48" t="s">
        <v>1038</v>
      </c>
      <c r="T846" s="48" t="s">
        <v>1069</v>
      </c>
      <c r="U846" s="48" t="s">
        <v>1070</v>
      </c>
      <c r="V846" s="52"/>
    </row>
    <row r="847" spans="1:22" ht="15" thickBot="1">
      <c r="A847" s="48" t="s">
        <v>1836</v>
      </c>
      <c r="B847" s="48" t="s">
        <v>20</v>
      </c>
      <c r="C847" s="48" t="s">
        <v>74</v>
      </c>
      <c r="D847" s="49" t="s">
        <v>75</v>
      </c>
      <c r="E847" s="53">
        <v>30610.78</v>
      </c>
      <c r="F847" s="48" t="s">
        <v>76</v>
      </c>
      <c r="G847" s="48" t="s">
        <v>1077</v>
      </c>
      <c r="H847" s="48" t="s">
        <v>95</v>
      </c>
      <c r="I847" s="48" t="s">
        <v>130</v>
      </c>
      <c r="J847" s="51"/>
      <c r="K847" s="48" t="s">
        <v>1064</v>
      </c>
      <c r="L847" s="48" t="s">
        <v>80</v>
      </c>
      <c r="M847" s="48" t="s">
        <v>81</v>
      </c>
      <c r="N847" s="48" t="s">
        <v>952</v>
      </c>
      <c r="O847" s="48" t="s">
        <v>953</v>
      </c>
      <c r="P847" s="48" t="s">
        <v>980</v>
      </c>
      <c r="Q847" s="48" t="s">
        <v>981</v>
      </c>
      <c r="R847" s="48" t="s">
        <v>1078</v>
      </c>
      <c r="S847" s="48" t="s">
        <v>1079</v>
      </c>
      <c r="T847" s="48" t="s">
        <v>1080</v>
      </c>
      <c r="U847" s="48" t="s">
        <v>1079</v>
      </c>
      <c r="V847" s="52"/>
    </row>
    <row r="848" spans="1:22" ht="15" thickBot="1">
      <c r="A848" s="48" t="s">
        <v>1837</v>
      </c>
      <c r="B848" s="48" t="s">
        <v>20</v>
      </c>
      <c r="C848" s="48" t="s">
        <v>74</v>
      </c>
      <c r="D848" s="49" t="s">
        <v>75</v>
      </c>
      <c r="E848" s="53">
        <v>17196.560000000001</v>
      </c>
      <c r="F848" s="48" t="s">
        <v>76</v>
      </c>
      <c r="G848" s="48" t="s">
        <v>1089</v>
      </c>
      <c r="H848" s="48" t="s">
        <v>78</v>
      </c>
      <c r="I848" s="48" t="s">
        <v>99</v>
      </c>
      <c r="J848" s="51"/>
      <c r="K848" s="48" t="s">
        <v>951</v>
      </c>
      <c r="L848" s="48" t="s">
        <v>80</v>
      </c>
      <c r="M848" s="48" t="s">
        <v>81</v>
      </c>
      <c r="N848" s="48" t="s">
        <v>952</v>
      </c>
      <c r="O848" s="48" t="s">
        <v>953</v>
      </c>
      <c r="P848" s="48" t="s">
        <v>1091</v>
      </c>
      <c r="Q848" s="48" t="s">
        <v>1092</v>
      </c>
      <c r="R848" s="48" t="s">
        <v>1093</v>
      </c>
      <c r="S848" s="48" t="s">
        <v>1092</v>
      </c>
      <c r="T848" s="48" t="s">
        <v>1094</v>
      </c>
      <c r="U848" s="48" t="s">
        <v>1095</v>
      </c>
      <c r="V848" s="52"/>
    </row>
    <row r="849" spans="1:22" ht="15" thickBot="1">
      <c r="A849" s="48" t="s">
        <v>1838</v>
      </c>
      <c r="B849" s="48" t="s">
        <v>20</v>
      </c>
      <c r="C849" s="48" t="s">
        <v>74</v>
      </c>
      <c r="D849" s="49" t="s">
        <v>75</v>
      </c>
      <c r="E849" s="53">
        <v>3528.8</v>
      </c>
      <c r="F849" s="48" t="s">
        <v>1103</v>
      </c>
      <c r="G849" s="48" t="s">
        <v>1104</v>
      </c>
      <c r="H849" s="48" t="s">
        <v>95</v>
      </c>
      <c r="I849" s="48" t="s">
        <v>1105</v>
      </c>
      <c r="J849" s="48" t="s">
        <v>1110</v>
      </c>
      <c r="K849" s="48" t="s">
        <v>951</v>
      </c>
      <c r="L849" s="48" t="s">
        <v>80</v>
      </c>
      <c r="M849" s="48" t="s">
        <v>81</v>
      </c>
      <c r="N849" s="48" t="s">
        <v>952</v>
      </c>
      <c r="O849" s="48" t="s">
        <v>953</v>
      </c>
      <c r="P849" s="48" t="s">
        <v>1091</v>
      </c>
      <c r="Q849" s="48" t="s">
        <v>1092</v>
      </c>
      <c r="R849" s="48" t="s">
        <v>1099</v>
      </c>
      <c r="S849" s="48" t="s">
        <v>1100</v>
      </c>
      <c r="T849" s="48" t="s">
        <v>1107</v>
      </c>
      <c r="U849" s="48" t="s">
        <v>1108</v>
      </c>
      <c r="V849" s="52"/>
    </row>
    <row r="850" spans="1:22" ht="15" thickBot="1">
      <c r="A850" s="48" t="s">
        <v>1102</v>
      </c>
      <c r="B850" s="48" t="s">
        <v>20</v>
      </c>
      <c r="C850" s="48" t="s">
        <v>74</v>
      </c>
      <c r="D850" s="49" t="s">
        <v>75</v>
      </c>
      <c r="E850" s="53">
        <v>5876.05</v>
      </c>
      <c r="F850" s="48" t="s">
        <v>1103</v>
      </c>
      <c r="G850" s="48" t="s">
        <v>1104</v>
      </c>
      <c r="H850" s="48" t="s">
        <v>95</v>
      </c>
      <c r="I850" s="48" t="s">
        <v>1105</v>
      </c>
      <c r="J850" s="48" t="s">
        <v>1110</v>
      </c>
      <c r="K850" s="48" t="s">
        <v>951</v>
      </c>
      <c r="L850" s="48" t="s">
        <v>80</v>
      </c>
      <c r="M850" s="48" t="s">
        <v>81</v>
      </c>
      <c r="N850" s="48" t="s">
        <v>952</v>
      </c>
      <c r="O850" s="48" t="s">
        <v>953</v>
      </c>
      <c r="P850" s="48" t="s">
        <v>1091</v>
      </c>
      <c r="Q850" s="48" t="s">
        <v>1092</v>
      </c>
      <c r="R850" s="48" t="s">
        <v>1099</v>
      </c>
      <c r="S850" s="48" t="s">
        <v>1100</v>
      </c>
      <c r="T850" s="48" t="s">
        <v>1107</v>
      </c>
      <c r="U850" s="48" t="s">
        <v>1108</v>
      </c>
      <c r="V850" s="52"/>
    </row>
    <row r="851" spans="1:22" ht="15" thickBot="1">
      <c r="A851" s="48" t="s">
        <v>1839</v>
      </c>
      <c r="B851" s="48" t="s">
        <v>20</v>
      </c>
      <c r="C851" s="48" t="s">
        <v>74</v>
      </c>
      <c r="D851" s="49" t="s">
        <v>75</v>
      </c>
      <c r="E851" s="53">
        <v>2940.67</v>
      </c>
      <c r="F851" s="48" t="s">
        <v>1103</v>
      </c>
      <c r="G851" s="48" t="s">
        <v>1104</v>
      </c>
      <c r="H851" s="48" t="s">
        <v>95</v>
      </c>
      <c r="I851" s="48" t="s">
        <v>1105</v>
      </c>
      <c r="J851" s="48" t="s">
        <v>1110</v>
      </c>
      <c r="K851" s="48" t="s">
        <v>951</v>
      </c>
      <c r="L851" s="48" t="s">
        <v>80</v>
      </c>
      <c r="M851" s="48" t="s">
        <v>81</v>
      </c>
      <c r="N851" s="48" t="s">
        <v>952</v>
      </c>
      <c r="O851" s="48" t="s">
        <v>953</v>
      </c>
      <c r="P851" s="48" t="s">
        <v>1091</v>
      </c>
      <c r="Q851" s="48" t="s">
        <v>1092</v>
      </c>
      <c r="R851" s="48" t="s">
        <v>1099</v>
      </c>
      <c r="S851" s="48" t="s">
        <v>1100</v>
      </c>
      <c r="T851" s="48" t="s">
        <v>1107</v>
      </c>
      <c r="U851" s="48" t="s">
        <v>1108</v>
      </c>
      <c r="V851" s="52"/>
    </row>
    <row r="852" spans="1:22" ht="15" thickBot="1">
      <c r="A852" s="48" t="s">
        <v>1840</v>
      </c>
      <c r="B852" s="48" t="s">
        <v>20</v>
      </c>
      <c r="C852" s="48" t="s">
        <v>74</v>
      </c>
      <c r="D852" s="49" t="s">
        <v>75</v>
      </c>
      <c r="E852" s="50">
        <v>0</v>
      </c>
      <c r="F852" s="48" t="s">
        <v>1112</v>
      </c>
      <c r="G852" s="48" t="s">
        <v>1113</v>
      </c>
      <c r="H852" s="48" t="s">
        <v>95</v>
      </c>
      <c r="I852" s="48" t="s">
        <v>854</v>
      </c>
      <c r="J852" s="51"/>
      <c r="K852" s="48" t="s">
        <v>951</v>
      </c>
      <c r="L852" s="48" t="s">
        <v>80</v>
      </c>
      <c r="M852" s="48" t="s">
        <v>81</v>
      </c>
      <c r="N852" s="48" t="s">
        <v>952</v>
      </c>
      <c r="O852" s="48" t="s">
        <v>953</v>
      </c>
      <c r="P852" s="48" t="s">
        <v>1091</v>
      </c>
      <c r="Q852" s="48" t="s">
        <v>1092</v>
      </c>
      <c r="R852" s="48" t="s">
        <v>1099</v>
      </c>
      <c r="S852" s="48" t="s">
        <v>1100</v>
      </c>
      <c r="T852" s="48" t="s">
        <v>1114</v>
      </c>
      <c r="U852" s="48" t="s">
        <v>1115</v>
      </c>
      <c r="V852" s="52"/>
    </row>
    <row r="853" spans="1:22" ht="15" thickBot="1">
      <c r="A853" s="48" t="s">
        <v>1839</v>
      </c>
      <c r="B853" s="48" t="s">
        <v>20</v>
      </c>
      <c r="C853" s="48" t="s">
        <v>74</v>
      </c>
      <c r="D853" s="49" t="s">
        <v>75</v>
      </c>
      <c r="E853" s="53">
        <v>1764.4</v>
      </c>
      <c r="F853" s="48" t="s">
        <v>1112</v>
      </c>
      <c r="G853" s="48" t="s">
        <v>1113</v>
      </c>
      <c r="H853" s="48" t="s">
        <v>95</v>
      </c>
      <c r="I853" s="48" t="s">
        <v>854</v>
      </c>
      <c r="J853" s="51"/>
      <c r="K853" s="48" t="s">
        <v>951</v>
      </c>
      <c r="L853" s="48" t="s">
        <v>80</v>
      </c>
      <c r="M853" s="48" t="s">
        <v>81</v>
      </c>
      <c r="N853" s="48" t="s">
        <v>952</v>
      </c>
      <c r="O853" s="48" t="s">
        <v>953</v>
      </c>
      <c r="P853" s="48" t="s">
        <v>1091</v>
      </c>
      <c r="Q853" s="48" t="s">
        <v>1092</v>
      </c>
      <c r="R853" s="48" t="s">
        <v>1099</v>
      </c>
      <c r="S853" s="48" t="s">
        <v>1100</v>
      </c>
      <c r="T853" s="48" t="s">
        <v>1114</v>
      </c>
      <c r="U853" s="48" t="s">
        <v>1115</v>
      </c>
      <c r="V853" s="52"/>
    </row>
    <row r="854" spans="1:22" ht="15" thickBot="1">
      <c r="A854" s="48" t="s">
        <v>1841</v>
      </c>
      <c r="B854" s="48" t="s">
        <v>20</v>
      </c>
      <c r="C854" s="48" t="s">
        <v>74</v>
      </c>
      <c r="D854" s="49" t="s">
        <v>75</v>
      </c>
      <c r="E854" s="50">
        <v>0</v>
      </c>
      <c r="F854" s="48" t="s">
        <v>1120</v>
      </c>
      <c r="G854" s="48" t="s">
        <v>1121</v>
      </c>
      <c r="H854" s="48" t="s">
        <v>95</v>
      </c>
      <c r="I854" s="48" t="s">
        <v>890</v>
      </c>
      <c r="J854" s="48" t="s">
        <v>1126</v>
      </c>
      <c r="K854" s="48" t="s">
        <v>990</v>
      </c>
      <c r="L854" s="48" t="s">
        <v>80</v>
      </c>
      <c r="M854" s="48" t="s">
        <v>81</v>
      </c>
      <c r="N854" s="48" t="s">
        <v>952</v>
      </c>
      <c r="O854" s="48" t="s">
        <v>953</v>
      </c>
      <c r="P854" s="48" t="s">
        <v>1091</v>
      </c>
      <c r="Q854" s="48" t="s">
        <v>1092</v>
      </c>
      <c r="R854" s="48" t="s">
        <v>1099</v>
      </c>
      <c r="S854" s="48" t="s">
        <v>1100</v>
      </c>
      <c r="T854" s="48" t="s">
        <v>1123</v>
      </c>
      <c r="U854" s="48" t="s">
        <v>1124</v>
      </c>
      <c r="V854" s="52"/>
    </row>
    <row r="855" spans="1:22" ht="15" thickBot="1">
      <c r="A855" s="48" t="s">
        <v>1119</v>
      </c>
      <c r="B855" s="48" t="s">
        <v>20</v>
      </c>
      <c r="C855" s="48" t="s">
        <v>74</v>
      </c>
      <c r="D855" s="49" t="s">
        <v>75</v>
      </c>
      <c r="E855" s="53">
        <v>1236.94</v>
      </c>
      <c r="F855" s="48" t="s">
        <v>1120</v>
      </c>
      <c r="G855" s="48" t="s">
        <v>1121</v>
      </c>
      <c r="H855" s="48" t="s">
        <v>95</v>
      </c>
      <c r="I855" s="48" t="s">
        <v>890</v>
      </c>
      <c r="J855" s="48" t="s">
        <v>1126</v>
      </c>
      <c r="K855" s="48" t="s">
        <v>951</v>
      </c>
      <c r="L855" s="48" t="s">
        <v>80</v>
      </c>
      <c r="M855" s="48" t="s">
        <v>81</v>
      </c>
      <c r="N855" s="48" t="s">
        <v>952</v>
      </c>
      <c r="O855" s="48" t="s">
        <v>953</v>
      </c>
      <c r="P855" s="48" t="s">
        <v>1091</v>
      </c>
      <c r="Q855" s="48" t="s">
        <v>1092</v>
      </c>
      <c r="R855" s="48" t="s">
        <v>1099</v>
      </c>
      <c r="S855" s="48" t="s">
        <v>1100</v>
      </c>
      <c r="T855" s="48" t="s">
        <v>1123</v>
      </c>
      <c r="U855" s="48" t="s">
        <v>1124</v>
      </c>
      <c r="V855" s="52"/>
    </row>
    <row r="856" spans="1:22" ht="15" thickBot="1">
      <c r="A856" s="48" t="s">
        <v>1842</v>
      </c>
      <c r="B856" s="48" t="s">
        <v>20</v>
      </c>
      <c r="C856" s="48" t="s">
        <v>74</v>
      </c>
      <c r="D856" s="49" t="s">
        <v>75</v>
      </c>
      <c r="E856" s="53">
        <v>4530.5600000000004</v>
      </c>
      <c r="F856" s="48" t="s">
        <v>1120</v>
      </c>
      <c r="G856" s="48" t="s">
        <v>1121</v>
      </c>
      <c r="H856" s="48" t="s">
        <v>95</v>
      </c>
      <c r="I856" s="48" t="s">
        <v>890</v>
      </c>
      <c r="J856" s="48" t="s">
        <v>1126</v>
      </c>
      <c r="K856" s="48" t="s">
        <v>951</v>
      </c>
      <c r="L856" s="48" t="s">
        <v>80</v>
      </c>
      <c r="M856" s="48" t="s">
        <v>81</v>
      </c>
      <c r="N856" s="48" t="s">
        <v>952</v>
      </c>
      <c r="O856" s="48" t="s">
        <v>953</v>
      </c>
      <c r="P856" s="48" t="s">
        <v>1091</v>
      </c>
      <c r="Q856" s="48" t="s">
        <v>1092</v>
      </c>
      <c r="R856" s="48" t="s">
        <v>1099</v>
      </c>
      <c r="S856" s="48" t="s">
        <v>1100</v>
      </c>
      <c r="T856" s="48" t="s">
        <v>1123</v>
      </c>
      <c r="U856" s="48" t="s">
        <v>1124</v>
      </c>
      <c r="V856" s="52"/>
    </row>
    <row r="857" spans="1:22" ht="15" thickBot="1">
      <c r="A857" s="48" t="s">
        <v>1165</v>
      </c>
      <c r="B857" s="48" t="s">
        <v>20</v>
      </c>
      <c r="C857" s="48" t="s">
        <v>74</v>
      </c>
      <c r="D857" s="49" t="s">
        <v>75</v>
      </c>
      <c r="E857" s="53">
        <v>4060.86</v>
      </c>
      <c r="F857" s="48" t="s">
        <v>1120</v>
      </c>
      <c r="G857" s="48" t="s">
        <v>1121</v>
      </c>
      <c r="H857" s="48" t="s">
        <v>95</v>
      </c>
      <c r="I857" s="48" t="s">
        <v>890</v>
      </c>
      <c r="J857" s="48" t="s">
        <v>1122</v>
      </c>
      <c r="K857" s="48" t="s">
        <v>951</v>
      </c>
      <c r="L857" s="48" t="s">
        <v>80</v>
      </c>
      <c r="M857" s="48" t="s">
        <v>81</v>
      </c>
      <c r="N857" s="48" t="s">
        <v>952</v>
      </c>
      <c r="O857" s="48" t="s">
        <v>953</v>
      </c>
      <c r="P857" s="48" t="s">
        <v>1091</v>
      </c>
      <c r="Q857" s="48" t="s">
        <v>1092</v>
      </c>
      <c r="R857" s="48" t="s">
        <v>1099</v>
      </c>
      <c r="S857" s="48" t="s">
        <v>1100</v>
      </c>
      <c r="T857" s="48" t="s">
        <v>1123</v>
      </c>
      <c r="U857" s="48" t="s">
        <v>1124</v>
      </c>
      <c r="V857" s="52"/>
    </row>
    <row r="858" spans="1:22" ht="15" thickBot="1">
      <c r="A858" s="48" t="s">
        <v>1144</v>
      </c>
      <c r="B858" s="48" t="s">
        <v>20</v>
      </c>
      <c r="C858" s="48" t="s">
        <v>74</v>
      </c>
      <c r="D858" s="49" t="s">
        <v>75</v>
      </c>
      <c r="E858" s="53">
        <v>6180.28</v>
      </c>
      <c r="F858" s="48" t="s">
        <v>1120</v>
      </c>
      <c r="G858" s="48" t="s">
        <v>1121</v>
      </c>
      <c r="H858" s="48" t="s">
        <v>95</v>
      </c>
      <c r="I858" s="48" t="s">
        <v>890</v>
      </c>
      <c r="J858" s="48" t="s">
        <v>1122</v>
      </c>
      <c r="K858" s="48" t="s">
        <v>951</v>
      </c>
      <c r="L858" s="48" t="s">
        <v>80</v>
      </c>
      <c r="M858" s="48" t="s">
        <v>81</v>
      </c>
      <c r="N858" s="48" t="s">
        <v>952</v>
      </c>
      <c r="O858" s="48" t="s">
        <v>953</v>
      </c>
      <c r="P858" s="48" t="s">
        <v>1091</v>
      </c>
      <c r="Q858" s="48" t="s">
        <v>1092</v>
      </c>
      <c r="R858" s="48" t="s">
        <v>1099</v>
      </c>
      <c r="S858" s="48" t="s">
        <v>1100</v>
      </c>
      <c r="T858" s="48" t="s">
        <v>1123</v>
      </c>
      <c r="U858" s="48" t="s">
        <v>1124</v>
      </c>
      <c r="V858" s="52"/>
    </row>
    <row r="859" spans="1:22" ht="15" thickBot="1">
      <c r="A859" s="48" t="s">
        <v>1117</v>
      </c>
      <c r="B859" s="48" t="s">
        <v>20</v>
      </c>
      <c r="C859" s="48" t="s">
        <v>74</v>
      </c>
      <c r="D859" s="49" t="s">
        <v>75</v>
      </c>
      <c r="E859" s="53">
        <v>9683.66</v>
      </c>
      <c r="F859" s="48" t="s">
        <v>880</v>
      </c>
      <c r="G859" s="48" t="s">
        <v>1843</v>
      </c>
      <c r="H859" s="48" t="s">
        <v>839</v>
      </c>
      <c r="I859" s="48" t="s">
        <v>882</v>
      </c>
      <c r="J859" s="48" t="s">
        <v>1844</v>
      </c>
      <c r="K859" s="48" t="s">
        <v>951</v>
      </c>
      <c r="L859" s="48" t="s">
        <v>80</v>
      </c>
      <c r="M859" s="48" t="s">
        <v>81</v>
      </c>
      <c r="N859" s="48" t="s">
        <v>952</v>
      </c>
      <c r="O859" s="48" t="s">
        <v>953</v>
      </c>
      <c r="P859" s="48" t="s">
        <v>1091</v>
      </c>
      <c r="Q859" s="48" t="s">
        <v>1092</v>
      </c>
      <c r="R859" s="48" t="s">
        <v>1099</v>
      </c>
      <c r="S859" s="48" t="s">
        <v>1100</v>
      </c>
      <c r="T859" s="48" t="s">
        <v>1845</v>
      </c>
      <c r="U859" s="48" t="s">
        <v>1846</v>
      </c>
      <c r="V859" s="52"/>
    </row>
    <row r="860" spans="1:22" ht="15" thickBot="1">
      <c r="A860" s="48" t="s">
        <v>1847</v>
      </c>
      <c r="B860" s="48" t="s">
        <v>20</v>
      </c>
      <c r="C860" s="48" t="s">
        <v>74</v>
      </c>
      <c r="D860" s="49" t="s">
        <v>75</v>
      </c>
      <c r="E860" s="50">
        <v>0</v>
      </c>
      <c r="F860" s="48" t="s">
        <v>1130</v>
      </c>
      <c r="G860" s="48" t="s">
        <v>1131</v>
      </c>
      <c r="H860" s="48" t="s">
        <v>125</v>
      </c>
      <c r="I860" s="48" t="s">
        <v>790</v>
      </c>
      <c r="J860" s="51"/>
      <c r="K860" s="48" t="s">
        <v>951</v>
      </c>
      <c r="L860" s="48" t="s">
        <v>80</v>
      </c>
      <c r="M860" s="48" t="s">
        <v>81</v>
      </c>
      <c r="N860" s="48" t="s">
        <v>952</v>
      </c>
      <c r="O860" s="48" t="s">
        <v>953</v>
      </c>
      <c r="P860" s="48" t="s">
        <v>1091</v>
      </c>
      <c r="Q860" s="48" t="s">
        <v>1092</v>
      </c>
      <c r="R860" s="48" t="s">
        <v>1132</v>
      </c>
      <c r="S860" s="48" t="s">
        <v>1133</v>
      </c>
      <c r="T860" s="48" t="s">
        <v>1134</v>
      </c>
      <c r="U860" s="48" t="s">
        <v>1133</v>
      </c>
      <c r="V860" s="52"/>
    </row>
    <row r="861" spans="1:22" ht="15" thickBot="1">
      <c r="A861" s="48" t="s">
        <v>1165</v>
      </c>
      <c r="B861" s="48" t="s">
        <v>20</v>
      </c>
      <c r="C861" s="48" t="s">
        <v>74</v>
      </c>
      <c r="D861" s="49" t="s">
        <v>75</v>
      </c>
      <c r="E861" s="53">
        <v>4060.85</v>
      </c>
      <c r="F861" s="48" t="s">
        <v>819</v>
      </c>
      <c r="G861" s="48" t="s">
        <v>1136</v>
      </c>
      <c r="H861" s="48" t="s">
        <v>95</v>
      </c>
      <c r="I861" s="48" t="s">
        <v>821</v>
      </c>
      <c r="J861" s="51"/>
      <c r="K861" s="48" t="s">
        <v>951</v>
      </c>
      <c r="L861" s="48" t="s">
        <v>80</v>
      </c>
      <c r="M861" s="48" t="s">
        <v>81</v>
      </c>
      <c r="N861" s="48" t="s">
        <v>952</v>
      </c>
      <c r="O861" s="48" t="s">
        <v>953</v>
      </c>
      <c r="P861" s="48" t="s">
        <v>1091</v>
      </c>
      <c r="Q861" s="48" t="s">
        <v>1092</v>
      </c>
      <c r="R861" s="48" t="s">
        <v>1132</v>
      </c>
      <c r="S861" s="48" t="s">
        <v>1133</v>
      </c>
      <c r="T861" s="48" t="s">
        <v>1134</v>
      </c>
      <c r="U861" s="48" t="s">
        <v>1133</v>
      </c>
      <c r="V861" s="52"/>
    </row>
    <row r="862" spans="1:22" ht="15" thickBot="1">
      <c r="A862" s="48" t="s">
        <v>1848</v>
      </c>
      <c r="B862" s="48" t="s">
        <v>20</v>
      </c>
      <c r="C862" s="48" t="s">
        <v>74</v>
      </c>
      <c r="D862" s="49" t="s">
        <v>75</v>
      </c>
      <c r="E862" s="53">
        <v>31983.25</v>
      </c>
      <c r="F862" s="48" t="s">
        <v>819</v>
      </c>
      <c r="G862" s="48" t="s">
        <v>1136</v>
      </c>
      <c r="H862" s="48" t="s">
        <v>78</v>
      </c>
      <c r="I862" s="48" t="s">
        <v>821</v>
      </c>
      <c r="J862" s="51"/>
      <c r="K862" s="48" t="s">
        <v>951</v>
      </c>
      <c r="L862" s="48" t="s">
        <v>80</v>
      </c>
      <c r="M862" s="48" t="s">
        <v>81</v>
      </c>
      <c r="N862" s="48" t="s">
        <v>952</v>
      </c>
      <c r="O862" s="48" t="s">
        <v>953</v>
      </c>
      <c r="P862" s="48" t="s">
        <v>1091</v>
      </c>
      <c r="Q862" s="48" t="s">
        <v>1092</v>
      </c>
      <c r="R862" s="48" t="s">
        <v>1132</v>
      </c>
      <c r="S862" s="48" t="s">
        <v>1133</v>
      </c>
      <c r="T862" s="48" t="s">
        <v>1134</v>
      </c>
      <c r="U862" s="48" t="s">
        <v>1133</v>
      </c>
      <c r="V862" s="52"/>
    </row>
    <row r="863" spans="1:22" ht="15" thickBot="1">
      <c r="A863" s="48" t="s">
        <v>1849</v>
      </c>
      <c r="B863" s="48" t="s">
        <v>20</v>
      </c>
      <c r="C863" s="48" t="s">
        <v>74</v>
      </c>
      <c r="D863" s="49" t="s">
        <v>75</v>
      </c>
      <c r="E863" s="53">
        <v>61790.720000000001</v>
      </c>
      <c r="F863" s="48" t="s">
        <v>76</v>
      </c>
      <c r="G863" s="48" t="s">
        <v>1850</v>
      </c>
      <c r="H863" s="48" t="s">
        <v>95</v>
      </c>
      <c r="I863" s="48" t="s">
        <v>897</v>
      </c>
      <c r="J863" s="51"/>
      <c r="K863" s="48" t="s">
        <v>951</v>
      </c>
      <c r="L863" s="48" t="s">
        <v>80</v>
      </c>
      <c r="M863" s="48" t="s">
        <v>81</v>
      </c>
      <c r="N863" s="48" t="s">
        <v>952</v>
      </c>
      <c r="O863" s="48" t="s">
        <v>953</v>
      </c>
      <c r="P863" s="48" t="s">
        <v>1091</v>
      </c>
      <c r="Q863" s="48" t="s">
        <v>1092</v>
      </c>
      <c r="R863" s="48" t="s">
        <v>1132</v>
      </c>
      <c r="S863" s="48" t="s">
        <v>1133</v>
      </c>
      <c r="T863" s="48" t="s">
        <v>1142</v>
      </c>
      <c r="U863" s="48" t="s">
        <v>1143</v>
      </c>
      <c r="V863" s="52"/>
    </row>
    <row r="864" spans="1:22" ht="15" thickBot="1">
      <c r="A864" s="48" t="s">
        <v>1851</v>
      </c>
      <c r="B864" s="48" t="s">
        <v>20</v>
      </c>
      <c r="C864" s="48" t="s">
        <v>74</v>
      </c>
      <c r="D864" s="49" t="s">
        <v>75</v>
      </c>
      <c r="E864" s="53">
        <v>69910.559999999998</v>
      </c>
      <c r="F864" s="48" t="s">
        <v>76</v>
      </c>
      <c r="G864" s="48" t="s">
        <v>1850</v>
      </c>
      <c r="H864" s="48" t="s">
        <v>95</v>
      </c>
      <c r="I864" s="48" t="s">
        <v>897</v>
      </c>
      <c r="J864" s="51"/>
      <c r="K864" s="48" t="s">
        <v>951</v>
      </c>
      <c r="L864" s="48" t="s">
        <v>80</v>
      </c>
      <c r="M864" s="48" t="s">
        <v>81</v>
      </c>
      <c r="N864" s="48" t="s">
        <v>952</v>
      </c>
      <c r="O864" s="48" t="s">
        <v>953</v>
      </c>
      <c r="P864" s="48" t="s">
        <v>1091</v>
      </c>
      <c r="Q864" s="48" t="s">
        <v>1092</v>
      </c>
      <c r="R864" s="48" t="s">
        <v>1132</v>
      </c>
      <c r="S864" s="48" t="s">
        <v>1133</v>
      </c>
      <c r="T864" s="48" t="s">
        <v>1142</v>
      </c>
      <c r="U864" s="48" t="s">
        <v>1143</v>
      </c>
      <c r="V864" s="52"/>
    </row>
    <row r="865" spans="1:22" ht="15" thickBot="1">
      <c r="A865" s="48" t="s">
        <v>1852</v>
      </c>
      <c r="B865" s="48" t="s">
        <v>20</v>
      </c>
      <c r="C865" s="48" t="s">
        <v>74</v>
      </c>
      <c r="D865" s="49" t="s">
        <v>75</v>
      </c>
      <c r="E865" s="50">
        <v>0</v>
      </c>
      <c r="F865" s="48" t="s">
        <v>876</v>
      </c>
      <c r="G865" s="48" t="s">
        <v>1145</v>
      </c>
      <c r="H865" s="48" t="s">
        <v>90</v>
      </c>
      <c r="I865" s="48" t="s">
        <v>1149</v>
      </c>
      <c r="J865" s="48" t="s">
        <v>1150</v>
      </c>
      <c r="K865" s="48" t="s">
        <v>951</v>
      </c>
      <c r="L865" s="48" t="s">
        <v>80</v>
      </c>
      <c r="M865" s="48" t="s">
        <v>81</v>
      </c>
      <c r="N865" s="48" t="s">
        <v>952</v>
      </c>
      <c r="O865" s="48" t="s">
        <v>953</v>
      </c>
      <c r="P865" s="48" t="s">
        <v>1091</v>
      </c>
      <c r="Q865" s="48" t="s">
        <v>1092</v>
      </c>
      <c r="R865" s="48" t="s">
        <v>1132</v>
      </c>
      <c r="S865" s="48" t="s">
        <v>1133</v>
      </c>
      <c r="T865" s="48" t="s">
        <v>1146</v>
      </c>
      <c r="U865" s="48" t="s">
        <v>1147</v>
      </c>
      <c r="V865" s="52"/>
    </row>
    <row r="866" spans="1:22" ht="15" thickBot="1">
      <c r="A866" s="48" t="s">
        <v>1853</v>
      </c>
      <c r="B866" s="48" t="s">
        <v>20</v>
      </c>
      <c r="C866" s="48" t="s">
        <v>74</v>
      </c>
      <c r="D866" s="49" t="s">
        <v>75</v>
      </c>
      <c r="E866" s="53">
        <v>23764.26</v>
      </c>
      <c r="F866" s="48" t="s">
        <v>1854</v>
      </c>
      <c r="G866" s="48" t="s">
        <v>1145</v>
      </c>
      <c r="H866" s="48" t="s">
        <v>113</v>
      </c>
      <c r="I866" s="48" t="s">
        <v>790</v>
      </c>
      <c r="J866" s="51"/>
      <c r="K866" s="48" t="s">
        <v>951</v>
      </c>
      <c r="L866" s="48" t="s">
        <v>80</v>
      </c>
      <c r="M866" s="48" t="s">
        <v>81</v>
      </c>
      <c r="N866" s="48" t="s">
        <v>952</v>
      </c>
      <c r="O866" s="48" t="s">
        <v>953</v>
      </c>
      <c r="P866" s="48" t="s">
        <v>1091</v>
      </c>
      <c r="Q866" s="48" t="s">
        <v>1092</v>
      </c>
      <c r="R866" s="48" t="s">
        <v>1132</v>
      </c>
      <c r="S866" s="48" t="s">
        <v>1133</v>
      </c>
      <c r="T866" s="48" t="s">
        <v>1146</v>
      </c>
      <c r="U866" s="48" t="s">
        <v>1147</v>
      </c>
      <c r="V866" s="52"/>
    </row>
    <row r="867" spans="1:22" ht="15" thickBot="1">
      <c r="A867" s="48" t="s">
        <v>1855</v>
      </c>
      <c r="B867" s="48" t="s">
        <v>20</v>
      </c>
      <c r="C867" s="48" t="s">
        <v>74</v>
      </c>
      <c r="D867" s="49" t="s">
        <v>75</v>
      </c>
      <c r="E867" s="53">
        <v>22398.77</v>
      </c>
      <c r="F867" s="48" t="s">
        <v>557</v>
      </c>
      <c r="G867" s="48" t="s">
        <v>1158</v>
      </c>
      <c r="H867" s="48" t="s">
        <v>95</v>
      </c>
      <c r="I867" s="48" t="s">
        <v>752</v>
      </c>
      <c r="J867" s="51"/>
      <c r="K867" s="48" t="s">
        <v>951</v>
      </c>
      <c r="L867" s="48" t="s">
        <v>80</v>
      </c>
      <c r="M867" s="48" t="s">
        <v>81</v>
      </c>
      <c r="N867" s="48" t="s">
        <v>952</v>
      </c>
      <c r="O867" s="48" t="s">
        <v>953</v>
      </c>
      <c r="P867" s="48" t="s">
        <v>1091</v>
      </c>
      <c r="Q867" s="48" t="s">
        <v>1092</v>
      </c>
      <c r="R867" s="48" t="s">
        <v>1159</v>
      </c>
      <c r="S867" s="48" t="s">
        <v>1160</v>
      </c>
      <c r="T867" s="48" t="s">
        <v>1161</v>
      </c>
      <c r="U867" s="48" t="s">
        <v>1160</v>
      </c>
      <c r="V867" s="52"/>
    </row>
    <row r="868" spans="1:22" ht="15" thickBot="1">
      <c r="A868" s="48" t="s">
        <v>1856</v>
      </c>
      <c r="B868" s="48" t="s">
        <v>20</v>
      </c>
      <c r="C868" s="48" t="s">
        <v>74</v>
      </c>
      <c r="D868" s="49" t="s">
        <v>75</v>
      </c>
      <c r="E868" s="53">
        <v>36464.480000000003</v>
      </c>
      <c r="F868" s="48" t="s">
        <v>560</v>
      </c>
      <c r="G868" s="48" t="s">
        <v>1163</v>
      </c>
      <c r="H868" s="48" t="s">
        <v>95</v>
      </c>
      <c r="I868" s="48" t="s">
        <v>551</v>
      </c>
      <c r="J868" s="51"/>
      <c r="K868" s="48" t="s">
        <v>951</v>
      </c>
      <c r="L868" s="48" t="s">
        <v>80</v>
      </c>
      <c r="M868" s="48" t="s">
        <v>81</v>
      </c>
      <c r="N868" s="48" t="s">
        <v>952</v>
      </c>
      <c r="O868" s="48" t="s">
        <v>953</v>
      </c>
      <c r="P868" s="48" t="s">
        <v>1091</v>
      </c>
      <c r="Q868" s="48" t="s">
        <v>1092</v>
      </c>
      <c r="R868" s="48" t="s">
        <v>1159</v>
      </c>
      <c r="S868" s="48" t="s">
        <v>1160</v>
      </c>
      <c r="T868" s="48" t="s">
        <v>1161</v>
      </c>
      <c r="U868" s="48" t="s">
        <v>1160</v>
      </c>
      <c r="V868" s="52"/>
    </row>
    <row r="869" spans="1:22" ht="15" thickBot="1">
      <c r="A869" s="48" t="s">
        <v>1857</v>
      </c>
      <c r="B869" s="48" t="s">
        <v>20</v>
      </c>
      <c r="C869" s="48" t="s">
        <v>74</v>
      </c>
      <c r="D869" s="49" t="s">
        <v>75</v>
      </c>
      <c r="E869" s="53">
        <v>22789.88</v>
      </c>
      <c r="F869" s="48" t="s">
        <v>560</v>
      </c>
      <c r="G869" s="48" t="s">
        <v>1163</v>
      </c>
      <c r="H869" s="48" t="s">
        <v>95</v>
      </c>
      <c r="I869" s="48" t="s">
        <v>551</v>
      </c>
      <c r="J869" s="51"/>
      <c r="K869" s="48" t="s">
        <v>951</v>
      </c>
      <c r="L869" s="48" t="s">
        <v>80</v>
      </c>
      <c r="M869" s="48" t="s">
        <v>81</v>
      </c>
      <c r="N869" s="48" t="s">
        <v>952</v>
      </c>
      <c r="O869" s="48" t="s">
        <v>953</v>
      </c>
      <c r="P869" s="48" t="s">
        <v>1091</v>
      </c>
      <c r="Q869" s="48" t="s">
        <v>1092</v>
      </c>
      <c r="R869" s="48" t="s">
        <v>1159</v>
      </c>
      <c r="S869" s="48" t="s">
        <v>1160</v>
      </c>
      <c r="T869" s="48" t="s">
        <v>1161</v>
      </c>
      <c r="U869" s="48" t="s">
        <v>1160</v>
      </c>
      <c r="V869" s="52"/>
    </row>
    <row r="870" spans="1:22" ht="15" thickBot="1">
      <c r="A870" s="48" t="s">
        <v>1858</v>
      </c>
      <c r="B870" s="48" t="s">
        <v>20</v>
      </c>
      <c r="C870" s="48" t="s">
        <v>74</v>
      </c>
      <c r="D870" s="49" t="s">
        <v>75</v>
      </c>
      <c r="E870" s="50">
        <v>22412</v>
      </c>
      <c r="F870" s="48" t="s">
        <v>1859</v>
      </c>
      <c r="G870" s="48" t="s">
        <v>1860</v>
      </c>
      <c r="H870" s="48" t="s">
        <v>95</v>
      </c>
      <c r="I870" s="48" t="s">
        <v>551</v>
      </c>
      <c r="J870" s="51"/>
      <c r="K870" s="48" t="s">
        <v>951</v>
      </c>
      <c r="L870" s="48" t="s">
        <v>80</v>
      </c>
      <c r="M870" s="48" t="s">
        <v>81</v>
      </c>
      <c r="N870" s="48" t="s">
        <v>952</v>
      </c>
      <c r="O870" s="48" t="s">
        <v>953</v>
      </c>
      <c r="P870" s="48" t="s">
        <v>1091</v>
      </c>
      <c r="Q870" s="48" t="s">
        <v>1092</v>
      </c>
      <c r="R870" s="48" t="s">
        <v>1159</v>
      </c>
      <c r="S870" s="48" t="s">
        <v>1160</v>
      </c>
      <c r="T870" s="48" t="s">
        <v>1161</v>
      </c>
      <c r="U870" s="48" t="s">
        <v>1160</v>
      </c>
      <c r="V870" s="52"/>
    </row>
    <row r="871" spans="1:22" ht="15" thickBot="1">
      <c r="A871" s="48" t="s">
        <v>1127</v>
      </c>
      <c r="B871" s="48" t="s">
        <v>20</v>
      </c>
      <c r="C871" s="48" t="s">
        <v>74</v>
      </c>
      <c r="D871" s="49" t="s">
        <v>75</v>
      </c>
      <c r="E871" s="53">
        <v>20584.650000000001</v>
      </c>
      <c r="F871" s="48" t="s">
        <v>918</v>
      </c>
      <c r="G871" s="48" t="s">
        <v>1172</v>
      </c>
      <c r="H871" s="48" t="s">
        <v>95</v>
      </c>
      <c r="I871" s="48" t="s">
        <v>1173</v>
      </c>
      <c r="J871" s="51"/>
      <c r="K871" s="48" t="s">
        <v>951</v>
      </c>
      <c r="L871" s="48" t="s">
        <v>80</v>
      </c>
      <c r="M871" s="48" t="s">
        <v>81</v>
      </c>
      <c r="N871" s="48" t="s">
        <v>952</v>
      </c>
      <c r="O871" s="48" t="s">
        <v>953</v>
      </c>
      <c r="P871" s="48" t="s">
        <v>1091</v>
      </c>
      <c r="Q871" s="48" t="s">
        <v>1092</v>
      </c>
      <c r="R871" s="48" t="s">
        <v>1167</v>
      </c>
      <c r="S871" s="48" t="s">
        <v>1168</v>
      </c>
      <c r="T871" s="48" t="s">
        <v>1169</v>
      </c>
      <c r="U871" s="48" t="s">
        <v>1168</v>
      </c>
      <c r="V871" s="52"/>
    </row>
    <row r="872" spans="1:22" ht="15" thickBot="1">
      <c r="A872" s="48" t="s">
        <v>1861</v>
      </c>
      <c r="B872" s="48" t="s">
        <v>20</v>
      </c>
      <c r="C872" s="48" t="s">
        <v>74</v>
      </c>
      <c r="D872" s="49" t="s">
        <v>75</v>
      </c>
      <c r="E872" s="50">
        <v>0</v>
      </c>
      <c r="F872" s="48" t="s">
        <v>76</v>
      </c>
      <c r="G872" s="48" t="s">
        <v>1862</v>
      </c>
      <c r="H872" s="48" t="s">
        <v>125</v>
      </c>
      <c r="I872" s="48" t="s">
        <v>1153</v>
      </c>
      <c r="J872" s="51"/>
      <c r="K872" s="48" t="s">
        <v>951</v>
      </c>
      <c r="L872" s="48" t="s">
        <v>80</v>
      </c>
      <c r="M872" s="48" t="s">
        <v>81</v>
      </c>
      <c r="N872" s="48" t="s">
        <v>952</v>
      </c>
      <c r="O872" s="48" t="s">
        <v>953</v>
      </c>
      <c r="P872" s="48" t="s">
        <v>1091</v>
      </c>
      <c r="Q872" s="48" t="s">
        <v>1092</v>
      </c>
      <c r="R872" s="48" t="s">
        <v>1863</v>
      </c>
      <c r="S872" s="48" t="s">
        <v>1864</v>
      </c>
      <c r="T872" s="48" t="s">
        <v>1865</v>
      </c>
      <c r="U872" s="48" t="s">
        <v>1864</v>
      </c>
      <c r="V872" s="52"/>
    </row>
    <row r="873" spans="1:22" ht="15" thickBot="1">
      <c r="A873" s="48" t="s">
        <v>1866</v>
      </c>
      <c r="B873" s="48" t="s">
        <v>20</v>
      </c>
      <c r="C873" s="48" t="s">
        <v>74</v>
      </c>
      <c r="D873" s="49" t="s">
        <v>75</v>
      </c>
      <c r="E873" s="53">
        <v>75286.039999999994</v>
      </c>
      <c r="F873" s="48" t="s">
        <v>76</v>
      </c>
      <c r="G873" s="48" t="s">
        <v>1862</v>
      </c>
      <c r="H873" s="48" t="s">
        <v>95</v>
      </c>
      <c r="I873" s="48" t="s">
        <v>1153</v>
      </c>
      <c r="J873" s="51"/>
      <c r="K873" s="48" t="s">
        <v>951</v>
      </c>
      <c r="L873" s="48" t="s">
        <v>80</v>
      </c>
      <c r="M873" s="48" t="s">
        <v>81</v>
      </c>
      <c r="N873" s="48" t="s">
        <v>952</v>
      </c>
      <c r="O873" s="48" t="s">
        <v>953</v>
      </c>
      <c r="P873" s="48" t="s">
        <v>1091</v>
      </c>
      <c r="Q873" s="48" t="s">
        <v>1092</v>
      </c>
      <c r="R873" s="48" t="s">
        <v>1863</v>
      </c>
      <c r="S873" s="48" t="s">
        <v>1864</v>
      </c>
      <c r="T873" s="48" t="s">
        <v>1865</v>
      </c>
      <c r="U873" s="48" t="s">
        <v>1864</v>
      </c>
      <c r="V873" s="52"/>
    </row>
    <row r="874" spans="1:22" ht="15" thickBot="1">
      <c r="A874" s="48" t="s">
        <v>1867</v>
      </c>
      <c r="B874" s="48" t="s">
        <v>20</v>
      </c>
      <c r="C874" s="48" t="s">
        <v>74</v>
      </c>
      <c r="D874" s="49" t="s">
        <v>75</v>
      </c>
      <c r="E874" s="50">
        <v>0</v>
      </c>
      <c r="F874" s="48" t="s">
        <v>76</v>
      </c>
      <c r="G874" s="48" t="s">
        <v>1862</v>
      </c>
      <c r="H874" s="48" t="s">
        <v>125</v>
      </c>
      <c r="I874" s="48" t="s">
        <v>1153</v>
      </c>
      <c r="J874" s="51"/>
      <c r="K874" s="48" t="s">
        <v>951</v>
      </c>
      <c r="L874" s="48" t="s">
        <v>80</v>
      </c>
      <c r="M874" s="48" t="s">
        <v>81</v>
      </c>
      <c r="N874" s="48" t="s">
        <v>952</v>
      </c>
      <c r="O874" s="48" t="s">
        <v>953</v>
      </c>
      <c r="P874" s="48" t="s">
        <v>1091</v>
      </c>
      <c r="Q874" s="48" t="s">
        <v>1092</v>
      </c>
      <c r="R874" s="48" t="s">
        <v>1863</v>
      </c>
      <c r="S874" s="48" t="s">
        <v>1864</v>
      </c>
      <c r="T874" s="48" t="s">
        <v>1865</v>
      </c>
      <c r="U874" s="48" t="s">
        <v>1864</v>
      </c>
      <c r="V874" s="52"/>
    </row>
    <row r="875" spans="1:22" ht="15" thickBot="1">
      <c r="A875" s="48" t="s">
        <v>1868</v>
      </c>
      <c r="B875" s="48" t="s">
        <v>20</v>
      </c>
      <c r="C875" s="48" t="s">
        <v>74</v>
      </c>
      <c r="D875" s="49" t="s">
        <v>75</v>
      </c>
      <c r="E875" s="50">
        <v>0</v>
      </c>
      <c r="F875" s="48" t="s">
        <v>76</v>
      </c>
      <c r="G875" s="48" t="s">
        <v>1869</v>
      </c>
      <c r="H875" s="48" t="s">
        <v>125</v>
      </c>
      <c r="I875" s="48" t="s">
        <v>1153</v>
      </c>
      <c r="J875" s="51"/>
      <c r="K875" s="48" t="s">
        <v>951</v>
      </c>
      <c r="L875" s="48" t="s">
        <v>80</v>
      </c>
      <c r="M875" s="48" t="s">
        <v>81</v>
      </c>
      <c r="N875" s="48" t="s">
        <v>952</v>
      </c>
      <c r="O875" s="48" t="s">
        <v>953</v>
      </c>
      <c r="P875" s="48" t="s">
        <v>1091</v>
      </c>
      <c r="Q875" s="48" t="s">
        <v>1092</v>
      </c>
      <c r="R875" s="48" t="s">
        <v>1863</v>
      </c>
      <c r="S875" s="48" t="s">
        <v>1864</v>
      </c>
      <c r="T875" s="48" t="s">
        <v>1865</v>
      </c>
      <c r="U875" s="48" t="s">
        <v>1864</v>
      </c>
      <c r="V875" s="52"/>
    </row>
    <row r="876" spans="1:22" ht="15" thickBot="1">
      <c r="A876" s="48" t="s">
        <v>1870</v>
      </c>
      <c r="B876" s="48" t="s">
        <v>20</v>
      </c>
      <c r="C876" s="48" t="s">
        <v>74</v>
      </c>
      <c r="D876" s="49" t="s">
        <v>75</v>
      </c>
      <c r="E876" s="53">
        <v>70270.710000000006</v>
      </c>
      <c r="F876" s="48" t="s">
        <v>76</v>
      </c>
      <c r="G876" s="48" t="s">
        <v>1871</v>
      </c>
      <c r="H876" s="48" t="s">
        <v>95</v>
      </c>
      <c r="I876" s="48" t="s">
        <v>187</v>
      </c>
      <c r="J876" s="51"/>
      <c r="K876" s="48" t="s">
        <v>951</v>
      </c>
      <c r="L876" s="48" t="s">
        <v>80</v>
      </c>
      <c r="M876" s="48" t="s">
        <v>81</v>
      </c>
      <c r="N876" s="48" t="s">
        <v>952</v>
      </c>
      <c r="O876" s="48" t="s">
        <v>953</v>
      </c>
      <c r="P876" s="48" t="s">
        <v>1177</v>
      </c>
      <c r="Q876" s="48" t="s">
        <v>1178</v>
      </c>
      <c r="R876" s="48" t="s">
        <v>1872</v>
      </c>
      <c r="S876" s="48" t="s">
        <v>1314</v>
      </c>
      <c r="T876" s="48" t="s">
        <v>1873</v>
      </c>
      <c r="U876" s="48" t="s">
        <v>1874</v>
      </c>
      <c r="V876" s="52"/>
    </row>
    <row r="877" spans="1:22" ht="15" thickBot="1">
      <c r="A877" s="48" t="s">
        <v>1875</v>
      </c>
      <c r="B877" s="48" t="s">
        <v>20</v>
      </c>
      <c r="C877" s="48" t="s">
        <v>74</v>
      </c>
      <c r="D877" s="49" t="s">
        <v>75</v>
      </c>
      <c r="E877" s="53">
        <v>47093.56</v>
      </c>
      <c r="F877" s="48" t="s">
        <v>76</v>
      </c>
      <c r="G877" s="48" t="s">
        <v>1876</v>
      </c>
      <c r="H877" s="48" t="s">
        <v>95</v>
      </c>
      <c r="I877" s="48" t="s">
        <v>96</v>
      </c>
      <c r="J877" s="51"/>
      <c r="K877" s="48" t="s">
        <v>951</v>
      </c>
      <c r="L877" s="48" t="s">
        <v>80</v>
      </c>
      <c r="M877" s="48" t="s">
        <v>81</v>
      </c>
      <c r="N877" s="48" t="s">
        <v>952</v>
      </c>
      <c r="O877" s="48" t="s">
        <v>953</v>
      </c>
      <c r="P877" s="48" t="s">
        <v>1177</v>
      </c>
      <c r="Q877" s="48" t="s">
        <v>1178</v>
      </c>
      <c r="R877" s="48" t="s">
        <v>1179</v>
      </c>
      <c r="S877" s="48" t="s">
        <v>1180</v>
      </c>
      <c r="T877" s="48" t="s">
        <v>1181</v>
      </c>
      <c r="U877" s="48" t="s">
        <v>1182</v>
      </c>
      <c r="V877" s="52"/>
    </row>
    <row r="878" spans="1:22" ht="15" thickBot="1">
      <c r="A878" s="48" t="s">
        <v>1877</v>
      </c>
      <c r="B878" s="48" t="s">
        <v>20</v>
      </c>
      <c r="C878" s="48" t="s">
        <v>74</v>
      </c>
      <c r="D878" s="49" t="s">
        <v>75</v>
      </c>
      <c r="E878" s="53">
        <v>11762.66</v>
      </c>
      <c r="F878" s="48" t="s">
        <v>76</v>
      </c>
      <c r="G878" s="48" t="s">
        <v>1876</v>
      </c>
      <c r="H878" s="48" t="s">
        <v>95</v>
      </c>
      <c r="I878" s="48" t="s">
        <v>1153</v>
      </c>
      <c r="J878" s="51"/>
      <c r="K878" s="48" t="s">
        <v>951</v>
      </c>
      <c r="L878" s="48" t="s">
        <v>80</v>
      </c>
      <c r="M878" s="48" t="s">
        <v>81</v>
      </c>
      <c r="N878" s="48" t="s">
        <v>952</v>
      </c>
      <c r="O878" s="48" t="s">
        <v>953</v>
      </c>
      <c r="P878" s="48" t="s">
        <v>1177</v>
      </c>
      <c r="Q878" s="48" t="s">
        <v>1178</v>
      </c>
      <c r="R878" s="48" t="s">
        <v>1179</v>
      </c>
      <c r="S878" s="48" t="s">
        <v>1180</v>
      </c>
      <c r="T878" s="48" t="s">
        <v>1181</v>
      </c>
      <c r="U878" s="48" t="s">
        <v>1182</v>
      </c>
      <c r="V878" s="52"/>
    </row>
    <row r="879" spans="1:22" ht="15" thickBot="1">
      <c r="A879" s="48" t="s">
        <v>1878</v>
      </c>
      <c r="B879" s="48" t="s">
        <v>20</v>
      </c>
      <c r="C879" s="48" t="s">
        <v>74</v>
      </c>
      <c r="D879" s="49" t="s">
        <v>75</v>
      </c>
      <c r="E879" s="53">
        <v>19809.03</v>
      </c>
      <c r="F879" s="48" t="s">
        <v>76</v>
      </c>
      <c r="G879" s="48" t="s">
        <v>1184</v>
      </c>
      <c r="H879" s="48" t="s">
        <v>95</v>
      </c>
      <c r="I879" s="48" t="s">
        <v>1153</v>
      </c>
      <c r="J879" s="51"/>
      <c r="K879" s="48" t="s">
        <v>951</v>
      </c>
      <c r="L879" s="48" t="s">
        <v>80</v>
      </c>
      <c r="M879" s="48" t="s">
        <v>81</v>
      </c>
      <c r="N879" s="48" t="s">
        <v>952</v>
      </c>
      <c r="O879" s="48" t="s">
        <v>953</v>
      </c>
      <c r="P879" s="48" t="s">
        <v>1177</v>
      </c>
      <c r="Q879" s="48" t="s">
        <v>1178</v>
      </c>
      <c r="R879" s="48" t="s">
        <v>1179</v>
      </c>
      <c r="S879" s="48" t="s">
        <v>1180</v>
      </c>
      <c r="T879" s="48" t="s">
        <v>1181</v>
      </c>
      <c r="U879" s="48" t="s">
        <v>1182</v>
      </c>
      <c r="V879" s="52"/>
    </row>
    <row r="880" spans="1:22" ht="15" thickBot="1">
      <c r="A880" s="48" t="s">
        <v>1879</v>
      </c>
      <c r="B880" s="48" t="s">
        <v>20</v>
      </c>
      <c r="C880" s="48" t="s">
        <v>74</v>
      </c>
      <c r="D880" s="49" t="s">
        <v>75</v>
      </c>
      <c r="E880" s="53">
        <v>21291.4</v>
      </c>
      <c r="F880" s="48" t="s">
        <v>76</v>
      </c>
      <c r="G880" s="48" t="s">
        <v>1880</v>
      </c>
      <c r="H880" s="48" t="s">
        <v>95</v>
      </c>
      <c r="I880" s="48" t="s">
        <v>1424</v>
      </c>
      <c r="J880" s="51"/>
      <c r="K880" s="48" t="s">
        <v>1044</v>
      </c>
      <c r="L880" s="48" t="s">
        <v>80</v>
      </c>
      <c r="M880" s="48" t="s">
        <v>81</v>
      </c>
      <c r="N880" s="48" t="s">
        <v>952</v>
      </c>
      <c r="O880" s="48" t="s">
        <v>953</v>
      </c>
      <c r="P880" s="48" t="s">
        <v>1177</v>
      </c>
      <c r="Q880" s="48" t="s">
        <v>1178</v>
      </c>
      <c r="R880" s="48" t="s">
        <v>1881</v>
      </c>
      <c r="S880" s="48" t="s">
        <v>1882</v>
      </c>
      <c r="T880" s="48" t="s">
        <v>1883</v>
      </c>
      <c r="U880" s="48" t="s">
        <v>1884</v>
      </c>
      <c r="V880" s="52"/>
    </row>
    <row r="881" spans="1:22" ht="15" thickBot="1">
      <c r="A881" s="48" t="s">
        <v>1885</v>
      </c>
      <c r="B881" s="48" t="s">
        <v>20</v>
      </c>
      <c r="C881" s="48" t="s">
        <v>74</v>
      </c>
      <c r="D881" s="49" t="s">
        <v>75</v>
      </c>
      <c r="E881" s="53">
        <v>88888.51</v>
      </c>
      <c r="F881" s="48" t="s">
        <v>76</v>
      </c>
      <c r="G881" s="48" t="s">
        <v>1886</v>
      </c>
      <c r="H881" s="48" t="s">
        <v>186</v>
      </c>
      <c r="I881" s="48" t="s">
        <v>96</v>
      </c>
      <c r="J881" s="51"/>
      <c r="K881" s="51"/>
      <c r="L881" s="48" t="s">
        <v>80</v>
      </c>
      <c r="M881" s="48" t="s">
        <v>81</v>
      </c>
      <c r="N881" s="48" t="s">
        <v>1195</v>
      </c>
      <c r="O881" s="48" t="s">
        <v>1196</v>
      </c>
      <c r="P881" s="48" t="s">
        <v>1197</v>
      </c>
      <c r="Q881" s="48" t="s">
        <v>1198</v>
      </c>
      <c r="R881" s="48" t="s">
        <v>1887</v>
      </c>
      <c r="S881" s="48" t="s">
        <v>1888</v>
      </c>
      <c r="T881" s="48" t="s">
        <v>1889</v>
      </c>
      <c r="U881" s="48" t="s">
        <v>1890</v>
      </c>
      <c r="V881" s="52"/>
    </row>
    <row r="882" spans="1:22" ht="15" thickBot="1">
      <c r="A882" s="48" t="s">
        <v>1193</v>
      </c>
      <c r="B882" s="48" t="s">
        <v>20</v>
      </c>
      <c r="C882" s="48" t="s">
        <v>74</v>
      </c>
      <c r="D882" s="49" t="s">
        <v>75</v>
      </c>
      <c r="E882" s="53">
        <v>13789.53</v>
      </c>
      <c r="F882" s="48" t="s">
        <v>76</v>
      </c>
      <c r="G882" s="48" t="s">
        <v>1194</v>
      </c>
      <c r="H882" s="48" t="s">
        <v>113</v>
      </c>
      <c r="I882" s="48" t="s">
        <v>99</v>
      </c>
      <c r="J882" s="51"/>
      <c r="K882" s="51"/>
      <c r="L882" s="48" t="s">
        <v>80</v>
      </c>
      <c r="M882" s="48" t="s">
        <v>81</v>
      </c>
      <c r="N882" s="48" t="s">
        <v>1195</v>
      </c>
      <c r="O882" s="48" t="s">
        <v>1196</v>
      </c>
      <c r="P882" s="48" t="s">
        <v>1197</v>
      </c>
      <c r="Q882" s="48" t="s">
        <v>1198</v>
      </c>
      <c r="R882" s="48" t="s">
        <v>1199</v>
      </c>
      <c r="S882" s="48" t="s">
        <v>1200</v>
      </c>
      <c r="T882" s="48" t="s">
        <v>1201</v>
      </c>
      <c r="U882" s="48" t="s">
        <v>6</v>
      </c>
      <c r="V882" s="52"/>
    </row>
    <row r="883" spans="1:22" ht="15" thickBot="1">
      <c r="A883" s="48" t="s">
        <v>1891</v>
      </c>
      <c r="B883" s="48" t="s">
        <v>20</v>
      </c>
      <c r="C883" s="48" t="s">
        <v>74</v>
      </c>
      <c r="D883" s="49" t="s">
        <v>75</v>
      </c>
      <c r="E883" s="53">
        <v>106377.24</v>
      </c>
      <c r="F883" s="48" t="s">
        <v>76</v>
      </c>
      <c r="G883" s="48" t="s">
        <v>1194</v>
      </c>
      <c r="H883" s="48" t="s">
        <v>95</v>
      </c>
      <c r="I883" s="48" t="s">
        <v>279</v>
      </c>
      <c r="J883" s="51"/>
      <c r="K883" s="51"/>
      <c r="L883" s="48" t="s">
        <v>80</v>
      </c>
      <c r="M883" s="48" t="s">
        <v>81</v>
      </c>
      <c r="N883" s="48" t="s">
        <v>1195</v>
      </c>
      <c r="O883" s="48" t="s">
        <v>1196</v>
      </c>
      <c r="P883" s="48" t="s">
        <v>1197</v>
      </c>
      <c r="Q883" s="48" t="s">
        <v>1198</v>
      </c>
      <c r="R883" s="48" t="s">
        <v>1199</v>
      </c>
      <c r="S883" s="48" t="s">
        <v>1200</v>
      </c>
      <c r="T883" s="48" t="s">
        <v>1201</v>
      </c>
      <c r="U883" s="48" t="s">
        <v>6</v>
      </c>
      <c r="V883" s="52"/>
    </row>
    <row r="884" spans="1:22" ht="15" thickBot="1">
      <c r="A884" s="48" t="s">
        <v>1892</v>
      </c>
      <c r="B884" s="48" t="s">
        <v>20</v>
      </c>
      <c r="C884" s="48" t="s">
        <v>74</v>
      </c>
      <c r="D884" s="49" t="s">
        <v>75</v>
      </c>
      <c r="E884" s="53">
        <v>81074.75</v>
      </c>
      <c r="F884" s="48" t="s">
        <v>76</v>
      </c>
      <c r="G884" s="48" t="s">
        <v>1893</v>
      </c>
      <c r="H884" s="48" t="s">
        <v>95</v>
      </c>
      <c r="I884" s="48" t="s">
        <v>777</v>
      </c>
      <c r="J884" s="51"/>
      <c r="K884" s="51"/>
      <c r="L884" s="48" t="s">
        <v>80</v>
      </c>
      <c r="M884" s="48" t="s">
        <v>81</v>
      </c>
      <c r="N884" s="48" t="s">
        <v>1195</v>
      </c>
      <c r="O884" s="48" t="s">
        <v>1196</v>
      </c>
      <c r="P884" s="48" t="s">
        <v>1197</v>
      </c>
      <c r="Q884" s="48" t="s">
        <v>1198</v>
      </c>
      <c r="R884" s="48" t="s">
        <v>1894</v>
      </c>
      <c r="S884" s="48" t="s">
        <v>1895</v>
      </c>
      <c r="T884" s="48" t="s">
        <v>1896</v>
      </c>
      <c r="U884" s="48" t="s">
        <v>1895</v>
      </c>
      <c r="V884" s="52"/>
    </row>
    <row r="885" spans="1:22" ht="15" thickBot="1">
      <c r="A885" s="48" t="s">
        <v>1897</v>
      </c>
      <c r="B885" s="48" t="s">
        <v>20</v>
      </c>
      <c r="C885" s="48" t="s">
        <v>74</v>
      </c>
      <c r="D885" s="49" t="s">
        <v>75</v>
      </c>
      <c r="E885" s="53">
        <v>41946.34</v>
      </c>
      <c r="F885" s="48" t="s">
        <v>709</v>
      </c>
      <c r="G885" s="48" t="s">
        <v>1898</v>
      </c>
      <c r="H885" s="48" t="s">
        <v>95</v>
      </c>
      <c r="I885" s="48" t="s">
        <v>130</v>
      </c>
      <c r="J885" s="51"/>
      <c r="K885" s="51"/>
      <c r="L885" s="48" t="s">
        <v>80</v>
      </c>
      <c r="M885" s="48" t="s">
        <v>81</v>
      </c>
      <c r="N885" s="48" t="s">
        <v>1195</v>
      </c>
      <c r="O885" s="48" t="s">
        <v>1196</v>
      </c>
      <c r="P885" s="48" t="s">
        <v>1204</v>
      </c>
      <c r="Q885" s="48" t="s">
        <v>981</v>
      </c>
      <c r="R885" s="48" t="s">
        <v>1205</v>
      </c>
      <c r="S885" s="48" t="s">
        <v>981</v>
      </c>
      <c r="T885" s="48" t="s">
        <v>1206</v>
      </c>
      <c r="U885" s="48" t="s">
        <v>1207</v>
      </c>
      <c r="V885" s="52"/>
    </row>
    <row r="886" spans="1:22" ht="15" thickBot="1">
      <c r="A886" s="48" t="s">
        <v>1899</v>
      </c>
      <c r="B886" s="48" t="s">
        <v>20</v>
      </c>
      <c r="C886" s="48" t="s">
        <v>74</v>
      </c>
      <c r="D886" s="49" t="s">
        <v>75</v>
      </c>
      <c r="E886" s="50">
        <v>0</v>
      </c>
      <c r="F886" s="48" t="s">
        <v>76</v>
      </c>
      <c r="G886" s="48" t="s">
        <v>1203</v>
      </c>
      <c r="H886" s="48" t="s">
        <v>382</v>
      </c>
      <c r="I886" s="48" t="s">
        <v>698</v>
      </c>
      <c r="J886" s="51"/>
      <c r="K886" s="51"/>
      <c r="L886" s="48" t="s">
        <v>80</v>
      </c>
      <c r="M886" s="48" t="s">
        <v>81</v>
      </c>
      <c r="N886" s="48" t="s">
        <v>1195</v>
      </c>
      <c r="O886" s="48" t="s">
        <v>1196</v>
      </c>
      <c r="P886" s="48" t="s">
        <v>1204</v>
      </c>
      <c r="Q886" s="48" t="s">
        <v>981</v>
      </c>
      <c r="R886" s="48" t="s">
        <v>1205</v>
      </c>
      <c r="S886" s="48" t="s">
        <v>981</v>
      </c>
      <c r="T886" s="48" t="s">
        <v>1206</v>
      </c>
      <c r="U886" s="48" t="s">
        <v>1207</v>
      </c>
      <c r="V886" s="52"/>
    </row>
    <row r="887" spans="1:22" ht="15" thickBot="1">
      <c r="A887" s="48" t="s">
        <v>1900</v>
      </c>
      <c r="B887" s="48" t="s">
        <v>20</v>
      </c>
      <c r="C887" s="48" t="s">
        <v>74</v>
      </c>
      <c r="D887" s="49" t="s">
        <v>75</v>
      </c>
      <c r="E887" s="50">
        <v>0</v>
      </c>
      <c r="F887" s="48" t="s">
        <v>76</v>
      </c>
      <c r="G887" s="48" t="s">
        <v>1203</v>
      </c>
      <c r="H887" s="48" t="s">
        <v>384</v>
      </c>
      <c r="I887" s="48" t="s">
        <v>698</v>
      </c>
      <c r="J887" s="51"/>
      <c r="K887" s="51"/>
      <c r="L887" s="48" t="s">
        <v>80</v>
      </c>
      <c r="M887" s="48" t="s">
        <v>81</v>
      </c>
      <c r="N887" s="48" t="s">
        <v>1195</v>
      </c>
      <c r="O887" s="48" t="s">
        <v>1196</v>
      </c>
      <c r="P887" s="48" t="s">
        <v>1204</v>
      </c>
      <c r="Q887" s="48" t="s">
        <v>981</v>
      </c>
      <c r="R887" s="48" t="s">
        <v>1205</v>
      </c>
      <c r="S887" s="48" t="s">
        <v>981</v>
      </c>
      <c r="T887" s="48" t="s">
        <v>1206</v>
      </c>
      <c r="U887" s="48" t="s">
        <v>1207</v>
      </c>
      <c r="V887" s="52"/>
    </row>
    <row r="888" spans="1:22" ht="15" thickBot="1">
      <c r="A888" s="48" t="s">
        <v>1901</v>
      </c>
      <c r="B888" s="48" t="s">
        <v>20</v>
      </c>
      <c r="C888" s="48" t="s">
        <v>74</v>
      </c>
      <c r="D888" s="49" t="s">
        <v>75</v>
      </c>
      <c r="E888" s="50">
        <v>0</v>
      </c>
      <c r="F888" s="48" t="s">
        <v>76</v>
      </c>
      <c r="G888" s="48" t="s">
        <v>1203</v>
      </c>
      <c r="H888" s="48" t="s">
        <v>1041</v>
      </c>
      <c r="I888" s="48" t="s">
        <v>698</v>
      </c>
      <c r="J888" s="51"/>
      <c r="K888" s="51"/>
      <c r="L888" s="48" t="s">
        <v>80</v>
      </c>
      <c r="M888" s="48" t="s">
        <v>81</v>
      </c>
      <c r="N888" s="48" t="s">
        <v>1195</v>
      </c>
      <c r="O888" s="48" t="s">
        <v>1196</v>
      </c>
      <c r="P888" s="48" t="s">
        <v>1204</v>
      </c>
      <c r="Q888" s="48" t="s">
        <v>981</v>
      </c>
      <c r="R888" s="48" t="s">
        <v>1205</v>
      </c>
      <c r="S888" s="48" t="s">
        <v>981</v>
      </c>
      <c r="T888" s="48" t="s">
        <v>1206</v>
      </c>
      <c r="U888" s="48" t="s">
        <v>1207</v>
      </c>
      <c r="V888" s="52"/>
    </row>
    <row r="889" spans="1:22" ht="15" thickBot="1">
      <c r="A889" s="48" t="s">
        <v>1902</v>
      </c>
      <c r="B889" s="48" t="s">
        <v>20</v>
      </c>
      <c r="C889" s="48" t="s">
        <v>74</v>
      </c>
      <c r="D889" s="49" t="s">
        <v>75</v>
      </c>
      <c r="E889" s="53">
        <v>94021.92</v>
      </c>
      <c r="F889" s="48" t="s">
        <v>76</v>
      </c>
      <c r="G889" s="48" t="s">
        <v>1203</v>
      </c>
      <c r="H889" s="48" t="s">
        <v>95</v>
      </c>
      <c r="I889" s="48" t="s">
        <v>130</v>
      </c>
      <c r="J889" s="51"/>
      <c r="K889" s="51"/>
      <c r="L889" s="48" t="s">
        <v>80</v>
      </c>
      <c r="M889" s="48" t="s">
        <v>81</v>
      </c>
      <c r="N889" s="48" t="s">
        <v>1195</v>
      </c>
      <c r="O889" s="48" t="s">
        <v>1196</v>
      </c>
      <c r="P889" s="48" t="s">
        <v>1204</v>
      </c>
      <c r="Q889" s="48" t="s">
        <v>981</v>
      </c>
      <c r="R889" s="48" t="s">
        <v>1205</v>
      </c>
      <c r="S889" s="48" t="s">
        <v>981</v>
      </c>
      <c r="T889" s="48" t="s">
        <v>1206</v>
      </c>
      <c r="U889" s="48" t="s">
        <v>1207</v>
      </c>
      <c r="V889" s="52"/>
    </row>
    <row r="890" spans="1:22" ht="15" thickBot="1">
      <c r="A890" s="48" t="s">
        <v>1252</v>
      </c>
      <c r="B890" s="48" t="s">
        <v>20</v>
      </c>
      <c r="C890" s="48" t="s">
        <v>74</v>
      </c>
      <c r="D890" s="49" t="s">
        <v>75</v>
      </c>
      <c r="E890" s="53">
        <v>47003.68</v>
      </c>
      <c r="F890" s="48" t="s">
        <v>76</v>
      </c>
      <c r="G890" s="48" t="s">
        <v>1903</v>
      </c>
      <c r="H890" s="48" t="s">
        <v>95</v>
      </c>
      <c r="I890" s="48" t="s">
        <v>130</v>
      </c>
      <c r="J890" s="51"/>
      <c r="K890" s="51"/>
      <c r="L890" s="48" t="s">
        <v>80</v>
      </c>
      <c r="M890" s="48" t="s">
        <v>81</v>
      </c>
      <c r="N890" s="48" t="s">
        <v>1195</v>
      </c>
      <c r="O890" s="48" t="s">
        <v>1196</v>
      </c>
      <c r="P890" s="48" t="s">
        <v>1204</v>
      </c>
      <c r="Q890" s="48" t="s">
        <v>981</v>
      </c>
      <c r="R890" s="48" t="s">
        <v>1213</v>
      </c>
      <c r="S890" s="48" t="s">
        <v>1214</v>
      </c>
      <c r="T890" s="48" t="s">
        <v>1904</v>
      </c>
      <c r="U890" s="48" t="s">
        <v>1905</v>
      </c>
      <c r="V890" s="52"/>
    </row>
    <row r="891" spans="1:22" ht="15" thickBot="1">
      <c r="A891" s="48" t="s">
        <v>1906</v>
      </c>
      <c r="B891" s="48" t="s">
        <v>20</v>
      </c>
      <c r="C891" s="48" t="s">
        <v>74</v>
      </c>
      <c r="D891" s="49" t="s">
        <v>75</v>
      </c>
      <c r="E891" s="50">
        <v>122894</v>
      </c>
      <c r="F891" s="48" t="s">
        <v>76</v>
      </c>
      <c r="G891" s="48" t="s">
        <v>1907</v>
      </c>
      <c r="H891" s="48" t="s">
        <v>703</v>
      </c>
      <c r="I891" s="48" t="s">
        <v>704</v>
      </c>
      <c r="J891" s="51"/>
      <c r="K891" s="51"/>
      <c r="L891" s="48" t="s">
        <v>80</v>
      </c>
      <c r="M891" s="48" t="s">
        <v>81</v>
      </c>
      <c r="N891" s="48" t="s">
        <v>1195</v>
      </c>
      <c r="O891" s="48" t="s">
        <v>1196</v>
      </c>
      <c r="P891" s="48" t="s">
        <v>1204</v>
      </c>
      <c r="Q891" s="48" t="s">
        <v>981</v>
      </c>
      <c r="R891" s="48" t="s">
        <v>1213</v>
      </c>
      <c r="S891" s="48" t="s">
        <v>1214</v>
      </c>
      <c r="T891" s="48" t="s">
        <v>1908</v>
      </c>
      <c r="U891" s="48" t="s">
        <v>1909</v>
      </c>
      <c r="V891" s="52"/>
    </row>
    <row r="892" spans="1:22" ht="15" thickBot="1">
      <c r="A892" s="48" t="s">
        <v>1910</v>
      </c>
      <c r="B892" s="48" t="s">
        <v>20</v>
      </c>
      <c r="C892" s="48" t="s">
        <v>74</v>
      </c>
      <c r="D892" s="49" t="s">
        <v>75</v>
      </c>
      <c r="E892" s="53">
        <v>64918.94</v>
      </c>
      <c r="F892" s="48" t="s">
        <v>76</v>
      </c>
      <c r="G892" s="48" t="s">
        <v>1907</v>
      </c>
      <c r="H892" s="48" t="s">
        <v>95</v>
      </c>
      <c r="I892" s="48" t="s">
        <v>704</v>
      </c>
      <c r="J892" s="51"/>
      <c r="K892" s="51"/>
      <c r="L892" s="48" t="s">
        <v>80</v>
      </c>
      <c r="M892" s="48" t="s">
        <v>81</v>
      </c>
      <c r="N892" s="48" t="s">
        <v>1195</v>
      </c>
      <c r="O892" s="48" t="s">
        <v>1196</v>
      </c>
      <c r="P892" s="48" t="s">
        <v>1204</v>
      </c>
      <c r="Q892" s="48" t="s">
        <v>981</v>
      </c>
      <c r="R892" s="48" t="s">
        <v>1213</v>
      </c>
      <c r="S892" s="48" t="s">
        <v>1214</v>
      </c>
      <c r="T892" s="48" t="s">
        <v>1908</v>
      </c>
      <c r="U892" s="48" t="s">
        <v>1909</v>
      </c>
      <c r="V892" s="52"/>
    </row>
    <row r="893" spans="1:22" ht="15" thickBot="1">
      <c r="A893" s="48" t="s">
        <v>1911</v>
      </c>
      <c r="B893" s="48" t="s">
        <v>20</v>
      </c>
      <c r="C893" s="48" t="s">
        <v>74</v>
      </c>
      <c r="D893" s="49" t="s">
        <v>75</v>
      </c>
      <c r="E893" s="53">
        <v>69365.179999999993</v>
      </c>
      <c r="F893" s="48" t="s">
        <v>76</v>
      </c>
      <c r="G893" s="48" t="s">
        <v>1212</v>
      </c>
      <c r="H893" s="48" t="s">
        <v>258</v>
      </c>
      <c r="I893" s="48" t="s">
        <v>503</v>
      </c>
      <c r="J893" s="51"/>
      <c r="K893" s="51"/>
      <c r="L893" s="48" t="s">
        <v>80</v>
      </c>
      <c r="M893" s="48" t="s">
        <v>81</v>
      </c>
      <c r="N893" s="48" t="s">
        <v>1195</v>
      </c>
      <c r="O893" s="48" t="s">
        <v>1196</v>
      </c>
      <c r="P893" s="48" t="s">
        <v>1204</v>
      </c>
      <c r="Q893" s="48" t="s">
        <v>981</v>
      </c>
      <c r="R893" s="48" t="s">
        <v>1213</v>
      </c>
      <c r="S893" s="48" t="s">
        <v>1214</v>
      </c>
      <c r="T893" s="48" t="s">
        <v>1215</v>
      </c>
      <c r="U893" s="48" t="s">
        <v>1216</v>
      </c>
      <c r="V893" s="52"/>
    </row>
    <row r="894" spans="1:22" ht="15" thickBot="1">
      <c r="A894" s="48" t="s">
        <v>1211</v>
      </c>
      <c r="B894" s="48" t="s">
        <v>20</v>
      </c>
      <c r="C894" s="48" t="s">
        <v>74</v>
      </c>
      <c r="D894" s="49" t="s">
        <v>75</v>
      </c>
      <c r="E894" s="53">
        <v>110020.29</v>
      </c>
      <c r="F894" s="48" t="s">
        <v>76</v>
      </c>
      <c r="G894" s="48" t="s">
        <v>1212</v>
      </c>
      <c r="H894" s="48" t="s">
        <v>258</v>
      </c>
      <c r="I894" s="48" t="s">
        <v>503</v>
      </c>
      <c r="J894" s="51"/>
      <c r="K894" s="51"/>
      <c r="L894" s="48" t="s">
        <v>80</v>
      </c>
      <c r="M894" s="48" t="s">
        <v>81</v>
      </c>
      <c r="N894" s="48" t="s">
        <v>1195</v>
      </c>
      <c r="O894" s="48" t="s">
        <v>1196</v>
      </c>
      <c r="P894" s="48" t="s">
        <v>1204</v>
      </c>
      <c r="Q894" s="48" t="s">
        <v>981</v>
      </c>
      <c r="R894" s="48" t="s">
        <v>1213</v>
      </c>
      <c r="S894" s="48" t="s">
        <v>1214</v>
      </c>
      <c r="T894" s="48" t="s">
        <v>1215</v>
      </c>
      <c r="U894" s="48" t="s">
        <v>1216</v>
      </c>
      <c r="V894" s="52"/>
    </row>
    <row r="895" spans="1:22" ht="15" thickBot="1">
      <c r="A895" s="48" t="s">
        <v>1912</v>
      </c>
      <c r="B895" s="48" t="s">
        <v>20</v>
      </c>
      <c r="C895" s="48" t="s">
        <v>74</v>
      </c>
      <c r="D895" s="49" t="s">
        <v>75</v>
      </c>
      <c r="E895" s="53">
        <v>116251.08</v>
      </c>
      <c r="F895" s="48" t="s">
        <v>76</v>
      </c>
      <c r="G895" s="48" t="s">
        <v>1219</v>
      </c>
      <c r="H895" s="48" t="s">
        <v>258</v>
      </c>
      <c r="I895" s="48" t="s">
        <v>1913</v>
      </c>
      <c r="J895" s="51"/>
      <c r="K895" s="51"/>
      <c r="L895" s="48" t="s">
        <v>80</v>
      </c>
      <c r="M895" s="48" t="s">
        <v>81</v>
      </c>
      <c r="N895" s="48" t="s">
        <v>1195</v>
      </c>
      <c r="O895" s="48" t="s">
        <v>1196</v>
      </c>
      <c r="P895" s="48" t="s">
        <v>1204</v>
      </c>
      <c r="Q895" s="48" t="s">
        <v>981</v>
      </c>
      <c r="R895" s="48" t="s">
        <v>1213</v>
      </c>
      <c r="S895" s="48" t="s">
        <v>1214</v>
      </c>
      <c r="T895" s="48" t="s">
        <v>1221</v>
      </c>
      <c r="U895" s="48" t="s">
        <v>1222</v>
      </c>
      <c r="V895" s="52"/>
    </row>
    <row r="896" spans="1:22" ht="15" thickBot="1">
      <c r="A896" s="48" t="s">
        <v>1914</v>
      </c>
      <c r="B896" s="48" t="s">
        <v>20</v>
      </c>
      <c r="C896" s="48" t="s">
        <v>74</v>
      </c>
      <c r="D896" s="49" t="s">
        <v>75</v>
      </c>
      <c r="E896" s="53">
        <v>142412.79999999999</v>
      </c>
      <c r="F896" s="48" t="s">
        <v>76</v>
      </c>
      <c r="G896" s="48" t="s">
        <v>1219</v>
      </c>
      <c r="H896" s="48" t="s">
        <v>258</v>
      </c>
      <c r="I896" s="48" t="s">
        <v>1220</v>
      </c>
      <c r="J896" s="51"/>
      <c r="K896" s="51"/>
      <c r="L896" s="48" t="s">
        <v>80</v>
      </c>
      <c r="M896" s="48" t="s">
        <v>81</v>
      </c>
      <c r="N896" s="48" t="s">
        <v>1195</v>
      </c>
      <c r="O896" s="48" t="s">
        <v>1196</v>
      </c>
      <c r="P896" s="48" t="s">
        <v>1204</v>
      </c>
      <c r="Q896" s="48" t="s">
        <v>981</v>
      </c>
      <c r="R896" s="48" t="s">
        <v>1213</v>
      </c>
      <c r="S896" s="48" t="s">
        <v>1214</v>
      </c>
      <c r="T896" s="48" t="s">
        <v>1221</v>
      </c>
      <c r="U896" s="48" t="s">
        <v>1222</v>
      </c>
      <c r="V896" s="52"/>
    </row>
    <row r="897" spans="1:22" ht="15" thickBot="1">
      <c r="A897" s="48" t="s">
        <v>1915</v>
      </c>
      <c r="B897" s="48" t="s">
        <v>20</v>
      </c>
      <c r="C897" s="48" t="s">
        <v>74</v>
      </c>
      <c r="D897" s="49" t="s">
        <v>75</v>
      </c>
      <c r="E897" s="53">
        <v>134815.62</v>
      </c>
      <c r="F897" s="48" t="s">
        <v>76</v>
      </c>
      <c r="G897" s="48" t="s">
        <v>1219</v>
      </c>
      <c r="H897" s="48" t="s">
        <v>258</v>
      </c>
      <c r="I897" s="48" t="s">
        <v>676</v>
      </c>
      <c r="J897" s="51"/>
      <c r="K897" s="51"/>
      <c r="L897" s="48" t="s">
        <v>80</v>
      </c>
      <c r="M897" s="48" t="s">
        <v>81</v>
      </c>
      <c r="N897" s="48" t="s">
        <v>1195</v>
      </c>
      <c r="O897" s="48" t="s">
        <v>1196</v>
      </c>
      <c r="P897" s="48" t="s">
        <v>1204</v>
      </c>
      <c r="Q897" s="48" t="s">
        <v>981</v>
      </c>
      <c r="R897" s="48" t="s">
        <v>1213</v>
      </c>
      <c r="S897" s="48" t="s">
        <v>1214</v>
      </c>
      <c r="T897" s="48" t="s">
        <v>1221</v>
      </c>
      <c r="U897" s="48" t="s">
        <v>1222</v>
      </c>
      <c r="V897" s="52"/>
    </row>
    <row r="898" spans="1:22" ht="15" thickBot="1">
      <c r="A898" s="48" t="s">
        <v>1916</v>
      </c>
      <c r="B898" s="48" t="s">
        <v>20</v>
      </c>
      <c r="C898" s="48" t="s">
        <v>74</v>
      </c>
      <c r="D898" s="49" t="s">
        <v>75</v>
      </c>
      <c r="E898" s="53">
        <v>157197.07999999999</v>
      </c>
      <c r="F898" s="48" t="s">
        <v>76</v>
      </c>
      <c r="G898" s="48" t="s">
        <v>1224</v>
      </c>
      <c r="H898" s="48" t="s">
        <v>258</v>
      </c>
      <c r="I898" s="48" t="s">
        <v>671</v>
      </c>
      <c r="J898" s="51"/>
      <c r="K898" s="51"/>
      <c r="L898" s="48" t="s">
        <v>80</v>
      </c>
      <c r="M898" s="48" t="s">
        <v>81</v>
      </c>
      <c r="N898" s="48" t="s">
        <v>1195</v>
      </c>
      <c r="O898" s="48" t="s">
        <v>1196</v>
      </c>
      <c r="P898" s="48" t="s">
        <v>1204</v>
      </c>
      <c r="Q898" s="48" t="s">
        <v>981</v>
      </c>
      <c r="R898" s="48" t="s">
        <v>1213</v>
      </c>
      <c r="S898" s="48" t="s">
        <v>1214</v>
      </c>
      <c r="T898" s="48" t="s">
        <v>1226</v>
      </c>
      <c r="U898" s="48" t="s">
        <v>1227</v>
      </c>
      <c r="V898" s="52"/>
    </row>
    <row r="899" spans="1:22" ht="15" thickBot="1">
      <c r="A899" s="48" t="s">
        <v>1917</v>
      </c>
      <c r="B899" s="48" t="s">
        <v>20</v>
      </c>
      <c r="C899" s="48" t="s">
        <v>74</v>
      </c>
      <c r="D899" s="49" t="s">
        <v>75</v>
      </c>
      <c r="E899" s="53">
        <v>6497.8</v>
      </c>
      <c r="F899" s="48" t="s">
        <v>1918</v>
      </c>
      <c r="G899" s="48" t="s">
        <v>1919</v>
      </c>
      <c r="H899" s="48" t="s">
        <v>95</v>
      </c>
      <c r="I899" s="48" t="s">
        <v>130</v>
      </c>
      <c r="J899" s="51"/>
      <c r="K899" s="51"/>
      <c r="L899" s="48" t="s">
        <v>80</v>
      </c>
      <c r="M899" s="48" t="s">
        <v>81</v>
      </c>
      <c r="N899" s="48" t="s">
        <v>1195</v>
      </c>
      <c r="O899" s="48" t="s">
        <v>1196</v>
      </c>
      <c r="P899" s="48" t="s">
        <v>1204</v>
      </c>
      <c r="Q899" s="48" t="s">
        <v>981</v>
      </c>
      <c r="R899" s="48" t="s">
        <v>1213</v>
      </c>
      <c r="S899" s="48" t="s">
        <v>1214</v>
      </c>
      <c r="T899" s="48" t="s">
        <v>1920</v>
      </c>
      <c r="U899" s="48" t="s">
        <v>1905</v>
      </c>
      <c r="V899" s="52"/>
    </row>
    <row r="900" spans="1:22" ht="15" thickBot="1">
      <c r="A900" s="48" t="s">
        <v>1921</v>
      </c>
      <c r="B900" s="48" t="s">
        <v>20</v>
      </c>
      <c r="C900" s="48" t="s">
        <v>74</v>
      </c>
      <c r="D900" s="49" t="s">
        <v>75</v>
      </c>
      <c r="E900" s="53">
        <v>32050.49</v>
      </c>
      <c r="F900" s="48" t="s">
        <v>596</v>
      </c>
      <c r="G900" s="48" t="s">
        <v>1922</v>
      </c>
      <c r="H900" s="48" t="s">
        <v>78</v>
      </c>
      <c r="I900" s="48" t="s">
        <v>130</v>
      </c>
      <c r="J900" s="48" t="s">
        <v>599</v>
      </c>
      <c r="K900" s="51"/>
      <c r="L900" s="48" t="s">
        <v>80</v>
      </c>
      <c r="M900" s="48" t="s">
        <v>81</v>
      </c>
      <c r="N900" s="48" t="s">
        <v>1195</v>
      </c>
      <c r="O900" s="48" t="s">
        <v>1196</v>
      </c>
      <c r="P900" s="48" t="s">
        <v>1204</v>
      </c>
      <c r="Q900" s="48" t="s">
        <v>981</v>
      </c>
      <c r="R900" s="48" t="s">
        <v>1246</v>
      </c>
      <c r="S900" s="48" t="s">
        <v>1247</v>
      </c>
      <c r="T900" s="48" t="s">
        <v>1248</v>
      </c>
      <c r="U900" s="48" t="s">
        <v>1249</v>
      </c>
      <c r="V900" s="52"/>
    </row>
    <row r="901" spans="1:22" ht="15" thickBot="1">
      <c r="A901" s="48" t="s">
        <v>1923</v>
      </c>
      <c r="B901" s="48" t="s">
        <v>20</v>
      </c>
      <c r="C901" s="48" t="s">
        <v>74</v>
      </c>
      <c r="D901" s="49" t="s">
        <v>75</v>
      </c>
      <c r="E901" s="53">
        <v>52985.55</v>
      </c>
      <c r="F901" s="48" t="s">
        <v>606</v>
      </c>
      <c r="G901" s="48" t="s">
        <v>1924</v>
      </c>
      <c r="H901" s="48" t="s">
        <v>839</v>
      </c>
      <c r="I901" s="48" t="s">
        <v>96</v>
      </c>
      <c r="J901" s="48" t="s">
        <v>1925</v>
      </c>
      <c r="K901" s="51"/>
      <c r="L901" s="48" t="s">
        <v>80</v>
      </c>
      <c r="M901" s="48" t="s">
        <v>81</v>
      </c>
      <c r="N901" s="48" t="s">
        <v>1195</v>
      </c>
      <c r="O901" s="48" t="s">
        <v>1196</v>
      </c>
      <c r="P901" s="48" t="s">
        <v>1204</v>
      </c>
      <c r="Q901" s="48" t="s">
        <v>981</v>
      </c>
      <c r="R901" s="48" t="s">
        <v>1246</v>
      </c>
      <c r="S901" s="48" t="s">
        <v>1247</v>
      </c>
      <c r="T901" s="48" t="s">
        <v>1248</v>
      </c>
      <c r="U901" s="48" t="s">
        <v>1249</v>
      </c>
      <c r="V901" s="52"/>
    </row>
    <row r="902" spans="1:22" ht="15" thickBot="1">
      <c r="A902" s="48" t="s">
        <v>1926</v>
      </c>
      <c r="B902" s="48" t="s">
        <v>20</v>
      </c>
      <c r="C902" s="48" t="s">
        <v>74</v>
      </c>
      <c r="D902" s="49" t="s">
        <v>75</v>
      </c>
      <c r="E902" s="53">
        <v>104644.26</v>
      </c>
      <c r="F902" s="48" t="s">
        <v>76</v>
      </c>
      <c r="G902" s="48" t="s">
        <v>1927</v>
      </c>
      <c r="H902" s="48" t="s">
        <v>258</v>
      </c>
      <c r="I902" s="48" t="s">
        <v>414</v>
      </c>
      <c r="J902" s="51"/>
      <c r="K902" s="51"/>
      <c r="L902" s="48" t="s">
        <v>80</v>
      </c>
      <c r="M902" s="48" t="s">
        <v>81</v>
      </c>
      <c r="N902" s="48" t="s">
        <v>1195</v>
      </c>
      <c r="O902" s="48" t="s">
        <v>1196</v>
      </c>
      <c r="P902" s="48" t="s">
        <v>1204</v>
      </c>
      <c r="Q902" s="48" t="s">
        <v>981</v>
      </c>
      <c r="R902" s="48" t="s">
        <v>1246</v>
      </c>
      <c r="S902" s="48" t="s">
        <v>1247</v>
      </c>
      <c r="T902" s="48" t="s">
        <v>1258</v>
      </c>
      <c r="U902" s="48" t="s">
        <v>1259</v>
      </c>
      <c r="V902" s="52"/>
    </row>
    <row r="903" spans="1:22" ht="15" thickBot="1">
      <c r="A903" s="48" t="s">
        <v>1928</v>
      </c>
      <c r="B903" s="48" t="s">
        <v>20</v>
      </c>
      <c r="C903" s="48" t="s">
        <v>74</v>
      </c>
      <c r="D903" s="49" t="s">
        <v>75</v>
      </c>
      <c r="E903" s="53">
        <v>53699.16</v>
      </c>
      <c r="F903" s="48" t="s">
        <v>76</v>
      </c>
      <c r="G903" s="48" t="s">
        <v>1929</v>
      </c>
      <c r="H903" s="48" t="s">
        <v>447</v>
      </c>
      <c r="I903" s="48" t="s">
        <v>130</v>
      </c>
      <c r="J903" s="51"/>
      <c r="K903" s="51"/>
      <c r="L903" s="48" t="s">
        <v>80</v>
      </c>
      <c r="M903" s="48" t="s">
        <v>81</v>
      </c>
      <c r="N903" s="48" t="s">
        <v>1195</v>
      </c>
      <c r="O903" s="48" t="s">
        <v>1196</v>
      </c>
      <c r="P903" s="48" t="s">
        <v>1204</v>
      </c>
      <c r="Q903" s="48" t="s">
        <v>981</v>
      </c>
      <c r="R903" s="48" t="s">
        <v>1246</v>
      </c>
      <c r="S903" s="48" t="s">
        <v>1247</v>
      </c>
      <c r="T903" s="48" t="s">
        <v>1258</v>
      </c>
      <c r="U903" s="48" t="s">
        <v>1259</v>
      </c>
      <c r="V903" s="52"/>
    </row>
    <row r="904" spans="1:22" ht="15" thickBot="1">
      <c r="A904" s="48" t="s">
        <v>1930</v>
      </c>
      <c r="B904" s="48" t="s">
        <v>20</v>
      </c>
      <c r="C904" s="48" t="s">
        <v>74</v>
      </c>
      <c r="D904" s="49" t="s">
        <v>75</v>
      </c>
      <c r="E904" s="50">
        <v>0</v>
      </c>
      <c r="F904" s="48" t="s">
        <v>76</v>
      </c>
      <c r="G904" s="48" t="s">
        <v>1266</v>
      </c>
      <c r="H904" s="48" t="s">
        <v>125</v>
      </c>
      <c r="I904" s="48" t="s">
        <v>1267</v>
      </c>
      <c r="J904" s="51"/>
      <c r="K904" s="51"/>
      <c r="L904" s="48" t="s">
        <v>80</v>
      </c>
      <c r="M904" s="48" t="s">
        <v>81</v>
      </c>
      <c r="N904" s="48" t="s">
        <v>1195</v>
      </c>
      <c r="O904" s="48" t="s">
        <v>1196</v>
      </c>
      <c r="P904" s="48" t="s">
        <v>1204</v>
      </c>
      <c r="Q904" s="48" t="s">
        <v>981</v>
      </c>
      <c r="R904" s="48" t="s">
        <v>1268</v>
      </c>
      <c r="S904" s="48" t="s">
        <v>1269</v>
      </c>
      <c r="T904" s="48" t="s">
        <v>1270</v>
      </c>
      <c r="U904" s="48" t="s">
        <v>1271</v>
      </c>
      <c r="V904" s="52"/>
    </row>
    <row r="905" spans="1:22" ht="15" thickBot="1">
      <c r="A905" s="48" t="s">
        <v>1931</v>
      </c>
      <c r="B905" s="48" t="s">
        <v>20</v>
      </c>
      <c r="C905" s="48" t="s">
        <v>74</v>
      </c>
      <c r="D905" s="49" t="s">
        <v>75</v>
      </c>
      <c r="E905" s="53">
        <v>164109.32</v>
      </c>
      <c r="F905" s="48" t="s">
        <v>76</v>
      </c>
      <c r="G905" s="48" t="s">
        <v>1278</v>
      </c>
      <c r="H905" s="48" t="s">
        <v>78</v>
      </c>
      <c r="I905" s="48" t="s">
        <v>1267</v>
      </c>
      <c r="J905" s="51"/>
      <c r="K905" s="51"/>
      <c r="L905" s="48" t="s">
        <v>80</v>
      </c>
      <c r="M905" s="48" t="s">
        <v>81</v>
      </c>
      <c r="N905" s="48" t="s">
        <v>1195</v>
      </c>
      <c r="O905" s="48" t="s">
        <v>1196</v>
      </c>
      <c r="P905" s="48" t="s">
        <v>1204</v>
      </c>
      <c r="Q905" s="48" t="s">
        <v>981</v>
      </c>
      <c r="R905" s="48" t="s">
        <v>1268</v>
      </c>
      <c r="S905" s="48" t="s">
        <v>1269</v>
      </c>
      <c r="T905" s="48" t="s">
        <v>1270</v>
      </c>
      <c r="U905" s="48" t="s">
        <v>1271</v>
      </c>
      <c r="V905" s="52"/>
    </row>
    <row r="906" spans="1:22" ht="15" thickBot="1">
      <c r="A906" s="48" t="s">
        <v>1932</v>
      </c>
      <c r="B906" s="48" t="s">
        <v>20</v>
      </c>
      <c r="C906" s="48" t="s">
        <v>74</v>
      </c>
      <c r="D906" s="49" t="s">
        <v>75</v>
      </c>
      <c r="E906" s="50">
        <v>0</v>
      </c>
      <c r="F906" s="48" t="s">
        <v>76</v>
      </c>
      <c r="G906" s="48" t="s">
        <v>1933</v>
      </c>
      <c r="H906" s="48" t="s">
        <v>125</v>
      </c>
      <c r="I906" s="48" t="s">
        <v>1267</v>
      </c>
      <c r="J906" s="51"/>
      <c r="K906" s="51"/>
      <c r="L906" s="48" t="s">
        <v>80</v>
      </c>
      <c r="M906" s="48" t="s">
        <v>81</v>
      </c>
      <c r="N906" s="48" t="s">
        <v>1195</v>
      </c>
      <c r="O906" s="48" t="s">
        <v>1196</v>
      </c>
      <c r="P906" s="48" t="s">
        <v>1204</v>
      </c>
      <c r="Q906" s="48" t="s">
        <v>981</v>
      </c>
      <c r="R906" s="48" t="s">
        <v>1268</v>
      </c>
      <c r="S906" s="48" t="s">
        <v>1269</v>
      </c>
      <c r="T906" s="48" t="s">
        <v>1270</v>
      </c>
      <c r="U906" s="48" t="s">
        <v>1271</v>
      </c>
      <c r="V906" s="52"/>
    </row>
    <row r="907" spans="1:22" ht="15" thickBot="1">
      <c r="A907" s="48" t="s">
        <v>1934</v>
      </c>
      <c r="B907" s="48" t="s">
        <v>20</v>
      </c>
      <c r="C907" s="48" t="s">
        <v>74</v>
      </c>
      <c r="D907" s="49" t="s">
        <v>75</v>
      </c>
      <c r="E907" s="50">
        <v>0</v>
      </c>
      <c r="F907" s="48" t="s">
        <v>76</v>
      </c>
      <c r="G907" s="48" t="s">
        <v>1280</v>
      </c>
      <c r="H907" s="48" t="s">
        <v>125</v>
      </c>
      <c r="I907" s="48" t="s">
        <v>1267</v>
      </c>
      <c r="J907" s="51"/>
      <c r="K907" s="51"/>
      <c r="L907" s="48" t="s">
        <v>80</v>
      </c>
      <c r="M907" s="48" t="s">
        <v>81</v>
      </c>
      <c r="N907" s="48" t="s">
        <v>1195</v>
      </c>
      <c r="O907" s="48" t="s">
        <v>1196</v>
      </c>
      <c r="P907" s="48" t="s">
        <v>1204</v>
      </c>
      <c r="Q907" s="48" t="s">
        <v>981</v>
      </c>
      <c r="R907" s="48" t="s">
        <v>1268</v>
      </c>
      <c r="S907" s="48" t="s">
        <v>1269</v>
      </c>
      <c r="T907" s="48" t="s">
        <v>1270</v>
      </c>
      <c r="U907" s="48" t="s">
        <v>1271</v>
      </c>
      <c r="V907" s="52"/>
    </row>
    <row r="908" spans="1:22" ht="15" thickBot="1">
      <c r="A908" s="48" t="s">
        <v>1935</v>
      </c>
      <c r="B908" s="48" t="s">
        <v>20</v>
      </c>
      <c r="C908" s="48" t="s">
        <v>74</v>
      </c>
      <c r="D908" s="49" t="s">
        <v>75</v>
      </c>
      <c r="E908" s="50">
        <v>0</v>
      </c>
      <c r="F908" s="48" t="s">
        <v>76</v>
      </c>
      <c r="G908" s="48" t="s">
        <v>1936</v>
      </c>
      <c r="H908" s="48" t="s">
        <v>125</v>
      </c>
      <c r="I908" s="48" t="s">
        <v>1267</v>
      </c>
      <c r="J908" s="51"/>
      <c r="K908" s="51"/>
      <c r="L908" s="48" t="s">
        <v>80</v>
      </c>
      <c r="M908" s="48" t="s">
        <v>81</v>
      </c>
      <c r="N908" s="48" t="s">
        <v>1195</v>
      </c>
      <c r="O908" s="48" t="s">
        <v>1196</v>
      </c>
      <c r="P908" s="48" t="s">
        <v>1204</v>
      </c>
      <c r="Q908" s="48" t="s">
        <v>981</v>
      </c>
      <c r="R908" s="48" t="s">
        <v>1268</v>
      </c>
      <c r="S908" s="48" t="s">
        <v>1269</v>
      </c>
      <c r="T908" s="48" t="s">
        <v>1270</v>
      </c>
      <c r="U908" s="48" t="s">
        <v>1271</v>
      </c>
      <c r="V908" s="52"/>
    </row>
    <row r="909" spans="1:22" ht="15" thickBot="1">
      <c r="A909" s="48" t="s">
        <v>1937</v>
      </c>
      <c r="B909" s="48" t="s">
        <v>20</v>
      </c>
      <c r="C909" s="48" t="s">
        <v>74</v>
      </c>
      <c r="D909" s="49" t="s">
        <v>75</v>
      </c>
      <c r="E909" s="53">
        <v>103701.3</v>
      </c>
      <c r="F909" s="48" t="s">
        <v>76</v>
      </c>
      <c r="G909" s="48" t="s">
        <v>1286</v>
      </c>
      <c r="H909" s="48" t="s">
        <v>447</v>
      </c>
      <c r="I909" s="48" t="s">
        <v>130</v>
      </c>
      <c r="J909" s="51"/>
      <c r="K909" s="51"/>
      <c r="L909" s="48" t="s">
        <v>80</v>
      </c>
      <c r="M909" s="48" t="s">
        <v>81</v>
      </c>
      <c r="N909" s="48" t="s">
        <v>1195</v>
      </c>
      <c r="O909" s="48" t="s">
        <v>1196</v>
      </c>
      <c r="P909" s="48" t="s">
        <v>1204</v>
      </c>
      <c r="Q909" s="48" t="s">
        <v>981</v>
      </c>
      <c r="R909" s="48" t="s">
        <v>1287</v>
      </c>
      <c r="S909" s="48" t="s">
        <v>1288</v>
      </c>
      <c r="T909" s="48" t="s">
        <v>1289</v>
      </c>
      <c r="U909" s="48" t="s">
        <v>1288</v>
      </c>
      <c r="V909" s="52"/>
    </row>
    <row r="910" spans="1:22" ht="15" thickBot="1">
      <c r="A910" s="48" t="s">
        <v>1938</v>
      </c>
      <c r="B910" s="48" t="s">
        <v>20</v>
      </c>
      <c r="C910" s="48" t="s">
        <v>74</v>
      </c>
      <c r="D910" s="49" t="s">
        <v>75</v>
      </c>
      <c r="E910" s="53">
        <v>37461.4</v>
      </c>
      <c r="F910" s="48" t="s">
        <v>76</v>
      </c>
      <c r="G910" s="48" t="s">
        <v>1321</v>
      </c>
      <c r="H910" s="48" t="s">
        <v>95</v>
      </c>
      <c r="I910" s="48" t="s">
        <v>752</v>
      </c>
      <c r="J910" s="51"/>
      <c r="K910" s="51"/>
      <c r="L910" s="48" t="s">
        <v>80</v>
      </c>
      <c r="M910" s="48" t="s">
        <v>81</v>
      </c>
      <c r="N910" s="48" t="s">
        <v>1195</v>
      </c>
      <c r="O910" s="48" t="s">
        <v>1196</v>
      </c>
      <c r="P910" s="48" t="s">
        <v>1312</v>
      </c>
      <c r="Q910" s="48" t="s">
        <v>1178</v>
      </c>
      <c r="R910" s="48" t="s">
        <v>1322</v>
      </c>
      <c r="S910" s="48" t="s">
        <v>1323</v>
      </c>
      <c r="T910" s="48" t="s">
        <v>1324</v>
      </c>
      <c r="U910" s="48" t="s">
        <v>1325</v>
      </c>
      <c r="V910" s="52"/>
    </row>
    <row r="911" spans="1:22" ht="15" thickBot="1">
      <c r="A911" s="48" t="s">
        <v>1939</v>
      </c>
      <c r="B911" s="48" t="s">
        <v>20</v>
      </c>
      <c r="C911" s="48" t="s">
        <v>74</v>
      </c>
      <c r="D911" s="49" t="s">
        <v>75</v>
      </c>
      <c r="E911" s="53">
        <v>36724.93</v>
      </c>
      <c r="F911" s="48" t="s">
        <v>76</v>
      </c>
      <c r="G911" s="48" t="s">
        <v>1940</v>
      </c>
      <c r="H911" s="48" t="s">
        <v>95</v>
      </c>
      <c r="I911" s="48" t="s">
        <v>96</v>
      </c>
      <c r="J911" s="51"/>
      <c r="K911" s="51"/>
      <c r="L911" s="48" t="s">
        <v>80</v>
      </c>
      <c r="M911" s="48" t="s">
        <v>81</v>
      </c>
      <c r="N911" s="48" t="s">
        <v>1195</v>
      </c>
      <c r="O911" s="48" t="s">
        <v>1196</v>
      </c>
      <c r="P911" s="48" t="s">
        <v>1312</v>
      </c>
      <c r="Q911" s="48" t="s">
        <v>1178</v>
      </c>
      <c r="R911" s="48" t="s">
        <v>1322</v>
      </c>
      <c r="S911" s="48" t="s">
        <v>1323</v>
      </c>
      <c r="T911" s="48" t="s">
        <v>1324</v>
      </c>
      <c r="U911" s="48" t="s">
        <v>1325</v>
      </c>
      <c r="V911" s="52"/>
    </row>
    <row r="912" spans="1:22" ht="15" thickBot="1">
      <c r="A912" s="48" t="s">
        <v>1941</v>
      </c>
      <c r="B912" s="48" t="s">
        <v>20</v>
      </c>
      <c r="C912" s="48" t="s">
        <v>74</v>
      </c>
      <c r="D912" s="49" t="s">
        <v>75</v>
      </c>
      <c r="E912" s="53">
        <v>6028.36</v>
      </c>
      <c r="F912" s="48" t="s">
        <v>76</v>
      </c>
      <c r="G912" s="48" t="s">
        <v>1940</v>
      </c>
      <c r="H912" s="48" t="s">
        <v>95</v>
      </c>
      <c r="I912" s="48" t="s">
        <v>1267</v>
      </c>
      <c r="J912" s="51"/>
      <c r="K912" s="51"/>
      <c r="L912" s="48" t="s">
        <v>80</v>
      </c>
      <c r="M912" s="48" t="s">
        <v>81</v>
      </c>
      <c r="N912" s="48" t="s">
        <v>1195</v>
      </c>
      <c r="O912" s="48" t="s">
        <v>1196</v>
      </c>
      <c r="P912" s="48" t="s">
        <v>1312</v>
      </c>
      <c r="Q912" s="48" t="s">
        <v>1178</v>
      </c>
      <c r="R912" s="48" t="s">
        <v>1322</v>
      </c>
      <c r="S912" s="48" t="s">
        <v>1323</v>
      </c>
      <c r="T912" s="48" t="s">
        <v>1324</v>
      </c>
      <c r="U912" s="48" t="s">
        <v>1325</v>
      </c>
      <c r="V912" s="52"/>
    </row>
    <row r="913" spans="1:22" ht="15" thickBot="1">
      <c r="A913" s="48" t="s">
        <v>1942</v>
      </c>
      <c r="B913" s="48" t="s">
        <v>20</v>
      </c>
      <c r="C913" s="48" t="s">
        <v>74</v>
      </c>
      <c r="D913" s="49" t="s">
        <v>75</v>
      </c>
      <c r="E913" s="53">
        <v>13119.31</v>
      </c>
      <c r="F913" s="48" t="s">
        <v>76</v>
      </c>
      <c r="G913" s="48" t="s">
        <v>1327</v>
      </c>
      <c r="H913" s="48" t="s">
        <v>95</v>
      </c>
      <c r="I913" s="48" t="s">
        <v>759</v>
      </c>
      <c r="J913" s="51"/>
      <c r="K913" s="51"/>
      <c r="L913" s="48" t="s">
        <v>80</v>
      </c>
      <c r="M913" s="48" t="s">
        <v>81</v>
      </c>
      <c r="N913" s="48" t="s">
        <v>1195</v>
      </c>
      <c r="O913" s="48" t="s">
        <v>1196</v>
      </c>
      <c r="P913" s="48" t="s">
        <v>1312</v>
      </c>
      <c r="Q913" s="48" t="s">
        <v>1178</v>
      </c>
      <c r="R913" s="48" t="s">
        <v>1322</v>
      </c>
      <c r="S913" s="48" t="s">
        <v>1323</v>
      </c>
      <c r="T913" s="48" t="s">
        <v>1324</v>
      </c>
      <c r="U913" s="48" t="s">
        <v>1325</v>
      </c>
      <c r="V913" s="52"/>
    </row>
    <row r="914" spans="1:22" ht="15" thickBot="1">
      <c r="A914" s="48" t="s">
        <v>1943</v>
      </c>
      <c r="B914" s="48" t="s">
        <v>20</v>
      </c>
      <c r="C914" s="48" t="s">
        <v>74</v>
      </c>
      <c r="D914" s="49" t="s">
        <v>75</v>
      </c>
      <c r="E914" s="53">
        <v>17643.990000000002</v>
      </c>
      <c r="F914" s="48" t="s">
        <v>76</v>
      </c>
      <c r="G914" s="48" t="s">
        <v>1327</v>
      </c>
      <c r="H914" s="48" t="s">
        <v>95</v>
      </c>
      <c r="I914" s="48" t="s">
        <v>1267</v>
      </c>
      <c r="J914" s="51"/>
      <c r="K914" s="51"/>
      <c r="L914" s="48" t="s">
        <v>80</v>
      </c>
      <c r="M914" s="48" t="s">
        <v>81</v>
      </c>
      <c r="N914" s="48" t="s">
        <v>1195</v>
      </c>
      <c r="O914" s="48" t="s">
        <v>1196</v>
      </c>
      <c r="P914" s="48" t="s">
        <v>1312</v>
      </c>
      <c r="Q914" s="48" t="s">
        <v>1178</v>
      </c>
      <c r="R914" s="48" t="s">
        <v>1322</v>
      </c>
      <c r="S914" s="48" t="s">
        <v>1323</v>
      </c>
      <c r="T914" s="48" t="s">
        <v>1324</v>
      </c>
      <c r="U914" s="48" t="s">
        <v>1325</v>
      </c>
      <c r="V914" s="52"/>
    </row>
    <row r="915" spans="1:22" ht="15" thickBot="1">
      <c r="A915" s="48" t="s">
        <v>1944</v>
      </c>
      <c r="B915" s="48" t="s">
        <v>20</v>
      </c>
      <c r="C915" s="48" t="s">
        <v>74</v>
      </c>
      <c r="D915" s="49" t="s">
        <v>75</v>
      </c>
      <c r="E915" s="50">
        <v>0</v>
      </c>
      <c r="F915" s="48" t="s">
        <v>1945</v>
      </c>
      <c r="G915" s="48" t="s">
        <v>1946</v>
      </c>
      <c r="H915" s="48" t="s">
        <v>125</v>
      </c>
      <c r="I915" s="48" t="s">
        <v>1947</v>
      </c>
      <c r="J915" s="51"/>
      <c r="K915" s="51"/>
      <c r="L915" s="48" t="s">
        <v>80</v>
      </c>
      <c r="M915" s="48" t="s">
        <v>81</v>
      </c>
      <c r="N915" s="48" t="s">
        <v>1195</v>
      </c>
      <c r="O915" s="48" t="s">
        <v>1196</v>
      </c>
      <c r="P915" s="48" t="s">
        <v>1335</v>
      </c>
      <c r="Q915" s="48" t="s">
        <v>1336</v>
      </c>
      <c r="R915" s="48" t="s">
        <v>1948</v>
      </c>
      <c r="S915" s="48" t="s">
        <v>1336</v>
      </c>
      <c r="T915" s="48" t="s">
        <v>1949</v>
      </c>
      <c r="U915" s="48" t="s">
        <v>1950</v>
      </c>
      <c r="V915" s="52"/>
    </row>
    <row r="916" spans="1:22" ht="15" thickBot="1">
      <c r="A916" s="48" t="s">
        <v>1951</v>
      </c>
      <c r="B916" s="48" t="s">
        <v>20</v>
      </c>
      <c r="C916" s="48" t="s">
        <v>74</v>
      </c>
      <c r="D916" s="49" t="s">
        <v>75</v>
      </c>
      <c r="E916" s="53">
        <v>87308.71</v>
      </c>
      <c r="F916" s="48" t="s">
        <v>76</v>
      </c>
      <c r="G916" s="48" t="s">
        <v>1952</v>
      </c>
      <c r="H916" s="48" t="s">
        <v>95</v>
      </c>
      <c r="I916" s="48" t="s">
        <v>130</v>
      </c>
      <c r="J916" s="51"/>
      <c r="K916" s="51"/>
      <c r="L916" s="48" t="s">
        <v>80</v>
      </c>
      <c r="M916" s="48" t="s">
        <v>81</v>
      </c>
      <c r="N916" s="48" t="s">
        <v>1195</v>
      </c>
      <c r="O916" s="48" t="s">
        <v>1196</v>
      </c>
      <c r="P916" s="48" t="s">
        <v>1335</v>
      </c>
      <c r="Q916" s="48" t="s">
        <v>1336</v>
      </c>
      <c r="R916" s="48" t="s">
        <v>1948</v>
      </c>
      <c r="S916" s="48" t="s">
        <v>1336</v>
      </c>
      <c r="T916" s="48" t="s">
        <v>1949</v>
      </c>
      <c r="U916" s="48" t="s">
        <v>1950</v>
      </c>
      <c r="V916" s="52"/>
    </row>
    <row r="917" spans="1:22" ht="15" thickBot="1">
      <c r="A917" s="48" t="s">
        <v>1953</v>
      </c>
      <c r="B917" s="48" t="s">
        <v>20</v>
      </c>
      <c r="C917" s="48" t="s">
        <v>74</v>
      </c>
      <c r="D917" s="49" t="s">
        <v>75</v>
      </c>
      <c r="E917" s="53">
        <v>5672.34</v>
      </c>
      <c r="F917" s="48" t="s">
        <v>1130</v>
      </c>
      <c r="G917" s="48" t="s">
        <v>1334</v>
      </c>
      <c r="H917" s="48" t="s">
        <v>113</v>
      </c>
      <c r="I917" s="48" t="s">
        <v>790</v>
      </c>
      <c r="J917" s="51"/>
      <c r="K917" s="51"/>
      <c r="L917" s="48" t="s">
        <v>80</v>
      </c>
      <c r="M917" s="48" t="s">
        <v>81</v>
      </c>
      <c r="N917" s="48" t="s">
        <v>1195</v>
      </c>
      <c r="O917" s="48" t="s">
        <v>1196</v>
      </c>
      <c r="P917" s="48" t="s">
        <v>1335</v>
      </c>
      <c r="Q917" s="48" t="s">
        <v>1336</v>
      </c>
      <c r="R917" s="48" t="s">
        <v>1337</v>
      </c>
      <c r="S917" s="48" t="s">
        <v>1338</v>
      </c>
      <c r="T917" s="48" t="s">
        <v>1339</v>
      </c>
      <c r="U917" s="48" t="s">
        <v>867</v>
      </c>
      <c r="V917" s="52"/>
    </row>
    <row r="918" spans="1:22" ht="15" thickBot="1">
      <c r="A918" s="48" t="s">
        <v>1954</v>
      </c>
      <c r="B918" s="48" t="s">
        <v>20</v>
      </c>
      <c r="C918" s="48" t="s">
        <v>74</v>
      </c>
      <c r="D918" s="49" t="s">
        <v>75</v>
      </c>
      <c r="E918" s="53">
        <v>20304.259999999998</v>
      </c>
      <c r="F918" s="48" t="s">
        <v>876</v>
      </c>
      <c r="G918" s="48" t="s">
        <v>1341</v>
      </c>
      <c r="H918" s="48" t="s">
        <v>95</v>
      </c>
      <c r="I918" s="48" t="s">
        <v>1149</v>
      </c>
      <c r="J918" s="48" t="s">
        <v>1955</v>
      </c>
      <c r="K918" s="51"/>
      <c r="L918" s="48" t="s">
        <v>80</v>
      </c>
      <c r="M918" s="48" t="s">
        <v>81</v>
      </c>
      <c r="N918" s="48" t="s">
        <v>1195</v>
      </c>
      <c r="O918" s="48" t="s">
        <v>1196</v>
      </c>
      <c r="P918" s="48" t="s">
        <v>1335</v>
      </c>
      <c r="Q918" s="48" t="s">
        <v>1336</v>
      </c>
      <c r="R918" s="48" t="s">
        <v>1337</v>
      </c>
      <c r="S918" s="48" t="s">
        <v>1338</v>
      </c>
      <c r="T918" s="48" t="s">
        <v>1339</v>
      </c>
      <c r="U918" s="48" t="s">
        <v>867</v>
      </c>
      <c r="V918" s="52"/>
    </row>
    <row r="919" spans="1:22" ht="15" thickBot="1">
      <c r="A919" s="48" t="s">
        <v>1956</v>
      </c>
      <c r="B919" s="48" t="s">
        <v>20</v>
      </c>
      <c r="C919" s="48" t="s">
        <v>74</v>
      </c>
      <c r="D919" s="49" t="s">
        <v>75</v>
      </c>
      <c r="E919" s="53">
        <v>2190.2399999999998</v>
      </c>
      <c r="F919" s="48" t="s">
        <v>1957</v>
      </c>
      <c r="G919" s="48" t="s">
        <v>1958</v>
      </c>
      <c r="H919" s="48" t="s">
        <v>113</v>
      </c>
      <c r="I919" s="48" t="s">
        <v>865</v>
      </c>
      <c r="J919" s="51"/>
      <c r="K919" s="51"/>
      <c r="L919" s="48" t="s">
        <v>80</v>
      </c>
      <c r="M919" s="48" t="s">
        <v>81</v>
      </c>
      <c r="N919" s="48" t="s">
        <v>1195</v>
      </c>
      <c r="O919" s="48" t="s">
        <v>1196</v>
      </c>
      <c r="P919" s="48" t="s">
        <v>1335</v>
      </c>
      <c r="Q919" s="48" t="s">
        <v>1336</v>
      </c>
      <c r="R919" s="48" t="s">
        <v>1337</v>
      </c>
      <c r="S919" s="48" t="s">
        <v>1338</v>
      </c>
      <c r="T919" s="48" t="s">
        <v>1339</v>
      </c>
      <c r="U919" s="48" t="s">
        <v>867</v>
      </c>
      <c r="V919" s="52"/>
    </row>
    <row r="920" spans="1:22" ht="15" thickBot="1">
      <c r="A920" s="48" t="s">
        <v>1959</v>
      </c>
      <c r="B920" s="48" t="s">
        <v>20</v>
      </c>
      <c r="C920" s="48" t="s">
        <v>74</v>
      </c>
      <c r="D920" s="49" t="s">
        <v>75</v>
      </c>
      <c r="E920" s="53">
        <v>22222.13</v>
      </c>
      <c r="F920" s="48" t="s">
        <v>1960</v>
      </c>
      <c r="G920" s="48" t="s">
        <v>1961</v>
      </c>
      <c r="H920" s="48" t="s">
        <v>113</v>
      </c>
      <c r="I920" s="48" t="s">
        <v>130</v>
      </c>
      <c r="J920" s="51"/>
      <c r="K920" s="51"/>
      <c r="L920" s="48" t="s">
        <v>80</v>
      </c>
      <c r="M920" s="48" t="s">
        <v>81</v>
      </c>
      <c r="N920" s="48" t="s">
        <v>1195</v>
      </c>
      <c r="O920" s="48" t="s">
        <v>1196</v>
      </c>
      <c r="P920" s="48" t="s">
        <v>1335</v>
      </c>
      <c r="Q920" s="48" t="s">
        <v>1336</v>
      </c>
      <c r="R920" s="48" t="s">
        <v>1962</v>
      </c>
      <c r="S920" s="48" t="s">
        <v>1963</v>
      </c>
      <c r="T920" s="48" t="s">
        <v>1964</v>
      </c>
      <c r="U920" s="48" t="s">
        <v>1965</v>
      </c>
      <c r="V920" s="52"/>
    </row>
    <row r="921" spans="1:22" ht="15" thickBot="1">
      <c r="A921" s="48" t="s">
        <v>1351</v>
      </c>
      <c r="B921" s="48" t="s">
        <v>20</v>
      </c>
      <c r="C921" s="48" t="s">
        <v>74</v>
      </c>
      <c r="D921" s="49" t="s">
        <v>75</v>
      </c>
      <c r="E921" s="53">
        <v>1931.54</v>
      </c>
      <c r="F921" s="48" t="s">
        <v>918</v>
      </c>
      <c r="G921" s="48" t="s">
        <v>1343</v>
      </c>
      <c r="H921" s="48" t="s">
        <v>78</v>
      </c>
      <c r="I921" s="48" t="s">
        <v>790</v>
      </c>
      <c r="J921" s="51"/>
      <c r="K921" s="51"/>
      <c r="L921" s="48" t="s">
        <v>80</v>
      </c>
      <c r="M921" s="48" t="s">
        <v>81</v>
      </c>
      <c r="N921" s="48" t="s">
        <v>1195</v>
      </c>
      <c r="O921" s="48" t="s">
        <v>1196</v>
      </c>
      <c r="P921" s="48" t="s">
        <v>1335</v>
      </c>
      <c r="Q921" s="48" t="s">
        <v>1336</v>
      </c>
      <c r="R921" s="48" t="s">
        <v>1344</v>
      </c>
      <c r="S921" s="48" t="s">
        <v>1345</v>
      </c>
      <c r="T921" s="48" t="s">
        <v>1346</v>
      </c>
      <c r="U921" s="48" t="s">
        <v>1345</v>
      </c>
      <c r="V921" s="52"/>
    </row>
    <row r="922" spans="1:22" ht="15" thickBot="1">
      <c r="A922" s="48" t="s">
        <v>1966</v>
      </c>
      <c r="B922" s="48" t="s">
        <v>20</v>
      </c>
      <c r="C922" s="48" t="s">
        <v>74</v>
      </c>
      <c r="D922" s="49" t="s">
        <v>75</v>
      </c>
      <c r="E922" s="53">
        <v>14828.52</v>
      </c>
      <c r="F922" s="48" t="s">
        <v>918</v>
      </c>
      <c r="G922" s="48" t="s">
        <v>1350</v>
      </c>
      <c r="H922" s="48" t="s">
        <v>95</v>
      </c>
      <c r="I922" s="48" t="s">
        <v>1173</v>
      </c>
      <c r="J922" s="51"/>
      <c r="K922" s="51"/>
      <c r="L922" s="48" t="s">
        <v>80</v>
      </c>
      <c r="M922" s="48" t="s">
        <v>81</v>
      </c>
      <c r="N922" s="48" t="s">
        <v>1195</v>
      </c>
      <c r="O922" s="48" t="s">
        <v>1196</v>
      </c>
      <c r="P922" s="48" t="s">
        <v>1335</v>
      </c>
      <c r="Q922" s="48" t="s">
        <v>1336</v>
      </c>
      <c r="R922" s="48" t="s">
        <v>1344</v>
      </c>
      <c r="S922" s="48" t="s">
        <v>1345</v>
      </c>
      <c r="T922" s="48" t="s">
        <v>1346</v>
      </c>
      <c r="U922" s="48" t="s">
        <v>1345</v>
      </c>
      <c r="V922" s="52"/>
    </row>
    <row r="923" spans="1:22" ht="15" thickBot="1">
      <c r="A923" s="48" t="s">
        <v>1967</v>
      </c>
      <c r="B923" s="48" t="s">
        <v>20</v>
      </c>
      <c r="C923" s="48" t="s">
        <v>74</v>
      </c>
      <c r="D923" s="49" t="s">
        <v>75</v>
      </c>
      <c r="E923" s="53">
        <v>53743.72</v>
      </c>
      <c r="F923" s="48" t="s">
        <v>918</v>
      </c>
      <c r="G923" s="48" t="s">
        <v>1350</v>
      </c>
      <c r="H923" s="48" t="s">
        <v>95</v>
      </c>
      <c r="I923" s="48" t="s">
        <v>1173</v>
      </c>
      <c r="J923" s="51"/>
      <c r="K923" s="51"/>
      <c r="L923" s="48" t="s">
        <v>80</v>
      </c>
      <c r="M923" s="48" t="s">
        <v>81</v>
      </c>
      <c r="N923" s="48" t="s">
        <v>1195</v>
      </c>
      <c r="O923" s="48" t="s">
        <v>1196</v>
      </c>
      <c r="P923" s="48" t="s">
        <v>1335</v>
      </c>
      <c r="Q923" s="48" t="s">
        <v>1336</v>
      </c>
      <c r="R923" s="48" t="s">
        <v>1344</v>
      </c>
      <c r="S923" s="48" t="s">
        <v>1345</v>
      </c>
      <c r="T923" s="48" t="s">
        <v>1346</v>
      </c>
      <c r="U923" s="48" t="s">
        <v>1345</v>
      </c>
      <c r="V923" s="52"/>
    </row>
    <row r="924" spans="1:22" ht="15" thickBot="1">
      <c r="A924" s="48" t="s">
        <v>1968</v>
      </c>
      <c r="B924" s="48" t="s">
        <v>20</v>
      </c>
      <c r="C924" s="48" t="s">
        <v>74</v>
      </c>
      <c r="D924" s="49" t="s">
        <v>75</v>
      </c>
      <c r="E924" s="53">
        <v>40960.5</v>
      </c>
      <c r="F924" s="48" t="s">
        <v>918</v>
      </c>
      <c r="G924" s="48" t="s">
        <v>1350</v>
      </c>
      <c r="H924" s="48" t="s">
        <v>95</v>
      </c>
      <c r="I924" s="48" t="s">
        <v>1173</v>
      </c>
      <c r="J924" s="51"/>
      <c r="K924" s="51"/>
      <c r="L924" s="48" t="s">
        <v>80</v>
      </c>
      <c r="M924" s="48" t="s">
        <v>81</v>
      </c>
      <c r="N924" s="48" t="s">
        <v>1195</v>
      </c>
      <c r="O924" s="48" t="s">
        <v>1196</v>
      </c>
      <c r="P924" s="48" t="s">
        <v>1335</v>
      </c>
      <c r="Q924" s="48" t="s">
        <v>1336</v>
      </c>
      <c r="R924" s="48" t="s">
        <v>1344</v>
      </c>
      <c r="S924" s="48" t="s">
        <v>1345</v>
      </c>
      <c r="T924" s="48" t="s">
        <v>1346</v>
      </c>
      <c r="U924" s="48" t="s">
        <v>1345</v>
      </c>
      <c r="V924" s="52"/>
    </row>
    <row r="925" spans="1:22" ht="15" thickBot="1">
      <c r="A925" s="48" t="s">
        <v>1969</v>
      </c>
      <c r="B925" s="48" t="s">
        <v>20</v>
      </c>
      <c r="C925" s="48" t="s">
        <v>74</v>
      </c>
      <c r="D925" s="49" t="s">
        <v>75</v>
      </c>
      <c r="E925" s="53">
        <v>6339.3</v>
      </c>
      <c r="F925" s="48" t="s">
        <v>918</v>
      </c>
      <c r="G925" s="48" t="s">
        <v>1352</v>
      </c>
      <c r="H925" s="48" t="s">
        <v>95</v>
      </c>
      <c r="I925" s="48" t="s">
        <v>1173</v>
      </c>
      <c r="J925" s="51"/>
      <c r="K925" s="51"/>
      <c r="L925" s="48" t="s">
        <v>80</v>
      </c>
      <c r="M925" s="48" t="s">
        <v>81</v>
      </c>
      <c r="N925" s="48" t="s">
        <v>1195</v>
      </c>
      <c r="O925" s="48" t="s">
        <v>1196</v>
      </c>
      <c r="P925" s="48" t="s">
        <v>1335</v>
      </c>
      <c r="Q925" s="48" t="s">
        <v>1336</v>
      </c>
      <c r="R925" s="48" t="s">
        <v>1344</v>
      </c>
      <c r="S925" s="48" t="s">
        <v>1345</v>
      </c>
      <c r="T925" s="48" t="s">
        <v>1346</v>
      </c>
      <c r="U925" s="48" t="s">
        <v>1345</v>
      </c>
      <c r="V925" s="52"/>
    </row>
    <row r="926" spans="1:22" ht="15" thickBot="1">
      <c r="A926" s="48" t="s">
        <v>1967</v>
      </c>
      <c r="B926" s="48" t="s">
        <v>20</v>
      </c>
      <c r="C926" s="48" t="s">
        <v>74</v>
      </c>
      <c r="D926" s="49" t="s">
        <v>75</v>
      </c>
      <c r="E926" s="53">
        <v>17914.57</v>
      </c>
      <c r="F926" s="48" t="s">
        <v>918</v>
      </c>
      <c r="G926" s="48" t="s">
        <v>1352</v>
      </c>
      <c r="H926" s="48" t="s">
        <v>95</v>
      </c>
      <c r="I926" s="48" t="s">
        <v>1173</v>
      </c>
      <c r="J926" s="51"/>
      <c r="K926" s="51"/>
      <c r="L926" s="48" t="s">
        <v>80</v>
      </c>
      <c r="M926" s="48" t="s">
        <v>81</v>
      </c>
      <c r="N926" s="48" t="s">
        <v>1195</v>
      </c>
      <c r="O926" s="48" t="s">
        <v>1196</v>
      </c>
      <c r="P926" s="48" t="s">
        <v>1335</v>
      </c>
      <c r="Q926" s="48" t="s">
        <v>1336</v>
      </c>
      <c r="R926" s="48" t="s">
        <v>1344</v>
      </c>
      <c r="S926" s="48" t="s">
        <v>1345</v>
      </c>
      <c r="T926" s="48" t="s">
        <v>1346</v>
      </c>
      <c r="U926" s="48" t="s">
        <v>1345</v>
      </c>
      <c r="V926" s="52"/>
    </row>
    <row r="927" spans="1:22" ht="15" thickBot="1">
      <c r="A927" s="48" t="s">
        <v>1970</v>
      </c>
      <c r="B927" s="48" t="s">
        <v>20</v>
      </c>
      <c r="C927" s="48" t="s">
        <v>74</v>
      </c>
      <c r="D927" s="49" t="s">
        <v>75</v>
      </c>
      <c r="E927" s="53">
        <v>8114.87</v>
      </c>
      <c r="F927" s="48" t="s">
        <v>918</v>
      </c>
      <c r="G927" s="48" t="s">
        <v>1352</v>
      </c>
      <c r="H927" s="48" t="s">
        <v>95</v>
      </c>
      <c r="I927" s="48" t="s">
        <v>1173</v>
      </c>
      <c r="J927" s="51"/>
      <c r="K927" s="51"/>
      <c r="L927" s="48" t="s">
        <v>80</v>
      </c>
      <c r="M927" s="48" t="s">
        <v>81</v>
      </c>
      <c r="N927" s="48" t="s">
        <v>1195</v>
      </c>
      <c r="O927" s="48" t="s">
        <v>1196</v>
      </c>
      <c r="P927" s="48" t="s">
        <v>1335</v>
      </c>
      <c r="Q927" s="48" t="s">
        <v>1336</v>
      </c>
      <c r="R927" s="48" t="s">
        <v>1344</v>
      </c>
      <c r="S927" s="48" t="s">
        <v>1345</v>
      </c>
      <c r="T927" s="48" t="s">
        <v>1346</v>
      </c>
      <c r="U927" s="48" t="s">
        <v>1345</v>
      </c>
      <c r="V927" s="52"/>
    </row>
    <row r="928" spans="1:22" ht="15" thickBot="1">
      <c r="A928" s="48" t="s">
        <v>1971</v>
      </c>
      <c r="B928" s="48" t="s">
        <v>20</v>
      </c>
      <c r="C928" s="48" t="s">
        <v>74</v>
      </c>
      <c r="D928" s="49" t="s">
        <v>75</v>
      </c>
      <c r="E928" s="53">
        <v>36219.06</v>
      </c>
      <c r="F928" s="48" t="s">
        <v>880</v>
      </c>
      <c r="G928" s="48" t="s">
        <v>1972</v>
      </c>
      <c r="H928" s="48" t="s">
        <v>78</v>
      </c>
      <c r="I928" s="48" t="s">
        <v>882</v>
      </c>
      <c r="J928" s="48" t="s">
        <v>1973</v>
      </c>
      <c r="K928" s="51"/>
      <c r="L928" s="48" t="s">
        <v>80</v>
      </c>
      <c r="M928" s="48" t="s">
        <v>81</v>
      </c>
      <c r="N928" s="48" t="s">
        <v>1195</v>
      </c>
      <c r="O928" s="48" t="s">
        <v>1196</v>
      </c>
      <c r="P928" s="48" t="s">
        <v>1335</v>
      </c>
      <c r="Q928" s="48" t="s">
        <v>1336</v>
      </c>
      <c r="R928" s="48" t="s">
        <v>1344</v>
      </c>
      <c r="S928" s="48" t="s">
        <v>1345</v>
      </c>
      <c r="T928" s="48" t="s">
        <v>1357</v>
      </c>
      <c r="U928" s="48" t="s">
        <v>1358</v>
      </c>
      <c r="V928" s="52"/>
    </row>
    <row r="929" spans="1:22" ht="15" thickBot="1">
      <c r="A929" s="48" t="s">
        <v>1974</v>
      </c>
      <c r="B929" s="48" t="s">
        <v>20</v>
      </c>
      <c r="C929" s="48" t="s">
        <v>74</v>
      </c>
      <c r="D929" s="49" t="s">
        <v>75</v>
      </c>
      <c r="E929" s="53">
        <v>10086.48</v>
      </c>
      <c r="F929" s="48" t="s">
        <v>880</v>
      </c>
      <c r="G929" s="48" t="s">
        <v>1972</v>
      </c>
      <c r="H929" s="48" t="s">
        <v>839</v>
      </c>
      <c r="I929" s="48" t="s">
        <v>882</v>
      </c>
      <c r="J929" s="48" t="s">
        <v>1973</v>
      </c>
      <c r="K929" s="51"/>
      <c r="L929" s="48" t="s">
        <v>80</v>
      </c>
      <c r="M929" s="48" t="s">
        <v>81</v>
      </c>
      <c r="N929" s="48" t="s">
        <v>1195</v>
      </c>
      <c r="O929" s="48" t="s">
        <v>1196</v>
      </c>
      <c r="P929" s="48" t="s">
        <v>1335</v>
      </c>
      <c r="Q929" s="48" t="s">
        <v>1336</v>
      </c>
      <c r="R929" s="48" t="s">
        <v>1344</v>
      </c>
      <c r="S929" s="48" t="s">
        <v>1345</v>
      </c>
      <c r="T929" s="48" t="s">
        <v>1357</v>
      </c>
      <c r="U929" s="48" t="s">
        <v>1358</v>
      </c>
      <c r="V929" s="52"/>
    </row>
    <row r="930" spans="1:22" ht="15" thickBot="1">
      <c r="A930" s="48" t="s">
        <v>1239</v>
      </c>
      <c r="B930" s="48" t="s">
        <v>20</v>
      </c>
      <c r="C930" s="48" t="s">
        <v>74</v>
      </c>
      <c r="D930" s="49" t="s">
        <v>75</v>
      </c>
      <c r="E930" s="53">
        <v>4709.3500000000004</v>
      </c>
      <c r="F930" s="48" t="s">
        <v>1360</v>
      </c>
      <c r="G930" s="48" t="s">
        <v>1361</v>
      </c>
      <c r="H930" s="48" t="s">
        <v>506</v>
      </c>
      <c r="I930" s="48" t="s">
        <v>978</v>
      </c>
      <c r="J930" s="51"/>
      <c r="K930" s="51"/>
      <c r="L930" s="48" t="s">
        <v>80</v>
      </c>
      <c r="M930" s="48" t="s">
        <v>81</v>
      </c>
      <c r="N930" s="48" t="s">
        <v>1195</v>
      </c>
      <c r="O930" s="48" t="s">
        <v>1196</v>
      </c>
      <c r="P930" s="48" t="s">
        <v>1335</v>
      </c>
      <c r="Q930" s="48" t="s">
        <v>1336</v>
      </c>
      <c r="R930" s="48" t="s">
        <v>1344</v>
      </c>
      <c r="S930" s="48" t="s">
        <v>1345</v>
      </c>
      <c r="T930" s="48" t="s">
        <v>1357</v>
      </c>
      <c r="U930" s="48" t="s">
        <v>1358</v>
      </c>
      <c r="V930" s="52"/>
    </row>
    <row r="931" spans="1:22" ht="15" thickBot="1">
      <c r="A931" s="48" t="s">
        <v>1975</v>
      </c>
      <c r="B931" s="48" t="s">
        <v>20</v>
      </c>
      <c r="C931" s="48" t="s">
        <v>74</v>
      </c>
      <c r="D931" s="49" t="s">
        <v>75</v>
      </c>
      <c r="E931" s="53">
        <v>17477.64</v>
      </c>
      <c r="F931" s="48" t="s">
        <v>1360</v>
      </c>
      <c r="G931" s="48" t="s">
        <v>1976</v>
      </c>
      <c r="H931" s="48" t="s">
        <v>95</v>
      </c>
      <c r="I931" s="48" t="s">
        <v>854</v>
      </c>
      <c r="J931" s="51"/>
      <c r="K931" s="51"/>
      <c r="L931" s="48" t="s">
        <v>80</v>
      </c>
      <c r="M931" s="48" t="s">
        <v>81</v>
      </c>
      <c r="N931" s="48" t="s">
        <v>1195</v>
      </c>
      <c r="O931" s="48" t="s">
        <v>1196</v>
      </c>
      <c r="P931" s="48" t="s">
        <v>1335</v>
      </c>
      <c r="Q931" s="48" t="s">
        <v>1336</v>
      </c>
      <c r="R931" s="48" t="s">
        <v>1344</v>
      </c>
      <c r="S931" s="48" t="s">
        <v>1345</v>
      </c>
      <c r="T931" s="48" t="s">
        <v>1357</v>
      </c>
      <c r="U931" s="48" t="s">
        <v>1358</v>
      </c>
      <c r="V931" s="52"/>
    </row>
    <row r="932" spans="1:22" ht="15" thickBot="1">
      <c r="A932" s="48" t="s">
        <v>1977</v>
      </c>
      <c r="B932" s="48" t="s">
        <v>20</v>
      </c>
      <c r="C932" s="48" t="s">
        <v>74</v>
      </c>
      <c r="D932" s="49" t="s">
        <v>75</v>
      </c>
      <c r="E932" s="53">
        <v>24089.51</v>
      </c>
      <c r="F932" s="48" t="s">
        <v>76</v>
      </c>
      <c r="G932" s="48" t="s">
        <v>1978</v>
      </c>
      <c r="H932" s="48" t="s">
        <v>95</v>
      </c>
      <c r="I932" s="48" t="s">
        <v>897</v>
      </c>
      <c r="J932" s="51"/>
      <c r="K932" s="51"/>
      <c r="L932" s="48" t="s">
        <v>80</v>
      </c>
      <c r="M932" s="48" t="s">
        <v>81</v>
      </c>
      <c r="N932" s="48" t="s">
        <v>1195</v>
      </c>
      <c r="O932" s="48" t="s">
        <v>1196</v>
      </c>
      <c r="P932" s="48" t="s">
        <v>1335</v>
      </c>
      <c r="Q932" s="48" t="s">
        <v>1336</v>
      </c>
      <c r="R932" s="48" t="s">
        <v>1979</v>
      </c>
      <c r="S932" s="48" t="s">
        <v>1980</v>
      </c>
      <c r="T932" s="48" t="s">
        <v>1981</v>
      </c>
      <c r="U932" s="48" t="s">
        <v>1980</v>
      </c>
      <c r="V932" s="52"/>
    </row>
    <row r="933" spans="1:22" ht="15" thickBot="1">
      <c r="A933" s="48" t="s">
        <v>1982</v>
      </c>
      <c r="B933" s="48" t="s">
        <v>20</v>
      </c>
      <c r="C933" s="48" t="s">
        <v>74</v>
      </c>
      <c r="D933" s="49" t="s">
        <v>75</v>
      </c>
      <c r="E933" s="53">
        <v>125075.07</v>
      </c>
      <c r="F933" s="48" t="s">
        <v>76</v>
      </c>
      <c r="G933" s="48" t="s">
        <v>1978</v>
      </c>
      <c r="H933" s="48" t="s">
        <v>113</v>
      </c>
      <c r="I933" s="48" t="s">
        <v>897</v>
      </c>
      <c r="J933" s="51"/>
      <c r="K933" s="51"/>
      <c r="L933" s="48" t="s">
        <v>80</v>
      </c>
      <c r="M933" s="48" t="s">
        <v>81</v>
      </c>
      <c r="N933" s="48" t="s">
        <v>1195</v>
      </c>
      <c r="O933" s="48" t="s">
        <v>1196</v>
      </c>
      <c r="P933" s="48" t="s">
        <v>1335</v>
      </c>
      <c r="Q933" s="48" t="s">
        <v>1336</v>
      </c>
      <c r="R933" s="48" t="s">
        <v>1979</v>
      </c>
      <c r="S933" s="48" t="s">
        <v>1980</v>
      </c>
      <c r="T933" s="48" t="s">
        <v>1981</v>
      </c>
      <c r="U933" s="48" t="s">
        <v>1980</v>
      </c>
      <c r="V933" s="52"/>
    </row>
    <row r="934" spans="1:22" ht="15" thickBot="1">
      <c r="A934" s="48" t="s">
        <v>1983</v>
      </c>
      <c r="B934" s="48" t="s">
        <v>20</v>
      </c>
      <c r="C934" s="48" t="s">
        <v>74</v>
      </c>
      <c r="D934" s="49" t="s">
        <v>75</v>
      </c>
      <c r="E934" s="53">
        <v>75286.039999999994</v>
      </c>
      <c r="F934" s="48" t="s">
        <v>76</v>
      </c>
      <c r="G934" s="48" t="s">
        <v>1984</v>
      </c>
      <c r="H934" s="48" t="s">
        <v>95</v>
      </c>
      <c r="I934" s="48" t="s">
        <v>790</v>
      </c>
      <c r="J934" s="51"/>
      <c r="K934" s="51"/>
      <c r="L934" s="48" t="s">
        <v>80</v>
      </c>
      <c r="M934" s="48" t="s">
        <v>81</v>
      </c>
      <c r="N934" s="48" t="s">
        <v>1195</v>
      </c>
      <c r="O934" s="48" t="s">
        <v>1196</v>
      </c>
      <c r="P934" s="48" t="s">
        <v>1335</v>
      </c>
      <c r="Q934" s="48" t="s">
        <v>1336</v>
      </c>
      <c r="R934" s="48" t="s">
        <v>1979</v>
      </c>
      <c r="S934" s="48" t="s">
        <v>1980</v>
      </c>
      <c r="T934" s="48" t="s">
        <v>1981</v>
      </c>
      <c r="U934" s="48" t="s">
        <v>1980</v>
      </c>
      <c r="V934" s="52"/>
    </row>
    <row r="935" spans="1:22" ht="15" thickBot="1">
      <c r="A935" s="48" t="s">
        <v>1985</v>
      </c>
      <c r="B935" s="48" t="s">
        <v>20</v>
      </c>
      <c r="C935" s="48" t="s">
        <v>74</v>
      </c>
      <c r="D935" s="49" t="s">
        <v>75</v>
      </c>
      <c r="E935" s="53">
        <v>128507.46</v>
      </c>
      <c r="F935" s="48" t="s">
        <v>76</v>
      </c>
      <c r="G935" s="48" t="s">
        <v>89</v>
      </c>
      <c r="H935" s="48" t="s">
        <v>113</v>
      </c>
      <c r="I935" s="48" t="s">
        <v>79</v>
      </c>
      <c r="J935" s="51"/>
      <c r="K935" s="51"/>
      <c r="L935" s="48" t="s">
        <v>80</v>
      </c>
      <c r="M935" s="48" t="s">
        <v>81</v>
      </c>
      <c r="N935" s="48" t="s">
        <v>82</v>
      </c>
      <c r="O935" s="48" t="s">
        <v>24</v>
      </c>
      <c r="P935" s="48" t="s">
        <v>83</v>
      </c>
      <c r="Q935" s="48" t="s">
        <v>25</v>
      </c>
      <c r="R935" s="48" t="s">
        <v>91</v>
      </c>
      <c r="S935" s="48" t="s">
        <v>92</v>
      </c>
      <c r="T935" s="48" t="s">
        <v>93</v>
      </c>
      <c r="U935" s="48" t="s">
        <v>92</v>
      </c>
      <c r="V935" s="52"/>
    </row>
    <row r="936" spans="1:22" ht="15" thickBot="1">
      <c r="A936" s="48" t="s">
        <v>1986</v>
      </c>
      <c r="B936" s="48" t="s">
        <v>20</v>
      </c>
      <c r="C936" s="48" t="s">
        <v>74</v>
      </c>
      <c r="D936" s="49" t="s">
        <v>75</v>
      </c>
      <c r="E936" s="53">
        <v>88888.51</v>
      </c>
      <c r="F936" s="48" t="s">
        <v>103</v>
      </c>
      <c r="G936" s="48" t="s">
        <v>104</v>
      </c>
      <c r="H936" s="48" t="s">
        <v>113</v>
      </c>
      <c r="I936" s="48" t="s">
        <v>105</v>
      </c>
      <c r="J936" s="51"/>
      <c r="K936" s="51"/>
      <c r="L936" s="48" t="s">
        <v>80</v>
      </c>
      <c r="M936" s="48" t="s">
        <v>81</v>
      </c>
      <c r="N936" s="48" t="s">
        <v>82</v>
      </c>
      <c r="O936" s="48" t="s">
        <v>24</v>
      </c>
      <c r="P936" s="48" t="s">
        <v>83</v>
      </c>
      <c r="Q936" s="48" t="s">
        <v>25</v>
      </c>
      <c r="R936" s="48" t="s">
        <v>106</v>
      </c>
      <c r="S936" s="48" t="s">
        <v>107</v>
      </c>
      <c r="T936" s="48" t="s">
        <v>108</v>
      </c>
      <c r="U936" s="48" t="s">
        <v>109</v>
      </c>
      <c r="V936" s="52"/>
    </row>
    <row r="937" spans="1:22" ht="15" thickBot="1">
      <c r="A937" s="48" t="s">
        <v>1987</v>
      </c>
      <c r="B937" s="48" t="s">
        <v>20</v>
      </c>
      <c r="C937" s="48" t="s">
        <v>74</v>
      </c>
      <c r="D937" s="49" t="s">
        <v>75</v>
      </c>
      <c r="E937" s="50">
        <v>0</v>
      </c>
      <c r="F937" s="48" t="s">
        <v>103</v>
      </c>
      <c r="G937" s="48" t="s">
        <v>104</v>
      </c>
      <c r="H937" s="48" t="s">
        <v>125</v>
      </c>
      <c r="I937" s="48" t="s">
        <v>105</v>
      </c>
      <c r="J937" s="51"/>
      <c r="K937" s="51"/>
      <c r="L937" s="48" t="s">
        <v>80</v>
      </c>
      <c r="M937" s="48" t="s">
        <v>81</v>
      </c>
      <c r="N937" s="48" t="s">
        <v>82</v>
      </c>
      <c r="O937" s="48" t="s">
        <v>24</v>
      </c>
      <c r="P937" s="48" t="s">
        <v>83</v>
      </c>
      <c r="Q937" s="48" t="s">
        <v>25</v>
      </c>
      <c r="R937" s="48" t="s">
        <v>106</v>
      </c>
      <c r="S937" s="48" t="s">
        <v>107</v>
      </c>
      <c r="T937" s="48" t="s">
        <v>108</v>
      </c>
      <c r="U937" s="48" t="s">
        <v>109</v>
      </c>
      <c r="V937" s="52"/>
    </row>
    <row r="938" spans="1:22" ht="15" thickBot="1">
      <c r="A938" s="48" t="s">
        <v>1988</v>
      </c>
      <c r="B938" s="48" t="s">
        <v>20</v>
      </c>
      <c r="C938" s="48" t="s">
        <v>74</v>
      </c>
      <c r="D938" s="49" t="s">
        <v>75</v>
      </c>
      <c r="E938" s="53">
        <v>29532.15</v>
      </c>
      <c r="F938" s="48" t="s">
        <v>103</v>
      </c>
      <c r="G938" s="48" t="s">
        <v>1377</v>
      </c>
      <c r="H938" s="48" t="s">
        <v>95</v>
      </c>
      <c r="I938" s="48" t="s">
        <v>105</v>
      </c>
      <c r="J938" s="51"/>
      <c r="K938" s="51"/>
      <c r="L938" s="48" t="s">
        <v>80</v>
      </c>
      <c r="M938" s="48" t="s">
        <v>81</v>
      </c>
      <c r="N938" s="48" t="s">
        <v>82</v>
      </c>
      <c r="O938" s="48" t="s">
        <v>24</v>
      </c>
      <c r="P938" s="48" t="s">
        <v>83</v>
      </c>
      <c r="Q938" s="48" t="s">
        <v>25</v>
      </c>
      <c r="R938" s="48" t="s">
        <v>106</v>
      </c>
      <c r="S938" s="48" t="s">
        <v>107</v>
      </c>
      <c r="T938" s="48" t="s">
        <v>1378</v>
      </c>
      <c r="U938" s="48" t="s">
        <v>1379</v>
      </c>
      <c r="V938" s="52"/>
    </row>
    <row r="939" spans="1:22" ht="15" thickBot="1">
      <c r="A939" s="48" t="s">
        <v>1989</v>
      </c>
      <c r="B939" s="48" t="s">
        <v>20</v>
      </c>
      <c r="C939" s="48" t="s">
        <v>74</v>
      </c>
      <c r="D939" s="49" t="s">
        <v>75</v>
      </c>
      <c r="E939" s="50">
        <v>0</v>
      </c>
      <c r="F939" s="48" t="s">
        <v>103</v>
      </c>
      <c r="G939" s="48" t="s">
        <v>112</v>
      </c>
      <c r="H939" s="48" t="s">
        <v>78</v>
      </c>
      <c r="I939" s="48" t="s">
        <v>105</v>
      </c>
      <c r="J939" s="51"/>
      <c r="K939" s="51"/>
      <c r="L939" s="48" t="s">
        <v>80</v>
      </c>
      <c r="M939" s="48" t="s">
        <v>81</v>
      </c>
      <c r="N939" s="48" t="s">
        <v>82</v>
      </c>
      <c r="O939" s="48" t="s">
        <v>24</v>
      </c>
      <c r="P939" s="48" t="s">
        <v>83</v>
      </c>
      <c r="Q939" s="48" t="s">
        <v>25</v>
      </c>
      <c r="R939" s="48" t="s">
        <v>106</v>
      </c>
      <c r="S939" s="48" t="s">
        <v>107</v>
      </c>
      <c r="T939" s="48" t="s">
        <v>114</v>
      </c>
      <c r="U939" s="48" t="s">
        <v>115</v>
      </c>
      <c r="V939" s="52"/>
    </row>
    <row r="940" spans="1:22" ht="15" thickBot="1">
      <c r="A940" s="48" t="s">
        <v>1990</v>
      </c>
      <c r="B940" s="48" t="s">
        <v>20</v>
      </c>
      <c r="C940" s="48" t="s">
        <v>74</v>
      </c>
      <c r="D940" s="49" t="s">
        <v>75</v>
      </c>
      <c r="E940" s="53">
        <v>88888.51</v>
      </c>
      <c r="F940" s="48" t="s">
        <v>76</v>
      </c>
      <c r="G940" s="48" t="s">
        <v>1381</v>
      </c>
      <c r="H940" s="48" t="s">
        <v>113</v>
      </c>
      <c r="I940" s="48" t="s">
        <v>96</v>
      </c>
      <c r="J940" s="51"/>
      <c r="K940" s="51"/>
      <c r="L940" s="48" t="s">
        <v>80</v>
      </c>
      <c r="M940" s="48" t="s">
        <v>81</v>
      </c>
      <c r="N940" s="48" t="s">
        <v>82</v>
      </c>
      <c r="O940" s="48" t="s">
        <v>24</v>
      </c>
      <c r="P940" s="48" t="s">
        <v>83</v>
      </c>
      <c r="Q940" s="48" t="s">
        <v>25</v>
      </c>
      <c r="R940" s="48" t="s">
        <v>106</v>
      </c>
      <c r="S940" s="48" t="s">
        <v>107</v>
      </c>
      <c r="T940" s="48" t="s">
        <v>120</v>
      </c>
      <c r="U940" s="48" t="s">
        <v>121</v>
      </c>
      <c r="V940" s="52"/>
    </row>
    <row r="941" spans="1:22" ht="15" thickBot="1">
      <c r="A941" s="48" t="s">
        <v>1991</v>
      </c>
      <c r="B941" s="48" t="s">
        <v>20</v>
      </c>
      <c r="C941" s="48" t="s">
        <v>74</v>
      </c>
      <c r="D941" s="49" t="s">
        <v>75</v>
      </c>
      <c r="E941" s="53">
        <v>38829.589999999997</v>
      </c>
      <c r="F941" s="48" t="s">
        <v>123</v>
      </c>
      <c r="G941" s="48" t="s">
        <v>124</v>
      </c>
      <c r="H941" s="48" t="s">
        <v>113</v>
      </c>
      <c r="I941" s="48" t="s">
        <v>105</v>
      </c>
      <c r="J941" s="48" t="s">
        <v>1992</v>
      </c>
      <c r="K941" s="51"/>
      <c r="L941" s="48" t="s">
        <v>80</v>
      </c>
      <c r="M941" s="48" t="s">
        <v>81</v>
      </c>
      <c r="N941" s="48" t="s">
        <v>82</v>
      </c>
      <c r="O941" s="48" t="s">
        <v>24</v>
      </c>
      <c r="P941" s="48" t="s">
        <v>83</v>
      </c>
      <c r="Q941" s="48" t="s">
        <v>25</v>
      </c>
      <c r="R941" s="48" t="s">
        <v>106</v>
      </c>
      <c r="S941" s="48" t="s">
        <v>107</v>
      </c>
      <c r="T941" s="48" t="s">
        <v>120</v>
      </c>
      <c r="U941" s="48" t="s">
        <v>121</v>
      </c>
      <c r="V941" s="52"/>
    </row>
    <row r="942" spans="1:22" ht="15" thickBot="1">
      <c r="A942" s="48" t="s">
        <v>1993</v>
      </c>
      <c r="B942" s="48" t="s">
        <v>20</v>
      </c>
      <c r="C942" s="48" t="s">
        <v>74</v>
      </c>
      <c r="D942" s="49" t="s">
        <v>75</v>
      </c>
      <c r="E942" s="50">
        <v>0</v>
      </c>
      <c r="F942" s="48" t="s">
        <v>76</v>
      </c>
      <c r="G942" s="48" t="s">
        <v>129</v>
      </c>
      <c r="H942" s="48" t="s">
        <v>95</v>
      </c>
      <c r="I942" s="48" t="s">
        <v>96</v>
      </c>
      <c r="J942" s="51"/>
      <c r="K942" s="51"/>
      <c r="L942" s="48" t="s">
        <v>80</v>
      </c>
      <c r="M942" s="48" t="s">
        <v>81</v>
      </c>
      <c r="N942" s="48" t="s">
        <v>82</v>
      </c>
      <c r="O942" s="48" t="s">
        <v>24</v>
      </c>
      <c r="P942" s="48" t="s">
        <v>131</v>
      </c>
      <c r="Q942" s="48" t="s">
        <v>31</v>
      </c>
      <c r="R942" s="48" t="s">
        <v>132</v>
      </c>
      <c r="S942" s="48" t="s">
        <v>133</v>
      </c>
      <c r="T942" s="48" t="s">
        <v>134</v>
      </c>
      <c r="U942" s="48" t="s">
        <v>133</v>
      </c>
      <c r="V942" s="52"/>
    </row>
    <row r="943" spans="1:22" ht="15" thickBot="1">
      <c r="A943" s="48" t="s">
        <v>1994</v>
      </c>
      <c r="B943" s="48" t="s">
        <v>20</v>
      </c>
      <c r="C943" s="48" t="s">
        <v>74</v>
      </c>
      <c r="D943" s="49" t="s">
        <v>75</v>
      </c>
      <c r="E943" s="53">
        <v>17477.64</v>
      </c>
      <c r="F943" s="48" t="s">
        <v>1034</v>
      </c>
      <c r="G943" s="48" t="s">
        <v>1392</v>
      </c>
      <c r="H943" s="48" t="s">
        <v>95</v>
      </c>
      <c r="I943" s="48" t="s">
        <v>105</v>
      </c>
      <c r="J943" s="48" t="s">
        <v>1036</v>
      </c>
      <c r="K943" s="51"/>
      <c r="L943" s="48" t="s">
        <v>80</v>
      </c>
      <c r="M943" s="48" t="s">
        <v>81</v>
      </c>
      <c r="N943" s="48" t="s">
        <v>82</v>
      </c>
      <c r="O943" s="48" t="s">
        <v>24</v>
      </c>
      <c r="P943" s="48" t="s">
        <v>131</v>
      </c>
      <c r="Q943" s="48" t="s">
        <v>31</v>
      </c>
      <c r="R943" s="48" t="s">
        <v>138</v>
      </c>
      <c r="S943" s="48" t="s">
        <v>139</v>
      </c>
      <c r="T943" s="48" t="s">
        <v>1393</v>
      </c>
      <c r="U943" s="48" t="s">
        <v>1394</v>
      </c>
      <c r="V943" s="52"/>
    </row>
    <row r="944" spans="1:22" ht="15" thickBot="1">
      <c r="A944" s="48" t="s">
        <v>152</v>
      </c>
      <c r="B944" s="48" t="s">
        <v>20</v>
      </c>
      <c r="C944" s="48" t="s">
        <v>74</v>
      </c>
      <c r="D944" s="49" t="s">
        <v>75</v>
      </c>
      <c r="E944" s="53">
        <v>1315.98</v>
      </c>
      <c r="F944" s="48" t="s">
        <v>1399</v>
      </c>
      <c r="G944" s="48" t="s">
        <v>1400</v>
      </c>
      <c r="H944" s="48" t="s">
        <v>113</v>
      </c>
      <c r="I944" s="48" t="s">
        <v>105</v>
      </c>
      <c r="J944" s="51"/>
      <c r="K944" s="51"/>
      <c r="L944" s="48" t="s">
        <v>80</v>
      </c>
      <c r="M944" s="48" t="s">
        <v>81</v>
      </c>
      <c r="N944" s="48" t="s">
        <v>82</v>
      </c>
      <c r="O944" s="48" t="s">
        <v>24</v>
      </c>
      <c r="P944" s="48" t="s">
        <v>131</v>
      </c>
      <c r="Q944" s="48" t="s">
        <v>31</v>
      </c>
      <c r="R944" s="48" t="s">
        <v>138</v>
      </c>
      <c r="S944" s="48" t="s">
        <v>139</v>
      </c>
      <c r="T944" s="48" t="s">
        <v>1401</v>
      </c>
      <c r="U944" s="48" t="s">
        <v>1402</v>
      </c>
      <c r="V944" s="52"/>
    </row>
    <row r="945" spans="1:22" ht="15" thickBot="1">
      <c r="A945" s="48" t="s">
        <v>1995</v>
      </c>
      <c r="B945" s="48" t="s">
        <v>20</v>
      </c>
      <c r="C945" s="48" t="s">
        <v>74</v>
      </c>
      <c r="D945" s="49" t="s">
        <v>75</v>
      </c>
      <c r="E945" s="50">
        <v>0</v>
      </c>
      <c r="F945" s="48" t="s">
        <v>1399</v>
      </c>
      <c r="G945" s="48" t="s">
        <v>1400</v>
      </c>
      <c r="H945" s="48" t="s">
        <v>125</v>
      </c>
      <c r="I945" s="48" t="s">
        <v>105</v>
      </c>
      <c r="J945" s="51"/>
      <c r="K945" s="51"/>
      <c r="L945" s="48" t="s">
        <v>80</v>
      </c>
      <c r="M945" s="48" t="s">
        <v>81</v>
      </c>
      <c r="N945" s="48" t="s">
        <v>82</v>
      </c>
      <c r="O945" s="48" t="s">
        <v>24</v>
      </c>
      <c r="P945" s="48" t="s">
        <v>131</v>
      </c>
      <c r="Q945" s="48" t="s">
        <v>31</v>
      </c>
      <c r="R945" s="48" t="s">
        <v>138</v>
      </c>
      <c r="S945" s="48" t="s">
        <v>139</v>
      </c>
      <c r="T945" s="48" t="s">
        <v>1401</v>
      </c>
      <c r="U945" s="48" t="s">
        <v>1402</v>
      </c>
      <c r="V945" s="52"/>
    </row>
    <row r="946" spans="1:22" ht="15" thickBot="1">
      <c r="A946" s="48" t="s">
        <v>1996</v>
      </c>
      <c r="B946" s="48" t="s">
        <v>20</v>
      </c>
      <c r="C946" s="48" t="s">
        <v>74</v>
      </c>
      <c r="D946" s="49" t="s">
        <v>75</v>
      </c>
      <c r="E946" s="50">
        <v>0</v>
      </c>
      <c r="F946" s="48" t="s">
        <v>136</v>
      </c>
      <c r="G946" s="48" t="s">
        <v>137</v>
      </c>
      <c r="H946" s="48" t="s">
        <v>125</v>
      </c>
      <c r="I946" s="48" t="s">
        <v>105</v>
      </c>
      <c r="J946" s="51"/>
      <c r="K946" s="51"/>
      <c r="L946" s="48" t="s">
        <v>80</v>
      </c>
      <c r="M946" s="48" t="s">
        <v>81</v>
      </c>
      <c r="N946" s="48" t="s">
        <v>82</v>
      </c>
      <c r="O946" s="48" t="s">
        <v>24</v>
      </c>
      <c r="P946" s="48" t="s">
        <v>131</v>
      </c>
      <c r="Q946" s="48" t="s">
        <v>31</v>
      </c>
      <c r="R946" s="48" t="s">
        <v>138</v>
      </c>
      <c r="S946" s="48" t="s">
        <v>139</v>
      </c>
      <c r="T946" s="48" t="s">
        <v>140</v>
      </c>
      <c r="U946" s="48" t="s">
        <v>141</v>
      </c>
      <c r="V946" s="52"/>
    </row>
    <row r="947" spans="1:22" ht="15" thickBot="1">
      <c r="A947" s="48" t="s">
        <v>1997</v>
      </c>
      <c r="B947" s="48" t="s">
        <v>20</v>
      </c>
      <c r="C947" s="48" t="s">
        <v>74</v>
      </c>
      <c r="D947" s="49" t="s">
        <v>75</v>
      </c>
      <c r="E947" s="53">
        <v>43125.91</v>
      </c>
      <c r="F947" s="48" t="s">
        <v>144</v>
      </c>
      <c r="G947" s="48" t="s">
        <v>145</v>
      </c>
      <c r="H947" s="48" t="s">
        <v>95</v>
      </c>
      <c r="I947" s="48" t="s">
        <v>105</v>
      </c>
      <c r="J947" s="48" t="s">
        <v>146</v>
      </c>
      <c r="K947" s="51"/>
      <c r="L947" s="48" t="s">
        <v>80</v>
      </c>
      <c r="M947" s="48" t="s">
        <v>81</v>
      </c>
      <c r="N947" s="48" t="s">
        <v>82</v>
      </c>
      <c r="O947" s="48" t="s">
        <v>24</v>
      </c>
      <c r="P947" s="48" t="s">
        <v>131</v>
      </c>
      <c r="Q947" s="48" t="s">
        <v>31</v>
      </c>
      <c r="R947" s="48" t="s">
        <v>138</v>
      </c>
      <c r="S947" s="48" t="s">
        <v>139</v>
      </c>
      <c r="T947" s="48" t="s">
        <v>147</v>
      </c>
      <c r="U947" s="48" t="s">
        <v>148</v>
      </c>
      <c r="V947" s="52"/>
    </row>
    <row r="948" spans="1:22" ht="15" thickBot="1">
      <c r="A948" s="48" t="s">
        <v>1998</v>
      </c>
      <c r="B948" s="48" t="s">
        <v>20</v>
      </c>
      <c r="C948" s="48" t="s">
        <v>195</v>
      </c>
      <c r="D948" s="49" t="s">
        <v>75</v>
      </c>
      <c r="E948" s="50">
        <v>0</v>
      </c>
      <c r="F948" s="48" t="s">
        <v>144</v>
      </c>
      <c r="G948" s="48" t="s">
        <v>145</v>
      </c>
      <c r="H948" s="48" t="s">
        <v>125</v>
      </c>
      <c r="I948" s="48" t="s">
        <v>105</v>
      </c>
      <c r="J948" s="48" t="s">
        <v>146</v>
      </c>
      <c r="K948" s="51"/>
      <c r="L948" s="48" t="s">
        <v>80</v>
      </c>
      <c r="M948" s="48" t="s">
        <v>81</v>
      </c>
      <c r="N948" s="48" t="s">
        <v>82</v>
      </c>
      <c r="O948" s="48" t="s">
        <v>24</v>
      </c>
      <c r="P948" s="48" t="s">
        <v>131</v>
      </c>
      <c r="Q948" s="48" t="s">
        <v>31</v>
      </c>
      <c r="R948" s="48" t="s">
        <v>138</v>
      </c>
      <c r="S948" s="48" t="s">
        <v>139</v>
      </c>
      <c r="T948" s="48" t="s">
        <v>147</v>
      </c>
      <c r="U948" s="48" t="s">
        <v>148</v>
      </c>
      <c r="V948" s="52"/>
    </row>
    <row r="949" spans="1:22" ht="15" thickBot="1">
      <c r="A949" s="48" t="s">
        <v>161</v>
      </c>
      <c r="B949" s="48" t="s">
        <v>20</v>
      </c>
      <c r="C949" s="48" t="s">
        <v>74</v>
      </c>
      <c r="D949" s="49" t="s">
        <v>75</v>
      </c>
      <c r="E949" s="53">
        <v>5761.17</v>
      </c>
      <c r="F949" s="48" t="s">
        <v>144</v>
      </c>
      <c r="G949" s="48" t="s">
        <v>145</v>
      </c>
      <c r="H949" s="48" t="s">
        <v>95</v>
      </c>
      <c r="I949" s="48" t="s">
        <v>105</v>
      </c>
      <c r="J949" s="48" t="s">
        <v>146</v>
      </c>
      <c r="K949" s="51"/>
      <c r="L949" s="48" t="s">
        <v>80</v>
      </c>
      <c r="M949" s="48" t="s">
        <v>81</v>
      </c>
      <c r="N949" s="48" t="s">
        <v>82</v>
      </c>
      <c r="O949" s="48" t="s">
        <v>24</v>
      </c>
      <c r="P949" s="48" t="s">
        <v>131</v>
      </c>
      <c r="Q949" s="48" t="s">
        <v>31</v>
      </c>
      <c r="R949" s="48" t="s">
        <v>138</v>
      </c>
      <c r="S949" s="48" t="s">
        <v>139</v>
      </c>
      <c r="T949" s="48" t="s">
        <v>147</v>
      </c>
      <c r="U949" s="48" t="s">
        <v>148</v>
      </c>
      <c r="V949" s="52"/>
    </row>
    <row r="950" spans="1:22" ht="15" thickBot="1">
      <c r="A950" s="48" t="s">
        <v>143</v>
      </c>
      <c r="B950" s="48" t="s">
        <v>20</v>
      </c>
      <c r="C950" s="48" t="s">
        <v>74</v>
      </c>
      <c r="D950" s="49" t="s">
        <v>75</v>
      </c>
      <c r="E950" s="53">
        <v>6865.57</v>
      </c>
      <c r="F950" s="48" t="s">
        <v>153</v>
      </c>
      <c r="G950" s="48" t="s">
        <v>1999</v>
      </c>
      <c r="H950" s="48" t="s">
        <v>95</v>
      </c>
      <c r="I950" s="48" t="s">
        <v>105</v>
      </c>
      <c r="J950" s="51"/>
      <c r="K950" s="51"/>
      <c r="L950" s="48" t="s">
        <v>80</v>
      </c>
      <c r="M950" s="48" t="s">
        <v>81</v>
      </c>
      <c r="N950" s="48" t="s">
        <v>82</v>
      </c>
      <c r="O950" s="48" t="s">
        <v>24</v>
      </c>
      <c r="P950" s="48" t="s">
        <v>131</v>
      </c>
      <c r="Q950" s="48" t="s">
        <v>31</v>
      </c>
      <c r="R950" s="48" t="s">
        <v>138</v>
      </c>
      <c r="S950" s="48" t="s">
        <v>139</v>
      </c>
      <c r="T950" s="48" t="s">
        <v>147</v>
      </c>
      <c r="U950" s="48" t="s">
        <v>148</v>
      </c>
      <c r="V950" s="52"/>
    </row>
    <row r="951" spans="1:22" ht="15" thickBot="1">
      <c r="A951" s="48" t="s">
        <v>142</v>
      </c>
      <c r="B951" s="48" t="s">
        <v>20</v>
      </c>
      <c r="C951" s="48" t="s">
        <v>74</v>
      </c>
      <c r="D951" s="49" t="s">
        <v>75</v>
      </c>
      <c r="E951" s="53">
        <v>35678.620000000003</v>
      </c>
      <c r="F951" s="48" t="s">
        <v>153</v>
      </c>
      <c r="G951" s="48" t="s">
        <v>154</v>
      </c>
      <c r="H951" s="48" t="s">
        <v>113</v>
      </c>
      <c r="I951" s="48" t="s">
        <v>105</v>
      </c>
      <c r="J951" s="51"/>
      <c r="K951" s="51"/>
      <c r="L951" s="48" t="s">
        <v>80</v>
      </c>
      <c r="M951" s="48" t="s">
        <v>81</v>
      </c>
      <c r="N951" s="48" t="s">
        <v>82</v>
      </c>
      <c r="O951" s="48" t="s">
        <v>24</v>
      </c>
      <c r="P951" s="48" t="s">
        <v>131</v>
      </c>
      <c r="Q951" s="48" t="s">
        <v>31</v>
      </c>
      <c r="R951" s="48" t="s">
        <v>138</v>
      </c>
      <c r="S951" s="48" t="s">
        <v>139</v>
      </c>
      <c r="T951" s="48" t="s">
        <v>147</v>
      </c>
      <c r="U951" s="48" t="s">
        <v>148</v>
      </c>
      <c r="V951" s="52"/>
    </row>
    <row r="952" spans="1:22" ht="15" thickBot="1">
      <c r="A952" s="48" t="s">
        <v>152</v>
      </c>
      <c r="B952" s="48" t="s">
        <v>20</v>
      </c>
      <c r="C952" s="48" t="s">
        <v>74</v>
      </c>
      <c r="D952" s="49" t="s">
        <v>75</v>
      </c>
      <c r="E952" s="53">
        <v>1225.23</v>
      </c>
      <c r="F952" s="48" t="s">
        <v>153</v>
      </c>
      <c r="G952" s="48" t="s">
        <v>2000</v>
      </c>
      <c r="H952" s="48" t="s">
        <v>113</v>
      </c>
      <c r="I952" s="48" t="s">
        <v>105</v>
      </c>
      <c r="J952" s="51"/>
      <c r="K952" s="51"/>
      <c r="L952" s="48" t="s">
        <v>80</v>
      </c>
      <c r="M952" s="48" t="s">
        <v>81</v>
      </c>
      <c r="N952" s="48" t="s">
        <v>82</v>
      </c>
      <c r="O952" s="48" t="s">
        <v>24</v>
      </c>
      <c r="P952" s="48" t="s">
        <v>131</v>
      </c>
      <c r="Q952" s="48" t="s">
        <v>31</v>
      </c>
      <c r="R952" s="48" t="s">
        <v>138</v>
      </c>
      <c r="S952" s="48" t="s">
        <v>139</v>
      </c>
      <c r="T952" s="48" t="s">
        <v>147</v>
      </c>
      <c r="U952" s="48" t="s">
        <v>148</v>
      </c>
      <c r="V952" s="52"/>
    </row>
    <row r="953" spans="1:22" ht="15" thickBot="1">
      <c r="A953" s="48" t="s">
        <v>1406</v>
      </c>
      <c r="B953" s="48" t="s">
        <v>20</v>
      </c>
      <c r="C953" s="48" t="s">
        <v>74</v>
      </c>
      <c r="D953" s="49" t="s">
        <v>75</v>
      </c>
      <c r="E953" s="53">
        <v>4823.83</v>
      </c>
      <c r="F953" s="48" t="s">
        <v>153</v>
      </c>
      <c r="G953" s="48" t="s">
        <v>2000</v>
      </c>
      <c r="H953" s="48" t="s">
        <v>95</v>
      </c>
      <c r="I953" s="48" t="s">
        <v>105</v>
      </c>
      <c r="J953" s="51"/>
      <c r="K953" s="51"/>
      <c r="L953" s="48" t="s">
        <v>80</v>
      </c>
      <c r="M953" s="48" t="s">
        <v>81</v>
      </c>
      <c r="N953" s="48" t="s">
        <v>82</v>
      </c>
      <c r="O953" s="48" t="s">
        <v>24</v>
      </c>
      <c r="P953" s="48" t="s">
        <v>131</v>
      </c>
      <c r="Q953" s="48" t="s">
        <v>31</v>
      </c>
      <c r="R953" s="48" t="s">
        <v>138</v>
      </c>
      <c r="S953" s="48" t="s">
        <v>139</v>
      </c>
      <c r="T953" s="48" t="s">
        <v>147</v>
      </c>
      <c r="U953" s="48" t="s">
        <v>148</v>
      </c>
      <c r="V953" s="52"/>
    </row>
    <row r="954" spans="1:22" ht="15" thickBot="1">
      <c r="A954" s="48" t="s">
        <v>2001</v>
      </c>
      <c r="B954" s="48" t="s">
        <v>20</v>
      </c>
      <c r="C954" s="48" t="s">
        <v>74</v>
      </c>
      <c r="D954" s="49" t="s">
        <v>75</v>
      </c>
      <c r="E954" s="50">
        <v>0</v>
      </c>
      <c r="F954" s="48" t="s">
        <v>156</v>
      </c>
      <c r="G954" s="48" t="s">
        <v>157</v>
      </c>
      <c r="H954" s="48" t="s">
        <v>150</v>
      </c>
      <c r="I954" s="48" t="s">
        <v>105</v>
      </c>
      <c r="J954" s="51"/>
      <c r="K954" s="51"/>
      <c r="L954" s="48" t="s">
        <v>80</v>
      </c>
      <c r="M954" s="48" t="s">
        <v>81</v>
      </c>
      <c r="N954" s="48" t="s">
        <v>82</v>
      </c>
      <c r="O954" s="48" t="s">
        <v>24</v>
      </c>
      <c r="P954" s="48" t="s">
        <v>131</v>
      </c>
      <c r="Q954" s="48" t="s">
        <v>31</v>
      </c>
      <c r="R954" s="48" t="s">
        <v>138</v>
      </c>
      <c r="S954" s="48" t="s">
        <v>139</v>
      </c>
      <c r="T954" s="48" t="s">
        <v>158</v>
      </c>
      <c r="U954" s="48" t="s">
        <v>159</v>
      </c>
      <c r="V954" s="52"/>
    </row>
    <row r="955" spans="1:22" ht="15" thickBot="1">
      <c r="A955" s="48" t="s">
        <v>2002</v>
      </c>
      <c r="B955" s="48" t="s">
        <v>20</v>
      </c>
      <c r="C955" s="48" t="s">
        <v>74</v>
      </c>
      <c r="D955" s="49" t="s">
        <v>75</v>
      </c>
      <c r="E955" s="50">
        <v>0</v>
      </c>
      <c r="F955" s="48" t="s">
        <v>156</v>
      </c>
      <c r="G955" s="48" t="s">
        <v>157</v>
      </c>
      <c r="H955" s="48" t="s">
        <v>150</v>
      </c>
      <c r="I955" s="48" t="s">
        <v>105</v>
      </c>
      <c r="J955" s="51"/>
      <c r="K955" s="51"/>
      <c r="L955" s="48" t="s">
        <v>80</v>
      </c>
      <c r="M955" s="48" t="s">
        <v>81</v>
      </c>
      <c r="N955" s="48" t="s">
        <v>82</v>
      </c>
      <c r="O955" s="48" t="s">
        <v>24</v>
      </c>
      <c r="P955" s="48" t="s">
        <v>131</v>
      </c>
      <c r="Q955" s="48" t="s">
        <v>31</v>
      </c>
      <c r="R955" s="48" t="s">
        <v>138</v>
      </c>
      <c r="S955" s="48" t="s">
        <v>139</v>
      </c>
      <c r="T955" s="48" t="s">
        <v>158</v>
      </c>
      <c r="U955" s="48" t="s">
        <v>159</v>
      </c>
      <c r="V955" s="52"/>
    </row>
    <row r="956" spans="1:22" ht="15" thickBot="1">
      <c r="A956" s="48" t="s">
        <v>2003</v>
      </c>
      <c r="B956" s="48" t="s">
        <v>20</v>
      </c>
      <c r="C956" s="48" t="s">
        <v>74</v>
      </c>
      <c r="D956" s="49" t="s">
        <v>75</v>
      </c>
      <c r="E956" s="50">
        <v>0</v>
      </c>
      <c r="F956" s="48" t="s">
        <v>156</v>
      </c>
      <c r="G956" s="48" t="s">
        <v>157</v>
      </c>
      <c r="H956" s="48" t="s">
        <v>150</v>
      </c>
      <c r="I956" s="48" t="s">
        <v>105</v>
      </c>
      <c r="J956" s="51"/>
      <c r="K956" s="51"/>
      <c r="L956" s="48" t="s">
        <v>80</v>
      </c>
      <c r="M956" s="48" t="s">
        <v>81</v>
      </c>
      <c r="N956" s="48" t="s">
        <v>82</v>
      </c>
      <c r="O956" s="48" t="s">
        <v>24</v>
      </c>
      <c r="P956" s="48" t="s">
        <v>131</v>
      </c>
      <c r="Q956" s="48" t="s">
        <v>31</v>
      </c>
      <c r="R956" s="48" t="s">
        <v>138</v>
      </c>
      <c r="S956" s="48" t="s">
        <v>139</v>
      </c>
      <c r="T956" s="48" t="s">
        <v>158</v>
      </c>
      <c r="U956" s="48" t="s">
        <v>159</v>
      </c>
      <c r="V956" s="52"/>
    </row>
    <row r="957" spans="1:22" ht="15" thickBot="1">
      <c r="A957" s="48" t="s">
        <v>1997</v>
      </c>
      <c r="B957" s="48" t="s">
        <v>20</v>
      </c>
      <c r="C957" s="48" t="s">
        <v>74</v>
      </c>
      <c r="D957" s="49" t="s">
        <v>75</v>
      </c>
      <c r="E957" s="53">
        <v>9019.9500000000007</v>
      </c>
      <c r="F957" s="48" t="s">
        <v>156</v>
      </c>
      <c r="G957" s="48" t="s">
        <v>157</v>
      </c>
      <c r="H957" s="48" t="s">
        <v>95</v>
      </c>
      <c r="I957" s="48" t="s">
        <v>105</v>
      </c>
      <c r="J957" s="51"/>
      <c r="K957" s="51"/>
      <c r="L957" s="48" t="s">
        <v>80</v>
      </c>
      <c r="M957" s="48" t="s">
        <v>81</v>
      </c>
      <c r="N957" s="48" t="s">
        <v>82</v>
      </c>
      <c r="O957" s="48" t="s">
        <v>24</v>
      </c>
      <c r="P957" s="48" t="s">
        <v>131</v>
      </c>
      <c r="Q957" s="48" t="s">
        <v>31</v>
      </c>
      <c r="R957" s="48" t="s">
        <v>138</v>
      </c>
      <c r="S957" s="48" t="s">
        <v>139</v>
      </c>
      <c r="T957" s="48" t="s">
        <v>158</v>
      </c>
      <c r="U957" s="48" t="s">
        <v>159</v>
      </c>
      <c r="V957" s="52"/>
    </row>
    <row r="958" spans="1:22" ht="15" thickBot="1">
      <c r="A958" s="48" t="s">
        <v>1414</v>
      </c>
      <c r="B958" s="48" t="s">
        <v>20</v>
      </c>
      <c r="C958" s="48" t="s">
        <v>74</v>
      </c>
      <c r="D958" s="49" t="s">
        <v>75</v>
      </c>
      <c r="E958" s="53">
        <v>16657.27</v>
      </c>
      <c r="F958" s="48" t="s">
        <v>165</v>
      </c>
      <c r="G958" s="48" t="s">
        <v>2004</v>
      </c>
      <c r="H958" s="48" t="s">
        <v>95</v>
      </c>
      <c r="I958" s="48" t="s">
        <v>105</v>
      </c>
      <c r="J958" s="51"/>
      <c r="K958" s="51"/>
      <c r="L958" s="48" t="s">
        <v>80</v>
      </c>
      <c r="M958" s="48" t="s">
        <v>81</v>
      </c>
      <c r="N958" s="48" t="s">
        <v>82</v>
      </c>
      <c r="O958" s="48" t="s">
        <v>24</v>
      </c>
      <c r="P958" s="48" t="s">
        <v>131</v>
      </c>
      <c r="Q958" s="48" t="s">
        <v>31</v>
      </c>
      <c r="R958" s="48" t="s">
        <v>138</v>
      </c>
      <c r="S958" s="48" t="s">
        <v>139</v>
      </c>
      <c r="T958" s="48" t="s">
        <v>167</v>
      </c>
      <c r="U958" s="48" t="s">
        <v>168</v>
      </c>
      <c r="V958" s="52"/>
    </row>
    <row r="959" spans="1:22" ht="15" thickBot="1">
      <c r="A959" s="48" t="s">
        <v>2005</v>
      </c>
      <c r="B959" s="48" t="s">
        <v>20</v>
      </c>
      <c r="C959" s="48" t="s">
        <v>74</v>
      </c>
      <c r="D959" s="49" t="s">
        <v>75</v>
      </c>
      <c r="E959" s="53">
        <v>209076.13</v>
      </c>
      <c r="F959" s="48" t="s">
        <v>76</v>
      </c>
      <c r="G959" s="48" t="s">
        <v>2006</v>
      </c>
      <c r="H959" s="48" t="s">
        <v>78</v>
      </c>
      <c r="I959" s="48" t="s">
        <v>96</v>
      </c>
      <c r="J959" s="51"/>
      <c r="K959" s="51"/>
      <c r="L959" s="48" t="s">
        <v>80</v>
      </c>
      <c r="M959" s="48" t="s">
        <v>81</v>
      </c>
      <c r="N959" s="48" t="s">
        <v>82</v>
      </c>
      <c r="O959" s="48" t="s">
        <v>24</v>
      </c>
      <c r="P959" s="48" t="s">
        <v>131</v>
      </c>
      <c r="Q959" s="48" t="s">
        <v>31</v>
      </c>
      <c r="R959" s="48" t="s">
        <v>2007</v>
      </c>
      <c r="S959" s="48" t="s">
        <v>2008</v>
      </c>
      <c r="T959" s="48" t="s">
        <v>2009</v>
      </c>
      <c r="U959" s="48" t="s">
        <v>2008</v>
      </c>
      <c r="V959" s="52"/>
    </row>
    <row r="960" spans="1:22" ht="15" thickBot="1">
      <c r="A960" s="48" t="s">
        <v>2010</v>
      </c>
      <c r="B960" s="48" t="s">
        <v>20</v>
      </c>
      <c r="C960" s="48" t="s">
        <v>74</v>
      </c>
      <c r="D960" s="49" t="s">
        <v>75</v>
      </c>
      <c r="E960" s="50">
        <v>0</v>
      </c>
      <c r="F960" s="48" t="s">
        <v>76</v>
      </c>
      <c r="G960" s="48" t="s">
        <v>2006</v>
      </c>
      <c r="H960" s="48" t="s">
        <v>113</v>
      </c>
      <c r="I960" s="48" t="s">
        <v>96</v>
      </c>
      <c r="J960" s="48" t="s">
        <v>100</v>
      </c>
      <c r="K960" s="51"/>
      <c r="L960" s="48" t="s">
        <v>80</v>
      </c>
      <c r="M960" s="48" t="s">
        <v>81</v>
      </c>
      <c r="N960" s="48" t="s">
        <v>82</v>
      </c>
      <c r="O960" s="48" t="s">
        <v>24</v>
      </c>
      <c r="P960" s="48" t="s">
        <v>131</v>
      </c>
      <c r="Q960" s="48" t="s">
        <v>31</v>
      </c>
      <c r="R960" s="48" t="s">
        <v>2007</v>
      </c>
      <c r="S960" s="48" t="s">
        <v>2008</v>
      </c>
      <c r="T960" s="48" t="s">
        <v>2009</v>
      </c>
      <c r="U960" s="48" t="s">
        <v>2008</v>
      </c>
      <c r="V960" s="52"/>
    </row>
    <row r="961" spans="1:22" ht="15" thickBot="1">
      <c r="A961" s="48" t="s">
        <v>2011</v>
      </c>
      <c r="B961" s="48" t="s">
        <v>20</v>
      </c>
      <c r="C961" s="48" t="s">
        <v>74</v>
      </c>
      <c r="D961" s="49" t="s">
        <v>75</v>
      </c>
      <c r="E961" s="53">
        <v>66026.789999999994</v>
      </c>
      <c r="F961" s="48" t="s">
        <v>76</v>
      </c>
      <c r="G961" s="48" t="s">
        <v>2012</v>
      </c>
      <c r="H961" s="48" t="s">
        <v>95</v>
      </c>
      <c r="I961" s="48" t="s">
        <v>187</v>
      </c>
      <c r="J961" s="51"/>
      <c r="K961" s="51"/>
      <c r="L961" s="48" t="s">
        <v>80</v>
      </c>
      <c r="M961" s="48" t="s">
        <v>81</v>
      </c>
      <c r="N961" s="48" t="s">
        <v>82</v>
      </c>
      <c r="O961" s="48" t="s">
        <v>24</v>
      </c>
      <c r="P961" s="48" t="s">
        <v>188</v>
      </c>
      <c r="Q961" s="48" t="s">
        <v>26</v>
      </c>
      <c r="R961" s="48" t="s">
        <v>189</v>
      </c>
      <c r="S961" s="48" t="s">
        <v>190</v>
      </c>
      <c r="T961" s="48" t="s">
        <v>191</v>
      </c>
      <c r="U961" s="48" t="s">
        <v>192</v>
      </c>
      <c r="V961" s="52"/>
    </row>
    <row r="962" spans="1:22" ht="15" thickBot="1">
      <c r="A962" s="48" t="s">
        <v>2013</v>
      </c>
      <c r="B962" s="48" t="s">
        <v>20</v>
      </c>
      <c r="C962" s="48" t="s">
        <v>74</v>
      </c>
      <c r="D962" s="49" t="s">
        <v>75</v>
      </c>
      <c r="E962" s="53">
        <v>37212.379999999997</v>
      </c>
      <c r="F962" s="48" t="s">
        <v>76</v>
      </c>
      <c r="G962" s="48" t="s">
        <v>2014</v>
      </c>
      <c r="H962" s="48" t="s">
        <v>113</v>
      </c>
      <c r="I962" s="48" t="s">
        <v>99</v>
      </c>
      <c r="J962" s="51"/>
      <c r="K962" s="51"/>
      <c r="L962" s="48" t="s">
        <v>80</v>
      </c>
      <c r="M962" s="48" t="s">
        <v>81</v>
      </c>
      <c r="N962" s="48" t="s">
        <v>82</v>
      </c>
      <c r="O962" s="48" t="s">
        <v>24</v>
      </c>
      <c r="P962" s="48" t="s">
        <v>188</v>
      </c>
      <c r="Q962" s="48" t="s">
        <v>26</v>
      </c>
      <c r="R962" s="48" t="s">
        <v>189</v>
      </c>
      <c r="S962" s="48" t="s">
        <v>190</v>
      </c>
      <c r="T962" s="48" t="s">
        <v>191</v>
      </c>
      <c r="U962" s="48" t="s">
        <v>192</v>
      </c>
      <c r="V962" s="52"/>
    </row>
    <row r="963" spans="1:22" ht="15" thickBot="1">
      <c r="A963" s="48" t="s">
        <v>2015</v>
      </c>
      <c r="B963" s="48" t="s">
        <v>20</v>
      </c>
      <c r="C963" s="48" t="s">
        <v>74</v>
      </c>
      <c r="D963" s="49" t="s">
        <v>75</v>
      </c>
      <c r="E963" s="53">
        <v>55979.41</v>
      </c>
      <c r="F963" s="48" t="s">
        <v>76</v>
      </c>
      <c r="G963" s="48" t="s">
        <v>2016</v>
      </c>
      <c r="H963" s="48" t="s">
        <v>95</v>
      </c>
      <c r="I963" s="48" t="s">
        <v>187</v>
      </c>
      <c r="J963" s="51"/>
      <c r="K963" s="51"/>
      <c r="L963" s="48" t="s">
        <v>80</v>
      </c>
      <c r="M963" s="48" t="s">
        <v>81</v>
      </c>
      <c r="N963" s="48" t="s">
        <v>82</v>
      </c>
      <c r="O963" s="48" t="s">
        <v>24</v>
      </c>
      <c r="P963" s="48" t="s">
        <v>188</v>
      </c>
      <c r="Q963" s="48" t="s">
        <v>26</v>
      </c>
      <c r="R963" s="48" t="s">
        <v>197</v>
      </c>
      <c r="S963" s="48" t="s">
        <v>198</v>
      </c>
      <c r="T963" s="48" t="s">
        <v>199</v>
      </c>
      <c r="U963" s="48" t="s">
        <v>198</v>
      </c>
      <c r="V963" s="52"/>
    </row>
    <row r="964" spans="1:22" ht="15" thickBot="1">
      <c r="A964" s="48" t="s">
        <v>2017</v>
      </c>
      <c r="B964" s="48" t="s">
        <v>20</v>
      </c>
      <c r="C964" s="48" t="s">
        <v>74</v>
      </c>
      <c r="D964" s="49" t="s">
        <v>75</v>
      </c>
      <c r="E964" s="53">
        <v>89491.37</v>
      </c>
      <c r="F964" s="48" t="s">
        <v>76</v>
      </c>
      <c r="G964" s="48" t="s">
        <v>213</v>
      </c>
      <c r="H964" s="48" t="s">
        <v>95</v>
      </c>
      <c r="I964" s="48" t="s">
        <v>214</v>
      </c>
      <c r="J964" s="51"/>
      <c r="K964" s="51"/>
      <c r="L964" s="48" t="s">
        <v>80</v>
      </c>
      <c r="M964" s="48" t="s">
        <v>81</v>
      </c>
      <c r="N964" s="48" t="s">
        <v>82</v>
      </c>
      <c r="O964" s="48" t="s">
        <v>24</v>
      </c>
      <c r="P964" s="48" t="s">
        <v>215</v>
      </c>
      <c r="Q964" s="48" t="s">
        <v>29</v>
      </c>
      <c r="R964" s="48" t="s">
        <v>216</v>
      </c>
      <c r="S964" s="48" t="s">
        <v>29</v>
      </c>
      <c r="T964" s="48" t="s">
        <v>217</v>
      </c>
      <c r="U964" s="48" t="s">
        <v>29</v>
      </c>
      <c r="V964" s="52"/>
    </row>
    <row r="965" spans="1:22" ht="15" thickBot="1">
      <c r="A965" s="48" t="s">
        <v>2018</v>
      </c>
      <c r="B965" s="48" t="s">
        <v>20</v>
      </c>
      <c r="C965" s="48" t="s">
        <v>74</v>
      </c>
      <c r="D965" s="49" t="s">
        <v>75</v>
      </c>
      <c r="E965" s="53">
        <v>81074.759999999995</v>
      </c>
      <c r="F965" s="48" t="s">
        <v>76</v>
      </c>
      <c r="G965" s="48" t="s">
        <v>219</v>
      </c>
      <c r="H965" s="48" t="s">
        <v>95</v>
      </c>
      <c r="I965" s="48" t="s">
        <v>214</v>
      </c>
      <c r="J965" s="51"/>
      <c r="K965" s="51"/>
      <c r="L965" s="48" t="s">
        <v>80</v>
      </c>
      <c r="M965" s="48" t="s">
        <v>81</v>
      </c>
      <c r="N965" s="48" t="s">
        <v>82</v>
      </c>
      <c r="O965" s="48" t="s">
        <v>24</v>
      </c>
      <c r="P965" s="48" t="s">
        <v>215</v>
      </c>
      <c r="Q965" s="48" t="s">
        <v>29</v>
      </c>
      <c r="R965" s="48" t="s">
        <v>220</v>
      </c>
      <c r="S965" s="48" t="s">
        <v>221</v>
      </c>
      <c r="T965" s="48" t="s">
        <v>222</v>
      </c>
      <c r="U965" s="48" t="s">
        <v>221</v>
      </c>
      <c r="V965" s="52"/>
    </row>
    <row r="966" spans="1:22" ht="15" thickBot="1">
      <c r="A966" s="48" t="s">
        <v>2019</v>
      </c>
      <c r="B966" s="48" t="s">
        <v>20</v>
      </c>
      <c r="C966" s="48" t="s">
        <v>74</v>
      </c>
      <c r="D966" s="49" t="s">
        <v>75</v>
      </c>
      <c r="E966" s="53">
        <v>106377.19</v>
      </c>
      <c r="F966" s="48" t="s">
        <v>76</v>
      </c>
      <c r="G966" s="48" t="s">
        <v>219</v>
      </c>
      <c r="H966" s="48" t="s">
        <v>95</v>
      </c>
      <c r="I966" s="48" t="s">
        <v>214</v>
      </c>
      <c r="J966" s="51"/>
      <c r="K966" s="51"/>
      <c r="L966" s="48" t="s">
        <v>80</v>
      </c>
      <c r="M966" s="48" t="s">
        <v>81</v>
      </c>
      <c r="N966" s="48" t="s">
        <v>82</v>
      </c>
      <c r="O966" s="48" t="s">
        <v>24</v>
      </c>
      <c r="P966" s="48" t="s">
        <v>215</v>
      </c>
      <c r="Q966" s="48" t="s">
        <v>29</v>
      </c>
      <c r="R966" s="48" t="s">
        <v>220</v>
      </c>
      <c r="S966" s="48" t="s">
        <v>221</v>
      </c>
      <c r="T966" s="48" t="s">
        <v>222</v>
      </c>
      <c r="U966" s="48" t="s">
        <v>221</v>
      </c>
      <c r="V966" s="52"/>
    </row>
    <row r="967" spans="1:22" ht="15" thickBot="1">
      <c r="A967" s="48" t="s">
        <v>2020</v>
      </c>
      <c r="B967" s="48" t="s">
        <v>20</v>
      </c>
      <c r="C967" s="48" t="s">
        <v>74</v>
      </c>
      <c r="D967" s="49" t="s">
        <v>75</v>
      </c>
      <c r="E967" s="53">
        <v>81074.8</v>
      </c>
      <c r="F967" s="48" t="s">
        <v>76</v>
      </c>
      <c r="G967" s="48" t="s">
        <v>219</v>
      </c>
      <c r="H967" s="48" t="s">
        <v>95</v>
      </c>
      <c r="I967" s="48" t="s">
        <v>214</v>
      </c>
      <c r="J967" s="51"/>
      <c r="K967" s="51"/>
      <c r="L967" s="48" t="s">
        <v>80</v>
      </c>
      <c r="M967" s="48" t="s">
        <v>81</v>
      </c>
      <c r="N967" s="48" t="s">
        <v>82</v>
      </c>
      <c r="O967" s="48" t="s">
        <v>24</v>
      </c>
      <c r="P967" s="48" t="s">
        <v>215</v>
      </c>
      <c r="Q967" s="48" t="s">
        <v>29</v>
      </c>
      <c r="R967" s="48" t="s">
        <v>220</v>
      </c>
      <c r="S967" s="48" t="s">
        <v>221</v>
      </c>
      <c r="T967" s="48" t="s">
        <v>222</v>
      </c>
      <c r="U967" s="48" t="s">
        <v>221</v>
      </c>
      <c r="V967" s="52"/>
    </row>
    <row r="968" spans="1:22" ht="15" thickBot="1">
      <c r="A968" s="48" t="s">
        <v>2021</v>
      </c>
      <c r="B968" s="48" t="s">
        <v>20</v>
      </c>
      <c r="C968" s="48" t="s">
        <v>74</v>
      </c>
      <c r="D968" s="49" t="s">
        <v>75</v>
      </c>
      <c r="E968" s="53">
        <v>134531.96</v>
      </c>
      <c r="F968" s="48" t="s">
        <v>76</v>
      </c>
      <c r="G968" s="48" t="s">
        <v>225</v>
      </c>
      <c r="H968" s="48" t="s">
        <v>113</v>
      </c>
      <c r="I968" s="48" t="s">
        <v>214</v>
      </c>
      <c r="J968" s="51"/>
      <c r="K968" s="51"/>
      <c r="L968" s="48" t="s">
        <v>80</v>
      </c>
      <c r="M968" s="48" t="s">
        <v>81</v>
      </c>
      <c r="N968" s="48" t="s">
        <v>82</v>
      </c>
      <c r="O968" s="48" t="s">
        <v>24</v>
      </c>
      <c r="P968" s="48" t="s">
        <v>215</v>
      </c>
      <c r="Q968" s="48" t="s">
        <v>29</v>
      </c>
      <c r="R968" s="48" t="s">
        <v>226</v>
      </c>
      <c r="S968" s="48" t="s">
        <v>227</v>
      </c>
      <c r="T968" s="48" t="s">
        <v>228</v>
      </c>
      <c r="U968" s="48" t="s">
        <v>227</v>
      </c>
      <c r="V968" s="52"/>
    </row>
    <row r="969" spans="1:22" ht="15" thickBot="1">
      <c r="A969" s="48" t="s">
        <v>2022</v>
      </c>
      <c r="B969" s="48" t="s">
        <v>20</v>
      </c>
      <c r="C969" s="48" t="s">
        <v>74</v>
      </c>
      <c r="D969" s="49" t="s">
        <v>75</v>
      </c>
      <c r="E969" s="53">
        <v>139576.06</v>
      </c>
      <c r="F969" s="48" t="s">
        <v>76</v>
      </c>
      <c r="G969" s="48" t="s">
        <v>225</v>
      </c>
      <c r="H969" s="48" t="s">
        <v>95</v>
      </c>
      <c r="I969" s="48" t="s">
        <v>214</v>
      </c>
      <c r="J969" s="51"/>
      <c r="K969" s="51"/>
      <c r="L969" s="48" t="s">
        <v>80</v>
      </c>
      <c r="M969" s="48" t="s">
        <v>81</v>
      </c>
      <c r="N969" s="48" t="s">
        <v>82</v>
      </c>
      <c r="O969" s="48" t="s">
        <v>24</v>
      </c>
      <c r="P969" s="48" t="s">
        <v>215</v>
      </c>
      <c r="Q969" s="48" t="s">
        <v>29</v>
      </c>
      <c r="R969" s="48" t="s">
        <v>226</v>
      </c>
      <c r="S969" s="48" t="s">
        <v>227</v>
      </c>
      <c r="T969" s="48" t="s">
        <v>228</v>
      </c>
      <c r="U969" s="48" t="s">
        <v>227</v>
      </c>
      <c r="V969" s="52"/>
    </row>
    <row r="970" spans="1:22" ht="15" thickBot="1">
      <c r="A970" s="48" t="s">
        <v>2023</v>
      </c>
      <c r="B970" s="48" t="s">
        <v>20</v>
      </c>
      <c r="C970" s="48" t="s">
        <v>74</v>
      </c>
      <c r="D970" s="49" t="s">
        <v>75</v>
      </c>
      <c r="E970" s="53">
        <v>63335.53</v>
      </c>
      <c r="F970" s="48" t="s">
        <v>76</v>
      </c>
      <c r="G970" s="48" t="s">
        <v>231</v>
      </c>
      <c r="H970" s="48" t="s">
        <v>95</v>
      </c>
      <c r="I970" s="48" t="s">
        <v>232</v>
      </c>
      <c r="J970" s="51"/>
      <c r="K970" s="51"/>
      <c r="L970" s="48" t="s">
        <v>80</v>
      </c>
      <c r="M970" s="48" t="s">
        <v>81</v>
      </c>
      <c r="N970" s="48" t="s">
        <v>82</v>
      </c>
      <c r="O970" s="48" t="s">
        <v>24</v>
      </c>
      <c r="P970" s="48" t="s">
        <v>233</v>
      </c>
      <c r="Q970" s="48" t="s">
        <v>28</v>
      </c>
      <c r="R970" s="48" t="s">
        <v>234</v>
      </c>
      <c r="S970" s="48" t="s">
        <v>28</v>
      </c>
      <c r="T970" s="48" t="s">
        <v>235</v>
      </c>
      <c r="U970" s="48" t="s">
        <v>28</v>
      </c>
      <c r="V970" s="52"/>
    </row>
    <row r="971" spans="1:22" ht="15" thickBot="1">
      <c r="A971" s="48" t="s">
        <v>2024</v>
      </c>
      <c r="B971" s="48" t="s">
        <v>20</v>
      </c>
      <c r="C971" s="48" t="s">
        <v>74</v>
      </c>
      <c r="D971" s="49" t="s">
        <v>75</v>
      </c>
      <c r="E971" s="50">
        <v>0</v>
      </c>
      <c r="F971" s="48" t="s">
        <v>76</v>
      </c>
      <c r="G971" s="48" t="s">
        <v>231</v>
      </c>
      <c r="H971" s="48" t="s">
        <v>113</v>
      </c>
      <c r="I971" s="48" t="s">
        <v>232</v>
      </c>
      <c r="J971" s="51"/>
      <c r="K971" s="51"/>
      <c r="L971" s="48" t="s">
        <v>80</v>
      </c>
      <c r="M971" s="48" t="s">
        <v>81</v>
      </c>
      <c r="N971" s="48" t="s">
        <v>82</v>
      </c>
      <c r="O971" s="48" t="s">
        <v>24</v>
      </c>
      <c r="P971" s="48" t="s">
        <v>233</v>
      </c>
      <c r="Q971" s="48" t="s">
        <v>28</v>
      </c>
      <c r="R971" s="48" t="s">
        <v>234</v>
      </c>
      <c r="S971" s="48" t="s">
        <v>28</v>
      </c>
      <c r="T971" s="48" t="s">
        <v>235</v>
      </c>
      <c r="U971" s="48" t="s">
        <v>28</v>
      </c>
      <c r="V971" s="52"/>
    </row>
    <row r="972" spans="1:22" ht="15" thickBot="1">
      <c r="A972" s="48" t="s">
        <v>2025</v>
      </c>
      <c r="B972" s="48" t="s">
        <v>20</v>
      </c>
      <c r="C972" s="48" t="s">
        <v>74</v>
      </c>
      <c r="D972" s="49" t="s">
        <v>75</v>
      </c>
      <c r="E972" s="53">
        <v>287699.7</v>
      </c>
      <c r="F972" s="48" t="s">
        <v>76</v>
      </c>
      <c r="G972" s="48" t="s">
        <v>231</v>
      </c>
      <c r="H972" s="48" t="s">
        <v>113</v>
      </c>
      <c r="I972" s="48" t="s">
        <v>232</v>
      </c>
      <c r="J972" s="51"/>
      <c r="K972" s="51"/>
      <c r="L972" s="48" t="s">
        <v>80</v>
      </c>
      <c r="M972" s="48" t="s">
        <v>81</v>
      </c>
      <c r="N972" s="48" t="s">
        <v>82</v>
      </c>
      <c r="O972" s="48" t="s">
        <v>24</v>
      </c>
      <c r="P972" s="48" t="s">
        <v>233</v>
      </c>
      <c r="Q972" s="48" t="s">
        <v>28</v>
      </c>
      <c r="R972" s="48" t="s">
        <v>234</v>
      </c>
      <c r="S972" s="48" t="s">
        <v>28</v>
      </c>
      <c r="T972" s="48" t="s">
        <v>235</v>
      </c>
      <c r="U972" s="48" t="s">
        <v>28</v>
      </c>
      <c r="V972" s="52"/>
    </row>
    <row r="973" spans="1:22" ht="15" thickBot="1">
      <c r="A973" s="48" t="s">
        <v>2026</v>
      </c>
      <c r="B973" s="48" t="s">
        <v>20</v>
      </c>
      <c r="C973" s="48" t="s">
        <v>74</v>
      </c>
      <c r="D973" s="49" t="s">
        <v>75</v>
      </c>
      <c r="E973" s="53">
        <v>163621.76999999999</v>
      </c>
      <c r="F973" s="48" t="s">
        <v>76</v>
      </c>
      <c r="G973" s="48" t="s">
        <v>2027</v>
      </c>
      <c r="H973" s="48" t="s">
        <v>113</v>
      </c>
      <c r="I973" s="48" t="s">
        <v>232</v>
      </c>
      <c r="J973" s="51"/>
      <c r="K973" s="51"/>
      <c r="L973" s="48" t="s">
        <v>80</v>
      </c>
      <c r="M973" s="48" t="s">
        <v>81</v>
      </c>
      <c r="N973" s="48" t="s">
        <v>82</v>
      </c>
      <c r="O973" s="48" t="s">
        <v>24</v>
      </c>
      <c r="P973" s="48" t="s">
        <v>233</v>
      </c>
      <c r="Q973" s="48" t="s">
        <v>28</v>
      </c>
      <c r="R973" s="48" t="s">
        <v>234</v>
      </c>
      <c r="S973" s="48" t="s">
        <v>28</v>
      </c>
      <c r="T973" s="48" t="s">
        <v>235</v>
      </c>
      <c r="U973" s="48" t="s">
        <v>28</v>
      </c>
      <c r="V973" s="52"/>
    </row>
    <row r="974" spans="1:22" ht="15" thickBot="1">
      <c r="A974" s="48" t="s">
        <v>2028</v>
      </c>
      <c r="B974" s="48" t="s">
        <v>20</v>
      </c>
      <c r="C974" s="48" t="s">
        <v>74</v>
      </c>
      <c r="D974" s="49" t="s">
        <v>75</v>
      </c>
      <c r="E974" s="53">
        <v>68205.47</v>
      </c>
      <c r="F974" s="48" t="s">
        <v>76</v>
      </c>
      <c r="G974" s="48" t="s">
        <v>2027</v>
      </c>
      <c r="H974" s="48" t="s">
        <v>95</v>
      </c>
      <c r="I974" s="48" t="s">
        <v>232</v>
      </c>
      <c r="J974" s="51"/>
      <c r="K974" s="51"/>
      <c r="L974" s="48" t="s">
        <v>80</v>
      </c>
      <c r="M974" s="48" t="s">
        <v>81</v>
      </c>
      <c r="N974" s="48" t="s">
        <v>82</v>
      </c>
      <c r="O974" s="48" t="s">
        <v>24</v>
      </c>
      <c r="P974" s="48" t="s">
        <v>233</v>
      </c>
      <c r="Q974" s="48" t="s">
        <v>28</v>
      </c>
      <c r="R974" s="48" t="s">
        <v>234</v>
      </c>
      <c r="S974" s="48" t="s">
        <v>28</v>
      </c>
      <c r="T974" s="48" t="s">
        <v>235</v>
      </c>
      <c r="U974" s="48" t="s">
        <v>28</v>
      </c>
      <c r="V974" s="52"/>
    </row>
    <row r="975" spans="1:22" ht="15" thickBot="1">
      <c r="A975" s="48" t="s">
        <v>2029</v>
      </c>
      <c r="B975" s="48" t="s">
        <v>20</v>
      </c>
      <c r="C975" s="48" t="s">
        <v>74</v>
      </c>
      <c r="D975" s="49" t="s">
        <v>75</v>
      </c>
      <c r="E975" s="53">
        <v>119402.98</v>
      </c>
      <c r="F975" s="48" t="s">
        <v>76</v>
      </c>
      <c r="G975" s="48" t="s">
        <v>1442</v>
      </c>
      <c r="H975" s="48" t="s">
        <v>113</v>
      </c>
      <c r="I975" s="48" t="s">
        <v>748</v>
      </c>
      <c r="J975" s="51"/>
      <c r="K975" s="51"/>
      <c r="L975" s="48" t="s">
        <v>80</v>
      </c>
      <c r="M975" s="48" t="s">
        <v>81</v>
      </c>
      <c r="N975" s="48" t="s">
        <v>82</v>
      </c>
      <c r="O975" s="48" t="s">
        <v>24</v>
      </c>
      <c r="P975" s="48" t="s">
        <v>1443</v>
      </c>
      <c r="Q975" s="48" t="s">
        <v>32</v>
      </c>
      <c r="R975" s="48" t="s">
        <v>1444</v>
      </c>
      <c r="S975" s="48" t="s">
        <v>1445</v>
      </c>
      <c r="T975" s="48" t="s">
        <v>1446</v>
      </c>
      <c r="U975" s="48" t="s">
        <v>1445</v>
      </c>
      <c r="V975" s="52"/>
    </row>
    <row r="976" spans="1:22" ht="15" thickBot="1">
      <c r="A976" s="48" t="s">
        <v>2030</v>
      </c>
      <c r="B976" s="48" t="s">
        <v>20</v>
      </c>
      <c r="C976" s="48" t="s">
        <v>74</v>
      </c>
      <c r="D976" s="49" t="s">
        <v>75</v>
      </c>
      <c r="E976" s="53">
        <v>113446.77</v>
      </c>
      <c r="F976" s="48" t="s">
        <v>1448</v>
      </c>
      <c r="G976" s="48" t="s">
        <v>1449</v>
      </c>
      <c r="H976" s="48" t="s">
        <v>113</v>
      </c>
      <c r="I976" s="48" t="s">
        <v>99</v>
      </c>
      <c r="J976" s="51"/>
      <c r="K976" s="51"/>
      <c r="L976" s="48" t="s">
        <v>80</v>
      </c>
      <c r="M976" s="48" t="s">
        <v>81</v>
      </c>
      <c r="N976" s="48" t="s">
        <v>82</v>
      </c>
      <c r="O976" s="48" t="s">
        <v>24</v>
      </c>
      <c r="P976" s="48" t="s">
        <v>1450</v>
      </c>
      <c r="Q976" s="48" t="s">
        <v>27</v>
      </c>
      <c r="R976" s="48" t="s">
        <v>1451</v>
      </c>
      <c r="S976" s="48" t="s">
        <v>27</v>
      </c>
      <c r="T976" s="48" t="s">
        <v>1452</v>
      </c>
      <c r="U976" s="48" t="s">
        <v>27</v>
      </c>
      <c r="V976" s="52"/>
    </row>
    <row r="977" spans="1:22" ht="15" thickBot="1">
      <c r="A977" s="48" t="s">
        <v>2031</v>
      </c>
      <c r="B977" s="48" t="s">
        <v>20</v>
      </c>
      <c r="C977" s="48" t="s">
        <v>74</v>
      </c>
      <c r="D977" s="49" t="s">
        <v>75</v>
      </c>
      <c r="E977" s="53">
        <v>134531.96</v>
      </c>
      <c r="F977" s="48" t="s">
        <v>76</v>
      </c>
      <c r="G977" s="48" t="s">
        <v>247</v>
      </c>
      <c r="H977" s="48" t="s">
        <v>113</v>
      </c>
      <c r="I977" s="48" t="s">
        <v>130</v>
      </c>
      <c r="J977" s="51"/>
      <c r="K977" s="51"/>
      <c r="L977" s="48" t="s">
        <v>80</v>
      </c>
      <c r="M977" s="48" t="s">
        <v>81</v>
      </c>
      <c r="N977" s="48" t="s">
        <v>249</v>
      </c>
      <c r="O977" s="48" t="s">
        <v>250</v>
      </c>
      <c r="P977" s="48" t="s">
        <v>251</v>
      </c>
      <c r="Q977" s="48" t="s">
        <v>252</v>
      </c>
      <c r="R977" s="48" t="s">
        <v>253</v>
      </c>
      <c r="S977" s="48" t="s">
        <v>254</v>
      </c>
      <c r="T977" s="48" t="s">
        <v>255</v>
      </c>
      <c r="U977" s="48" t="s">
        <v>254</v>
      </c>
      <c r="V977" s="52"/>
    </row>
    <row r="978" spans="1:22" ht="15" thickBot="1">
      <c r="A978" s="48" t="s">
        <v>2032</v>
      </c>
      <c r="B978" s="48" t="s">
        <v>20</v>
      </c>
      <c r="C978" s="48" t="s">
        <v>74</v>
      </c>
      <c r="D978" s="49" t="s">
        <v>75</v>
      </c>
      <c r="E978" s="53">
        <v>15015.08</v>
      </c>
      <c r="F978" s="48" t="s">
        <v>76</v>
      </c>
      <c r="G978" s="48" t="s">
        <v>247</v>
      </c>
      <c r="H978" s="48" t="s">
        <v>447</v>
      </c>
      <c r="I978" s="48" t="s">
        <v>130</v>
      </c>
      <c r="J978" s="51"/>
      <c r="K978" s="51"/>
      <c r="L978" s="48" t="s">
        <v>80</v>
      </c>
      <c r="M978" s="48" t="s">
        <v>81</v>
      </c>
      <c r="N978" s="48" t="s">
        <v>249</v>
      </c>
      <c r="O978" s="48" t="s">
        <v>250</v>
      </c>
      <c r="P978" s="48" t="s">
        <v>251</v>
      </c>
      <c r="Q978" s="48" t="s">
        <v>252</v>
      </c>
      <c r="R978" s="48" t="s">
        <v>253</v>
      </c>
      <c r="S978" s="48" t="s">
        <v>254</v>
      </c>
      <c r="T978" s="48" t="s">
        <v>255</v>
      </c>
      <c r="U978" s="48" t="s">
        <v>254</v>
      </c>
      <c r="V978" s="52"/>
    </row>
    <row r="979" spans="1:22" ht="15" thickBot="1">
      <c r="A979" s="48" t="s">
        <v>2033</v>
      </c>
      <c r="B979" s="48" t="s">
        <v>20</v>
      </c>
      <c r="C979" s="48" t="s">
        <v>74</v>
      </c>
      <c r="D979" s="49" t="s">
        <v>75</v>
      </c>
      <c r="E979" s="50">
        <v>0</v>
      </c>
      <c r="F979" s="48" t="s">
        <v>76</v>
      </c>
      <c r="G979" s="48" t="s">
        <v>247</v>
      </c>
      <c r="H979" s="48" t="s">
        <v>113</v>
      </c>
      <c r="I979" s="48" t="s">
        <v>248</v>
      </c>
      <c r="J979" s="51"/>
      <c r="K979" s="51"/>
      <c r="L979" s="48" t="s">
        <v>80</v>
      </c>
      <c r="M979" s="48" t="s">
        <v>81</v>
      </c>
      <c r="N979" s="48" t="s">
        <v>249</v>
      </c>
      <c r="O979" s="48" t="s">
        <v>250</v>
      </c>
      <c r="P979" s="48" t="s">
        <v>251</v>
      </c>
      <c r="Q979" s="48" t="s">
        <v>252</v>
      </c>
      <c r="R979" s="48" t="s">
        <v>253</v>
      </c>
      <c r="S979" s="48" t="s">
        <v>254</v>
      </c>
      <c r="T979" s="48" t="s">
        <v>255</v>
      </c>
      <c r="U979" s="48" t="s">
        <v>254</v>
      </c>
      <c r="V979" s="52"/>
    </row>
    <row r="980" spans="1:22" ht="15" thickBot="1">
      <c r="A980" s="48" t="s">
        <v>2034</v>
      </c>
      <c r="B980" s="48" t="s">
        <v>20</v>
      </c>
      <c r="C980" s="48" t="s">
        <v>74</v>
      </c>
      <c r="D980" s="49" t="s">
        <v>75</v>
      </c>
      <c r="E980" s="53">
        <v>106377.18</v>
      </c>
      <c r="F980" s="48" t="s">
        <v>76</v>
      </c>
      <c r="G980" s="48" t="s">
        <v>247</v>
      </c>
      <c r="H980" s="48" t="s">
        <v>95</v>
      </c>
      <c r="I980" s="48" t="s">
        <v>248</v>
      </c>
      <c r="J980" s="51"/>
      <c r="K980" s="51"/>
      <c r="L980" s="48" t="s">
        <v>80</v>
      </c>
      <c r="M980" s="48" t="s">
        <v>81</v>
      </c>
      <c r="N980" s="48" t="s">
        <v>249</v>
      </c>
      <c r="O980" s="48" t="s">
        <v>250</v>
      </c>
      <c r="P980" s="48" t="s">
        <v>251</v>
      </c>
      <c r="Q980" s="48" t="s">
        <v>252</v>
      </c>
      <c r="R980" s="48" t="s">
        <v>253</v>
      </c>
      <c r="S980" s="48" t="s">
        <v>254</v>
      </c>
      <c r="T980" s="48" t="s">
        <v>255</v>
      </c>
      <c r="U980" s="48" t="s">
        <v>254</v>
      </c>
      <c r="V980" s="52"/>
    </row>
    <row r="981" spans="1:22" ht="15" thickBot="1">
      <c r="A981" s="48" t="s">
        <v>2035</v>
      </c>
      <c r="B981" s="48" t="s">
        <v>20</v>
      </c>
      <c r="C981" s="48" t="s">
        <v>74</v>
      </c>
      <c r="D981" s="49" t="s">
        <v>75</v>
      </c>
      <c r="E981" s="50">
        <v>0</v>
      </c>
      <c r="F981" s="48" t="s">
        <v>76</v>
      </c>
      <c r="G981" s="48" t="s">
        <v>2036</v>
      </c>
      <c r="H981" s="48" t="s">
        <v>125</v>
      </c>
      <c r="I981" s="48" t="s">
        <v>248</v>
      </c>
      <c r="J981" s="51"/>
      <c r="K981" s="51"/>
      <c r="L981" s="48" t="s">
        <v>80</v>
      </c>
      <c r="M981" s="48" t="s">
        <v>81</v>
      </c>
      <c r="N981" s="48" t="s">
        <v>249</v>
      </c>
      <c r="O981" s="48" t="s">
        <v>250</v>
      </c>
      <c r="P981" s="48" t="s">
        <v>251</v>
      </c>
      <c r="Q981" s="48" t="s">
        <v>252</v>
      </c>
      <c r="R981" s="48" t="s">
        <v>253</v>
      </c>
      <c r="S981" s="48" t="s">
        <v>254</v>
      </c>
      <c r="T981" s="48" t="s">
        <v>255</v>
      </c>
      <c r="U981" s="48" t="s">
        <v>254</v>
      </c>
      <c r="V981" s="52"/>
    </row>
    <row r="982" spans="1:22" ht="15" thickBot="1">
      <c r="A982" s="48" t="s">
        <v>2037</v>
      </c>
      <c r="B982" s="48" t="s">
        <v>20</v>
      </c>
      <c r="C982" s="48" t="s">
        <v>74</v>
      </c>
      <c r="D982" s="49" t="s">
        <v>75</v>
      </c>
      <c r="E982" s="53">
        <v>110649.45</v>
      </c>
      <c r="F982" s="48" t="s">
        <v>76</v>
      </c>
      <c r="G982" s="48" t="s">
        <v>266</v>
      </c>
      <c r="H982" s="48" t="s">
        <v>258</v>
      </c>
      <c r="I982" s="48" t="s">
        <v>267</v>
      </c>
      <c r="J982" s="51"/>
      <c r="K982" s="51"/>
      <c r="L982" s="48" t="s">
        <v>80</v>
      </c>
      <c r="M982" s="48" t="s">
        <v>81</v>
      </c>
      <c r="N982" s="48" t="s">
        <v>249</v>
      </c>
      <c r="O982" s="48" t="s">
        <v>250</v>
      </c>
      <c r="P982" s="48" t="s">
        <v>251</v>
      </c>
      <c r="Q982" s="48" t="s">
        <v>252</v>
      </c>
      <c r="R982" s="48" t="s">
        <v>253</v>
      </c>
      <c r="S982" s="48" t="s">
        <v>254</v>
      </c>
      <c r="T982" s="48" t="s">
        <v>268</v>
      </c>
      <c r="U982" s="48" t="s">
        <v>269</v>
      </c>
      <c r="V982" s="52"/>
    </row>
    <row r="983" spans="1:22" ht="15" thickBot="1">
      <c r="A983" s="48" t="s">
        <v>257</v>
      </c>
      <c r="B983" s="48" t="s">
        <v>20</v>
      </c>
      <c r="C983" s="48" t="s">
        <v>74</v>
      </c>
      <c r="D983" s="49" t="s">
        <v>75</v>
      </c>
      <c r="E983" s="53">
        <v>51045.98</v>
      </c>
      <c r="F983" s="48" t="s">
        <v>76</v>
      </c>
      <c r="G983" s="48" t="s">
        <v>266</v>
      </c>
      <c r="H983" s="48" t="s">
        <v>258</v>
      </c>
      <c r="I983" s="48" t="s">
        <v>267</v>
      </c>
      <c r="J983" s="51"/>
      <c r="K983" s="51"/>
      <c r="L983" s="48" t="s">
        <v>80</v>
      </c>
      <c r="M983" s="48" t="s">
        <v>81</v>
      </c>
      <c r="N983" s="48" t="s">
        <v>249</v>
      </c>
      <c r="O983" s="48" t="s">
        <v>250</v>
      </c>
      <c r="P983" s="48" t="s">
        <v>251</v>
      </c>
      <c r="Q983" s="48" t="s">
        <v>252</v>
      </c>
      <c r="R983" s="48" t="s">
        <v>253</v>
      </c>
      <c r="S983" s="48" t="s">
        <v>254</v>
      </c>
      <c r="T983" s="48" t="s">
        <v>268</v>
      </c>
      <c r="U983" s="48" t="s">
        <v>269</v>
      </c>
      <c r="V983" s="52"/>
    </row>
    <row r="984" spans="1:22" ht="15" thickBot="1">
      <c r="A984" s="48" t="s">
        <v>2038</v>
      </c>
      <c r="B984" s="48" t="s">
        <v>20</v>
      </c>
      <c r="C984" s="48" t="s">
        <v>74</v>
      </c>
      <c r="D984" s="49" t="s">
        <v>75</v>
      </c>
      <c r="E984" s="53">
        <v>85179.28</v>
      </c>
      <c r="F984" s="48" t="s">
        <v>76</v>
      </c>
      <c r="G984" s="48" t="s">
        <v>1465</v>
      </c>
      <c r="H984" s="48" t="s">
        <v>95</v>
      </c>
      <c r="I984" s="48" t="s">
        <v>777</v>
      </c>
      <c r="J984" s="51"/>
      <c r="K984" s="51"/>
      <c r="L984" s="48" t="s">
        <v>80</v>
      </c>
      <c r="M984" s="48" t="s">
        <v>81</v>
      </c>
      <c r="N984" s="48" t="s">
        <v>249</v>
      </c>
      <c r="O984" s="48" t="s">
        <v>250</v>
      </c>
      <c r="P984" s="48" t="s">
        <v>251</v>
      </c>
      <c r="Q984" s="48" t="s">
        <v>252</v>
      </c>
      <c r="R984" s="48" t="s">
        <v>1466</v>
      </c>
      <c r="S984" s="48" t="s">
        <v>1467</v>
      </c>
      <c r="T984" s="48" t="s">
        <v>1468</v>
      </c>
      <c r="U984" s="48" t="s">
        <v>1469</v>
      </c>
      <c r="V984" s="52"/>
    </row>
    <row r="985" spans="1:22" ht="15" thickBot="1">
      <c r="A985" s="48" t="s">
        <v>2039</v>
      </c>
      <c r="B985" s="48" t="s">
        <v>20</v>
      </c>
      <c r="C985" s="48" t="s">
        <v>74</v>
      </c>
      <c r="D985" s="49" t="s">
        <v>75</v>
      </c>
      <c r="E985" s="53">
        <v>86720.5</v>
      </c>
      <c r="F985" s="48" t="s">
        <v>76</v>
      </c>
      <c r="G985" s="48" t="s">
        <v>1465</v>
      </c>
      <c r="H985" s="48" t="s">
        <v>113</v>
      </c>
      <c r="I985" s="48" t="s">
        <v>777</v>
      </c>
      <c r="J985" s="51"/>
      <c r="K985" s="51"/>
      <c r="L985" s="48" t="s">
        <v>80</v>
      </c>
      <c r="M985" s="48" t="s">
        <v>81</v>
      </c>
      <c r="N985" s="48" t="s">
        <v>249</v>
      </c>
      <c r="O985" s="48" t="s">
        <v>250</v>
      </c>
      <c r="P985" s="48" t="s">
        <v>251</v>
      </c>
      <c r="Q985" s="48" t="s">
        <v>252</v>
      </c>
      <c r="R985" s="48" t="s">
        <v>1466</v>
      </c>
      <c r="S985" s="48" t="s">
        <v>1467</v>
      </c>
      <c r="T985" s="48" t="s">
        <v>1468</v>
      </c>
      <c r="U985" s="48" t="s">
        <v>1469</v>
      </c>
      <c r="V985" s="52"/>
    </row>
    <row r="986" spans="1:22" ht="15" thickBot="1">
      <c r="A986" s="48" t="s">
        <v>2040</v>
      </c>
      <c r="B986" s="48" t="s">
        <v>20</v>
      </c>
      <c r="C986" s="48" t="s">
        <v>74</v>
      </c>
      <c r="D986" s="49" t="s">
        <v>75</v>
      </c>
      <c r="E986" s="53">
        <v>69910.559999999998</v>
      </c>
      <c r="F986" s="48" t="s">
        <v>76</v>
      </c>
      <c r="G986" s="48" t="s">
        <v>1465</v>
      </c>
      <c r="H986" s="48" t="s">
        <v>95</v>
      </c>
      <c r="I986" s="48" t="s">
        <v>777</v>
      </c>
      <c r="J986" s="51"/>
      <c r="K986" s="51"/>
      <c r="L986" s="48" t="s">
        <v>80</v>
      </c>
      <c r="M986" s="48" t="s">
        <v>81</v>
      </c>
      <c r="N986" s="48" t="s">
        <v>249</v>
      </c>
      <c r="O986" s="48" t="s">
        <v>250</v>
      </c>
      <c r="P986" s="48" t="s">
        <v>251</v>
      </c>
      <c r="Q986" s="48" t="s">
        <v>252</v>
      </c>
      <c r="R986" s="48" t="s">
        <v>1466</v>
      </c>
      <c r="S986" s="48" t="s">
        <v>1467</v>
      </c>
      <c r="T986" s="48" t="s">
        <v>1468</v>
      </c>
      <c r="U986" s="48" t="s">
        <v>1469</v>
      </c>
      <c r="V986" s="52"/>
    </row>
    <row r="987" spans="1:22" ht="15" thickBot="1">
      <c r="A987" s="48" t="s">
        <v>2041</v>
      </c>
      <c r="B987" s="48" t="s">
        <v>20</v>
      </c>
      <c r="C987" s="48" t="s">
        <v>74</v>
      </c>
      <c r="D987" s="49" t="s">
        <v>75</v>
      </c>
      <c r="E987" s="53">
        <v>141258.56</v>
      </c>
      <c r="F987" s="48" t="s">
        <v>76</v>
      </c>
      <c r="G987" s="48" t="s">
        <v>2042</v>
      </c>
      <c r="H987" s="48" t="s">
        <v>113</v>
      </c>
      <c r="I987" s="48" t="s">
        <v>96</v>
      </c>
      <c r="J987" s="51"/>
      <c r="K987" s="51"/>
      <c r="L987" s="48" t="s">
        <v>80</v>
      </c>
      <c r="M987" s="48" t="s">
        <v>81</v>
      </c>
      <c r="N987" s="48" t="s">
        <v>249</v>
      </c>
      <c r="O987" s="48" t="s">
        <v>250</v>
      </c>
      <c r="P987" s="48" t="s">
        <v>251</v>
      </c>
      <c r="Q987" s="48" t="s">
        <v>252</v>
      </c>
      <c r="R987" s="48" t="s">
        <v>2043</v>
      </c>
      <c r="S987" s="48" t="s">
        <v>2044</v>
      </c>
      <c r="T987" s="48" t="s">
        <v>2045</v>
      </c>
      <c r="U987" s="48" t="s">
        <v>2044</v>
      </c>
      <c r="V987" s="52"/>
    </row>
    <row r="988" spans="1:22" ht="15" thickBot="1">
      <c r="A988" s="48" t="s">
        <v>2046</v>
      </c>
      <c r="B988" s="48" t="s">
        <v>20</v>
      </c>
      <c r="C988" s="48" t="s">
        <v>74</v>
      </c>
      <c r="D988" s="49" t="s">
        <v>75</v>
      </c>
      <c r="E988" s="50">
        <v>0</v>
      </c>
      <c r="F988" s="48" t="s">
        <v>76</v>
      </c>
      <c r="G988" s="48" t="s">
        <v>2042</v>
      </c>
      <c r="H988" s="48" t="s">
        <v>125</v>
      </c>
      <c r="I988" s="48" t="s">
        <v>96</v>
      </c>
      <c r="J988" s="51"/>
      <c r="K988" s="51"/>
      <c r="L988" s="48" t="s">
        <v>80</v>
      </c>
      <c r="M988" s="48" t="s">
        <v>81</v>
      </c>
      <c r="N988" s="48" t="s">
        <v>249</v>
      </c>
      <c r="O988" s="48" t="s">
        <v>250</v>
      </c>
      <c r="P988" s="48" t="s">
        <v>251</v>
      </c>
      <c r="Q988" s="48" t="s">
        <v>252</v>
      </c>
      <c r="R988" s="48" t="s">
        <v>2043</v>
      </c>
      <c r="S988" s="48" t="s">
        <v>2044</v>
      </c>
      <c r="T988" s="48" t="s">
        <v>2045</v>
      </c>
      <c r="U988" s="48" t="s">
        <v>2044</v>
      </c>
      <c r="V988" s="52"/>
    </row>
    <row r="989" spans="1:22" ht="15" thickBot="1">
      <c r="A989" s="48" t="s">
        <v>2047</v>
      </c>
      <c r="B989" s="48" t="s">
        <v>20</v>
      </c>
      <c r="C989" s="48" t="s">
        <v>74</v>
      </c>
      <c r="D989" s="49" t="s">
        <v>75</v>
      </c>
      <c r="E989" s="53">
        <v>96372.55</v>
      </c>
      <c r="F989" s="48" t="s">
        <v>76</v>
      </c>
      <c r="G989" s="48" t="s">
        <v>2042</v>
      </c>
      <c r="H989" s="48" t="s">
        <v>95</v>
      </c>
      <c r="I989" s="48" t="s">
        <v>96</v>
      </c>
      <c r="J989" s="51"/>
      <c r="K989" s="51"/>
      <c r="L989" s="48" t="s">
        <v>80</v>
      </c>
      <c r="M989" s="48" t="s">
        <v>81</v>
      </c>
      <c r="N989" s="48" t="s">
        <v>249</v>
      </c>
      <c r="O989" s="48" t="s">
        <v>250</v>
      </c>
      <c r="P989" s="48" t="s">
        <v>251</v>
      </c>
      <c r="Q989" s="48" t="s">
        <v>252</v>
      </c>
      <c r="R989" s="48" t="s">
        <v>2043</v>
      </c>
      <c r="S989" s="48" t="s">
        <v>2044</v>
      </c>
      <c r="T989" s="48" t="s">
        <v>2045</v>
      </c>
      <c r="U989" s="48" t="s">
        <v>2044</v>
      </c>
      <c r="V989" s="52"/>
    </row>
    <row r="990" spans="1:22" ht="15" thickBot="1">
      <c r="A990" s="48" t="s">
        <v>2048</v>
      </c>
      <c r="B990" s="48" t="s">
        <v>20</v>
      </c>
      <c r="C990" s="48" t="s">
        <v>74</v>
      </c>
      <c r="D990" s="49" t="s">
        <v>75</v>
      </c>
      <c r="E990" s="53">
        <v>53281.97</v>
      </c>
      <c r="F990" s="48" t="s">
        <v>76</v>
      </c>
      <c r="G990" s="48" t="s">
        <v>278</v>
      </c>
      <c r="H990" s="48" t="s">
        <v>95</v>
      </c>
      <c r="I990" s="48" t="s">
        <v>279</v>
      </c>
      <c r="J990" s="51"/>
      <c r="K990" s="51"/>
      <c r="L990" s="48" t="s">
        <v>80</v>
      </c>
      <c r="M990" s="48" t="s">
        <v>81</v>
      </c>
      <c r="N990" s="48" t="s">
        <v>249</v>
      </c>
      <c r="O990" s="48" t="s">
        <v>250</v>
      </c>
      <c r="P990" s="48" t="s">
        <v>251</v>
      </c>
      <c r="Q990" s="48" t="s">
        <v>252</v>
      </c>
      <c r="R990" s="48" t="s">
        <v>280</v>
      </c>
      <c r="S990" s="48" t="s">
        <v>281</v>
      </c>
      <c r="T990" s="48" t="s">
        <v>282</v>
      </c>
      <c r="U990" s="48" t="s">
        <v>281</v>
      </c>
      <c r="V990" s="52"/>
    </row>
    <row r="991" spans="1:22" ht="15" thickBot="1">
      <c r="A991" s="48" t="s">
        <v>2049</v>
      </c>
      <c r="B991" s="48" t="s">
        <v>20</v>
      </c>
      <c r="C991" s="48" t="s">
        <v>74</v>
      </c>
      <c r="D991" s="49" t="s">
        <v>75</v>
      </c>
      <c r="E991" s="53">
        <v>40608.53</v>
      </c>
      <c r="F991" s="48" t="s">
        <v>76</v>
      </c>
      <c r="G991" s="48" t="s">
        <v>278</v>
      </c>
      <c r="H991" s="48" t="s">
        <v>95</v>
      </c>
      <c r="I991" s="48" t="s">
        <v>279</v>
      </c>
      <c r="J991" s="51"/>
      <c r="K991" s="51"/>
      <c r="L991" s="48" t="s">
        <v>80</v>
      </c>
      <c r="M991" s="48" t="s">
        <v>81</v>
      </c>
      <c r="N991" s="48" t="s">
        <v>249</v>
      </c>
      <c r="O991" s="48" t="s">
        <v>250</v>
      </c>
      <c r="P991" s="48" t="s">
        <v>251</v>
      </c>
      <c r="Q991" s="48" t="s">
        <v>252</v>
      </c>
      <c r="R991" s="48" t="s">
        <v>280</v>
      </c>
      <c r="S991" s="48" t="s">
        <v>281</v>
      </c>
      <c r="T991" s="48" t="s">
        <v>282</v>
      </c>
      <c r="U991" s="48" t="s">
        <v>281</v>
      </c>
      <c r="V991" s="52"/>
    </row>
    <row r="992" spans="1:22" ht="15" thickBot="1">
      <c r="A992" s="48" t="s">
        <v>2050</v>
      </c>
      <c r="B992" s="48" t="s">
        <v>20</v>
      </c>
      <c r="C992" s="48" t="s">
        <v>74</v>
      </c>
      <c r="D992" s="49" t="s">
        <v>75</v>
      </c>
      <c r="E992" s="50">
        <v>0</v>
      </c>
      <c r="F992" s="48" t="s">
        <v>76</v>
      </c>
      <c r="G992" s="48" t="s">
        <v>284</v>
      </c>
      <c r="H992" s="48" t="s">
        <v>301</v>
      </c>
      <c r="I992" s="48" t="s">
        <v>302</v>
      </c>
      <c r="J992" s="51"/>
      <c r="K992" s="51"/>
      <c r="L992" s="48" t="s">
        <v>80</v>
      </c>
      <c r="M992" s="48" t="s">
        <v>81</v>
      </c>
      <c r="N992" s="48" t="s">
        <v>249</v>
      </c>
      <c r="O992" s="48" t="s">
        <v>250</v>
      </c>
      <c r="P992" s="48" t="s">
        <v>285</v>
      </c>
      <c r="Q992" s="48" t="s">
        <v>286</v>
      </c>
      <c r="R992" s="48" t="s">
        <v>287</v>
      </c>
      <c r="S992" s="48" t="s">
        <v>288</v>
      </c>
      <c r="T992" s="48" t="s">
        <v>289</v>
      </c>
      <c r="U992" s="48" t="s">
        <v>290</v>
      </c>
      <c r="V992" s="52"/>
    </row>
    <row r="993" spans="1:22" ht="15" thickBot="1">
      <c r="A993" s="48" t="s">
        <v>2051</v>
      </c>
      <c r="B993" s="48" t="s">
        <v>20</v>
      </c>
      <c r="C993" s="48" t="s">
        <v>74</v>
      </c>
      <c r="D993" s="49" t="s">
        <v>75</v>
      </c>
      <c r="E993" s="50">
        <v>0</v>
      </c>
      <c r="F993" s="48" t="s">
        <v>76</v>
      </c>
      <c r="G993" s="48" t="s">
        <v>284</v>
      </c>
      <c r="H993" s="48" t="s">
        <v>125</v>
      </c>
      <c r="I993" s="48" t="s">
        <v>130</v>
      </c>
      <c r="J993" s="51"/>
      <c r="K993" s="51"/>
      <c r="L993" s="48" t="s">
        <v>80</v>
      </c>
      <c r="M993" s="48" t="s">
        <v>81</v>
      </c>
      <c r="N993" s="48" t="s">
        <v>249</v>
      </c>
      <c r="O993" s="48" t="s">
        <v>250</v>
      </c>
      <c r="P993" s="48" t="s">
        <v>285</v>
      </c>
      <c r="Q993" s="48" t="s">
        <v>286</v>
      </c>
      <c r="R993" s="48" t="s">
        <v>287</v>
      </c>
      <c r="S993" s="48" t="s">
        <v>288</v>
      </c>
      <c r="T993" s="48" t="s">
        <v>289</v>
      </c>
      <c r="U993" s="48" t="s">
        <v>290</v>
      </c>
      <c r="V993" s="52"/>
    </row>
    <row r="994" spans="1:22" ht="15" thickBot="1">
      <c r="A994" s="48" t="s">
        <v>2052</v>
      </c>
      <c r="B994" s="48" t="s">
        <v>20</v>
      </c>
      <c r="C994" s="48" t="s">
        <v>74</v>
      </c>
      <c r="D994" s="49" t="s">
        <v>75</v>
      </c>
      <c r="E994" s="50">
        <v>0</v>
      </c>
      <c r="F994" s="48" t="s">
        <v>76</v>
      </c>
      <c r="G994" s="48" t="s">
        <v>284</v>
      </c>
      <c r="H994" s="48" t="s">
        <v>125</v>
      </c>
      <c r="I994" s="48" t="s">
        <v>130</v>
      </c>
      <c r="J994" s="51"/>
      <c r="K994" s="51"/>
      <c r="L994" s="48" t="s">
        <v>80</v>
      </c>
      <c r="M994" s="48" t="s">
        <v>81</v>
      </c>
      <c r="N994" s="48" t="s">
        <v>249</v>
      </c>
      <c r="O994" s="48" t="s">
        <v>250</v>
      </c>
      <c r="P994" s="48" t="s">
        <v>285</v>
      </c>
      <c r="Q994" s="48" t="s">
        <v>286</v>
      </c>
      <c r="R994" s="48" t="s">
        <v>287</v>
      </c>
      <c r="S994" s="48" t="s">
        <v>288</v>
      </c>
      <c r="T994" s="48" t="s">
        <v>289</v>
      </c>
      <c r="U994" s="48" t="s">
        <v>290</v>
      </c>
      <c r="V994" s="52"/>
    </row>
    <row r="995" spans="1:22" ht="15" thickBot="1">
      <c r="A995" s="48" t="s">
        <v>2053</v>
      </c>
      <c r="B995" s="48" t="s">
        <v>20</v>
      </c>
      <c r="C995" s="48" t="s">
        <v>74</v>
      </c>
      <c r="D995" s="49" t="s">
        <v>75</v>
      </c>
      <c r="E995" s="50">
        <v>0</v>
      </c>
      <c r="F995" s="48" t="s">
        <v>76</v>
      </c>
      <c r="G995" s="48" t="s">
        <v>284</v>
      </c>
      <c r="H995" s="48" t="s">
        <v>125</v>
      </c>
      <c r="I995" s="48" t="s">
        <v>130</v>
      </c>
      <c r="J995" s="51"/>
      <c r="K995" s="51"/>
      <c r="L995" s="48" t="s">
        <v>80</v>
      </c>
      <c r="M995" s="48" t="s">
        <v>81</v>
      </c>
      <c r="N995" s="48" t="s">
        <v>249</v>
      </c>
      <c r="O995" s="48" t="s">
        <v>250</v>
      </c>
      <c r="P995" s="48" t="s">
        <v>285</v>
      </c>
      <c r="Q995" s="48" t="s">
        <v>286</v>
      </c>
      <c r="R995" s="48" t="s">
        <v>287</v>
      </c>
      <c r="S995" s="48" t="s">
        <v>288</v>
      </c>
      <c r="T995" s="48" t="s">
        <v>289</v>
      </c>
      <c r="U995" s="48" t="s">
        <v>290</v>
      </c>
      <c r="V995" s="52"/>
    </row>
    <row r="996" spans="1:22" ht="15" thickBot="1">
      <c r="A996" s="48" t="s">
        <v>2054</v>
      </c>
      <c r="B996" s="48" t="s">
        <v>20</v>
      </c>
      <c r="C996" s="48" t="s">
        <v>74</v>
      </c>
      <c r="D996" s="49" t="s">
        <v>75</v>
      </c>
      <c r="E996" s="50">
        <v>0</v>
      </c>
      <c r="F996" s="48" t="s">
        <v>76</v>
      </c>
      <c r="G996" s="48" t="s">
        <v>284</v>
      </c>
      <c r="H996" s="48" t="s">
        <v>125</v>
      </c>
      <c r="I996" s="48" t="s">
        <v>130</v>
      </c>
      <c r="J996" s="51"/>
      <c r="K996" s="51"/>
      <c r="L996" s="48" t="s">
        <v>80</v>
      </c>
      <c r="M996" s="48" t="s">
        <v>81</v>
      </c>
      <c r="N996" s="48" t="s">
        <v>249</v>
      </c>
      <c r="O996" s="48" t="s">
        <v>250</v>
      </c>
      <c r="P996" s="48" t="s">
        <v>285</v>
      </c>
      <c r="Q996" s="48" t="s">
        <v>286</v>
      </c>
      <c r="R996" s="48" t="s">
        <v>287</v>
      </c>
      <c r="S996" s="48" t="s">
        <v>288</v>
      </c>
      <c r="T996" s="48" t="s">
        <v>289</v>
      </c>
      <c r="U996" s="48" t="s">
        <v>290</v>
      </c>
      <c r="V996" s="52"/>
    </row>
    <row r="997" spans="1:22" ht="15" thickBot="1">
      <c r="A997" s="48" t="s">
        <v>2055</v>
      </c>
      <c r="B997" s="48" t="s">
        <v>20</v>
      </c>
      <c r="C997" s="48" t="s">
        <v>74</v>
      </c>
      <c r="D997" s="49" t="s">
        <v>75</v>
      </c>
      <c r="E997" s="50">
        <v>0</v>
      </c>
      <c r="F997" s="48" t="s">
        <v>76</v>
      </c>
      <c r="G997" s="48" t="s">
        <v>284</v>
      </c>
      <c r="H997" s="48" t="s">
        <v>125</v>
      </c>
      <c r="I997" s="48" t="s">
        <v>130</v>
      </c>
      <c r="J997" s="51"/>
      <c r="K997" s="51"/>
      <c r="L997" s="48" t="s">
        <v>80</v>
      </c>
      <c r="M997" s="48" t="s">
        <v>81</v>
      </c>
      <c r="N997" s="48" t="s">
        <v>249</v>
      </c>
      <c r="O997" s="48" t="s">
        <v>250</v>
      </c>
      <c r="P997" s="48" t="s">
        <v>285</v>
      </c>
      <c r="Q997" s="48" t="s">
        <v>286</v>
      </c>
      <c r="R997" s="48" t="s">
        <v>287</v>
      </c>
      <c r="S997" s="48" t="s">
        <v>288</v>
      </c>
      <c r="T997" s="48" t="s">
        <v>289</v>
      </c>
      <c r="U997" s="48" t="s">
        <v>290</v>
      </c>
      <c r="V997" s="52"/>
    </row>
    <row r="998" spans="1:22" ht="15" thickBot="1">
      <c r="A998" s="48" t="s">
        <v>2056</v>
      </c>
      <c r="B998" s="48" t="s">
        <v>20</v>
      </c>
      <c r="C998" s="48" t="s">
        <v>74</v>
      </c>
      <c r="D998" s="49" t="s">
        <v>75</v>
      </c>
      <c r="E998" s="50">
        <v>0</v>
      </c>
      <c r="F998" s="48" t="s">
        <v>76</v>
      </c>
      <c r="G998" s="48" t="s">
        <v>284</v>
      </c>
      <c r="H998" s="48" t="s">
        <v>125</v>
      </c>
      <c r="I998" s="48" t="s">
        <v>130</v>
      </c>
      <c r="J998" s="51"/>
      <c r="K998" s="51"/>
      <c r="L998" s="48" t="s">
        <v>80</v>
      </c>
      <c r="M998" s="48" t="s">
        <v>81</v>
      </c>
      <c r="N998" s="48" t="s">
        <v>249</v>
      </c>
      <c r="O998" s="48" t="s">
        <v>250</v>
      </c>
      <c r="P998" s="48" t="s">
        <v>285</v>
      </c>
      <c r="Q998" s="48" t="s">
        <v>286</v>
      </c>
      <c r="R998" s="48" t="s">
        <v>287</v>
      </c>
      <c r="S998" s="48" t="s">
        <v>288</v>
      </c>
      <c r="T998" s="48" t="s">
        <v>289</v>
      </c>
      <c r="U998" s="48" t="s">
        <v>290</v>
      </c>
      <c r="V998" s="52"/>
    </row>
    <row r="999" spans="1:22" ht="15" thickBot="1">
      <c r="A999" s="48" t="s">
        <v>2057</v>
      </c>
      <c r="B999" s="48" t="s">
        <v>20</v>
      </c>
      <c r="C999" s="48" t="s">
        <v>74</v>
      </c>
      <c r="D999" s="49" t="s">
        <v>75</v>
      </c>
      <c r="E999" s="50">
        <v>0</v>
      </c>
      <c r="F999" s="48" t="s">
        <v>76</v>
      </c>
      <c r="G999" s="48" t="s">
        <v>284</v>
      </c>
      <c r="H999" s="48" t="s">
        <v>125</v>
      </c>
      <c r="I999" s="48" t="s">
        <v>130</v>
      </c>
      <c r="J999" s="51"/>
      <c r="K999" s="51"/>
      <c r="L999" s="48" t="s">
        <v>80</v>
      </c>
      <c r="M999" s="48" t="s">
        <v>81</v>
      </c>
      <c r="N999" s="48" t="s">
        <v>249</v>
      </c>
      <c r="O999" s="48" t="s">
        <v>250</v>
      </c>
      <c r="P999" s="48" t="s">
        <v>285</v>
      </c>
      <c r="Q999" s="48" t="s">
        <v>286</v>
      </c>
      <c r="R999" s="48" t="s">
        <v>287</v>
      </c>
      <c r="S999" s="48" t="s">
        <v>288</v>
      </c>
      <c r="T999" s="48" t="s">
        <v>289</v>
      </c>
      <c r="U999" s="48" t="s">
        <v>290</v>
      </c>
      <c r="V999" s="52"/>
    </row>
    <row r="1000" spans="1:22" ht="15" thickBot="1">
      <c r="A1000" s="48" t="s">
        <v>2058</v>
      </c>
      <c r="B1000" s="48" t="s">
        <v>20</v>
      </c>
      <c r="C1000" s="48" t="s">
        <v>74</v>
      </c>
      <c r="D1000" s="49" t="s">
        <v>75</v>
      </c>
      <c r="E1000" s="50">
        <v>0</v>
      </c>
      <c r="F1000" s="48" t="s">
        <v>76</v>
      </c>
      <c r="G1000" s="48" t="s">
        <v>284</v>
      </c>
      <c r="H1000" s="48" t="s">
        <v>125</v>
      </c>
      <c r="I1000" s="48" t="s">
        <v>130</v>
      </c>
      <c r="J1000" s="51"/>
      <c r="K1000" s="51"/>
      <c r="L1000" s="48" t="s">
        <v>80</v>
      </c>
      <c r="M1000" s="48" t="s">
        <v>81</v>
      </c>
      <c r="N1000" s="48" t="s">
        <v>249</v>
      </c>
      <c r="O1000" s="48" t="s">
        <v>250</v>
      </c>
      <c r="P1000" s="48" t="s">
        <v>285</v>
      </c>
      <c r="Q1000" s="48" t="s">
        <v>286</v>
      </c>
      <c r="R1000" s="48" t="s">
        <v>287</v>
      </c>
      <c r="S1000" s="48" t="s">
        <v>288</v>
      </c>
      <c r="T1000" s="48" t="s">
        <v>289</v>
      </c>
      <c r="U1000" s="48" t="s">
        <v>290</v>
      </c>
      <c r="V1000" s="52"/>
    </row>
    <row r="1001" spans="1:22" ht="15" thickBot="1">
      <c r="A1001" s="48" t="s">
        <v>2059</v>
      </c>
      <c r="B1001" s="48" t="s">
        <v>20</v>
      </c>
      <c r="C1001" s="48" t="s">
        <v>74</v>
      </c>
      <c r="D1001" s="49" t="s">
        <v>75</v>
      </c>
      <c r="E1001" s="50">
        <v>0</v>
      </c>
      <c r="F1001" s="48" t="s">
        <v>76</v>
      </c>
      <c r="G1001" s="48" t="s">
        <v>284</v>
      </c>
      <c r="H1001" s="48" t="s">
        <v>125</v>
      </c>
      <c r="I1001" s="48" t="s">
        <v>130</v>
      </c>
      <c r="J1001" s="51"/>
      <c r="K1001" s="51"/>
      <c r="L1001" s="48" t="s">
        <v>80</v>
      </c>
      <c r="M1001" s="48" t="s">
        <v>81</v>
      </c>
      <c r="N1001" s="48" t="s">
        <v>249</v>
      </c>
      <c r="O1001" s="48" t="s">
        <v>250</v>
      </c>
      <c r="P1001" s="48" t="s">
        <v>285</v>
      </c>
      <c r="Q1001" s="48" t="s">
        <v>286</v>
      </c>
      <c r="R1001" s="48" t="s">
        <v>287</v>
      </c>
      <c r="S1001" s="48" t="s">
        <v>288</v>
      </c>
      <c r="T1001" s="48" t="s">
        <v>289</v>
      </c>
      <c r="U1001" s="48" t="s">
        <v>290</v>
      </c>
      <c r="V1001" s="52"/>
    </row>
    <row r="1002" spans="1:22" ht="15" thickBot="1">
      <c r="A1002" s="48" t="s">
        <v>2060</v>
      </c>
      <c r="B1002" s="48" t="s">
        <v>20</v>
      </c>
      <c r="C1002" s="48" t="s">
        <v>74</v>
      </c>
      <c r="D1002" s="49" t="s">
        <v>75</v>
      </c>
      <c r="E1002" s="50">
        <v>0</v>
      </c>
      <c r="F1002" s="48" t="s">
        <v>76</v>
      </c>
      <c r="G1002" s="48" t="s">
        <v>284</v>
      </c>
      <c r="H1002" s="48" t="s">
        <v>125</v>
      </c>
      <c r="I1002" s="48" t="s">
        <v>130</v>
      </c>
      <c r="J1002" s="51"/>
      <c r="K1002" s="51"/>
      <c r="L1002" s="48" t="s">
        <v>80</v>
      </c>
      <c r="M1002" s="48" t="s">
        <v>81</v>
      </c>
      <c r="N1002" s="48" t="s">
        <v>249</v>
      </c>
      <c r="O1002" s="48" t="s">
        <v>250</v>
      </c>
      <c r="P1002" s="48" t="s">
        <v>285</v>
      </c>
      <c r="Q1002" s="48" t="s">
        <v>286</v>
      </c>
      <c r="R1002" s="48" t="s">
        <v>287</v>
      </c>
      <c r="S1002" s="48" t="s">
        <v>288</v>
      </c>
      <c r="T1002" s="48" t="s">
        <v>289</v>
      </c>
      <c r="U1002" s="48" t="s">
        <v>290</v>
      </c>
      <c r="V1002" s="52"/>
    </row>
    <row r="1003" spans="1:22" ht="15" thickBot="1">
      <c r="A1003" s="48" t="s">
        <v>2061</v>
      </c>
      <c r="B1003" s="48" t="s">
        <v>20</v>
      </c>
      <c r="C1003" s="48" t="s">
        <v>74</v>
      </c>
      <c r="D1003" s="49" t="s">
        <v>75</v>
      </c>
      <c r="E1003" s="50">
        <v>0</v>
      </c>
      <c r="F1003" s="48" t="s">
        <v>76</v>
      </c>
      <c r="G1003" s="48" t="s">
        <v>284</v>
      </c>
      <c r="H1003" s="48" t="s">
        <v>125</v>
      </c>
      <c r="I1003" s="48" t="s">
        <v>130</v>
      </c>
      <c r="J1003" s="51"/>
      <c r="K1003" s="51"/>
      <c r="L1003" s="48" t="s">
        <v>80</v>
      </c>
      <c r="M1003" s="48" t="s">
        <v>81</v>
      </c>
      <c r="N1003" s="48" t="s">
        <v>249</v>
      </c>
      <c r="O1003" s="48" t="s">
        <v>250</v>
      </c>
      <c r="P1003" s="48" t="s">
        <v>285</v>
      </c>
      <c r="Q1003" s="48" t="s">
        <v>286</v>
      </c>
      <c r="R1003" s="48" t="s">
        <v>287</v>
      </c>
      <c r="S1003" s="48" t="s">
        <v>288</v>
      </c>
      <c r="T1003" s="48" t="s">
        <v>289</v>
      </c>
      <c r="U1003" s="48" t="s">
        <v>290</v>
      </c>
      <c r="V1003" s="52"/>
    </row>
    <row r="1004" spans="1:22" ht="15" thickBot="1">
      <c r="A1004" s="48" t="s">
        <v>2062</v>
      </c>
      <c r="B1004" s="48" t="s">
        <v>20</v>
      </c>
      <c r="C1004" s="48" t="s">
        <v>74</v>
      </c>
      <c r="D1004" s="49" t="s">
        <v>75</v>
      </c>
      <c r="E1004" s="50">
        <v>0</v>
      </c>
      <c r="F1004" s="48" t="s">
        <v>76</v>
      </c>
      <c r="G1004" s="48" t="s">
        <v>284</v>
      </c>
      <c r="H1004" s="48" t="s">
        <v>301</v>
      </c>
      <c r="I1004" s="48" t="s">
        <v>302</v>
      </c>
      <c r="J1004" s="51"/>
      <c r="K1004" s="51"/>
      <c r="L1004" s="48" t="s">
        <v>80</v>
      </c>
      <c r="M1004" s="48" t="s">
        <v>81</v>
      </c>
      <c r="N1004" s="48" t="s">
        <v>249</v>
      </c>
      <c r="O1004" s="48" t="s">
        <v>250</v>
      </c>
      <c r="P1004" s="48" t="s">
        <v>285</v>
      </c>
      <c r="Q1004" s="48" t="s">
        <v>286</v>
      </c>
      <c r="R1004" s="48" t="s">
        <v>287</v>
      </c>
      <c r="S1004" s="48" t="s">
        <v>288</v>
      </c>
      <c r="T1004" s="48" t="s">
        <v>289</v>
      </c>
      <c r="U1004" s="48" t="s">
        <v>290</v>
      </c>
      <c r="V1004" s="52"/>
    </row>
    <row r="1005" spans="1:22" ht="15" thickBot="1">
      <c r="A1005" s="48" t="s">
        <v>2063</v>
      </c>
      <c r="B1005" s="48" t="s">
        <v>20</v>
      </c>
      <c r="C1005" s="48" t="s">
        <v>74</v>
      </c>
      <c r="D1005" s="49" t="s">
        <v>75</v>
      </c>
      <c r="E1005" s="50">
        <v>0</v>
      </c>
      <c r="F1005" s="48" t="s">
        <v>76</v>
      </c>
      <c r="G1005" s="48" t="s">
        <v>284</v>
      </c>
      <c r="H1005" s="48" t="s">
        <v>301</v>
      </c>
      <c r="I1005" s="48" t="s">
        <v>302</v>
      </c>
      <c r="J1005" s="51"/>
      <c r="K1005" s="51"/>
      <c r="L1005" s="48" t="s">
        <v>80</v>
      </c>
      <c r="M1005" s="48" t="s">
        <v>81</v>
      </c>
      <c r="N1005" s="48" t="s">
        <v>249</v>
      </c>
      <c r="O1005" s="48" t="s">
        <v>250</v>
      </c>
      <c r="P1005" s="48" t="s">
        <v>285</v>
      </c>
      <c r="Q1005" s="48" t="s">
        <v>286</v>
      </c>
      <c r="R1005" s="48" t="s">
        <v>287</v>
      </c>
      <c r="S1005" s="48" t="s">
        <v>288</v>
      </c>
      <c r="T1005" s="48" t="s">
        <v>289</v>
      </c>
      <c r="U1005" s="48" t="s">
        <v>290</v>
      </c>
      <c r="V1005" s="52"/>
    </row>
    <row r="1006" spans="1:22" ht="15" thickBot="1">
      <c r="A1006" s="48" t="s">
        <v>2064</v>
      </c>
      <c r="B1006" s="48" t="s">
        <v>20</v>
      </c>
      <c r="C1006" s="48" t="s">
        <v>74</v>
      </c>
      <c r="D1006" s="49" t="s">
        <v>75</v>
      </c>
      <c r="E1006" s="50">
        <v>0</v>
      </c>
      <c r="F1006" s="48" t="s">
        <v>76</v>
      </c>
      <c r="G1006" s="48" t="s">
        <v>284</v>
      </c>
      <c r="H1006" s="48" t="s">
        <v>125</v>
      </c>
      <c r="I1006" s="48" t="s">
        <v>130</v>
      </c>
      <c r="J1006" s="51"/>
      <c r="K1006" s="51"/>
      <c r="L1006" s="48" t="s">
        <v>80</v>
      </c>
      <c r="M1006" s="48" t="s">
        <v>81</v>
      </c>
      <c r="N1006" s="48" t="s">
        <v>249</v>
      </c>
      <c r="O1006" s="48" t="s">
        <v>250</v>
      </c>
      <c r="P1006" s="48" t="s">
        <v>285</v>
      </c>
      <c r="Q1006" s="48" t="s">
        <v>286</v>
      </c>
      <c r="R1006" s="48" t="s">
        <v>287</v>
      </c>
      <c r="S1006" s="48" t="s">
        <v>288</v>
      </c>
      <c r="T1006" s="48" t="s">
        <v>289</v>
      </c>
      <c r="U1006" s="48" t="s">
        <v>290</v>
      </c>
      <c r="V1006" s="52"/>
    </row>
    <row r="1007" spans="1:22" ht="15" thickBot="1">
      <c r="A1007" s="48" t="s">
        <v>2065</v>
      </c>
      <c r="B1007" s="48" t="s">
        <v>20</v>
      </c>
      <c r="C1007" s="48" t="s">
        <v>74</v>
      </c>
      <c r="D1007" s="49" t="s">
        <v>75</v>
      </c>
      <c r="E1007" s="50">
        <v>0</v>
      </c>
      <c r="F1007" s="48" t="s">
        <v>76</v>
      </c>
      <c r="G1007" s="48" t="s">
        <v>284</v>
      </c>
      <c r="H1007" s="48" t="s">
        <v>125</v>
      </c>
      <c r="I1007" s="48" t="s">
        <v>130</v>
      </c>
      <c r="J1007" s="51"/>
      <c r="K1007" s="51"/>
      <c r="L1007" s="48" t="s">
        <v>80</v>
      </c>
      <c r="M1007" s="48" t="s">
        <v>81</v>
      </c>
      <c r="N1007" s="48" t="s">
        <v>249</v>
      </c>
      <c r="O1007" s="48" t="s">
        <v>250</v>
      </c>
      <c r="P1007" s="48" t="s">
        <v>285</v>
      </c>
      <c r="Q1007" s="48" t="s">
        <v>286</v>
      </c>
      <c r="R1007" s="48" t="s">
        <v>287</v>
      </c>
      <c r="S1007" s="48" t="s">
        <v>288</v>
      </c>
      <c r="T1007" s="48" t="s">
        <v>289</v>
      </c>
      <c r="U1007" s="48" t="s">
        <v>290</v>
      </c>
      <c r="V1007" s="52"/>
    </row>
    <row r="1008" spans="1:22" ht="15" thickBot="1">
      <c r="A1008" s="48" t="s">
        <v>2066</v>
      </c>
      <c r="B1008" s="48" t="s">
        <v>20</v>
      </c>
      <c r="C1008" s="48" t="s">
        <v>74</v>
      </c>
      <c r="D1008" s="49" t="s">
        <v>75</v>
      </c>
      <c r="E1008" s="50">
        <v>0</v>
      </c>
      <c r="F1008" s="48" t="s">
        <v>76</v>
      </c>
      <c r="G1008" s="48" t="s">
        <v>284</v>
      </c>
      <c r="H1008" s="48" t="s">
        <v>125</v>
      </c>
      <c r="I1008" s="48" t="s">
        <v>130</v>
      </c>
      <c r="J1008" s="51"/>
      <c r="K1008" s="51"/>
      <c r="L1008" s="48" t="s">
        <v>80</v>
      </c>
      <c r="M1008" s="48" t="s">
        <v>81</v>
      </c>
      <c r="N1008" s="48" t="s">
        <v>249</v>
      </c>
      <c r="O1008" s="48" t="s">
        <v>250</v>
      </c>
      <c r="P1008" s="48" t="s">
        <v>285</v>
      </c>
      <c r="Q1008" s="48" t="s">
        <v>286</v>
      </c>
      <c r="R1008" s="48" t="s">
        <v>287</v>
      </c>
      <c r="S1008" s="48" t="s">
        <v>288</v>
      </c>
      <c r="T1008" s="48" t="s">
        <v>289</v>
      </c>
      <c r="U1008" s="48" t="s">
        <v>290</v>
      </c>
      <c r="V1008" s="52"/>
    </row>
    <row r="1009" spans="1:22" ht="15" thickBot="1">
      <c r="A1009" s="48" t="s">
        <v>2067</v>
      </c>
      <c r="B1009" s="48" t="s">
        <v>20</v>
      </c>
      <c r="C1009" s="48" t="s">
        <v>74</v>
      </c>
      <c r="D1009" s="49" t="s">
        <v>75</v>
      </c>
      <c r="E1009" s="50">
        <v>0</v>
      </c>
      <c r="F1009" s="48" t="s">
        <v>76</v>
      </c>
      <c r="G1009" s="48" t="s">
        <v>284</v>
      </c>
      <c r="H1009" s="48" t="s">
        <v>125</v>
      </c>
      <c r="I1009" s="48" t="s">
        <v>130</v>
      </c>
      <c r="J1009" s="51"/>
      <c r="K1009" s="51"/>
      <c r="L1009" s="48" t="s">
        <v>80</v>
      </c>
      <c r="M1009" s="48" t="s">
        <v>81</v>
      </c>
      <c r="N1009" s="48" t="s">
        <v>249</v>
      </c>
      <c r="O1009" s="48" t="s">
        <v>250</v>
      </c>
      <c r="P1009" s="48" t="s">
        <v>285</v>
      </c>
      <c r="Q1009" s="48" t="s">
        <v>286</v>
      </c>
      <c r="R1009" s="48" t="s">
        <v>287</v>
      </c>
      <c r="S1009" s="48" t="s">
        <v>288</v>
      </c>
      <c r="T1009" s="48" t="s">
        <v>289</v>
      </c>
      <c r="U1009" s="48" t="s">
        <v>290</v>
      </c>
      <c r="V1009" s="52"/>
    </row>
    <row r="1010" spans="1:22" ht="15" thickBot="1">
      <c r="A1010" s="48" t="s">
        <v>2068</v>
      </c>
      <c r="B1010" s="48" t="s">
        <v>20</v>
      </c>
      <c r="C1010" s="48" t="s">
        <v>74</v>
      </c>
      <c r="D1010" s="49" t="s">
        <v>75</v>
      </c>
      <c r="E1010" s="50">
        <v>0</v>
      </c>
      <c r="F1010" s="48" t="s">
        <v>76</v>
      </c>
      <c r="G1010" s="48" t="s">
        <v>284</v>
      </c>
      <c r="H1010" s="48" t="s">
        <v>125</v>
      </c>
      <c r="I1010" s="48" t="s">
        <v>130</v>
      </c>
      <c r="J1010" s="51"/>
      <c r="K1010" s="51"/>
      <c r="L1010" s="48" t="s">
        <v>80</v>
      </c>
      <c r="M1010" s="48" t="s">
        <v>81</v>
      </c>
      <c r="N1010" s="48" t="s">
        <v>249</v>
      </c>
      <c r="O1010" s="48" t="s">
        <v>250</v>
      </c>
      <c r="P1010" s="48" t="s">
        <v>285</v>
      </c>
      <c r="Q1010" s="48" t="s">
        <v>286</v>
      </c>
      <c r="R1010" s="48" t="s">
        <v>287</v>
      </c>
      <c r="S1010" s="48" t="s">
        <v>288</v>
      </c>
      <c r="T1010" s="48" t="s">
        <v>289</v>
      </c>
      <c r="U1010" s="48" t="s">
        <v>290</v>
      </c>
      <c r="V1010" s="52"/>
    </row>
    <row r="1011" spans="1:22" ht="15" thickBot="1">
      <c r="A1011" s="48" t="s">
        <v>2069</v>
      </c>
      <c r="B1011" s="48" t="s">
        <v>20</v>
      </c>
      <c r="C1011" s="48" t="s">
        <v>74</v>
      </c>
      <c r="D1011" s="49" t="s">
        <v>75</v>
      </c>
      <c r="E1011" s="50">
        <v>0</v>
      </c>
      <c r="F1011" s="48" t="s">
        <v>76</v>
      </c>
      <c r="G1011" s="48" t="s">
        <v>284</v>
      </c>
      <c r="H1011" s="48" t="s">
        <v>125</v>
      </c>
      <c r="I1011" s="48" t="s">
        <v>130</v>
      </c>
      <c r="J1011" s="51"/>
      <c r="K1011" s="51"/>
      <c r="L1011" s="48" t="s">
        <v>80</v>
      </c>
      <c r="M1011" s="48" t="s">
        <v>81</v>
      </c>
      <c r="N1011" s="48" t="s">
        <v>249</v>
      </c>
      <c r="O1011" s="48" t="s">
        <v>250</v>
      </c>
      <c r="P1011" s="48" t="s">
        <v>285</v>
      </c>
      <c r="Q1011" s="48" t="s">
        <v>286</v>
      </c>
      <c r="R1011" s="48" t="s">
        <v>287</v>
      </c>
      <c r="S1011" s="48" t="s">
        <v>288</v>
      </c>
      <c r="T1011" s="48" t="s">
        <v>289</v>
      </c>
      <c r="U1011" s="48" t="s">
        <v>290</v>
      </c>
      <c r="V1011" s="52"/>
    </row>
    <row r="1012" spans="1:22" ht="15" thickBot="1">
      <c r="A1012" s="48" t="s">
        <v>2070</v>
      </c>
      <c r="B1012" s="48" t="s">
        <v>20</v>
      </c>
      <c r="C1012" s="48" t="s">
        <v>74</v>
      </c>
      <c r="D1012" s="49" t="s">
        <v>75</v>
      </c>
      <c r="E1012" s="50">
        <v>0</v>
      </c>
      <c r="F1012" s="48" t="s">
        <v>76</v>
      </c>
      <c r="G1012" s="48" t="s">
        <v>284</v>
      </c>
      <c r="H1012" s="48" t="s">
        <v>125</v>
      </c>
      <c r="I1012" s="48" t="s">
        <v>130</v>
      </c>
      <c r="J1012" s="51"/>
      <c r="K1012" s="51"/>
      <c r="L1012" s="48" t="s">
        <v>80</v>
      </c>
      <c r="M1012" s="48" t="s">
        <v>81</v>
      </c>
      <c r="N1012" s="48" t="s">
        <v>249</v>
      </c>
      <c r="O1012" s="48" t="s">
        <v>250</v>
      </c>
      <c r="P1012" s="48" t="s">
        <v>285</v>
      </c>
      <c r="Q1012" s="48" t="s">
        <v>286</v>
      </c>
      <c r="R1012" s="48" t="s">
        <v>287</v>
      </c>
      <c r="S1012" s="48" t="s">
        <v>288</v>
      </c>
      <c r="T1012" s="48" t="s">
        <v>289</v>
      </c>
      <c r="U1012" s="48" t="s">
        <v>290</v>
      </c>
      <c r="V1012" s="52"/>
    </row>
    <row r="1013" spans="1:22" ht="15" thickBot="1">
      <c r="A1013" s="48" t="s">
        <v>2071</v>
      </c>
      <c r="B1013" s="48" t="s">
        <v>20</v>
      </c>
      <c r="C1013" s="48" t="s">
        <v>74</v>
      </c>
      <c r="D1013" s="49" t="s">
        <v>75</v>
      </c>
      <c r="E1013" s="50">
        <v>0</v>
      </c>
      <c r="F1013" s="48" t="s">
        <v>76</v>
      </c>
      <c r="G1013" s="48" t="s">
        <v>284</v>
      </c>
      <c r="H1013" s="48" t="s">
        <v>125</v>
      </c>
      <c r="I1013" s="48" t="s">
        <v>130</v>
      </c>
      <c r="J1013" s="51"/>
      <c r="K1013" s="51"/>
      <c r="L1013" s="48" t="s">
        <v>80</v>
      </c>
      <c r="M1013" s="48" t="s">
        <v>81</v>
      </c>
      <c r="N1013" s="48" t="s">
        <v>249</v>
      </c>
      <c r="O1013" s="48" t="s">
        <v>250</v>
      </c>
      <c r="P1013" s="48" t="s">
        <v>285</v>
      </c>
      <c r="Q1013" s="48" t="s">
        <v>286</v>
      </c>
      <c r="R1013" s="48" t="s">
        <v>287</v>
      </c>
      <c r="S1013" s="48" t="s">
        <v>288</v>
      </c>
      <c r="T1013" s="48" t="s">
        <v>289</v>
      </c>
      <c r="U1013" s="48" t="s">
        <v>290</v>
      </c>
      <c r="V1013" s="52"/>
    </row>
    <row r="1014" spans="1:22" ht="15" thickBot="1">
      <c r="A1014" s="48" t="s">
        <v>2072</v>
      </c>
      <c r="B1014" s="48" t="s">
        <v>20</v>
      </c>
      <c r="C1014" s="48" t="s">
        <v>74</v>
      </c>
      <c r="D1014" s="49" t="s">
        <v>75</v>
      </c>
      <c r="E1014" s="50">
        <v>0</v>
      </c>
      <c r="F1014" s="48" t="s">
        <v>76</v>
      </c>
      <c r="G1014" s="48" t="s">
        <v>284</v>
      </c>
      <c r="H1014" s="48" t="s">
        <v>125</v>
      </c>
      <c r="I1014" s="48" t="s">
        <v>130</v>
      </c>
      <c r="J1014" s="51"/>
      <c r="K1014" s="51"/>
      <c r="L1014" s="48" t="s">
        <v>80</v>
      </c>
      <c r="M1014" s="48" t="s">
        <v>81</v>
      </c>
      <c r="N1014" s="48" t="s">
        <v>249</v>
      </c>
      <c r="O1014" s="48" t="s">
        <v>250</v>
      </c>
      <c r="P1014" s="48" t="s">
        <v>285</v>
      </c>
      <c r="Q1014" s="48" t="s">
        <v>286</v>
      </c>
      <c r="R1014" s="48" t="s">
        <v>287</v>
      </c>
      <c r="S1014" s="48" t="s">
        <v>288</v>
      </c>
      <c r="T1014" s="48" t="s">
        <v>289</v>
      </c>
      <c r="U1014" s="48" t="s">
        <v>290</v>
      </c>
      <c r="V1014" s="52"/>
    </row>
    <row r="1015" spans="1:22" ht="15" thickBot="1">
      <c r="A1015" s="48" t="s">
        <v>2073</v>
      </c>
      <c r="B1015" s="48" t="s">
        <v>20</v>
      </c>
      <c r="C1015" s="48" t="s">
        <v>74</v>
      </c>
      <c r="D1015" s="49" t="s">
        <v>75</v>
      </c>
      <c r="E1015" s="50">
        <v>0</v>
      </c>
      <c r="F1015" s="48" t="s">
        <v>76</v>
      </c>
      <c r="G1015" s="48" t="s">
        <v>284</v>
      </c>
      <c r="H1015" s="48" t="s">
        <v>301</v>
      </c>
      <c r="I1015" s="48" t="s">
        <v>302</v>
      </c>
      <c r="J1015" s="51"/>
      <c r="K1015" s="51"/>
      <c r="L1015" s="48" t="s">
        <v>80</v>
      </c>
      <c r="M1015" s="48" t="s">
        <v>81</v>
      </c>
      <c r="N1015" s="48" t="s">
        <v>249</v>
      </c>
      <c r="O1015" s="48" t="s">
        <v>250</v>
      </c>
      <c r="P1015" s="48" t="s">
        <v>285</v>
      </c>
      <c r="Q1015" s="48" t="s">
        <v>286</v>
      </c>
      <c r="R1015" s="48" t="s">
        <v>287</v>
      </c>
      <c r="S1015" s="48" t="s">
        <v>288</v>
      </c>
      <c r="T1015" s="48" t="s">
        <v>289</v>
      </c>
      <c r="U1015" s="48" t="s">
        <v>290</v>
      </c>
      <c r="V1015" s="52"/>
    </row>
    <row r="1016" spans="1:22" ht="15" thickBot="1">
      <c r="A1016" s="48" t="s">
        <v>2074</v>
      </c>
      <c r="B1016" s="48" t="s">
        <v>20</v>
      </c>
      <c r="C1016" s="48" t="s">
        <v>74</v>
      </c>
      <c r="D1016" s="49" t="s">
        <v>75</v>
      </c>
      <c r="E1016" s="50">
        <v>0</v>
      </c>
      <c r="F1016" s="48" t="s">
        <v>76</v>
      </c>
      <c r="G1016" s="48" t="s">
        <v>284</v>
      </c>
      <c r="H1016" s="48" t="s">
        <v>301</v>
      </c>
      <c r="I1016" s="48" t="s">
        <v>302</v>
      </c>
      <c r="J1016" s="51"/>
      <c r="K1016" s="51"/>
      <c r="L1016" s="48" t="s">
        <v>80</v>
      </c>
      <c r="M1016" s="48" t="s">
        <v>81</v>
      </c>
      <c r="N1016" s="48" t="s">
        <v>249</v>
      </c>
      <c r="O1016" s="48" t="s">
        <v>250</v>
      </c>
      <c r="P1016" s="48" t="s">
        <v>285</v>
      </c>
      <c r="Q1016" s="48" t="s">
        <v>286</v>
      </c>
      <c r="R1016" s="48" t="s">
        <v>287</v>
      </c>
      <c r="S1016" s="48" t="s">
        <v>288</v>
      </c>
      <c r="T1016" s="48" t="s">
        <v>289</v>
      </c>
      <c r="U1016" s="48" t="s">
        <v>290</v>
      </c>
      <c r="V1016" s="52"/>
    </row>
    <row r="1017" spans="1:22" ht="15" thickBot="1">
      <c r="A1017" s="48" t="s">
        <v>2075</v>
      </c>
      <c r="B1017" s="48" t="s">
        <v>20</v>
      </c>
      <c r="C1017" s="48" t="s">
        <v>74</v>
      </c>
      <c r="D1017" s="49" t="s">
        <v>75</v>
      </c>
      <c r="E1017" s="50">
        <v>0</v>
      </c>
      <c r="F1017" s="48" t="s">
        <v>76</v>
      </c>
      <c r="G1017" s="48" t="s">
        <v>284</v>
      </c>
      <c r="H1017" s="48" t="s">
        <v>125</v>
      </c>
      <c r="I1017" s="48" t="s">
        <v>130</v>
      </c>
      <c r="J1017" s="51"/>
      <c r="K1017" s="51"/>
      <c r="L1017" s="48" t="s">
        <v>80</v>
      </c>
      <c r="M1017" s="48" t="s">
        <v>81</v>
      </c>
      <c r="N1017" s="48" t="s">
        <v>249</v>
      </c>
      <c r="O1017" s="48" t="s">
        <v>250</v>
      </c>
      <c r="P1017" s="48" t="s">
        <v>285</v>
      </c>
      <c r="Q1017" s="48" t="s">
        <v>286</v>
      </c>
      <c r="R1017" s="48" t="s">
        <v>287</v>
      </c>
      <c r="S1017" s="48" t="s">
        <v>288</v>
      </c>
      <c r="T1017" s="48" t="s">
        <v>289</v>
      </c>
      <c r="U1017" s="48" t="s">
        <v>290</v>
      </c>
      <c r="V1017" s="52"/>
    </row>
    <row r="1018" spans="1:22" ht="15" thickBot="1">
      <c r="A1018" s="48" t="s">
        <v>2076</v>
      </c>
      <c r="B1018" s="48" t="s">
        <v>20</v>
      </c>
      <c r="C1018" s="48" t="s">
        <v>74</v>
      </c>
      <c r="D1018" s="49" t="s">
        <v>75</v>
      </c>
      <c r="E1018" s="50">
        <v>0</v>
      </c>
      <c r="F1018" s="48" t="s">
        <v>76</v>
      </c>
      <c r="G1018" s="48" t="s">
        <v>284</v>
      </c>
      <c r="H1018" s="48" t="s">
        <v>125</v>
      </c>
      <c r="I1018" s="48" t="s">
        <v>130</v>
      </c>
      <c r="J1018" s="51"/>
      <c r="K1018" s="51"/>
      <c r="L1018" s="48" t="s">
        <v>80</v>
      </c>
      <c r="M1018" s="48" t="s">
        <v>81</v>
      </c>
      <c r="N1018" s="48" t="s">
        <v>249</v>
      </c>
      <c r="O1018" s="48" t="s">
        <v>250</v>
      </c>
      <c r="P1018" s="48" t="s">
        <v>285</v>
      </c>
      <c r="Q1018" s="48" t="s">
        <v>286</v>
      </c>
      <c r="R1018" s="48" t="s">
        <v>287</v>
      </c>
      <c r="S1018" s="48" t="s">
        <v>288</v>
      </c>
      <c r="T1018" s="48" t="s">
        <v>289</v>
      </c>
      <c r="U1018" s="48" t="s">
        <v>290</v>
      </c>
      <c r="V1018" s="52"/>
    </row>
    <row r="1019" spans="1:22" ht="15" thickBot="1">
      <c r="A1019" s="48" t="s">
        <v>2077</v>
      </c>
      <c r="B1019" s="48" t="s">
        <v>20</v>
      </c>
      <c r="C1019" s="48" t="s">
        <v>74</v>
      </c>
      <c r="D1019" s="49" t="s">
        <v>75</v>
      </c>
      <c r="E1019" s="50">
        <v>0</v>
      </c>
      <c r="F1019" s="48" t="s">
        <v>76</v>
      </c>
      <c r="G1019" s="48" t="s">
        <v>284</v>
      </c>
      <c r="H1019" s="48" t="s">
        <v>125</v>
      </c>
      <c r="I1019" s="48" t="s">
        <v>130</v>
      </c>
      <c r="J1019" s="51"/>
      <c r="K1019" s="51"/>
      <c r="L1019" s="48" t="s">
        <v>80</v>
      </c>
      <c r="M1019" s="48" t="s">
        <v>81</v>
      </c>
      <c r="N1019" s="48" t="s">
        <v>249</v>
      </c>
      <c r="O1019" s="48" t="s">
        <v>250</v>
      </c>
      <c r="P1019" s="48" t="s">
        <v>285</v>
      </c>
      <c r="Q1019" s="48" t="s">
        <v>286</v>
      </c>
      <c r="R1019" s="48" t="s">
        <v>287</v>
      </c>
      <c r="S1019" s="48" t="s">
        <v>288</v>
      </c>
      <c r="T1019" s="48" t="s">
        <v>289</v>
      </c>
      <c r="U1019" s="48" t="s">
        <v>290</v>
      </c>
      <c r="V1019" s="52"/>
    </row>
    <row r="1020" spans="1:22" ht="15" thickBot="1">
      <c r="A1020" s="48" t="s">
        <v>2078</v>
      </c>
      <c r="B1020" s="48" t="s">
        <v>20</v>
      </c>
      <c r="C1020" s="48" t="s">
        <v>74</v>
      </c>
      <c r="D1020" s="49" t="s">
        <v>75</v>
      </c>
      <c r="E1020" s="50">
        <v>0</v>
      </c>
      <c r="F1020" s="48" t="s">
        <v>76</v>
      </c>
      <c r="G1020" s="48" t="s">
        <v>284</v>
      </c>
      <c r="H1020" s="48" t="s">
        <v>125</v>
      </c>
      <c r="I1020" s="48" t="s">
        <v>130</v>
      </c>
      <c r="J1020" s="51"/>
      <c r="K1020" s="51"/>
      <c r="L1020" s="48" t="s">
        <v>80</v>
      </c>
      <c r="M1020" s="48" t="s">
        <v>81</v>
      </c>
      <c r="N1020" s="48" t="s">
        <v>249</v>
      </c>
      <c r="O1020" s="48" t="s">
        <v>250</v>
      </c>
      <c r="P1020" s="48" t="s">
        <v>285</v>
      </c>
      <c r="Q1020" s="48" t="s">
        <v>286</v>
      </c>
      <c r="R1020" s="48" t="s">
        <v>287</v>
      </c>
      <c r="S1020" s="48" t="s">
        <v>288</v>
      </c>
      <c r="T1020" s="48" t="s">
        <v>289</v>
      </c>
      <c r="U1020" s="48" t="s">
        <v>290</v>
      </c>
      <c r="V1020" s="52"/>
    </row>
    <row r="1021" spans="1:22" ht="15" thickBot="1">
      <c r="A1021" s="48" t="s">
        <v>2079</v>
      </c>
      <c r="B1021" s="48" t="s">
        <v>20</v>
      </c>
      <c r="C1021" s="48" t="s">
        <v>74</v>
      </c>
      <c r="D1021" s="49" t="s">
        <v>75</v>
      </c>
      <c r="E1021" s="50">
        <v>0</v>
      </c>
      <c r="F1021" s="48" t="s">
        <v>76</v>
      </c>
      <c r="G1021" s="48" t="s">
        <v>284</v>
      </c>
      <c r="H1021" s="48" t="s">
        <v>125</v>
      </c>
      <c r="I1021" s="48" t="s">
        <v>130</v>
      </c>
      <c r="J1021" s="51"/>
      <c r="K1021" s="51"/>
      <c r="L1021" s="48" t="s">
        <v>80</v>
      </c>
      <c r="M1021" s="48" t="s">
        <v>81</v>
      </c>
      <c r="N1021" s="48" t="s">
        <v>249</v>
      </c>
      <c r="O1021" s="48" t="s">
        <v>250</v>
      </c>
      <c r="P1021" s="48" t="s">
        <v>285</v>
      </c>
      <c r="Q1021" s="48" t="s">
        <v>286</v>
      </c>
      <c r="R1021" s="48" t="s">
        <v>287</v>
      </c>
      <c r="S1021" s="48" t="s">
        <v>288</v>
      </c>
      <c r="T1021" s="48" t="s">
        <v>289</v>
      </c>
      <c r="U1021" s="48" t="s">
        <v>290</v>
      </c>
      <c r="V1021" s="52"/>
    </row>
    <row r="1022" spans="1:22" ht="15" thickBot="1">
      <c r="A1022" s="48" t="s">
        <v>2080</v>
      </c>
      <c r="B1022" s="48" t="s">
        <v>20</v>
      </c>
      <c r="C1022" s="48" t="s">
        <v>74</v>
      </c>
      <c r="D1022" s="49" t="s">
        <v>75</v>
      </c>
      <c r="E1022" s="50">
        <v>0</v>
      </c>
      <c r="F1022" s="48" t="s">
        <v>76</v>
      </c>
      <c r="G1022" s="48" t="s">
        <v>284</v>
      </c>
      <c r="H1022" s="48" t="s">
        <v>125</v>
      </c>
      <c r="I1022" s="48" t="s">
        <v>130</v>
      </c>
      <c r="J1022" s="51"/>
      <c r="K1022" s="51"/>
      <c r="L1022" s="48" t="s">
        <v>80</v>
      </c>
      <c r="M1022" s="48" t="s">
        <v>81</v>
      </c>
      <c r="N1022" s="48" t="s">
        <v>249</v>
      </c>
      <c r="O1022" s="48" t="s">
        <v>250</v>
      </c>
      <c r="P1022" s="48" t="s">
        <v>285</v>
      </c>
      <c r="Q1022" s="48" t="s">
        <v>286</v>
      </c>
      <c r="R1022" s="48" t="s">
        <v>287</v>
      </c>
      <c r="S1022" s="48" t="s">
        <v>288</v>
      </c>
      <c r="T1022" s="48" t="s">
        <v>289</v>
      </c>
      <c r="U1022" s="48" t="s">
        <v>290</v>
      </c>
      <c r="V1022" s="52"/>
    </row>
    <row r="1023" spans="1:22" ht="15" thickBot="1">
      <c r="A1023" s="48" t="s">
        <v>2081</v>
      </c>
      <c r="B1023" s="48" t="s">
        <v>20</v>
      </c>
      <c r="C1023" s="48" t="s">
        <v>74</v>
      </c>
      <c r="D1023" s="49" t="s">
        <v>75</v>
      </c>
      <c r="E1023" s="50">
        <v>0</v>
      </c>
      <c r="F1023" s="48" t="s">
        <v>76</v>
      </c>
      <c r="G1023" s="48" t="s">
        <v>284</v>
      </c>
      <c r="H1023" s="48" t="s">
        <v>125</v>
      </c>
      <c r="I1023" s="48" t="s">
        <v>130</v>
      </c>
      <c r="J1023" s="51"/>
      <c r="K1023" s="51"/>
      <c r="L1023" s="48" t="s">
        <v>80</v>
      </c>
      <c r="M1023" s="48" t="s">
        <v>81</v>
      </c>
      <c r="N1023" s="48" t="s">
        <v>249</v>
      </c>
      <c r="O1023" s="48" t="s">
        <v>250</v>
      </c>
      <c r="P1023" s="48" t="s">
        <v>285</v>
      </c>
      <c r="Q1023" s="48" t="s">
        <v>286</v>
      </c>
      <c r="R1023" s="48" t="s">
        <v>287</v>
      </c>
      <c r="S1023" s="48" t="s">
        <v>288</v>
      </c>
      <c r="T1023" s="48" t="s">
        <v>289</v>
      </c>
      <c r="U1023" s="48" t="s">
        <v>290</v>
      </c>
      <c r="V1023" s="52"/>
    </row>
    <row r="1024" spans="1:22" ht="15" thickBot="1">
      <c r="A1024" s="48" t="s">
        <v>2082</v>
      </c>
      <c r="B1024" s="48" t="s">
        <v>20</v>
      </c>
      <c r="C1024" s="48" t="s">
        <v>74</v>
      </c>
      <c r="D1024" s="49" t="s">
        <v>75</v>
      </c>
      <c r="E1024" s="50">
        <v>0</v>
      </c>
      <c r="F1024" s="48" t="s">
        <v>76</v>
      </c>
      <c r="G1024" s="48" t="s">
        <v>284</v>
      </c>
      <c r="H1024" s="48" t="s">
        <v>125</v>
      </c>
      <c r="I1024" s="48" t="s">
        <v>130</v>
      </c>
      <c r="J1024" s="51"/>
      <c r="K1024" s="51"/>
      <c r="L1024" s="48" t="s">
        <v>80</v>
      </c>
      <c r="M1024" s="48" t="s">
        <v>81</v>
      </c>
      <c r="N1024" s="48" t="s">
        <v>249</v>
      </c>
      <c r="O1024" s="48" t="s">
        <v>250</v>
      </c>
      <c r="P1024" s="48" t="s">
        <v>285</v>
      </c>
      <c r="Q1024" s="48" t="s">
        <v>286</v>
      </c>
      <c r="R1024" s="48" t="s">
        <v>287</v>
      </c>
      <c r="S1024" s="48" t="s">
        <v>288</v>
      </c>
      <c r="T1024" s="48" t="s">
        <v>289</v>
      </c>
      <c r="U1024" s="48" t="s">
        <v>290</v>
      </c>
      <c r="V1024" s="52"/>
    </row>
    <row r="1025" spans="1:22" ht="15" thickBot="1">
      <c r="A1025" s="48" t="s">
        <v>2083</v>
      </c>
      <c r="B1025" s="48" t="s">
        <v>20</v>
      </c>
      <c r="C1025" s="48" t="s">
        <v>74</v>
      </c>
      <c r="D1025" s="49" t="s">
        <v>75</v>
      </c>
      <c r="E1025" s="50">
        <v>0</v>
      </c>
      <c r="F1025" s="48" t="s">
        <v>76</v>
      </c>
      <c r="G1025" s="48" t="s">
        <v>284</v>
      </c>
      <c r="H1025" s="48" t="s">
        <v>125</v>
      </c>
      <c r="I1025" s="48" t="s">
        <v>130</v>
      </c>
      <c r="J1025" s="51"/>
      <c r="K1025" s="51"/>
      <c r="L1025" s="48" t="s">
        <v>80</v>
      </c>
      <c r="M1025" s="48" t="s">
        <v>81</v>
      </c>
      <c r="N1025" s="48" t="s">
        <v>249</v>
      </c>
      <c r="O1025" s="48" t="s">
        <v>250</v>
      </c>
      <c r="P1025" s="48" t="s">
        <v>285</v>
      </c>
      <c r="Q1025" s="48" t="s">
        <v>286</v>
      </c>
      <c r="R1025" s="48" t="s">
        <v>287</v>
      </c>
      <c r="S1025" s="48" t="s">
        <v>288</v>
      </c>
      <c r="T1025" s="48" t="s">
        <v>289</v>
      </c>
      <c r="U1025" s="48" t="s">
        <v>290</v>
      </c>
      <c r="V1025" s="52"/>
    </row>
    <row r="1026" spans="1:22" ht="15" thickBot="1">
      <c r="A1026" s="48" t="s">
        <v>2084</v>
      </c>
      <c r="B1026" s="48" t="s">
        <v>20</v>
      </c>
      <c r="C1026" s="48" t="s">
        <v>74</v>
      </c>
      <c r="D1026" s="49" t="s">
        <v>75</v>
      </c>
      <c r="E1026" s="50">
        <v>0</v>
      </c>
      <c r="F1026" s="48" t="s">
        <v>76</v>
      </c>
      <c r="G1026" s="48" t="s">
        <v>284</v>
      </c>
      <c r="H1026" s="48" t="s">
        <v>150</v>
      </c>
      <c r="I1026" s="48" t="s">
        <v>302</v>
      </c>
      <c r="J1026" s="51"/>
      <c r="K1026" s="51"/>
      <c r="L1026" s="48" t="s">
        <v>80</v>
      </c>
      <c r="M1026" s="48" t="s">
        <v>81</v>
      </c>
      <c r="N1026" s="48" t="s">
        <v>249</v>
      </c>
      <c r="O1026" s="48" t="s">
        <v>250</v>
      </c>
      <c r="P1026" s="48" t="s">
        <v>285</v>
      </c>
      <c r="Q1026" s="48" t="s">
        <v>286</v>
      </c>
      <c r="R1026" s="48" t="s">
        <v>287</v>
      </c>
      <c r="S1026" s="48" t="s">
        <v>288</v>
      </c>
      <c r="T1026" s="48" t="s">
        <v>289</v>
      </c>
      <c r="U1026" s="48" t="s">
        <v>290</v>
      </c>
      <c r="V1026" s="52"/>
    </row>
    <row r="1027" spans="1:22" ht="15" thickBot="1">
      <c r="A1027" s="48" t="s">
        <v>2085</v>
      </c>
      <c r="B1027" s="48" t="s">
        <v>20</v>
      </c>
      <c r="C1027" s="48" t="s">
        <v>74</v>
      </c>
      <c r="D1027" s="49" t="s">
        <v>75</v>
      </c>
      <c r="E1027" s="50">
        <v>0</v>
      </c>
      <c r="F1027" s="48" t="s">
        <v>76</v>
      </c>
      <c r="G1027" s="48" t="s">
        <v>284</v>
      </c>
      <c r="H1027" s="48" t="s">
        <v>301</v>
      </c>
      <c r="I1027" s="48" t="s">
        <v>302</v>
      </c>
      <c r="J1027" s="51"/>
      <c r="K1027" s="51"/>
      <c r="L1027" s="48" t="s">
        <v>80</v>
      </c>
      <c r="M1027" s="48" t="s">
        <v>81</v>
      </c>
      <c r="N1027" s="48" t="s">
        <v>249</v>
      </c>
      <c r="O1027" s="48" t="s">
        <v>250</v>
      </c>
      <c r="P1027" s="48" t="s">
        <v>285</v>
      </c>
      <c r="Q1027" s="48" t="s">
        <v>286</v>
      </c>
      <c r="R1027" s="48" t="s">
        <v>287</v>
      </c>
      <c r="S1027" s="48" t="s">
        <v>288</v>
      </c>
      <c r="T1027" s="48" t="s">
        <v>289</v>
      </c>
      <c r="U1027" s="48" t="s">
        <v>290</v>
      </c>
      <c r="V1027" s="52"/>
    </row>
    <row r="1028" spans="1:22" ht="15" thickBot="1">
      <c r="A1028" s="48" t="s">
        <v>2086</v>
      </c>
      <c r="B1028" s="48" t="s">
        <v>20</v>
      </c>
      <c r="C1028" s="48" t="s">
        <v>74</v>
      </c>
      <c r="D1028" s="49" t="s">
        <v>75</v>
      </c>
      <c r="E1028" s="50">
        <v>0</v>
      </c>
      <c r="F1028" s="48" t="s">
        <v>76</v>
      </c>
      <c r="G1028" s="48" t="s">
        <v>284</v>
      </c>
      <c r="H1028" s="48" t="s">
        <v>301</v>
      </c>
      <c r="I1028" s="48" t="s">
        <v>302</v>
      </c>
      <c r="J1028" s="51"/>
      <c r="K1028" s="51"/>
      <c r="L1028" s="48" t="s">
        <v>80</v>
      </c>
      <c r="M1028" s="48" t="s">
        <v>81</v>
      </c>
      <c r="N1028" s="48" t="s">
        <v>249</v>
      </c>
      <c r="O1028" s="48" t="s">
        <v>250</v>
      </c>
      <c r="P1028" s="48" t="s">
        <v>285</v>
      </c>
      <c r="Q1028" s="48" t="s">
        <v>286</v>
      </c>
      <c r="R1028" s="48" t="s">
        <v>287</v>
      </c>
      <c r="S1028" s="48" t="s">
        <v>288</v>
      </c>
      <c r="T1028" s="48" t="s">
        <v>289</v>
      </c>
      <c r="U1028" s="48" t="s">
        <v>290</v>
      </c>
      <c r="V1028" s="52"/>
    </row>
    <row r="1029" spans="1:22" ht="15" thickBot="1">
      <c r="A1029" s="48" t="s">
        <v>2087</v>
      </c>
      <c r="B1029" s="48" t="s">
        <v>20</v>
      </c>
      <c r="C1029" s="48" t="s">
        <v>74</v>
      </c>
      <c r="D1029" s="49" t="s">
        <v>75</v>
      </c>
      <c r="E1029" s="50">
        <v>0</v>
      </c>
      <c r="F1029" s="48" t="s">
        <v>76</v>
      </c>
      <c r="G1029" s="48" t="s">
        <v>284</v>
      </c>
      <c r="H1029" s="48" t="s">
        <v>125</v>
      </c>
      <c r="I1029" s="48" t="s">
        <v>130</v>
      </c>
      <c r="J1029" s="51"/>
      <c r="K1029" s="51"/>
      <c r="L1029" s="48" t="s">
        <v>80</v>
      </c>
      <c r="M1029" s="48" t="s">
        <v>81</v>
      </c>
      <c r="N1029" s="48" t="s">
        <v>249</v>
      </c>
      <c r="O1029" s="48" t="s">
        <v>250</v>
      </c>
      <c r="P1029" s="48" t="s">
        <v>285</v>
      </c>
      <c r="Q1029" s="48" t="s">
        <v>286</v>
      </c>
      <c r="R1029" s="48" t="s">
        <v>287</v>
      </c>
      <c r="S1029" s="48" t="s">
        <v>288</v>
      </c>
      <c r="T1029" s="48" t="s">
        <v>289</v>
      </c>
      <c r="U1029" s="48" t="s">
        <v>290</v>
      </c>
      <c r="V1029" s="52"/>
    </row>
    <row r="1030" spans="1:22" ht="15" thickBot="1">
      <c r="A1030" s="48" t="s">
        <v>2088</v>
      </c>
      <c r="B1030" s="48" t="s">
        <v>20</v>
      </c>
      <c r="C1030" s="48" t="s">
        <v>74</v>
      </c>
      <c r="D1030" s="49" t="s">
        <v>75</v>
      </c>
      <c r="E1030" s="50">
        <v>0</v>
      </c>
      <c r="F1030" s="48" t="s">
        <v>76</v>
      </c>
      <c r="G1030" s="48" t="s">
        <v>284</v>
      </c>
      <c r="H1030" s="48" t="s">
        <v>125</v>
      </c>
      <c r="I1030" s="48" t="s">
        <v>130</v>
      </c>
      <c r="J1030" s="51"/>
      <c r="K1030" s="51"/>
      <c r="L1030" s="48" t="s">
        <v>80</v>
      </c>
      <c r="M1030" s="48" t="s">
        <v>81</v>
      </c>
      <c r="N1030" s="48" t="s">
        <v>249</v>
      </c>
      <c r="O1030" s="48" t="s">
        <v>250</v>
      </c>
      <c r="P1030" s="48" t="s">
        <v>285</v>
      </c>
      <c r="Q1030" s="48" t="s">
        <v>286</v>
      </c>
      <c r="R1030" s="48" t="s">
        <v>287</v>
      </c>
      <c r="S1030" s="48" t="s">
        <v>288</v>
      </c>
      <c r="T1030" s="48" t="s">
        <v>289</v>
      </c>
      <c r="U1030" s="48" t="s">
        <v>290</v>
      </c>
      <c r="V1030" s="52"/>
    </row>
    <row r="1031" spans="1:22" ht="15" thickBot="1">
      <c r="A1031" s="48" t="s">
        <v>2089</v>
      </c>
      <c r="B1031" s="48" t="s">
        <v>20</v>
      </c>
      <c r="C1031" s="48" t="s">
        <v>74</v>
      </c>
      <c r="D1031" s="49" t="s">
        <v>75</v>
      </c>
      <c r="E1031" s="50">
        <v>0</v>
      </c>
      <c r="F1031" s="48" t="s">
        <v>76</v>
      </c>
      <c r="G1031" s="48" t="s">
        <v>284</v>
      </c>
      <c r="H1031" s="48" t="s">
        <v>125</v>
      </c>
      <c r="I1031" s="48" t="s">
        <v>130</v>
      </c>
      <c r="J1031" s="51"/>
      <c r="K1031" s="51"/>
      <c r="L1031" s="48" t="s">
        <v>80</v>
      </c>
      <c r="M1031" s="48" t="s">
        <v>81</v>
      </c>
      <c r="N1031" s="48" t="s">
        <v>249</v>
      </c>
      <c r="O1031" s="48" t="s">
        <v>250</v>
      </c>
      <c r="P1031" s="48" t="s">
        <v>285</v>
      </c>
      <c r="Q1031" s="48" t="s">
        <v>286</v>
      </c>
      <c r="R1031" s="48" t="s">
        <v>287</v>
      </c>
      <c r="S1031" s="48" t="s">
        <v>288</v>
      </c>
      <c r="T1031" s="48" t="s">
        <v>289</v>
      </c>
      <c r="U1031" s="48" t="s">
        <v>290</v>
      </c>
      <c r="V1031" s="52"/>
    </row>
    <row r="1032" spans="1:22" ht="15" thickBot="1">
      <c r="A1032" s="48" t="s">
        <v>2090</v>
      </c>
      <c r="B1032" s="48" t="s">
        <v>20</v>
      </c>
      <c r="C1032" s="48" t="s">
        <v>74</v>
      </c>
      <c r="D1032" s="49" t="s">
        <v>75</v>
      </c>
      <c r="E1032" s="50">
        <v>0</v>
      </c>
      <c r="F1032" s="48" t="s">
        <v>76</v>
      </c>
      <c r="G1032" s="48" t="s">
        <v>284</v>
      </c>
      <c r="H1032" s="48" t="s">
        <v>125</v>
      </c>
      <c r="I1032" s="48" t="s">
        <v>130</v>
      </c>
      <c r="J1032" s="51"/>
      <c r="K1032" s="51"/>
      <c r="L1032" s="48" t="s">
        <v>80</v>
      </c>
      <c r="M1032" s="48" t="s">
        <v>81</v>
      </c>
      <c r="N1032" s="48" t="s">
        <v>249</v>
      </c>
      <c r="O1032" s="48" t="s">
        <v>250</v>
      </c>
      <c r="P1032" s="48" t="s">
        <v>285</v>
      </c>
      <c r="Q1032" s="48" t="s">
        <v>286</v>
      </c>
      <c r="R1032" s="48" t="s">
        <v>287</v>
      </c>
      <c r="S1032" s="48" t="s">
        <v>288</v>
      </c>
      <c r="T1032" s="48" t="s">
        <v>289</v>
      </c>
      <c r="U1032" s="48" t="s">
        <v>290</v>
      </c>
      <c r="V1032" s="52"/>
    </row>
    <row r="1033" spans="1:22" ht="15" thickBot="1">
      <c r="A1033" s="48" t="s">
        <v>2091</v>
      </c>
      <c r="B1033" s="48" t="s">
        <v>20</v>
      </c>
      <c r="C1033" s="48" t="s">
        <v>74</v>
      </c>
      <c r="D1033" s="49" t="s">
        <v>75</v>
      </c>
      <c r="E1033" s="50">
        <v>0</v>
      </c>
      <c r="F1033" s="48" t="s">
        <v>76</v>
      </c>
      <c r="G1033" s="48" t="s">
        <v>284</v>
      </c>
      <c r="H1033" s="48" t="s">
        <v>125</v>
      </c>
      <c r="I1033" s="48" t="s">
        <v>130</v>
      </c>
      <c r="J1033" s="51"/>
      <c r="K1033" s="51"/>
      <c r="L1033" s="48" t="s">
        <v>80</v>
      </c>
      <c r="M1033" s="48" t="s">
        <v>81</v>
      </c>
      <c r="N1033" s="48" t="s">
        <v>249</v>
      </c>
      <c r="O1033" s="48" t="s">
        <v>250</v>
      </c>
      <c r="P1033" s="48" t="s">
        <v>285</v>
      </c>
      <c r="Q1033" s="48" t="s">
        <v>286</v>
      </c>
      <c r="R1033" s="48" t="s">
        <v>287</v>
      </c>
      <c r="S1033" s="48" t="s">
        <v>288</v>
      </c>
      <c r="T1033" s="48" t="s">
        <v>289</v>
      </c>
      <c r="U1033" s="48" t="s">
        <v>290</v>
      </c>
      <c r="V1033" s="52"/>
    </row>
    <row r="1034" spans="1:22" ht="15" thickBot="1">
      <c r="A1034" s="48" t="s">
        <v>2092</v>
      </c>
      <c r="B1034" s="48" t="s">
        <v>20</v>
      </c>
      <c r="C1034" s="48" t="s">
        <v>74</v>
      </c>
      <c r="D1034" s="49" t="s">
        <v>75</v>
      </c>
      <c r="E1034" s="50">
        <v>0</v>
      </c>
      <c r="F1034" s="48" t="s">
        <v>76</v>
      </c>
      <c r="G1034" s="48" t="s">
        <v>284</v>
      </c>
      <c r="H1034" s="48" t="s">
        <v>125</v>
      </c>
      <c r="I1034" s="48" t="s">
        <v>130</v>
      </c>
      <c r="J1034" s="51"/>
      <c r="K1034" s="51"/>
      <c r="L1034" s="48" t="s">
        <v>80</v>
      </c>
      <c r="M1034" s="48" t="s">
        <v>81</v>
      </c>
      <c r="N1034" s="48" t="s">
        <v>249</v>
      </c>
      <c r="O1034" s="48" t="s">
        <v>250</v>
      </c>
      <c r="P1034" s="48" t="s">
        <v>285</v>
      </c>
      <c r="Q1034" s="48" t="s">
        <v>286</v>
      </c>
      <c r="R1034" s="48" t="s">
        <v>287</v>
      </c>
      <c r="S1034" s="48" t="s">
        <v>288</v>
      </c>
      <c r="T1034" s="48" t="s">
        <v>289</v>
      </c>
      <c r="U1034" s="48" t="s">
        <v>290</v>
      </c>
      <c r="V1034" s="52"/>
    </row>
    <row r="1035" spans="1:22" ht="15" thickBot="1">
      <c r="A1035" s="48" t="s">
        <v>2093</v>
      </c>
      <c r="B1035" s="48" t="s">
        <v>20</v>
      </c>
      <c r="C1035" s="48" t="s">
        <v>74</v>
      </c>
      <c r="D1035" s="49" t="s">
        <v>75</v>
      </c>
      <c r="E1035" s="50">
        <v>0</v>
      </c>
      <c r="F1035" s="48" t="s">
        <v>76</v>
      </c>
      <c r="G1035" s="48" t="s">
        <v>284</v>
      </c>
      <c r="H1035" s="48" t="s">
        <v>125</v>
      </c>
      <c r="I1035" s="48" t="s">
        <v>130</v>
      </c>
      <c r="J1035" s="51"/>
      <c r="K1035" s="51"/>
      <c r="L1035" s="48" t="s">
        <v>80</v>
      </c>
      <c r="M1035" s="48" t="s">
        <v>81</v>
      </c>
      <c r="N1035" s="48" t="s">
        <v>249</v>
      </c>
      <c r="O1035" s="48" t="s">
        <v>250</v>
      </c>
      <c r="P1035" s="48" t="s">
        <v>285</v>
      </c>
      <c r="Q1035" s="48" t="s">
        <v>286</v>
      </c>
      <c r="R1035" s="48" t="s">
        <v>287</v>
      </c>
      <c r="S1035" s="48" t="s">
        <v>288</v>
      </c>
      <c r="T1035" s="48" t="s">
        <v>289</v>
      </c>
      <c r="U1035" s="48" t="s">
        <v>290</v>
      </c>
      <c r="V1035" s="52"/>
    </row>
    <row r="1036" spans="1:22" ht="15" thickBot="1">
      <c r="A1036" s="48" t="s">
        <v>2094</v>
      </c>
      <c r="B1036" s="48" t="s">
        <v>20</v>
      </c>
      <c r="C1036" s="48" t="s">
        <v>74</v>
      </c>
      <c r="D1036" s="49" t="s">
        <v>75</v>
      </c>
      <c r="E1036" s="50">
        <v>0</v>
      </c>
      <c r="F1036" s="48" t="s">
        <v>76</v>
      </c>
      <c r="G1036" s="48" t="s">
        <v>284</v>
      </c>
      <c r="H1036" s="48" t="s">
        <v>125</v>
      </c>
      <c r="I1036" s="48" t="s">
        <v>130</v>
      </c>
      <c r="J1036" s="51"/>
      <c r="K1036" s="51"/>
      <c r="L1036" s="48" t="s">
        <v>80</v>
      </c>
      <c r="M1036" s="48" t="s">
        <v>81</v>
      </c>
      <c r="N1036" s="48" t="s">
        <v>249</v>
      </c>
      <c r="O1036" s="48" t="s">
        <v>250</v>
      </c>
      <c r="P1036" s="48" t="s">
        <v>285</v>
      </c>
      <c r="Q1036" s="48" t="s">
        <v>286</v>
      </c>
      <c r="R1036" s="48" t="s">
        <v>287</v>
      </c>
      <c r="S1036" s="48" t="s">
        <v>288</v>
      </c>
      <c r="T1036" s="48" t="s">
        <v>289</v>
      </c>
      <c r="U1036" s="48" t="s">
        <v>290</v>
      </c>
      <c r="V1036" s="52"/>
    </row>
    <row r="1037" spans="1:22" ht="15" thickBot="1">
      <c r="A1037" s="48" t="s">
        <v>2095</v>
      </c>
      <c r="B1037" s="48" t="s">
        <v>20</v>
      </c>
      <c r="C1037" s="48" t="s">
        <v>74</v>
      </c>
      <c r="D1037" s="49" t="s">
        <v>75</v>
      </c>
      <c r="E1037" s="50">
        <v>0</v>
      </c>
      <c r="F1037" s="48" t="s">
        <v>76</v>
      </c>
      <c r="G1037" s="48" t="s">
        <v>284</v>
      </c>
      <c r="H1037" s="48" t="s">
        <v>125</v>
      </c>
      <c r="I1037" s="48" t="s">
        <v>130</v>
      </c>
      <c r="J1037" s="51"/>
      <c r="K1037" s="51"/>
      <c r="L1037" s="48" t="s">
        <v>80</v>
      </c>
      <c r="M1037" s="48" t="s">
        <v>81</v>
      </c>
      <c r="N1037" s="48" t="s">
        <v>249</v>
      </c>
      <c r="O1037" s="48" t="s">
        <v>250</v>
      </c>
      <c r="P1037" s="48" t="s">
        <v>285</v>
      </c>
      <c r="Q1037" s="48" t="s">
        <v>286</v>
      </c>
      <c r="R1037" s="48" t="s">
        <v>287</v>
      </c>
      <c r="S1037" s="48" t="s">
        <v>288</v>
      </c>
      <c r="T1037" s="48" t="s">
        <v>289</v>
      </c>
      <c r="U1037" s="48" t="s">
        <v>290</v>
      </c>
      <c r="V1037" s="52"/>
    </row>
    <row r="1038" spans="1:22" ht="15" thickBot="1">
      <c r="A1038" s="48" t="s">
        <v>2096</v>
      </c>
      <c r="B1038" s="48" t="s">
        <v>20</v>
      </c>
      <c r="C1038" s="48" t="s">
        <v>74</v>
      </c>
      <c r="D1038" s="49" t="s">
        <v>75</v>
      </c>
      <c r="E1038" s="50">
        <v>0</v>
      </c>
      <c r="F1038" s="48" t="s">
        <v>76</v>
      </c>
      <c r="G1038" s="48" t="s">
        <v>284</v>
      </c>
      <c r="H1038" s="48" t="s">
        <v>125</v>
      </c>
      <c r="I1038" s="48" t="s">
        <v>130</v>
      </c>
      <c r="J1038" s="51"/>
      <c r="K1038" s="51"/>
      <c r="L1038" s="48" t="s">
        <v>80</v>
      </c>
      <c r="M1038" s="48" t="s">
        <v>81</v>
      </c>
      <c r="N1038" s="48" t="s">
        <v>249</v>
      </c>
      <c r="O1038" s="48" t="s">
        <v>250</v>
      </c>
      <c r="P1038" s="48" t="s">
        <v>285</v>
      </c>
      <c r="Q1038" s="48" t="s">
        <v>286</v>
      </c>
      <c r="R1038" s="48" t="s">
        <v>287</v>
      </c>
      <c r="S1038" s="48" t="s">
        <v>288</v>
      </c>
      <c r="T1038" s="48" t="s">
        <v>289</v>
      </c>
      <c r="U1038" s="48" t="s">
        <v>290</v>
      </c>
      <c r="V1038" s="52"/>
    </row>
    <row r="1039" spans="1:22" ht="15" thickBot="1">
      <c r="A1039" s="48" t="s">
        <v>2097</v>
      </c>
      <c r="B1039" s="48" t="s">
        <v>20</v>
      </c>
      <c r="C1039" s="48" t="s">
        <v>74</v>
      </c>
      <c r="D1039" s="49" t="s">
        <v>75</v>
      </c>
      <c r="E1039" s="50">
        <v>0</v>
      </c>
      <c r="F1039" s="48" t="s">
        <v>76</v>
      </c>
      <c r="G1039" s="48" t="s">
        <v>284</v>
      </c>
      <c r="H1039" s="48" t="s">
        <v>125</v>
      </c>
      <c r="I1039" s="48" t="s">
        <v>130</v>
      </c>
      <c r="J1039" s="51"/>
      <c r="K1039" s="51"/>
      <c r="L1039" s="48" t="s">
        <v>80</v>
      </c>
      <c r="M1039" s="48" t="s">
        <v>81</v>
      </c>
      <c r="N1039" s="48" t="s">
        <v>249</v>
      </c>
      <c r="O1039" s="48" t="s">
        <v>250</v>
      </c>
      <c r="P1039" s="48" t="s">
        <v>285</v>
      </c>
      <c r="Q1039" s="48" t="s">
        <v>286</v>
      </c>
      <c r="R1039" s="48" t="s">
        <v>287</v>
      </c>
      <c r="S1039" s="48" t="s">
        <v>288</v>
      </c>
      <c r="T1039" s="48" t="s">
        <v>289</v>
      </c>
      <c r="U1039" s="48" t="s">
        <v>290</v>
      </c>
      <c r="V1039" s="52"/>
    </row>
    <row r="1040" spans="1:22" ht="15" thickBot="1">
      <c r="A1040" s="48" t="s">
        <v>2098</v>
      </c>
      <c r="B1040" s="48" t="s">
        <v>20</v>
      </c>
      <c r="C1040" s="48" t="s">
        <v>74</v>
      </c>
      <c r="D1040" s="49" t="s">
        <v>75</v>
      </c>
      <c r="E1040" s="50">
        <v>0</v>
      </c>
      <c r="F1040" s="48" t="s">
        <v>76</v>
      </c>
      <c r="G1040" s="48" t="s">
        <v>284</v>
      </c>
      <c r="H1040" s="48" t="s">
        <v>125</v>
      </c>
      <c r="I1040" s="48" t="s">
        <v>130</v>
      </c>
      <c r="J1040" s="51"/>
      <c r="K1040" s="51"/>
      <c r="L1040" s="48" t="s">
        <v>80</v>
      </c>
      <c r="M1040" s="48" t="s">
        <v>81</v>
      </c>
      <c r="N1040" s="48" t="s">
        <v>249</v>
      </c>
      <c r="O1040" s="48" t="s">
        <v>250</v>
      </c>
      <c r="P1040" s="48" t="s">
        <v>285</v>
      </c>
      <c r="Q1040" s="48" t="s">
        <v>286</v>
      </c>
      <c r="R1040" s="48" t="s">
        <v>287</v>
      </c>
      <c r="S1040" s="48" t="s">
        <v>288</v>
      </c>
      <c r="T1040" s="48" t="s">
        <v>289</v>
      </c>
      <c r="U1040" s="48" t="s">
        <v>290</v>
      </c>
      <c r="V1040" s="52"/>
    </row>
    <row r="1041" spans="1:22" ht="15" thickBot="1">
      <c r="A1041" s="48" t="s">
        <v>2099</v>
      </c>
      <c r="B1041" s="48" t="s">
        <v>20</v>
      </c>
      <c r="C1041" s="48" t="s">
        <v>74</v>
      </c>
      <c r="D1041" s="49" t="s">
        <v>75</v>
      </c>
      <c r="E1041" s="50">
        <v>0</v>
      </c>
      <c r="F1041" s="48" t="s">
        <v>76</v>
      </c>
      <c r="G1041" s="48" t="s">
        <v>284</v>
      </c>
      <c r="H1041" s="48" t="s">
        <v>125</v>
      </c>
      <c r="I1041" s="48" t="s">
        <v>130</v>
      </c>
      <c r="J1041" s="51"/>
      <c r="K1041" s="51"/>
      <c r="L1041" s="48" t="s">
        <v>80</v>
      </c>
      <c r="M1041" s="48" t="s">
        <v>81</v>
      </c>
      <c r="N1041" s="48" t="s">
        <v>249</v>
      </c>
      <c r="O1041" s="48" t="s">
        <v>250</v>
      </c>
      <c r="P1041" s="48" t="s">
        <v>285</v>
      </c>
      <c r="Q1041" s="48" t="s">
        <v>286</v>
      </c>
      <c r="R1041" s="48" t="s">
        <v>287</v>
      </c>
      <c r="S1041" s="48" t="s">
        <v>288</v>
      </c>
      <c r="T1041" s="48" t="s">
        <v>289</v>
      </c>
      <c r="U1041" s="48" t="s">
        <v>290</v>
      </c>
      <c r="V1041" s="52"/>
    </row>
    <row r="1042" spans="1:22" ht="15" thickBot="1">
      <c r="A1042" s="48" t="s">
        <v>2100</v>
      </c>
      <c r="B1042" s="48" t="s">
        <v>20</v>
      </c>
      <c r="C1042" s="48" t="s">
        <v>74</v>
      </c>
      <c r="D1042" s="49" t="s">
        <v>75</v>
      </c>
      <c r="E1042" s="50">
        <v>0</v>
      </c>
      <c r="F1042" s="48" t="s">
        <v>76</v>
      </c>
      <c r="G1042" s="48" t="s">
        <v>284</v>
      </c>
      <c r="H1042" s="48" t="s">
        <v>125</v>
      </c>
      <c r="I1042" s="48" t="s">
        <v>130</v>
      </c>
      <c r="J1042" s="51"/>
      <c r="K1042" s="51"/>
      <c r="L1042" s="48" t="s">
        <v>80</v>
      </c>
      <c r="M1042" s="48" t="s">
        <v>81</v>
      </c>
      <c r="N1042" s="48" t="s">
        <v>249</v>
      </c>
      <c r="O1042" s="48" t="s">
        <v>250</v>
      </c>
      <c r="P1042" s="48" t="s">
        <v>285</v>
      </c>
      <c r="Q1042" s="48" t="s">
        <v>286</v>
      </c>
      <c r="R1042" s="48" t="s">
        <v>287</v>
      </c>
      <c r="S1042" s="48" t="s">
        <v>288</v>
      </c>
      <c r="T1042" s="48" t="s">
        <v>289</v>
      </c>
      <c r="U1042" s="48" t="s">
        <v>290</v>
      </c>
      <c r="V1042" s="52"/>
    </row>
    <row r="1043" spans="1:22" ht="15" thickBot="1">
      <c r="A1043" s="48" t="s">
        <v>2101</v>
      </c>
      <c r="B1043" s="48" t="s">
        <v>20</v>
      </c>
      <c r="C1043" s="48" t="s">
        <v>74</v>
      </c>
      <c r="D1043" s="49" t="s">
        <v>75</v>
      </c>
      <c r="E1043" s="50">
        <v>0</v>
      </c>
      <c r="F1043" s="48" t="s">
        <v>76</v>
      </c>
      <c r="G1043" s="48" t="s">
        <v>284</v>
      </c>
      <c r="H1043" s="48" t="s">
        <v>150</v>
      </c>
      <c r="I1043" s="48" t="s">
        <v>302</v>
      </c>
      <c r="J1043" s="51"/>
      <c r="K1043" s="51"/>
      <c r="L1043" s="48" t="s">
        <v>80</v>
      </c>
      <c r="M1043" s="48" t="s">
        <v>81</v>
      </c>
      <c r="N1043" s="48" t="s">
        <v>249</v>
      </c>
      <c r="O1043" s="48" t="s">
        <v>250</v>
      </c>
      <c r="P1043" s="48" t="s">
        <v>285</v>
      </c>
      <c r="Q1043" s="48" t="s">
        <v>286</v>
      </c>
      <c r="R1043" s="48" t="s">
        <v>287</v>
      </c>
      <c r="S1043" s="48" t="s">
        <v>288</v>
      </c>
      <c r="T1043" s="48" t="s">
        <v>289</v>
      </c>
      <c r="U1043" s="48" t="s">
        <v>290</v>
      </c>
      <c r="V1043" s="52"/>
    </row>
    <row r="1044" spans="1:22" ht="15" thickBot="1">
      <c r="A1044" s="48" t="s">
        <v>2102</v>
      </c>
      <c r="B1044" s="48" t="s">
        <v>20</v>
      </c>
      <c r="C1044" s="48" t="s">
        <v>74</v>
      </c>
      <c r="D1044" s="49" t="s">
        <v>75</v>
      </c>
      <c r="E1044" s="50">
        <v>0</v>
      </c>
      <c r="F1044" s="48" t="s">
        <v>76</v>
      </c>
      <c r="G1044" s="48" t="s">
        <v>284</v>
      </c>
      <c r="H1044" s="48" t="s">
        <v>125</v>
      </c>
      <c r="I1044" s="48" t="s">
        <v>130</v>
      </c>
      <c r="J1044" s="51"/>
      <c r="K1044" s="51"/>
      <c r="L1044" s="48" t="s">
        <v>80</v>
      </c>
      <c r="M1044" s="48" t="s">
        <v>81</v>
      </c>
      <c r="N1044" s="48" t="s">
        <v>249</v>
      </c>
      <c r="O1044" s="48" t="s">
        <v>250</v>
      </c>
      <c r="P1044" s="48" t="s">
        <v>285</v>
      </c>
      <c r="Q1044" s="48" t="s">
        <v>286</v>
      </c>
      <c r="R1044" s="48" t="s">
        <v>287</v>
      </c>
      <c r="S1044" s="48" t="s">
        <v>288</v>
      </c>
      <c r="T1044" s="48" t="s">
        <v>289</v>
      </c>
      <c r="U1044" s="48" t="s">
        <v>290</v>
      </c>
      <c r="V1044" s="52"/>
    </row>
    <row r="1045" spans="1:22" ht="15" thickBot="1">
      <c r="A1045" s="48" t="s">
        <v>2103</v>
      </c>
      <c r="B1045" s="48" t="s">
        <v>20</v>
      </c>
      <c r="C1045" s="48" t="s">
        <v>74</v>
      </c>
      <c r="D1045" s="49" t="s">
        <v>75</v>
      </c>
      <c r="E1045" s="50">
        <v>0</v>
      </c>
      <c r="F1045" s="48" t="s">
        <v>76</v>
      </c>
      <c r="G1045" s="48" t="s">
        <v>284</v>
      </c>
      <c r="H1045" s="48" t="s">
        <v>125</v>
      </c>
      <c r="I1045" s="48" t="s">
        <v>130</v>
      </c>
      <c r="J1045" s="51"/>
      <c r="K1045" s="51"/>
      <c r="L1045" s="48" t="s">
        <v>80</v>
      </c>
      <c r="M1045" s="48" t="s">
        <v>81</v>
      </c>
      <c r="N1045" s="48" t="s">
        <v>249</v>
      </c>
      <c r="O1045" s="48" t="s">
        <v>250</v>
      </c>
      <c r="P1045" s="48" t="s">
        <v>285</v>
      </c>
      <c r="Q1045" s="48" t="s">
        <v>286</v>
      </c>
      <c r="R1045" s="48" t="s">
        <v>287</v>
      </c>
      <c r="S1045" s="48" t="s">
        <v>288</v>
      </c>
      <c r="T1045" s="48" t="s">
        <v>289</v>
      </c>
      <c r="U1045" s="48" t="s">
        <v>290</v>
      </c>
      <c r="V1045" s="52"/>
    </row>
    <row r="1046" spans="1:22" ht="15" thickBot="1">
      <c r="A1046" s="48" t="s">
        <v>2104</v>
      </c>
      <c r="B1046" s="48" t="s">
        <v>20</v>
      </c>
      <c r="C1046" s="48" t="s">
        <v>74</v>
      </c>
      <c r="D1046" s="49" t="s">
        <v>75</v>
      </c>
      <c r="E1046" s="50">
        <v>0</v>
      </c>
      <c r="F1046" s="48" t="s">
        <v>76</v>
      </c>
      <c r="G1046" s="48" t="s">
        <v>284</v>
      </c>
      <c r="H1046" s="48" t="s">
        <v>125</v>
      </c>
      <c r="I1046" s="48" t="s">
        <v>130</v>
      </c>
      <c r="J1046" s="51"/>
      <c r="K1046" s="51"/>
      <c r="L1046" s="48" t="s">
        <v>80</v>
      </c>
      <c r="M1046" s="48" t="s">
        <v>81</v>
      </c>
      <c r="N1046" s="48" t="s">
        <v>249</v>
      </c>
      <c r="O1046" s="48" t="s">
        <v>250</v>
      </c>
      <c r="P1046" s="48" t="s">
        <v>285</v>
      </c>
      <c r="Q1046" s="48" t="s">
        <v>286</v>
      </c>
      <c r="R1046" s="48" t="s">
        <v>287</v>
      </c>
      <c r="S1046" s="48" t="s">
        <v>288</v>
      </c>
      <c r="T1046" s="48" t="s">
        <v>289</v>
      </c>
      <c r="U1046" s="48" t="s">
        <v>290</v>
      </c>
      <c r="V1046" s="52"/>
    </row>
    <row r="1047" spans="1:22" ht="15" thickBot="1">
      <c r="A1047" s="48" t="s">
        <v>2105</v>
      </c>
      <c r="B1047" s="48" t="s">
        <v>20</v>
      </c>
      <c r="C1047" s="48" t="s">
        <v>74</v>
      </c>
      <c r="D1047" s="49" t="s">
        <v>75</v>
      </c>
      <c r="E1047" s="50">
        <v>0</v>
      </c>
      <c r="F1047" s="48" t="s">
        <v>76</v>
      </c>
      <c r="G1047" s="48" t="s">
        <v>284</v>
      </c>
      <c r="H1047" s="48" t="s">
        <v>125</v>
      </c>
      <c r="I1047" s="48" t="s">
        <v>130</v>
      </c>
      <c r="J1047" s="51"/>
      <c r="K1047" s="51"/>
      <c r="L1047" s="48" t="s">
        <v>80</v>
      </c>
      <c r="M1047" s="48" t="s">
        <v>81</v>
      </c>
      <c r="N1047" s="48" t="s">
        <v>249</v>
      </c>
      <c r="O1047" s="48" t="s">
        <v>250</v>
      </c>
      <c r="P1047" s="48" t="s">
        <v>285</v>
      </c>
      <c r="Q1047" s="48" t="s">
        <v>286</v>
      </c>
      <c r="R1047" s="48" t="s">
        <v>287</v>
      </c>
      <c r="S1047" s="48" t="s">
        <v>288</v>
      </c>
      <c r="T1047" s="48" t="s">
        <v>289</v>
      </c>
      <c r="U1047" s="48" t="s">
        <v>290</v>
      </c>
      <c r="V1047" s="52"/>
    </row>
    <row r="1048" spans="1:22" ht="15" thickBot="1">
      <c r="A1048" s="48" t="s">
        <v>2106</v>
      </c>
      <c r="B1048" s="48" t="s">
        <v>20</v>
      </c>
      <c r="C1048" s="48" t="s">
        <v>74</v>
      </c>
      <c r="D1048" s="49" t="s">
        <v>75</v>
      </c>
      <c r="E1048" s="50">
        <v>0</v>
      </c>
      <c r="F1048" s="48" t="s">
        <v>76</v>
      </c>
      <c r="G1048" s="48" t="s">
        <v>284</v>
      </c>
      <c r="H1048" s="48" t="s">
        <v>125</v>
      </c>
      <c r="I1048" s="48" t="s">
        <v>130</v>
      </c>
      <c r="J1048" s="51"/>
      <c r="K1048" s="51"/>
      <c r="L1048" s="48" t="s">
        <v>80</v>
      </c>
      <c r="M1048" s="48" t="s">
        <v>81</v>
      </c>
      <c r="N1048" s="48" t="s">
        <v>249</v>
      </c>
      <c r="O1048" s="48" t="s">
        <v>250</v>
      </c>
      <c r="P1048" s="48" t="s">
        <v>285</v>
      </c>
      <c r="Q1048" s="48" t="s">
        <v>286</v>
      </c>
      <c r="R1048" s="48" t="s">
        <v>287</v>
      </c>
      <c r="S1048" s="48" t="s">
        <v>288</v>
      </c>
      <c r="T1048" s="48" t="s">
        <v>289</v>
      </c>
      <c r="U1048" s="48" t="s">
        <v>290</v>
      </c>
      <c r="V1048" s="52"/>
    </row>
    <row r="1049" spans="1:22" ht="15" thickBot="1">
      <c r="A1049" s="48" t="s">
        <v>2107</v>
      </c>
      <c r="B1049" s="48" t="s">
        <v>20</v>
      </c>
      <c r="C1049" s="48" t="s">
        <v>74</v>
      </c>
      <c r="D1049" s="49" t="s">
        <v>75</v>
      </c>
      <c r="E1049" s="50">
        <v>0</v>
      </c>
      <c r="F1049" s="48" t="s">
        <v>76</v>
      </c>
      <c r="G1049" s="48" t="s">
        <v>284</v>
      </c>
      <c r="H1049" s="48" t="s">
        <v>125</v>
      </c>
      <c r="I1049" s="48" t="s">
        <v>130</v>
      </c>
      <c r="J1049" s="51"/>
      <c r="K1049" s="51"/>
      <c r="L1049" s="48" t="s">
        <v>80</v>
      </c>
      <c r="M1049" s="48" t="s">
        <v>81</v>
      </c>
      <c r="N1049" s="48" t="s">
        <v>249</v>
      </c>
      <c r="O1049" s="48" t="s">
        <v>250</v>
      </c>
      <c r="P1049" s="48" t="s">
        <v>285</v>
      </c>
      <c r="Q1049" s="48" t="s">
        <v>286</v>
      </c>
      <c r="R1049" s="48" t="s">
        <v>287</v>
      </c>
      <c r="S1049" s="48" t="s">
        <v>288</v>
      </c>
      <c r="T1049" s="48" t="s">
        <v>289</v>
      </c>
      <c r="U1049" s="48" t="s">
        <v>290</v>
      </c>
      <c r="V1049" s="52"/>
    </row>
    <row r="1050" spans="1:22" ht="15" thickBot="1">
      <c r="A1050" s="48" t="s">
        <v>2108</v>
      </c>
      <c r="B1050" s="48" t="s">
        <v>20</v>
      </c>
      <c r="C1050" s="48" t="s">
        <v>74</v>
      </c>
      <c r="D1050" s="49" t="s">
        <v>75</v>
      </c>
      <c r="E1050" s="50">
        <v>0</v>
      </c>
      <c r="F1050" s="48" t="s">
        <v>76</v>
      </c>
      <c r="G1050" s="48" t="s">
        <v>284</v>
      </c>
      <c r="H1050" s="48" t="s">
        <v>125</v>
      </c>
      <c r="I1050" s="48" t="s">
        <v>130</v>
      </c>
      <c r="J1050" s="51"/>
      <c r="K1050" s="51"/>
      <c r="L1050" s="48" t="s">
        <v>80</v>
      </c>
      <c r="M1050" s="48" t="s">
        <v>81</v>
      </c>
      <c r="N1050" s="48" t="s">
        <v>249</v>
      </c>
      <c r="O1050" s="48" t="s">
        <v>250</v>
      </c>
      <c r="P1050" s="48" t="s">
        <v>285</v>
      </c>
      <c r="Q1050" s="48" t="s">
        <v>286</v>
      </c>
      <c r="R1050" s="48" t="s">
        <v>287</v>
      </c>
      <c r="S1050" s="48" t="s">
        <v>288</v>
      </c>
      <c r="T1050" s="48" t="s">
        <v>289</v>
      </c>
      <c r="U1050" s="48" t="s">
        <v>290</v>
      </c>
      <c r="V1050" s="52"/>
    </row>
    <row r="1051" spans="1:22" ht="15" thickBot="1">
      <c r="A1051" s="48" t="s">
        <v>2109</v>
      </c>
      <c r="B1051" s="48" t="s">
        <v>20</v>
      </c>
      <c r="C1051" s="48" t="s">
        <v>74</v>
      </c>
      <c r="D1051" s="49" t="s">
        <v>75</v>
      </c>
      <c r="E1051" s="50">
        <v>0</v>
      </c>
      <c r="F1051" s="48" t="s">
        <v>76</v>
      </c>
      <c r="G1051" s="48" t="s">
        <v>284</v>
      </c>
      <c r="H1051" s="48" t="s">
        <v>125</v>
      </c>
      <c r="I1051" s="48" t="s">
        <v>130</v>
      </c>
      <c r="J1051" s="51"/>
      <c r="K1051" s="51"/>
      <c r="L1051" s="48" t="s">
        <v>80</v>
      </c>
      <c r="M1051" s="48" t="s">
        <v>81</v>
      </c>
      <c r="N1051" s="48" t="s">
        <v>249</v>
      </c>
      <c r="O1051" s="48" t="s">
        <v>250</v>
      </c>
      <c r="P1051" s="48" t="s">
        <v>285</v>
      </c>
      <c r="Q1051" s="48" t="s">
        <v>286</v>
      </c>
      <c r="R1051" s="48" t="s">
        <v>287</v>
      </c>
      <c r="S1051" s="48" t="s">
        <v>288</v>
      </c>
      <c r="T1051" s="48" t="s">
        <v>289</v>
      </c>
      <c r="U1051" s="48" t="s">
        <v>290</v>
      </c>
      <c r="V1051" s="52"/>
    </row>
    <row r="1052" spans="1:22" ht="15" thickBot="1">
      <c r="A1052" s="48" t="s">
        <v>2110</v>
      </c>
      <c r="B1052" s="48" t="s">
        <v>20</v>
      </c>
      <c r="C1052" s="48" t="s">
        <v>74</v>
      </c>
      <c r="D1052" s="49" t="s">
        <v>75</v>
      </c>
      <c r="E1052" s="50">
        <v>0</v>
      </c>
      <c r="F1052" s="48" t="s">
        <v>76</v>
      </c>
      <c r="G1052" s="48" t="s">
        <v>284</v>
      </c>
      <c r="H1052" s="48" t="s">
        <v>125</v>
      </c>
      <c r="I1052" s="48" t="s">
        <v>130</v>
      </c>
      <c r="J1052" s="51"/>
      <c r="K1052" s="51"/>
      <c r="L1052" s="48" t="s">
        <v>80</v>
      </c>
      <c r="M1052" s="48" t="s">
        <v>81</v>
      </c>
      <c r="N1052" s="48" t="s">
        <v>249</v>
      </c>
      <c r="O1052" s="48" t="s">
        <v>250</v>
      </c>
      <c r="P1052" s="48" t="s">
        <v>285</v>
      </c>
      <c r="Q1052" s="48" t="s">
        <v>286</v>
      </c>
      <c r="R1052" s="48" t="s">
        <v>287</v>
      </c>
      <c r="S1052" s="48" t="s">
        <v>288</v>
      </c>
      <c r="T1052" s="48" t="s">
        <v>289</v>
      </c>
      <c r="U1052" s="48" t="s">
        <v>290</v>
      </c>
      <c r="V1052" s="52"/>
    </row>
    <row r="1053" spans="1:22" ht="15" thickBot="1">
      <c r="A1053" s="48" t="s">
        <v>2111</v>
      </c>
      <c r="B1053" s="48" t="s">
        <v>20</v>
      </c>
      <c r="C1053" s="48" t="s">
        <v>74</v>
      </c>
      <c r="D1053" s="49" t="s">
        <v>75</v>
      </c>
      <c r="E1053" s="50">
        <v>0</v>
      </c>
      <c r="F1053" s="48" t="s">
        <v>76</v>
      </c>
      <c r="G1053" s="48" t="s">
        <v>284</v>
      </c>
      <c r="H1053" s="48" t="s">
        <v>125</v>
      </c>
      <c r="I1053" s="48" t="s">
        <v>130</v>
      </c>
      <c r="J1053" s="51"/>
      <c r="K1053" s="51"/>
      <c r="L1053" s="48" t="s">
        <v>80</v>
      </c>
      <c r="M1053" s="48" t="s">
        <v>81</v>
      </c>
      <c r="N1053" s="48" t="s">
        <v>249</v>
      </c>
      <c r="O1053" s="48" t="s">
        <v>250</v>
      </c>
      <c r="P1053" s="48" t="s">
        <v>285</v>
      </c>
      <c r="Q1053" s="48" t="s">
        <v>286</v>
      </c>
      <c r="R1053" s="48" t="s">
        <v>287</v>
      </c>
      <c r="S1053" s="48" t="s">
        <v>288</v>
      </c>
      <c r="T1053" s="48" t="s">
        <v>289</v>
      </c>
      <c r="U1053" s="48" t="s">
        <v>290</v>
      </c>
      <c r="V1053" s="52"/>
    </row>
    <row r="1054" spans="1:22" ht="15" thickBot="1">
      <c r="A1054" s="48" t="s">
        <v>2112</v>
      </c>
      <c r="B1054" s="48" t="s">
        <v>20</v>
      </c>
      <c r="C1054" s="48" t="s">
        <v>74</v>
      </c>
      <c r="D1054" s="49" t="s">
        <v>75</v>
      </c>
      <c r="E1054" s="50">
        <v>0</v>
      </c>
      <c r="F1054" s="48" t="s">
        <v>76</v>
      </c>
      <c r="G1054" s="48" t="s">
        <v>284</v>
      </c>
      <c r="H1054" s="48" t="s">
        <v>125</v>
      </c>
      <c r="I1054" s="48" t="s">
        <v>130</v>
      </c>
      <c r="J1054" s="51"/>
      <c r="K1054" s="51"/>
      <c r="L1054" s="48" t="s">
        <v>80</v>
      </c>
      <c r="M1054" s="48" t="s">
        <v>81</v>
      </c>
      <c r="N1054" s="48" t="s">
        <v>249</v>
      </c>
      <c r="O1054" s="48" t="s">
        <v>250</v>
      </c>
      <c r="P1054" s="48" t="s">
        <v>285</v>
      </c>
      <c r="Q1054" s="48" t="s">
        <v>286</v>
      </c>
      <c r="R1054" s="48" t="s">
        <v>287</v>
      </c>
      <c r="S1054" s="48" t="s">
        <v>288</v>
      </c>
      <c r="T1054" s="48" t="s">
        <v>289</v>
      </c>
      <c r="U1054" s="48" t="s">
        <v>290</v>
      </c>
      <c r="V1054" s="52"/>
    </row>
    <row r="1055" spans="1:22" ht="15" thickBot="1">
      <c r="A1055" s="48" t="s">
        <v>2113</v>
      </c>
      <c r="B1055" s="48" t="s">
        <v>20</v>
      </c>
      <c r="C1055" s="48" t="s">
        <v>74</v>
      </c>
      <c r="D1055" s="49" t="s">
        <v>75</v>
      </c>
      <c r="E1055" s="50">
        <v>0</v>
      </c>
      <c r="F1055" s="48" t="s">
        <v>76</v>
      </c>
      <c r="G1055" s="48" t="s">
        <v>284</v>
      </c>
      <c r="H1055" s="48" t="s">
        <v>125</v>
      </c>
      <c r="I1055" s="48" t="s">
        <v>130</v>
      </c>
      <c r="J1055" s="51"/>
      <c r="K1055" s="51"/>
      <c r="L1055" s="48" t="s">
        <v>80</v>
      </c>
      <c r="M1055" s="48" t="s">
        <v>81</v>
      </c>
      <c r="N1055" s="48" t="s">
        <v>249</v>
      </c>
      <c r="O1055" s="48" t="s">
        <v>250</v>
      </c>
      <c r="P1055" s="48" t="s">
        <v>285</v>
      </c>
      <c r="Q1055" s="48" t="s">
        <v>286</v>
      </c>
      <c r="R1055" s="48" t="s">
        <v>287</v>
      </c>
      <c r="S1055" s="48" t="s">
        <v>288</v>
      </c>
      <c r="T1055" s="48" t="s">
        <v>289</v>
      </c>
      <c r="U1055" s="48" t="s">
        <v>290</v>
      </c>
      <c r="V1055" s="52"/>
    </row>
    <row r="1056" spans="1:22" ht="15" thickBot="1">
      <c r="A1056" s="48" t="s">
        <v>2114</v>
      </c>
      <c r="B1056" s="48" t="s">
        <v>20</v>
      </c>
      <c r="C1056" s="48" t="s">
        <v>74</v>
      </c>
      <c r="D1056" s="49" t="s">
        <v>75</v>
      </c>
      <c r="E1056" s="50">
        <v>0</v>
      </c>
      <c r="F1056" s="48" t="s">
        <v>76</v>
      </c>
      <c r="G1056" s="48" t="s">
        <v>284</v>
      </c>
      <c r="H1056" s="48" t="s">
        <v>125</v>
      </c>
      <c r="I1056" s="48" t="s">
        <v>130</v>
      </c>
      <c r="J1056" s="51"/>
      <c r="K1056" s="51"/>
      <c r="L1056" s="48" t="s">
        <v>80</v>
      </c>
      <c r="M1056" s="48" t="s">
        <v>81</v>
      </c>
      <c r="N1056" s="48" t="s">
        <v>249</v>
      </c>
      <c r="O1056" s="48" t="s">
        <v>250</v>
      </c>
      <c r="P1056" s="48" t="s">
        <v>285</v>
      </c>
      <c r="Q1056" s="48" t="s">
        <v>286</v>
      </c>
      <c r="R1056" s="48" t="s">
        <v>287</v>
      </c>
      <c r="S1056" s="48" t="s">
        <v>288</v>
      </c>
      <c r="T1056" s="48" t="s">
        <v>289</v>
      </c>
      <c r="U1056" s="48" t="s">
        <v>290</v>
      </c>
      <c r="V1056" s="52"/>
    </row>
    <row r="1057" spans="1:22" ht="15" thickBot="1">
      <c r="A1057" s="48" t="s">
        <v>2115</v>
      </c>
      <c r="B1057" s="48" t="s">
        <v>20</v>
      </c>
      <c r="C1057" s="48" t="s">
        <v>74</v>
      </c>
      <c r="D1057" s="49" t="s">
        <v>75</v>
      </c>
      <c r="E1057" s="50">
        <v>0</v>
      </c>
      <c r="F1057" s="48" t="s">
        <v>76</v>
      </c>
      <c r="G1057" s="48" t="s">
        <v>284</v>
      </c>
      <c r="H1057" s="48" t="s">
        <v>125</v>
      </c>
      <c r="I1057" s="48" t="s">
        <v>130</v>
      </c>
      <c r="J1057" s="51"/>
      <c r="K1057" s="51"/>
      <c r="L1057" s="48" t="s">
        <v>80</v>
      </c>
      <c r="M1057" s="48" t="s">
        <v>81</v>
      </c>
      <c r="N1057" s="48" t="s">
        <v>249</v>
      </c>
      <c r="O1057" s="48" t="s">
        <v>250</v>
      </c>
      <c r="P1057" s="48" t="s">
        <v>285</v>
      </c>
      <c r="Q1057" s="48" t="s">
        <v>286</v>
      </c>
      <c r="R1057" s="48" t="s">
        <v>287</v>
      </c>
      <c r="S1057" s="48" t="s">
        <v>288</v>
      </c>
      <c r="T1057" s="48" t="s">
        <v>289</v>
      </c>
      <c r="U1057" s="48" t="s">
        <v>290</v>
      </c>
      <c r="V1057" s="52"/>
    </row>
    <row r="1058" spans="1:22" ht="15" thickBot="1">
      <c r="A1058" s="48" t="s">
        <v>2116</v>
      </c>
      <c r="B1058" s="48" t="s">
        <v>20</v>
      </c>
      <c r="C1058" s="48" t="s">
        <v>74</v>
      </c>
      <c r="D1058" s="49" t="s">
        <v>75</v>
      </c>
      <c r="E1058" s="50">
        <v>0</v>
      </c>
      <c r="F1058" s="48" t="s">
        <v>76</v>
      </c>
      <c r="G1058" s="48" t="s">
        <v>284</v>
      </c>
      <c r="H1058" s="48" t="s">
        <v>125</v>
      </c>
      <c r="I1058" s="48" t="s">
        <v>130</v>
      </c>
      <c r="J1058" s="51"/>
      <c r="K1058" s="51"/>
      <c r="L1058" s="48" t="s">
        <v>80</v>
      </c>
      <c r="M1058" s="48" t="s">
        <v>81</v>
      </c>
      <c r="N1058" s="48" t="s">
        <v>249</v>
      </c>
      <c r="O1058" s="48" t="s">
        <v>250</v>
      </c>
      <c r="P1058" s="48" t="s">
        <v>285</v>
      </c>
      <c r="Q1058" s="48" t="s">
        <v>286</v>
      </c>
      <c r="R1058" s="48" t="s">
        <v>287</v>
      </c>
      <c r="S1058" s="48" t="s">
        <v>288</v>
      </c>
      <c r="T1058" s="48" t="s">
        <v>289</v>
      </c>
      <c r="U1058" s="48" t="s">
        <v>290</v>
      </c>
      <c r="V1058" s="52"/>
    </row>
    <row r="1059" spans="1:22" ht="15" thickBot="1">
      <c r="A1059" s="48" t="s">
        <v>2117</v>
      </c>
      <c r="B1059" s="48" t="s">
        <v>20</v>
      </c>
      <c r="C1059" s="48" t="s">
        <v>74</v>
      </c>
      <c r="D1059" s="49" t="s">
        <v>75</v>
      </c>
      <c r="E1059" s="50">
        <v>0</v>
      </c>
      <c r="F1059" s="48" t="s">
        <v>76</v>
      </c>
      <c r="G1059" s="48" t="s">
        <v>284</v>
      </c>
      <c r="H1059" s="48" t="s">
        <v>125</v>
      </c>
      <c r="I1059" s="48" t="s">
        <v>130</v>
      </c>
      <c r="J1059" s="51"/>
      <c r="K1059" s="51"/>
      <c r="L1059" s="48" t="s">
        <v>80</v>
      </c>
      <c r="M1059" s="48" t="s">
        <v>81</v>
      </c>
      <c r="N1059" s="48" t="s">
        <v>249</v>
      </c>
      <c r="O1059" s="48" t="s">
        <v>250</v>
      </c>
      <c r="P1059" s="48" t="s">
        <v>285</v>
      </c>
      <c r="Q1059" s="48" t="s">
        <v>286</v>
      </c>
      <c r="R1059" s="48" t="s">
        <v>287</v>
      </c>
      <c r="S1059" s="48" t="s">
        <v>288</v>
      </c>
      <c r="T1059" s="48" t="s">
        <v>289</v>
      </c>
      <c r="U1059" s="48" t="s">
        <v>290</v>
      </c>
      <c r="V1059" s="52"/>
    </row>
    <row r="1060" spans="1:22" ht="15" thickBot="1">
      <c r="A1060" s="48" t="s">
        <v>2118</v>
      </c>
      <c r="B1060" s="48" t="s">
        <v>20</v>
      </c>
      <c r="C1060" s="48" t="s">
        <v>74</v>
      </c>
      <c r="D1060" s="49" t="s">
        <v>75</v>
      </c>
      <c r="E1060" s="50">
        <v>0</v>
      </c>
      <c r="F1060" s="48" t="s">
        <v>76</v>
      </c>
      <c r="G1060" s="48" t="s">
        <v>284</v>
      </c>
      <c r="H1060" s="48" t="s">
        <v>125</v>
      </c>
      <c r="I1060" s="48" t="s">
        <v>130</v>
      </c>
      <c r="J1060" s="51"/>
      <c r="K1060" s="51"/>
      <c r="L1060" s="48" t="s">
        <v>80</v>
      </c>
      <c r="M1060" s="48" t="s">
        <v>81</v>
      </c>
      <c r="N1060" s="48" t="s">
        <v>249</v>
      </c>
      <c r="O1060" s="48" t="s">
        <v>250</v>
      </c>
      <c r="P1060" s="48" t="s">
        <v>285</v>
      </c>
      <c r="Q1060" s="48" t="s">
        <v>286</v>
      </c>
      <c r="R1060" s="48" t="s">
        <v>287</v>
      </c>
      <c r="S1060" s="48" t="s">
        <v>288</v>
      </c>
      <c r="T1060" s="48" t="s">
        <v>289</v>
      </c>
      <c r="U1060" s="48" t="s">
        <v>290</v>
      </c>
      <c r="V1060" s="52"/>
    </row>
    <row r="1061" spans="1:22" ht="15" thickBot="1">
      <c r="A1061" s="48" t="s">
        <v>2119</v>
      </c>
      <c r="B1061" s="48" t="s">
        <v>20</v>
      </c>
      <c r="C1061" s="48" t="s">
        <v>74</v>
      </c>
      <c r="D1061" s="49" t="s">
        <v>75</v>
      </c>
      <c r="E1061" s="50">
        <v>0</v>
      </c>
      <c r="F1061" s="48" t="s">
        <v>76</v>
      </c>
      <c r="G1061" s="48" t="s">
        <v>284</v>
      </c>
      <c r="H1061" s="48" t="s">
        <v>125</v>
      </c>
      <c r="I1061" s="48" t="s">
        <v>130</v>
      </c>
      <c r="J1061" s="51"/>
      <c r="K1061" s="51"/>
      <c r="L1061" s="48" t="s">
        <v>80</v>
      </c>
      <c r="M1061" s="48" t="s">
        <v>81</v>
      </c>
      <c r="N1061" s="48" t="s">
        <v>249</v>
      </c>
      <c r="O1061" s="48" t="s">
        <v>250</v>
      </c>
      <c r="P1061" s="48" t="s">
        <v>285</v>
      </c>
      <c r="Q1061" s="48" t="s">
        <v>286</v>
      </c>
      <c r="R1061" s="48" t="s">
        <v>287</v>
      </c>
      <c r="S1061" s="48" t="s">
        <v>288</v>
      </c>
      <c r="T1061" s="48" t="s">
        <v>289</v>
      </c>
      <c r="U1061" s="48" t="s">
        <v>290</v>
      </c>
      <c r="V1061" s="52"/>
    </row>
    <row r="1062" spans="1:22" ht="15" thickBot="1">
      <c r="A1062" s="48" t="s">
        <v>2120</v>
      </c>
      <c r="B1062" s="48" t="s">
        <v>20</v>
      </c>
      <c r="C1062" s="48" t="s">
        <v>74</v>
      </c>
      <c r="D1062" s="49" t="s">
        <v>75</v>
      </c>
      <c r="E1062" s="50">
        <v>0</v>
      </c>
      <c r="F1062" s="48" t="s">
        <v>76</v>
      </c>
      <c r="G1062" s="48" t="s">
        <v>284</v>
      </c>
      <c r="H1062" s="48" t="s">
        <v>125</v>
      </c>
      <c r="I1062" s="48" t="s">
        <v>130</v>
      </c>
      <c r="J1062" s="51"/>
      <c r="K1062" s="51"/>
      <c r="L1062" s="48" t="s">
        <v>80</v>
      </c>
      <c r="M1062" s="48" t="s">
        <v>81</v>
      </c>
      <c r="N1062" s="48" t="s">
        <v>249</v>
      </c>
      <c r="O1062" s="48" t="s">
        <v>250</v>
      </c>
      <c r="P1062" s="48" t="s">
        <v>285</v>
      </c>
      <c r="Q1062" s="48" t="s">
        <v>286</v>
      </c>
      <c r="R1062" s="48" t="s">
        <v>287</v>
      </c>
      <c r="S1062" s="48" t="s">
        <v>288</v>
      </c>
      <c r="T1062" s="48" t="s">
        <v>289</v>
      </c>
      <c r="U1062" s="48" t="s">
        <v>290</v>
      </c>
      <c r="V1062" s="52"/>
    </row>
    <row r="1063" spans="1:22" ht="15" thickBot="1">
      <c r="A1063" s="48" t="s">
        <v>2121</v>
      </c>
      <c r="B1063" s="48" t="s">
        <v>20</v>
      </c>
      <c r="C1063" s="48" t="s">
        <v>74</v>
      </c>
      <c r="D1063" s="49" t="s">
        <v>75</v>
      </c>
      <c r="E1063" s="50">
        <v>0</v>
      </c>
      <c r="F1063" s="48" t="s">
        <v>76</v>
      </c>
      <c r="G1063" s="48" t="s">
        <v>284</v>
      </c>
      <c r="H1063" s="48" t="s">
        <v>90</v>
      </c>
      <c r="I1063" s="48" t="s">
        <v>130</v>
      </c>
      <c r="J1063" s="51"/>
      <c r="K1063" s="51"/>
      <c r="L1063" s="48" t="s">
        <v>80</v>
      </c>
      <c r="M1063" s="48" t="s">
        <v>81</v>
      </c>
      <c r="N1063" s="48" t="s">
        <v>249</v>
      </c>
      <c r="O1063" s="48" t="s">
        <v>250</v>
      </c>
      <c r="P1063" s="48" t="s">
        <v>285</v>
      </c>
      <c r="Q1063" s="48" t="s">
        <v>286</v>
      </c>
      <c r="R1063" s="48" t="s">
        <v>287</v>
      </c>
      <c r="S1063" s="48" t="s">
        <v>288</v>
      </c>
      <c r="T1063" s="48" t="s">
        <v>289</v>
      </c>
      <c r="U1063" s="48" t="s">
        <v>290</v>
      </c>
      <c r="V1063" s="52"/>
    </row>
    <row r="1064" spans="1:22" ht="15" thickBot="1">
      <c r="A1064" s="48" t="s">
        <v>2122</v>
      </c>
      <c r="B1064" s="48" t="s">
        <v>20</v>
      </c>
      <c r="C1064" s="48" t="s">
        <v>74</v>
      </c>
      <c r="D1064" s="49" t="s">
        <v>75</v>
      </c>
      <c r="E1064" s="50">
        <v>0</v>
      </c>
      <c r="F1064" s="48" t="s">
        <v>76</v>
      </c>
      <c r="G1064" s="48" t="s">
        <v>284</v>
      </c>
      <c r="H1064" s="48" t="s">
        <v>301</v>
      </c>
      <c r="I1064" s="48" t="s">
        <v>302</v>
      </c>
      <c r="J1064" s="51"/>
      <c r="K1064" s="51"/>
      <c r="L1064" s="48" t="s">
        <v>80</v>
      </c>
      <c r="M1064" s="48" t="s">
        <v>81</v>
      </c>
      <c r="N1064" s="48" t="s">
        <v>249</v>
      </c>
      <c r="O1064" s="48" t="s">
        <v>250</v>
      </c>
      <c r="P1064" s="48" t="s">
        <v>285</v>
      </c>
      <c r="Q1064" s="48" t="s">
        <v>286</v>
      </c>
      <c r="R1064" s="48" t="s">
        <v>287</v>
      </c>
      <c r="S1064" s="48" t="s">
        <v>288</v>
      </c>
      <c r="T1064" s="48" t="s">
        <v>289</v>
      </c>
      <c r="U1064" s="48" t="s">
        <v>290</v>
      </c>
      <c r="V1064" s="52"/>
    </row>
    <row r="1065" spans="1:22" ht="15" thickBot="1">
      <c r="A1065" s="48" t="s">
        <v>2123</v>
      </c>
      <c r="B1065" s="48" t="s">
        <v>20</v>
      </c>
      <c r="C1065" s="48" t="s">
        <v>74</v>
      </c>
      <c r="D1065" s="49" t="s">
        <v>75</v>
      </c>
      <c r="E1065" s="50">
        <v>0</v>
      </c>
      <c r="F1065" s="48" t="s">
        <v>76</v>
      </c>
      <c r="G1065" s="48" t="s">
        <v>284</v>
      </c>
      <c r="H1065" s="48" t="s">
        <v>301</v>
      </c>
      <c r="I1065" s="48" t="s">
        <v>302</v>
      </c>
      <c r="J1065" s="51"/>
      <c r="K1065" s="51"/>
      <c r="L1065" s="48" t="s">
        <v>80</v>
      </c>
      <c r="M1065" s="48" t="s">
        <v>81</v>
      </c>
      <c r="N1065" s="48" t="s">
        <v>249</v>
      </c>
      <c r="O1065" s="48" t="s">
        <v>250</v>
      </c>
      <c r="P1065" s="48" t="s">
        <v>285</v>
      </c>
      <c r="Q1065" s="48" t="s">
        <v>286</v>
      </c>
      <c r="R1065" s="48" t="s">
        <v>287</v>
      </c>
      <c r="S1065" s="48" t="s">
        <v>288</v>
      </c>
      <c r="T1065" s="48" t="s">
        <v>289</v>
      </c>
      <c r="U1065" s="48" t="s">
        <v>290</v>
      </c>
      <c r="V1065" s="52"/>
    </row>
    <row r="1066" spans="1:22" ht="15" thickBot="1">
      <c r="A1066" s="48" t="s">
        <v>2124</v>
      </c>
      <c r="B1066" s="48" t="s">
        <v>20</v>
      </c>
      <c r="C1066" s="48" t="s">
        <v>74</v>
      </c>
      <c r="D1066" s="49" t="s">
        <v>75</v>
      </c>
      <c r="E1066" s="50">
        <v>0</v>
      </c>
      <c r="F1066" s="48" t="s">
        <v>76</v>
      </c>
      <c r="G1066" s="48" t="s">
        <v>284</v>
      </c>
      <c r="H1066" s="48" t="s">
        <v>301</v>
      </c>
      <c r="I1066" s="48" t="s">
        <v>302</v>
      </c>
      <c r="J1066" s="51"/>
      <c r="K1066" s="51"/>
      <c r="L1066" s="48" t="s">
        <v>80</v>
      </c>
      <c r="M1066" s="48" t="s">
        <v>81</v>
      </c>
      <c r="N1066" s="48" t="s">
        <v>249</v>
      </c>
      <c r="O1066" s="48" t="s">
        <v>250</v>
      </c>
      <c r="P1066" s="48" t="s">
        <v>285</v>
      </c>
      <c r="Q1066" s="48" t="s">
        <v>286</v>
      </c>
      <c r="R1066" s="48" t="s">
        <v>287</v>
      </c>
      <c r="S1066" s="48" t="s">
        <v>288</v>
      </c>
      <c r="T1066" s="48" t="s">
        <v>289</v>
      </c>
      <c r="U1066" s="48" t="s">
        <v>290</v>
      </c>
      <c r="V1066" s="52"/>
    </row>
    <row r="1067" spans="1:22" ht="15" thickBot="1">
      <c r="A1067" s="48" t="s">
        <v>2125</v>
      </c>
      <c r="B1067" s="48" t="s">
        <v>20</v>
      </c>
      <c r="C1067" s="48" t="s">
        <v>74</v>
      </c>
      <c r="D1067" s="49" t="s">
        <v>75</v>
      </c>
      <c r="E1067" s="53">
        <v>20895.169999999998</v>
      </c>
      <c r="F1067" s="48" t="s">
        <v>76</v>
      </c>
      <c r="G1067" s="48" t="s">
        <v>284</v>
      </c>
      <c r="H1067" s="48" t="s">
        <v>78</v>
      </c>
      <c r="I1067" s="48" t="s">
        <v>99</v>
      </c>
      <c r="J1067" s="51"/>
      <c r="K1067" s="51"/>
      <c r="L1067" s="48" t="s">
        <v>80</v>
      </c>
      <c r="M1067" s="48" t="s">
        <v>81</v>
      </c>
      <c r="N1067" s="48" t="s">
        <v>249</v>
      </c>
      <c r="O1067" s="48" t="s">
        <v>250</v>
      </c>
      <c r="P1067" s="48" t="s">
        <v>285</v>
      </c>
      <c r="Q1067" s="48" t="s">
        <v>286</v>
      </c>
      <c r="R1067" s="48" t="s">
        <v>287</v>
      </c>
      <c r="S1067" s="48" t="s">
        <v>288</v>
      </c>
      <c r="T1067" s="48" t="s">
        <v>289</v>
      </c>
      <c r="U1067" s="48" t="s">
        <v>290</v>
      </c>
      <c r="V1067" s="52"/>
    </row>
    <row r="1068" spans="1:22" ht="15" thickBot="1">
      <c r="A1068" s="48" t="s">
        <v>2126</v>
      </c>
      <c r="B1068" s="48" t="s">
        <v>20</v>
      </c>
      <c r="C1068" s="48" t="s">
        <v>74</v>
      </c>
      <c r="D1068" s="49" t="s">
        <v>75</v>
      </c>
      <c r="E1068" s="50">
        <v>0</v>
      </c>
      <c r="F1068" s="48" t="s">
        <v>76</v>
      </c>
      <c r="G1068" s="48" t="s">
        <v>284</v>
      </c>
      <c r="H1068" s="48" t="s">
        <v>125</v>
      </c>
      <c r="I1068" s="48" t="s">
        <v>130</v>
      </c>
      <c r="J1068" s="51"/>
      <c r="K1068" s="51"/>
      <c r="L1068" s="48" t="s">
        <v>80</v>
      </c>
      <c r="M1068" s="48" t="s">
        <v>81</v>
      </c>
      <c r="N1068" s="48" t="s">
        <v>249</v>
      </c>
      <c r="O1068" s="48" t="s">
        <v>250</v>
      </c>
      <c r="P1068" s="48" t="s">
        <v>285</v>
      </c>
      <c r="Q1068" s="48" t="s">
        <v>286</v>
      </c>
      <c r="R1068" s="48" t="s">
        <v>287</v>
      </c>
      <c r="S1068" s="48" t="s">
        <v>288</v>
      </c>
      <c r="T1068" s="48" t="s">
        <v>289</v>
      </c>
      <c r="U1068" s="48" t="s">
        <v>290</v>
      </c>
      <c r="V1068" s="52"/>
    </row>
    <row r="1069" spans="1:22" ht="15" thickBot="1">
      <c r="A1069" s="48" t="s">
        <v>2127</v>
      </c>
      <c r="B1069" s="48" t="s">
        <v>20</v>
      </c>
      <c r="C1069" s="48" t="s">
        <v>74</v>
      </c>
      <c r="D1069" s="49" t="s">
        <v>75</v>
      </c>
      <c r="E1069" s="50">
        <v>0</v>
      </c>
      <c r="F1069" s="48" t="s">
        <v>76</v>
      </c>
      <c r="G1069" s="48" t="s">
        <v>284</v>
      </c>
      <c r="H1069" s="48" t="s">
        <v>150</v>
      </c>
      <c r="I1069" s="48" t="s">
        <v>302</v>
      </c>
      <c r="J1069" s="51"/>
      <c r="K1069" s="51"/>
      <c r="L1069" s="48" t="s">
        <v>80</v>
      </c>
      <c r="M1069" s="48" t="s">
        <v>81</v>
      </c>
      <c r="N1069" s="48" t="s">
        <v>249</v>
      </c>
      <c r="O1069" s="48" t="s">
        <v>250</v>
      </c>
      <c r="P1069" s="48" t="s">
        <v>285</v>
      </c>
      <c r="Q1069" s="48" t="s">
        <v>286</v>
      </c>
      <c r="R1069" s="48" t="s">
        <v>287</v>
      </c>
      <c r="S1069" s="48" t="s">
        <v>288</v>
      </c>
      <c r="T1069" s="48" t="s">
        <v>289</v>
      </c>
      <c r="U1069" s="48" t="s">
        <v>290</v>
      </c>
      <c r="V1069" s="52"/>
    </row>
    <row r="1070" spans="1:22" ht="15" thickBot="1">
      <c r="A1070" s="48" t="s">
        <v>2128</v>
      </c>
      <c r="B1070" s="48" t="s">
        <v>20</v>
      </c>
      <c r="C1070" s="48" t="s">
        <v>74</v>
      </c>
      <c r="D1070" s="49" t="s">
        <v>75</v>
      </c>
      <c r="E1070" s="50">
        <v>0</v>
      </c>
      <c r="F1070" s="48" t="s">
        <v>76</v>
      </c>
      <c r="G1070" s="48" t="s">
        <v>284</v>
      </c>
      <c r="H1070" s="48" t="s">
        <v>125</v>
      </c>
      <c r="I1070" s="48" t="s">
        <v>130</v>
      </c>
      <c r="J1070" s="51"/>
      <c r="K1070" s="51"/>
      <c r="L1070" s="48" t="s">
        <v>80</v>
      </c>
      <c r="M1070" s="48" t="s">
        <v>81</v>
      </c>
      <c r="N1070" s="48" t="s">
        <v>249</v>
      </c>
      <c r="O1070" s="48" t="s">
        <v>250</v>
      </c>
      <c r="P1070" s="48" t="s">
        <v>285</v>
      </c>
      <c r="Q1070" s="48" t="s">
        <v>286</v>
      </c>
      <c r="R1070" s="48" t="s">
        <v>287</v>
      </c>
      <c r="S1070" s="48" t="s">
        <v>288</v>
      </c>
      <c r="T1070" s="48" t="s">
        <v>289</v>
      </c>
      <c r="U1070" s="48" t="s">
        <v>290</v>
      </c>
      <c r="V1070" s="52"/>
    </row>
    <row r="1071" spans="1:22" ht="15" thickBot="1">
      <c r="A1071" s="48" t="s">
        <v>2129</v>
      </c>
      <c r="B1071" s="48" t="s">
        <v>20</v>
      </c>
      <c r="C1071" s="48" t="s">
        <v>74</v>
      </c>
      <c r="D1071" s="49" t="s">
        <v>75</v>
      </c>
      <c r="E1071" s="50">
        <v>0</v>
      </c>
      <c r="F1071" s="48" t="s">
        <v>76</v>
      </c>
      <c r="G1071" s="48" t="s">
        <v>284</v>
      </c>
      <c r="H1071" s="48" t="s">
        <v>125</v>
      </c>
      <c r="I1071" s="48" t="s">
        <v>130</v>
      </c>
      <c r="J1071" s="51"/>
      <c r="K1071" s="51"/>
      <c r="L1071" s="48" t="s">
        <v>80</v>
      </c>
      <c r="M1071" s="48" t="s">
        <v>81</v>
      </c>
      <c r="N1071" s="48" t="s">
        <v>249</v>
      </c>
      <c r="O1071" s="48" t="s">
        <v>250</v>
      </c>
      <c r="P1071" s="48" t="s">
        <v>285</v>
      </c>
      <c r="Q1071" s="48" t="s">
        <v>286</v>
      </c>
      <c r="R1071" s="48" t="s">
        <v>287</v>
      </c>
      <c r="S1071" s="48" t="s">
        <v>288</v>
      </c>
      <c r="T1071" s="48" t="s">
        <v>289</v>
      </c>
      <c r="U1071" s="48" t="s">
        <v>290</v>
      </c>
      <c r="V1071" s="52"/>
    </row>
    <row r="1072" spans="1:22" ht="15" thickBot="1">
      <c r="A1072" s="48" t="s">
        <v>2130</v>
      </c>
      <c r="B1072" s="48" t="s">
        <v>20</v>
      </c>
      <c r="C1072" s="48" t="s">
        <v>74</v>
      </c>
      <c r="D1072" s="49" t="s">
        <v>75</v>
      </c>
      <c r="E1072" s="50">
        <v>0</v>
      </c>
      <c r="F1072" s="48" t="s">
        <v>76</v>
      </c>
      <c r="G1072" s="48" t="s">
        <v>284</v>
      </c>
      <c r="H1072" s="48" t="s">
        <v>125</v>
      </c>
      <c r="I1072" s="48" t="s">
        <v>130</v>
      </c>
      <c r="J1072" s="51"/>
      <c r="K1072" s="51"/>
      <c r="L1072" s="48" t="s">
        <v>80</v>
      </c>
      <c r="M1072" s="48" t="s">
        <v>81</v>
      </c>
      <c r="N1072" s="48" t="s">
        <v>249</v>
      </c>
      <c r="O1072" s="48" t="s">
        <v>250</v>
      </c>
      <c r="P1072" s="48" t="s">
        <v>285</v>
      </c>
      <c r="Q1072" s="48" t="s">
        <v>286</v>
      </c>
      <c r="R1072" s="48" t="s">
        <v>287</v>
      </c>
      <c r="S1072" s="48" t="s">
        <v>288</v>
      </c>
      <c r="T1072" s="48" t="s">
        <v>289</v>
      </c>
      <c r="U1072" s="48" t="s">
        <v>290</v>
      </c>
      <c r="V1072" s="52"/>
    </row>
    <row r="1073" spans="1:22" ht="15" thickBot="1">
      <c r="A1073" s="48" t="s">
        <v>2131</v>
      </c>
      <c r="B1073" s="48" t="s">
        <v>20</v>
      </c>
      <c r="C1073" s="48" t="s">
        <v>74</v>
      </c>
      <c r="D1073" s="49" t="s">
        <v>75</v>
      </c>
      <c r="E1073" s="50">
        <v>0</v>
      </c>
      <c r="F1073" s="48" t="s">
        <v>76</v>
      </c>
      <c r="G1073" s="48" t="s">
        <v>284</v>
      </c>
      <c r="H1073" s="48" t="s">
        <v>125</v>
      </c>
      <c r="I1073" s="48" t="s">
        <v>130</v>
      </c>
      <c r="J1073" s="51"/>
      <c r="K1073" s="51"/>
      <c r="L1073" s="48" t="s">
        <v>80</v>
      </c>
      <c r="M1073" s="48" t="s">
        <v>81</v>
      </c>
      <c r="N1073" s="48" t="s">
        <v>249</v>
      </c>
      <c r="O1073" s="48" t="s">
        <v>250</v>
      </c>
      <c r="P1073" s="48" t="s">
        <v>285</v>
      </c>
      <c r="Q1073" s="48" t="s">
        <v>286</v>
      </c>
      <c r="R1073" s="48" t="s">
        <v>287</v>
      </c>
      <c r="S1073" s="48" t="s">
        <v>288</v>
      </c>
      <c r="T1073" s="48" t="s">
        <v>289</v>
      </c>
      <c r="U1073" s="48" t="s">
        <v>290</v>
      </c>
      <c r="V1073" s="52"/>
    </row>
    <row r="1074" spans="1:22" ht="15" thickBot="1">
      <c r="A1074" s="48" t="s">
        <v>2132</v>
      </c>
      <c r="B1074" s="48" t="s">
        <v>20</v>
      </c>
      <c r="C1074" s="48" t="s">
        <v>74</v>
      </c>
      <c r="D1074" s="49" t="s">
        <v>75</v>
      </c>
      <c r="E1074" s="50">
        <v>0</v>
      </c>
      <c r="F1074" s="48" t="s">
        <v>76</v>
      </c>
      <c r="G1074" s="48" t="s">
        <v>284</v>
      </c>
      <c r="H1074" s="48" t="s">
        <v>125</v>
      </c>
      <c r="I1074" s="48" t="s">
        <v>130</v>
      </c>
      <c r="J1074" s="51"/>
      <c r="K1074" s="51"/>
      <c r="L1074" s="48" t="s">
        <v>80</v>
      </c>
      <c r="M1074" s="48" t="s">
        <v>81</v>
      </c>
      <c r="N1074" s="48" t="s">
        <v>249</v>
      </c>
      <c r="O1074" s="48" t="s">
        <v>250</v>
      </c>
      <c r="P1074" s="48" t="s">
        <v>285</v>
      </c>
      <c r="Q1074" s="48" t="s">
        <v>286</v>
      </c>
      <c r="R1074" s="48" t="s">
        <v>287</v>
      </c>
      <c r="S1074" s="48" t="s">
        <v>288</v>
      </c>
      <c r="T1074" s="48" t="s">
        <v>289</v>
      </c>
      <c r="U1074" s="48" t="s">
        <v>290</v>
      </c>
      <c r="V1074" s="52"/>
    </row>
    <row r="1075" spans="1:22" ht="15" thickBot="1">
      <c r="A1075" s="48" t="s">
        <v>2133</v>
      </c>
      <c r="B1075" s="48" t="s">
        <v>20</v>
      </c>
      <c r="C1075" s="48" t="s">
        <v>74</v>
      </c>
      <c r="D1075" s="49" t="s">
        <v>75</v>
      </c>
      <c r="E1075" s="50">
        <v>0</v>
      </c>
      <c r="F1075" s="48" t="s">
        <v>76</v>
      </c>
      <c r="G1075" s="48" t="s">
        <v>284</v>
      </c>
      <c r="H1075" s="48" t="s">
        <v>125</v>
      </c>
      <c r="I1075" s="48" t="s">
        <v>130</v>
      </c>
      <c r="J1075" s="51"/>
      <c r="K1075" s="51"/>
      <c r="L1075" s="48" t="s">
        <v>80</v>
      </c>
      <c r="M1075" s="48" t="s">
        <v>81</v>
      </c>
      <c r="N1075" s="48" t="s">
        <v>249</v>
      </c>
      <c r="O1075" s="48" t="s">
        <v>250</v>
      </c>
      <c r="P1075" s="48" t="s">
        <v>285</v>
      </c>
      <c r="Q1075" s="48" t="s">
        <v>286</v>
      </c>
      <c r="R1075" s="48" t="s">
        <v>287</v>
      </c>
      <c r="S1075" s="48" t="s">
        <v>288</v>
      </c>
      <c r="T1075" s="48" t="s">
        <v>289</v>
      </c>
      <c r="U1075" s="48" t="s">
        <v>290</v>
      </c>
      <c r="V1075" s="52"/>
    </row>
    <row r="1076" spans="1:22" ht="15" thickBot="1">
      <c r="A1076" s="48" t="s">
        <v>2134</v>
      </c>
      <c r="B1076" s="48" t="s">
        <v>20</v>
      </c>
      <c r="C1076" s="48" t="s">
        <v>74</v>
      </c>
      <c r="D1076" s="49" t="s">
        <v>75</v>
      </c>
      <c r="E1076" s="50">
        <v>0</v>
      </c>
      <c r="F1076" s="48" t="s">
        <v>76</v>
      </c>
      <c r="G1076" s="48" t="s">
        <v>284</v>
      </c>
      <c r="H1076" s="48" t="s">
        <v>125</v>
      </c>
      <c r="I1076" s="48" t="s">
        <v>130</v>
      </c>
      <c r="J1076" s="51"/>
      <c r="K1076" s="51"/>
      <c r="L1076" s="48" t="s">
        <v>80</v>
      </c>
      <c r="M1076" s="48" t="s">
        <v>81</v>
      </c>
      <c r="N1076" s="48" t="s">
        <v>249</v>
      </c>
      <c r="O1076" s="48" t="s">
        <v>250</v>
      </c>
      <c r="P1076" s="48" t="s">
        <v>285</v>
      </c>
      <c r="Q1076" s="48" t="s">
        <v>286</v>
      </c>
      <c r="R1076" s="48" t="s">
        <v>287</v>
      </c>
      <c r="S1076" s="48" t="s">
        <v>288</v>
      </c>
      <c r="T1076" s="48" t="s">
        <v>289</v>
      </c>
      <c r="U1076" s="48" t="s">
        <v>290</v>
      </c>
      <c r="V1076" s="52"/>
    </row>
    <row r="1077" spans="1:22" ht="15" thickBot="1">
      <c r="A1077" s="48" t="s">
        <v>2135</v>
      </c>
      <c r="B1077" s="48" t="s">
        <v>20</v>
      </c>
      <c r="C1077" s="48" t="s">
        <v>74</v>
      </c>
      <c r="D1077" s="49" t="s">
        <v>75</v>
      </c>
      <c r="E1077" s="50">
        <v>0</v>
      </c>
      <c r="F1077" s="48" t="s">
        <v>76</v>
      </c>
      <c r="G1077" s="48" t="s">
        <v>284</v>
      </c>
      <c r="H1077" s="48" t="s">
        <v>873</v>
      </c>
      <c r="I1077" s="48" t="s">
        <v>130</v>
      </c>
      <c r="J1077" s="51"/>
      <c r="K1077" s="51"/>
      <c r="L1077" s="48" t="s">
        <v>80</v>
      </c>
      <c r="M1077" s="48" t="s">
        <v>81</v>
      </c>
      <c r="N1077" s="48" t="s">
        <v>249</v>
      </c>
      <c r="O1077" s="48" t="s">
        <v>250</v>
      </c>
      <c r="P1077" s="48" t="s">
        <v>285</v>
      </c>
      <c r="Q1077" s="48" t="s">
        <v>286</v>
      </c>
      <c r="R1077" s="48" t="s">
        <v>287</v>
      </c>
      <c r="S1077" s="48" t="s">
        <v>288</v>
      </c>
      <c r="T1077" s="48" t="s">
        <v>289</v>
      </c>
      <c r="U1077" s="48" t="s">
        <v>290</v>
      </c>
      <c r="V1077" s="52"/>
    </row>
    <row r="1078" spans="1:22" ht="15" thickBot="1">
      <c r="A1078" s="48" t="s">
        <v>2136</v>
      </c>
      <c r="B1078" s="48" t="s">
        <v>20</v>
      </c>
      <c r="C1078" s="48" t="s">
        <v>74</v>
      </c>
      <c r="D1078" s="49" t="s">
        <v>75</v>
      </c>
      <c r="E1078" s="50">
        <v>0</v>
      </c>
      <c r="F1078" s="48" t="s">
        <v>76</v>
      </c>
      <c r="G1078" s="48" t="s">
        <v>284</v>
      </c>
      <c r="H1078" s="48" t="s">
        <v>78</v>
      </c>
      <c r="I1078" s="48" t="s">
        <v>130</v>
      </c>
      <c r="J1078" s="51"/>
      <c r="K1078" s="51"/>
      <c r="L1078" s="48" t="s">
        <v>80</v>
      </c>
      <c r="M1078" s="48" t="s">
        <v>81</v>
      </c>
      <c r="N1078" s="48" t="s">
        <v>249</v>
      </c>
      <c r="O1078" s="48" t="s">
        <v>250</v>
      </c>
      <c r="P1078" s="48" t="s">
        <v>285</v>
      </c>
      <c r="Q1078" s="48" t="s">
        <v>286</v>
      </c>
      <c r="R1078" s="48" t="s">
        <v>287</v>
      </c>
      <c r="S1078" s="48" t="s">
        <v>288</v>
      </c>
      <c r="T1078" s="48" t="s">
        <v>289</v>
      </c>
      <c r="U1078" s="48" t="s">
        <v>290</v>
      </c>
      <c r="V1078" s="52"/>
    </row>
    <row r="1079" spans="1:22" ht="15" thickBot="1">
      <c r="A1079" s="48" t="s">
        <v>2137</v>
      </c>
      <c r="B1079" s="48" t="s">
        <v>20</v>
      </c>
      <c r="C1079" s="48" t="s">
        <v>74</v>
      </c>
      <c r="D1079" s="49" t="s">
        <v>75</v>
      </c>
      <c r="E1079" s="50">
        <v>0</v>
      </c>
      <c r="F1079" s="48" t="s">
        <v>76</v>
      </c>
      <c r="G1079" s="48" t="s">
        <v>284</v>
      </c>
      <c r="H1079" s="48" t="s">
        <v>301</v>
      </c>
      <c r="I1079" s="48" t="s">
        <v>302</v>
      </c>
      <c r="J1079" s="51"/>
      <c r="K1079" s="51"/>
      <c r="L1079" s="48" t="s">
        <v>80</v>
      </c>
      <c r="M1079" s="48" t="s">
        <v>81</v>
      </c>
      <c r="N1079" s="48" t="s">
        <v>249</v>
      </c>
      <c r="O1079" s="48" t="s">
        <v>250</v>
      </c>
      <c r="P1079" s="48" t="s">
        <v>285</v>
      </c>
      <c r="Q1079" s="48" t="s">
        <v>286</v>
      </c>
      <c r="R1079" s="48" t="s">
        <v>287</v>
      </c>
      <c r="S1079" s="48" t="s">
        <v>288</v>
      </c>
      <c r="T1079" s="48" t="s">
        <v>289</v>
      </c>
      <c r="U1079" s="48" t="s">
        <v>290</v>
      </c>
      <c r="V1079" s="52"/>
    </row>
    <row r="1080" spans="1:22" ht="15" thickBot="1">
      <c r="A1080" s="48" t="s">
        <v>2138</v>
      </c>
      <c r="B1080" s="48" t="s">
        <v>20</v>
      </c>
      <c r="C1080" s="48" t="s">
        <v>74</v>
      </c>
      <c r="D1080" s="49" t="s">
        <v>75</v>
      </c>
      <c r="E1080" s="50">
        <v>0</v>
      </c>
      <c r="F1080" s="48" t="s">
        <v>76</v>
      </c>
      <c r="G1080" s="48" t="s">
        <v>284</v>
      </c>
      <c r="H1080" s="48" t="s">
        <v>125</v>
      </c>
      <c r="I1080" s="48" t="s">
        <v>130</v>
      </c>
      <c r="J1080" s="51"/>
      <c r="K1080" s="51"/>
      <c r="L1080" s="48" t="s">
        <v>80</v>
      </c>
      <c r="M1080" s="48" t="s">
        <v>81</v>
      </c>
      <c r="N1080" s="48" t="s">
        <v>249</v>
      </c>
      <c r="O1080" s="48" t="s">
        <v>250</v>
      </c>
      <c r="P1080" s="48" t="s">
        <v>285</v>
      </c>
      <c r="Q1080" s="48" t="s">
        <v>286</v>
      </c>
      <c r="R1080" s="48" t="s">
        <v>287</v>
      </c>
      <c r="S1080" s="48" t="s">
        <v>288</v>
      </c>
      <c r="T1080" s="48" t="s">
        <v>289</v>
      </c>
      <c r="U1080" s="48" t="s">
        <v>290</v>
      </c>
      <c r="V1080" s="52"/>
    </row>
    <row r="1081" spans="1:22" ht="15" thickBot="1">
      <c r="A1081" s="48" t="s">
        <v>2139</v>
      </c>
      <c r="B1081" s="48" t="s">
        <v>20</v>
      </c>
      <c r="C1081" s="48" t="s">
        <v>74</v>
      </c>
      <c r="D1081" s="49" t="s">
        <v>75</v>
      </c>
      <c r="E1081" s="50">
        <v>0</v>
      </c>
      <c r="F1081" s="48" t="s">
        <v>76</v>
      </c>
      <c r="G1081" s="48" t="s">
        <v>284</v>
      </c>
      <c r="H1081" s="48" t="s">
        <v>125</v>
      </c>
      <c r="I1081" s="48" t="s">
        <v>130</v>
      </c>
      <c r="J1081" s="51"/>
      <c r="K1081" s="51"/>
      <c r="L1081" s="48" t="s">
        <v>80</v>
      </c>
      <c r="M1081" s="48" t="s">
        <v>81</v>
      </c>
      <c r="N1081" s="48" t="s">
        <v>249</v>
      </c>
      <c r="O1081" s="48" t="s">
        <v>250</v>
      </c>
      <c r="P1081" s="48" t="s">
        <v>285</v>
      </c>
      <c r="Q1081" s="48" t="s">
        <v>286</v>
      </c>
      <c r="R1081" s="48" t="s">
        <v>287</v>
      </c>
      <c r="S1081" s="48" t="s">
        <v>288</v>
      </c>
      <c r="T1081" s="48" t="s">
        <v>289</v>
      </c>
      <c r="U1081" s="48" t="s">
        <v>290</v>
      </c>
      <c r="V1081" s="52"/>
    </row>
    <row r="1082" spans="1:22" ht="15" thickBot="1">
      <c r="A1082" s="48" t="s">
        <v>2140</v>
      </c>
      <c r="B1082" s="48" t="s">
        <v>20</v>
      </c>
      <c r="C1082" s="48" t="s">
        <v>74</v>
      </c>
      <c r="D1082" s="49" t="s">
        <v>75</v>
      </c>
      <c r="E1082" s="50">
        <v>0</v>
      </c>
      <c r="F1082" s="48" t="s">
        <v>76</v>
      </c>
      <c r="G1082" s="48" t="s">
        <v>284</v>
      </c>
      <c r="H1082" s="48" t="s">
        <v>125</v>
      </c>
      <c r="I1082" s="48" t="s">
        <v>130</v>
      </c>
      <c r="J1082" s="51"/>
      <c r="K1082" s="51"/>
      <c r="L1082" s="48" t="s">
        <v>80</v>
      </c>
      <c r="M1082" s="48" t="s">
        <v>81</v>
      </c>
      <c r="N1082" s="48" t="s">
        <v>249</v>
      </c>
      <c r="O1082" s="48" t="s">
        <v>250</v>
      </c>
      <c r="P1082" s="48" t="s">
        <v>285</v>
      </c>
      <c r="Q1082" s="48" t="s">
        <v>286</v>
      </c>
      <c r="R1082" s="48" t="s">
        <v>287</v>
      </c>
      <c r="S1082" s="48" t="s">
        <v>288</v>
      </c>
      <c r="T1082" s="48" t="s">
        <v>289</v>
      </c>
      <c r="U1082" s="48" t="s">
        <v>290</v>
      </c>
      <c r="V1082" s="52"/>
    </row>
    <row r="1083" spans="1:22" ht="15" thickBot="1">
      <c r="A1083" s="48" t="s">
        <v>2141</v>
      </c>
      <c r="B1083" s="48" t="s">
        <v>20</v>
      </c>
      <c r="C1083" s="48" t="s">
        <v>74</v>
      </c>
      <c r="D1083" s="49" t="s">
        <v>75</v>
      </c>
      <c r="E1083" s="50">
        <v>0</v>
      </c>
      <c r="F1083" s="48" t="s">
        <v>76</v>
      </c>
      <c r="G1083" s="48" t="s">
        <v>284</v>
      </c>
      <c r="H1083" s="48" t="s">
        <v>125</v>
      </c>
      <c r="I1083" s="48" t="s">
        <v>130</v>
      </c>
      <c r="J1083" s="51"/>
      <c r="K1083" s="51"/>
      <c r="L1083" s="48" t="s">
        <v>80</v>
      </c>
      <c r="M1083" s="48" t="s">
        <v>81</v>
      </c>
      <c r="N1083" s="48" t="s">
        <v>249</v>
      </c>
      <c r="O1083" s="48" t="s">
        <v>250</v>
      </c>
      <c r="P1083" s="48" t="s">
        <v>285</v>
      </c>
      <c r="Q1083" s="48" t="s">
        <v>286</v>
      </c>
      <c r="R1083" s="48" t="s">
        <v>287</v>
      </c>
      <c r="S1083" s="48" t="s">
        <v>288</v>
      </c>
      <c r="T1083" s="48" t="s">
        <v>289</v>
      </c>
      <c r="U1083" s="48" t="s">
        <v>290</v>
      </c>
      <c r="V1083" s="52"/>
    </row>
    <row r="1084" spans="1:22" ht="15" thickBot="1">
      <c r="A1084" s="48" t="s">
        <v>2142</v>
      </c>
      <c r="B1084" s="48" t="s">
        <v>20</v>
      </c>
      <c r="C1084" s="48" t="s">
        <v>74</v>
      </c>
      <c r="D1084" s="49" t="s">
        <v>75</v>
      </c>
      <c r="E1084" s="50">
        <v>0</v>
      </c>
      <c r="F1084" s="48" t="s">
        <v>76</v>
      </c>
      <c r="G1084" s="48" t="s">
        <v>284</v>
      </c>
      <c r="H1084" s="48" t="s">
        <v>125</v>
      </c>
      <c r="I1084" s="48" t="s">
        <v>130</v>
      </c>
      <c r="J1084" s="51"/>
      <c r="K1084" s="51"/>
      <c r="L1084" s="48" t="s">
        <v>80</v>
      </c>
      <c r="M1084" s="48" t="s">
        <v>81</v>
      </c>
      <c r="N1084" s="48" t="s">
        <v>249</v>
      </c>
      <c r="O1084" s="48" t="s">
        <v>250</v>
      </c>
      <c r="P1084" s="48" t="s">
        <v>285</v>
      </c>
      <c r="Q1084" s="48" t="s">
        <v>286</v>
      </c>
      <c r="R1084" s="48" t="s">
        <v>287</v>
      </c>
      <c r="S1084" s="48" t="s">
        <v>288</v>
      </c>
      <c r="T1084" s="48" t="s">
        <v>289</v>
      </c>
      <c r="U1084" s="48" t="s">
        <v>290</v>
      </c>
      <c r="V1084" s="52"/>
    </row>
    <row r="1085" spans="1:22" ht="15" thickBot="1">
      <c r="A1085" s="48" t="s">
        <v>2143</v>
      </c>
      <c r="B1085" s="48" t="s">
        <v>20</v>
      </c>
      <c r="C1085" s="48" t="s">
        <v>74</v>
      </c>
      <c r="D1085" s="49" t="s">
        <v>75</v>
      </c>
      <c r="E1085" s="50">
        <v>0</v>
      </c>
      <c r="F1085" s="48" t="s">
        <v>76</v>
      </c>
      <c r="G1085" s="48" t="s">
        <v>284</v>
      </c>
      <c r="H1085" s="48" t="s">
        <v>125</v>
      </c>
      <c r="I1085" s="48" t="s">
        <v>130</v>
      </c>
      <c r="J1085" s="51"/>
      <c r="K1085" s="51"/>
      <c r="L1085" s="48" t="s">
        <v>80</v>
      </c>
      <c r="M1085" s="48" t="s">
        <v>81</v>
      </c>
      <c r="N1085" s="48" t="s">
        <v>249</v>
      </c>
      <c r="O1085" s="48" t="s">
        <v>250</v>
      </c>
      <c r="P1085" s="48" t="s">
        <v>285</v>
      </c>
      <c r="Q1085" s="48" t="s">
        <v>286</v>
      </c>
      <c r="R1085" s="48" t="s">
        <v>287</v>
      </c>
      <c r="S1085" s="48" t="s">
        <v>288</v>
      </c>
      <c r="T1085" s="48" t="s">
        <v>289</v>
      </c>
      <c r="U1085" s="48" t="s">
        <v>290</v>
      </c>
      <c r="V1085" s="52"/>
    </row>
    <row r="1086" spans="1:22" ht="15" thickBot="1">
      <c r="A1086" s="48" t="s">
        <v>2144</v>
      </c>
      <c r="B1086" s="48" t="s">
        <v>20</v>
      </c>
      <c r="C1086" s="48" t="s">
        <v>74</v>
      </c>
      <c r="D1086" s="49" t="s">
        <v>75</v>
      </c>
      <c r="E1086" s="53">
        <v>93388.49</v>
      </c>
      <c r="F1086" s="48" t="s">
        <v>76</v>
      </c>
      <c r="G1086" s="48" t="s">
        <v>2145</v>
      </c>
      <c r="H1086" s="48" t="s">
        <v>113</v>
      </c>
      <c r="I1086" s="48" t="s">
        <v>130</v>
      </c>
      <c r="J1086" s="51"/>
      <c r="K1086" s="48" t="s">
        <v>2146</v>
      </c>
      <c r="L1086" s="48" t="s">
        <v>80</v>
      </c>
      <c r="M1086" s="48" t="s">
        <v>81</v>
      </c>
      <c r="N1086" s="48" t="s">
        <v>249</v>
      </c>
      <c r="O1086" s="48" t="s">
        <v>250</v>
      </c>
      <c r="P1086" s="48" t="s">
        <v>285</v>
      </c>
      <c r="Q1086" s="48" t="s">
        <v>286</v>
      </c>
      <c r="R1086" s="48" t="s">
        <v>407</v>
      </c>
      <c r="S1086" s="48" t="s">
        <v>408</v>
      </c>
      <c r="T1086" s="48" t="s">
        <v>409</v>
      </c>
      <c r="U1086" s="48" t="s">
        <v>410</v>
      </c>
      <c r="V1086" s="52"/>
    </row>
    <row r="1087" spans="1:22" ht="15" thickBot="1">
      <c r="A1087" s="48" t="s">
        <v>2147</v>
      </c>
      <c r="B1087" s="48" t="s">
        <v>20</v>
      </c>
      <c r="C1087" s="48" t="s">
        <v>74</v>
      </c>
      <c r="D1087" s="49" t="s">
        <v>75</v>
      </c>
      <c r="E1087" s="50">
        <v>0</v>
      </c>
      <c r="F1087" s="48" t="s">
        <v>1034</v>
      </c>
      <c r="G1087" s="48" t="s">
        <v>1590</v>
      </c>
      <c r="H1087" s="48" t="s">
        <v>125</v>
      </c>
      <c r="I1087" s="48" t="s">
        <v>105</v>
      </c>
      <c r="J1087" s="51"/>
      <c r="K1087" s="51"/>
      <c r="L1087" s="48" t="s">
        <v>80</v>
      </c>
      <c r="M1087" s="48" t="s">
        <v>81</v>
      </c>
      <c r="N1087" s="48" t="s">
        <v>249</v>
      </c>
      <c r="O1087" s="48" t="s">
        <v>250</v>
      </c>
      <c r="P1087" s="48" t="s">
        <v>285</v>
      </c>
      <c r="Q1087" s="48" t="s">
        <v>286</v>
      </c>
      <c r="R1087" s="48" t="s">
        <v>407</v>
      </c>
      <c r="S1087" s="48" t="s">
        <v>408</v>
      </c>
      <c r="T1087" s="48" t="s">
        <v>1591</v>
      </c>
      <c r="U1087" s="48" t="s">
        <v>408</v>
      </c>
      <c r="V1087" s="52"/>
    </row>
    <row r="1088" spans="1:22" ht="15" thickBot="1">
      <c r="A1088" s="48" t="s">
        <v>2148</v>
      </c>
      <c r="B1088" s="48" t="s">
        <v>20</v>
      </c>
      <c r="C1088" s="48" t="s">
        <v>74</v>
      </c>
      <c r="D1088" s="49" t="s">
        <v>75</v>
      </c>
      <c r="E1088" s="53">
        <v>86720.5</v>
      </c>
      <c r="F1088" s="48" t="s">
        <v>76</v>
      </c>
      <c r="G1088" s="48" t="s">
        <v>1593</v>
      </c>
      <c r="H1088" s="48" t="s">
        <v>113</v>
      </c>
      <c r="I1088" s="48" t="s">
        <v>130</v>
      </c>
      <c r="J1088" s="51"/>
      <c r="K1088" s="48" t="s">
        <v>1595</v>
      </c>
      <c r="L1088" s="48" t="s">
        <v>80</v>
      </c>
      <c r="M1088" s="48" t="s">
        <v>81</v>
      </c>
      <c r="N1088" s="48" t="s">
        <v>249</v>
      </c>
      <c r="O1088" s="48" t="s">
        <v>250</v>
      </c>
      <c r="P1088" s="48" t="s">
        <v>285</v>
      </c>
      <c r="Q1088" s="48" t="s">
        <v>286</v>
      </c>
      <c r="R1088" s="48" t="s">
        <v>407</v>
      </c>
      <c r="S1088" s="48" t="s">
        <v>408</v>
      </c>
      <c r="T1088" s="48" t="s">
        <v>1591</v>
      </c>
      <c r="U1088" s="48" t="s">
        <v>408</v>
      </c>
      <c r="V1088" s="52"/>
    </row>
    <row r="1089" spans="1:22" ht="15" thickBot="1">
      <c r="A1089" s="48" t="s">
        <v>2149</v>
      </c>
      <c r="B1089" s="48" t="s">
        <v>20</v>
      </c>
      <c r="C1089" s="48" t="s">
        <v>74</v>
      </c>
      <c r="D1089" s="49" t="s">
        <v>75</v>
      </c>
      <c r="E1089" s="53">
        <v>165155.19</v>
      </c>
      <c r="F1089" s="48" t="s">
        <v>76</v>
      </c>
      <c r="G1089" s="48" t="s">
        <v>1593</v>
      </c>
      <c r="H1089" s="48" t="s">
        <v>258</v>
      </c>
      <c r="I1089" s="48" t="s">
        <v>2150</v>
      </c>
      <c r="J1089" s="51"/>
      <c r="K1089" s="48" t="s">
        <v>1595</v>
      </c>
      <c r="L1089" s="48" t="s">
        <v>80</v>
      </c>
      <c r="M1089" s="48" t="s">
        <v>81</v>
      </c>
      <c r="N1089" s="48" t="s">
        <v>249</v>
      </c>
      <c r="O1089" s="48" t="s">
        <v>250</v>
      </c>
      <c r="P1089" s="48" t="s">
        <v>285</v>
      </c>
      <c r="Q1089" s="48" t="s">
        <v>286</v>
      </c>
      <c r="R1089" s="48" t="s">
        <v>407</v>
      </c>
      <c r="S1089" s="48" t="s">
        <v>408</v>
      </c>
      <c r="T1089" s="48" t="s">
        <v>1591</v>
      </c>
      <c r="U1089" s="48" t="s">
        <v>408</v>
      </c>
      <c r="V1089" s="52"/>
    </row>
    <row r="1090" spans="1:22" ht="15" thickBot="1">
      <c r="A1090" s="48" t="s">
        <v>2151</v>
      </c>
      <c r="B1090" s="48" t="s">
        <v>20</v>
      </c>
      <c r="C1090" s="48" t="s">
        <v>74</v>
      </c>
      <c r="D1090" s="49" t="s">
        <v>75</v>
      </c>
      <c r="E1090" s="50">
        <v>0</v>
      </c>
      <c r="F1090" s="48" t="s">
        <v>76</v>
      </c>
      <c r="G1090" s="48" t="s">
        <v>418</v>
      </c>
      <c r="H1090" s="48" t="s">
        <v>258</v>
      </c>
      <c r="I1090" s="48" t="s">
        <v>419</v>
      </c>
      <c r="J1090" s="51"/>
      <c r="K1090" s="51"/>
      <c r="L1090" s="48" t="s">
        <v>80</v>
      </c>
      <c r="M1090" s="48" t="s">
        <v>81</v>
      </c>
      <c r="N1090" s="48" t="s">
        <v>249</v>
      </c>
      <c r="O1090" s="48" t="s">
        <v>250</v>
      </c>
      <c r="P1090" s="48" t="s">
        <v>285</v>
      </c>
      <c r="Q1090" s="48" t="s">
        <v>286</v>
      </c>
      <c r="R1090" s="48" t="s">
        <v>420</v>
      </c>
      <c r="S1090" s="48" t="s">
        <v>421</v>
      </c>
      <c r="T1090" s="48" t="s">
        <v>422</v>
      </c>
      <c r="U1090" s="48" t="s">
        <v>423</v>
      </c>
      <c r="V1090" s="52"/>
    </row>
    <row r="1091" spans="1:22" ht="15" thickBot="1">
      <c r="A1091" s="48" t="s">
        <v>2152</v>
      </c>
      <c r="B1091" s="48" t="s">
        <v>20</v>
      </c>
      <c r="C1091" s="48" t="s">
        <v>74</v>
      </c>
      <c r="D1091" s="49" t="s">
        <v>75</v>
      </c>
      <c r="E1091" s="50">
        <v>0</v>
      </c>
      <c r="F1091" s="48" t="s">
        <v>76</v>
      </c>
      <c r="G1091" s="48" t="s">
        <v>428</v>
      </c>
      <c r="H1091" s="48" t="s">
        <v>258</v>
      </c>
      <c r="I1091" s="48" t="s">
        <v>429</v>
      </c>
      <c r="J1091" s="51"/>
      <c r="K1091" s="51"/>
      <c r="L1091" s="48" t="s">
        <v>80</v>
      </c>
      <c r="M1091" s="48" t="s">
        <v>81</v>
      </c>
      <c r="N1091" s="48" t="s">
        <v>249</v>
      </c>
      <c r="O1091" s="48" t="s">
        <v>250</v>
      </c>
      <c r="P1091" s="48" t="s">
        <v>285</v>
      </c>
      <c r="Q1091" s="48" t="s">
        <v>286</v>
      </c>
      <c r="R1091" s="48" t="s">
        <v>420</v>
      </c>
      <c r="S1091" s="48" t="s">
        <v>421</v>
      </c>
      <c r="T1091" s="48" t="s">
        <v>430</v>
      </c>
      <c r="U1091" s="48" t="s">
        <v>431</v>
      </c>
      <c r="V1091" s="52"/>
    </row>
    <row r="1092" spans="1:22" ht="15" thickBot="1">
      <c r="A1092" s="48" t="s">
        <v>2153</v>
      </c>
      <c r="B1092" s="48" t="s">
        <v>20</v>
      </c>
      <c r="C1092" s="48" t="s">
        <v>74</v>
      </c>
      <c r="D1092" s="49" t="s">
        <v>75</v>
      </c>
      <c r="E1092" s="53">
        <v>105317.73</v>
      </c>
      <c r="F1092" s="48" t="s">
        <v>76</v>
      </c>
      <c r="G1092" s="48" t="s">
        <v>428</v>
      </c>
      <c r="H1092" s="48" t="s">
        <v>258</v>
      </c>
      <c r="I1092" s="48" t="s">
        <v>433</v>
      </c>
      <c r="J1092" s="51"/>
      <c r="K1092" s="51"/>
      <c r="L1092" s="48" t="s">
        <v>80</v>
      </c>
      <c r="M1092" s="48" t="s">
        <v>81</v>
      </c>
      <c r="N1092" s="48" t="s">
        <v>249</v>
      </c>
      <c r="O1092" s="48" t="s">
        <v>250</v>
      </c>
      <c r="P1092" s="48" t="s">
        <v>285</v>
      </c>
      <c r="Q1092" s="48" t="s">
        <v>286</v>
      </c>
      <c r="R1092" s="48" t="s">
        <v>420</v>
      </c>
      <c r="S1092" s="48" t="s">
        <v>421</v>
      </c>
      <c r="T1092" s="48" t="s">
        <v>430</v>
      </c>
      <c r="U1092" s="48" t="s">
        <v>431</v>
      </c>
      <c r="V1092" s="52"/>
    </row>
    <row r="1093" spans="1:22" ht="15" thickBot="1">
      <c r="A1093" s="48" t="s">
        <v>2154</v>
      </c>
      <c r="B1093" s="48" t="s">
        <v>20</v>
      </c>
      <c r="C1093" s="48" t="s">
        <v>74</v>
      </c>
      <c r="D1093" s="49" t="s">
        <v>75</v>
      </c>
      <c r="E1093" s="53">
        <v>219922.19</v>
      </c>
      <c r="F1093" s="48" t="s">
        <v>76</v>
      </c>
      <c r="G1093" s="48" t="s">
        <v>1599</v>
      </c>
      <c r="H1093" s="48" t="s">
        <v>78</v>
      </c>
      <c r="I1093" s="48" t="s">
        <v>130</v>
      </c>
      <c r="J1093" s="51"/>
      <c r="K1093" s="51"/>
      <c r="L1093" s="48" t="s">
        <v>80</v>
      </c>
      <c r="M1093" s="48" t="s">
        <v>81</v>
      </c>
      <c r="N1093" s="48" t="s">
        <v>249</v>
      </c>
      <c r="O1093" s="48" t="s">
        <v>250</v>
      </c>
      <c r="P1093" s="48" t="s">
        <v>285</v>
      </c>
      <c r="Q1093" s="48" t="s">
        <v>286</v>
      </c>
      <c r="R1093" s="48" t="s">
        <v>420</v>
      </c>
      <c r="S1093" s="48" t="s">
        <v>421</v>
      </c>
      <c r="T1093" s="48" t="s">
        <v>1600</v>
      </c>
      <c r="U1093" s="48" t="s">
        <v>477</v>
      </c>
      <c r="V1093" s="52"/>
    </row>
    <row r="1094" spans="1:22" ht="15" thickBot="1">
      <c r="A1094" s="48" t="s">
        <v>2155</v>
      </c>
      <c r="B1094" s="48" t="s">
        <v>20</v>
      </c>
      <c r="C1094" s="48" t="s">
        <v>74</v>
      </c>
      <c r="D1094" s="49" t="s">
        <v>75</v>
      </c>
      <c r="E1094" s="53">
        <v>66541.89</v>
      </c>
      <c r="F1094" s="48" t="s">
        <v>76</v>
      </c>
      <c r="G1094" s="48" t="s">
        <v>435</v>
      </c>
      <c r="H1094" s="48" t="s">
        <v>506</v>
      </c>
      <c r="I1094" s="48" t="s">
        <v>1232</v>
      </c>
      <c r="J1094" s="51"/>
      <c r="K1094" s="51"/>
      <c r="L1094" s="48" t="s">
        <v>80</v>
      </c>
      <c r="M1094" s="48" t="s">
        <v>81</v>
      </c>
      <c r="N1094" s="48" t="s">
        <v>249</v>
      </c>
      <c r="O1094" s="48" t="s">
        <v>250</v>
      </c>
      <c r="P1094" s="48" t="s">
        <v>285</v>
      </c>
      <c r="Q1094" s="48" t="s">
        <v>286</v>
      </c>
      <c r="R1094" s="48" t="s">
        <v>420</v>
      </c>
      <c r="S1094" s="48" t="s">
        <v>421</v>
      </c>
      <c r="T1094" s="48" t="s">
        <v>438</v>
      </c>
      <c r="U1094" s="48" t="s">
        <v>439</v>
      </c>
      <c r="V1094" s="52"/>
    </row>
    <row r="1095" spans="1:22" ht="15" thickBot="1">
      <c r="A1095" s="48" t="s">
        <v>2156</v>
      </c>
      <c r="B1095" s="48" t="s">
        <v>20</v>
      </c>
      <c r="C1095" s="48" t="s">
        <v>74</v>
      </c>
      <c r="D1095" s="49" t="s">
        <v>75</v>
      </c>
      <c r="E1095" s="50">
        <v>0</v>
      </c>
      <c r="F1095" s="48" t="s">
        <v>76</v>
      </c>
      <c r="G1095" s="48" t="s">
        <v>442</v>
      </c>
      <c r="H1095" s="48" t="s">
        <v>436</v>
      </c>
      <c r="I1095" s="48" t="s">
        <v>443</v>
      </c>
      <c r="J1095" s="51"/>
      <c r="K1095" s="51"/>
      <c r="L1095" s="48" t="s">
        <v>80</v>
      </c>
      <c r="M1095" s="48" t="s">
        <v>81</v>
      </c>
      <c r="N1095" s="48" t="s">
        <v>249</v>
      </c>
      <c r="O1095" s="48" t="s">
        <v>250</v>
      </c>
      <c r="P1095" s="48" t="s">
        <v>285</v>
      </c>
      <c r="Q1095" s="48" t="s">
        <v>286</v>
      </c>
      <c r="R1095" s="48" t="s">
        <v>420</v>
      </c>
      <c r="S1095" s="48" t="s">
        <v>421</v>
      </c>
      <c r="T1095" s="48" t="s">
        <v>438</v>
      </c>
      <c r="U1095" s="48" t="s">
        <v>439</v>
      </c>
      <c r="V1095" s="52"/>
    </row>
    <row r="1096" spans="1:22" ht="15" thickBot="1">
      <c r="A1096" s="48" t="s">
        <v>2157</v>
      </c>
      <c r="B1096" s="48" t="s">
        <v>20</v>
      </c>
      <c r="C1096" s="48" t="s">
        <v>74</v>
      </c>
      <c r="D1096" s="49" t="s">
        <v>75</v>
      </c>
      <c r="E1096" s="53">
        <v>102091.96</v>
      </c>
      <c r="F1096" s="48" t="s">
        <v>76</v>
      </c>
      <c r="G1096" s="48" t="s">
        <v>446</v>
      </c>
      <c r="H1096" s="48" t="s">
        <v>258</v>
      </c>
      <c r="I1096" s="48" t="s">
        <v>453</v>
      </c>
      <c r="J1096" s="51"/>
      <c r="K1096" s="51"/>
      <c r="L1096" s="48" t="s">
        <v>80</v>
      </c>
      <c r="M1096" s="48" t="s">
        <v>81</v>
      </c>
      <c r="N1096" s="48" t="s">
        <v>249</v>
      </c>
      <c r="O1096" s="48" t="s">
        <v>250</v>
      </c>
      <c r="P1096" s="48" t="s">
        <v>285</v>
      </c>
      <c r="Q1096" s="48" t="s">
        <v>286</v>
      </c>
      <c r="R1096" s="48" t="s">
        <v>448</v>
      </c>
      <c r="S1096" s="48" t="s">
        <v>449</v>
      </c>
      <c r="T1096" s="48" t="s">
        <v>450</v>
      </c>
      <c r="U1096" s="48" t="s">
        <v>451</v>
      </c>
      <c r="V1096" s="52"/>
    </row>
    <row r="1097" spans="1:22" ht="15" thickBot="1">
      <c r="A1097" s="48" t="s">
        <v>2158</v>
      </c>
      <c r="B1097" s="48" t="s">
        <v>20</v>
      </c>
      <c r="C1097" s="48" t="s">
        <v>74</v>
      </c>
      <c r="D1097" s="49" t="s">
        <v>75</v>
      </c>
      <c r="E1097" s="50">
        <v>0</v>
      </c>
      <c r="F1097" s="48" t="s">
        <v>76</v>
      </c>
      <c r="G1097" s="48" t="s">
        <v>446</v>
      </c>
      <c r="H1097" s="48" t="s">
        <v>301</v>
      </c>
      <c r="I1097" s="48" t="s">
        <v>453</v>
      </c>
      <c r="J1097" s="51"/>
      <c r="K1097" s="51"/>
      <c r="L1097" s="48" t="s">
        <v>80</v>
      </c>
      <c r="M1097" s="48" t="s">
        <v>81</v>
      </c>
      <c r="N1097" s="48" t="s">
        <v>249</v>
      </c>
      <c r="O1097" s="48" t="s">
        <v>250</v>
      </c>
      <c r="P1097" s="48" t="s">
        <v>285</v>
      </c>
      <c r="Q1097" s="48" t="s">
        <v>286</v>
      </c>
      <c r="R1097" s="48" t="s">
        <v>448</v>
      </c>
      <c r="S1097" s="48" t="s">
        <v>449</v>
      </c>
      <c r="T1097" s="48" t="s">
        <v>450</v>
      </c>
      <c r="U1097" s="48" t="s">
        <v>451</v>
      </c>
      <c r="V1097" s="52"/>
    </row>
    <row r="1098" spans="1:22" ht="15" thickBot="1">
      <c r="A1098" s="48" t="s">
        <v>2159</v>
      </c>
      <c r="B1098" s="48" t="s">
        <v>20</v>
      </c>
      <c r="C1098" s="48" t="s">
        <v>74</v>
      </c>
      <c r="D1098" s="49" t="s">
        <v>75</v>
      </c>
      <c r="E1098" s="53">
        <v>71658.28</v>
      </c>
      <c r="F1098" s="48" t="s">
        <v>2160</v>
      </c>
      <c r="G1098" s="48" t="s">
        <v>2161</v>
      </c>
      <c r="H1098" s="48" t="s">
        <v>95</v>
      </c>
      <c r="I1098" s="48" t="s">
        <v>130</v>
      </c>
      <c r="J1098" s="51"/>
      <c r="K1098" s="51"/>
      <c r="L1098" s="48" t="s">
        <v>80</v>
      </c>
      <c r="M1098" s="48" t="s">
        <v>81</v>
      </c>
      <c r="N1098" s="48" t="s">
        <v>249</v>
      </c>
      <c r="O1098" s="48" t="s">
        <v>250</v>
      </c>
      <c r="P1098" s="48" t="s">
        <v>285</v>
      </c>
      <c r="Q1098" s="48" t="s">
        <v>286</v>
      </c>
      <c r="R1098" s="48" t="s">
        <v>448</v>
      </c>
      <c r="S1098" s="48" t="s">
        <v>449</v>
      </c>
      <c r="T1098" s="48" t="s">
        <v>2162</v>
      </c>
      <c r="U1098" s="48" t="s">
        <v>2163</v>
      </c>
      <c r="V1098" s="52"/>
    </row>
    <row r="1099" spans="1:22" ht="15" thickBot="1">
      <c r="A1099" s="48" t="s">
        <v>2164</v>
      </c>
      <c r="B1099" s="48" t="s">
        <v>20</v>
      </c>
      <c r="C1099" s="48" t="s">
        <v>74</v>
      </c>
      <c r="D1099" s="49" t="s">
        <v>75</v>
      </c>
      <c r="E1099" s="50">
        <v>0</v>
      </c>
      <c r="F1099" s="48" t="s">
        <v>1081</v>
      </c>
      <c r="G1099" s="48" t="s">
        <v>2165</v>
      </c>
      <c r="H1099" s="48" t="s">
        <v>95</v>
      </c>
      <c r="I1099" s="48" t="s">
        <v>105</v>
      </c>
      <c r="J1099" s="51"/>
      <c r="K1099" s="51"/>
      <c r="L1099" s="48" t="s">
        <v>80</v>
      </c>
      <c r="M1099" s="48" t="s">
        <v>81</v>
      </c>
      <c r="N1099" s="48" t="s">
        <v>249</v>
      </c>
      <c r="O1099" s="48" t="s">
        <v>250</v>
      </c>
      <c r="P1099" s="48" t="s">
        <v>285</v>
      </c>
      <c r="Q1099" s="48" t="s">
        <v>286</v>
      </c>
      <c r="R1099" s="48" t="s">
        <v>448</v>
      </c>
      <c r="S1099" s="48" t="s">
        <v>449</v>
      </c>
      <c r="T1099" s="48" t="s">
        <v>467</v>
      </c>
      <c r="U1099" s="48" t="s">
        <v>468</v>
      </c>
      <c r="V1099" s="52"/>
    </row>
    <row r="1100" spans="1:22" ht="15" thickBot="1">
      <c r="A1100" s="48" t="s">
        <v>2166</v>
      </c>
      <c r="B1100" s="48" t="s">
        <v>20</v>
      </c>
      <c r="C1100" s="48" t="s">
        <v>74</v>
      </c>
      <c r="D1100" s="49" t="s">
        <v>75</v>
      </c>
      <c r="E1100" s="53">
        <v>20073.78</v>
      </c>
      <c r="F1100" s="48" t="s">
        <v>76</v>
      </c>
      <c r="G1100" s="48" t="s">
        <v>465</v>
      </c>
      <c r="H1100" s="48" t="s">
        <v>95</v>
      </c>
      <c r="I1100" s="48" t="s">
        <v>130</v>
      </c>
      <c r="J1100" s="51"/>
      <c r="K1100" s="51"/>
      <c r="L1100" s="48" t="s">
        <v>80</v>
      </c>
      <c r="M1100" s="48" t="s">
        <v>81</v>
      </c>
      <c r="N1100" s="48" t="s">
        <v>249</v>
      </c>
      <c r="O1100" s="48" t="s">
        <v>250</v>
      </c>
      <c r="P1100" s="48" t="s">
        <v>285</v>
      </c>
      <c r="Q1100" s="48" t="s">
        <v>286</v>
      </c>
      <c r="R1100" s="48" t="s">
        <v>448</v>
      </c>
      <c r="S1100" s="48" t="s">
        <v>449</v>
      </c>
      <c r="T1100" s="48" t="s">
        <v>467</v>
      </c>
      <c r="U1100" s="48" t="s">
        <v>468</v>
      </c>
      <c r="V1100" s="52"/>
    </row>
    <row r="1101" spans="1:22" ht="15" thickBot="1">
      <c r="A1101" s="48" t="s">
        <v>2167</v>
      </c>
      <c r="B1101" s="48" t="s">
        <v>20</v>
      </c>
      <c r="C1101" s="48" t="s">
        <v>74</v>
      </c>
      <c r="D1101" s="49" t="s">
        <v>75</v>
      </c>
      <c r="E1101" s="53">
        <v>88888.51</v>
      </c>
      <c r="F1101" s="48" t="s">
        <v>473</v>
      </c>
      <c r="G1101" s="48" t="s">
        <v>474</v>
      </c>
      <c r="H1101" s="48" t="s">
        <v>113</v>
      </c>
      <c r="I1101" s="48" t="s">
        <v>130</v>
      </c>
      <c r="J1101" s="48" t="s">
        <v>475</v>
      </c>
      <c r="K1101" s="51"/>
      <c r="L1101" s="48" t="s">
        <v>80</v>
      </c>
      <c r="M1101" s="48" t="s">
        <v>81</v>
      </c>
      <c r="N1101" s="48" t="s">
        <v>249</v>
      </c>
      <c r="O1101" s="48" t="s">
        <v>250</v>
      </c>
      <c r="P1101" s="48" t="s">
        <v>285</v>
      </c>
      <c r="Q1101" s="48" t="s">
        <v>286</v>
      </c>
      <c r="R1101" s="48" t="s">
        <v>476</v>
      </c>
      <c r="S1101" s="48" t="s">
        <v>477</v>
      </c>
      <c r="T1101" s="48" t="s">
        <v>478</v>
      </c>
      <c r="U1101" s="48" t="s">
        <v>479</v>
      </c>
      <c r="V1101" s="52"/>
    </row>
    <row r="1102" spans="1:22" ht="15" thickBot="1">
      <c r="A1102" s="48" t="s">
        <v>2168</v>
      </c>
      <c r="B1102" s="48" t="s">
        <v>20</v>
      </c>
      <c r="C1102" s="48" t="s">
        <v>74</v>
      </c>
      <c r="D1102" s="49" t="s">
        <v>75</v>
      </c>
      <c r="E1102" s="53">
        <v>58813.3</v>
      </c>
      <c r="F1102" s="48" t="s">
        <v>76</v>
      </c>
      <c r="G1102" s="48" t="s">
        <v>484</v>
      </c>
      <c r="H1102" s="48" t="s">
        <v>95</v>
      </c>
      <c r="I1102" s="48" t="s">
        <v>130</v>
      </c>
      <c r="J1102" s="51"/>
      <c r="K1102" s="51"/>
      <c r="L1102" s="48" t="s">
        <v>80</v>
      </c>
      <c r="M1102" s="48" t="s">
        <v>81</v>
      </c>
      <c r="N1102" s="48" t="s">
        <v>249</v>
      </c>
      <c r="O1102" s="48" t="s">
        <v>250</v>
      </c>
      <c r="P1102" s="48" t="s">
        <v>285</v>
      </c>
      <c r="Q1102" s="48" t="s">
        <v>286</v>
      </c>
      <c r="R1102" s="48" t="s">
        <v>485</v>
      </c>
      <c r="S1102" s="48" t="s">
        <v>486</v>
      </c>
      <c r="T1102" s="48" t="s">
        <v>487</v>
      </c>
      <c r="U1102" s="48" t="s">
        <v>486</v>
      </c>
      <c r="V1102" s="52"/>
    </row>
    <row r="1103" spans="1:22" ht="15" thickBot="1">
      <c r="A1103" s="48" t="s">
        <v>2169</v>
      </c>
      <c r="B1103" s="48" t="s">
        <v>20</v>
      </c>
      <c r="C1103" s="48" t="s">
        <v>74</v>
      </c>
      <c r="D1103" s="49" t="s">
        <v>75</v>
      </c>
      <c r="E1103" s="50">
        <v>0</v>
      </c>
      <c r="F1103" s="48" t="s">
        <v>76</v>
      </c>
      <c r="G1103" s="48" t="s">
        <v>492</v>
      </c>
      <c r="H1103" s="48" t="s">
        <v>258</v>
      </c>
      <c r="I1103" s="48" t="s">
        <v>493</v>
      </c>
      <c r="J1103" s="51"/>
      <c r="K1103" s="51"/>
      <c r="L1103" s="48" t="s">
        <v>80</v>
      </c>
      <c r="M1103" s="48" t="s">
        <v>81</v>
      </c>
      <c r="N1103" s="48" t="s">
        <v>249</v>
      </c>
      <c r="O1103" s="48" t="s">
        <v>250</v>
      </c>
      <c r="P1103" s="48" t="s">
        <v>285</v>
      </c>
      <c r="Q1103" s="48" t="s">
        <v>286</v>
      </c>
      <c r="R1103" s="48" t="s">
        <v>485</v>
      </c>
      <c r="S1103" s="48" t="s">
        <v>486</v>
      </c>
      <c r="T1103" s="48" t="s">
        <v>494</v>
      </c>
      <c r="U1103" s="48" t="s">
        <v>495</v>
      </c>
      <c r="V1103" s="52"/>
    </row>
    <row r="1104" spans="1:22" ht="15" thickBot="1">
      <c r="A1104" s="48" t="s">
        <v>2170</v>
      </c>
      <c r="B1104" s="48" t="s">
        <v>20</v>
      </c>
      <c r="C1104" s="48" t="s">
        <v>74</v>
      </c>
      <c r="D1104" s="49" t="s">
        <v>75</v>
      </c>
      <c r="E1104" s="53">
        <v>100242.94</v>
      </c>
      <c r="F1104" s="48" t="s">
        <v>76</v>
      </c>
      <c r="G1104" s="48" t="s">
        <v>492</v>
      </c>
      <c r="H1104" s="48" t="s">
        <v>258</v>
      </c>
      <c r="I1104" s="48" t="s">
        <v>493</v>
      </c>
      <c r="J1104" s="51"/>
      <c r="K1104" s="51"/>
      <c r="L1104" s="48" t="s">
        <v>80</v>
      </c>
      <c r="M1104" s="48" t="s">
        <v>81</v>
      </c>
      <c r="N1104" s="48" t="s">
        <v>249</v>
      </c>
      <c r="O1104" s="48" t="s">
        <v>250</v>
      </c>
      <c r="P1104" s="48" t="s">
        <v>285</v>
      </c>
      <c r="Q1104" s="48" t="s">
        <v>286</v>
      </c>
      <c r="R1104" s="48" t="s">
        <v>485</v>
      </c>
      <c r="S1104" s="48" t="s">
        <v>486</v>
      </c>
      <c r="T1104" s="48" t="s">
        <v>494</v>
      </c>
      <c r="U1104" s="48" t="s">
        <v>495</v>
      </c>
      <c r="V1104" s="52"/>
    </row>
    <row r="1105" spans="1:22" ht="15" thickBot="1">
      <c r="A1105" s="48" t="s">
        <v>2171</v>
      </c>
      <c r="B1105" s="48" t="s">
        <v>20</v>
      </c>
      <c r="C1105" s="48" t="s">
        <v>74</v>
      </c>
      <c r="D1105" s="49" t="s">
        <v>75</v>
      </c>
      <c r="E1105" s="53">
        <v>134815.62</v>
      </c>
      <c r="F1105" s="48" t="s">
        <v>76</v>
      </c>
      <c r="G1105" s="48" t="s">
        <v>498</v>
      </c>
      <c r="H1105" s="48" t="s">
        <v>258</v>
      </c>
      <c r="I1105" s="48" t="s">
        <v>503</v>
      </c>
      <c r="J1105" s="51"/>
      <c r="K1105" s="51"/>
      <c r="L1105" s="48" t="s">
        <v>80</v>
      </c>
      <c r="M1105" s="48" t="s">
        <v>81</v>
      </c>
      <c r="N1105" s="48" t="s">
        <v>249</v>
      </c>
      <c r="O1105" s="48" t="s">
        <v>250</v>
      </c>
      <c r="P1105" s="48" t="s">
        <v>285</v>
      </c>
      <c r="Q1105" s="48" t="s">
        <v>286</v>
      </c>
      <c r="R1105" s="48" t="s">
        <v>485</v>
      </c>
      <c r="S1105" s="48" t="s">
        <v>486</v>
      </c>
      <c r="T1105" s="48" t="s">
        <v>500</v>
      </c>
      <c r="U1105" s="48" t="s">
        <v>501</v>
      </c>
      <c r="V1105" s="52"/>
    </row>
    <row r="1106" spans="1:22" ht="15" thickBot="1">
      <c r="A1106" s="48" t="s">
        <v>2172</v>
      </c>
      <c r="B1106" s="48" t="s">
        <v>20</v>
      </c>
      <c r="C1106" s="48" t="s">
        <v>74</v>
      </c>
      <c r="D1106" s="49" t="s">
        <v>75</v>
      </c>
      <c r="E1106" s="53">
        <v>124389.13</v>
      </c>
      <c r="F1106" s="48" t="s">
        <v>76</v>
      </c>
      <c r="G1106" s="48" t="s">
        <v>498</v>
      </c>
      <c r="H1106" s="48" t="s">
        <v>258</v>
      </c>
      <c r="I1106" s="48" t="s">
        <v>503</v>
      </c>
      <c r="J1106" s="51"/>
      <c r="K1106" s="51"/>
      <c r="L1106" s="48" t="s">
        <v>80</v>
      </c>
      <c r="M1106" s="48" t="s">
        <v>81</v>
      </c>
      <c r="N1106" s="48" t="s">
        <v>249</v>
      </c>
      <c r="O1106" s="48" t="s">
        <v>250</v>
      </c>
      <c r="P1106" s="48" t="s">
        <v>285</v>
      </c>
      <c r="Q1106" s="48" t="s">
        <v>286</v>
      </c>
      <c r="R1106" s="48" t="s">
        <v>485</v>
      </c>
      <c r="S1106" s="48" t="s">
        <v>486</v>
      </c>
      <c r="T1106" s="48" t="s">
        <v>500</v>
      </c>
      <c r="U1106" s="48" t="s">
        <v>501</v>
      </c>
      <c r="V1106" s="52"/>
    </row>
    <row r="1107" spans="1:22" ht="15" thickBot="1">
      <c r="A1107" s="48" t="s">
        <v>2173</v>
      </c>
      <c r="B1107" s="48" t="s">
        <v>20</v>
      </c>
      <c r="C1107" s="48" t="s">
        <v>74</v>
      </c>
      <c r="D1107" s="49" t="s">
        <v>75</v>
      </c>
      <c r="E1107" s="50">
        <v>0</v>
      </c>
      <c r="F1107" s="48" t="s">
        <v>76</v>
      </c>
      <c r="G1107" s="48" t="s">
        <v>498</v>
      </c>
      <c r="H1107" s="48" t="s">
        <v>258</v>
      </c>
      <c r="I1107" s="48" t="s">
        <v>503</v>
      </c>
      <c r="J1107" s="51"/>
      <c r="K1107" s="51"/>
      <c r="L1107" s="48" t="s">
        <v>80</v>
      </c>
      <c r="M1107" s="48" t="s">
        <v>81</v>
      </c>
      <c r="N1107" s="48" t="s">
        <v>249</v>
      </c>
      <c r="O1107" s="48" t="s">
        <v>250</v>
      </c>
      <c r="P1107" s="48" t="s">
        <v>285</v>
      </c>
      <c r="Q1107" s="48" t="s">
        <v>286</v>
      </c>
      <c r="R1107" s="48" t="s">
        <v>485</v>
      </c>
      <c r="S1107" s="48" t="s">
        <v>486</v>
      </c>
      <c r="T1107" s="48" t="s">
        <v>500</v>
      </c>
      <c r="U1107" s="48" t="s">
        <v>501</v>
      </c>
      <c r="V1107" s="52"/>
    </row>
    <row r="1108" spans="1:22" ht="15" thickBot="1">
      <c r="A1108" s="48" t="s">
        <v>2174</v>
      </c>
      <c r="B1108" s="48" t="s">
        <v>20</v>
      </c>
      <c r="C1108" s="48" t="s">
        <v>74</v>
      </c>
      <c r="D1108" s="49" t="s">
        <v>75</v>
      </c>
      <c r="E1108" s="50">
        <v>0</v>
      </c>
      <c r="F1108" s="48" t="s">
        <v>76</v>
      </c>
      <c r="G1108" s="48" t="s">
        <v>498</v>
      </c>
      <c r="H1108" s="48" t="s">
        <v>301</v>
      </c>
      <c r="I1108" s="48" t="s">
        <v>503</v>
      </c>
      <c r="J1108" s="51"/>
      <c r="K1108" s="51"/>
      <c r="L1108" s="48" t="s">
        <v>80</v>
      </c>
      <c r="M1108" s="48" t="s">
        <v>81</v>
      </c>
      <c r="N1108" s="48" t="s">
        <v>249</v>
      </c>
      <c r="O1108" s="48" t="s">
        <v>250</v>
      </c>
      <c r="P1108" s="48" t="s">
        <v>285</v>
      </c>
      <c r="Q1108" s="48" t="s">
        <v>286</v>
      </c>
      <c r="R1108" s="48" t="s">
        <v>485</v>
      </c>
      <c r="S1108" s="48" t="s">
        <v>486</v>
      </c>
      <c r="T1108" s="48" t="s">
        <v>500</v>
      </c>
      <c r="U1108" s="48" t="s">
        <v>501</v>
      </c>
      <c r="V1108" s="52"/>
    </row>
    <row r="1109" spans="1:22" ht="15" thickBot="1">
      <c r="A1109" s="48" t="s">
        <v>2175</v>
      </c>
      <c r="B1109" s="48" t="s">
        <v>20</v>
      </c>
      <c r="C1109" s="48" t="s">
        <v>74</v>
      </c>
      <c r="D1109" s="49" t="s">
        <v>75</v>
      </c>
      <c r="E1109" s="53">
        <v>60995.76</v>
      </c>
      <c r="F1109" s="48" t="s">
        <v>76</v>
      </c>
      <c r="G1109" s="48" t="s">
        <v>498</v>
      </c>
      <c r="H1109" s="48" t="s">
        <v>506</v>
      </c>
      <c r="I1109" s="48" t="s">
        <v>503</v>
      </c>
      <c r="J1109" s="51"/>
      <c r="K1109" s="51"/>
      <c r="L1109" s="48" t="s">
        <v>80</v>
      </c>
      <c r="M1109" s="48" t="s">
        <v>81</v>
      </c>
      <c r="N1109" s="48" t="s">
        <v>249</v>
      </c>
      <c r="O1109" s="48" t="s">
        <v>250</v>
      </c>
      <c r="P1109" s="48" t="s">
        <v>285</v>
      </c>
      <c r="Q1109" s="48" t="s">
        <v>286</v>
      </c>
      <c r="R1109" s="48" t="s">
        <v>485</v>
      </c>
      <c r="S1109" s="48" t="s">
        <v>486</v>
      </c>
      <c r="T1109" s="48" t="s">
        <v>500</v>
      </c>
      <c r="U1109" s="48" t="s">
        <v>501</v>
      </c>
      <c r="V1109" s="52"/>
    </row>
    <row r="1110" spans="1:22" ht="15" thickBot="1">
      <c r="A1110" s="48" t="s">
        <v>2176</v>
      </c>
      <c r="B1110" s="48" t="s">
        <v>20</v>
      </c>
      <c r="C1110" s="48" t="s">
        <v>74</v>
      </c>
      <c r="D1110" s="49" t="s">
        <v>75</v>
      </c>
      <c r="E1110" s="53">
        <v>14383.12</v>
      </c>
      <c r="F1110" s="48" t="s">
        <v>76</v>
      </c>
      <c r="G1110" s="48" t="s">
        <v>498</v>
      </c>
      <c r="H1110" s="48" t="s">
        <v>447</v>
      </c>
      <c r="I1110" s="48" t="s">
        <v>130</v>
      </c>
      <c r="J1110" s="51"/>
      <c r="K1110" s="51"/>
      <c r="L1110" s="48" t="s">
        <v>80</v>
      </c>
      <c r="M1110" s="48" t="s">
        <v>81</v>
      </c>
      <c r="N1110" s="48" t="s">
        <v>249</v>
      </c>
      <c r="O1110" s="48" t="s">
        <v>250</v>
      </c>
      <c r="P1110" s="48" t="s">
        <v>285</v>
      </c>
      <c r="Q1110" s="48" t="s">
        <v>286</v>
      </c>
      <c r="R1110" s="48" t="s">
        <v>485</v>
      </c>
      <c r="S1110" s="48" t="s">
        <v>486</v>
      </c>
      <c r="T1110" s="48" t="s">
        <v>500</v>
      </c>
      <c r="U1110" s="48" t="s">
        <v>501</v>
      </c>
      <c r="V1110" s="52"/>
    </row>
    <row r="1111" spans="1:22" ht="15" thickBot="1">
      <c r="A1111" s="48" t="s">
        <v>2177</v>
      </c>
      <c r="B1111" s="48" t="s">
        <v>20</v>
      </c>
      <c r="C1111" s="48" t="s">
        <v>74</v>
      </c>
      <c r="D1111" s="49" t="s">
        <v>75</v>
      </c>
      <c r="E1111" s="53">
        <v>149622.44</v>
      </c>
      <c r="F1111" s="48" t="s">
        <v>76</v>
      </c>
      <c r="G1111" s="48" t="s">
        <v>511</v>
      </c>
      <c r="H1111" s="48" t="s">
        <v>258</v>
      </c>
      <c r="I1111" s="48" t="s">
        <v>1056</v>
      </c>
      <c r="J1111" s="51"/>
      <c r="K1111" s="51"/>
      <c r="L1111" s="48" t="s">
        <v>80</v>
      </c>
      <c r="M1111" s="48" t="s">
        <v>81</v>
      </c>
      <c r="N1111" s="48" t="s">
        <v>249</v>
      </c>
      <c r="O1111" s="48" t="s">
        <v>250</v>
      </c>
      <c r="P1111" s="48" t="s">
        <v>285</v>
      </c>
      <c r="Q1111" s="48" t="s">
        <v>286</v>
      </c>
      <c r="R1111" s="48" t="s">
        <v>485</v>
      </c>
      <c r="S1111" s="48" t="s">
        <v>486</v>
      </c>
      <c r="T1111" s="48" t="s">
        <v>513</v>
      </c>
      <c r="U1111" s="48" t="s">
        <v>514</v>
      </c>
      <c r="V1111" s="52"/>
    </row>
    <row r="1112" spans="1:22" ht="15" thickBot="1">
      <c r="A1112" s="48" t="s">
        <v>2178</v>
      </c>
      <c r="B1112" s="48" t="s">
        <v>20</v>
      </c>
      <c r="C1112" s="48" t="s">
        <v>74</v>
      </c>
      <c r="D1112" s="49" t="s">
        <v>75</v>
      </c>
      <c r="E1112" s="53">
        <v>102749.01</v>
      </c>
      <c r="F1112" s="48" t="s">
        <v>76</v>
      </c>
      <c r="G1112" s="48" t="s">
        <v>511</v>
      </c>
      <c r="H1112" s="48" t="s">
        <v>258</v>
      </c>
      <c r="I1112" s="48" t="s">
        <v>512</v>
      </c>
      <c r="J1112" s="51"/>
      <c r="K1112" s="51"/>
      <c r="L1112" s="48" t="s">
        <v>80</v>
      </c>
      <c r="M1112" s="48" t="s">
        <v>81</v>
      </c>
      <c r="N1112" s="48" t="s">
        <v>249</v>
      </c>
      <c r="O1112" s="48" t="s">
        <v>250</v>
      </c>
      <c r="P1112" s="48" t="s">
        <v>285</v>
      </c>
      <c r="Q1112" s="48" t="s">
        <v>286</v>
      </c>
      <c r="R1112" s="48" t="s">
        <v>485</v>
      </c>
      <c r="S1112" s="48" t="s">
        <v>486</v>
      </c>
      <c r="T1112" s="48" t="s">
        <v>513</v>
      </c>
      <c r="U1112" s="48" t="s">
        <v>514</v>
      </c>
      <c r="V1112" s="52"/>
    </row>
    <row r="1113" spans="1:22" ht="15" thickBot="1">
      <c r="A1113" s="48" t="s">
        <v>2179</v>
      </c>
      <c r="B1113" s="48" t="s">
        <v>20</v>
      </c>
      <c r="C1113" s="48" t="s">
        <v>74</v>
      </c>
      <c r="D1113" s="49" t="s">
        <v>75</v>
      </c>
      <c r="E1113" s="53">
        <v>119806.94</v>
      </c>
      <c r="F1113" s="48" t="s">
        <v>76</v>
      </c>
      <c r="G1113" s="48" t="s">
        <v>511</v>
      </c>
      <c r="H1113" s="48" t="s">
        <v>258</v>
      </c>
      <c r="I1113" s="48" t="s">
        <v>516</v>
      </c>
      <c r="J1113" s="51"/>
      <c r="K1113" s="51"/>
      <c r="L1113" s="48" t="s">
        <v>80</v>
      </c>
      <c r="M1113" s="48" t="s">
        <v>81</v>
      </c>
      <c r="N1113" s="48" t="s">
        <v>249</v>
      </c>
      <c r="O1113" s="48" t="s">
        <v>250</v>
      </c>
      <c r="P1113" s="48" t="s">
        <v>285</v>
      </c>
      <c r="Q1113" s="48" t="s">
        <v>286</v>
      </c>
      <c r="R1113" s="48" t="s">
        <v>485</v>
      </c>
      <c r="S1113" s="48" t="s">
        <v>486</v>
      </c>
      <c r="T1113" s="48" t="s">
        <v>513</v>
      </c>
      <c r="U1113" s="48" t="s">
        <v>514</v>
      </c>
      <c r="V1113" s="52"/>
    </row>
    <row r="1114" spans="1:22" ht="15" thickBot="1">
      <c r="A1114" s="48" t="s">
        <v>2177</v>
      </c>
      <c r="B1114" s="48" t="s">
        <v>20</v>
      </c>
      <c r="C1114" s="48" t="s">
        <v>74</v>
      </c>
      <c r="D1114" s="49" t="s">
        <v>75</v>
      </c>
      <c r="E1114" s="53">
        <v>13679.77</v>
      </c>
      <c r="F1114" s="48" t="s">
        <v>76</v>
      </c>
      <c r="G1114" s="48" t="s">
        <v>511</v>
      </c>
      <c r="H1114" s="48" t="s">
        <v>447</v>
      </c>
      <c r="I1114" s="48" t="s">
        <v>130</v>
      </c>
      <c r="J1114" s="51"/>
      <c r="K1114" s="51"/>
      <c r="L1114" s="48" t="s">
        <v>80</v>
      </c>
      <c r="M1114" s="48" t="s">
        <v>81</v>
      </c>
      <c r="N1114" s="48" t="s">
        <v>249</v>
      </c>
      <c r="O1114" s="48" t="s">
        <v>250</v>
      </c>
      <c r="P1114" s="48" t="s">
        <v>285</v>
      </c>
      <c r="Q1114" s="48" t="s">
        <v>286</v>
      </c>
      <c r="R1114" s="48" t="s">
        <v>485</v>
      </c>
      <c r="S1114" s="48" t="s">
        <v>486</v>
      </c>
      <c r="T1114" s="48" t="s">
        <v>513</v>
      </c>
      <c r="U1114" s="48" t="s">
        <v>514</v>
      </c>
      <c r="V1114" s="52"/>
    </row>
    <row r="1115" spans="1:22" ht="15" thickBot="1">
      <c r="A1115" s="48" t="s">
        <v>2180</v>
      </c>
      <c r="B1115" s="48" t="s">
        <v>20</v>
      </c>
      <c r="C1115" s="48" t="s">
        <v>74</v>
      </c>
      <c r="D1115" s="49" t="s">
        <v>75</v>
      </c>
      <c r="E1115" s="53">
        <v>75286.039999999994</v>
      </c>
      <c r="F1115" s="48" t="s">
        <v>76</v>
      </c>
      <c r="G1115" s="48" t="s">
        <v>511</v>
      </c>
      <c r="H1115" s="48" t="s">
        <v>506</v>
      </c>
      <c r="I1115" s="48" t="s">
        <v>1056</v>
      </c>
      <c r="J1115" s="51"/>
      <c r="K1115" s="51"/>
      <c r="L1115" s="48" t="s">
        <v>80</v>
      </c>
      <c r="M1115" s="48" t="s">
        <v>81</v>
      </c>
      <c r="N1115" s="48" t="s">
        <v>249</v>
      </c>
      <c r="O1115" s="48" t="s">
        <v>250</v>
      </c>
      <c r="P1115" s="48" t="s">
        <v>285</v>
      </c>
      <c r="Q1115" s="48" t="s">
        <v>286</v>
      </c>
      <c r="R1115" s="48" t="s">
        <v>485</v>
      </c>
      <c r="S1115" s="48" t="s">
        <v>486</v>
      </c>
      <c r="T1115" s="48" t="s">
        <v>513</v>
      </c>
      <c r="U1115" s="48" t="s">
        <v>514</v>
      </c>
      <c r="V1115" s="52"/>
    </row>
    <row r="1116" spans="1:22" ht="15" thickBot="1">
      <c r="A1116" s="48" t="s">
        <v>1611</v>
      </c>
      <c r="B1116" s="48" t="s">
        <v>20</v>
      </c>
      <c r="C1116" s="48" t="s">
        <v>74</v>
      </c>
      <c r="D1116" s="49" t="s">
        <v>75</v>
      </c>
      <c r="E1116" s="53">
        <v>56965.120000000003</v>
      </c>
      <c r="F1116" s="48" t="s">
        <v>76</v>
      </c>
      <c r="G1116" s="48" t="s">
        <v>511</v>
      </c>
      <c r="H1116" s="48" t="s">
        <v>258</v>
      </c>
      <c r="I1116" s="48" t="s">
        <v>1056</v>
      </c>
      <c r="J1116" s="51"/>
      <c r="K1116" s="51"/>
      <c r="L1116" s="48" t="s">
        <v>80</v>
      </c>
      <c r="M1116" s="48" t="s">
        <v>81</v>
      </c>
      <c r="N1116" s="48" t="s">
        <v>249</v>
      </c>
      <c r="O1116" s="48" t="s">
        <v>250</v>
      </c>
      <c r="P1116" s="48" t="s">
        <v>285</v>
      </c>
      <c r="Q1116" s="48" t="s">
        <v>286</v>
      </c>
      <c r="R1116" s="48" t="s">
        <v>485</v>
      </c>
      <c r="S1116" s="48" t="s">
        <v>486</v>
      </c>
      <c r="T1116" s="48" t="s">
        <v>513</v>
      </c>
      <c r="U1116" s="48" t="s">
        <v>514</v>
      </c>
      <c r="V1116" s="52"/>
    </row>
    <row r="1117" spans="1:22" ht="15" thickBot="1">
      <c r="A1117" s="48" t="s">
        <v>2181</v>
      </c>
      <c r="B1117" s="48" t="s">
        <v>20</v>
      </c>
      <c r="C1117" s="48" t="s">
        <v>74</v>
      </c>
      <c r="D1117" s="49" t="s">
        <v>75</v>
      </c>
      <c r="E1117" s="53">
        <v>142412.79999999999</v>
      </c>
      <c r="F1117" s="48" t="s">
        <v>76</v>
      </c>
      <c r="G1117" s="48" t="s">
        <v>511</v>
      </c>
      <c r="H1117" s="48" t="s">
        <v>258</v>
      </c>
      <c r="I1117" s="48" t="s">
        <v>2182</v>
      </c>
      <c r="J1117" s="51"/>
      <c r="K1117" s="51"/>
      <c r="L1117" s="48" t="s">
        <v>80</v>
      </c>
      <c r="M1117" s="48" t="s">
        <v>81</v>
      </c>
      <c r="N1117" s="48" t="s">
        <v>249</v>
      </c>
      <c r="O1117" s="48" t="s">
        <v>250</v>
      </c>
      <c r="P1117" s="48" t="s">
        <v>285</v>
      </c>
      <c r="Q1117" s="48" t="s">
        <v>286</v>
      </c>
      <c r="R1117" s="48" t="s">
        <v>485</v>
      </c>
      <c r="S1117" s="48" t="s">
        <v>486</v>
      </c>
      <c r="T1117" s="48" t="s">
        <v>513</v>
      </c>
      <c r="U1117" s="48" t="s">
        <v>514</v>
      </c>
      <c r="V1117" s="52"/>
    </row>
    <row r="1118" spans="1:22" ht="15" thickBot="1">
      <c r="A1118" s="48" t="s">
        <v>2183</v>
      </c>
      <c r="B1118" s="48" t="s">
        <v>20</v>
      </c>
      <c r="C1118" s="48" t="s">
        <v>74</v>
      </c>
      <c r="D1118" s="49" t="s">
        <v>75</v>
      </c>
      <c r="E1118" s="53">
        <v>64888.61</v>
      </c>
      <c r="F1118" s="48" t="s">
        <v>543</v>
      </c>
      <c r="G1118" s="48" t="s">
        <v>2184</v>
      </c>
      <c r="H1118" s="48" t="s">
        <v>113</v>
      </c>
      <c r="I1118" s="48" t="s">
        <v>130</v>
      </c>
      <c r="J1118" s="51"/>
      <c r="K1118" s="51"/>
      <c r="L1118" s="48" t="s">
        <v>80</v>
      </c>
      <c r="M1118" s="48" t="s">
        <v>81</v>
      </c>
      <c r="N1118" s="48" t="s">
        <v>249</v>
      </c>
      <c r="O1118" s="48" t="s">
        <v>250</v>
      </c>
      <c r="P1118" s="48" t="s">
        <v>285</v>
      </c>
      <c r="Q1118" s="48" t="s">
        <v>286</v>
      </c>
      <c r="R1118" s="48" t="s">
        <v>485</v>
      </c>
      <c r="S1118" s="48" t="s">
        <v>486</v>
      </c>
      <c r="T1118" s="48" t="s">
        <v>2185</v>
      </c>
      <c r="U1118" s="48" t="s">
        <v>2186</v>
      </c>
      <c r="V1118" s="52"/>
    </row>
    <row r="1119" spans="1:22" ht="15" thickBot="1">
      <c r="A1119" s="48" t="s">
        <v>2187</v>
      </c>
      <c r="B1119" s="48" t="s">
        <v>20</v>
      </c>
      <c r="C1119" s="48" t="s">
        <v>74</v>
      </c>
      <c r="D1119" s="49" t="s">
        <v>75</v>
      </c>
      <c r="E1119" s="53">
        <v>137895.26</v>
      </c>
      <c r="F1119" s="48" t="s">
        <v>76</v>
      </c>
      <c r="G1119" s="48" t="s">
        <v>524</v>
      </c>
      <c r="H1119" s="48" t="s">
        <v>78</v>
      </c>
      <c r="I1119" s="48" t="s">
        <v>130</v>
      </c>
      <c r="J1119" s="51"/>
      <c r="K1119" s="51"/>
      <c r="L1119" s="48" t="s">
        <v>80</v>
      </c>
      <c r="M1119" s="48" t="s">
        <v>81</v>
      </c>
      <c r="N1119" s="48" t="s">
        <v>249</v>
      </c>
      <c r="O1119" s="48" t="s">
        <v>250</v>
      </c>
      <c r="P1119" s="48" t="s">
        <v>285</v>
      </c>
      <c r="Q1119" s="48" t="s">
        <v>286</v>
      </c>
      <c r="R1119" s="48" t="s">
        <v>525</v>
      </c>
      <c r="S1119" s="48" t="s">
        <v>477</v>
      </c>
      <c r="T1119" s="48" t="s">
        <v>526</v>
      </c>
      <c r="U1119" s="48" t="s">
        <v>527</v>
      </c>
      <c r="V1119" s="52"/>
    </row>
    <row r="1120" spans="1:22" ht="15" thickBot="1">
      <c r="A1120" s="48" t="s">
        <v>2188</v>
      </c>
      <c r="B1120" s="48" t="s">
        <v>20</v>
      </c>
      <c r="C1120" s="48" t="s">
        <v>74</v>
      </c>
      <c r="D1120" s="49" t="s">
        <v>75</v>
      </c>
      <c r="E1120" s="53">
        <v>165155.19</v>
      </c>
      <c r="F1120" s="48" t="s">
        <v>76</v>
      </c>
      <c r="G1120" s="48" t="s">
        <v>529</v>
      </c>
      <c r="H1120" s="48" t="s">
        <v>258</v>
      </c>
      <c r="I1120" s="48" t="s">
        <v>530</v>
      </c>
      <c r="J1120" s="51"/>
      <c r="K1120" s="51"/>
      <c r="L1120" s="48" t="s">
        <v>80</v>
      </c>
      <c r="M1120" s="48" t="s">
        <v>81</v>
      </c>
      <c r="N1120" s="48" t="s">
        <v>249</v>
      </c>
      <c r="O1120" s="48" t="s">
        <v>250</v>
      </c>
      <c r="P1120" s="48" t="s">
        <v>285</v>
      </c>
      <c r="Q1120" s="48" t="s">
        <v>286</v>
      </c>
      <c r="R1120" s="48" t="s">
        <v>525</v>
      </c>
      <c r="S1120" s="48" t="s">
        <v>477</v>
      </c>
      <c r="T1120" s="48" t="s">
        <v>531</v>
      </c>
      <c r="U1120" s="48" t="s">
        <v>532</v>
      </c>
      <c r="V1120" s="52"/>
    </row>
    <row r="1121" spans="1:22" ht="15" thickBot="1">
      <c r="A1121" s="48" t="s">
        <v>2189</v>
      </c>
      <c r="B1121" s="48" t="s">
        <v>20</v>
      </c>
      <c r="C1121" s="48" t="s">
        <v>74</v>
      </c>
      <c r="D1121" s="49" t="s">
        <v>75</v>
      </c>
      <c r="E1121" s="53">
        <v>102091.96</v>
      </c>
      <c r="F1121" s="48" t="s">
        <v>76</v>
      </c>
      <c r="G1121" s="48" t="s">
        <v>536</v>
      </c>
      <c r="H1121" s="48" t="s">
        <v>258</v>
      </c>
      <c r="I1121" s="48" t="s">
        <v>537</v>
      </c>
      <c r="J1121" s="51"/>
      <c r="K1121" s="51"/>
      <c r="L1121" s="48" t="s">
        <v>80</v>
      </c>
      <c r="M1121" s="48" t="s">
        <v>81</v>
      </c>
      <c r="N1121" s="48" t="s">
        <v>249</v>
      </c>
      <c r="O1121" s="48" t="s">
        <v>250</v>
      </c>
      <c r="P1121" s="48" t="s">
        <v>285</v>
      </c>
      <c r="Q1121" s="48" t="s">
        <v>286</v>
      </c>
      <c r="R1121" s="48" t="s">
        <v>538</v>
      </c>
      <c r="S1121" s="48" t="s">
        <v>477</v>
      </c>
      <c r="T1121" s="48" t="s">
        <v>539</v>
      </c>
      <c r="U1121" s="48" t="s">
        <v>540</v>
      </c>
      <c r="V1121" s="52"/>
    </row>
    <row r="1122" spans="1:22" ht="15" thickBot="1">
      <c r="A1122" s="48" t="s">
        <v>2190</v>
      </c>
      <c r="B1122" s="48" t="s">
        <v>20</v>
      </c>
      <c r="C1122" s="48" t="s">
        <v>74</v>
      </c>
      <c r="D1122" s="49" t="s">
        <v>75</v>
      </c>
      <c r="E1122" s="53">
        <v>33028.959999999999</v>
      </c>
      <c r="F1122" s="48" t="s">
        <v>76</v>
      </c>
      <c r="G1122" s="48" t="s">
        <v>536</v>
      </c>
      <c r="H1122" s="48" t="s">
        <v>258</v>
      </c>
      <c r="I1122" s="48" t="s">
        <v>537</v>
      </c>
      <c r="J1122" s="51"/>
      <c r="K1122" s="51"/>
      <c r="L1122" s="48" t="s">
        <v>80</v>
      </c>
      <c r="M1122" s="48" t="s">
        <v>81</v>
      </c>
      <c r="N1122" s="48" t="s">
        <v>249</v>
      </c>
      <c r="O1122" s="48" t="s">
        <v>250</v>
      </c>
      <c r="P1122" s="48" t="s">
        <v>285</v>
      </c>
      <c r="Q1122" s="48" t="s">
        <v>286</v>
      </c>
      <c r="R1122" s="48" t="s">
        <v>538</v>
      </c>
      <c r="S1122" s="48" t="s">
        <v>477</v>
      </c>
      <c r="T1122" s="48" t="s">
        <v>539</v>
      </c>
      <c r="U1122" s="48" t="s">
        <v>540</v>
      </c>
      <c r="V1122" s="52"/>
    </row>
    <row r="1123" spans="1:22" ht="15" thickBot="1">
      <c r="A1123" s="48" t="s">
        <v>2191</v>
      </c>
      <c r="B1123" s="48" t="s">
        <v>20</v>
      </c>
      <c r="C1123" s="48" t="s">
        <v>74</v>
      </c>
      <c r="D1123" s="49" t="s">
        <v>75</v>
      </c>
      <c r="E1123" s="50">
        <v>0</v>
      </c>
      <c r="F1123" s="48" t="s">
        <v>76</v>
      </c>
      <c r="G1123" s="48" t="s">
        <v>1636</v>
      </c>
      <c r="H1123" s="48" t="s">
        <v>301</v>
      </c>
      <c r="I1123" s="48" t="s">
        <v>2150</v>
      </c>
      <c r="J1123" s="51"/>
      <c r="K1123" s="51"/>
      <c r="L1123" s="48" t="s">
        <v>80</v>
      </c>
      <c r="M1123" s="48" t="s">
        <v>81</v>
      </c>
      <c r="N1123" s="48" t="s">
        <v>249</v>
      </c>
      <c r="O1123" s="48" t="s">
        <v>250</v>
      </c>
      <c r="P1123" s="48" t="s">
        <v>285</v>
      </c>
      <c r="Q1123" s="48" t="s">
        <v>286</v>
      </c>
      <c r="R1123" s="48" t="s">
        <v>538</v>
      </c>
      <c r="S1123" s="48" t="s">
        <v>477</v>
      </c>
      <c r="T1123" s="48" t="s">
        <v>1638</v>
      </c>
      <c r="U1123" s="48" t="s">
        <v>1639</v>
      </c>
      <c r="V1123" s="52"/>
    </row>
    <row r="1124" spans="1:22" ht="15" thickBot="1">
      <c r="A1124" s="48" t="s">
        <v>2192</v>
      </c>
      <c r="B1124" s="48" t="s">
        <v>20</v>
      </c>
      <c r="C1124" s="48" t="s">
        <v>74</v>
      </c>
      <c r="D1124" s="49" t="s">
        <v>75</v>
      </c>
      <c r="E1124" s="53">
        <v>102749.01</v>
      </c>
      <c r="F1124" s="48" t="s">
        <v>76</v>
      </c>
      <c r="G1124" s="48" t="s">
        <v>1636</v>
      </c>
      <c r="H1124" s="48" t="s">
        <v>258</v>
      </c>
      <c r="I1124" s="48" t="s">
        <v>2150</v>
      </c>
      <c r="J1124" s="51"/>
      <c r="K1124" s="51"/>
      <c r="L1124" s="48" t="s">
        <v>80</v>
      </c>
      <c r="M1124" s="48" t="s">
        <v>81</v>
      </c>
      <c r="N1124" s="48" t="s">
        <v>249</v>
      </c>
      <c r="O1124" s="48" t="s">
        <v>250</v>
      </c>
      <c r="P1124" s="48" t="s">
        <v>285</v>
      </c>
      <c r="Q1124" s="48" t="s">
        <v>286</v>
      </c>
      <c r="R1124" s="48" t="s">
        <v>538</v>
      </c>
      <c r="S1124" s="48" t="s">
        <v>477</v>
      </c>
      <c r="T1124" s="48" t="s">
        <v>1638</v>
      </c>
      <c r="U1124" s="48" t="s">
        <v>1639</v>
      </c>
      <c r="V1124" s="52"/>
    </row>
    <row r="1125" spans="1:22" ht="15" thickBot="1">
      <c r="A1125" s="48" t="s">
        <v>2193</v>
      </c>
      <c r="B1125" s="48" t="s">
        <v>20</v>
      </c>
      <c r="C1125" s="48" t="s">
        <v>74</v>
      </c>
      <c r="D1125" s="49" t="s">
        <v>75</v>
      </c>
      <c r="E1125" s="53">
        <v>165155.19</v>
      </c>
      <c r="F1125" s="48" t="s">
        <v>76</v>
      </c>
      <c r="G1125" s="48" t="s">
        <v>1636</v>
      </c>
      <c r="H1125" s="48" t="s">
        <v>258</v>
      </c>
      <c r="I1125" s="48" t="s">
        <v>2150</v>
      </c>
      <c r="J1125" s="51"/>
      <c r="K1125" s="51"/>
      <c r="L1125" s="48" t="s">
        <v>80</v>
      </c>
      <c r="M1125" s="48" t="s">
        <v>81</v>
      </c>
      <c r="N1125" s="48" t="s">
        <v>249</v>
      </c>
      <c r="O1125" s="48" t="s">
        <v>250</v>
      </c>
      <c r="P1125" s="48" t="s">
        <v>285</v>
      </c>
      <c r="Q1125" s="48" t="s">
        <v>286</v>
      </c>
      <c r="R1125" s="48" t="s">
        <v>538</v>
      </c>
      <c r="S1125" s="48" t="s">
        <v>477</v>
      </c>
      <c r="T1125" s="48" t="s">
        <v>1638</v>
      </c>
      <c r="U1125" s="48" t="s">
        <v>1639</v>
      </c>
      <c r="V1125" s="52"/>
    </row>
    <row r="1126" spans="1:22" ht="15" thickBot="1">
      <c r="A1126" s="48" t="s">
        <v>2194</v>
      </c>
      <c r="B1126" s="48" t="s">
        <v>20</v>
      </c>
      <c r="C1126" s="48" t="s">
        <v>74</v>
      </c>
      <c r="D1126" s="49" t="s">
        <v>75</v>
      </c>
      <c r="E1126" s="53">
        <v>119157.35</v>
      </c>
      <c r="F1126" s="48" t="s">
        <v>76</v>
      </c>
      <c r="G1126" s="48" t="s">
        <v>1636</v>
      </c>
      <c r="H1126" s="48" t="s">
        <v>258</v>
      </c>
      <c r="I1126" s="48" t="s">
        <v>2150</v>
      </c>
      <c r="J1126" s="51"/>
      <c r="K1126" s="51"/>
      <c r="L1126" s="48" t="s">
        <v>80</v>
      </c>
      <c r="M1126" s="48" t="s">
        <v>81</v>
      </c>
      <c r="N1126" s="48" t="s">
        <v>249</v>
      </c>
      <c r="O1126" s="48" t="s">
        <v>250</v>
      </c>
      <c r="P1126" s="48" t="s">
        <v>285</v>
      </c>
      <c r="Q1126" s="48" t="s">
        <v>286</v>
      </c>
      <c r="R1126" s="48" t="s">
        <v>538</v>
      </c>
      <c r="S1126" s="48" t="s">
        <v>477</v>
      </c>
      <c r="T1126" s="48" t="s">
        <v>1638</v>
      </c>
      <c r="U1126" s="48" t="s">
        <v>1639</v>
      </c>
      <c r="V1126" s="52"/>
    </row>
    <row r="1127" spans="1:22" ht="15" thickBot="1">
      <c r="A1127" s="48" t="s">
        <v>2195</v>
      </c>
      <c r="B1127" s="48" t="s">
        <v>20</v>
      </c>
      <c r="C1127" s="48" t="s">
        <v>74</v>
      </c>
      <c r="D1127" s="49" t="s">
        <v>75</v>
      </c>
      <c r="E1127" s="53">
        <v>102749.01</v>
      </c>
      <c r="F1127" s="48" t="s">
        <v>76</v>
      </c>
      <c r="G1127" s="48" t="s">
        <v>1641</v>
      </c>
      <c r="H1127" s="48" t="s">
        <v>258</v>
      </c>
      <c r="I1127" s="48" t="s">
        <v>1637</v>
      </c>
      <c r="J1127" s="51"/>
      <c r="K1127" s="51"/>
      <c r="L1127" s="48" t="s">
        <v>80</v>
      </c>
      <c r="M1127" s="48" t="s">
        <v>81</v>
      </c>
      <c r="N1127" s="48" t="s">
        <v>249</v>
      </c>
      <c r="O1127" s="48" t="s">
        <v>250</v>
      </c>
      <c r="P1127" s="48" t="s">
        <v>285</v>
      </c>
      <c r="Q1127" s="48" t="s">
        <v>286</v>
      </c>
      <c r="R1127" s="48" t="s">
        <v>538</v>
      </c>
      <c r="S1127" s="48" t="s">
        <v>477</v>
      </c>
      <c r="T1127" s="48" t="s">
        <v>1638</v>
      </c>
      <c r="U1127" s="48" t="s">
        <v>1639</v>
      </c>
      <c r="V1127" s="52"/>
    </row>
    <row r="1128" spans="1:22" ht="15" thickBot="1">
      <c r="A1128" s="48" t="s">
        <v>2196</v>
      </c>
      <c r="B1128" s="48" t="s">
        <v>20</v>
      </c>
      <c r="C1128" s="48" t="s">
        <v>74</v>
      </c>
      <c r="D1128" s="49" t="s">
        <v>75</v>
      </c>
      <c r="E1128" s="53">
        <v>102749.01</v>
      </c>
      <c r="F1128" s="48" t="s">
        <v>76</v>
      </c>
      <c r="G1128" s="48" t="s">
        <v>1641</v>
      </c>
      <c r="H1128" s="48" t="s">
        <v>258</v>
      </c>
      <c r="I1128" s="48" t="s">
        <v>1637</v>
      </c>
      <c r="J1128" s="51"/>
      <c r="K1128" s="51"/>
      <c r="L1128" s="48" t="s">
        <v>80</v>
      </c>
      <c r="M1128" s="48" t="s">
        <v>81</v>
      </c>
      <c r="N1128" s="48" t="s">
        <v>249</v>
      </c>
      <c r="O1128" s="48" t="s">
        <v>250</v>
      </c>
      <c r="P1128" s="48" t="s">
        <v>285</v>
      </c>
      <c r="Q1128" s="48" t="s">
        <v>286</v>
      </c>
      <c r="R1128" s="48" t="s">
        <v>538</v>
      </c>
      <c r="S1128" s="48" t="s">
        <v>477</v>
      </c>
      <c r="T1128" s="48" t="s">
        <v>1638</v>
      </c>
      <c r="U1128" s="48" t="s">
        <v>1639</v>
      </c>
      <c r="V1128" s="52"/>
    </row>
    <row r="1129" spans="1:22" ht="15" thickBot="1">
      <c r="A1129" s="48" t="s">
        <v>2190</v>
      </c>
      <c r="B1129" s="48" t="s">
        <v>20</v>
      </c>
      <c r="C1129" s="48" t="s">
        <v>74</v>
      </c>
      <c r="D1129" s="49" t="s">
        <v>75</v>
      </c>
      <c r="E1129" s="53">
        <v>8451.42</v>
      </c>
      <c r="F1129" s="48" t="s">
        <v>1642</v>
      </c>
      <c r="G1129" s="48" t="s">
        <v>1643</v>
      </c>
      <c r="H1129" s="48" t="s">
        <v>262</v>
      </c>
      <c r="I1129" s="48" t="s">
        <v>130</v>
      </c>
      <c r="J1129" s="51"/>
      <c r="K1129" s="51"/>
      <c r="L1129" s="48" t="s">
        <v>80</v>
      </c>
      <c r="M1129" s="48" t="s">
        <v>81</v>
      </c>
      <c r="N1129" s="48" t="s">
        <v>249</v>
      </c>
      <c r="O1129" s="48" t="s">
        <v>250</v>
      </c>
      <c r="P1129" s="48" t="s">
        <v>285</v>
      </c>
      <c r="Q1129" s="48" t="s">
        <v>286</v>
      </c>
      <c r="R1129" s="48" t="s">
        <v>538</v>
      </c>
      <c r="S1129" s="48" t="s">
        <v>477</v>
      </c>
      <c r="T1129" s="48" t="s">
        <v>1644</v>
      </c>
      <c r="U1129" s="48" t="s">
        <v>1645</v>
      </c>
      <c r="V1129" s="52"/>
    </row>
    <row r="1130" spans="1:22" ht="15" thickBot="1">
      <c r="A1130" s="48" t="s">
        <v>2197</v>
      </c>
      <c r="B1130" s="48" t="s">
        <v>20</v>
      </c>
      <c r="C1130" s="48" t="s">
        <v>74</v>
      </c>
      <c r="D1130" s="49" t="s">
        <v>75</v>
      </c>
      <c r="E1130" s="50">
        <v>0</v>
      </c>
      <c r="F1130" s="48" t="s">
        <v>543</v>
      </c>
      <c r="G1130" s="48" t="s">
        <v>544</v>
      </c>
      <c r="H1130" s="48" t="s">
        <v>125</v>
      </c>
      <c r="I1130" s="48" t="s">
        <v>545</v>
      </c>
      <c r="J1130" s="51"/>
      <c r="K1130" s="51"/>
      <c r="L1130" s="48" t="s">
        <v>80</v>
      </c>
      <c r="M1130" s="48" t="s">
        <v>81</v>
      </c>
      <c r="N1130" s="48" t="s">
        <v>249</v>
      </c>
      <c r="O1130" s="48" t="s">
        <v>250</v>
      </c>
      <c r="P1130" s="48" t="s">
        <v>285</v>
      </c>
      <c r="Q1130" s="48" t="s">
        <v>286</v>
      </c>
      <c r="R1130" s="48" t="s">
        <v>538</v>
      </c>
      <c r="S1130" s="48" t="s">
        <v>477</v>
      </c>
      <c r="T1130" s="48" t="s">
        <v>546</v>
      </c>
      <c r="U1130" s="48" t="s">
        <v>547</v>
      </c>
      <c r="V1130" s="52"/>
    </row>
    <row r="1131" spans="1:22" ht="15" thickBot="1">
      <c r="A1131" s="48" t="s">
        <v>2198</v>
      </c>
      <c r="B1131" s="48" t="s">
        <v>20</v>
      </c>
      <c r="C1131" s="48" t="s">
        <v>74</v>
      </c>
      <c r="D1131" s="49" t="s">
        <v>75</v>
      </c>
      <c r="E1131" s="50">
        <v>0</v>
      </c>
      <c r="F1131" s="48" t="s">
        <v>543</v>
      </c>
      <c r="G1131" s="48" t="s">
        <v>544</v>
      </c>
      <c r="H1131" s="48" t="s">
        <v>125</v>
      </c>
      <c r="I1131" s="48" t="s">
        <v>545</v>
      </c>
      <c r="J1131" s="51"/>
      <c r="K1131" s="51"/>
      <c r="L1131" s="48" t="s">
        <v>80</v>
      </c>
      <c r="M1131" s="48" t="s">
        <v>81</v>
      </c>
      <c r="N1131" s="48" t="s">
        <v>249</v>
      </c>
      <c r="O1131" s="48" t="s">
        <v>250</v>
      </c>
      <c r="P1131" s="48" t="s">
        <v>285</v>
      </c>
      <c r="Q1131" s="48" t="s">
        <v>286</v>
      </c>
      <c r="R1131" s="48" t="s">
        <v>538</v>
      </c>
      <c r="S1131" s="48" t="s">
        <v>477</v>
      </c>
      <c r="T1131" s="48" t="s">
        <v>546</v>
      </c>
      <c r="U1131" s="48" t="s">
        <v>547</v>
      </c>
      <c r="V1131" s="52"/>
    </row>
    <row r="1132" spans="1:22" ht="15" thickBot="1">
      <c r="A1132" s="48" t="s">
        <v>2199</v>
      </c>
      <c r="B1132" s="48" t="s">
        <v>20</v>
      </c>
      <c r="C1132" s="48" t="s">
        <v>74</v>
      </c>
      <c r="D1132" s="49" t="s">
        <v>75</v>
      </c>
      <c r="E1132" s="50">
        <v>0</v>
      </c>
      <c r="F1132" s="48" t="s">
        <v>549</v>
      </c>
      <c r="G1132" s="48" t="s">
        <v>550</v>
      </c>
      <c r="H1132" s="48" t="s">
        <v>95</v>
      </c>
      <c r="I1132" s="48" t="s">
        <v>551</v>
      </c>
      <c r="J1132" s="51"/>
      <c r="K1132" s="51"/>
      <c r="L1132" s="48" t="s">
        <v>80</v>
      </c>
      <c r="M1132" s="48" t="s">
        <v>81</v>
      </c>
      <c r="N1132" s="48" t="s">
        <v>249</v>
      </c>
      <c r="O1132" s="48" t="s">
        <v>250</v>
      </c>
      <c r="P1132" s="48" t="s">
        <v>285</v>
      </c>
      <c r="Q1132" s="48" t="s">
        <v>286</v>
      </c>
      <c r="R1132" s="48" t="s">
        <v>552</v>
      </c>
      <c r="S1132" s="48" t="s">
        <v>553</v>
      </c>
      <c r="T1132" s="48" t="s">
        <v>554</v>
      </c>
      <c r="U1132" s="48" t="s">
        <v>553</v>
      </c>
      <c r="V1132" s="52"/>
    </row>
    <row r="1133" spans="1:22" ht="15" thickBot="1">
      <c r="A1133" s="48" t="s">
        <v>1649</v>
      </c>
      <c r="B1133" s="48" t="s">
        <v>20</v>
      </c>
      <c r="C1133" s="48" t="s">
        <v>74</v>
      </c>
      <c r="D1133" s="49" t="s">
        <v>75</v>
      </c>
      <c r="E1133" s="53">
        <v>19809.03</v>
      </c>
      <c r="F1133" s="48" t="s">
        <v>557</v>
      </c>
      <c r="G1133" s="48" t="s">
        <v>558</v>
      </c>
      <c r="H1133" s="48" t="s">
        <v>95</v>
      </c>
      <c r="I1133" s="48" t="s">
        <v>551</v>
      </c>
      <c r="J1133" s="51"/>
      <c r="K1133" s="51"/>
      <c r="L1133" s="48" t="s">
        <v>80</v>
      </c>
      <c r="M1133" s="48" t="s">
        <v>81</v>
      </c>
      <c r="N1133" s="48" t="s">
        <v>249</v>
      </c>
      <c r="O1133" s="48" t="s">
        <v>250</v>
      </c>
      <c r="P1133" s="48" t="s">
        <v>285</v>
      </c>
      <c r="Q1133" s="48" t="s">
        <v>286</v>
      </c>
      <c r="R1133" s="48" t="s">
        <v>552</v>
      </c>
      <c r="S1133" s="48" t="s">
        <v>553</v>
      </c>
      <c r="T1133" s="48" t="s">
        <v>554</v>
      </c>
      <c r="U1133" s="48" t="s">
        <v>553</v>
      </c>
      <c r="V1133" s="52"/>
    </row>
    <row r="1134" spans="1:22" ht="15" thickBot="1">
      <c r="A1134" s="48" t="s">
        <v>2200</v>
      </c>
      <c r="B1134" s="48" t="s">
        <v>20</v>
      </c>
      <c r="C1134" s="48" t="s">
        <v>74</v>
      </c>
      <c r="D1134" s="49" t="s">
        <v>75</v>
      </c>
      <c r="E1134" s="53">
        <v>17249.5</v>
      </c>
      <c r="F1134" s="48" t="s">
        <v>557</v>
      </c>
      <c r="G1134" s="48" t="s">
        <v>558</v>
      </c>
      <c r="H1134" s="48" t="s">
        <v>95</v>
      </c>
      <c r="I1134" s="48" t="s">
        <v>551</v>
      </c>
      <c r="J1134" s="51"/>
      <c r="K1134" s="51"/>
      <c r="L1134" s="48" t="s">
        <v>80</v>
      </c>
      <c r="M1134" s="48" t="s">
        <v>81</v>
      </c>
      <c r="N1134" s="48" t="s">
        <v>249</v>
      </c>
      <c r="O1134" s="48" t="s">
        <v>250</v>
      </c>
      <c r="P1134" s="48" t="s">
        <v>285</v>
      </c>
      <c r="Q1134" s="48" t="s">
        <v>286</v>
      </c>
      <c r="R1134" s="48" t="s">
        <v>552</v>
      </c>
      <c r="S1134" s="48" t="s">
        <v>553</v>
      </c>
      <c r="T1134" s="48" t="s">
        <v>554</v>
      </c>
      <c r="U1134" s="48" t="s">
        <v>553</v>
      </c>
      <c r="V1134" s="52"/>
    </row>
    <row r="1135" spans="1:22" ht="15" thickBot="1">
      <c r="A1135" s="48" t="s">
        <v>2201</v>
      </c>
      <c r="B1135" s="48" t="s">
        <v>20</v>
      </c>
      <c r="C1135" s="48" t="s">
        <v>74</v>
      </c>
      <c r="D1135" s="49" t="s">
        <v>75</v>
      </c>
      <c r="E1135" s="53">
        <v>48841.15</v>
      </c>
      <c r="F1135" s="48" t="s">
        <v>560</v>
      </c>
      <c r="G1135" s="48" t="s">
        <v>561</v>
      </c>
      <c r="H1135" s="48" t="s">
        <v>95</v>
      </c>
      <c r="I1135" s="48" t="s">
        <v>551</v>
      </c>
      <c r="J1135" s="51"/>
      <c r="K1135" s="51"/>
      <c r="L1135" s="48" t="s">
        <v>80</v>
      </c>
      <c r="M1135" s="48" t="s">
        <v>81</v>
      </c>
      <c r="N1135" s="48" t="s">
        <v>249</v>
      </c>
      <c r="O1135" s="48" t="s">
        <v>250</v>
      </c>
      <c r="P1135" s="48" t="s">
        <v>285</v>
      </c>
      <c r="Q1135" s="48" t="s">
        <v>286</v>
      </c>
      <c r="R1135" s="48" t="s">
        <v>552</v>
      </c>
      <c r="S1135" s="48" t="s">
        <v>553</v>
      </c>
      <c r="T1135" s="48" t="s">
        <v>554</v>
      </c>
      <c r="U1135" s="48" t="s">
        <v>553</v>
      </c>
      <c r="V1135" s="52"/>
    </row>
    <row r="1136" spans="1:22" ht="15" thickBot="1">
      <c r="A1136" s="48" t="s">
        <v>2202</v>
      </c>
      <c r="B1136" s="48" t="s">
        <v>20</v>
      </c>
      <c r="C1136" s="48" t="s">
        <v>74</v>
      </c>
      <c r="D1136" s="49" t="s">
        <v>75</v>
      </c>
      <c r="E1136" s="53">
        <v>29686.57</v>
      </c>
      <c r="F1136" s="48" t="s">
        <v>560</v>
      </c>
      <c r="G1136" s="48" t="s">
        <v>561</v>
      </c>
      <c r="H1136" s="48" t="s">
        <v>95</v>
      </c>
      <c r="I1136" s="48" t="s">
        <v>551</v>
      </c>
      <c r="J1136" s="51"/>
      <c r="K1136" s="51"/>
      <c r="L1136" s="48" t="s">
        <v>80</v>
      </c>
      <c r="M1136" s="48" t="s">
        <v>81</v>
      </c>
      <c r="N1136" s="48" t="s">
        <v>249</v>
      </c>
      <c r="O1136" s="48" t="s">
        <v>250</v>
      </c>
      <c r="P1136" s="48" t="s">
        <v>285</v>
      </c>
      <c r="Q1136" s="48" t="s">
        <v>286</v>
      </c>
      <c r="R1136" s="48" t="s">
        <v>552</v>
      </c>
      <c r="S1136" s="48" t="s">
        <v>553</v>
      </c>
      <c r="T1136" s="48" t="s">
        <v>554</v>
      </c>
      <c r="U1136" s="48" t="s">
        <v>553</v>
      </c>
      <c r="V1136" s="52"/>
    </row>
    <row r="1137" spans="1:22" ht="15" thickBot="1">
      <c r="A1137" s="48" t="s">
        <v>2203</v>
      </c>
      <c r="B1137" s="48" t="s">
        <v>20</v>
      </c>
      <c r="C1137" s="48" t="s">
        <v>74</v>
      </c>
      <c r="D1137" s="49" t="s">
        <v>75</v>
      </c>
      <c r="E1137" s="53">
        <v>42115.6</v>
      </c>
      <c r="F1137" s="48" t="s">
        <v>560</v>
      </c>
      <c r="G1137" s="48" t="s">
        <v>561</v>
      </c>
      <c r="H1137" s="48" t="s">
        <v>95</v>
      </c>
      <c r="I1137" s="48" t="s">
        <v>551</v>
      </c>
      <c r="J1137" s="51"/>
      <c r="K1137" s="51"/>
      <c r="L1137" s="48" t="s">
        <v>80</v>
      </c>
      <c r="M1137" s="48" t="s">
        <v>81</v>
      </c>
      <c r="N1137" s="48" t="s">
        <v>249</v>
      </c>
      <c r="O1137" s="48" t="s">
        <v>250</v>
      </c>
      <c r="P1137" s="48" t="s">
        <v>285</v>
      </c>
      <c r="Q1137" s="48" t="s">
        <v>286</v>
      </c>
      <c r="R1137" s="48" t="s">
        <v>552</v>
      </c>
      <c r="S1137" s="48" t="s">
        <v>553</v>
      </c>
      <c r="T1137" s="48" t="s">
        <v>554</v>
      </c>
      <c r="U1137" s="48" t="s">
        <v>553</v>
      </c>
      <c r="V1137" s="52"/>
    </row>
    <row r="1138" spans="1:22" ht="15" thickBot="1">
      <c r="A1138" s="48" t="s">
        <v>2204</v>
      </c>
      <c r="B1138" s="48" t="s">
        <v>20</v>
      </c>
      <c r="C1138" s="48" t="s">
        <v>74</v>
      </c>
      <c r="D1138" s="49" t="s">
        <v>75</v>
      </c>
      <c r="E1138" s="53">
        <v>37966.21</v>
      </c>
      <c r="F1138" s="48" t="s">
        <v>1859</v>
      </c>
      <c r="G1138" s="48" t="s">
        <v>2205</v>
      </c>
      <c r="H1138" s="48" t="s">
        <v>95</v>
      </c>
      <c r="I1138" s="48" t="s">
        <v>551</v>
      </c>
      <c r="J1138" s="51"/>
      <c r="K1138" s="51"/>
      <c r="L1138" s="48" t="s">
        <v>80</v>
      </c>
      <c r="M1138" s="48" t="s">
        <v>81</v>
      </c>
      <c r="N1138" s="48" t="s">
        <v>249</v>
      </c>
      <c r="O1138" s="48" t="s">
        <v>250</v>
      </c>
      <c r="P1138" s="48" t="s">
        <v>285</v>
      </c>
      <c r="Q1138" s="48" t="s">
        <v>286</v>
      </c>
      <c r="R1138" s="48" t="s">
        <v>552</v>
      </c>
      <c r="S1138" s="48" t="s">
        <v>553</v>
      </c>
      <c r="T1138" s="48" t="s">
        <v>554</v>
      </c>
      <c r="U1138" s="48" t="s">
        <v>553</v>
      </c>
      <c r="V1138" s="52"/>
    </row>
    <row r="1139" spans="1:22" ht="15" thickBot="1">
      <c r="A1139" s="48" t="s">
        <v>2206</v>
      </c>
      <c r="B1139" s="48" t="s">
        <v>20</v>
      </c>
      <c r="C1139" s="48" t="s">
        <v>74</v>
      </c>
      <c r="D1139" s="49" t="s">
        <v>75</v>
      </c>
      <c r="E1139" s="53">
        <v>129115.5</v>
      </c>
      <c r="F1139" s="48" t="s">
        <v>76</v>
      </c>
      <c r="G1139" s="48" t="s">
        <v>2207</v>
      </c>
      <c r="H1139" s="48" t="s">
        <v>839</v>
      </c>
      <c r="I1139" s="48" t="s">
        <v>832</v>
      </c>
      <c r="J1139" s="51"/>
      <c r="K1139" s="51"/>
      <c r="L1139" s="48" t="s">
        <v>80</v>
      </c>
      <c r="M1139" s="48" t="s">
        <v>81</v>
      </c>
      <c r="N1139" s="48" t="s">
        <v>249</v>
      </c>
      <c r="O1139" s="48" t="s">
        <v>250</v>
      </c>
      <c r="P1139" s="48" t="s">
        <v>285</v>
      </c>
      <c r="Q1139" s="48" t="s">
        <v>286</v>
      </c>
      <c r="R1139" s="48" t="s">
        <v>572</v>
      </c>
      <c r="S1139" s="48" t="s">
        <v>573</v>
      </c>
      <c r="T1139" s="48" t="s">
        <v>2208</v>
      </c>
      <c r="U1139" s="48" t="s">
        <v>2209</v>
      </c>
      <c r="V1139" s="52"/>
    </row>
    <row r="1140" spans="1:22" ht="15" thickBot="1">
      <c r="A1140" s="48" t="s">
        <v>2210</v>
      </c>
      <c r="B1140" s="48" t="s">
        <v>20</v>
      </c>
      <c r="C1140" s="48" t="s">
        <v>74</v>
      </c>
      <c r="D1140" s="49" t="s">
        <v>75</v>
      </c>
      <c r="E1140" s="53">
        <v>171802.86</v>
      </c>
      <c r="F1140" s="48" t="s">
        <v>76</v>
      </c>
      <c r="G1140" s="48" t="s">
        <v>571</v>
      </c>
      <c r="H1140" s="48" t="s">
        <v>78</v>
      </c>
      <c r="I1140" s="48" t="s">
        <v>130</v>
      </c>
      <c r="J1140" s="51"/>
      <c r="K1140" s="51"/>
      <c r="L1140" s="48" t="s">
        <v>80</v>
      </c>
      <c r="M1140" s="48" t="s">
        <v>81</v>
      </c>
      <c r="N1140" s="48" t="s">
        <v>249</v>
      </c>
      <c r="O1140" s="48" t="s">
        <v>250</v>
      </c>
      <c r="P1140" s="48" t="s">
        <v>285</v>
      </c>
      <c r="Q1140" s="48" t="s">
        <v>286</v>
      </c>
      <c r="R1140" s="48" t="s">
        <v>572</v>
      </c>
      <c r="S1140" s="48" t="s">
        <v>573</v>
      </c>
      <c r="T1140" s="48" t="s">
        <v>574</v>
      </c>
      <c r="U1140" s="48" t="s">
        <v>575</v>
      </c>
      <c r="V1140" s="52"/>
    </row>
    <row r="1141" spans="1:22" ht="15" thickBot="1">
      <c r="A1141" s="48" t="s">
        <v>2211</v>
      </c>
      <c r="B1141" s="48" t="s">
        <v>20</v>
      </c>
      <c r="C1141" s="48" t="s">
        <v>74</v>
      </c>
      <c r="D1141" s="49" t="s">
        <v>75</v>
      </c>
      <c r="E1141" s="50">
        <v>0</v>
      </c>
      <c r="F1141" s="48" t="s">
        <v>76</v>
      </c>
      <c r="G1141" s="48" t="s">
        <v>577</v>
      </c>
      <c r="H1141" s="48" t="s">
        <v>258</v>
      </c>
      <c r="I1141" s="48" t="s">
        <v>1658</v>
      </c>
      <c r="J1141" s="51"/>
      <c r="K1141" s="51"/>
      <c r="L1141" s="48" t="s">
        <v>80</v>
      </c>
      <c r="M1141" s="48" t="s">
        <v>81</v>
      </c>
      <c r="N1141" s="48" t="s">
        <v>249</v>
      </c>
      <c r="O1141" s="48" t="s">
        <v>250</v>
      </c>
      <c r="P1141" s="48" t="s">
        <v>285</v>
      </c>
      <c r="Q1141" s="48" t="s">
        <v>286</v>
      </c>
      <c r="R1141" s="48" t="s">
        <v>572</v>
      </c>
      <c r="S1141" s="48" t="s">
        <v>573</v>
      </c>
      <c r="T1141" s="48" t="s">
        <v>578</v>
      </c>
      <c r="U1141" s="48" t="s">
        <v>579</v>
      </c>
      <c r="V1141" s="52"/>
    </row>
    <row r="1142" spans="1:22" ht="15" thickBot="1">
      <c r="A1142" s="48" t="s">
        <v>2212</v>
      </c>
      <c r="B1142" s="48" t="s">
        <v>20</v>
      </c>
      <c r="C1142" s="48" t="s">
        <v>74</v>
      </c>
      <c r="D1142" s="49" t="s">
        <v>75</v>
      </c>
      <c r="E1142" s="50">
        <v>0</v>
      </c>
      <c r="F1142" s="48" t="s">
        <v>76</v>
      </c>
      <c r="G1142" s="48" t="s">
        <v>577</v>
      </c>
      <c r="H1142" s="48" t="s">
        <v>258</v>
      </c>
      <c r="I1142" s="48" t="s">
        <v>520</v>
      </c>
      <c r="J1142" s="51"/>
      <c r="K1142" s="51"/>
      <c r="L1142" s="48" t="s">
        <v>80</v>
      </c>
      <c r="M1142" s="48" t="s">
        <v>81</v>
      </c>
      <c r="N1142" s="48" t="s">
        <v>249</v>
      </c>
      <c r="O1142" s="48" t="s">
        <v>250</v>
      </c>
      <c r="P1142" s="48" t="s">
        <v>285</v>
      </c>
      <c r="Q1142" s="48" t="s">
        <v>286</v>
      </c>
      <c r="R1142" s="48" t="s">
        <v>572</v>
      </c>
      <c r="S1142" s="48" t="s">
        <v>573</v>
      </c>
      <c r="T1142" s="48" t="s">
        <v>578</v>
      </c>
      <c r="U1142" s="48" t="s">
        <v>579</v>
      </c>
      <c r="V1142" s="52"/>
    </row>
    <row r="1143" spans="1:22" ht="15" thickBot="1">
      <c r="A1143" s="48" t="s">
        <v>2213</v>
      </c>
      <c r="B1143" s="48" t="s">
        <v>20</v>
      </c>
      <c r="C1143" s="48" t="s">
        <v>74</v>
      </c>
      <c r="D1143" s="49" t="s">
        <v>75</v>
      </c>
      <c r="E1143" s="50">
        <v>0</v>
      </c>
      <c r="F1143" s="48" t="s">
        <v>76</v>
      </c>
      <c r="G1143" s="48" t="s">
        <v>577</v>
      </c>
      <c r="H1143" s="48" t="s">
        <v>506</v>
      </c>
      <c r="I1143" s="48" t="s">
        <v>581</v>
      </c>
      <c r="J1143" s="51"/>
      <c r="K1143" s="51"/>
      <c r="L1143" s="48" t="s">
        <v>80</v>
      </c>
      <c r="M1143" s="48" t="s">
        <v>81</v>
      </c>
      <c r="N1143" s="48" t="s">
        <v>249</v>
      </c>
      <c r="O1143" s="48" t="s">
        <v>250</v>
      </c>
      <c r="P1143" s="48" t="s">
        <v>285</v>
      </c>
      <c r="Q1143" s="48" t="s">
        <v>286</v>
      </c>
      <c r="R1143" s="48" t="s">
        <v>572</v>
      </c>
      <c r="S1143" s="48" t="s">
        <v>573</v>
      </c>
      <c r="T1143" s="48" t="s">
        <v>578</v>
      </c>
      <c r="U1143" s="48" t="s">
        <v>579</v>
      </c>
      <c r="V1143" s="52"/>
    </row>
    <row r="1144" spans="1:22" ht="15" thickBot="1">
      <c r="A1144" s="48" t="s">
        <v>2214</v>
      </c>
      <c r="B1144" s="48" t="s">
        <v>20</v>
      </c>
      <c r="C1144" s="48" t="s">
        <v>74</v>
      </c>
      <c r="D1144" s="49" t="s">
        <v>75</v>
      </c>
      <c r="E1144" s="53">
        <v>154352.71</v>
      </c>
      <c r="F1144" s="48" t="s">
        <v>76</v>
      </c>
      <c r="G1144" s="48" t="s">
        <v>583</v>
      </c>
      <c r="H1144" s="48" t="s">
        <v>258</v>
      </c>
      <c r="I1144" s="48" t="s">
        <v>1056</v>
      </c>
      <c r="J1144" s="51"/>
      <c r="K1144" s="51"/>
      <c r="L1144" s="48" t="s">
        <v>80</v>
      </c>
      <c r="M1144" s="48" t="s">
        <v>81</v>
      </c>
      <c r="N1144" s="48" t="s">
        <v>249</v>
      </c>
      <c r="O1144" s="48" t="s">
        <v>250</v>
      </c>
      <c r="P1144" s="48" t="s">
        <v>285</v>
      </c>
      <c r="Q1144" s="48" t="s">
        <v>286</v>
      </c>
      <c r="R1144" s="48" t="s">
        <v>572</v>
      </c>
      <c r="S1144" s="48" t="s">
        <v>573</v>
      </c>
      <c r="T1144" s="48" t="s">
        <v>584</v>
      </c>
      <c r="U1144" s="48" t="s">
        <v>585</v>
      </c>
      <c r="V1144" s="52"/>
    </row>
    <row r="1145" spans="1:22" ht="15" thickBot="1">
      <c r="A1145" s="48" t="s">
        <v>2215</v>
      </c>
      <c r="B1145" s="48" t="s">
        <v>20</v>
      </c>
      <c r="C1145" s="48" t="s">
        <v>74</v>
      </c>
      <c r="D1145" s="49" t="s">
        <v>75</v>
      </c>
      <c r="E1145" s="50">
        <v>0</v>
      </c>
      <c r="F1145" s="48" t="s">
        <v>76</v>
      </c>
      <c r="G1145" s="48" t="s">
        <v>583</v>
      </c>
      <c r="H1145" s="48" t="s">
        <v>258</v>
      </c>
      <c r="I1145" s="48" t="s">
        <v>2216</v>
      </c>
      <c r="J1145" s="51"/>
      <c r="K1145" s="51"/>
      <c r="L1145" s="48" t="s">
        <v>80</v>
      </c>
      <c r="M1145" s="48" t="s">
        <v>81</v>
      </c>
      <c r="N1145" s="48" t="s">
        <v>249</v>
      </c>
      <c r="O1145" s="48" t="s">
        <v>250</v>
      </c>
      <c r="P1145" s="48" t="s">
        <v>285</v>
      </c>
      <c r="Q1145" s="48" t="s">
        <v>286</v>
      </c>
      <c r="R1145" s="48" t="s">
        <v>572</v>
      </c>
      <c r="S1145" s="48" t="s">
        <v>573</v>
      </c>
      <c r="T1145" s="48" t="s">
        <v>584</v>
      </c>
      <c r="U1145" s="48" t="s">
        <v>585</v>
      </c>
      <c r="V1145" s="52"/>
    </row>
    <row r="1146" spans="1:22" ht="15" thickBot="1">
      <c r="A1146" s="48" t="s">
        <v>590</v>
      </c>
      <c r="B1146" s="48" t="s">
        <v>20</v>
      </c>
      <c r="C1146" s="48" t="s">
        <v>74</v>
      </c>
      <c r="D1146" s="49" t="s">
        <v>75</v>
      </c>
      <c r="E1146" s="53">
        <v>68621.460000000006</v>
      </c>
      <c r="F1146" s="48" t="s">
        <v>2217</v>
      </c>
      <c r="G1146" s="48" t="s">
        <v>2218</v>
      </c>
      <c r="H1146" s="48" t="s">
        <v>113</v>
      </c>
      <c r="I1146" s="48" t="s">
        <v>130</v>
      </c>
      <c r="J1146" s="51"/>
      <c r="K1146" s="51"/>
      <c r="L1146" s="48" t="s">
        <v>80</v>
      </c>
      <c r="M1146" s="48" t="s">
        <v>81</v>
      </c>
      <c r="N1146" s="48" t="s">
        <v>249</v>
      </c>
      <c r="O1146" s="48" t="s">
        <v>250</v>
      </c>
      <c r="P1146" s="48" t="s">
        <v>285</v>
      </c>
      <c r="Q1146" s="48" t="s">
        <v>286</v>
      </c>
      <c r="R1146" s="48" t="s">
        <v>572</v>
      </c>
      <c r="S1146" s="48" t="s">
        <v>573</v>
      </c>
      <c r="T1146" s="48" t="s">
        <v>593</v>
      </c>
      <c r="U1146" s="48" t="s">
        <v>594</v>
      </c>
      <c r="V1146" s="52"/>
    </row>
    <row r="1147" spans="1:22" ht="15" thickBot="1">
      <c r="A1147" s="48" t="s">
        <v>2219</v>
      </c>
      <c r="B1147" s="48" t="s">
        <v>20</v>
      </c>
      <c r="C1147" s="48" t="s">
        <v>74</v>
      </c>
      <c r="D1147" s="49" t="s">
        <v>75</v>
      </c>
      <c r="E1147" s="53">
        <v>15681.53</v>
      </c>
      <c r="F1147" s="48" t="s">
        <v>591</v>
      </c>
      <c r="G1147" s="48" t="s">
        <v>592</v>
      </c>
      <c r="H1147" s="48" t="s">
        <v>95</v>
      </c>
      <c r="I1147" s="48" t="s">
        <v>130</v>
      </c>
      <c r="J1147" s="51"/>
      <c r="K1147" s="51"/>
      <c r="L1147" s="48" t="s">
        <v>80</v>
      </c>
      <c r="M1147" s="48" t="s">
        <v>81</v>
      </c>
      <c r="N1147" s="48" t="s">
        <v>249</v>
      </c>
      <c r="O1147" s="48" t="s">
        <v>250</v>
      </c>
      <c r="P1147" s="48" t="s">
        <v>285</v>
      </c>
      <c r="Q1147" s="48" t="s">
        <v>286</v>
      </c>
      <c r="R1147" s="48" t="s">
        <v>572</v>
      </c>
      <c r="S1147" s="48" t="s">
        <v>573</v>
      </c>
      <c r="T1147" s="48" t="s">
        <v>593</v>
      </c>
      <c r="U1147" s="48" t="s">
        <v>594</v>
      </c>
      <c r="V1147" s="52"/>
    </row>
    <row r="1148" spans="1:22" ht="15" thickBot="1">
      <c r="A1148" s="48" t="s">
        <v>2220</v>
      </c>
      <c r="B1148" s="48" t="s">
        <v>20</v>
      </c>
      <c r="C1148" s="48" t="s">
        <v>74</v>
      </c>
      <c r="D1148" s="49" t="s">
        <v>75</v>
      </c>
      <c r="E1148" s="53">
        <v>71658.28</v>
      </c>
      <c r="F1148" s="48" t="s">
        <v>596</v>
      </c>
      <c r="G1148" s="48" t="s">
        <v>597</v>
      </c>
      <c r="H1148" s="48" t="s">
        <v>95</v>
      </c>
      <c r="I1148" s="48" t="s">
        <v>603</v>
      </c>
      <c r="J1148" s="48" t="s">
        <v>604</v>
      </c>
      <c r="K1148" s="51"/>
      <c r="L1148" s="48" t="s">
        <v>80</v>
      </c>
      <c r="M1148" s="48" t="s">
        <v>81</v>
      </c>
      <c r="N1148" s="48" t="s">
        <v>249</v>
      </c>
      <c r="O1148" s="48" t="s">
        <v>250</v>
      </c>
      <c r="P1148" s="48" t="s">
        <v>285</v>
      </c>
      <c r="Q1148" s="48" t="s">
        <v>286</v>
      </c>
      <c r="R1148" s="48" t="s">
        <v>572</v>
      </c>
      <c r="S1148" s="48" t="s">
        <v>573</v>
      </c>
      <c r="T1148" s="48" t="s">
        <v>600</v>
      </c>
      <c r="U1148" s="48" t="s">
        <v>601</v>
      </c>
      <c r="V1148" s="52"/>
    </row>
    <row r="1149" spans="1:22" ht="15" thickBot="1">
      <c r="A1149" s="48" t="s">
        <v>2221</v>
      </c>
      <c r="B1149" s="48" t="s">
        <v>20</v>
      </c>
      <c r="C1149" s="48" t="s">
        <v>74</v>
      </c>
      <c r="D1149" s="49" t="s">
        <v>75</v>
      </c>
      <c r="E1149" s="50">
        <v>0</v>
      </c>
      <c r="F1149" s="48" t="s">
        <v>606</v>
      </c>
      <c r="G1149" s="48" t="s">
        <v>607</v>
      </c>
      <c r="H1149" s="48" t="s">
        <v>113</v>
      </c>
      <c r="I1149" s="48" t="s">
        <v>603</v>
      </c>
      <c r="J1149" s="48" t="s">
        <v>609</v>
      </c>
      <c r="K1149" s="51"/>
      <c r="L1149" s="48" t="s">
        <v>80</v>
      </c>
      <c r="M1149" s="48" t="s">
        <v>81</v>
      </c>
      <c r="N1149" s="48" t="s">
        <v>249</v>
      </c>
      <c r="O1149" s="48" t="s">
        <v>250</v>
      </c>
      <c r="P1149" s="48" t="s">
        <v>285</v>
      </c>
      <c r="Q1149" s="48" t="s">
        <v>286</v>
      </c>
      <c r="R1149" s="48" t="s">
        <v>572</v>
      </c>
      <c r="S1149" s="48" t="s">
        <v>573</v>
      </c>
      <c r="T1149" s="48" t="s">
        <v>610</v>
      </c>
      <c r="U1149" s="48" t="s">
        <v>611</v>
      </c>
      <c r="V1149" s="52"/>
    </row>
    <row r="1150" spans="1:22" ht="15" thickBot="1">
      <c r="A1150" s="48" t="s">
        <v>2222</v>
      </c>
      <c r="B1150" s="48" t="s">
        <v>20</v>
      </c>
      <c r="C1150" s="48" t="s">
        <v>74</v>
      </c>
      <c r="D1150" s="49" t="s">
        <v>75</v>
      </c>
      <c r="E1150" s="53">
        <v>125075.07</v>
      </c>
      <c r="F1150" s="48" t="s">
        <v>606</v>
      </c>
      <c r="G1150" s="48" t="s">
        <v>607</v>
      </c>
      <c r="H1150" s="48" t="s">
        <v>78</v>
      </c>
      <c r="I1150" s="48" t="s">
        <v>603</v>
      </c>
      <c r="J1150" s="48" t="s">
        <v>609</v>
      </c>
      <c r="K1150" s="51"/>
      <c r="L1150" s="48" t="s">
        <v>80</v>
      </c>
      <c r="M1150" s="48" t="s">
        <v>81</v>
      </c>
      <c r="N1150" s="48" t="s">
        <v>249</v>
      </c>
      <c r="O1150" s="48" t="s">
        <v>250</v>
      </c>
      <c r="P1150" s="48" t="s">
        <v>285</v>
      </c>
      <c r="Q1150" s="48" t="s">
        <v>286</v>
      </c>
      <c r="R1150" s="48" t="s">
        <v>572</v>
      </c>
      <c r="S1150" s="48" t="s">
        <v>573</v>
      </c>
      <c r="T1150" s="48" t="s">
        <v>610</v>
      </c>
      <c r="U1150" s="48" t="s">
        <v>611</v>
      </c>
      <c r="V1150" s="52"/>
    </row>
    <row r="1151" spans="1:22" ht="15" thickBot="1">
      <c r="A1151" s="48" t="s">
        <v>2223</v>
      </c>
      <c r="B1151" s="48" t="s">
        <v>20</v>
      </c>
      <c r="C1151" s="48" t="s">
        <v>74</v>
      </c>
      <c r="D1151" s="49" t="s">
        <v>75</v>
      </c>
      <c r="E1151" s="53">
        <v>89491.36</v>
      </c>
      <c r="F1151" s="48" t="s">
        <v>606</v>
      </c>
      <c r="G1151" s="48" t="s">
        <v>613</v>
      </c>
      <c r="H1151" s="48" t="s">
        <v>95</v>
      </c>
      <c r="I1151" s="48" t="s">
        <v>608</v>
      </c>
      <c r="J1151" s="48" t="s">
        <v>614</v>
      </c>
      <c r="K1151" s="51"/>
      <c r="L1151" s="48" t="s">
        <v>80</v>
      </c>
      <c r="M1151" s="48" t="s">
        <v>81</v>
      </c>
      <c r="N1151" s="48" t="s">
        <v>249</v>
      </c>
      <c r="O1151" s="48" t="s">
        <v>250</v>
      </c>
      <c r="P1151" s="48" t="s">
        <v>285</v>
      </c>
      <c r="Q1151" s="48" t="s">
        <v>286</v>
      </c>
      <c r="R1151" s="48" t="s">
        <v>572</v>
      </c>
      <c r="S1151" s="48" t="s">
        <v>573</v>
      </c>
      <c r="T1151" s="48" t="s">
        <v>610</v>
      </c>
      <c r="U1151" s="48" t="s">
        <v>611</v>
      </c>
      <c r="V1151" s="52"/>
    </row>
    <row r="1152" spans="1:22" ht="15" thickBot="1">
      <c r="A1152" s="48" t="s">
        <v>2224</v>
      </c>
      <c r="B1152" s="48" t="s">
        <v>20</v>
      </c>
      <c r="C1152" s="48" t="s">
        <v>74</v>
      </c>
      <c r="D1152" s="49" t="s">
        <v>75</v>
      </c>
      <c r="E1152" s="53">
        <v>68205.460000000006</v>
      </c>
      <c r="F1152" s="48" t="s">
        <v>606</v>
      </c>
      <c r="G1152" s="48" t="s">
        <v>613</v>
      </c>
      <c r="H1152" s="48" t="s">
        <v>95</v>
      </c>
      <c r="I1152" s="48" t="s">
        <v>603</v>
      </c>
      <c r="J1152" s="48" t="s">
        <v>614</v>
      </c>
      <c r="K1152" s="51"/>
      <c r="L1152" s="48" t="s">
        <v>80</v>
      </c>
      <c r="M1152" s="48" t="s">
        <v>81</v>
      </c>
      <c r="N1152" s="48" t="s">
        <v>249</v>
      </c>
      <c r="O1152" s="48" t="s">
        <v>250</v>
      </c>
      <c r="P1152" s="48" t="s">
        <v>285</v>
      </c>
      <c r="Q1152" s="48" t="s">
        <v>286</v>
      </c>
      <c r="R1152" s="48" t="s">
        <v>572</v>
      </c>
      <c r="S1152" s="48" t="s">
        <v>573</v>
      </c>
      <c r="T1152" s="48" t="s">
        <v>610</v>
      </c>
      <c r="U1152" s="48" t="s">
        <v>611</v>
      </c>
      <c r="V1152" s="52"/>
    </row>
    <row r="1153" spans="1:22" ht="15" thickBot="1">
      <c r="A1153" s="48" t="s">
        <v>2225</v>
      </c>
      <c r="B1153" s="48" t="s">
        <v>20</v>
      </c>
      <c r="C1153" s="48" t="s">
        <v>74</v>
      </c>
      <c r="D1153" s="49" t="s">
        <v>75</v>
      </c>
      <c r="E1153" s="53">
        <v>142412.79999999999</v>
      </c>
      <c r="F1153" s="48" t="s">
        <v>76</v>
      </c>
      <c r="G1153" s="48" t="s">
        <v>616</v>
      </c>
      <c r="H1153" s="48" t="s">
        <v>258</v>
      </c>
      <c r="I1153" s="48" t="s">
        <v>617</v>
      </c>
      <c r="J1153" s="51"/>
      <c r="K1153" s="51"/>
      <c r="L1153" s="48" t="s">
        <v>80</v>
      </c>
      <c r="M1153" s="48" t="s">
        <v>81</v>
      </c>
      <c r="N1153" s="48" t="s">
        <v>249</v>
      </c>
      <c r="O1153" s="48" t="s">
        <v>250</v>
      </c>
      <c r="P1153" s="48" t="s">
        <v>285</v>
      </c>
      <c r="Q1153" s="48" t="s">
        <v>286</v>
      </c>
      <c r="R1153" s="48" t="s">
        <v>618</v>
      </c>
      <c r="S1153" s="48" t="s">
        <v>619</v>
      </c>
      <c r="T1153" s="48" t="s">
        <v>620</v>
      </c>
      <c r="U1153" s="48" t="s">
        <v>621</v>
      </c>
      <c r="V1153" s="52"/>
    </row>
    <row r="1154" spans="1:22" ht="15" thickBot="1">
      <c r="A1154" s="48" t="s">
        <v>2226</v>
      </c>
      <c r="B1154" s="48" t="s">
        <v>20</v>
      </c>
      <c r="C1154" s="48" t="s">
        <v>74</v>
      </c>
      <c r="D1154" s="49" t="s">
        <v>75</v>
      </c>
      <c r="E1154" s="53">
        <v>125872.17</v>
      </c>
      <c r="F1154" s="48" t="s">
        <v>76</v>
      </c>
      <c r="G1154" s="48" t="s">
        <v>616</v>
      </c>
      <c r="H1154" s="48" t="s">
        <v>258</v>
      </c>
      <c r="I1154" s="48" t="s">
        <v>2227</v>
      </c>
      <c r="J1154" s="51"/>
      <c r="K1154" s="51"/>
      <c r="L1154" s="48" t="s">
        <v>80</v>
      </c>
      <c r="M1154" s="48" t="s">
        <v>81</v>
      </c>
      <c r="N1154" s="48" t="s">
        <v>249</v>
      </c>
      <c r="O1154" s="48" t="s">
        <v>250</v>
      </c>
      <c r="P1154" s="48" t="s">
        <v>285</v>
      </c>
      <c r="Q1154" s="48" t="s">
        <v>286</v>
      </c>
      <c r="R1154" s="48" t="s">
        <v>618</v>
      </c>
      <c r="S1154" s="48" t="s">
        <v>619</v>
      </c>
      <c r="T1154" s="48" t="s">
        <v>620</v>
      </c>
      <c r="U1154" s="48" t="s">
        <v>621</v>
      </c>
      <c r="V1154" s="52"/>
    </row>
    <row r="1155" spans="1:22" ht="15" thickBot="1">
      <c r="A1155" s="48" t="s">
        <v>2228</v>
      </c>
      <c r="B1155" s="48" t="s">
        <v>20</v>
      </c>
      <c r="C1155" s="48" t="s">
        <v>74</v>
      </c>
      <c r="D1155" s="49" t="s">
        <v>75</v>
      </c>
      <c r="E1155" s="53">
        <v>142412.79999999999</v>
      </c>
      <c r="F1155" s="48" t="s">
        <v>76</v>
      </c>
      <c r="G1155" s="48" t="s">
        <v>624</v>
      </c>
      <c r="H1155" s="48" t="s">
        <v>258</v>
      </c>
      <c r="I1155" s="48" t="s">
        <v>625</v>
      </c>
      <c r="J1155" s="51"/>
      <c r="K1155" s="51"/>
      <c r="L1155" s="48" t="s">
        <v>80</v>
      </c>
      <c r="M1155" s="48" t="s">
        <v>81</v>
      </c>
      <c r="N1155" s="48" t="s">
        <v>249</v>
      </c>
      <c r="O1155" s="48" t="s">
        <v>250</v>
      </c>
      <c r="P1155" s="48" t="s">
        <v>285</v>
      </c>
      <c r="Q1155" s="48" t="s">
        <v>286</v>
      </c>
      <c r="R1155" s="48" t="s">
        <v>618</v>
      </c>
      <c r="S1155" s="48" t="s">
        <v>619</v>
      </c>
      <c r="T1155" s="48" t="s">
        <v>626</v>
      </c>
      <c r="U1155" s="48" t="s">
        <v>619</v>
      </c>
      <c r="V1155" s="52"/>
    </row>
    <row r="1156" spans="1:22" ht="15" thickBot="1">
      <c r="A1156" s="48" t="s">
        <v>2229</v>
      </c>
      <c r="B1156" s="48" t="s">
        <v>20</v>
      </c>
      <c r="C1156" s="48" t="s">
        <v>74</v>
      </c>
      <c r="D1156" s="49" t="s">
        <v>75</v>
      </c>
      <c r="E1156" s="50">
        <v>153363</v>
      </c>
      <c r="F1156" s="48" t="s">
        <v>76</v>
      </c>
      <c r="G1156" s="48" t="s">
        <v>624</v>
      </c>
      <c r="H1156" s="48" t="s">
        <v>258</v>
      </c>
      <c r="I1156" s="48" t="s">
        <v>625</v>
      </c>
      <c r="J1156" s="51"/>
      <c r="K1156" s="51"/>
      <c r="L1156" s="48" t="s">
        <v>80</v>
      </c>
      <c r="M1156" s="48" t="s">
        <v>81</v>
      </c>
      <c r="N1156" s="48" t="s">
        <v>249</v>
      </c>
      <c r="O1156" s="48" t="s">
        <v>250</v>
      </c>
      <c r="P1156" s="48" t="s">
        <v>285</v>
      </c>
      <c r="Q1156" s="48" t="s">
        <v>286</v>
      </c>
      <c r="R1156" s="48" t="s">
        <v>618</v>
      </c>
      <c r="S1156" s="48" t="s">
        <v>619</v>
      </c>
      <c r="T1156" s="48" t="s">
        <v>626</v>
      </c>
      <c r="U1156" s="48" t="s">
        <v>619</v>
      </c>
      <c r="V1156" s="52"/>
    </row>
    <row r="1157" spans="1:22" ht="15" thickBot="1">
      <c r="A1157" s="48" t="s">
        <v>2230</v>
      </c>
      <c r="B1157" s="48" t="s">
        <v>20</v>
      </c>
      <c r="C1157" s="48" t="s">
        <v>74</v>
      </c>
      <c r="D1157" s="49" t="s">
        <v>75</v>
      </c>
      <c r="E1157" s="53">
        <v>134815.62</v>
      </c>
      <c r="F1157" s="48" t="s">
        <v>76</v>
      </c>
      <c r="G1157" s="48" t="s">
        <v>624</v>
      </c>
      <c r="H1157" s="48" t="s">
        <v>258</v>
      </c>
      <c r="I1157" s="48" t="s">
        <v>625</v>
      </c>
      <c r="J1157" s="51"/>
      <c r="K1157" s="51"/>
      <c r="L1157" s="48" t="s">
        <v>80</v>
      </c>
      <c r="M1157" s="48" t="s">
        <v>81</v>
      </c>
      <c r="N1157" s="48" t="s">
        <v>249</v>
      </c>
      <c r="O1157" s="48" t="s">
        <v>250</v>
      </c>
      <c r="P1157" s="48" t="s">
        <v>285</v>
      </c>
      <c r="Q1157" s="48" t="s">
        <v>286</v>
      </c>
      <c r="R1157" s="48" t="s">
        <v>618</v>
      </c>
      <c r="S1157" s="48" t="s">
        <v>619</v>
      </c>
      <c r="T1157" s="48" t="s">
        <v>626</v>
      </c>
      <c r="U1157" s="48" t="s">
        <v>619</v>
      </c>
      <c r="V1157" s="52"/>
    </row>
    <row r="1158" spans="1:22" ht="15" thickBot="1">
      <c r="A1158" s="48" t="s">
        <v>2231</v>
      </c>
      <c r="B1158" s="48" t="s">
        <v>20</v>
      </c>
      <c r="C1158" s="48" t="s">
        <v>74</v>
      </c>
      <c r="D1158" s="49" t="s">
        <v>75</v>
      </c>
      <c r="E1158" s="53">
        <v>136425.29</v>
      </c>
      <c r="F1158" s="48" t="s">
        <v>76</v>
      </c>
      <c r="G1158" s="48" t="s">
        <v>631</v>
      </c>
      <c r="H1158" s="48" t="s">
        <v>258</v>
      </c>
      <c r="I1158" s="48" t="s">
        <v>638</v>
      </c>
      <c r="J1158" s="51"/>
      <c r="K1158" s="51"/>
      <c r="L1158" s="48" t="s">
        <v>80</v>
      </c>
      <c r="M1158" s="48" t="s">
        <v>81</v>
      </c>
      <c r="N1158" s="48" t="s">
        <v>249</v>
      </c>
      <c r="O1158" s="48" t="s">
        <v>250</v>
      </c>
      <c r="P1158" s="48" t="s">
        <v>285</v>
      </c>
      <c r="Q1158" s="48" t="s">
        <v>286</v>
      </c>
      <c r="R1158" s="48" t="s">
        <v>633</v>
      </c>
      <c r="S1158" s="48" t="s">
        <v>634</v>
      </c>
      <c r="T1158" s="48" t="s">
        <v>635</v>
      </c>
      <c r="U1158" s="48" t="s">
        <v>636</v>
      </c>
      <c r="V1158" s="52"/>
    </row>
    <row r="1159" spans="1:22" ht="15" thickBot="1">
      <c r="A1159" s="48" t="s">
        <v>2232</v>
      </c>
      <c r="B1159" s="48" t="s">
        <v>20</v>
      </c>
      <c r="C1159" s="48" t="s">
        <v>74</v>
      </c>
      <c r="D1159" s="49" t="s">
        <v>75</v>
      </c>
      <c r="E1159" s="53">
        <v>102749.01</v>
      </c>
      <c r="F1159" s="48" t="s">
        <v>76</v>
      </c>
      <c r="G1159" s="48" t="s">
        <v>631</v>
      </c>
      <c r="H1159" s="48" t="s">
        <v>258</v>
      </c>
      <c r="I1159" s="48" t="s">
        <v>638</v>
      </c>
      <c r="J1159" s="51"/>
      <c r="K1159" s="51"/>
      <c r="L1159" s="48" t="s">
        <v>80</v>
      </c>
      <c r="M1159" s="48" t="s">
        <v>81</v>
      </c>
      <c r="N1159" s="48" t="s">
        <v>249</v>
      </c>
      <c r="O1159" s="48" t="s">
        <v>250</v>
      </c>
      <c r="P1159" s="48" t="s">
        <v>285</v>
      </c>
      <c r="Q1159" s="48" t="s">
        <v>286</v>
      </c>
      <c r="R1159" s="48" t="s">
        <v>633</v>
      </c>
      <c r="S1159" s="48" t="s">
        <v>634</v>
      </c>
      <c r="T1159" s="48" t="s">
        <v>635</v>
      </c>
      <c r="U1159" s="48" t="s">
        <v>636</v>
      </c>
      <c r="V1159" s="52"/>
    </row>
    <row r="1160" spans="1:22" ht="15" thickBot="1">
      <c r="A1160" s="48" t="s">
        <v>2233</v>
      </c>
      <c r="B1160" s="48" t="s">
        <v>20</v>
      </c>
      <c r="C1160" s="48" t="s">
        <v>74</v>
      </c>
      <c r="D1160" s="49" t="s">
        <v>75</v>
      </c>
      <c r="E1160" s="50">
        <v>0</v>
      </c>
      <c r="F1160" s="48" t="s">
        <v>76</v>
      </c>
      <c r="G1160" s="48" t="s">
        <v>631</v>
      </c>
      <c r="H1160" s="48" t="s">
        <v>258</v>
      </c>
      <c r="I1160" s="48" t="s">
        <v>638</v>
      </c>
      <c r="J1160" s="51"/>
      <c r="K1160" s="51"/>
      <c r="L1160" s="48" t="s">
        <v>80</v>
      </c>
      <c r="M1160" s="48" t="s">
        <v>81</v>
      </c>
      <c r="N1160" s="48" t="s">
        <v>249</v>
      </c>
      <c r="O1160" s="48" t="s">
        <v>250</v>
      </c>
      <c r="P1160" s="48" t="s">
        <v>285</v>
      </c>
      <c r="Q1160" s="48" t="s">
        <v>286</v>
      </c>
      <c r="R1160" s="48" t="s">
        <v>633</v>
      </c>
      <c r="S1160" s="48" t="s">
        <v>634</v>
      </c>
      <c r="T1160" s="48" t="s">
        <v>635</v>
      </c>
      <c r="U1160" s="48" t="s">
        <v>636</v>
      </c>
      <c r="V1160" s="52"/>
    </row>
    <row r="1161" spans="1:22" ht="15" thickBot="1">
      <c r="A1161" s="48" t="s">
        <v>2234</v>
      </c>
      <c r="B1161" s="48" t="s">
        <v>20</v>
      </c>
      <c r="C1161" s="48" t="s">
        <v>74</v>
      </c>
      <c r="D1161" s="49" t="s">
        <v>75</v>
      </c>
      <c r="E1161" s="53">
        <v>110649.45</v>
      </c>
      <c r="F1161" s="48" t="s">
        <v>76</v>
      </c>
      <c r="G1161" s="48" t="s">
        <v>631</v>
      </c>
      <c r="H1161" s="48" t="s">
        <v>258</v>
      </c>
      <c r="I1161" s="48" t="s">
        <v>1683</v>
      </c>
      <c r="J1161" s="51"/>
      <c r="K1161" s="51"/>
      <c r="L1161" s="48" t="s">
        <v>80</v>
      </c>
      <c r="M1161" s="48" t="s">
        <v>81</v>
      </c>
      <c r="N1161" s="48" t="s">
        <v>249</v>
      </c>
      <c r="O1161" s="48" t="s">
        <v>250</v>
      </c>
      <c r="P1161" s="48" t="s">
        <v>285</v>
      </c>
      <c r="Q1161" s="48" t="s">
        <v>286</v>
      </c>
      <c r="R1161" s="48" t="s">
        <v>633</v>
      </c>
      <c r="S1161" s="48" t="s">
        <v>634</v>
      </c>
      <c r="T1161" s="48" t="s">
        <v>635</v>
      </c>
      <c r="U1161" s="48" t="s">
        <v>636</v>
      </c>
      <c r="V1161" s="52"/>
    </row>
    <row r="1162" spans="1:22" ht="15" thickBot="1">
      <c r="A1162" s="48" t="s">
        <v>2235</v>
      </c>
      <c r="B1162" s="48" t="s">
        <v>20</v>
      </c>
      <c r="C1162" s="48" t="s">
        <v>74</v>
      </c>
      <c r="D1162" s="49" t="s">
        <v>75</v>
      </c>
      <c r="E1162" s="50">
        <v>0</v>
      </c>
      <c r="F1162" s="48" t="s">
        <v>76</v>
      </c>
      <c r="G1162" s="48" t="s">
        <v>631</v>
      </c>
      <c r="H1162" s="48" t="s">
        <v>258</v>
      </c>
      <c r="I1162" s="48" t="s">
        <v>644</v>
      </c>
      <c r="J1162" s="51"/>
      <c r="K1162" s="51"/>
      <c r="L1162" s="48" t="s">
        <v>80</v>
      </c>
      <c r="M1162" s="48" t="s">
        <v>81</v>
      </c>
      <c r="N1162" s="48" t="s">
        <v>249</v>
      </c>
      <c r="O1162" s="48" t="s">
        <v>250</v>
      </c>
      <c r="P1162" s="48" t="s">
        <v>285</v>
      </c>
      <c r="Q1162" s="48" t="s">
        <v>286</v>
      </c>
      <c r="R1162" s="48" t="s">
        <v>633</v>
      </c>
      <c r="S1162" s="48" t="s">
        <v>634</v>
      </c>
      <c r="T1162" s="48" t="s">
        <v>635</v>
      </c>
      <c r="U1162" s="48" t="s">
        <v>636</v>
      </c>
      <c r="V1162" s="52"/>
    </row>
    <row r="1163" spans="1:22" ht="15" thickBot="1">
      <c r="A1163" s="48" t="s">
        <v>2236</v>
      </c>
      <c r="B1163" s="48" t="s">
        <v>20</v>
      </c>
      <c r="C1163" s="48" t="s">
        <v>74</v>
      </c>
      <c r="D1163" s="49" t="s">
        <v>75</v>
      </c>
      <c r="E1163" s="53">
        <v>107950.68</v>
      </c>
      <c r="F1163" s="48" t="s">
        <v>76</v>
      </c>
      <c r="G1163" s="48" t="s">
        <v>649</v>
      </c>
      <c r="H1163" s="48" t="s">
        <v>258</v>
      </c>
      <c r="I1163" s="48" t="s">
        <v>650</v>
      </c>
      <c r="J1163" s="51"/>
      <c r="K1163" s="51"/>
      <c r="L1163" s="48" t="s">
        <v>80</v>
      </c>
      <c r="M1163" s="48" t="s">
        <v>81</v>
      </c>
      <c r="N1163" s="48" t="s">
        <v>249</v>
      </c>
      <c r="O1163" s="48" t="s">
        <v>250</v>
      </c>
      <c r="P1163" s="48" t="s">
        <v>285</v>
      </c>
      <c r="Q1163" s="48" t="s">
        <v>286</v>
      </c>
      <c r="R1163" s="48" t="s">
        <v>633</v>
      </c>
      <c r="S1163" s="48" t="s">
        <v>634</v>
      </c>
      <c r="T1163" s="48" t="s">
        <v>635</v>
      </c>
      <c r="U1163" s="48" t="s">
        <v>636</v>
      </c>
      <c r="V1163" s="52"/>
    </row>
    <row r="1164" spans="1:22" ht="15" thickBot="1">
      <c r="A1164" s="48" t="s">
        <v>2237</v>
      </c>
      <c r="B1164" s="48" t="s">
        <v>20</v>
      </c>
      <c r="C1164" s="48" t="s">
        <v>74</v>
      </c>
      <c r="D1164" s="49" t="s">
        <v>75</v>
      </c>
      <c r="E1164" s="53">
        <v>100242.94</v>
      </c>
      <c r="F1164" s="48" t="s">
        <v>76</v>
      </c>
      <c r="G1164" s="48" t="s">
        <v>649</v>
      </c>
      <c r="H1164" s="48" t="s">
        <v>258</v>
      </c>
      <c r="I1164" s="48" t="s">
        <v>650</v>
      </c>
      <c r="J1164" s="51"/>
      <c r="K1164" s="51"/>
      <c r="L1164" s="48" t="s">
        <v>80</v>
      </c>
      <c r="M1164" s="48" t="s">
        <v>81</v>
      </c>
      <c r="N1164" s="48" t="s">
        <v>249</v>
      </c>
      <c r="O1164" s="48" t="s">
        <v>250</v>
      </c>
      <c r="P1164" s="48" t="s">
        <v>285</v>
      </c>
      <c r="Q1164" s="48" t="s">
        <v>286</v>
      </c>
      <c r="R1164" s="48" t="s">
        <v>633</v>
      </c>
      <c r="S1164" s="48" t="s">
        <v>634</v>
      </c>
      <c r="T1164" s="48" t="s">
        <v>635</v>
      </c>
      <c r="U1164" s="48" t="s">
        <v>636</v>
      </c>
      <c r="V1164" s="52"/>
    </row>
    <row r="1165" spans="1:22" ht="15" thickBot="1">
      <c r="A1165" s="48" t="s">
        <v>2238</v>
      </c>
      <c r="B1165" s="48" t="s">
        <v>20</v>
      </c>
      <c r="C1165" s="48" t="s">
        <v>74</v>
      </c>
      <c r="D1165" s="49" t="s">
        <v>75</v>
      </c>
      <c r="E1165" s="53">
        <v>45944.88</v>
      </c>
      <c r="F1165" s="48" t="s">
        <v>543</v>
      </c>
      <c r="G1165" s="48" t="s">
        <v>1692</v>
      </c>
      <c r="H1165" s="48" t="s">
        <v>95</v>
      </c>
      <c r="I1165" s="48" t="s">
        <v>130</v>
      </c>
      <c r="J1165" s="51"/>
      <c r="K1165" s="51"/>
      <c r="L1165" s="48" t="s">
        <v>80</v>
      </c>
      <c r="M1165" s="48" t="s">
        <v>81</v>
      </c>
      <c r="N1165" s="48" t="s">
        <v>249</v>
      </c>
      <c r="O1165" s="48" t="s">
        <v>250</v>
      </c>
      <c r="P1165" s="48" t="s">
        <v>285</v>
      </c>
      <c r="Q1165" s="48" t="s">
        <v>286</v>
      </c>
      <c r="R1165" s="48" t="s">
        <v>633</v>
      </c>
      <c r="S1165" s="48" t="s">
        <v>634</v>
      </c>
      <c r="T1165" s="48" t="s">
        <v>1693</v>
      </c>
      <c r="U1165" s="48" t="s">
        <v>1694</v>
      </c>
      <c r="V1165" s="52"/>
    </row>
    <row r="1166" spans="1:22" ht="15" thickBot="1">
      <c r="A1166" s="48" t="s">
        <v>2239</v>
      </c>
      <c r="B1166" s="48" t="s">
        <v>20</v>
      </c>
      <c r="C1166" s="48" t="s">
        <v>74</v>
      </c>
      <c r="D1166" s="49" t="s">
        <v>75</v>
      </c>
      <c r="E1166" s="53">
        <v>124389.13</v>
      </c>
      <c r="F1166" s="48" t="s">
        <v>76</v>
      </c>
      <c r="G1166" s="48" t="s">
        <v>679</v>
      </c>
      <c r="H1166" s="48" t="s">
        <v>258</v>
      </c>
      <c r="I1166" s="48" t="s">
        <v>680</v>
      </c>
      <c r="J1166" s="51"/>
      <c r="K1166" s="51"/>
      <c r="L1166" s="48" t="s">
        <v>80</v>
      </c>
      <c r="M1166" s="48" t="s">
        <v>81</v>
      </c>
      <c r="N1166" s="48" t="s">
        <v>249</v>
      </c>
      <c r="O1166" s="48" t="s">
        <v>250</v>
      </c>
      <c r="P1166" s="48" t="s">
        <v>285</v>
      </c>
      <c r="Q1166" s="48" t="s">
        <v>286</v>
      </c>
      <c r="R1166" s="48" t="s">
        <v>660</v>
      </c>
      <c r="S1166" s="48" t="s">
        <v>661</v>
      </c>
      <c r="T1166" s="48" t="s">
        <v>681</v>
      </c>
      <c r="U1166" s="48" t="s">
        <v>682</v>
      </c>
      <c r="V1166" s="52"/>
    </row>
    <row r="1167" spans="1:22" ht="15" thickBot="1">
      <c r="A1167" s="48" t="s">
        <v>2240</v>
      </c>
      <c r="B1167" s="48" t="s">
        <v>20</v>
      </c>
      <c r="C1167" s="48" t="s">
        <v>74</v>
      </c>
      <c r="D1167" s="49" t="s">
        <v>75</v>
      </c>
      <c r="E1167" s="53">
        <v>138939.32</v>
      </c>
      <c r="F1167" s="48" t="s">
        <v>76</v>
      </c>
      <c r="G1167" s="48" t="s">
        <v>685</v>
      </c>
      <c r="H1167" s="48" t="s">
        <v>258</v>
      </c>
      <c r="I1167" s="48" t="s">
        <v>686</v>
      </c>
      <c r="J1167" s="51"/>
      <c r="K1167" s="51"/>
      <c r="L1167" s="48" t="s">
        <v>80</v>
      </c>
      <c r="M1167" s="48" t="s">
        <v>81</v>
      </c>
      <c r="N1167" s="48" t="s">
        <v>249</v>
      </c>
      <c r="O1167" s="48" t="s">
        <v>250</v>
      </c>
      <c r="P1167" s="48" t="s">
        <v>285</v>
      </c>
      <c r="Q1167" s="48" t="s">
        <v>286</v>
      </c>
      <c r="R1167" s="48" t="s">
        <v>687</v>
      </c>
      <c r="S1167" s="48" t="s">
        <v>688</v>
      </c>
      <c r="T1167" s="48" t="s">
        <v>689</v>
      </c>
      <c r="U1167" s="48" t="s">
        <v>690</v>
      </c>
      <c r="V1167" s="52"/>
    </row>
    <row r="1168" spans="1:22" ht="15" thickBot="1">
      <c r="A1168" s="48" t="s">
        <v>2241</v>
      </c>
      <c r="B1168" s="48" t="s">
        <v>20</v>
      </c>
      <c r="C1168" s="48" t="s">
        <v>74</v>
      </c>
      <c r="D1168" s="49" t="s">
        <v>75</v>
      </c>
      <c r="E1168" s="53">
        <v>109941.88</v>
      </c>
      <c r="F1168" s="48" t="s">
        <v>76</v>
      </c>
      <c r="G1168" s="48" t="s">
        <v>685</v>
      </c>
      <c r="H1168" s="48" t="s">
        <v>258</v>
      </c>
      <c r="I1168" s="48" t="s">
        <v>686</v>
      </c>
      <c r="J1168" s="51"/>
      <c r="K1168" s="51"/>
      <c r="L1168" s="48" t="s">
        <v>80</v>
      </c>
      <c r="M1168" s="48" t="s">
        <v>81</v>
      </c>
      <c r="N1168" s="48" t="s">
        <v>249</v>
      </c>
      <c r="O1168" s="48" t="s">
        <v>250</v>
      </c>
      <c r="P1168" s="48" t="s">
        <v>285</v>
      </c>
      <c r="Q1168" s="48" t="s">
        <v>286</v>
      </c>
      <c r="R1168" s="48" t="s">
        <v>687</v>
      </c>
      <c r="S1168" s="48" t="s">
        <v>688</v>
      </c>
      <c r="T1168" s="48" t="s">
        <v>689</v>
      </c>
      <c r="U1168" s="48" t="s">
        <v>690</v>
      </c>
      <c r="V1168" s="52"/>
    </row>
    <row r="1169" spans="1:22" ht="15" thickBot="1">
      <c r="A1169" s="48" t="s">
        <v>2242</v>
      </c>
      <c r="B1169" s="48" t="s">
        <v>20</v>
      </c>
      <c r="C1169" s="48" t="s">
        <v>74</v>
      </c>
      <c r="D1169" s="49" t="s">
        <v>75</v>
      </c>
      <c r="E1169" s="53">
        <v>109941.88</v>
      </c>
      <c r="F1169" s="48" t="s">
        <v>76</v>
      </c>
      <c r="G1169" s="48" t="s">
        <v>685</v>
      </c>
      <c r="H1169" s="48" t="s">
        <v>258</v>
      </c>
      <c r="I1169" s="48" t="s">
        <v>686</v>
      </c>
      <c r="J1169" s="51"/>
      <c r="K1169" s="51"/>
      <c r="L1169" s="48" t="s">
        <v>80</v>
      </c>
      <c r="M1169" s="48" t="s">
        <v>81</v>
      </c>
      <c r="N1169" s="48" t="s">
        <v>249</v>
      </c>
      <c r="O1169" s="48" t="s">
        <v>250</v>
      </c>
      <c r="P1169" s="48" t="s">
        <v>285</v>
      </c>
      <c r="Q1169" s="48" t="s">
        <v>286</v>
      </c>
      <c r="R1169" s="48" t="s">
        <v>687</v>
      </c>
      <c r="S1169" s="48" t="s">
        <v>688</v>
      </c>
      <c r="T1169" s="48" t="s">
        <v>689</v>
      </c>
      <c r="U1169" s="48" t="s">
        <v>690</v>
      </c>
      <c r="V1169" s="52"/>
    </row>
    <row r="1170" spans="1:22" ht="15" thickBot="1">
      <c r="A1170" s="48" t="s">
        <v>2243</v>
      </c>
      <c r="B1170" s="48" t="s">
        <v>20</v>
      </c>
      <c r="C1170" s="48" t="s">
        <v>74</v>
      </c>
      <c r="D1170" s="49" t="s">
        <v>75</v>
      </c>
      <c r="E1170" s="53">
        <v>125872.17</v>
      </c>
      <c r="F1170" s="48" t="s">
        <v>76</v>
      </c>
      <c r="G1170" s="48" t="s">
        <v>685</v>
      </c>
      <c r="H1170" s="48" t="s">
        <v>258</v>
      </c>
      <c r="I1170" s="48" t="s">
        <v>686</v>
      </c>
      <c r="J1170" s="51"/>
      <c r="K1170" s="51"/>
      <c r="L1170" s="48" t="s">
        <v>80</v>
      </c>
      <c r="M1170" s="48" t="s">
        <v>81</v>
      </c>
      <c r="N1170" s="48" t="s">
        <v>249</v>
      </c>
      <c r="O1170" s="48" t="s">
        <v>250</v>
      </c>
      <c r="P1170" s="48" t="s">
        <v>285</v>
      </c>
      <c r="Q1170" s="48" t="s">
        <v>286</v>
      </c>
      <c r="R1170" s="48" t="s">
        <v>687</v>
      </c>
      <c r="S1170" s="48" t="s">
        <v>688</v>
      </c>
      <c r="T1170" s="48" t="s">
        <v>689</v>
      </c>
      <c r="U1170" s="48" t="s">
        <v>690</v>
      </c>
      <c r="V1170" s="52"/>
    </row>
    <row r="1171" spans="1:22" ht="15" thickBot="1">
      <c r="A1171" s="48" t="s">
        <v>2244</v>
      </c>
      <c r="B1171" s="48" t="s">
        <v>20</v>
      </c>
      <c r="C1171" s="48" t="s">
        <v>74</v>
      </c>
      <c r="D1171" s="49" t="s">
        <v>75</v>
      </c>
      <c r="E1171" s="53">
        <v>125872.17</v>
      </c>
      <c r="F1171" s="48" t="s">
        <v>76</v>
      </c>
      <c r="G1171" s="48" t="s">
        <v>685</v>
      </c>
      <c r="H1171" s="48" t="s">
        <v>258</v>
      </c>
      <c r="I1171" s="48" t="s">
        <v>686</v>
      </c>
      <c r="J1171" s="51"/>
      <c r="K1171" s="51"/>
      <c r="L1171" s="48" t="s">
        <v>80</v>
      </c>
      <c r="M1171" s="48" t="s">
        <v>81</v>
      </c>
      <c r="N1171" s="48" t="s">
        <v>249</v>
      </c>
      <c r="O1171" s="48" t="s">
        <v>250</v>
      </c>
      <c r="P1171" s="48" t="s">
        <v>285</v>
      </c>
      <c r="Q1171" s="48" t="s">
        <v>286</v>
      </c>
      <c r="R1171" s="48" t="s">
        <v>687</v>
      </c>
      <c r="S1171" s="48" t="s">
        <v>688</v>
      </c>
      <c r="T1171" s="48" t="s">
        <v>689</v>
      </c>
      <c r="U1171" s="48" t="s">
        <v>690</v>
      </c>
      <c r="V1171" s="52"/>
    </row>
    <row r="1172" spans="1:22" ht="15" thickBot="1">
      <c r="A1172" s="48" t="s">
        <v>2245</v>
      </c>
      <c r="B1172" s="48" t="s">
        <v>20</v>
      </c>
      <c r="C1172" s="48" t="s">
        <v>74</v>
      </c>
      <c r="D1172" s="49" t="s">
        <v>75</v>
      </c>
      <c r="E1172" s="53">
        <v>108620.38</v>
      </c>
      <c r="F1172" s="48" t="s">
        <v>76</v>
      </c>
      <c r="G1172" s="48" t="s">
        <v>702</v>
      </c>
      <c r="H1172" s="48" t="s">
        <v>703</v>
      </c>
      <c r="I1172" s="48" t="s">
        <v>704</v>
      </c>
      <c r="J1172" s="51"/>
      <c r="K1172" s="51"/>
      <c r="L1172" s="48" t="s">
        <v>80</v>
      </c>
      <c r="M1172" s="48" t="s">
        <v>81</v>
      </c>
      <c r="N1172" s="48" t="s">
        <v>249</v>
      </c>
      <c r="O1172" s="48" t="s">
        <v>250</v>
      </c>
      <c r="P1172" s="48" t="s">
        <v>285</v>
      </c>
      <c r="Q1172" s="48" t="s">
        <v>286</v>
      </c>
      <c r="R1172" s="48" t="s">
        <v>687</v>
      </c>
      <c r="S1172" s="48" t="s">
        <v>688</v>
      </c>
      <c r="T1172" s="48" t="s">
        <v>705</v>
      </c>
      <c r="U1172" s="48" t="s">
        <v>706</v>
      </c>
      <c r="V1172" s="52"/>
    </row>
    <row r="1173" spans="1:22" ht="15" thickBot="1">
      <c r="A1173" s="48" t="s">
        <v>2246</v>
      </c>
      <c r="B1173" s="48" t="s">
        <v>20</v>
      </c>
      <c r="C1173" s="48" t="s">
        <v>74</v>
      </c>
      <c r="D1173" s="49" t="s">
        <v>75</v>
      </c>
      <c r="E1173" s="53">
        <v>104475.88</v>
      </c>
      <c r="F1173" s="48" t="s">
        <v>76</v>
      </c>
      <c r="G1173" s="48" t="s">
        <v>2247</v>
      </c>
      <c r="H1173" s="48" t="s">
        <v>113</v>
      </c>
      <c r="I1173" s="48" t="s">
        <v>187</v>
      </c>
      <c r="J1173" s="51"/>
      <c r="K1173" s="51"/>
      <c r="L1173" s="48" t="s">
        <v>80</v>
      </c>
      <c r="M1173" s="48" t="s">
        <v>81</v>
      </c>
      <c r="N1173" s="48" t="s">
        <v>249</v>
      </c>
      <c r="O1173" s="48" t="s">
        <v>250</v>
      </c>
      <c r="P1173" s="48" t="s">
        <v>717</v>
      </c>
      <c r="Q1173" s="48" t="s">
        <v>718</v>
      </c>
      <c r="R1173" s="48" t="s">
        <v>2248</v>
      </c>
      <c r="S1173" s="48" t="s">
        <v>718</v>
      </c>
      <c r="T1173" s="48" t="s">
        <v>2249</v>
      </c>
      <c r="U1173" s="48" t="s">
        <v>718</v>
      </c>
      <c r="V1173" s="52"/>
    </row>
    <row r="1174" spans="1:22" ht="15" thickBot="1">
      <c r="A1174" s="48" t="s">
        <v>2250</v>
      </c>
      <c r="B1174" s="48" t="s">
        <v>20</v>
      </c>
      <c r="C1174" s="48" t="s">
        <v>74</v>
      </c>
      <c r="D1174" s="49" t="s">
        <v>75</v>
      </c>
      <c r="E1174" s="53">
        <v>10289.959999999999</v>
      </c>
      <c r="F1174" s="48" t="s">
        <v>724</v>
      </c>
      <c r="G1174" s="48" t="s">
        <v>715</v>
      </c>
      <c r="H1174" s="48" t="s">
        <v>113</v>
      </c>
      <c r="I1174" s="48" t="s">
        <v>725</v>
      </c>
      <c r="J1174" s="51"/>
      <c r="K1174" s="51"/>
      <c r="L1174" s="48" t="s">
        <v>80</v>
      </c>
      <c r="M1174" s="48" t="s">
        <v>81</v>
      </c>
      <c r="N1174" s="48" t="s">
        <v>249</v>
      </c>
      <c r="O1174" s="48" t="s">
        <v>250</v>
      </c>
      <c r="P1174" s="48" t="s">
        <v>717</v>
      </c>
      <c r="Q1174" s="48" t="s">
        <v>718</v>
      </c>
      <c r="R1174" s="48" t="s">
        <v>719</v>
      </c>
      <c r="S1174" s="48" t="s">
        <v>720</v>
      </c>
      <c r="T1174" s="48" t="s">
        <v>721</v>
      </c>
      <c r="U1174" s="48" t="s">
        <v>720</v>
      </c>
      <c r="V1174" s="52"/>
    </row>
    <row r="1175" spans="1:22" ht="15" thickBot="1">
      <c r="A1175" s="48" t="s">
        <v>729</v>
      </c>
      <c r="B1175" s="48" t="s">
        <v>20</v>
      </c>
      <c r="C1175" s="48" t="s">
        <v>74</v>
      </c>
      <c r="D1175" s="49" t="s">
        <v>75</v>
      </c>
      <c r="E1175" s="53">
        <v>6816.49</v>
      </c>
      <c r="F1175" s="48" t="s">
        <v>76</v>
      </c>
      <c r="G1175" s="48" t="s">
        <v>715</v>
      </c>
      <c r="H1175" s="48" t="s">
        <v>95</v>
      </c>
      <c r="I1175" s="48" t="s">
        <v>248</v>
      </c>
      <c r="J1175" s="51"/>
      <c r="K1175" s="51"/>
      <c r="L1175" s="48" t="s">
        <v>80</v>
      </c>
      <c r="M1175" s="48" t="s">
        <v>81</v>
      </c>
      <c r="N1175" s="48" t="s">
        <v>249</v>
      </c>
      <c r="O1175" s="48" t="s">
        <v>250</v>
      </c>
      <c r="P1175" s="48" t="s">
        <v>717</v>
      </c>
      <c r="Q1175" s="48" t="s">
        <v>718</v>
      </c>
      <c r="R1175" s="48" t="s">
        <v>719</v>
      </c>
      <c r="S1175" s="48" t="s">
        <v>720</v>
      </c>
      <c r="T1175" s="48" t="s">
        <v>721</v>
      </c>
      <c r="U1175" s="48" t="s">
        <v>720</v>
      </c>
      <c r="V1175" s="52"/>
    </row>
    <row r="1176" spans="1:22" ht="15" thickBot="1">
      <c r="A1176" s="48" t="s">
        <v>728</v>
      </c>
      <c r="B1176" s="48" t="s">
        <v>20</v>
      </c>
      <c r="C1176" s="48" t="s">
        <v>74</v>
      </c>
      <c r="D1176" s="49" t="s">
        <v>75</v>
      </c>
      <c r="E1176" s="53">
        <v>5881.33</v>
      </c>
      <c r="F1176" s="48" t="s">
        <v>76</v>
      </c>
      <c r="G1176" s="48" t="s">
        <v>715</v>
      </c>
      <c r="H1176" s="48" t="s">
        <v>95</v>
      </c>
      <c r="I1176" s="48" t="s">
        <v>248</v>
      </c>
      <c r="J1176" s="51"/>
      <c r="K1176" s="51"/>
      <c r="L1176" s="48" t="s">
        <v>80</v>
      </c>
      <c r="M1176" s="48" t="s">
        <v>81</v>
      </c>
      <c r="N1176" s="48" t="s">
        <v>249</v>
      </c>
      <c r="O1176" s="48" t="s">
        <v>250</v>
      </c>
      <c r="P1176" s="48" t="s">
        <v>717</v>
      </c>
      <c r="Q1176" s="48" t="s">
        <v>718</v>
      </c>
      <c r="R1176" s="48" t="s">
        <v>719</v>
      </c>
      <c r="S1176" s="48" t="s">
        <v>720</v>
      </c>
      <c r="T1176" s="48" t="s">
        <v>721</v>
      </c>
      <c r="U1176" s="48" t="s">
        <v>720</v>
      </c>
      <c r="V1176" s="52"/>
    </row>
    <row r="1177" spans="1:22" ht="15" thickBot="1">
      <c r="A1177" s="48" t="s">
        <v>2251</v>
      </c>
      <c r="B1177" s="48" t="s">
        <v>20</v>
      </c>
      <c r="C1177" s="48" t="s">
        <v>74</v>
      </c>
      <c r="D1177" s="49" t="s">
        <v>75</v>
      </c>
      <c r="E1177" s="53">
        <v>43691.199999999997</v>
      </c>
      <c r="F1177" s="48" t="s">
        <v>76</v>
      </c>
      <c r="G1177" s="48" t="s">
        <v>715</v>
      </c>
      <c r="H1177" s="48" t="s">
        <v>95</v>
      </c>
      <c r="I1177" s="48" t="s">
        <v>716</v>
      </c>
      <c r="J1177" s="51"/>
      <c r="K1177" s="51"/>
      <c r="L1177" s="48" t="s">
        <v>80</v>
      </c>
      <c r="M1177" s="48" t="s">
        <v>81</v>
      </c>
      <c r="N1177" s="48" t="s">
        <v>249</v>
      </c>
      <c r="O1177" s="48" t="s">
        <v>250</v>
      </c>
      <c r="P1177" s="48" t="s">
        <v>717</v>
      </c>
      <c r="Q1177" s="48" t="s">
        <v>718</v>
      </c>
      <c r="R1177" s="48" t="s">
        <v>719</v>
      </c>
      <c r="S1177" s="48" t="s">
        <v>720</v>
      </c>
      <c r="T1177" s="48" t="s">
        <v>721</v>
      </c>
      <c r="U1177" s="48" t="s">
        <v>720</v>
      </c>
      <c r="V1177" s="52"/>
    </row>
    <row r="1178" spans="1:22" ht="15" thickBot="1">
      <c r="A1178" s="48" t="s">
        <v>1708</v>
      </c>
      <c r="B1178" s="48" t="s">
        <v>20</v>
      </c>
      <c r="C1178" s="48" t="s">
        <v>74</v>
      </c>
      <c r="D1178" s="49" t="s">
        <v>75</v>
      </c>
      <c r="E1178" s="53">
        <v>4827.08</v>
      </c>
      <c r="F1178" s="48" t="s">
        <v>724</v>
      </c>
      <c r="G1178" s="48" t="s">
        <v>715</v>
      </c>
      <c r="H1178" s="48" t="s">
        <v>95</v>
      </c>
      <c r="I1178" s="48" t="s">
        <v>725</v>
      </c>
      <c r="J1178" s="51"/>
      <c r="K1178" s="51"/>
      <c r="L1178" s="48" t="s">
        <v>80</v>
      </c>
      <c r="M1178" s="48" t="s">
        <v>81</v>
      </c>
      <c r="N1178" s="48" t="s">
        <v>249</v>
      </c>
      <c r="O1178" s="48" t="s">
        <v>250</v>
      </c>
      <c r="P1178" s="48" t="s">
        <v>717</v>
      </c>
      <c r="Q1178" s="48" t="s">
        <v>718</v>
      </c>
      <c r="R1178" s="48" t="s">
        <v>719</v>
      </c>
      <c r="S1178" s="48" t="s">
        <v>720</v>
      </c>
      <c r="T1178" s="48" t="s">
        <v>721</v>
      </c>
      <c r="U1178" s="48" t="s">
        <v>720</v>
      </c>
      <c r="V1178" s="52"/>
    </row>
    <row r="1179" spans="1:22" ht="15" thickBot="1">
      <c r="A1179" s="48" t="s">
        <v>2252</v>
      </c>
      <c r="B1179" s="48" t="s">
        <v>20</v>
      </c>
      <c r="C1179" s="48" t="s">
        <v>74</v>
      </c>
      <c r="D1179" s="49" t="s">
        <v>75</v>
      </c>
      <c r="E1179" s="50">
        <v>0</v>
      </c>
      <c r="F1179" s="48" t="s">
        <v>76</v>
      </c>
      <c r="G1179" s="48" t="s">
        <v>715</v>
      </c>
      <c r="H1179" s="48" t="s">
        <v>95</v>
      </c>
      <c r="I1179" s="48" t="s">
        <v>716</v>
      </c>
      <c r="J1179" s="51"/>
      <c r="K1179" s="51"/>
      <c r="L1179" s="48" t="s">
        <v>80</v>
      </c>
      <c r="M1179" s="48" t="s">
        <v>81</v>
      </c>
      <c r="N1179" s="48" t="s">
        <v>249</v>
      </c>
      <c r="O1179" s="48" t="s">
        <v>250</v>
      </c>
      <c r="P1179" s="48" t="s">
        <v>717</v>
      </c>
      <c r="Q1179" s="48" t="s">
        <v>718</v>
      </c>
      <c r="R1179" s="48" t="s">
        <v>719</v>
      </c>
      <c r="S1179" s="48" t="s">
        <v>720</v>
      </c>
      <c r="T1179" s="48" t="s">
        <v>721</v>
      </c>
      <c r="U1179" s="48" t="s">
        <v>720</v>
      </c>
      <c r="V1179" s="52"/>
    </row>
    <row r="1180" spans="1:22" ht="15" thickBot="1">
      <c r="A1180" s="48" t="s">
        <v>1710</v>
      </c>
      <c r="B1180" s="48" t="s">
        <v>20</v>
      </c>
      <c r="C1180" s="48" t="s">
        <v>74</v>
      </c>
      <c r="D1180" s="49" t="s">
        <v>75</v>
      </c>
      <c r="E1180" s="53">
        <v>5325.03</v>
      </c>
      <c r="F1180" s="48" t="s">
        <v>76</v>
      </c>
      <c r="G1180" s="48" t="s">
        <v>715</v>
      </c>
      <c r="H1180" s="48" t="s">
        <v>95</v>
      </c>
      <c r="I1180" s="48" t="s">
        <v>248</v>
      </c>
      <c r="J1180" s="51"/>
      <c r="K1180" s="51"/>
      <c r="L1180" s="48" t="s">
        <v>80</v>
      </c>
      <c r="M1180" s="48" t="s">
        <v>81</v>
      </c>
      <c r="N1180" s="48" t="s">
        <v>249</v>
      </c>
      <c r="O1180" s="48" t="s">
        <v>250</v>
      </c>
      <c r="P1180" s="48" t="s">
        <v>717</v>
      </c>
      <c r="Q1180" s="48" t="s">
        <v>718</v>
      </c>
      <c r="R1180" s="48" t="s">
        <v>719</v>
      </c>
      <c r="S1180" s="48" t="s">
        <v>720</v>
      </c>
      <c r="T1180" s="48" t="s">
        <v>721</v>
      </c>
      <c r="U1180" s="48" t="s">
        <v>720</v>
      </c>
      <c r="V1180" s="52"/>
    </row>
    <row r="1181" spans="1:22" ht="15" thickBot="1">
      <c r="A1181" s="48" t="s">
        <v>2253</v>
      </c>
      <c r="B1181" s="48" t="s">
        <v>20</v>
      </c>
      <c r="C1181" s="48" t="s">
        <v>74</v>
      </c>
      <c r="D1181" s="49" t="s">
        <v>75</v>
      </c>
      <c r="E1181" s="53">
        <v>46784.18</v>
      </c>
      <c r="F1181" s="48" t="s">
        <v>76</v>
      </c>
      <c r="G1181" s="48" t="s">
        <v>715</v>
      </c>
      <c r="H1181" s="48" t="s">
        <v>95</v>
      </c>
      <c r="I1181" s="48" t="s">
        <v>716</v>
      </c>
      <c r="J1181" s="51"/>
      <c r="K1181" s="51"/>
      <c r="L1181" s="48" t="s">
        <v>80</v>
      </c>
      <c r="M1181" s="48" t="s">
        <v>81</v>
      </c>
      <c r="N1181" s="48" t="s">
        <v>249</v>
      </c>
      <c r="O1181" s="48" t="s">
        <v>250</v>
      </c>
      <c r="P1181" s="48" t="s">
        <v>717</v>
      </c>
      <c r="Q1181" s="48" t="s">
        <v>718</v>
      </c>
      <c r="R1181" s="48" t="s">
        <v>719</v>
      </c>
      <c r="S1181" s="48" t="s">
        <v>720</v>
      </c>
      <c r="T1181" s="48" t="s">
        <v>721</v>
      </c>
      <c r="U1181" s="48" t="s">
        <v>720</v>
      </c>
      <c r="V1181" s="52"/>
    </row>
    <row r="1182" spans="1:22" ht="15" thickBot="1">
      <c r="A1182" s="48" t="s">
        <v>2254</v>
      </c>
      <c r="B1182" s="48" t="s">
        <v>20</v>
      </c>
      <c r="C1182" s="48" t="s">
        <v>74</v>
      </c>
      <c r="D1182" s="49" t="s">
        <v>75</v>
      </c>
      <c r="E1182" s="53">
        <v>113446.77</v>
      </c>
      <c r="F1182" s="48" t="s">
        <v>76</v>
      </c>
      <c r="G1182" s="48" t="s">
        <v>734</v>
      </c>
      <c r="H1182" s="48" t="s">
        <v>113</v>
      </c>
      <c r="I1182" s="48" t="s">
        <v>187</v>
      </c>
      <c r="J1182" s="51"/>
      <c r="K1182" s="51"/>
      <c r="L1182" s="48" t="s">
        <v>80</v>
      </c>
      <c r="M1182" s="48" t="s">
        <v>81</v>
      </c>
      <c r="N1182" s="48" t="s">
        <v>249</v>
      </c>
      <c r="O1182" s="48" t="s">
        <v>250</v>
      </c>
      <c r="P1182" s="48" t="s">
        <v>717</v>
      </c>
      <c r="Q1182" s="48" t="s">
        <v>718</v>
      </c>
      <c r="R1182" s="48" t="s">
        <v>735</v>
      </c>
      <c r="S1182" s="48" t="s">
        <v>736</v>
      </c>
      <c r="T1182" s="48" t="s">
        <v>737</v>
      </c>
      <c r="U1182" s="48" t="s">
        <v>738</v>
      </c>
      <c r="V1182" s="52"/>
    </row>
    <row r="1183" spans="1:22" ht="15" thickBot="1">
      <c r="A1183" s="48" t="s">
        <v>2255</v>
      </c>
      <c r="B1183" s="48" t="s">
        <v>20</v>
      </c>
      <c r="C1183" s="48" t="s">
        <v>74</v>
      </c>
      <c r="D1183" s="49" t="s">
        <v>75</v>
      </c>
      <c r="E1183" s="53">
        <v>64918.94</v>
      </c>
      <c r="F1183" s="48" t="s">
        <v>76</v>
      </c>
      <c r="G1183" s="48" t="s">
        <v>747</v>
      </c>
      <c r="H1183" s="48" t="s">
        <v>95</v>
      </c>
      <c r="I1183" s="48" t="s">
        <v>748</v>
      </c>
      <c r="J1183" s="51"/>
      <c r="K1183" s="51"/>
      <c r="L1183" s="48" t="s">
        <v>80</v>
      </c>
      <c r="M1183" s="48" t="s">
        <v>81</v>
      </c>
      <c r="N1183" s="48" t="s">
        <v>249</v>
      </c>
      <c r="O1183" s="48" t="s">
        <v>250</v>
      </c>
      <c r="P1183" s="48" t="s">
        <v>717</v>
      </c>
      <c r="Q1183" s="48" t="s">
        <v>718</v>
      </c>
      <c r="R1183" s="48" t="s">
        <v>742</v>
      </c>
      <c r="S1183" s="48" t="s">
        <v>743</v>
      </c>
      <c r="T1183" s="48" t="s">
        <v>744</v>
      </c>
      <c r="U1183" s="48" t="s">
        <v>743</v>
      </c>
      <c r="V1183" s="52"/>
    </row>
    <row r="1184" spans="1:22" ht="15" thickBot="1">
      <c r="A1184" s="48" t="s">
        <v>2256</v>
      </c>
      <c r="B1184" s="48" t="s">
        <v>20</v>
      </c>
      <c r="C1184" s="48" t="s">
        <v>74</v>
      </c>
      <c r="D1184" s="49" t="s">
        <v>75</v>
      </c>
      <c r="E1184" s="53">
        <v>43731.040000000001</v>
      </c>
      <c r="F1184" s="48" t="s">
        <v>76</v>
      </c>
      <c r="G1184" s="48" t="s">
        <v>751</v>
      </c>
      <c r="H1184" s="48" t="s">
        <v>95</v>
      </c>
      <c r="I1184" s="48" t="s">
        <v>752</v>
      </c>
      <c r="J1184" s="51"/>
      <c r="K1184" s="51"/>
      <c r="L1184" s="48" t="s">
        <v>80</v>
      </c>
      <c r="M1184" s="48" t="s">
        <v>81</v>
      </c>
      <c r="N1184" s="48" t="s">
        <v>249</v>
      </c>
      <c r="O1184" s="48" t="s">
        <v>250</v>
      </c>
      <c r="P1184" s="48" t="s">
        <v>717</v>
      </c>
      <c r="Q1184" s="48" t="s">
        <v>718</v>
      </c>
      <c r="R1184" s="48" t="s">
        <v>742</v>
      </c>
      <c r="S1184" s="48" t="s">
        <v>743</v>
      </c>
      <c r="T1184" s="48" t="s">
        <v>744</v>
      </c>
      <c r="U1184" s="48" t="s">
        <v>743</v>
      </c>
      <c r="V1184" s="52"/>
    </row>
    <row r="1185" spans="1:22" ht="15" thickBot="1">
      <c r="A1185" s="48" t="s">
        <v>2257</v>
      </c>
      <c r="B1185" s="48" t="s">
        <v>20</v>
      </c>
      <c r="C1185" s="48" t="s">
        <v>74</v>
      </c>
      <c r="D1185" s="49" t="s">
        <v>75</v>
      </c>
      <c r="E1185" s="53">
        <v>39618.050000000003</v>
      </c>
      <c r="F1185" s="48" t="s">
        <v>76</v>
      </c>
      <c r="G1185" s="48" t="s">
        <v>751</v>
      </c>
      <c r="H1185" s="48" t="s">
        <v>95</v>
      </c>
      <c r="I1185" s="48" t="s">
        <v>752</v>
      </c>
      <c r="J1185" s="51"/>
      <c r="K1185" s="51"/>
      <c r="L1185" s="48" t="s">
        <v>80</v>
      </c>
      <c r="M1185" s="48" t="s">
        <v>81</v>
      </c>
      <c r="N1185" s="48" t="s">
        <v>249</v>
      </c>
      <c r="O1185" s="48" t="s">
        <v>250</v>
      </c>
      <c r="P1185" s="48" t="s">
        <v>717</v>
      </c>
      <c r="Q1185" s="48" t="s">
        <v>718</v>
      </c>
      <c r="R1185" s="48" t="s">
        <v>742</v>
      </c>
      <c r="S1185" s="48" t="s">
        <v>743</v>
      </c>
      <c r="T1185" s="48" t="s">
        <v>744</v>
      </c>
      <c r="U1185" s="48" t="s">
        <v>743</v>
      </c>
      <c r="V1185" s="52"/>
    </row>
    <row r="1186" spans="1:22" ht="15" thickBot="1">
      <c r="A1186" s="48" t="s">
        <v>2258</v>
      </c>
      <c r="B1186" s="48" t="s">
        <v>20</v>
      </c>
      <c r="C1186" s="48" t="s">
        <v>74</v>
      </c>
      <c r="D1186" s="49" t="s">
        <v>75</v>
      </c>
      <c r="E1186" s="50">
        <v>0</v>
      </c>
      <c r="F1186" s="48" t="s">
        <v>76</v>
      </c>
      <c r="G1186" s="48" t="s">
        <v>751</v>
      </c>
      <c r="H1186" s="48" t="s">
        <v>90</v>
      </c>
      <c r="I1186" s="48" t="s">
        <v>752</v>
      </c>
      <c r="J1186" s="51"/>
      <c r="K1186" s="51"/>
      <c r="L1186" s="48" t="s">
        <v>80</v>
      </c>
      <c r="M1186" s="48" t="s">
        <v>81</v>
      </c>
      <c r="N1186" s="48" t="s">
        <v>249</v>
      </c>
      <c r="O1186" s="48" t="s">
        <v>250</v>
      </c>
      <c r="P1186" s="48" t="s">
        <v>717</v>
      </c>
      <c r="Q1186" s="48" t="s">
        <v>718</v>
      </c>
      <c r="R1186" s="48" t="s">
        <v>742</v>
      </c>
      <c r="S1186" s="48" t="s">
        <v>743</v>
      </c>
      <c r="T1186" s="48" t="s">
        <v>744</v>
      </c>
      <c r="U1186" s="48" t="s">
        <v>743</v>
      </c>
      <c r="V1186" s="52"/>
    </row>
    <row r="1187" spans="1:22" ht="15" thickBot="1">
      <c r="A1187" s="48" t="s">
        <v>2259</v>
      </c>
      <c r="B1187" s="48" t="s">
        <v>20</v>
      </c>
      <c r="C1187" s="48" t="s">
        <v>74</v>
      </c>
      <c r="D1187" s="49" t="s">
        <v>75</v>
      </c>
      <c r="E1187" s="53">
        <v>40608.53</v>
      </c>
      <c r="F1187" s="48" t="s">
        <v>76</v>
      </c>
      <c r="G1187" s="48" t="s">
        <v>751</v>
      </c>
      <c r="H1187" s="48" t="s">
        <v>95</v>
      </c>
      <c r="I1187" s="48" t="s">
        <v>752</v>
      </c>
      <c r="J1187" s="51"/>
      <c r="K1187" s="51"/>
      <c r="L1187" s="48" t="s">
        <v>80</v>
      </c>
      <c r="M1187" s="48" t="s">
        <v>81</v>
      </c>
      <c r="N1187" s="48" t="s">
        <v>249</v>
      </c>
      <c r="O1187" s="48" t="s">
        <v>250</v>
      </c>
      <c r="P1187" s="48" t="s">
        <v>717</v>
      </c>
      <c r="Q1187" s="48" t="s">
        <v>718</v>
      </c>
      <c r="R1187" s="48" t="s">
        <v>742</v>
      </c>
      <c r="S1187" s="48" t="s">
        <v>743</v>
      </c>
      <c r="T1187" s="48" t="s">
        <v>744</v>
      </c>
      <c r="U1187" s="48" t="s">
        <v>743</v>
      </c>
      <c r="V1187" s="52"/>
    </row>
    <row r="1188" spans="1:22" ht="15" thickBot="1">
      <c r="A1188" s="48" t="s">
        <v>2260</v>
      </c>
      <c r="B1188" s="48" t="s">
        <v>20</v>
      </c>
      <c r="C1188" s="48" t="s">
        <v>74</v>
      </c>
      <c r="D1188" s="49" t="s">
        <v>75</v>
      </c>
      <c r="E1188" s="53">
        <v>39594.550000000003</v>
      </c>
      <c r="F1188" s="48" t="s">
        <v>76</v>
      </c>
      <c r="G1188" s="48" t="s">
        <v>751</v>
      </c>
      <c r="H1188" s="48" t="s">
        <v>95</v>
      </c>
      <c r="I1188" s="48" t="s">
        <v>752</v>
      </c>
      <c r="J1188" s="51"/>
      <c r="K1188" s="51"/>
      <c r="L1188" s="48" t="s">
        <v>80</v>
      </c>
      <c r="M1188" s="48" t="s">
        <v>81</v>
      </c>
      <c r="N1188" s="48" t="s">
        <v>249</v>
      </c>
      <c r="O1188" s="48" t="s">
        <v>250</v>
      </c>
      <c r="P1188" s="48" t="s">
        <v>717</v>
      </c>
      <c r="Q1188" s="48" t="s">
        <v>718</v>
      </c>
      <c r="R1188" s="48" t="s">
        <v>742</v>
      </c>
      <c r="S1188" s="48" t="s">
        <v>743</v>
      </c>
      <c r="T1188" s="48" t="s">
        <v>744</v>
      </c>
      <c r="U1188" s="48" t="s">
        <v>743</v>
      </c>
      <c r="V1188" s="52"/>
    </row>
    <row r="1189" spans="1:22" ht="15" thickBot="1">
      <c r="A1189" s="48" t="s">
        <v>2261</v>
      </c>
      <c r="B1189" s="48" t="s">
        <v>20</v>
      </c>
      <c r="C1189" s="48" t="s">
        <v>74</v>
      </c>
      <c r="D1189" s="49" t="s">
        <v>75</v>
      </c>
      <c r="E1189" s="53">
        <v>40584.480000000003</v>
      </c>
      <c r="F1189" s="48" t="s">
        <v>76</v>
      </c>
      <c r="G1189" s="48" t="s">
        <v>751</v>
      </c>
      <c r="H1189" s="48" t="s">
        <v>95</v>
      </c>
      <c r="I1189" s="48" t="s">
        <v>752</v>
      </c>
      <c r="J1189" s="51"/>
      <c r="K1189" s="51"/>
      <c r="L1189" s="48" t="s">
        <v>80</v>
      </c>
      <c r="M1189" s="48" t="s">
        <v>81</v>
      </c>
      <c r="N1189" s="48" t="s">
        <v>249</v>
      </c>
      <c r="O1189" s="48" t="s">
        <v>250</v>
      </c>
      <c r="P1189" s="48" t="s">
        <v>717</v>
      </c>
      <c r="Q1189" s="48" t="s">
        <v>718</v>
      </c>
      <c r="R1189" s="48" t="s">
        <v>742</v>
      </c>
      <c r="S1189" s="48" t="s">
        <v>743</v>
      </c>
      <c r="T1189" s="48" t="s">
        <v>744</v>
      </c>
      <c r="U1189" s="48" t="s">
        <v>743</v>
      </c>
      <c r="V1189" s="52"/>
    </row>
    <row r="1190" spans="1:22" ht="15" thickBot="1">
      <c r="A1190" s="48" t="s">
        <v>2262</v>
      </c>
      <c r="B1190" s="48" t="s">
        <v>20</v>
      </c>
      <c r="C1190" s="48" t="s">
        <v>74</v>
      </c>
      <c r="D1190" s="49" t="s">
        <v>75</v>
      </c>
      <c r="E1190" s="53">
        <v>42664.41</v>
      </c>
      <c r="F1190" s="48" t="s">
        <v>76</v>
      </c>
      <c r="G1190" s="48" t="s">
        <v>758</v>
      </c>
      <c r="H1190" s="48" t="s">
        <v>95</v>
      </c>
      <c r="I1190" s="48" t="s">
        <v>759</v>
      </c>
      <c r="J1190" s="51"/>
      <c r="K1190" s="51"/>
      <c r="L1190" s="48" t="s">
        <v>80</v>
      </c>
      <c r="M1190" s="48" t="s">
        <v>81</v>
      </c>
      <c r="N1190" s="48" t="s">
        <v>249</v>
      </c>
      <c r="O1190" s="48" t="s">
        <v>250</v>
      </c>
      <c r="P1190" s="48" t="s">
        <v>717</v>
      </c>
      <c r="Q1190" s="48" t="s">
        <v>718</v>
      </c>
      <c r="R1190" s="48" t="s">
        <v>742</v>
      </c>
      <c r="S1190" s="48" t="s">
        <v>743</v>
      </c>
      <c r="T1190" s="48" t="s">
        <v>744</v>
      </c>
      <c r="U1190" s="48" t="s">
        <v>743</v>
      </c>
      <c r="V1190" s="52"/>
    </row>
    <row r="1191" spans="1:22" ht="15" thickBot="1">
      <c r="A1191" s="48" t="s">
        <v>2263</v>
      </c>
      <c r="B1191" s="48" t="s">
        <v>20</v>
      </c>
      <c r="C1191" s="48" t="s">
        <v>74</v>
      </c>
      <c r="D1191" s="49" t="s">
        <v>75</v>
      </c>
      <c r="E1191" s="53">
        <v>39618.050000000003</v>
      </c>
      <c r="F1191" s="48" t="s">
        <v>76</v>
      </c>
      <c r="G1191" s="48" t="s">
        <v>758</v>
      </c>
      <c r="H1191" s="48" t="s">
        <v>95</v>
      </c>
      <c r="I1191" s="48" t="s">
        <v>759</v>
      </c>
      <c r="J1191" s="51"/>
      <c r="K1191" s="51"/>
      <c r="L1191" s="48" t="s">
        <v>80</v>
      </c>
      <c r="M1191" s="48" t="s">
        <v>81</v>
      </c>
      <c r="N1191" s="48" t="s">
        <v>249</v>
      </c>
      <c r="O1191" s="48" t="s">
        <v>250</v>
      </c>
      <c r="P1191" s="48" t="s">
        <v>717</v>
      </c>
      <c r="Q1191" s="48" t="s">
        <v>718</v>
      </c>
      <c r="R1191" s="48" t="s">
        <v>742</v>
      </c>
      <c r="S1191" s="48" t="s">
        <v>743</v>
      </c>
      <c r="T1191" s="48" t="s">
        <v>744</v>
      </c>
      <c r="U1191" s="48" t="s">
        <v>743</v>
      </c>
      <c r="V1191" s="52"/>
    </row>
    <row r="1192" spans="1:22" ht="15" thickBot="1">
      <c r="A1192" s="48" t="s">
        <v>2264</v>
      </c>
      <c r="B1192" s="48" t="s">
        <v>20</v>
      </c>
      <c r="C1192" s="48" t="s">
        <v>74</v>
      </c>
      <c r="D1192" s="49" t="s">
        <v>75</v>
      </c>
      <c r="E1192" s="53">
        <v>45944.93</v>
      </c>
      <c r="F1192" s="48" t="s">
        <v>76</v>
      </c>
      <c r="G1192" s="48" t="s">
        <v>758</v>
      </c>
      <c r="H1192" s="48" t="s">
        <v>95</v>
      </c>
      <c r="I1192" s="48" t="s">
        <v>759</v>
      </c>
      <c r="J1192" s="51"/>
      <c r="K1192" s="51"/>
      <c r="L1192" s="48" t="s">
        <v>80</v>
      </c>
      <c r="M1192" s="48" t="s">
        <v>81</v>
      </c>
      <c r="N1192" s="48" t="s">
        <v>249</v>
      </c>
      <c r="O1192" s="48" t="s">
        <v>250</v>
      </c>
      <c r="P1192" s="48" t="s">
        <v>717</v>
      </c>
      <c r="Q1192" s="48" t="s">
        <v>718</v>
      </c>
      <c r="R1192" s="48" t="s">
        <v>742</v>
      </c>
      <c r="S1192" s="48" t="s">
        <v>743</v>
      </c>
      <c r="T1192" s="48" t="s">
        <v>744</v>
      </c>
      <c r="U1192" s="48" t="s">
        <v>743</v>
      </c>
      <c r="V1192" s="52"/>
    </row>
    <row r="1193" spans="1:22" ht="15" thickBot="1">
      <c r="A1193" s="48" t="s">
        <v>2265</v>
      </c>
      <c r="B1193" s="48" t="s">
        <v>20</v>
      </c>
      <c r="C1193" s="48" t="s">
        <v>74</v>
      </c>
      <c r="D1193" s="49" t="s">
        <v>75</v>
      </c>
      <c r="E1193" s="53">
        <v>38651.89</v>
      </c>
      <c r="F1193" s="48" t="s">
        <v>762</v>
      </c>
      <c r="G1193" s="48" t="s">
        <v>2266</v>
      </c>
      <c r="H1193" s="48" t="s">
        <v>95</v>
      </c>
      <c r="I1193" s="48" t="s">
        <v>772</v>
      </c>
      <c r="J1193" s="51"/>
      <c r="K1193" s="51"/>
      <c r="L1193" s="48" t="s">
        <v>80</v>
      </c>
      <c r="M1193" s="48" t="s">
        <v>81</v>
      </c>
      <c r="N1193" s="48" t="s">
        <v>249</v>
      </c>
      <c r="O1193" s="48" t="s">
        <v>250</v>
      </c>
      <c r="P1193" s="48" t="s">
        <v>717</v>
      </c>
      <c r="Q1193" s="48" t="s">
        <v>718</v>
      </c>
      <c r="R1193" s="48" t="s">
        <v>765</v>
      </c>
      <c r="S1193" s="48" t="s">
        <v>766</v>
      </c>
      <c r="T1193" s="48" t="s">
        <v>767</v>
      </c>
      <c r="U1193" s="48" t="s">
        <v>766</v>
      </c>
      <c r="V1193" s="52"/>
    </row>
    <row r="1194" spans="1:22" ht="15" thickBot="1">
      <c r="A1194" s="48" t="s">
        <v>2267</v>
      </c>
      <c r="B1194" s="48" t="s">
        <v>20</v>
      </c>
      <c r="C1194" s="48" t="s">
        <v>74</v>
      </c>
      <c r="D1194" s="49" t="s">
        <v>75</v>
      </c>
      <c r="E1194" s="50">
        <v>0</v>
      </c>
      <c r="F1194" s="48" t="s">
        <v>762</v>
      </c>
      <c r="G1194" s="48" t="s">
        <v>2266</v>
      </c>
      <c r="H1194" s="48" t="s">
        <v>90</v>
      </c>
      <c r="I1194" s="48" t="s">
        <v>772</v>
      </c>
      <c r="J1194" s="51"/>
      <c r="K1194" s="51"/>
      <c r="L1194" s="48" t="s">
        <v>80</v>
      </c>
      <c r="M1194" s="48" t="s">
        <v>81</v>
      </c>
      <c r="N1194" s="48" t="s">
        <v>249</v>
      </c>
      <c r="O1194" s="48" t="s">
        <v>250</v>
      </c>
      <c r="P1194" s="48" t="s">
        <v>717</v>
      </c>
      <c r="Q1194" s="48" t="s">
        <v>718</v>
      </c>
      <c r="R1194" s="48" t="s">
        <v>765</v>
      </c>
      <c r="S1194" s="48" t="s">
        <v>766</v>
      </c>
      <c r="T1194" s="48" t="s">
        <v>767</v>
      </c>
      <c r="U1194" s="48" t="s">
        <v>766</v>
      </c>
      <c r="V1194" s="52"/>
    </row>
    <row r="1195" spans="1:22" ht="15" thickBot="1">
      <c r="A1195" s="48" t="s">
        <v>2268</v>
      </c>
      <c r="B1195" s="48" t="s">
        <v>20</v>
      </c>
      <c r="C1195" s="48" t="s">
        <v>74</v>
      </c>
      <c r="D1195" s="49" t="s">
        <v>75</v>
      </c>
      <c r="E1195" s="53">
        <v>36463.919999999998</v>
      </c>
      <c r="F1195" s="48" t="s">
        <v>762</v>
      </c>
      <c r="G1195" s="48" t="s">
        <v>771</v>
      </c>
      <c r="H1195" s="48" t="s">
        <v>95</v>
      </c>
      <c r="I1195" s="48" t="s">
        <v>772</v>
      </c>
      <c r="J1195" s="51"/>
      <c r="K1195" s="51"/>
      <c r="L1195" s="48" t="s">
        <v>80</v>
      </c>
      <c r="M1195" s="48" t="s">
        <v>81</v>
      </c>
      <c r="N1195" s="48" t="s">
        <v>249</v>
      </c>
      <c r="O1195" s="48" t="s">
        <v>250</v>
      </c>
      <c r="P1195" s="48" t="s">
        <v>717</v>
      </c>
      <c r="Q1195" s="48" t="s">
        <v>718</v>
      </c>
      <c r="R1195" s="48" t="s">
        <v>765</v>
      </c>
      <c r="S1195" s="48" t="s">
        <v>766</v>
      </c>
      <c r="T1195" s="48" t="s">
        <v>767</v>
      </c>
      <c r="U1195" s="48" t="s">
        <v>766</v>
      </c>
      <c r="V1195" s="52"/>
    </row>
    <row r="1196" spans="1:22" ht="15" thickBot="1">
      <c r="A1196" s="48" t="s">
        <v>2269</v>
      </c>
      <c r="B1196" s="48" t="s">
        <v>20</v>
      </c>
      <c r="C1196" s="48" t="s">
        <v>74</v>
      </c>
      <c r="D1196" s="49" t="s">
        <v>75</v>
      </c>
      <c r="E1196" s="53">
        <v>40608.53</v>
      </c>
      <c r="F1196" s="48" t="s">
        <v>762</v>
      </c>
      <c r="G1196" s="48" t="s">
        <v>771</v>
      </c>
      <c r="H1196" s="48" t="s">
        <v>95</v>
      </c>
      <c r="I1196" s="48" t="s">
        <v>772</v>
      </c>
      <c r="J1196" s="51"/>
      <c r="K1196" s="51"/>
      <c r="L1196" s="48" t="s">
        <v>80</v>
      </c>
      <c r="M1196" s="48" t="s">
        <v>81</v>
      </c>
      <c r="N1196" s="48" t="s">
        <v>249</v>
      </c>
      <c r="O1196" s="48" t="s">
        <v>250</v>
      </c>
      <c r="P1196" s="48" t="s">
        <v>717</v>
      </c>
      <c r="Q1196" s="48" t="s">
        <v>718</v>
      </c>
      <c r="R1196" s="48" t="s">
        <v>765</v>
      </c>
      <c r="S1196" s="48" t="s">
        <v>766</v>
      </c>
      <c r="T1196" s="48" t="s">
        <v>767</v>
      </c>
      <c r="U1196" s="48" t="s">
        <v>766</v>
      </c>
      <c r="V1196" s="52"/>
    </row>
    <row r="1197" spans="1:22" ht="15" thickBot="1">
      <c r="A1197" s="48" t="s">
        <v>2270</v>
      </c>
      <c r="B1197" s="48" t="s">
        <v>20</v>
      </c>
      <c r="C1197" s="48" t="s">
        <v>74</v>
      </c>
      <c r="D1197" s="49" t="s">
        <v>75</v>
      </c>
      <c r="E1197" s="53">
        <v>83856.160000000003</v>
      </c>
      <c r="F1197" s="48" t="s">
        <v>76</v>
      </c>
      <c r="G1197" s="48" t="s">
        <v>776</v>
      </c>
      <c r="H1197" s="48" t="s">
        <v>113</v>
      </c>
      <c r="I1197" s="48" t="s">
        <v>2271</v>
      </c>
      <c r="J1197" s="51"/>
      <c r="K1197" s="51"/>
      <c r="L1197" s="48" t="s">
        <v>80</v>
      </c>
      <c r="M1197" s="48" t="s">
        <v>81</v>
      </c>
      <c r="N1197" s="48" t="s">
        <v>249</v>
      </c>
      <c r="O1197" s="48" t="s">
        <v>250</v>
      </c>
      <c r="P1197" s="48" t="s">
        <v>778</v>
      </c>
      <c r="Q1197" s="48" t="s">
        <v>779</v>
      </c>
      <c r="R1197" s="48" t="s">
        <v>780</v>
      </c>
      <c r="S1197" s="48" t="s">
        <v>779</v>
      </c>
      <c r="T1197" s="48" t="s">
        <v>781</v>
      </c>
      <c r="U1197" s="48" t="s">
        <v>779</v>
      </c>
      <c r="V1197" s="52"/>
    </row>
    <row r="1198" spans="1:22" ht="15" thickBot="1">
      <c r="A1198" s="48" t="s">
        <v>2272</v>
      </c>
      <c r="B1198" s="48" t="s">
        <v>20</v>
      </c>
      <c r="C1198" s="48" t="s">
        <v>74</v>
      </c>
      <c r="D1198" s="49" t="s">
        <v>75</v>
      </c>
      <c r="E1198" s="50">
        <v>0</v>
      </c>
      <c r="F1198" s="48" t="s">
        <v>76</v>
      </c>
      <c r="G1198" s="48" t="s">
        <v>789</v>
      </c>
      <c r="H1198" s="48" t="s">
        <v>90</v>
      </c>
      <c r="I1198" s="48" t="s">
        <v>790</v>
      </c>
      <c r="J1198" s="51"/>
      <c r="K1198" s="51"/>
      <c r="L1198" s="48" t="s">
        <v>80</v>
      </c>
      <c r="M1198" s="48" t="s">
        <v>81</v>
      </c>
      <c r="N1198" s="48" t="s">
        <v>249</v>
      </c>
      <c r="O1198" s="48" t="s">
        <v>250</v>
      </c>
      <c r="P1198" s="48" t="s">
        <v>791</v>
      </c>
      <c r="Q1198" s="48" t="s">
        <v>792</v>
      </c>
      <c r="R1198" s="48" t="s">
        <v>793</v>
      </c>
      <c r="S1198" s="48" t="s">
        <v>794</v>
      </c>
      <c r="T1198" s="48" t="s">
        <v>795</v>
      </c>
      <c r="U1198" s="48" t="s">
        <v>794</v>
      </c>
      <c r="V1198" s="52"/>
    </row>
    <row r="1199" spans="1:22" ht="15" thickBot="1">
      <c r="A1199" s="48" t="s">
        <v>2273</v>
      </c>
      <c r="B1199" s="48" t="s">
        <v>20</v>
      </c>
      <c r="C1199" s="48" t="s">
        <v>74</v>
      </c>
      <c r="D1199" s="49" t="s">
        <v>75</v>
      </c>
      <c r="E1199" s="50">
        <v>0</v>
      </c>
      <c r="F1199" s="48" t="s">
        <v>76</v>
      </c>
      <c r="G1199" s="48" t="s">
        <v>789</v>
      </c>
      <c r="H1199" s="48" t="s">
        <v>90</v>
      </c>
      <c r="I1199" s="48" t="s">
        <v>790</v>
      </c>
      <c r="J1199" s="51"/>
      <c r="K1199" s="51"/>
      <c r="L1199" s="48" t="s">
        <v>80</v>
      </c>
      <c r="M1199" s="48" t="s">
        <v>81</v>
      </c>
      <c r="N1199" s="48" t="s">
        <v>249</v>
      </c>
      <c r="O1199" s="48" t="s">
        <v>250</v>
      </c>
      <c r="P1199" s="48" t="s">
        <v>791</v>
      </c>
      <c r="Q1199" s="48" t="s">
        <v>792</v>
      </c>
      <c r="R1199" s="48" t="s">
        <v>793</v>
      </c>
      <c r="S1199" s="48" t="s">
        <v>794</v>
      </c>
      <c r="T1199" s="48" t="s">
        <v>795</v>
      </c>
      <c r="U1199" s="48" t="s">
        <v>794</v>
      </c>
      <c r="V1199" s="52"/>
    </row>
    <row r="1200" spans="1:22" ht="15" thickBot="1">
      <c r="A1200" s="48" t="s">
        <v>2274</v>
      </c>
      <c r="B1200" s="48" t="s">
        <v>20</v>
      </c>
      <c r="C1200" s="48" t="s">
        <v>74</v>
      </c>
      <c r="D1200" s="49" t="s">
        <v>75</v>
      </c>
      <c r="E1200" s="50">
        <v>0</v>
      </c>
      <c r="F1200" s="48" t="s">
        <v>76</v>
      </c>
      <c r="G1200" s="48" t="s">
        <v>789</v>
      </c>
      <c r="H1200" s="48" t="s">
        <v>90</v>
      </c>
      <c r="I1200" s="48" t="s">
        <v>790</v>
      </c>
      <c r="J1200" s="51"/>
      <c r="K1200" s="51"/>
      <c r="L1200" s="48" t="s">
        <v>80</v>
      </c>
      <c r="M1200" s="48" t="s">
        <v>81</v>
      </c>
      <c r="N1200" s="48" t="s">
        <v>249</v>
      </c>
      <c r="O1200" s="48" t="s">
        <v>250</v>
      </c>
      <c r="P1200" s="48" t="s">
        <v>791</v>
      </c>
      <c r="Q1200" s="48" t="s">
        <v>792</v>
      </c>
      <c r="R1200" s="48" t="s">
        <v>793</v>
      </c>
      <c r="S1200" s="48" t="s">
        <v>794</v>
      </c>
      <c r="T1200" s="48" t="s">
        <v>795</v>
      </c>
      <c r="U1200" s="48" t="s">
        <v>794</v>
      </c>
      <c r="V1200" s="52"/>
    </row>
    <row r="1201" spans="1:22" ht="15" thickBot="1">
      <c r="A1201" s="48" t="s">
        <v>2275</v>
      </c>
      <c r="B1201" s="48" t="s">
        <v>20</v>
      </c>
      <c r="C1201" s="48" t="s">
        <v>74</v>
      </c>
      <c r="D1201" s="49" t="s">
        <v>75</v>
      </c>
      <c r="E1201" s="50">
        <v>0</v>
      </c>
      <c r="F1201" s="48" t="s">
        <v>76</v>
      </c>
      <c r="G1201" s="48" t="s">
        <v>789</v>
      </c>
      <c r="H1201" s="48" t="s">
        <v>90</v>
      </c>
      <c r="I1201" s="48" t="s">
        <v>790</v>
      </c>
      <c r="J1201" s="51"/>
      <c r="K1201" s="51"/>
      <c r="L1201" s="48" t="s">
        <v>80</v>
      </c>
      <c r="M1201" s="48" t="s">
        <v>81</v>
      </c>
      <c r="N1201" s="48" t="s">
        <v>249</v>
      </c>
      <c r="O1201" s="48" t="s">
        <v>250</v>
      </c>
      <c r="P1201" s="48" t="s">
        <v>791</v>
      </c>
      <c r="Q1201" s="48" t="s">
        <v>792</v>
      </c>
      <c r="R1201" s="48" t="s">
        <v>793</v>
      </c>
      <c r="S1201" s="48" t="s">
        <v>794</v>
      </c>
      <c r="T1201" s="48" t="s">
        <v>795</v>
      </c>
      <c r="U1201" s="48" t="s">
        <v>794</v>
      </c>
      <c r="V1201" s="52"/>
    </row>
    <row r="1202" spans="1:22" ht="15" thickBot="1">
      <c r="A1202" s="48" t="s">
        <v>2276</v>
      </c>
      <c r="B1202" s="48" t="s">
        <v>20</v>
      </c>
      <c r="C1202" s="48" t="s">
        <v>74</v>
      </c>
      <c r="D1202" s="49" t="s">
        <v>75</v>
      </c>
      <c r="E1202" s="50">
        <v>0</v>
      </c>
      <c r="F1202" s="48" t="s">
        <v>76</v>
      </c>
      <c r="G1202" s="48" t="s">
        <v>789</v>
      </c>
      <c r="H1202" s="48" t="s">
        <v>90</v>
      </c>
      <c r="I1202" s="48" t="s">
        <v>790</v>
      </c>
      <c r="J1202" s="51"/>
      <c r="K1202" s="51"/>
      <c r="L1202" s="48" t="s">
        <v>80</v>
      </c>
      <c r="M1202" s="48" t="s">
        <v>81</v>
      </c>
      <c r="N1202" s="48" t="s">
        <v>249</v>
      </c>
      <c r="O1202" s="48" t="s">
        <v>250</v>
      </c>
      <c r="P1202" s="48" t="s">
        <v>791</v>
      </c>
      <c r="Q1202" s="48" t="s">
        <v>792</v>
      </c>
      <c r="R1202" s="48" t="s">
        <v>793</v>
      </c>
      <c r="S1202" s="48" t="s">
        <v>794</v>
      </c>
      <c r="T1202" s="48" t="s">
        <v>795</v>
      </c>
      <c r="U1202" s="48" t="s">
        <v>794</v>
      </c>
      <c r="V1202" s="52"/>
    </row>
    <row r="1203" spans="1:22" ht="15" thickBot="1">
      <c r="A1203" s="48" t="s">
        <v>2277</v>
      </c>
      <c r="B1203" s="48" t="s">
        <v>20</v>
      </c>
      <c r="C1203" s="48" t="s">
        <v>74</v>
      </c>
      <c r="D1203" s="49" t="s">
        <v>75</v>
      </c>
      <c r="E1203" s="50">
        <v>0</v>
      </c>
      <c r="F1203" s="48" t="s">
        <v>76</v>
      </c>
      <c r="G1203" s="48" t="s">
        <v>789</v>
      </c>
      <c r="H1203" s="48" t="s">
        <v>90</v>
      </c>
      <c r="I1203" s="48" t="s">
        <v>790</v>
      </c>
      <c r="J1203" s="51"/>
      <c r="K1203" s="51"/>
      <c r="L1203" s="48" t="s">
        <v>80</v>
      </c>
      <c r="M1203" s="48" t="s">
        <v>81</v>
      </c>
      <c r="N1203" s="48" t="s">
        <v>249</v>
      </c>
      <c r="O1203" s="48" t="s">
        <v>250</v>
      </c>
      <c r="P1203" s="48" t="s">
        <v>791</v>
      </c>
      <c r="Q1203" s="48" t="s">
        <v>792</v>
      </c>
      <c r="R1203" s="48" t="s">
        <v>793</v>
      </c>
      <c r="S1203" s="48" t="s">
        <v>794</v>
      </c>
      <c r="T1203" s="48" t="s">
        <v>795</v>
      </c>
      <c r="U1203" s="48" t="s">
        <v>794</v>
      </c>
      <c r="V1203" s="52"/>
    </row>
    <row r="1204" spans="1:22" ht="15" thickBot="1">
      <c r="A1204" s="48" t="s">
        <v>2278</v>
      </c>
      <c r="B1204" s="48" t="s">
        <v>20</v>
      </c>
      <c r="C1204" s="48" t="s">
        <v>74</v>
      </c>
      <c r="D1204" s="49" t="s">
        <v>75</v>
      </c>
      <c r="E1204" s="50">
        <v>0</v>
      </c>
      <c r="F1204" s="48" t="s">
        <v>76</v>
      </c>
      <c r="G1204" s="48" t="s">
        <v>789</v>
      </c>
      <c r="H1204" s="48" t="s">
        <v>90</v>
      </c>
      <c r="I1204" s="48" t="s">
        <v>790</v>
      </c>
      <c r="J1204" s="51"/>
      <c r="K1204" s="51"/>
      <c r="L1204" s="48" t="s">
        <v>80</v>
      </c>
      <c r="M1204" s="48" t="s">
        <v>81</v>
      </c>
      <c r="N1204" s="48" t="s">
        <v>249</v>
      </c>
      <c r="O1204" s="48" t="s">
        <v>250</v>
      </c>
      <c r="P1204" s="48" t="s">
        <v>791</v>
      </c>
      <c r="Q1204" s="48" t="s">
        <v>792</v>
      </c>
      <c r="R1204" s="48" t="s">
        <v>793</v>
      </c>
      <c r="S1204" s="48" t="s">
        <v>794</v>
      </c>
      <c r="T1204" s="48" t="s">
        <v>795</v>
      </c>
      <c r="U1204" s="48" t="s">
        <v>794</v>
      </c>
      <c r="V1204" s="52"/>
    </row>
    <row r="1205" spans="1:22" ht="15" thickBot="1">
      <c r="A1205" s="48" t="s">
        <v>2279</v>
      </c>
      <c r="B1205" s="48" t="s">
        <v>20</v>
      </c>
      <c r="C1205" s="48" t="s">
        <v>74</v>
      </c>
      <c r="D1205" s="49" t="s">
        <v>75</v>
      </c>
      <c r="E1205" s="50">
        <v>0</v>
      </c>
      <c r="F1205" s="48" t="s">
        <v>76</v>
      </c>
      <c r="G1205" s="48" t="s">
        <v>789</v>
      </c>
      <c r="H1205" s="48" t="s">
        <v>90</v>
      </c>
      <c r="I1205" s="48" t="s">
        <v>790</v>
      </c>
      <c r="J1205" s="51"/>
      <c r="K1205" s="51"/>
      <c r="L1205" s="48" t="s">
        <v>80</v>
      </c>
      <c r="M1205" s="48" t="s">
        <v>81</v>
      </c>
      <c r="N1205" s="48" t="s">
        <v>249</v>
      </c>
      <c r="O1205" s="48" t="s">
        <v>250</v>
      </c>
      <c r="P1205" s="48" t="s">
        <v>791</v>
      </c>
      <c r="Q1205" s="48" t="s">
        <v>792</v>
      </c>
      <c r="R1205" s="48" t="s">
        <v>793</v>
      </c>
      <c r="S1205" s="48" t="s">
        <v>794</v>
      </c>
      <c r="T1205" s="48" t="s">
        <v>795</v>
      </c>
      <c r="U1205" s="48" t="s">
        <v>794</v>
      </c>
      <c r="V1205" s="52"/>
    </row>
    <row r="1206" spans="1:22" ht="15" thickBot="1">
      <c r="A1206" s="48" t="s">
        <v>2280</v>
      </c>
      <c r="B1206" s="48" t="s">
        <v>20</v>
      </c>
      <c r="C1206" s="48" t="s">
        <v>74</v>
      </c>
      <c r="D1206" s="49" t="s">
        <v>75</v>
      </c>
      <c r="E1206" s="50">
        <v>0</v>
      </c>
      <c r="F1206" s="48" t="s">
        <v>76</v>
      </c>
      <c r="G1206" s="48" t="s">
        <v>789</v>
      </c>
      <c r="H1206" s="48" t="s">
        <v>90</v>
      </c>
      <c r="I1206" s="48" t="s">
        <v>790</v>
      </c>
      <c r="J1206" s="51"/>
      <c r="K1206" s="51"/>
      <c r="L1206" s="48" t="s">
        <v>80</v>
      </c>
      <c r="M1206" s="48" t="s">
        <v>81</v>
      </c>
      <c r="N1206" s="48" t="s">
        <v>249</v>
      </c>
      <c r="O1206" s="48" t="s">
        <v>250</v>
      </c>
      <c r="P1206" s="48" t="s">
        <v>791</v>
      </c>
      <c r="Q1206" s="48" t="s">
        <v>792</v>
      </c>
      <c r="R1206" s="48" t="s">
        <v>793</v>
      </c>
      <c r="S1206" s="48" t="s">
        <v>794</v>
      </c>
      <c r="T1206" s="48" t="s">
        <v>795</v>
      </c>
      <c r="U1206" s="48" t="s">
        <v>794</v>
      </c>
      <c r="V1206" s="52"/>
    </row>
    <row r="1207" spans="1:22" ht="15" thickBot="1">
      <c r="A1207" s="48" t="s">
        <v>2281</v>
      </c>
      <c r="B1207" s="48" t="s">
        <v>20</v>
      </c>
      <c r="C1207" s="48" t="s">
        <v>74</v>
      </c>
      <c r="D1207" s="49" t="s">
        <v>75</v>
      </c>
      <c r="E1207" s="50">
        <v>0</v>
      </c>
      <c r="F1207" s="48" t="s">
        <v>76</v>
      </c>
      <c r="G1207" s="48" t="s">
        <v>789</v>
      </c>
      <c r="H1207" s="48" t="s">
        <v>90</v>
      </c>
      <c r="I1207" s="48" t="s">
        <v>790</v>
      </c>
      <c r="J1207" s="51"/>
      <c r="K1207" s="51"/>
      <c r="L1207" s="48" t="s">
        <v>80</v>
      </c>
      <c r="M1207" s="48" t="s">
        <v>81</v>
      </c>
      <c r="N1207" s="48" t="s">
        <v>249</v>
      </c>
      <c r="O1207" s="48" t="s">
        <v>250</v>
      </c>
      <c r="P1207" s="48" t="s">
        <v>791</v>
      </c>
      <c r="Q1207" s="48" t="s">
        <v>792</v>
      </c>
      <c r="R1207" s="48" t="s">
        <v>793</v>
      </c>
      <c r="S1207" s="48" t="s">
        <v>794</v>
      </c>
      <c r="T1207" s="48" t="s">
        <v>795</v>
      </c>
      <c r="U1207" s="48" t="s">
        <v>794</v>
      </c>
      <c r="V1207" s="52"/>
    </row>
    <row r="1208" spans="1:22" ht="15" thickBot="1">
      <c r="A1208" s="48" t="s">
        <v>2282</v>
      </c>
      <c r="B1208" s="48" t="s">
        <v>20</v>
      </c>
      <c r="C1208" s="48" t="s">
        <v>74</v>
      </c>
      <c r="D1208" s="49" t="s">
        <v>75</v>
      </c>
      <c r="E1208" s="50">
        <v>0</v>
      </c>
      <c r="F1208" s="48" t="s">
        <v>76</v>
      </c>
      <c r="G1208" s="48" t="s">
        <v>789</v>
      </c>
      <c r="H1208" s="48" t="s">
        <v>90</v>
      </c>
      <c r="I1208" s="48" t="s">
        <v>790</v>
      </c>
      <c r="J1208" s="51"/>
      <c r="K1208" s="51"/>
      <c r="L1208" s="48" t="s">
        <v>80</v>
      </c>
      <c r="M1208" s="48" t="s">
        <v>81</v>
      </c>
      <c r="N1208" s="48" t="s">
        <v>249</v>
      </c>
      <c r="O1208" s="48" t="s">
        <v>250</v>
      </c>
      <c r="P1208" s="48" t="s">
        <v>791</v>
      </c>
      <c r="Q1208" s="48" t="s">
        <v>792</v>
      </c>
      <c r="R1208" s="48" t="s">
        <v>793</v>
      </c>
      <c r="S1208" s="48" t="s">
        <v>794</v>
      </c>
      <c r="T1208" s="48" t="s">
        <v>795</v>
      </c>
      <c r="U1208" s="48" t="s">
        <v>794</v>
      </c>
      <c r="V1208" s="52"/>
    </row>
    <row r="1209" spans="1:22" ht="15" thickBot="1">
      <c r="A1209" s="48" t="s">
        <v>2283</v>
      </c>
      <c r="B1209" s="48" t="s">
        <v>20</v>
      </c>
      <c r="C1209" s="48" t="s">
        <v>74</v>
      </c>
      <c r="D1209" s="49" t="s">
        <v>75</v>
      </c>
      <c r="E1209" s="50">
        <v>0</v>
      </c>
      <c r="F1209" s="48" t="s">
        <v>76</v>
      </c>
      <c r="G1209" s="48" t="s">
        <v>789</v>
      </c>
      <c r="H1209" s="48" t="s">
        <v>90</v>
      </c>
      <c r="I1209" s="48" t="s">
        <v>790</v>
      </c>
      <c r="J1209" s="51"/>
      <c r="K1209" s="51"/>
      <c r="L1209" s="48" t="s">
        <v>80</v>
      </c>
      <c r="M1209" s="48" t="s">
        <v>81</v>
      </c>
      <c r="N1209" s="48" t="s">
        <v>249</v>
      </c>
      <c r="O1209" s="48" t="s">
        <v>250</v>
      </c>
      <c r="P1209" s="48" t="s">
        <v>791</v>
      </c>
      <c r="Q1209" s="48" t="s">
        <v>792</v>
      </c>
      <c r="R1209" s="48" t="s">
        <v>793</v>
      </c>
      <c r="S1209" s="48" t="s">
        <v>794</v>
      </c>
      <c r="T1209" s="48" t="s">
        <v>795</v>
      </c>
      <c r="U1209" s="48" t="s">
        <v>794</v>
      </c>
      <c r="V1209" s="52"/>
    </row>
    <row r="1210" spans="1:22" ht="15" thickBot="1">
      <c r="A1210" s="48" t="s">
        <v>2284</v>
      </c>
      <c r="B1210" s="48" t="s">
        <v>20</v>
      </c>
      <c r="C1210" s="48" t="s">
        <v>74</v>
      </c>
      <c r="D1210" s="49" t="s">
        <v>75</v>
      </c>
      <c r="E1210" s="50">
        <v>0</v>
      </c>
      <c r="F1210" s="48" t="s">
        <v>76</v>
      </c>
      <c r="G1210" s="48" t="s">
        <v>789</v>
      </c>
      <c r="H1210" s="48" t="s">
        <v>873</v>
      </c>
      <c r="I1210" s="48" t="s">
        <v>790</v>
      </c>
      <c r="J1210" s="51"/>
      <c r="K1210" s="51"/>
      <c r="L1210" s="48" t="s">
        <v>80</v>
      </c>
      <c r="M1210" s="48" t="s">
        <v>81</v>
      </c>
      <c r="N1210" s="48" t="s">
        <v>249</v>
      </c>
      <c r="O1210" s="48" t="s">
        <v>250</v>
      </c>
      <c r="P1210" s="48" t="s">
        <v>791</v>
      </c>
      <c r="Q1210" s="48" t="s">
        <v>792</v>
      </c>
      <c r="R1210" s="48" t="s">
        <v>793</v>
      </c>
      <c r="S1210" s="48" t="s">
        <v>794</v>
      </c>
      <c r="T1210" s="48" t="s">
        <v>795</v>
      </c>
      <c r="U1210" s="48" t="s">
        <v>794</v>
      </c>
      <c r="V1210" s="52"/>
    </row>
    <row r="1211" spans="1:22" ht="15" thickBot="1">
      <c r="A1211" s="48" t="s">
        <v>2285</v>
      </c>
      <c r="B1211" s="48" t="s">
        <v>20</v>
      </c>
      <c r="C1211" s="48" t="s">
        <v>74</v>
      </c>
      <c r="D1211" s="49" t="s">
        <v>75</v>
      </c>
      <c r="E1211" s="50">
        <v>0</v>
      </c>
      <c r="F1211" s="48" t="s">
        <v>76</v>
      </c>
      <c r="G1211" s="48" t="s">
        <v>789</v>
      </c>
      <c r="H1211" s="48" t="s">
        <v>90</v>
      </c>
      <c r="I1211" s="48" t="s">
        <v>790</v>
      </c>
      <c r="J1211" s="51"/>
      <c r="K1211" s="51"/>
      <c r="L1211" s="48" t="s">
        <v>80</v>
      </c>
      <c r="M1211" s="48" t="s">
        <v>81</v>
      </c>
      <c r="N1211" s="48" t="s">
        <v>249</v>
      </c>
      <c r="O1211" s="48" t="s">
        <v>250</v>
      </c>
      <c r="P1211" s="48" t="s">
        <v>791</v>
      </c>
      <c r="Q1211" s="48" t="s">
        <v>792</v>
      </c>
      <c r="R1211" s="48" t="s">
        <v>793</v>
      </c>
      <c r="S1211" s="48" t="s">
        <v>794</v>
      </c>
      <c r="T1211" s="48" t="s">
        <v>795</v>
      </c>
      <c r="U1211" s="48" t="s">
        <v>794</v>
      </c>
      <c r="V1211" s="52"/>
    </row>
    <row r="1212" spans="1:22" ht="15" thickBot="1">
      <c r="A1212" s="48" t="s">
        <v>2286</v>
      </c>
      <c r="B1212" s="48" t="s">
        <v>20</v>
      </c>
      <c r="C1212" s="48" t="s">
        <v>74</v>
      </c>
      <c r="D1212" s="49" t="s">
        <v>75</v>
      </c>
      <c r="E1212" s="53">
        <v>134531.96</v>
      </c>
      <c r="F1212" s="48" t="s">
        <v>76</v>
      </c>
      <c r="G1212" s="48" t="s">
        <v>2287</v>
      </c>
      <c r="H1212" s="48" t="s">
        <v>113</v>
      </c>
      <c r="I1212" s="48" t="s">
        <v>2288</v>
      </c>
      <c r="J1212" s="51"/>
      <c r="K1212" s="51"/>
      <c r="L1212" s="48" t="s">
        <v>80</v>
      </c>
      <c r="M1212" s="48" t="s">
        <v>81</v>
      </c>
      <c r="N1212" s="48" t="s">
        <v>249</v>
      </c>
      <c r="O1212" s="48" t="s">
        <v>250</v>
      </c>
      <c r="P1212" s="48" t="s">
        <v>791</v>
      </c>
      <c r="Q1212" s="48" t="s">
        <v>792</v>
      </c>
      <c r="R1212" s="48" t="s">
        <v>815</v>
      </c>
      <c r="S1212" s="48" t="s">
        <v>816</v>
      </c>
      <c r="T1212" s="48" t="s">
        <v>817</v>
      </c>
      <c r="U1212" s="48" t="s">
        <v>816</v>
      </c>
      <c r="V1212" s="52"/>
    </row>
    <row r="1213" spans="1:22" ht="15" thickBot="1">
      <c r="A1213" s="48" t="s">
        <v>2289</v>
      </c>
      <c r="B1213" s="48" t="s">
        <v>20</v>
      </c>
      <c r="C1213" s="48" t="s">
        <v>74</v>
      </c>
      <c r="D1213" s="49" t="s">
        <v>75</v>
      </c>
      <c r="E1213" s="50">
        <v>0</v>
      </c>
      <c r="F1213" s="48" t="s">
        <v>2290</v>
      </c>
      <c r="G1213" s="48" t="s">
        <v>2291</v>
      </c>
      <c r="H1213" s="48" t="s">
        <v>113</v>
      </c>
      <c r="I1213" s="48" t="s">
        <v>2292</v>
      </c>
      <c r="J1213" s="51"/>
      <c r="K1213" s="51"/>
      <c r="L1213" s="48" t="s">
        <v>80</v>
      </c>
      <c r="M1213" s="48" t="s">
        <v>81</v>
      </c>
      <c r="N1213" s="48" t="s">
        <v>249</v>
      </c>
      <c r="O1213" s="48" t="s">
        <v>250</v>
      </c>
      <c r="P1213" s="48" t="s">
        <v>791</v>
      </c>
      <c r="Q1213" s="48" t="s">
        <v>792</v>
      </c>
      <c r="R1213" s="48" t="s">
        <v>815</v>
      </c>
      <c r="S1213" s="48" t="s">
        <v>816</v>
      </c>
      <c r="T1213" s="48" t="s">
        <v>817</v>
      </c>
      <c r="U1213" s="48" t="s">
        <v>816</v>
      </c>
      <c r="V1213" s="52"/>
    </row>
    <row r="1214" spans="1:22" ht="15" thickBot="1">
      <c r="A1214" s="48" t="s">
        <v>2293</v>
      </c>
      <c r="B1214" s="48" t="s">
        <v>20</v>
      </c>
      <c r="C1214" s="48" t="s">
        <v>74</v>
      </c>
      <c r="D1214" s="49" t="s">
        <v>75</v>
      </c>
      <c r="E1214" s="53">
        <v>48270.81</v>
      </c>
      <c r="F1214" s="48" t="s">
        <v>1130</v>
      </c>
      <c r="G1214" s="48" t="s">
        <v>2294</v>
      </c>
      <c r="H1214" s="48" t="s">
        <v>95</v>
      </c>
      <c r="I1214" s="48" t="s">
        <v>790</v>
      </c>
      <c r="J1214" s="51"/>
      <c r="K1214" s="51"/>
      <c r="L1214" s="48" t="s">
        <v>80</v>
      </c>
      <c r="M1214" s="48" t="s">
        <v>81</v>
      </c>
      <c r="N1214" s="48" t="s">
        <v>249</v>
      </c>
      <c r="O1214" s="48" t="s">
        <v>250</v>
      </c>
      <c r="P1214" s="48" t="s">
        <v>791</v>
      </c>
      <c r="Q1214" s="48" t="s">
        <v>792</v>
      </c>
      <c r="R1214" s="48" t="s">
        <v>815</v>
      </c>
      <c r="S1214" s="48" t="s">
        <v>816</v>
      </c>
      <c r="T1214" s="48" t="s">
        <v>2295</v>
      </c>
      <c r="U1214" s="48" t="s">
        <v>2296</v>
      </c>
      <c r="V1214" s="52"/>
    </row>
    <row r="1215" spans="1:22" ht="15" thickBot="1">
      <c r="A1215" s="48" t="s">
        <v>2297</v>
      </c>
      <c r="B1215" s="48" t="s">
        <v>20</v>
      </c>
      <c r="C1215" s="48" t="s">
        <v>74</v>
      </c>
      <c r="D1215" s="49" t="s">
        <v>75</v>
      </c>
      <c r="E1215" s="50">
        <v>0</v>
      </c>
      <c r="F1215" s="48" t="s">
        <v>819</v>
      </c>
      <c r="G1215" s="48" t="s">
        <v>820</v>
      </c>
      <c r="H1215" s="48" t="s">
        <v>125</v>
      </c>
      <c r="I1215" s="48" t="s">
        <v>821</v>
      </c>
      <c r="J1215" s="51"/>
      <c r="K1215" s="51"/>
      <c r="L1215" s="48" t="s">
        <v>80</v>
      </c>
      <c r="M1215" s="48" t="s">
        <v>81</v>
      </c>
      <c r="N1215" s="48" t="s">
        <v>249</v>
      </c>
      <c r="O1215" s="48" t="s">
        <v>250</v>
      </c>
      <c r="P1215" s="48" t="s">
        <v>791</v>
      </c>
      <c r="Q1215" s="48" t="s">
        <v>792</v>
      </c>
      <c r="R1215" s="48" t="s">
        <v>815</v>
      </c>
      <c r="S1215" s="48" t="s">
        <v>816</v>
      </c>
      <c r="T1215" s="48" t="s">
        <v>822</v>
      </c>
      <c r="U1215" s="48" t="s">
        <v>823</v>
      </c>
      <c r="V1215" s="52"/>
    </row>
    <row r="1216" spans="1:22" ht="15" thickBot="1">
      <c r="A1216" s="48" t="s">
        <v>2298</v>
      </c>
      <c r="B1216" s="48" t="s">
        <v>20</v>
      </c>
      <c r="C1216" s="48" t="s">
        <v>74</v>
      </c>
      <c r="D1216" s="49" t="s">
        <v>75</v>
      </c>
      <c r="E1216" s="50">
        <v>0</v>
      </c>
      <c r="F1216" s="48" t="s">
        <v>825</v>
      </c>
      <c r="G1216" s="48" t="s">
        <v>826</v>
      </c>
      <c r="H1216" s="48" t="s">
        <v>95</v>
      </c>
      <c r="I1216" s="48" t="s">
        <v>821</v>
      </c>
      <c r="J1216" s="51"/>
      <c r="K1216" s="51"/>
      <c r="L1216" s="48" t="s">
        <v>80</v>
      </c>
      <c r="M1216" s="48" t="s">
        <v>81</v>
      </c>
      <c r="N1216" s="48" t="s">
        <v>249</v>
      </c>
      <c r="O1216" s="48" t="s">
        <v>250</v>
      </c>
      <c r="P1216" s="48" t="s">
        <v>791</v>
      </c>
      <c r="Q1216" s="48" t="s">
        <v>792</v>
      </c>
      <c r="R1216" s="48" t="s">
        <v>827</v>
      </c>
      <c r="S1216" s="48" t="s">
        <v>828</v>
      </c>
      <c r="T1216" s="48" t="s">
        <v>829</v>
      </c>
      <c r="U1216" s="48" t="s">
        <v>828</v>
      </c>
      <c r="V1216" s="52"/>
    </row>
    <row r="1217" spans="1:22" ht="15" thickBot="1">
      <c r="A1217" s="48" t="s">
        <v>2299</v>
      </c>
      <c r="B1217" s="48" t="s">
        <v>20</v>
      </c>
      <c r="C1217" s="48" t="s">
        <v>74</v>
      </c>
      <c r="D1217" s="49" t="s">
        <v>75</v>
      </c>
      <c r="E1217" s="53">
        <v>71658.28</v>
      </c>
      <c r="F1217" s="48" t="s">
        <v>76</v>
      </c>
      <c r="G1217" s="48" t="s">
        <v>831</v>
      </c>
      <c r="H1217" s="48" t="s">
        <v>95</v>
      </c>
      <c r="I1217" s="48" t="s">
        <v>832</v>
      </c>
      <c r="J1217" s="51"/>
      <c r="K1217" s="51"/>
      <c r="L1217" s="48" t="s">
        <v>80</v>
      </c>
      <c r="M1217" s="48" t="s">
        <v>81</v>
      </c>
      <c r="N1217" s="48" t="s">
        <v>249</v>
      </c>
      <c r="O1217" s="48" t="s">
        <v>250</v>
      </c>
      <c r="P1217" s="48" t="s">
        <v>791</v>
      </c>
      <c r="Q1217" s="48" t="s">
        <v>792</v>
      </c>
      <c r="R1217" s="48" t="s">
        <v>833</v>
      </c>
      <c r="S1217" s="48" t="s">
        <v>834</v>
      </c>
      <c r="T1217" s="48" t="s">
        <v>835</v>
      </c>
      <c r="U1217" s="48" t="s">
        <v>836</v>
      </c>
      <c r="V1217" s="52"/>
    </row>
    <row r="1218" spans="1:22" ht="15" thickBot="1">
      <c r="A1218" s="48" t="s">
        <v>2300</v>
      </c>
      <c r="B1218" s="48" t="s">
        <v>20</v>
      </c>
      <c r="C1218" s="48" t="s">
        <v>74</v>
      </c>
      <c r="D1218" s="49" t="s">
        <v>75</v>
      </c>
      <c r="E1218" s="50">
        <v>0</v>
      </c>
      <c r="F1218" s="48" t="s">
        <v>76</v>
      </c>
      <c r="G1218" s="48" t="s">
        <v>831</v>
      </c>
      <c r="H1218" s="48" t="s">
        <v>839</v>
      </c>
      <c r="I1218" s="48" t="s">
        <v>832</v>
      </c>
      <c r="J1218" s="51"/>
      <c r="K1218" s="51"/>
      <c r="L1218" s="48" t="s">
        <v>80</v>
      </c>
      <c r="M1218" s="48" t="s">
        <v>81</v>
      </c>
      <c r="N1218" s="48" t="s">
        <v>249</v>
      </c>
      <c r="O1218" s="48" t="s">
        <v>250</v>
      </c>
      <c r="P1218" s="48" t="s">
        <v>791</v>
      </c>
      <c r="Q1218" s="48" t="s">
        <v>792</v>
      </c>
      <c r="R1218" s="48" t="s">
        <v>833</v>
      </c>
      <c r="S1218" s="48" t="s">
        <v>834</v>
      </c>
      <c r="T1218" s="48" t="s">
        <v>835</v>
      </c>
      <c r="U1218" s="48" t="s">
        <v>836</v>
      </c>
      <c r="V1218" s="52"/>
    </row>
    <row r="1219" spans="1:22" ht="15" thickBot="1">
      <c r="A1219" s="48" t="s">
        <v>2301</v>
      </c>
      <c r="B1219" s="48" t="s">
        <v>20</v>
      </c>
      <c r="C1219" s="48" t="s">
        <v>74</v>
      </c>
      <c r="D1219" s="49" t="s">
        <v>75</v>
      </c>
      <c r="E1219" s="53">
        <v>49477.61</v>
      </c>
      <c r="F1219" s="48" t="s">
        <v>76</v>
      </c>
      <c r="G1219" s="48" t="s">
        <v>831</v>
      </c>
      <c r="H1219" s="48" t="s">
        <v>95</v>
      </c>
      <c r="I1219" s="48" t="s">
        <v>832</v>
      </c>
      <c r="J1219" s="51"/>
      <c r="K1219" s="51"/>
      <c r="L1219" s="48" t="s">
        <v>80</v>
      </c>
      <c r="M1219" s="48" t="s">
        <v>81</v>
      </c>
      <c r="N1219" s="48" t="s">
        <v>249</v>
      </c>
      <c r="O1219" s="48" t="s">
        <v>250</v>
      </c>
      <c r="P1219" s="48" t="s">
        <v>791</v>
      </c>
      <c r="Q1219" s="48" t="s">
        <v>792</v>
      </c>
      <c r="R1219" s="48" t="s">
        <v>833</v>
      </c>
      <c r="S1219" s="48" t="s">
        <v>834</v>
      </c>
      <c r="T1219" s="48" t="s">
        <v>835</v>
      </c>
      <c r="U1219" s="48" t="s">
        <v>836</v>
      </c>
      <c r="V1219" s="52"/>
    </row>
    <row r="1220" spans="1:22" ht="15" thickBot="1">
      <c r="A1220" s="48" t="s">
        <v>2302</v>
      </c>
      <c r="B1220" s="48" t="s">
        <v>20</v>
      </c>
      <c r="C1220" s="48" t="s">
        <v>74</v>
      </c>
      <c r="D1220" s="49" t="s">
        <v>75</v>
      </c>
      <c r="E1220" s="53">
        <v>44444.25</v>
      </c>
      <c r="F1220" s="48" t="s">
        <v>76</v>
      </c>
      <c r="G1220" s="48" t="s">
        <v>848</v>
      </c>
      <c r="H1220" s="48" t="s">
        <v>113</v>
      </c>
      <c r="I1220" s="48" t="s">
        <v>96</v>
      </c>
      <c r="J1220" s="48" t="s">
        <v>100</v>
      </c>
      <c r="K1220" s="51"/>
      <c r="L1220" s="48" t="s">
        <v>80</v>
      </c>
      <c r="M1220" s="48" t="s">
        <v>81</v>
      </c>
      <c r="N1220" s="48" t="s">
        <v>249</v>
      </c>
      <c r="O1220" s="48" t="s">
        <v>250</v>
      </c>
      <c r="P1220" s="48" t="s">
        <v>791</v>
      </c>
      <c r="Q1220" s="48" t="s">
        <v>792</v>
      </c>
      <c r="R1220" s="48" t="s">
        <v>844</v>
      </c>
      <c r="S1220" s="48" t="s">
        <v>792</v>
      </c>
      <c r="T1220" s="48" t="s">
        <v>845</v>
      </c>
      <c r="U1220" s="48" t="s">
        <v>846</v>
      </c>
      <c r="V1220" s="52"/>
    </row>
    <row r="1221" spans="1:22" ht="15" thickBot="1">
      <c r="A1221" s="48" t="s">
        <v>2303</v>
      </c>
      <c r="B1221" s="48" t="s">
        <v>20</v>
      </c>
      <c r="C1221" s="48" t="s">
        <v>74</v>
      </c>
      <c r="D1221" s="49" t="s">
        <v>75</v>
      </c>
      <c r="E1221" s="53">
        <v>45944.88</v>
      </c>
      <c r="F1221" s="48" t="s">
        <v>76</v>
      </c>
      <c r="G1221" s="48" t="s">
        <v>848</v>
      </c>
      <c r="H1221" s="48" t="s">
        <v>95</v>
      </c>
      <c r="I1221" s="48" t="s">
        <v>130</v>
      </c>
      <c r="J1221" s="51"/>
      <c r="K1221" s="51"/>
      <c r="L1221" s="48" t="s">
        <v>80</v>
      </c>
      <c r="M1221" s="48" t="s">
        <v>81</v>
      </c>
      <c r="N1221" s="48" t="s">
        <v>249</v>
      </c>
      <c r="O1221" s="48" t="s">
        <v>250</v>
      </c>
      <c r="P1221" s="48" t="s">
        <v>791</v>
      </c>
      <c r="Q1221" s="48" t="s">
        <v>792</v>
      </c>
      <c r="R1221" s="48" t="s">
        <v>844</v>
      </c>
      <c r="S1221" s="48" t="s">
        <v>792</v>
      </c>
      <c r="T1221" s="48" t="s">
        <v>845</v>
      </c>
      <c r="U1221" s="48" t="s">
        <v>846</v>
      </c>
      <c r="V1221" s="52"/>
    </row>
    <row r="1222" spans="1:22" ht="15" thickBot="1">
      <c r="A1222" s="48" t="s">
        <v>2304</v>
      </c>
      <c r="B1222" s="48" t="s">
        <v>20</v>
      </c>
      <c r="C1222" s="48" t="s">
        <v>74</v>
      </c>
      <c r="D1222" s="49" t="s">
        <v>75</v>
      </c>
      <c r="E1222" s="53">
        <v>66541.89</v>
      </c>
      <c r="F1222" s="48" t="s">
        <v>76</v>
      </c>
      <c r="G1222" s="48" t="s">
        <v>2305</v>
      </c>
      <c r="H1222" s="48" t="s">
        <v>95</v>
      </c>
      <c r="I1222" s="48" t="s">
        <v>897</v>
      </c>
      <c r="J1222" s="51"/>
      <c r="K1222" s="51"/>
      <c r="L1222" s="48" t="s">
        <v>80</v>
      </c>
      <c r="M1222" s="48" t="s">
        <v>81</v>
      </c>
      <c r="N1222" s="48" t="s">
        <v>249</v>
      </c>
      <c r="O1222" s="48" t="s">
        <v>250</v>
      </c>
      <c r="P1222" s="48" t="s">
        <v>791</v>
      </c>
      <c r="Q1222" s="48" t="s">
        <v>792</v>
      </c>
      <c r="R1222" s="48" t="s">
        <v>855</v>
      </c>
      <c r="S1222" s="48" t="s">
        <v>792</v>
      </c>
      <c r="T1222" s="48" t="s">
        <v>856</v>
      </c>
      <c r="U1222" s="48" t="s">
        <v>857</v>
      </c>
      <c r="V1222" s="52"/>
    </row>
    <row r="1223" spans="1:22" ht="15" thickBot="1">
      <c r="A1223" s="48" t="s">
        <v>2306</v>
      </c>
      <c r="B1223" s="48" t="s">
        <v>20</v>
      </c>
      <c r="C1223" s="48" t="s">
        <v>74</v>
      </c>
      <c r="D1223" s="49" t="s">
        <v>75</v>
      </c>
      <c r="E1223" s="53">
        <v>144221.01999999999</v>
      </c>
      <c r="F1223" s="48" t="s">
        <v>852</v>
      </c>
      <c r="G1223" s="48" t="s">
        <v>853</v>
      </c>
      <c r="H1223" s="48" t="s">
        <v>839</v>
      </c>
      <c r="I1223" s="48" t="s">
        <v>854</v>
      </c>
      <c r="J1223" s="51"/>
      <c r="K1223" s="51"/>
      <c r="L1223" s="48" t="s">
        <v>80</v>
      </c>
      <c r="M1223" s="48" t="s">
        <v>81</v>
      </c>
      <c r="N1223" s="48" t="s">
        <v>249</v>
      </c>
      <c r="O1223" s="48" t="s">
        <v>250</v>
      </c>
      <c r="P1223" s="48" t="s">
        <v>791</v>
      </c>
      <c r="Q1223" s="48" t="s">
        <v>792</v>
      </c>
      <c r="R1223" s="48" t="s">
        <v>855</v>
      </c>
      <c r="S1223" s="48" t="s">
        <v>792</v>
      </c>
      <c r="T1223" s="48" t="s">
        <v>856</v>
      </c>
      <c r="U1223" s="48" t="s">
        <v>857</v>
      </c>
      <c r="V1223" s="52"/>
    </row>
    <row r="1224" spans="1:22" ht="15" thickBot="1">
      <c r="A1224" s="48" t="s">
        <v>2307</v>
      </c>
      <c r="B1224" s="48" t="s">
        <v>20</v>
      </c>
      <c r="C1224" s="48" t="s">
        <v>74</v>
      </c>
      <c r="D1224" s="49" t="s">
        <v>75</v>
      </c>
      <c r="E1224" s="53">
        <v>34429.599999999999</v>
      </c>
      <c r="F1224" s="48" t="s">
        <v>852</v>
      </c>
      <c r="G1224" s="48" t="s">
        <v>853</v>
      </c>
      <c r="H1224" s="48" t="s">
        <v>95</v>
      </c>
      <c r="I1224" s="48" t="s">
        <v>854</v>
      </c>
      <c r="J1224" s="51"/>
      <c r="K1224" s="51"/>
      <c r="L1224" s="48" t="s">
        <v>80</v>
      </c>
      <c r="M1224" s="48" t="s">
        <v>81</v>
      </c>
      <c r="N1224" s="48" t="s">
        <v>249</v>
      </c>
      <c r="O1224" s="48" t="s">
        <v>250</v>
      </c>
      <c r="P1224" s="48" t="s">
        <v>791</v>
      </c>
      <c r="Q1224" s="48" t="s">
        <v>792</v>
      </c>
      <c r="R1224" s="48" t="s">
        <v>855</v>
      </c>
      <c r="S1224" s="48" t="s">
        <v>792</v>
      </c>
      <c r="T1224" s="48" t="s">
        <v>856</v>
      </c>
      <c r="U1224" s="48" t="s">
        <v>857</v>
      </c>
      <c r="V1224" s="52"/>
    </row>
    <row r="1225" spans="1:22" ht="15" thickBot="1">
      <c r="A1225" s="48" t="s">
        <v>2308</v>
      </c>
      <c r="B1225" s="48" t="s">
        <v>20</v>
      </c>
      <c r="C1225" s="48" t="s">
        <v>74</v>
      </c>
      <c r="D1225" s="49" t="s">
        <v>75</v>
      </c>
      <c r="E1225" s="53">
        <v>39618.07</v>
      </c>
      <c r="F1225" s="48" t="s">
        <v>76</v>
      </c>
      <c r="G1225" s="48" t="s">
        <v>864</v>
      </c>
      <c r="H1225" s="48" t="s">
        <v>95</v>
      </c>
      <c r="I1225" s="48" t="s">
        <v>865</v>
      </c>
      <c r="J1225" s="51"/>
      <c r="K1225" s="51"/>
      <c r="L1225" s="48" t="s">
        <v>80</v>
      </c>
      <c r="M1225" s="48" t="s">
        <v>81</v>
      </c>
      <c r="N1225" s="48" t="s">
        <v>249</v>
      </c>
      <c r="O1225" s="48" t="s">
        <v>250</v>
      </c>
      <c r="P1225" s="48" t="s">
        <v>791</v>
      </c>
      <c r="Q1225" s="48" t="s">
        <v>792</v>
      </c>
      <c r="R1225" s="48" t="s">
        <v>866</v>
      </c>
      <c r="S1225" s="48" t="s">
        <v>867</v>
      </c>
      <c r="T1225" s="48" t="s">
        <v>868</v>
      </c>
      <c r="U1225" s="48" t="s">
        <v>869</v>
      </c>
      <c r="V1225" s="52"/>
    </row>
    <row r="1226" spans="1:22" ht="15" thickBot="1">
      <c r="A1226" s="48" t="s">
        <v>2309</v>
      </c>
      <c r="B1226" s="48" t="s">
        <v>20</v>
      </c>
      <c r="C1226" s="48" t="s">
        <v>74</v>
      </c>
      <c r="D1226" s="49" t="s">
        <v>75</v>
      </c>
      <c r="E1226" s="53">
        <v>60283.63</v>
      </c>
      <c r="F1226" s="48" t="s">
        <v>76</v>
      </c>
      <c r="G1226" s="48" t="s">
        <v>864</v>
      </c>
      <c r="H1226" s="48" t="s">
        <v>95</v>
      </c>
      <c r="I1226" s="48" t="s">
        <v>865</v>
      </c>
      <c r="J1226" s="51"/>
      <c r="K1226" s="51"/>
      <c r="L1226" s="48" t="s">
        <v>80</v>
      </c>
      <c r="M1226" s="48" t="s">
        <v>81</v>
      </c>
      <c r="N1226" s="48" t="s">
        <v>249</v>
      </c>
      <c r="O1226" s="48" t="s">
        <v>250</v>
      </c>
      <c r="P1226" s="48" t="s">
        <v>791</v>
      </c>
      <c r="Q1226" s="48" t="s">
        <v>792</v>
      </c>
      <c r="R1226" s="48" t="s">
        <v>866</v>
      </c>
      <c r="S1226" s="48" t="s">
        <v>867</v>
      </c>
      <c r="T1226" s="48" t="s">
        <v>868</v>
      </c>
      <c r="U1226" s="48" t="s">
        <v>869</v>
      </c>
      <c r="V1226" s="52"/>
    </row>
    <row r="1227" spans="1:22" ht="15" thickBot="1">
      <c r="A1227" s="48" t="s">
        <v>2310</v>
      </c>
      <c r="B1227" s="48" t="s">
        <v>20</v>
      </c>
      <c r="C1227" s="48" t="s">
        <v>74</v>
      </c>
      <c r="D1227" s="49" t="s">
        <v>75</v>
      </c>
      <c r="E1227" s="53">
        <v>42482.39</v>
      </c>
      <c r="F1227" s="48" t="s">
        <v>880</v>
      </c>
      <c r="G1227" s="48" t="s">
        <v>881</v>
      </c>
      <c r="H1227" s="48" t="s">
        <v>839</v>
      </c>
      <c r="I1227" s="48" t="s">
        <v>882</v>
      </c>
      <c r="J1227" s="48" t="s">
        <v>883</v>
      </c>
      <c r="K1227" s="51"/>
      <c r="L1227" s="48" t="s">
        <v>80</v>
      </c>
      <c r="M1227" s="48" t="s">
        <v>81</v>
      </c>
      <c r="N1227" s="48" t="s">
        <v>249</v>
      </c>
      <c r="O1227" s="48" t="s">
        <v>250</v>
      </c>
      <c r="P1227" s="48" t="s">
        <v>791</v>
      </c>
      <c r="Q1227" s="48" t="s">
        <v>792</v>
      </c>
      <c r="R1227" s="48" t="s">
        <v>884</v>
      </c>
      <c r="S1227" s="48" t="s">
        <v>792</v>
      </c>
      <c r="T1227" s="48" t="s">
        <v>885</v>
      </c>
      <c r="U1227" s="48" t="s">
        <v>886</v>
      </c>
      <c r="V1227" s="52"/>
    </row>
    <row r="1228" spans="1:22" ht="15" thickBot="1">
      <c r="A1228" s="48" t="s">
        <v>879</v>
      </c>
      <c r="B1228" s="48" t="s">
        <v>20</v>
      </c>
      <c r="C1228" s="48" t="s">
        <v>74</v>
      </c>
      <c r="D1228" s="49" t="s">
        <v>75</v>
      </c>
      <c r="E1228" s="53">
        <v>46513.17</v>
      </c>
      <c r="F1228" s="48" t="s">
        <v>1120</v>
      </c>
      <c r="G1228" s="48" t="s">
        <v>889</v>
      </c>
      <c r="H1228" s="48" t="s">
        <v>113</v>
      </c>
      <c r="I1228" s="48" t="s">
        <v>890</v>
      </c>
      <c r="J1228" s="48" t="s">
        <v>891</v>
      </c>
      <c r="K1228" s="51"/>
      <c r="L1228" s="48" t="s">
        <v>80</v>
      </c>
      <c r="M1228" s="48" t="s">
        <v>81</v>
      </c>
      <c r="N1228" s="48" t="s">
        <v>249</v>
      </c>
      <c r="O1228" s="48" t="s">
        <v>250</v>
      </c>
      <c r="P1228" s="48" t="s">
        <v>791</v>
      </c>
      <c r="Q1228" s="48" t="s">
        <v>792</v>
      </c>
      <c r="R1228" s="48" t="s">
        <v>884</v>
      </c>
      <c r="S1228" s="48" t="s">
        <v>792</v>
      </c>
      <c r="T1228" s="48" t="s">
        <v>885</v>
      </c>
      <c r="U1228" s="48" t="s">
        <v>886</v>
      </c>
      <c r="V1228" s="52"/>
    </row>
    <row r="1229" spans="1:22" ht="15" thickBot="1">
      <c r="A1229" s="48" t="s">
        <v>2311</v>
      </c>
      <c r="B1229" s="48" t="s">
        <v>20</v>
      </c>
      <c r="C1229" s="48" t="s">
        <v>74</v>
      </c>
      <c r="D1229" s="49" t="s">
        <v>75</v>
      </c>
      <c r="E1229" s="53">
        <v>9654.16</v>
      </c>
      <c r="F1229" s="48" t="s">
        <v>892</v>
      </c>
      <c r="G1229" s="48" t="s">
        <v>893</v>
      </c>
      <c r="H1229" s="48" t="s">
        <v>95</v>
      </c>
      <c r="I1229" s="48" t="s">
        <v>790</v>
      </c>
      <c r="J1229" s="48" t="s">
        <v>2312</v>
      </c>
      <c r="K1229" s="51"/>
      <c r="L1229" s="48" t="s">
        <v>80</v>
      </c>
      <c r="M1229" s="48" t="s">
        <v>81</v>
      </c>
      <c r="N1229" s="48" t="s">
        <v>249</v>
      </c>
      <c r="O1229" s="48" t="s">
        <v>250</v>
      </c>
      <c r="P1229" s="48" t="s">
        <v>791</v>
      </c>
      <c r="Q1229" s="48" t="s">
        <v>792</v>
      </c>
      <c r="R1229" s="48" t="s">
        <v>884</v>
      </c>
      <c r="S1229" s="48" t="s">
        <v>792</v>
      </c>
      <c r="T1229" s="48" t="s">
        <v>885</v>
      </c>
      <c r="U1229" s="48" t="s">
        <v>886</v>
      </c>
      <c r="V1229" s="52"/>
    </row>
    <row r="1230" spans="1:22" ht="15" thickBot="1">
      <c r="A1230" s="48" t="s">
        <v>2313</v>
      </c>
      <c r="B1230" s="48" t="s">
        <v>20</v>
      </c>
      <c r="C1230" s="48" t="s">
        <v>74</v>
      </c>
      <c r="D1230" s="49" t="s">
        <v>75</v>
      </c>
      <c r="E1230" s="53">
        <v>60283.63</v>
      </c>
      <c r="F1230" s="48" t="s">
        <v>76</v>
      </c>
      <c r="G1230" s="48" t="s">
        <v>896</v>
      </c>
      <c r="H1230" s="48" t="s">
        <v>95</v>
      </c>
      <c r="I1230" s="48" t="s">
        <v>897</v>
      </c>
      <c r="J1230" s="51"/>
      <c r="K1230" s="51"/>
      <c r="L1230" s="48" t="s">
        <v>80</v>
      </c>
      <c r="M1230" s="48" t="s">
        <v>81</v>
      </c>
      <c r="N1230" s="48" t="s">
        <v>249</v>
      </c>
      <c r="O1230" s="48" t="s">
        <v>250</v>
      </c>
      <c r="P1230" s="48" t="s">
        <v>791</v>
      </c>
      <c r="Q1230" s="48" t="s">
        <v>792</v>
      </c>
      <c r="R1230" s="48" t="s">
        <v>898</v>
      </c>
      <c r="S1230" s="48" t="s">
        <v>899</v>
      </c>
      <c r="T1230" s="48" t="s">
        <v>900</v>
      </c>
      <c r="U1230" s="48" t="s">
        <v>899</v>
      </c>
      <c r="V1230" s="52"/>
    </row>
    <row r="1231" spans="1:22" ht="15" thickBot="1">
      <c r="A1231" s="48" t="s">
        <v>2314</v>
      </c>
      <c r="B1231" s="48" t="s">
        <v>20</v>
      </c>
      <c r="C1231" s="48" t="s">
        <v>74</v>
      </c>
      <c r="D1231" s="49" t="s">
        <v>75</v>
      </c>
      <c r="E1231" s="50">
        <v>0</v>
      </c>
      <c r="F1231" s="48" t="s">
        <v>76</v>
      </c>
      <c r="G1231" s="48" t="s">
        <v>896</v>
      </c>
      <c r="H1231" s="48" t="s">
        <v>90</v>
      </c>
      <c r="I1231" s="48" t="s">
        <v>897</v>
      </c>
      <c r="J1231" s="51"/>
      <c r="K1231" s="51"/>
      <c r="L1231" s="48" t="s">
        <v>80</v>
      </c>
      <c r="M1231" s="48" t="s">
        <v>81</v>
      </c>
      <c r="N1231" s="48" t="s">
        <v>249</v>
      </c>
      <c r="O1231" s="48" t="s">
        <v>250</v>
      </c>
      <c r="P1231" s="48" t="s">
        <v>791</v>
      </c>
      <c r="Q1231" s="48" t="s">
        <v>792</v>
      </c>
      <c r="R1231" s="48" t="s">
        <v>898</v>
      </c>
      <c r="S1231" s="48" t="s">
        <v>899</v>
      </c>
      <c r="T1231" s="48" t="s">
        <v>900</v>
      </c>
      <c r="U1231" s="48" t="s">
        <v>899</v>
      </c>
      <c r="V1231" s="52"/>
    </row>
    <row r="1232" spans="1:22" ht="15" thickBot="1">
      <c r="A1232" s="48" t="s">
        <v>2315</v>
      </c>
      <c r="B1232" s="48" t="s">
        <v>20</v>
      </c>
      <c r="C1232" s="48" t="s">
        <v>74</v>
      </c>
      <c r="D1232" s="49" t="s">
        <v>75</v>
      </c>
      <c r="E1232" s="53">
        <v>53281.97</v>
      </c>
      <c r="F1232" s="48" t="s">
        <v>76</v>
      </c>
      <c r="G1232" s="48" t="s">
        <v>896</v>
      </c>
      <c r="H1232" s="48" t="s">
        <v>95</v>
      </c>
      <c r="I1232" s="48" t="s">
        <v>897</v>
      </c>
      <c r="J1232" s="51"/>
      <c r="K1232" s="51"/>
      <c r="L1232" s="48" t="s">
        <v>80</v>
      </c>
      <c r="M1232" s="48" t="s">
        <v>81</v>
      </c>
      <c r="N1232" s="48" t="s">
        <v>249</v>
      </c>
      <c r="O1232" s="48" t="s">
        <v>250</v>
      </c>
      <c r="P1232" s="48" t="s">
        <v>791</v>
      </c>
      <c r="Q1232" s="48" t="s">
        <v>792</v>
      </c>
      <c r="R1232" s="48" t="s">
        <v>898</v>
      </c>
      <c r="S1232" s="48" t="s">
        <v>899</v>
      </c>
      <c r="T1232" s="48" t="s">
        <v>900</v>
      </c>
      <c r="U1232" s="48" t="s">
        <v>899</v>
      </c>
      <c r="V1232" s="52"/>
    </row>
    <row r="1233" spans="1:22" ht="15" thickBot="1">
      <c r="A1233" s="48" t="s">
        <v>2316</v>
      </c>
      <c r="B1233" s="48" t="s">
        <v>20</v>
      </c>
      <c r="C1233" s="48" t="s">
        <v>74</v>
      </c>
      <c r="D1233" s="49" t="s">
        <v>75</v>
      </c>
      <c r="E1233" s="53">
        <v>134531.96</v>
      </c>
      <c r="F1233" s="48" t="s">
        <v>76</v>
      </c>
      <c r="G1233" s="48" t="s">
        <v>896</v>
      </c>
      <c r="H1233" s="48" t="s">
        <v>113</v>
      </c>
      <c r="I1233" s="48" t="s">
        <v>897</v>
      </c>
      <c r="J1233" s="51"/>
      <c r="K1233" s="51"/>
      <c r="L1233" s="48" t="s">
        <v>80</v>
      </c>
      <c r="M1233" s="48" t="s">
        <v>81</v>
      </c>
      <c r="N1233" s="48" t="s">
        <v>249</v>
      </c>
      <c r="O1233" s="48" t="s">
        <v>250</v>
      </c>
      <c r="P1233" s="48" t="s">
        <v>791</v>
      </c>
      <c r="Q1233" s="48" t="s">
        <v>792</v>
      </c>
      <c r="R1233" s="48" t="s">
        <v>898</v>
      </c>
      <c r="S1233" s="48" t="s">
        <v>899</v>
      </c>
      <c r="T1233" s="48" t="s">
        <v>900</v>
      </c>
      <c r="U1233" s="48" t="s">
        <v>899</v>
      </c>
      <c r="V1233" s="52"/>
    </row>
    <row r="1234" spans="1:22" ht="15" thickBot="1">
      <c r="A1234" s="48" t="s">
        <v>2317</v>
      </c>
      <c r="B1234" s="48" t="s">
        <v>20</v>
      </c>
      <c r="C1234" s="48" t="s">
        <v>74</v>
      </c>
      <c r="D1234" s="49" t="s">
        <v>75</v>
      </c>
      <c r="E1234" s="53">
        <v>69910.559999999998</v>
      </c>
      <c r="F1234" s="48" t="s">
        <v>76</v>
      </c>
      <c r="G1234" s="48" t="s">
        <v>2318</v>
      </c>
      <c r="H1234" s="48" t="s">
        <v>95</v>
      </c>
      <c r="I1234" s="48" t="s">
        <v>897</v>
      </c>
      <c r="J1234" s="51"/>
      <c r="K1234" s="51"/>
      <c r="L1234" s="48" t="s">
        <v>80</v>
      </c>
      <c r="M1234" s="48" t="s">
        <v>81</v>
      </c>
      <c r="N1234" s="48" t="s">
        <v>249</v>
      </c>
      <c r="O1234" s="48" t="s">
        <v>250</v>
      </c>
      <c r="P1234" s="48" t="s">
        <v>791</v>
      </c>
      <c r="Q1234" s="48" t="s">
        <v>792</v>
      </c>
      <c r="R1234" s="48" t="s">
        <v>898</v>
      </c>
      <c r="S1234" s="48" t="s">
        <v>899</v>
      </c>
      <c r="T1234" s="48" t="s">
        <v>900</v>
      </c>
      <c r="U1234" s="48" t="s">
        <v>899</v>
      </c>
      <c r="V1234" s="52"/>
    </row>
    <row r="1235" spans="1:22" ht="15" thickBot="1">
      <c r="A1235" s="48" t="s">
        <v>2319</v>
      </c>
      <c r="B1235" s="48" t="s">
        <v>20</v>
      </c>
      <c r="C1235" s="48" t="s">
        <v>74</v>
      </c>
      <c r="D1235" s="49" t="s">
        <v>75</v>
      </c>
      <c r="E1235" s="50">
        <v>0</v>
      </c>
      <c r="F1235" s="48" t="s">
        <v>902</v>
      </c>
      <c r="G1235" s="48" t="s">
        <v>903</v>
      </c>
      <c r="H1235" s="48" t="s">
        <v>125</v>
      </c>
      <c r="I1235" s="48" t="s">
        <v>904</v>
      </c>
      <c r="J1235" s="48" t="s">
        <v>2320</v>
      </c>
      <c r="K1235" s="51"/>
      <c r="L1235" s="48" t="s">
        <v>80</v>
      </c>
      <c r="M1235" s="48" t="s">
        <v>81</v>
      </c>
      <c r="N1235" s="48" t="s">
        <v>249</v>
      </c>
      <c r="O1235" s="48" t="s">
        <v>250</v>
      </c>
      <c r="P1235" s="48" t="s">
        <v>791</v>
      </c>
      <c r="Q1235" s="48" t="s">
        <v>792</v>
      </c>
      <c r="R1235" s="48" t="s">
        <v>906</v>
      </c>
      <c r="S1235" s="48" t="s">
        <v>907</v>
      </c>
      <c r="T1235" s="48" t="s">
        <v>908</v>
      </c>
      <c r="U1235" s="48" t="s">
        <v>909</v>
      </c>
      <c r="V1235" s="52"/>
    </row>
    <row r="1236" spans="1:22" ht="15" thickBot="1">
      <c r="A1236" s="48" t="s">
        <v>931</v>
      </c>
      <c r="B1236" s="48" t="s">
        <v>20</v>
      </c>
      <c r="C1236" s="48" t="s">
        <v>74</v>
      </c>
      <c r="D1236" s="49" t="s">
        <v>75</v>
      </c>
      <c r="E1236" s="53">
        <v>74249.05</v>
      </c>
      <c r="F1236" s="48" t="s">
        <v>76</v>
      </c>
      <c r="G1236" s="48" t="s">
        <v>911</v>
      </c>
      <c r="H1236" s="48" t="s">
        <v>78</v>
      </c>
      <c r="I1236" s="48" t="s">
        <v>912</v>
      </c>
      <c r="J1236" s="51"/>
      <c r="K1236" s="51"/>
      <c r="L1236" s="48" t="s">
        <v>80</v>
      </c>
      <c r="M1236" s="48" t="s">
        <v>81</v>
      </c>
      <c r="N1236" s="48" t="s">
        <v>249</v>
      </c>
      <c r="O1236" s="48" t="s">
        <v>250</v>
      </c>
      <c r="P1236" s="48" t="s">
        <v>791</v>
      </c>
      <c r="Q1236" s="48" t="s">
        <v>792</v>
      </c>
      <c r="R1236" s="48" t="s">
        <v>913</v>
      </c>
      <c r="S1236" s="48" t="s">
        <v>914</v>
      </c>
      <c r="T1236" s="48" t="s">
        <v>915</v>
      </c>
      <c r="U1236" s="48" t="s">
        <v>916</v>
      </c>
      <c r="V1236" s="52"/>
    </row>
    <row r="1237" spans="1:22" ht="15" thickBot="1">
      <c r="A1237" s="48" t="s">
        <v>931</v>
      </c>
      <c r="B1237" s="48" t="s">
        <v>20</v>
      </c>
      <c r="C1237" s="48" t="s">
        <v>74</v>
      </c>
      <c r="D1237" s="49" t="s">
        <v>75</v>
      </c>
      <c r="E1237" s="53">
        <v>37124.53</v>
      </c>
      <c r="F1237" s="48" t="s">
        <v>918</v>
      </c>
      <c r="G1237" s="48" t="s">
        <v>919</v>
      </c>
      <c r="H1237" s="48" t="s">
        <v>78</v>
      </c>
      <c r="I1237" s="48" t="s">
        <v>790</v>
      </c>
      <c r="J1237" s="51"/>
      <c r="K1237" s="51"/>
      <c r="L1237" s="48" t="s">
        <v>80</v>
      </c>
      <c r="M1237" s="48" t="s">
        <v>81</v>
      </c>
      <c r="N1237" s="48" t="s">
        <v>249</v>
      </c>
      <c r="O1237" s="48" t="s">
        <v>250</v>
      </c>
      <c r="P1237" s="48" t="s">
        <v>791</v>
      </c>
      <c r="Q1237" s="48" t="s">
        <v>792</v>
      </c>
      <c r="R1237" s="48" t="s">
        <v>920</v>
      </c>
      <c r="S1237" s="48" t="s">
        <v>921</v>
      </c>
      <c r="T1237" s="48" t="s">
        <v>922</v>
      </c>
      <c r="U1237" s="48" t="s">
        <v>923</v>
      </c>
      <c r="V1237" s="52"/>
    </row>
    <row r="1238" spans="1:22" ht="15" thickBot="1">
      <c r="A1238" s="48" t="s">
        <v>1765</v>
      </c>
      <c r="B1238" s="48" t="s">
        <v>20</v>
      </c>
      <c r="C1238" s="48" t="s">
        <v>74</v>
      </c>
      <c r="D1238" s="49" t="s">
        <v>75</v>
      </c>
      <c r="E1238" s="53">
        <v>24135.4</v>
      </c>
      <c r="F1238" s="48" t="s">
        <v>918</v>
      </c>
      <c r="G1238" s="48" t="s">
        <v>919</v>
      </c>
      <c r="H1238" s="48" t="s">
        <v>95</v>
      </c>
      <c r="I1238" s="48" t="s">
        <v>790</v>
      </c>
      <c r="J1238" s="51"/>
      <c r="K1238" s="51"/>
      <c r="L1238" s="48" t="s">
        <v>80</v>
      </c>
      <c r="M1238" s="48" t="s">
        <v>81</v>
      </c>
      <c r="N1238" s="48" t="s">
        <v>249</v>
      </c>
      <c r="O1238" s="48" t="s">
        <v>250</v>
      </c>
      <c r="P1238" s="48" t="s">
        <v>791</v>
      </c>
      <c r="Q1238" s="48" t="s">
        <v>792</v>
      </c>
      <c r="R1238" s="48" t="s">
        <v>920</v>
      </c>
      <c r="S1238" s="48" t="s">
        <v>921</v>
      </c>
      <c r="T1238" s="48" t="s">
        <v>922</v>
      </c>
      <c r="U1238" s="48" t="s">
        <v>923</v>
      </c>
      <c r="V1238" s="52"/>
    </row>
    <row r="1239" spans="1:22" ht="15" thickBot="1">
      <c r="A1239" s="48" t="s">
        <v>2321</v>
      </c>
      <c r="B1239" s="48" t="s">
        <v>20</v>
      </c>
      <c r="C1239" s="48" t="s">
        <v>74</v>
      </c>
      <c r="D1239" s="49" t="s">
        <v>75</v>
      </c>
      <c r="E1239" s="50">
        <v>0</v>
      </c>
      <c r="F1239" s="48" t="s">
        <v>918</v>
      </c>
      <c r="G1239" s="48" t="s">
        <v>919</v>
      </c>
      <c r="H1239" s="48" t="s">
        <v>113</v>
      </c>
      <c r="I1239" s="48" t="s">
        <v>790</v>
      </c>
      <c r="J1239" s="51"/>
      <c r="K1239" s="51"/>
      <c r="L1239" s="48" t="s">
        <v>80</v>
      </c>
      <c r="M1239" s="48" t="s">
        <v>81</v>
      </c>
      <c r="N1239" s="48" t="s">
        <v>249</v>
      </c>
      <c r="O1239" s="48" t="s">
        <v>250</v>
      </c>
      <c r="P1239" s="48" t="s">
        <v>791</v>
      </c>
      <c r="Q1239" s="48" t="s">
        <v>792</v>
      </c>
      <c r="R1239" s="48" t="s">
        <v>920</v>
      </c>
      <c r="S1239" s="48" t="s">
        <v>921</v>
      </c>
      <c r="T1239" s="48" t="s">
        <v>922</v>
      </c>
      <c r="U1239" s="48" t="s">
        <v>923</v>
      </c>
      <c r="V1239" s="52"/>
    </row>
    <row r="1240" spans="1:22" ht="15" thickBot="1">
      <c r="A1240" s="48" t="s">
        <v>2322</v>
      </c>
      <c r="B1240" s="48" t="s">
        <v>20</v>
      </c>
      <c r="C1240" s="48" t="s">
        <v>74</v>
      </c>
      <c r="D1240" s="49" t="s">
        <v>75</v>
      </c>
      <c r="E1240" s="53">
        <v>36724.93</v>
      </c>
      <c r="F1240" s="48" t="s">
        <v>918</v>
      </c>
      <c r="G1240" s="48" t="s">
        <v>919</v>
      </c>
      <c r="H1240" s="48" t="s">
        <v>95</v>
      </c>
      <c r="I1240" s="48" t="s">
        <v>790</v>
      </c>
      <c r="J1240" s="51"/>
      <c r="K1240" s="51"/>
      <c r="L1240" s="48" t="s">
        <v>80</v>
      </c>
      <c r="M1240" s="48" t="s">
        <v>81</v>
      </c>
      <c r="N1240" s="48" t="s">
        <v>249</v>
      </c>
      <c r="O1240" s="48" t="s">
        <v>250</v>
      </c>
      <c r="P1240" s="48" t="s">
        <v>791</v>
      </c>
      <c r="Q1240" s="48" t="s">
        <v>792</v>
      </c>
      <c r="R1240" s="48" t="s">
        <v>920</v>
      </c>
      <c r="S1240" s="48" t="s">
        <v>921</v>
      </c>
      <c r="T1240" s="48" t="s">
        <v>922</v>
      </c>
      <c r="U1240" s="48" t="s">
        <v>923</v>
      </c>
      <c r="V1240" s="52"/>
    </row>
    <row r="1241" spans="1:22" ht="15" thickBot="1">
      <c r="A1241" s="48" t="s">
        <v>928</v>
      </c>
      <c r="B1241" s="48" t="s">
        <v>20</v>
      </c>
      <c r="C1241" s="48" t="s">
        <v>74</v>
      </c>
      <c r="D1241" s="49" t="s">
        <v>75</v>
      </c>
      <c r="E1241" s="53">
        <v>81063.3</v>
      </c>
      <c r="F1241" s="48" t="s">
        <v>918</v>
      </c>
      <c r="G1241" s="48" t="s">
        <v>919</v>
      </c>
      <c r="H1241" s="48" t="s">
        <v>839</v>
      </c>
      <c r="I1241" s="48" t="s">
        <v>790</v>
      </c>
      <c r="J1241" s="51"/>
      <c r="K1241" s="51"/>
      <c r="L1241" s="48" t="s">
        <v>80</v>
      </c>
      <c r="M1241" s="48" t="s">
        <v>81</v>
      </c>
      <c r="N1241" s="48" t="s">
        <v>249</v>
      </c>
      <c r="O1241" s="48" t="s">
        <v>250</v>
      </c>
      <c r="P1241" s="48" t="s">
        <v>791</v>
      </c>
      <c r="Q1241" s="48" t="s">
        <v>792</v>
      </c>
      <c r="R1241" s="48" t="s">
        <v>920</v>
      </c>
      <c r="S1241" s="48" t="s">
        <v>921</v>
      </c>
      <c r="T1241" s="48" t="s">
        <v>922</v>
      </c>
      <c r="U1241" s="48" t="s">
        <v>923</v>
      </c>
      <c r="V1241" s="52"/>
    </row>
    <row r="1242" spans="1:22" ht="15" thickBot="1">
      <c r="A1242" s="48" t="s">
        <v>932</v>
      </c>
      <c r="B1242" s="48" t="s">
        <v>20</v>
      </c>
      <c r="C1242" s="48" t="s">
        <v>74</v>
      </c>
      <c r="D1242" s="49" t="s">
        <v>75</v>
      </c>
      <c r="E1242" s="53">
        <v>66171.7</v>
      </c>
      <c r="F1242" s="48" t="s">
        <v>918</v>
      </c>
      <c r="G1242" s="48" t="s">
        <v>919</v>
      </c>
      <c r="H1242" s="48" t="s">
        <v>839</v>
      </c>
      <c r="I1242" s="48" t="s">
        <v>790</v>
      </c>
      <c r="J1242" s="51"/>
      <c r="K1242" s="51"/>
      <c r="L1242" s="48" t="s">
        <v>80</v>
      </c>
      <c r="M1242" s="48" t="s">
        <v>81</v>
      </c>
      <c r="N1242" s="48" t="s">
        <v>249</v>
      </c>
      <c r="O1242" s="48" t="s">
        <v>250</v>
      </c>
      <c r="P1242" s="48" t="s">
        <v>791</v>
      </c>
      <c r="Q1242" s="48" t="s">
        <v>792</v>
      </c>
      <c r="R1242" s="48" t="s">
        <v>920</v>
      </c>
      <c r="S1242" s="48" t="s">
        <v>921</v>
      </c>
      <c r="T1242" s="48" t="s">
        <v>922</v>
      </c>
      <c r="U1242" s="48" t="s">
        <v>923</v>
      </c>
      <c r="V1242" s="52"/>
    </row>
    <row r="1243" spans="1:22" ht="15" thickBot="1">
      <c r="A1243" s="48" t="s">
        <v>2323</v>
      </c>
      <c r="B1243" s="48" t="s">
        <v>20</v>
      </c>
      <c r="C1243" s="48" t="s">
        <v>74</v>
      </c>
      <c r="D1243" s="49" t="s">
        <v>75</v>
      </c>
      <c r="E1243" s="53">
        <v>34955.26</v>
      </c>
      <c r="F1243" s="48" t="s">
        <v>918</v>
      </c>
      <c r="G1243" s="48" t="s">
        <v>919</v>
      </c>
      <c r="H1243" s="48" t="s">
        <v>95</v>
      </c>
      <c r="I1243" s="48" t="s">
        <v>790</v>
      </c>
      <c r="J1243" s="51"/>
      <c r="K1243" s="51"/>
      <c r="L1243" s="48" t="s">
        <v>80</v>
      </c>
      <c r="M1243" s="48" t="s">
        <v>81</v>
      </c>
      <c r="N1243" s="48" t="s">
        <v>249</v>
      </c>
      <c r="O1243" s="48" t="s">
        <v>250</v>
      </c>
      <c r="P1243" s="48" t="s">
        <v>791</v>
      </c>
      <c r="Q1243" s="48" t="s">
        <v>792</v>
      </c>
      <c r="R1243" s="48" t="s">
        <v>920</v>
      </c>
      <c r="S1243" s="48" t="s">
        <v>921</v>
      </c>
      <c r="T1243" s="48" t="s">
        <v>922</v>
      </c>
      <c r="U1243" s="48" t="s">
        <v>923</v>
      </c>
      <c r="V1243" s="52"/>
    </row>
    <row r="1244" spans="1:22" ht="15" thickBot="1">
      <c r="A1244" s="48" t="s">
        <v>2324</v>
      </c>
      <c r="B1244" s="48" t="s">
        <v>20</v>
      </c>
      <c r="C1244" s="48" t="s">
        <v>74</v>
      </c>
      <c r="D1244" s="49" t="s">
        <v>75</v>
      </c>
      <c r="E1244" s="50">
        <v>0</v>
      </c>
      <c r="F1244" s="48" t="s">
        <v>918</v>
      </c>
      <c r="G1244" s="48" t="s">
        <v>919</v>
      </c>
      <c r="H1244" s="48" t="s">
        <v>125</v>
      </c>
      <c r="I1244" s="48" t="s">
        <v>790</v>
      </c>
      <c r="J1244" s="51"/>
      <c r="K1244" s="51"/>
      <c r="L1244" s="48" t="s">
        <v>80</v>
      </c>
      <c r="M1244" s="48" t="s">
        <v>81</v>
      </c>
      <c r="N1244" s="48" t="s">
        <v>249</v>
      </c>
      <c r="O1244" s="48" t="s">
        <v>250</v>
      </c>
      <c r="P1244" s="48" t="s">
        <v>791</v>
      </c>
      <c r="Q1244" s="48" t="s">
        <v>792</v>
      </c>
      <c r="R1244" s="48" t="s">
        <v>920</v>
      </c>
      <c r="S1244" s="48" t="s">
        <v>921</v>
      </c>
      <c r="T1244" s="48" t="s">
        <v>922</v>
      </c>
      <c r="U1244" s="48" t="s">
        <v>923</v>
      </c>
      <c r="V1244" s="52"/>
    </row>
    <row r="1245" spans="1:22" ht="15" thickBot="1">
      <c r="A1245" s="48" t="s">
        <v>2325</v>
      </c>
      <c r="B1245" s="48" t="s">
        <v>20</v>
      </c>
      <c r="C1245" s="48" t="s">
        <v>74</v>
      </c>
      <c r="D1245" s="49" t="s">
        <v>75</v>
      </c>
      <c r="E1245" s="53">
        <v>24738.81</v>
      </c>
      <c r="F1245" s="48" t="s">
        <v>918</v>
      </c>
      <c r="G1245" s="48" t="s">
        <v>929</v>
      </c>
      <c r="H1245" s="48" t="s">
        <v>95</v>
      </c>
      <c r="I1245" s="48" t="s">
        <v>790</v>
      </c>
      <c r="J1245" s="51"/>
      <c r="K1245" s="51"/>
      <c r="L1245" s="48" t="s">
        <v>80</v>
      </c>
      <c r="M1245" s="48" t="s">
        <v>81</v>
      </c>
      <c r="N1245" s="48" t="s">
        <v>249</v>
      </c>
      <c r="O1245" s="48" t="s">
        <v>250</v>
      </c>
      <c r="P1245" s="48" t="s">
        <v>791</v>
      </c>
      <c r="Q1245" s="48" t="s">
        <v>792</v>
      </c>
      <c r="R1245" s="48" t="s">
        <v>920</v>
      </c>
      <c r="S1245" s="48" t="s">
        <v>921</v>
      </c>
      <c r="T1245" s="48" t="s">
        <v>922</v>
      </c>
      <c r="U1245" s="48" t="s">
        <v>923</v>
      </c>
      <c r="V1245" s="52"/>
    </row>
    <row r="1246" spans="1:22" ht="15" thickBot="1">
      <c r="A1246" s="48" t="s">
        <v>2326</v>
      </c>
      <c r="B1246" s="48" t="s">
        <v>20</v>
      </c>
      <c r="C1246" s="48" t="s">
        <v>74</v>
      </c>
      <c r="D1246" s="49" t="s">
        <v>75</v>
      </c>
      <c r="E1246" s="53">
        <v>62537.54</v>
      </c>
      <c r="F1246" s="48" t="s">
        <v>918</v>
      </c>
      <c r="G1246" s="48" t="s">
        <v>929</v>
      </c>
      <c r="H1246" s="48" t="s">
        <v>113</v>
      </c>
      <c r="I1246" s="48" t="s">
        <v>790</v>
      </c>
      <c r="J1246" s="51"/>
      <c r="K1246" s="51"/>
      <c r="L1246" s="48" t="s">
        <v>80</v>
      </c>
      <c r="M1246" s="48" t="s">
        <v>81</v>
      </c>
      <c r="N1246" s="48" t="s">
        <v>249</v>
      </c>
      <c r="O1246" s="48" t="s">
        <v>250</v>
      </c>
      <c r="P1246" s="48" t="s">
        <v>791</v>
      </c>
      <c r="Q1246" s="48" t="s">
        <v>792</v>
      </c>
      <c r="R1246" s="48" t="s">
        <v>920</v>
      </c>
      <c r="S1246" s="48" t="s">
        <v>921</v>
      </c>
      <c r="T1246" s="48" t="s">
        <v>922</v>
      </c>
      <c r="U1246" s="48" t="s">
        <v>923</v>
      </c>
      <c r="V1246" s="52"/>
    </row>
    <row r="1247" spans="1:22" ht="15" thickBot="1">
      <c r="A1247" s="48" t="s">
        <v>2327</v>
      </c>
      <c r="B1247" s="48" t="s">
        <v>20</v>
      </c>
      <c r="C1247" s="48" t="s">
        <v>74</v>
      </c>
      <c r="D1247" s="49" t="s">
        <v>75</v>
      </c>
      <c r="E1247" s="53">
        <v>110679.78</v>
      </c>
      <c r="F1247" s="48" t="s">
        <v>1783</v>
      </c>
      <c r="G1247" s="48" t="s">
        <v>1784</v>
      </c>
      <c r="H1247" s="48" t="s">
        <v>113</v>
      </c>
      <c r="I1247" s="48" t="s">
        <v>790</v>
      </c>
      <c r="J1247" s="51"/>
      <c r="K1247" s="51"/>
      <c r="L1247" s="48" t="s">
        <v>80</v>
      </c>
      <c r="M1247" s="48" t="s">
        <v>81</v>
      </c>
      <c r="N1247" s="48" t="s">
        <v>249</v>
      </c>
      <c r="O1247" s="48" t="s">
        <v>250</v>
      </c>
      <c r="P1247" s="48" t="s">
        <v>791</v>
      </c>
      <c r="Q1247" s="48" t="s">
        <v>792</v>
      </c>
      <c r="R1247" s="48" t="s">
        <v>920</v>
      </c>
      <c r="S1247" s="48" t="s">
        <v>921</v>
      </c>
      <c r="T1247" s="48" t="s">
        <v>1785</v>
      </c>
      <c r="U1247" s="48" t="s">
        <v>1786</v>
      </c>
      <c r="V1247" s="52"/>
    </row>
    <row r="1248" spans="1:22" ht="15" thickBot="1">
      <c r="A1248" s="48" t="s">
        <v>2328</v>
      </c>
      <c r="B1248" s="48" t="s">
        <v>20</v>
      </c>
      <c r="C1248" s="48" t="s">
        <v>74</v>
      </c>
      <c r="D1248" s="49" t="s">
        <v>75</v>
      </c>
      <c r="E1248" s="53">
        <v>71658.28</v>
      </c>
      <c r="F1248" s="48" t="s">
        <v>1783</v>
      </c>
      <c r="G1248" s="48" t="s">
        <v>1784</v>
      </c>
      <c r="H1248" s="48" t="s">
        <v>95</v>
      </c>
      <c r="I1248" s="48" t="s">
        <v>790</v>
      </c>
      <c r="J1248" s="51"/>
      <c r="K1248" s="51"/>
      <c r="L1248" s="48" t="s">
        <v>80</v>
      </c>
      <c r="M1248" s="48" t="s">
        <v>81</v>
      </c>
      <c r="N1248" s="48" t="s">
        <v>249</v>
      </c>
      <c r="O1248" s="48" t="s">
        <v>250</v>
      </c>
      <c r="P1248" s="48" t="s">
        <v>791</v>
      </c>
      <c r="Q1248" s="48" t="s">
        <v>792</v>
      </c>
      <c r="R1248" s="48" t="s">
        <v>920</v>
      </c>
      <c r="S1248" s="48" t="s">
        <v>921</v>
      </c>
      <c r="T1248" s="48" t="s">
        <v>1785</v>
      </c>
      <c r="U1248" s="48" t="s">
        <v>1786</v>
      </c>
      <c r="V1248" s="52"/>
    </row>
    <row r="1249" spans="1:22" ht="15" thickBot="1">
      <c r="A1249" s="48" t="s">
        <v>2329</v>
      </c>
      <c r="B1249" s="48" t="s">
        <v>20</v>
      </c>
      <c r="C1249" s="48" t="s">
        <v>74</v>
      </c>
      <c r="D1249" s="49" t="s">
        <v>75</v>
      </c>
      <c r="E1249" s="50">
        <v>0</v>
      </c>
      <c r="F1249" s="48" t="s">
        <v>935</v>
      </c>
      <c r="G1249" s="48" t="s">
        <v>936</v>
      </c>
      <c r="H1249" s="48" t="s">
        <v>125</v>
      </c>
      <c r="I1249" s="48" t="s">
        <v>937</v>
      </c>
      <c r="J1249" s="48" t="s">
        <v>945</v>
      </c>
      <c r="K1249" s="51"/>
      <c r="L1249" s="48" t="s">
        <v>80</v>
      </c>
      <c r="M1249" s="48" t="s">
        <v>81</v>
      </c>
      <c r="N1249" s="48" t="s">
        <v>249</v>
      </c>
      <c r="O1249" s="48" t="s">
        <v>250</v>
      </c>
      <c r="P1249" s="48" t="s">
        <v>791</v>
      </c>
      <c r="Q1249" s="48" t="s">
        <v>792</v>
      </c>
      <c r="R1249" s="48" t="s">
        <v>920</v>
      </c>
      <c r="S1249" s="48" t="s">
        <v>921</v>
      </c>
      <c r="T1249" s="48" t="s">
        <v>939</v>
      </c>
      <c r="U1249" s="48" t="s">
        <v>940</v>
      </c>
      <c r="V1249" s="52"/>
    </row>
    <row r="1250" spans="1:22" ht="15" thickBot="1">
      <c r="A1250" s="48" t="s">
        <v>2330</v>
      </c>
      <c r="B1250" s="48" t="s">
        <v>20</v>
      </c>
      <c r="C1250" s="48" t="s">
        <v>74</v>
      </c>
      <c r="D1250" s="49" t="s">
        <v>75</v>
      </c>
      <c r="E1250" s="50">
        <v>0</v>
      </c>
      <c r="F1250" s="48" t="s">
        <v>935</v>
      </c>
      <c r="G1250" s="48" t="s">
        <v>936</v>
      </c>
      <c r="H1250" s="48" t="s">
        <v>125</v>
      </c>
      <c r="I1250" s="48" t="s">
        <v>937</v>
      </c>
      <c r="J1250" s="48" t="s">
        <v>945</v>
      </c>
      <c r="K1250" s="51"/>
      <c r="L1250" s="48" t="s">
        <v>80</v>
      </c>
      <c r="M1250" s="48" t="s">
        <v>81</v>
      </c>
      <c r="N1250" s="48" t="s">
        <v>249</v>
      </c>
      <c r="O1250" s="48" t="s">
        <v>250</v>
      </c>
      <c r="P1250" s="48" t="s">
        <v>791</v>
      </c>
      <c r="Q1250" s="48" t="s">
        <v>792</v>
      </c>
      <c r="R1250" s="48" t="s">
        <v>920</v>
      </c>
      <c r="S1250" s="48" t="s">
        <v>921</v>
      </c>
      <c r="T1250" s="48" t="s">
        <v>939</v>
      </c>
      <c r="U1250" s="48" t="s">
        <v>940</v>
      </c>
      <c r="V1250" s="52"/>
    </row>
    <row r="1251" spans="1:22" ht="15" thickBot="1">
      <c r="A1251" s="48" t="s">
        <v>2331</v>
      </c>
      <c r="B1251" s="48" t="s">
        <v>20</v>
      </c>
      <c r="C1251" s="48" t="s">
        <v>74</v>
      </c>
      <c r="D1251" s="49" t="s">
        <v>75</v>
      </c>
      <c r="E1251" s="50">
        <v>0</v>
      </c>
      <c r="F1251" s="48" t="s">
        <v>935</v>
      </c>
      <c r="G1251" s="48" t="s">
        <v>936</v>
      </c>
      <c r="H1251" s="48" t="s">
        <v>125</v>
      </c>
      <c r="I1251" s="48" t="s">
        <v>937</v>
      </c>
      <c r="J1251" s="48" t="s">
        <v>945</v>
      </c>
      <c r="K1251" s="51"/>
      <c r="L1251" s="48" t="s">
        <v>80</v>
      </c>
      <c r="M1251" s="48" t="s">
        <v>81</v>
      </c>
      <c r="N1251" s="48" t="s">
        <v>249</v>
      </c>
      <c r="O1251" s="48" t="s">
        <v>250</v>
      </c>
      <c r="P1251" s="48" t="s">
        <v>791</v>
      </c>
      <c r="Q1251" s="48" t="s">
        <v>792</v>
      </c>
      <c r="R1251" s="48" t="s">
        <v>920</v>
      </c>
      <c r="S1251" s="48" t="s">
        <v>921</v>
      </c>
      <c r="T1251" s="48" t="s">
        <v>939</v>
      </c>
      <c r="U1251" s="48" t="s">
        <v>940</v>
      </c>
      <c r="V1251" s="52"/>
    </row>
    <row r="1252" spans="1:22" ht="15" thickBot="1">
      <c r="A1252" s="48" t="s">
        <v>2332</v>
      </c>
      <c r="B1252" s="48" t="s">
        <v>20</v>
      </c>
      <c r="C1252" s="48" t="s">
        <v>74</v>
      </c>
      <c r="D1252" s="49" t="s">
        <v>75</v>
      </c>
      <c r="E1252" s="50">
        <v>0</v>
      </c>
      <c r="F1252" s="48" t="s">
        <v>935</v>
      </c>
      <c r="G1252" s="48" t="s">
        <v>936</v>
      </c>
      <c r="H1252" s="48" t="s">
        <v>125</v>
      </c>
      <c r="I1252" s="48" t="s">
        <v>937</v>
      </c>
      <c r="J1252" s="48" t="s">
        <v>945</v>
      </c>
      <c r="K1252" s="51"/>
      <c r="L1252" s="48" t="s">
        <v>80</v>
      </c>
      <c r="M1252" s="48" t="s">
        <v>81</v>
      </c>
      <c r="N1252" s="48" t="s">
        <v>249</v>
      </c>
      <c r="O1252" s="48" t="s">
        <v>250</v>
      </c>
      <c r="P1252" s="48" t="s">
        <v>791</v>
      </c>
      <c r="Q1252" s="48" t="s">
        <v>792</v>
      </c>
      <c r="R1252" s="48" t="s">
        <v>920</v>
      </c>
      <c r="S1252" s="48" t="s">
        <v>921</v>
      </c>
      <c r="T1252" s="48" t="s">
        <v>939</v>
      </c>
      <c r="U1252" s="48" t="s">
        <v>940</v>
      </c>
      <c r="V1252" s="52"/>
    </row>
    <row r="1253" spans="1:22" ht="15" thickBot="1">
      <c r="A1253" s="48" t="s">
        <v>2333</v>
      </c>
      <c r="B1253" s="48" t="s">
        <v>20</v>
      </c>
      <c r="C1253" s="48" t="s">
        <v>74</v>
      </c>
      <c r="D1253" s="49" t="s">
        <v>75</v>
      </c>
      <c r="E1253" s="50">
        <v>0</v>
      </c>
      <c r="F1253" s="48" t="s">
        <v>935</v>
      </c>
      <c r="G1253" s="48" t="s">
        <v>936</v>
      </c>
      <c r="H1253" s="48" t="s">
        <v>125</v>
      </c>
      <c r="I1253" s="48" t="s">
        <v>937</v>
      </c>
      <c r="J1253" s="48" t="s">
        <v>945</v>
      </c>
      <c r="K1253" s="51"/>
      <c r="L1253" s="48" t="s">
        <v>80</v>
      </c>
      <c r="M1253" s="48" t="s">
        <v>81</v>
      </c>
      <c r="N1253" s="48" t="s">
        <v>249</v>
      </c>
      <c r="O1253" s="48" t="s">
        <v>250</v>
      </c>
      <c r="P1253" s="48" t="s">
        <v>791</v>
      </c>
      <c r="Q1253" s="48" t="s">
        <v>792</v>
      </c>
      <c r="R1253" s="48" t="s">
        <v>920</v>
      </c>
      <c r="S1253" s="48" t="s">
        <v>921</v>
      </c>
      <c r="T1253" s="48" t="s">
        <v>939</v>
      </c>
      <c r="U1253" s="48" t="s">
        <v>940</v>
      </c>
      <c r="V1253" s="52"/>
    </row>
    <row r="1254" spans="1:22" ht="15" thickBot="1">
      <c r="A1254" s="48" t="s">
        <v>2334</v>
      </c>
      <c r="B1254" s="48" t="s">
        <v>20</v>
      </c>
      <c r="C1254" s="48" t="s">
        <v>74</v>
      </c>
      <c r="D1254" s="49" t="s">
        <v>75</v>
      </c>
      <c r="E1254" s="50">
        <v>0</v>
      </c>
      <c r="F1254" s="48" t="s">
        <v>935</v>
      </c>
      <c r="G1254" s="48" t="s">
        <v>936</v>
      </c>
      <c r="H1254" s="48" t="s">
        <v>125</v>
      </c>
      <c r="I1254" s="48" t="s">
        <v>937</v>
      </c>
      <c r="J1254" s="48" t="s">
        <v>945</v>
      </c>
      <c r="K1254" s="51"/>
      <c r="L1254" s="48" t="s">
        <v>80</v>
      </c>
      <c r="M1254" s="48" t="s">
        <v>81</v>
      </c>
      <c r="N1254" s="48" t="s">
        <v>249</v>
      </c>
      <c r="O1254" s="48" t="s">
        <v>250</v>
      </c>
      <c r="P1254" s="48" t="s">
        <v>791</v>
      </c>
      <c r="Q1254" s="48" t="s">
        <v>792</v>
      </c>
      <c r="R1254" s="48" t="s">
        <v>920</v>
      </c>
      <c r="S1254" s="48" t="s">
        <v>921</v>
      </c>
      <c r="T1254" s="48" t="s">
        <v>939</v>
      </c>
      <c r="U1254" s="48" t="s">
        <v>940</v>
      </c>
      <c r="V1254" s="52"/>
    </row>
    <row r="1255" spans="1:22" ht="15" thickBot="1">
      <c r="A1255" s="48" t="s">
        <v>2335</v>
      </c>
      <c r="B1255" s="48" t="s">
        <v>20</v>
      </c>
      <c r="C1255" s="48" t="s">
        <v>74</v>
      </c>
      <c r="D1255" s="49" t="s">
        <v>75</v>
      </c>
      <c r="E1255" s="53">
        <v>77168.22</v>
      </c>
      <c r="F1255" s="48" t="s">
        <v>1139</v>
      </c>
      <c r="G1255" s="48" t="s">
        <v>1788</v>
      </c>
      <c r="H1255" s="48" t="s">
        <v>95</v>
      </c>
      <c r="I1255" s="48" t="s">
        <v>1141</v>
      </c>
      <c r="J1255" s="51"/>
      <c r="K1255" s="51"/>
      <c r="L1255" s="48" t="s">
        <v>80</v>
      </c>
      <c r="M1255" s="48" t="s">
        <v>81</v>
      </c>
      <c r="N1255" s="48" t="s">
        <v>249</v>
      </c>
      <c r="O1255" s="48" t="s">
        <v>250</v>
      </c>
      <c r="P1255" s="48" t="s">
        <v>791</v>
      </c>
      <c r="Q1255" s="48" t="s">
        <v>792</v>
      </c>
      <c r="R1255" s="48" t="s">
        <v>1789</v>
      </c>
      <c r="S1255" s="48" t="s">
        <v>1790</v>
      </c>
      <c r="T1255" s="48" t="s">
        <v>1791</v>
      </c>
      <c r="U1255" s="48" t="s">
        <v>1792</v>
      </c>
      <c r="V1255" s="52"/>
    </row>
    <row r="1256" spans="1:22" ht="15" thickBot="1">
      <c r="A1256" s="48" t="s">
        <v>2336</v>
      </c>
      <c r="B1256" s="48" t="s">
        <v>20</v>
      </c>
      <c r="C1256" s="48" t="s">
        <v>74</v>
      </c>
      <c r="D1256" s="49" t="s">
        <v>75</v>
      </c>
      <c r="E1256" s="50">
        <v>0</v>
      </c>
      <c r="F1256" s="48" t="s">
        <v>76</v>
      </c>
      <c r="G1256" s="48" t="s">
        <v>950</v>
      </c>
      <c r="H1256" s="48" t="s">
        <v>90</v>
      </c>
      <c r="I1256" s="48" t="s">
        <v>96</v>
      </c>
      <c r="J1256" s="51"/>
      <c r="K1256" s="48" t="s">
        <v>951</v>
      </c>
      <c r="L1256" s="48" t="s">
        <v>80</v>
      </c>
      <c r="M1256" s="48" t="s">
        <v>81</v>
      </c>
      <c r="N1256" s="48" t="s">
        <v>952</v>
      </c>
      <c r="O1256" s="48" t="s">
        <v>953</v>
      </c>
      <c r="P1256" s="48" t="s">
        <v>954</v>
      </c>
      <c r="Q1256" s="48" t="s">
        <v>955</v>
      </c>
      <c r="R1256" s="48" t="s">
        <v>956</v>
      </c>
      <c r="S1256" s="48" t="s">
        <v>955</v>
      </c>
      <c r="T1256" s="48" t="s">
        <v>957</v>
      </c>
      <c r="U1256" s="48" t="s">
        <v>955</v>
      </c>
      <c r="V1256" s="52"/>
    </row>
    <row r="1257" spans="1:22" ht="15" thickBot="1">
      <c r="A1257" s="48" t="s">
        <v>2337</v>
      </c>
      <c r="B1257" s="48" t="s">
        <v>20</v>
      </c>
      <c r="C1257" s="48" t="s">
        <v>74</v>
      </c>
      <c r="D1257" s="49" t="s">
        <v>75</v>
      </c>
      <c r="E1257" s="53">
        <v>187549.7</v>
      </c>
      <c r="F1257" s="48" t="s">
        <v>76</v>
      </c>
      <c r="G1257" s="48" t="s">
        <v>950</v>
      </c>
      <c r="H1257" s="48" t="s">
        <v>78</v>
      </c>
      <c r="I1257" s="48" t="s">
        <v>96</v>
      </c>
      <c r="J1257" s="51"/>
      <c r="K1257" s="48" t="s">
        <v>951</v>
      </c>
      <c r="L1257" s="48" t="s">
        <v>80</v>
      </c>
      <c r="M1257" s="48" t="s">
        <v>81</v>
      </c>
      <c r="N1257" s="48" t="s">
        <v>952</v>
      </c>
      <c r="O1257" s="48" t="s">
        <v>953</v>
      </c>
      <c r="P1257" s="48" t="s">
        <v>954</v>
      </c>
      <c r="Q1257" s="48" t="s">
        <v>955</v>
      </c>
      <c r="R1257" s="48" t="s">
        <v>956</v>
      </c>
      <c r="S1257" s="48" t="s">
        <v>955</v>
      </c>
      <c r="T1257" s="48" t="s">
        <v>957</v>
      </c>
      <c r="U1257" s="48" t="s">
        <v>955</v>
      </c>
      <c r="V1257" s="52"/>
    </row>
    <row r="1258" spans="1:22" ht="15" thickBot="1">
      <c r="A1258" s="48" t="s">
        <v>2338</v>
      </c>
      <c r="B1258" s="48" t="s">
        <v>20</v>
      </c>
      <c r="C1258" s="48" t="s">
        <v>74</v>
      </c>
      <c r="D1258" s="49" t="s">
        <v>75</v>
      </c>
      <c r="E1258" s="53">
        <v>43443.74</v>
      </c>
      <c r="F1258" s="48" t="s">
        <v>76</v>
      </c>
      <c r="G1258" s="48" t="s">
        <v>960</v>
      </c>
      <c r="H1258" s="48" t="s">
        <v>95</v>
      </c>
      <c r="I1258" s="48" t="s">
        <v>777</v>
      </c>
      <c r="J1258" s="51"/>
      <c r="K1258" s="48" t="s">
        <v>951</v>
      </c>
      <c r="L1258" s="48" t="s">
        <v>80</v>
      </c>
      <c r="M1258" s="48" t="s">
        <v>81</v>
      </c>
      <c r="N1258" s="48" t="s">
        <v>952</v>
      </c>
      <c r="O1258" s="48" t="s">
        <v>953</v>
      </c>
      <c r="P1258" s="48" t="s">
        <v>954</v>
      </c>
      <c r="Q1258" s="48" t="s">
        <v>955</v>
      </c>
      <c r="R1258" s="48" t="s">
        <v>961</v>
      </c>
      <c r="S1258" s="48" t="s">
        <v>962</v>
      </c>
      <c r="T1258" s="48" t="s">
        <v>963</v>
      </c>
      <c r="U1258" s="48" t="s">
        <v>962</v>
      </c>
      <c r="V1258" s="52"/>
    </row>
    <row r="1259" spans="1:22" ht="15" thickBot="1">
      <c r="A1259" s="48" t="s">
        <v>1117</v>
      </c>
      <c r="B1259" s="48" t="s">
        <v>20</v>
      </c>
      <c r="C1259" s="48" t="s">
        <v>74</v>
      </c>
      <c r="D1259" s="49" t="s">
        <v>75</v>
      </c>
      <c r="E1259" s="53">
        <v>4635.25</v>
      </c>
      <c r="F1259" s="48" t="s">
        <v>918</v>
      </c>
      <c r="G1259" s="48" t="s">
        <v>965</v>
      </c>
      <c r="H1259" s="48" t="s">
        <v>839</v>
      </c>
      <c r="I1259" s="48" t="s">
        <v>790</v>
      </c>
      <c r="J1259" s="51"/>
      <c r="K1259" s="48" t="s">
        <v>951</v>
      </c>
      <c r="L1259" s="48" t="s">
        <v>80</v>
      </c>
      <c r="M1259" s="48" t="s">
        <v>81</v>
      </c>
      <c r="N1259" s="48" t="s">
        <v>952</v>
      </c>
      <c r="O1259" s="48" t="s">
        <v>953</v>
      </c>
      <c r="P1259" s="48" t="s">
        <v>954</v>
      </c>
      <c r="Q1259" s="48" t="s">
        <v>955</v>
      </c>
      <c r="R1259" s="48" t="s">
        <v>966</v>
      </c>
      <c r="S1259" s="48" t="s">
        <v>967</v>
      </c>
      <c r="T1259" s="48" t="s">
        <v>968</v>
      </c>
      <c r="U1259" s="48" t="s">
        <v>967</v>
      </c>
      <c r="V1259" s="52"/>
    </row>
    <row r="1260" spans="1:22" ht="15" thickBot="1">
      <c r="A1260" s="48" t="s">
        <v>1135</v>
      </c>
      <c r="B1260" s="48" t="s">
        <v>20</v>
      </c>
      <c r="C1260" s="48" t="s">
        <v>74</v>
      </c>
      <c r="D1260" s="49" t="s">
        <v>75</v>
      </c>
      <c r="E1260" s="53">
        <v>3451.49</v>
      </c>
      <c r="F1260" s="48" t="s">
        <v>918</v>
      </c>
      <c r="G1260" s="48" t="s">
        <v>965</v>
      </c>
      <c r="H1260" s="48" t="s">
        <v>78</v>
      </c>
      <c r="I1260" s="48" t="s">
        <v>790</v>
      </c>
      <c r="J1260" s="51"/>
      <c r="K1260" s="48" t="s">
        <v>951</v>
      </c>
      <c r="L1260" s="48" t="s">
        <v>80</v>
      </c>
      <c r="M1260" s="48" t="s">
        <v>81</v>
      </c>
      <c r="N1260" s="48" t="s">
        <v>952</v>
      </c>
      <c r="O1260" s="48" t="s">
        <v>953</v>
      </c>
      <c r="P1260" s="48" t="s">
        <v>954</v>
      </c>
      <c r="Q1260" s="48" t="s">
        <v>955</v>
      </c>
      <c r="R1260" s="48" t="s">
        <v>966</v>
      </c>
      <c r="S1260" s="48" t="s">
        <v>967</v>
      </c>
      <c r="T1260" s="48" t="s">
        <v>968</v>
      </c>
      <c r="U1260" s="48" t="s">
        <v>967</v>
      </c>
      <c r="V1260" s="52"/>
    </row>
    <row r="1261" spans="1:22" ht="15" thickBot="1">
      <c r="A1261" s="48" t="s">
        <v>972</v>
      </c>
      <c r="B1261" s="48" t="s">
        <v>20</v>
      </c>
      <c r="C1261" s="48" t="s">
        <v>74</v>
      </c>
      <c r="D1261" s="49" t="s">
        <v>75</v>
      </c>
      <c r="E1261" s="53">
        <v>8181.09</v>
      </c>
      <c r="F1261" s="48" t="s">
        <v>918</v>
      </c>
      <c r="G1261" s="48" t="s">
        <v>965</v>
      </c>
      <c r="H1261" s="48" t="s">
        <v>78</v>
      </c>
      <c r="I1261" s="48" t="s">
        <v>790</v>
      </c>
      <c r="J1261" s="51"/>
      <c r="K1261" s="48" t="s">
        <v>951</v>
      </c>
      <c r="L1261" s="48" t="s">
        <v>80</v>
      </c>
      <c r="M1261" s="48" t="s">
        <v>81</v>
      </c>
      <c r="N1261" s="48" t="s">
        <v>952</v>
      </c>
      <c r="O1261" s="48" t="s">
        <v>953</v>
      </c>
      <c r="P1261" s="48" t="s">
        <v>954</v>
      </c>
      <c r="Q1261" s="48" t="s">
        <v>955</v>
      </c>
      <c r="R1261" s="48" t="s">
        <v>966</v>
      </c>
      <c r="S1261" s="48" t="s">
        <v>967</v>
      </c>
      <c r="T1261" s="48" t="s">
        <v>968</v>
      </c>
      <c r="U1261" s="48" t="s">
        <v>967</v>
      </c>
      <c r="V1261" s="52"/>
    </row>
    <row r="1262" spans="1:22" ht="15" thickBot="1">
      <c r="A1262" s="48" t="s">
        <v>1117</v>
      </c>
      <c r="B1262" s="48" t="s">
        <v>20</v>
      </c>
      <c r="C1262" s="48" t="s">
        <v>74</v>
      </c>
      <c r="D1262" s="49" t="s">
        <v>75</v>
      </c>
      <c r="E1262" s="53">
        <v>4635.25</v>
      </c>
      <c r="F1262" s="48" t="s">
        <v>918</v>
      </c>
      <c r="G1262" s="48" t="s">
        <v>971</v>
      </c>
      <c r="H1262" s="48" t="s">
        <v>839</v>
      </c>
      <c r="I1262" s="48" t="s">
        <v>790</v>
      </c>
      <c r="J1262" s="51"/>
      <c r="K1262" s="48" t="s">
        <v>951</v>
      </c>
      <c r="L1262" s="48" t="s">
        <v>80</v>
      </c>
      <c r="M1262" s="48" t="s">
        <v>81</v>
      </c>
      <c r="N1262" s="48" t="s">
        <v>952</v>
      </c>
      <c r="O1262" s="48" t="s">
        <v>953</v>
      </c>
      <c r="P1262" s="48" t="s">
        <v>954</v>
      </c>
      <c r="Q1262" s="48" t="s">
        <v>955</v>
      </c>
      <c r="R1262" s="48" t="s">
        <v>966</v>
      </c>
      <c r="S1262" s="48" t="s">
        <v>967</v>
      </c>
      <c r="T1262" s="48" t="s">
        <v>968</v>
      </c>
      <c r="U1262" s="48" t="s">
        <v>967</v>
      </c>
      <c r="V1262" s="52"/>
    </row>
    <row r="1263" spans="1:22" ht="15" thickBot="1">
      <c r="A1263" s="48" t="s">
        <v>1013</v>
      </c>
      <c r="B1263" s="48" t="s">
        <v>20</v>
      </c>
      <c r="C1263" s="48" t="s">
        <v>74</v>
      </c>
      <c r="D1263" s="49" t="s">
        <v>75</v>
      </c>
      <c r="E1263" s="53">
        <v>3089.54</v>
      </c>
      <c r="F1263" s="48" t="s">
        <v>973</v>
      </c>
      <c r="G1263" s="48" t="s">
        <v>974</v>
      </c>
      <c r="H1263" s="48" t="s">
        <v>95</v>
      </c>
      <c r="I1263" s="48" t="s">
        <v>790</v>
      </c>
      <c r="J1263" s="51"/>
      <c r="K1263" s="48" t="s">
        <v>951</v>
      </c>
      <c r="L1263" s="48" t="s">
        <v>80</v>
      </c>
      <c r="M1263" s="48" t="s">
        <v>81</v>
      </c>
      <c r="N1263" s="48" t="s">
        <v>952</v>
      </c>
      <c r="O1263" s="48" t="s">
        <v>953</v>
      </c>
      <c r="P1263" s="48" t="s">
        <v>954</v>
      </c>
      <c r="Q1263" s="48" t="s">
        <v>955</v>
      </c>
      <c r="R1263" s="48" t="s">
        <v>966</v>
      </c>
      <c r="S1263" s="48" t="s">
        <v>967</v>
      </c>
      <c r="T1263" s="48" t="s">
        <v>968</v>
      </c>
      <c r="U1263" s="48" t="s">
        <v>967</v>
      </c>
      <c r="V1263" s="52"/>
    </row>
    <row r="1264" spans="1:22" ht="15" thickBot="1">
      <c r="A1264" s="48" t="s">
        <v>2339</v>
      </c>
      <c r="B1264" s="48" t="s">
        <v>20</v>
      </c>
      <c r="C1264" s="48" t="s">
        <v>74</v>
      </c>
      <c r="D1264" s="49" t="s">
        <v>75</v>
      </c>
      <c r="E1264" s="50">
        <v>0</v>
      </c>
      <c r="F1264" s="48" t="s">
        <v>976</v>
      </c>
      <c r="G1264" s="48" t="s">
        <v>977</v>
      </c>
      <c r="H1264" s="48" t="s">
        <v>150</v>
      </c>
      <c r="I1264" s="48" t="s">
        <v>978</v>
      </c>
      <c r="J1264" s="48" t="s">
        <v>979</v>
      </c>
      <c r="K1264" s="48" t="s">
        <v>1829</v>
      </c>
      <c r="L1264" s="48" t="s">
        <v>80</v>
      </c>
      <c r="M1264" s="48" t="s">
        <v>81</v>
      </c>
      <c r="N1264" s="48" t="s">
        <v>952</v>
      </c>
      <c r="O1264" s="48" t="s">
        <v>953</v>
      </c>
      <c r="P1264" s="48" t="s">
        <v>980</v>
      </c>
      <c r="Q1264" s="48" t="s">
        <v>981</v>
      </c>
      <c r="R1264" s="48" t="s">
        <v>982</v>
      </c>
      <c r="S1264" s="48" t="s">
        <v>981</v>
      </c>
      <c r="T1264" s="48" t="s">
        <v>983</v>
      </c>
      <c r="U1264" s="48" t="s">
        <v>984</v>
      </c>
      <c r="V1264" s="52"/>
    </row>
    <row r="1265" spans="1:22" ht="15" thickBot="1">
      <c r="A1265" s="48" t="s">
        <v>1848</v>
      </c>
      <c r="B1265" s="48" t="s">
        <v>20</v>
      </c>
      <c r="C1265" s="48" t="s">
        <v>74</v>
      </c>
      <c r="D1265" s="49" t="s">
        <v>75</v>
      </c>
      <c r="E1265" s="53">
        <v>23987.43</v>
      </c>
      <c r="F1265" s="48" t="s">
        <v>1945</v>
      </c>
      <c r="G1265" s="48" t="s">
        <v>2340</v>
      </c>
      <c r="H1265" s="48" t="s">
        <v>78</v>
      </c>
      <c r="I1265" s="48" t="s">
        <v>1947</v>
      </c>
      <c r="J1265" s="51"/>
      <c r="K1265" s="48" t="s">
        <v>951</v>
      </c>
      <c r="L1265" s="48" t="s">
        <v>80</v>
      </c>
      <c r="M1265" s="48" t="s">
        <v>81</v>
      </c>
      <c r="N1265" s="48" t="s">
        <v>952</v>
      </c>
      <c r="O1265" s="48" t="s">
        <v>953</v>
      </c>
      <c r="P1265" s="48" t="s">
        <v>980</v>
      </c>
      <c r="Q1265" s="48" t="s">
        <v>981</v>
      </c>
      <c r="R1265" s="48" t="s">
        <v>982</v>
      </c>
      <c r="S1265" s="48" t="s">
        <v>981</v>
      </c>
      <c r="T1265" s="48" t="s">
        <v>983</v>
      </c>
      <c r="U1265" s="48" t="s">
        <v>984</v>
      </c>
      <c r="V1265" s="52"/>
    </row>
    <row r="1266" spans="1:22" ht="15" thickBot="1">
      <c r="A1266" s="48" t="s">
        <v>2341</v>
      </c>
      <c r="B1266" s="48" t="s">
        <v>20</v>
      </c>
      <c r="C1266" s="48" t="s">
        <v>74</v>
      </c>
      <c r="D1266" s="49" t="s">
        <v>75</v>
      </c>
      <c r="E1266" s="50">
        <v>0</v>
      </c>
      <c r="F1266" s="48" t="s">
        <v>76</v>
      </c>
      <c r="G1266" s="48" t="s">
        <v>987</v>
      </c>
      <c r="H1266" s="48" t="s">
        <v>336</v>
      </c>
      <c r="I1266" s="48" t="s">
        <v>130</v>
      </c>
      <c r="J1266" s="51"/>
      <c r="K1266" s="48" t="s">
        <v>951</v>
      </c>
      <c r="L1266" s="48" t="s">
        <v>80</v>
      </c>
      <c r="M1266" s="48" t="s">
        <v>81</v>
      </c>
      <c r="N1266" s="48" t="s">
        <v>952</v>
      </c>
      <c r="O1266" s="48" t="s">
        <v>953</v>
      </c>
      <c r="P1266" s="48" t="s">
        <v>980</v>
      </c>
      <c r="Q1266" s="48" t="s">
        <v>981</v>
      </c>
      <c r="R1266" s="48" t="s">
        <v>982</v>
      </c>
      <c r="S1266" s="48" t="s">
        <v>981</v>
      </c>
      <c r="T1266" s="48" t="s">
        <v>983</v>
      </c>
      <c r="U1266" s="48" t="s">
        <v>984</v>
      </c>
      <c r="V1266" s="52"/>
    </row>
    <row r="1267" spans="1:22" ht="15" thickBot="1">
      <c r="A1267" s="48" t="s">
        <v>2342</v>
      </c>
      <c r="B1267" s="48" t="s">
        <v>20</v>
      </c>
      <c r="C1267" s="48" t="s">
        <v>74</v>
      </c>
      <c r="D1267" s="49" t="s">
        <v>75</v>
      </c>
      <c r="E1267" s="50">
        <v>0</v>
      </c>
      <c r="F1267" s="48" t="s">
        <v>76</v>
      </c>
      <c r="G1267" s="48" t="s">
        <v>987</v>
      </c>
      <c r="H1267" s="48" t="s">
        <v>382</v>
      </c>
      <c r="I1267" s="48" t="s">
        <v>698</v>
      </c>
      <c r="J1267" s="51"/>
      <c r="K1267" s="48" t="s">
        <v>951</v>
      </c>
      <c r="L1267" s="48" t="s">
        <v>80</v>
      </c>
      <c r="M1267" s="48" t="s">
        <v>81</v>
      </c>
      <c r="N1267" s="48" t="s">
        <v>952</v>
      </c>
      <c r="O1267" s="48" t="s">
        <v>953</v>
      </c>
      <c r="P1267" s="48" t="s">
        <v>980</v>
      </c>
      <c r="Q1267" s="48" t="s">
        <v>981</v>
      </c>
      <c r="R1267" s="48" t="s">
        <v>982</v>
      </c>
      <c r="S1267" s="48" t="s">
        <v>981</v>
      </c>
      <c r="T1267" s="48" t="s">
        <v>983</v>
      </c>
      <c r="U1267" s="48" t="s">
        <v>984</v>
      </c>
      <c r="V1267" s="52"/>
    </row>
    <row r="1268" spans="1:22" ht="15" thickBot="1">
      <c r="A1268" s="48" t="s">
        <v>2343</v>
      </c>
      <c r="B1268" s="48" t="s">
        <v>20</v>
      </c>
      <c r="C1268" s="48" t="s">
        <v>74</v>
      </c>
      <c r="D1268" s="49" t="s">
        <v>75</v>
      </c>
      <c r="E1268" s="50">
        <v>0</v>
      </c>
      <c r="F1268" s="48" t="s">
        <v>76</v>
      </c>
      <c r="G1268" s="48" t="s">
        <v>987</v>
      </c>
      <c r="H1268" s="48" t="s">
        <v>336</v>
      </c>
      <c r="I1268" s="48" t="s">
        <v>130</v>
      </c>
      <c r="J1268" s="51"/>
      <c r="K1268" s="48" t="s">
        <v>951</v>
      </c>
      <c r="L1268" s="48" t="s">
        <v>80</v>
      </c>
      <c r="M1268" s="48" t="s">
        <v>81</v>
      </c>
      <c r="N1268" s="48" t="s">
        <v>952</v>
      </c>
      <c r="O1268" s="48" t="s">
        <v>953</v>
      </c>
      <c r="P1268" s="48" t="s">
        <v>980</v>
      </c>
      <c r="Q1268" s="48" t="s">
        <v>981</v>
      </c>
      <c r="R1268" s="48" t="s">
        <v>982</v>
      </c>
      <c r="S1268" s="48" t="s">
        <v>981</v>
      </c>
      <c r="T1268" s="48" t="s">
        <v>983</v>
      </c>
      <c r="U1268" s="48" t="s">
        <v>984</v>
      </c>
      <c r="V1268" s="52"/>
    </row>
    <row r="1269" spans="1:22" ht="15" thickBot="1">
      <c r="A1269" s="48" t="s">
        <v>2344</v>
      </c>
      <c r="B1269" s="48" t="s">
        <v>20</v>
      </c>
      <c r="C1269" s="48" t="s">
        <v>74</v>
      </c>
      <c r="D1269" s="49" t="s">
        <v>75</v>
      </c>
      <c r="E1269" s="53">
        <v>115402.61</v>
      </c>
      <c r="F1269" s="48" t="s">
        <v>76</v>
      </c>
      <c r="G1269" s="48" t="s">
        <v>989</v>
      </c>
      <c r="H1269" s="48" t="s">
        <v>258</v>
      </c>
      <c r="I1269" s="48" t="s">
        <v>2345</v>
      </c>
      <c r="J1269" s="51"/>
      <c r="K1269" s="48" t="s">
        <v>951</v>
      </c>
      <c r="L1269" s="48" t="s">
        <v>80</v>
      </c>
      <c r="M1269" s="48" t="s">
        <v>81</v>
      </c>
      <c r="N1269" s="48" t="s">
        <v>952</v>
      </c>
      <c r="O1269" s="48" t="s">
        <v>953</v>
      </c>
      <c r="P1269" s="48" t="s">
        <v>980</v>
      </c>
      <c r="Q1269" s="48" t="s">
        <v>981</v>
      </c>
      <c r="R1269" s="48" t="s">
        <v>991</v>
      </c>
      <c r="S1269" s="48" t="s">
        <v>992</v>
      </c>
      <c r="T1269" s="48" t="s">
        <v>993</v>
      </c>
      <c r="U1269" s="48" t="s">
        <v>992</v>
      </c>
      <c r="V1269" s="52"/>
    </row>
    <row r="1270" spans="1:22" ht="15" thickBot="1">
      <c r="A1270" s="48" t="s">
        <v>2346</v>
      </c>
      <c r="B1270" s="48" t="s">
        <v>20</v>
      </c>
      <c r="C1270" s="48" t="s">
        <v>74</v>
      </c>
      <c r="D1270" s="49" t="s">
        <v>75</v>
      </c>
      <c r="E1270" s="53">
        <v>7926.82</v>
      </c>
      <c r="F1270" s="48" t="s">
        <v>76</v>
      </c>
      <c r="G1270" s="48" t="s">
        <v>2347</v>
      </c>
      <c r="H1270" s="48" t="s">
        <v>447</v>
      </c>
      <c r="I1270" s="48" t="s">
        <v>130</v>
      </c>
      <c r="J1270" s="51"/>
      <c r="K1270" s="48" t="s">
        <v>951</v>
      </c>
      <c r="L1270" s="48" t="s">
        <v>80</v>
      </c>
      <c r="M1270" s="48" t="s">
        <v>81</v>
      </c>
      <c r="N1270" s="48" t="s">
        <v>952</v>
      </c>
      <c r="O1270" s="48" t="s">
        <v>953</v>
      </c>
      <c r="P1270" s="48" t="s">
        <v>980</v>
      </c>
      <c r="Q1270" s="48" t="s">
        <v>981</v>
      </c>
      <c r="R1270" s="48" t="s">
        <v>991</v>
      </c>
      <c r="S1270" s="48" t="s">
        <v>992</v>
      </c>
      <c r="T1270" s="48" t="s">
        <v>993</v>
      </c>
      <c r="U1270" s="48" t="s">
        <v>992</v>
      </c>
      <c r="V1270" s="52"/>
    </row>
    <row r="1271" spans="1:22" ht="15" thickBot="1">
      <c r="A1271" s="48" t="s">
        <v>2348</v>
      </c>
      <c r="B1271" s="48" t="s">
        <v>20</v>
      </c>
      <c r="C1271" s="48" t="s">
        <v>74</v>
      </c>
      <c r="D1271" s="49" t="s">
        <v>75</v>
      </c>
      <c r="E1271" s="53">
        <v>20048.59</v>
      </c>
      <c r="F1271" s="48" t="s">
        <v>76</v>
      </c>
      <c r="G1271" s="48" t="s">
        <v>1006</v>
      </c>
      <c r="H1271" s="48" t="s">
        <v>258</v>
      </c>
      <c r="I1271" s="48" t="s">
        <v>534</v>
      </c>
      <c r="J1271" s="51"/>
      <c r="K1271" s="48" t="s">
        <v>990</v>
      </c>
      <c r="L1271" s="48" t="s">
        <v>80</v>
      </c>
      <c r="M1271" s="48" t="s">
        <v>81</v>
      </c>
      <c r="N1271" s="48" t="s">
        <v>952</v>
      </c>
      <c r="O1271" s="48" t="s">
        <v>953</v>
      </c>
      <c r="P1271" s="48" t="s">
        <v>980</v>
      </c>
      <c r="Q1271" s="48" t="s">
        <v>981</v>
      </c>
      <c r="R1271" s="48" t="s">
        <v>991</v>
      </c>
      <c r="S1271" s="48" t="s">
        <v>992</v>
      </c>
      <c r="T1271" s="48" t="s">
        <v>993</v>
      </c>
      <c r="U1271" s="48" t="s">
        <v>992</v>
      </c>
      <c r="V1271" s="52"/>
    </row>
    <row r="1272" spans="1:22" ht="15" thickBot="1">
      <c r="A1272" s="48" t="s">
        <v>2349</v>
      </c>
      <c r="B1272" s="48" t="s">
        <v>20</v>
      </c>
      <c r="C1272" s="48" t="s">
        <v>74</v>
      </c>
      <c r="D1272" s="49" t="s">
        <v>75</v>
      </c>
      <c r="E1272" s="50">
        <v>0</v>
      </c>
      <c r="F1272" s="48" t="s">
        <v>76</v>
      </c>
      <c r="G1272" s="48" t="s">
        <v>1008</v>
      </c>
      <c r="H1272" s="48" t="s">
        <v>150</v>
      </c>
      <c r="I1272" s="48" t="s">
        <v>534</v>
      </c>
      <c r="J1272" s="51"/>
      <c r="K1272" s="48" t="s">
        <v>951</v>
      </c>
      <c r="L1272" s="48" t="s">
        <v>80</v>
      </c>
      <c r="M1272" s="48" t="s">
        <v>81</v>
      </c>
      <c r="N1272" s="48" t="s">
        <v>952</v>
      </c>
      <c r="O1272" s="48" t="s">
        <v>953</v>
      </c>
      <c r="P1272" s="48" t="s">
        <v>980</v>
      </c>
      <c r="Q1272" s="48" t="s">
        <v>981</v>
      </c>
      <c r="R1272" s="48" t="s">
        <v>991</v>
      </c>
      <c r="S1272" s="48" t="s">
        <v>992</v>
      </c>
      <c r="T1272" s="48" t="s">
        <v>993</v>
      </c>
      <c r="U1272" s="48" t="s">
        <v>992</v>
      </c>
      <c r="V1272" s="52"/>
    </row>
    <row r="1273" spans="1:22" ht="15" thickBot="1">
      <c r="A1273" s="48" t="s">
        <v>2350</v>
      </c>
      <c r="B1273" s="48" t="s">
        <v>20</v>
      </c>
      <c r="C1273" s="48" t="s">
        <v>74</v>
      </c>
      <c r="D1273" s="49" t="s">
        <v>75</v>
      </c>
      <c r="E1273" s="53">
        <v>29406.66</v>
      </c>
      <c r="F1273" s="48" t="s">
        <v>596</v>
      </c>
      <c r="G1273" s="48" t="s">
        <v>1010</v>
      </c>
      <c r="H1273" s="48" t="s">
        <v>95</v>
      </c>
      <c r="I1273" s="48" t="s">
        <v>130</v>
      </c>
      <c r="J1273" s="48" t="s">
        <v>599</v>
      </c>
      <c r="K1273" s="48" t="s">
        <v>951</v>
      </c>
      <c r="L1273" s="48" t="s">
        <v>80</v>
      </c>
      <c r="M1273" s="48" t="s">
        <v>81</v>
      </c>
      <c r="N1273" s="48" t="s">
        <v>952</v>
      </c>
      <c r="O1273" s="48" t="s">
        <v>953</v>
      </c>
      <c r="P1273" s="48" t="s">
        <v>980</v>
      </c>
      <c r="Q1273" s="48" t="s">
        <v>981</v>
      </c>
      <c r="R1273" s="48" t="s">
        <v>991</v>
      </c>
      <c r="S1273" s="48" t="s">
        <v>992</v>
      </c>
      <c r="T1273" s="48" t="s">
        <v>993</v>
      </c>
      <c r="U1273" s="48" t="s">
        <v>992</v>
      </c>
      <c r="V1273" s="52"/>
    </row>
    <row r="1274" spans="1:22" ht="15" thickBot="1">
      <c r="A1274" s="48" t="s">
        <v>2351</v>
      </c>
      <c r="B1274" s="48" t="s">
        <v>20</v>
      </c>
      <c r="C1274" s="48" t="s">
        <v>74</v>
      </c>
      <c r="D1274" s="49" t="s">
        <v>75</v>
      </c>
      <c r="E1274" s="50">
        <v>0</v>
      </c>
      <c r="F1274" s="48" t="s">
        <v>606</v>
      </c>
      <c r="G1274" s="48" t="s">
        <v>2352</v>
      </c>
      <c r="H1274" s="48" t="s">
        <v>150</v>
      </c>
      <c r="I1274" s="48" t="s">
        <v>2150</v>
      </c>
      <c r="J1274" s="48" t="s">
        <v>2353</v>
      </c>
      <c r="K1274" s="48" t="s">
        <v>951</v>
      </c>
      <c r="L1274" s="48" t="s">
        <v>80</v>
      </c>
      <c r="M1274" s="48" t="s">
        <v>81</v>
      </c>
      <c r="N1274" s="48" t="s">
        <v>952</v>
      </c>
      <c r="O1274" s="48" t="s">
        <v>953</v>
      </c>
      <c r="P1274" s="48" t="s">
        <v>980</v>
      </c>
      <c r="Q1274" s="48" t="s">
        <v>981</v>
      </c>
      <c r="R1274" s="48" t="s">
        <v>991</v>
      </c>
      <c r="S1274" s="48" t="s">
        <v>992</v>
      </c>
      <c r="T1274" s="48" t="s">
        <v>993</v>
      </c>
      <c r="U1274" s="48" t="s">
        <v>992</v>
      </c>
      <c r="V1274" s="52"/>
    </row>
    <row r="1275" spans="1:22" ht="15" thickBot="1">
      <c r="A1275" s="48" t="s">
        <v>2354</v>
      </c>
      <c r="B1275" s="48" t="s">
        <v>20</v>
      </c>
      <c r="C1275" s="48" t="s">
        <v>74</v>
      </c>
      <c r="D1275" s="49" t="s">
        <v>75</v>
      </c>
      <c r="E1275" s="50">
        <v>0</v>
      </c>
      <c r="F1275" s="48" t="s">
        <v>606</v>
      </c>
      <c r="G1275" s="48" t="s">
        <v>1014</v>
      </c>
      <c r="H1275" s="48" t="s">
        <v>998</v>
      </c>
      <c r="I1275" s="48" t="s">
        <v>130</v>
      </c>
      <c r="J1275" s="51"/>
      <c r="K1275" s="48" t="s">
        <v>951</v>
      </c>
      <c r="L1275" s="48" t="s">
        <v>80</v>
      </c>
      <c r="M1275" s="48" t="s">
        <v>81</v>
      </c>
      <c r="N1275" s="48" t="s">
        <v>952</v>
      </c>
      <c r="O1275" s="48" t="s">
        <v>953</v>
      </c>
      <c r="P1275" s="48" t="s">
        <v>980</v>
      </c>
      <c r="Q1275" s="48" t="s">
        <v>981</v>
      </c>
      <c r="R1275" s="48" t="s">
        <v>991</v>
      </c>
      <c r="S1275" s="48" t="s">
        <v>992</v>
      </c>
      <c r="T1275" s="48" t="s">
        <v>993</v>
      </c>
      <c r="U1275" s="48" t="s">
        <v>992</v>
      </c>
      <c r="V1275" s="52"/>
    </row>
    <row r="1276" spans="1:22" ht="15" thickBot="1">
      <c r="A1276" s="48" t="s">
        <v>2355</v>
      </c>
      <c r="B1276" s="48" t="s">
        <v>20</v>
      </c>
      <c r="C1276" s="48" t="s">
        <v>74</v>
      </c>
      <c r="D1276" s="49" t="s">
        <v>75</v>
      </c>
      <c r="E1276" s="50">
        <v>0</v>
      </c>
      <c r="F1276" s="48" t="s">
        <v>606</v>
      </c>
      <c r="G1276" s="48" t="s">
        <v>1014</v>
      </c>
      <c r="H1276" s="48" t="s">
        <v>998</v>
      </c>
      <c r="I1276" s="48" t="s">
        <v>130</v>
      </c>
      <c r="J1276" s="51"/>
      <c r="K1276" s="48" t="s">
        <v>1800</v>
      </c>
      <c r="L1276" s="48" t="s">
        <v>80</v>
      </c>
      <c r="M1276" s="48" t="s">
        <v>81</v>
      </c>
      <c r="N1276" s="48" t="s">
        <v>952</v>
      </c>
      <c r="O1276" s="48" t="s">
        <v>953</v>
      </c>
      <c r="P1276" s="48" t="s">
        <v>980</v>
      </c>
      <c r="Q1276" s="48" t="s">
        <v>981</v>
      </c>
      <c r="R1276" s="48" t="s">
        <v>991</v>
      </c>
      <c r="S1276" s="48" t="s">
        <v>992</v>
      </c>
      <c r="T1276" s="48" t="s">
        <v>993</v>
      </c>
      <c r="U1276" s="48" t="s">
        <v>992</v>
      </c>
      <c r="V1276" s="52"/>
    </row>
    <row r="1277" spans="1:22" ht="15" thickBot="1">
      <c r="A1277" s="48" t="s">
        <v>2350</v>
      </c>
      <c r="B1277" s="48" t="s">
        <v>20</v>
      </c>
      <c r="C1277" s="48" t="s">
        <v>74</v>
      </c>
      <c r="D1277" s="49" t="s">
        <v>75</v>
      </c>
      <c r="E1277" s="53">
        <v>14703.32</v>
      </c>
      <c r="F1277" s="48" t="s">
        <v>606</v>
      </c>
      <c r="G1277" s="48" t="s">
        <v>1014</v>
      </c>
      <c r="H1277" s="48" t="s">
        <v>95</v>
      </c>
      <c r="I1277" s="48" t="s">
        <v>130</v>
      </c>
      <c r="J1277" s="48" t="s">
        <v>1015</v>
      </c>
      <c r="K1277" s="48" t="s">
        <v>951</v>
      </c>
      <c r="L1277" s="48" t="s">
        <v>80</v>
      </c>
      <c r="M1277" s="48" t="s">
        <v>81</v>
      </c>
      <c r="N1277" s="48" t="s">
        <v>952</v>
      </c>
      <c r="O1277" s="48" t="s">
        <v>953</v>
      </c>
      <c r="P1277" s="48" t="s">
        <v>980</v>
      </c>
      <c r="Q1277" s="48" t="s">
        <v>981</v>
      </c>
      <c r="R1277" s="48" t="s">
        <v>991</v>
      </c>
      <c r="S1277" s="48" t="s">
        <v>992</v>
      </c>
      <c r="T1277" s="48" t="s">
        <v>993</v>
      </c>
      <c r="U1277" s="48" t="s">
        <v>992</v>
      </c>
      <c r="V1277" s="52"/>
    </row>
    <row r="1278" spans="1:22" ht="15" thickBot="1">
      <c r="A1278" s="48" t="s">
        <v>2356</v>
      </c>
      <c r="B1278" s="48" t="s">
        <v>20</v>
      </c>
      <c r="C1278" s="48" t="s">
        <v>74</v>
      </c>
      <c r="D1278" s="49" t="s">
        <v>75</v>
      </c>
      <c r="E1278" s="50">
        <v>0</v>
      </c>
      <c r="F1278" s="48" t="s">
        <v>606</v>
      </c>
      <c r="G1278" s="48" t="s">
        <v>2357</v>
      </c>
      <c r="H1278" s="48" t="s">
        <v>125</v>
      </c>
      <c r="I1278" s="48" t="s">
        <v>130</v>
      </c>
      <c r="J1278" s="48" t="s">
        <v>1667</v>
      </c>
      <c r="K1278" s="48" t="s">
        <v>951</v>
      </c>
      <c r="L1278" s="48" t="s">
        <v>80</v>
      </c>
      <c r="M1278" s="48" t="s">
        <v>81</v>
      </c>
      <c r="N1278" s="48" t="s">
        <v>952</v>
      </c>
      <c r="O1278" s="48" t="s">
        <v>953</v>
      </c>
      <c r="P1278" s="48" t="s">
        <v>980</v>
      </c>
      <c r="Q1278" s="48" t="s">
        <v>981</v>
      </c>
      <c r="R1278" s="48" t="s">
        <v>991</v>
      </c>
      <c r="S1278" s="48" t="s">
        <v>992</v>
      </c>
      <c r="T1278" s="48" t="s">
        <v>993</v>
      </c>
      <c r="U1278" s="48" t="s">
        <v>992</v>
      </c>
      <c r="V1278" s="52"/>
    </row>
    <row r="1279" spans="1:22" ht="15" thickBot="1">
      <c r="A1279" s="48" t="s">
        <v>1020</v>
      </c>
      <c r="B1279" s="48" t="s">
        <v>20</v>
      </c>
      <c r="C1279" s="48" t="s">
        <v>74</v>
      </c>
      <c r="D1279" s="49" t="s">
        <v>75</v>
      </c>
      <c r="E1279" s="53">
        <v>52036.23</v>
      </c>
      <c r="F1279" s="48" t="s">
        <v>76</v>
      </c>
      <c r="G1279" s="48" t="s">
        <v>2358</v>
      </c>
      <c r="H1279" s="48" t="s">
        <v>78</v>
      </c>
      <c r="I1279" s="48" t="s">
        <v>130</v>
      </c>
      <c r="J1279" s="51"/>
      <c r="K1279" s="48" t="s">
        <v>2359</v>
      </c>
      <c r="L1279" s="48" t="s">
        <v>80</v>
      </c>
      <c r="M1279" s="48" t="s">
        <v>81</v>
      </c>
      <c r="N1279" s="48" t="s">
        <v>952</v>
      </c>
      <c r="O1279" s="48" t="s">
        <v>953</v>
      </c>
      <c r="P1279" s="48" t="s">
        <v>980</v>
      </c>
      <c r="Q1279" s="48" t="s">
        <v>981</v>
      </c>
      <c r="R1279" s="48" t="s">
        <v>1022</v>
      </c>
      <c r="S1279" s="48" t="s">
        <v>1023</v>
      </c>
      <c r="T1279" s="48" t="s">
        <v>1024</v>
      </c>
      <c r="U1279" s="48" t="s">
        <v>1025</v>
      </c>
      <c r="V1279" s="52"/>
    </row>
    <row r="1280" spans="1:22" ht="15" thickBot="1">
      <c r="A1280" s="48" t="s">
        <v>1020</v>
      </c>
      <c r="B1280" s="48" t="s">
        <v>20</v>
      </c>
      <c r="C1280" s="48" t="s">
        <v>74</v>
      </c>
      <c r="D1280" s="49" t="s">
        <v>75</v>
      </c>
      <c r="E1280" s="53">
        <v>14867.5</v>
      </c>
      <c r="F1280" s="48" t="s">
        <v>76</v>
      </c>
      <c r="G1280" s="48" t="s">
        <v>2360</v>
      </c>
      <c r="H1280" s="48" t="s">
        <v>78</v>
      </c>
      <c r="I1280" s="48" t="s">
        <v>130</v>
      </c>
      <c r="J1280" s="51"/>
      <c r="K1280" s="48" t="s">
        <v>1164</v>
      </c>
      <c r="L1280" s="48" t="s">
        <v>80</v>
      </c>
      <c r="M1280" s="48" t="s">
        <v>81</v>
      </c>
      <c r="N1280" s="48" t="s">
        <v>952</v>
      </c>
      <c r="O1280" s="48" t="s">
        <v>953</v>
      </c>
      <c r="P1280" s="48" t="s">
        <v>980</v>
      </c>
      <c r="Q1280" s="48" t="s">
        <v>981</v>
      </c>
      <c r="R1280" s="48" t="s">
        <v>1022</v>
      </c>
      <c r="S1280" s="48" t="s">
        <v>1023</v>
      </c>
      <c r="T1280" s="48" t="s">
        <v>1024</v>
      </c>
      <c r="U1280" s="48" t="s">
        <v>1025</v>
      </c>
      <c r="V1280" s="52"/>
    </row>
    <row r="1281" spans="1:22" ht="15" thickBot="1">
      <c r="A1281" s="48" t="s">
        <v>1020</v>
      </c>
      <c r="B1281" s="48" t="s">
        <v>20</v>
      </c>
      <c r="C1281" s="48" t="s">
        <v>74</v>
      </c>
      <c r="D1281" s="49" t="s">
        <v>75</v>
      </c>
      <c r="E1281" s="53">
        <v>44602.49</v>
      </c>
      <c r="F1281" s="48" t="s">
        <v>76</v>
      </c>
      <c r="G1281" s="48" t="s">
        <v>1021</v>
      </c>
      <c r="H1281" s="48" t="s">
        <v>78</v>
      </c>
      <c r="I1281" s="48" t="s">
        <v>130</v>
      </c>
      <c r="J1281" s="51"/>
      <c r="K1281" s="48" t="s">
        <v>990</v>
      </c>
      <c r="L1281" s="48" t="s">
        <v>80</v>
      </c>
      <c r="M1281" s="48" t="s">
        <v>81</v>
      </c>
      <c r="N1281" s="48" t="s">
        <v>952</v>
      </c>
      <c r="O1281" s="48" t="s">
        <v>953</v>
      </c>
      <c r="P1281" s="48" t="s">
        <v>980</v>
      </c>
      <c r="Q1281" s="48" t="s">
        <v>981</v>
      </c>
      <c r="R1281" s="48" t="s">
        <v>1022</v>
      </c>
      <c r="S1281" s="48" t="s">
        <v>1023</v>
      </c>
      <c r="T1281" s="48" t="s">
        <v>1024</v>
      </c>
      <c r="U1281" s="48" t="s">
        <v>1025</v>
      </c>
      <c r="V1281" s="52"/>
    </row>
    <row r="1282" spans="1:22" ht="15" thickBot="1">
      <c r="A1282" s="48" t="s">
        <v>2361</v>
      </c>
      <c r="B1282" s="48" t="s">
        <v>20</v>
      </c>
      <c r="C1282" s="48" t="s">
        <v>74</v>
      </c>
      <c r="D1282" s="49" t="s">
        <v>75</v>
      </c>
      <c r="E1282" s="53">
        <v>148674.95000000001</v>
      </c>
      <c r="F1282" s="48" t="s">
        <v>76</v>
      </c>
      <c r="G1282" s="48" t="s">
        <v>1027</v>
      </c>
      <c r="H1282" s="48" t="s">
        <v>78</v>
      </c>
      <c r="I1282" s="48" t="s">
        <v>130</v>
      </c>
      <c r="J1282" s="51"/>
      <c r="K1282" s="48" t="s">
        <v>951</v>
      </c>
      <c r="L1282" s="48" t="s">
        <v>80</v>
      </c>
      <c r="M1282" s="48" t="s">
        <v>81</v>
      </c>
      <c r="N1282" s="48" t="s">
        <v>952</v>
      </c>
      <c r="O1282" s="48" t="s">
        <v>953</v>
      </c>
      <c r="P1282" s="48" t="s">
        <v>980</v>
      </c>
      <c r="Q1282" s="48" t="s">
        <v>981</v>
      </c>
      <c r="R1282" s="48" t="s">
        <v>1028</v>
      </c>
      <c r="S1282" s="48" t="s">
        <v>1029</v>
      </c>
      <c r="T1282" s="48" t="s">
        <v>1030</v>
      </c>
      <c r="U1282" s="48" t="s">
        <v>1029</v>
      </c>
      <c r="V1282" s="52"/>
    </row>
    <row r="1283" spans="1:22" ht="15" thickBot="1">
      <c r="A1283" s="48" t="s">
        <v>2362</v>
      </c>
      <c r="B1283" s="48" t="s">
        <v>20</v>
      </c>
      <c r="C1283" s="48" t="s">
        <v>74</v>
      </c>
      <c r="D1283" s="49" t="s">
        <v>75</v>
      </c>
      <c r="E1283" s="50">
        <v>0</v>
      </c>
      <c r="F1283" s="48" t="s">
        <v>1034</v>
      </c>
      <c r="G1283" s="48" t="s">
        <v>1035</v>
      </c>
      <c r="H1283" s="48" t="s">
        <v>998</v>
      </c>
      <c r="I1283" s="48" t="s">
        <v>105</v>
      </c>
      <c r="J1283" s="48" t="s">
        <v>1036</v>
      </c>
      <c r="K1283" s="48" t="s">
        <v>1800</v>
      </c>
      <c r="L1283" s="48" t="s">
        <v>80</v>
      </c>
      <c r="M1283" s="48" t="s">
        <v>81</v>
      </c>
      <c r="N1283" s="48" t="s">
        <v>952</v>
      </c>
      <c r="O1283" s="48" t="s">
        <v>953</v>
      </c>
      <c r="P1283" s="48" t="s">
        <v>980</v>
      </c>
      <c r="Q1283" s="48" t="s">
        <v>981</v>
      </c>
      <c r="R1283" s="48" t="s">
        <v>1037</v>
      </c>
      <c r="S1283" s="48" t="s">
        <v>1038</v>
      </c>
      <c r="T1283" s="48" t="s">
        <v>1039</v>
      </c>
      <c r="U1283" s="48" t="s">
        <v>1038</v>
      </c>
      <c r="V1283" s="52"/>
    </row>
    <row r="1284" spans="1:22" ht="15" thickBot="1">
      <c r="A1284" s="48" t="s">
        <v>2363</v>
      </c>
      <c r="B1284" s="48" t="s">
        <v>20</v>
      </c>
      <c r="C1284" s="48" t="s">
        <v>74</v>
      </c>
      <c r="D1284" s="49" t="s">
        <v>75</v>
      </c>
      <c r="E1284" s="53">
        <v>144253.26</v>
      </c>
      <c r="F1284" s="48" t="s">
        <v>76</v>
      </c>
      <c r="G1284" s="48" t="s">
        <v>1828</v>
      </c>
      <c r="H1284" s="48" t="s">
        <v>258</v>
      </c>
      <c r="I1284" s="48" t="s">
        <v>625</v>
      </c>
      <c r="J1284" s="51"/>
      <c r="K1284" s="48" t="s">
        <v>951</v>
      </c>
      <c r="L1284" s="48" t="s">
        <v>80</v>
      </c>
      <c r="M1284" s="48" t="s">
        <v>81</v>
      </c>
      <c r="N1284" s="48" t="s">
        <v>952</v>
      </c>
      <c r="O1284" s="48" t="s">
        <v>953</v>
      </c>
      <c r="P1284" s="48" t="s">
        <v>980</v>
      </c>
      <c r="Q1284" s="48" t="s">
        <v>981</v>
      </c>
      <c r="R1284" s="48" t="s">
        <v>1037</v>
      </c>
      <c r="S1284" s="48" t="s">
        <v>1038</v>
      </c>
      <c r="T1284" s="48" t="s">
        <v>1830</v>
      </c>
      <c r="U1284" s="48" t="s">
        <v>1831</v>
      </c>
      <c r="V1284" s="52"/>
    </row>
    <row r="1285" spans="1:22" ht="15" thickBot="1">
      <c r="A1285" s="48" t="s">
        <v>2364</v>
      </c>
      <c r="B1285" s="48" t="s">
        <v>20</v>
      </c>
      <c r="C1285" s="48" t="s">
        <v>74</v>
      </c>
      <c r="D1285" s="49" t="s">
        <v>75</v>
      </c>
      <c r="E1285" s="53">
        <v>71206.399999999994</v>
      </c>
      <c r="F1285" s="48" t="s">
        <v>76</v>
      </c>
      <c r="G1285" s="48" t="s">
        <v>1828</v>
      </c>
      <c r="H1285" s="48" t="s">
        <v>258</v>
      </c>
      <c r="I1285" s="48" t="s">
        <v>625</v>
      </c>
      <c r="J1285" s="51"/>
      <c r="K1285" s="48" t="s">
        <v>1044</v>
      </c>
      <c r="L1285" s="48" t="s">
        <v>80</v>
      </c>
      <c r="M1285" s="48" t="s">
        <v>81</v>
      </c>
      <c r="N1285" s="48" t="s">
        <v>952</v>
      </c>
      <c r="O1285" s="48" t="s">
        <v>953</v>
      </c>
      <c r="P1285" s="48" t="s">
        <v>980</v>
      </c>
      <c r="Q1285" s="48" t="s">
        <v>981</v>
      </c>
      <c r="R1285" s="48" t="s">
        <v>1037</v>
      </c>
      <c r="S1285" s="48" t="s">
        <v>1038</v>
      </c>
      <c r="T1285" s="48" t="s">
        <v>1830</v>
      </c>
      <c r="U1285" s="48" t="s">
        <v>1831</v>
      </c>
      <c r="V1285" s="52"/>
    </row>
    <row r="1286" spans="1:22" ht="15" thickBot="1">
      <c r="A1286" s="48" t="s">
        <v>2365</v>
      </c>
      <c r="B1286" s="48" t="s">
        <v>20</v>
      </c>
      <c r="C1286" s="48" t="s">
        <v>74</v>
      </c>
      <c r="D1286" s="49" t="s">
        <v>75</v>
      </c>
      <c r="E1286" s="53">
        <v>29221.21</v>
      </c>
      <c r="F1286" s="48" t="s">
        <v>76</v>
      </c>
      <c r="G1286" s="48" t="s">
        <v>1052</v>
      </c>
      <c r="H1286" s="48" t="s">
        <v>301</v>
      </c>
      <c r="I1286" s="48" t="s">
        <v>493</v>
      </c>
      <c r="J1286" s="51"/>
      <c r="K1286" s="48" t="s">
        <v>1800</v>
      </c>
      <c r="L1286" s="48" t="s">
        <v>80</v>
      </c>
      <c r="M1286" s="48" t="s">
        <v>81</v>
      </c>
      <c r="N1286" s="48" t="s">
        <v>952</v>
      </c>
      <c r="O1286" s="48" t="s">
        <v>953</v>
      </c>
      <c r="P1286" s="48" t="s">
        <v>980</v>
      </c>
      <c r="Q1286" s="48" t="s">
        <v>981</v>
      </c>
      <c r="R1286" s="48" t="s">
        <v>1037</v>
      </c>
      <c r="S1286" s="48" t="s">
        <v>1038</v>
      </c>
      <c r="T1286" s="48" t="s">
        <v>1053</v>
      </c>
      <c r="U1286" s="48" t="s">
        <v>1054</v>
      </c>
      <c r="V1286" s="52"/>
    </row>
    <row r="1287" spans="1:22" ht="15" thickBot="1">
      <c r="A1287" s="48" t="s">
        <v>2366</v>
      </c>
      <c r="B1287" s="48" t="s">
        <v>20</v>
      </c>
      <c r="C1287" s="48" t="s">
        <v>74</v>
      </c>
      <c r="D1287" s="49" t="s">
        <v>75</v>
      </c>
      <c r="E1287" s="53">
        <v>133097.85</v>
      </c>
      <c r="F1287" s="48" t="s">
        <v>76</v>
      </c>
      <c r="G1287" s="48" t="s">
        <v>1058</v>
      </c>
      <c r="H1287" s="48" t="s">
        <v>258</v>
      </c>
      <c r="I1287" s="48" t="s">
        <v>671</v>
      </c>
      <c r="J1287" s="51"/>
      <c r="K1287" s="48" t="s">
        <v>990</v>
      </c>
      <c r="L1287" s="48" t="s">
        <v>80</v>
      </c>
      <c r="M1287" s="48" t="s">
        <v>81</v>
      </c>
      <c r="N1287" s="48" t="s">
        <v>952</v>
      </c>
      <c r="O1287" s="48" t="s">
        <v>953</v>
      </c>
      <c r="P1287" s="48" t="s">
        <v>980</v>
      </c>
      <c r="Q1287" s="48" t="s">
        <v>981</v>
      </c>
      <c r="R1287" s="48" t="s">
        <v>1037</v>
      </c>
      <c r="S1287" s="48" t="s">
        <v>1038</v>
      </c>
      <c r="T1287" s="48" t="s">
        <v>1059</v>
      </c>
      <c r="U1287" s="48" t="s">
        <v>1060</v>
      </c>
      <c r="V1287" s="52"/>
    </row>
    <row r="1288" spans="1:22" ht="15" thickBot="1">
      <c r="A1288" s="48" t="s">
        <v>1061</v>
      </c>
      <c r="B1288" s="48" t="s">
        <v>20</v>
      </c>
      <c r="C1288" s="48" t="s">
        <v>74</v>
      </c>
      <c r="D1288" s="49" t="s">
        <v>75</v>
      </c>
      <c r="E1288" s="53">
        <v>69917.960000000006</v>
      </c>
      <c r="F1288" s="48" t="s">
        <v>76</v>
      </c>
      <c r="G1288" s="48" t="s">
        <v>1058</v>
      </c>
      <c r="H1288" s="48" t="s">
        <v>258</v>
      </c>
      <c r="I1288" s="48" t="s">
        <v>686</v>
      </c>
      <c r="J1288" s="51"/>
      <c r="K1288" s="48" t="s">
        <v>1064</v>
      </c>
      <c r="L1288" s="48" t="s">
        <v>80</v>
      </c>
      <c r="M1288" s="48" t="s">
        <v>81</v>
      </c>
      <c r="N1288" s="48" t="s">
        <v>952</v>
      </c>
      <c r="O1288" s="48" t="s">
        <v>953</v>
      </c>
      <c r="P1288" s="48" t="s">
        <v>980</v>
      </c>
      <c r="Q1288" s="48" t="s">
        <v>981</v>
      </c>
      <c r="R1288" s="48" t="s">
        <v>1037</v>
      </c>
      <c r="S1288" s="48" t="s">
        <v>1038</v>
      </c>
      <c r="T1288" s="48" t="s">
        <v>1059</v>
      </c>
      <c r="U1288" s="48" t="s">
        <v>1060</v>
      </c>
      <c r="V1288" s="52"/>
    </row>
    <row r="1289" spans="1:22" ht="15" thickBot="1">
      <c r="A1289" s="48" t="s">
        <v>2367</v>
      </c>
      <c r="B1289" s="48" t="s">
        <v>20</v>
      </c>
      <c r="C1289" s="48" t="s">
        <v>74</v>
      </c>
      <c r="D1289" s="49" t="s">
        <v>75</v>
      </c>
      <c r="E1289" s="50">
        <v>0</v>
      </c>
      <c r="F1289" s="48" t="s">
        <v>76</v>
      </c>
      <c r="G1289" s="48" t="s">
        <v>2368</v>
      </c>
      <c r="H1289" s="48" t="s">
        <v>413</v>
      </c>
      <c r="I1289" s="48" t="s">
        <v>425</v>
      </c>
      <c r="J1289" s="51"/>
      <c r="K1289" s="48" t="s">
        <v>951</v>
      </c>
      <c r="L1289" s="48" t="s">
        <v>80</v>
      </c>
      <c r="M1289" s="48" t="s">
        <v>81</v>
      </c>
      <c r="N1289" s="48" t="s">
        <v>952</v>
      </c>
      <c r="O1289" s="48" t="s">
        <v>953</v>
      </c>
      <c r="P1289" s="48" t="s">
        <v>980</v>
      </c>
      <c r="Q1289" s="48" t="s">
        <v>981</v>
      </c>
      <c r="R1289" s="48" t="s">
        <v>1037</v>
      </c>
      <c r="S1289" s="48" t="s">
        <v>1038</v>
      </c>
      <c r="T1289" s="48" t="s">
        <v>2369</v>
      </c>
      <c r="U1289" s="48" t="s">
        <v>2370</v>
      </c>
      <c r="V1289" s="52"/>
    </row>
    <row r="1290" spans="1:22" ht="15" thickBot="1">
      <c r="A1290" s="48" t="s">
        <v>2371</v>
      </c>
      <c r="B1290" s="48" t="s">
        <v>20</v>
      </c>
      <c r="C1290" s="48" t="s">
        <v>74</v>
      </c>
      <c r="D1290" s="49" t="s">
        <v>75</v>
      </c>
      <c r="E1290" s="53">
        <v>7105.26</v>
      </c>
      <c r="F1290" s="48" t="s">
        <v>76</v>
      </c>
      <c r="G1290" s="48" t="s">
        <v>1063</v>
      </c>
      <c r="H1290" s="48" t="s">
        <v>447</v>
      </c>
      <c r="I1290" s="48" t="s">
        <v>130</v>
      </c>
      <c r="J1290" s="51"/>
      <c r="K1290" s="48" t="s">
        <v>951</v>
      </c>
      <c r="L1290" s="48" t="s">
        <v>80</v>
      </c>
      <c r="M1290" s="48" t="s">
        <v>81</v>
      </c>
      <c r="N1290" s="48" t="s">
        <v>952</v>
      </c>
      <c r="O1290" s="48" t="s">
        <v>953</v>
      </c>
      <c r="P1290" s="48" t="s">
        <v>980</v>
      </c>
      <c r="Q1290" s="48" t="s">
        <v>981</v>
      </c>
      <c r="R1290" s="48" t="s">
        <v>1037</v>
      </c>
      <c r="S1290" s="48" t="s">
        <v>1038</v>
      </c>
      <c r="T1290" s="48" t="s">
        <v>1065</v>
      </c>
      <c r="U1290" s="48" t="s">
        <v>1066</v>
      </c>
      <c r="V1290" s="52"/>
    </row>
    <row r="1291" spans="1:22" ht="15" thickBot="1">
      <c r="A1291" s="48" t="s">
        <v>1837</v>
      </c>
      <c r="B1291" s="48" t="s">
        <v>20</v>
      </c>
      <c r="C1291" s="48" t="s">
        <v>74</v>
      </c>
      <c r="D1291" s="49" t="s">
        <v>75</v>
      </c>
      <c r="E1291" s="53">
        <v>68786.25</v>
      </c>
      <c r="F1291" s="48" t="s">
        <v>76</v>
      </c>
      <c r="G1291" s="48" t="s">
        <v>1089</v>
      </c>
      <c r="H1291" s="48" t="s">
        <v>78</v>
      </c>
      <c r="I1291" s="48" t="s">
        <v>1090</v>
      </c>
      <c r="J1291" s="51"/>
      <c r="K1291" s="48" t="s">
        <v>951</v>
      </c>
      <c r="L1291" s="48" t="s">
        <v>80</v>
      </c>
      <c r="M1291" s="48" t="s">
        <v>81</v>
      </c>
      <c r="N1291" s="48" t="s">
        <v>952</v>
      </c>
      <c r="O1291" s="48" t="s">
        <v>953</v>
      </c>
      <c r="P1291" s="48" t="s">
        <v>1091</v>
      </c>
      <c r="Q1291" s="48" t="s">
        <v>1092</v>
      </c>
      <c r="R1291" s="48" t="s">
        <v>1093</v>
      </c>
      <c r="S1291" s="48" t="s">
        <v>1092</v>
      </c>
      <c r="T1291" s="48" t="s">
        <v>1094</v>
      </c>
      <c r="U1291" s="48" t="s">
        <v>1095</v>
      </c>
      <c r="V1291" s="52"/>
    </row>
    <row r="1292" spans="1:22" ht="15" thickBot="1">
      <c r="A1292" s="48" t="s">
        <v>2372</v>
      </c>
      <c r="B1292" s="48" t="s">
        <v>20</v>
      </c>
      <c r="C1292" s="48" t="s">
        <v>74</v>
      </c>
      <c r="D1292" s="49" t="s">
        <v>75</v>
      </c>
      <c r="E1292" s="53">
        <v>8146.53</v>
      </c>
      <c r="F1292" s="48" t="s">
        <v>1103</v>
      </c>
      <c r="G1292" s="48" t="s">
        <v>1104</v>
      </c>
      <c r="H1292" s="48" t="s">
        <v>839</v>
      </c>
      <c r="I1292" s="48" t="s">
        <v>1105</v>
      </c>
      <c r="J1292" s="48" t="s">
        <v>1110</v>
      </c>
      <c r="K1292" s="48" t="s">
        <v>951</v>
      </c>
      <c r="L1292" s="48" t="s">
        <v>80</v>
      </c>
      <c r="M1292" s="48" t="s">
        <v>81</v>
      </c>
      <c r="N1292" s="48" t="s">
        <v>952</v>
      </c>
      <c r="O1292" s="48" t="s">
        <v>953</v>
      </c>
      <c r="P1292" s="48" t="s">
        <v>1091</v>
      </c>
      <c r="Q1292" s="48" t="s">
        <v>1092</v>
      </c>
      <c r="R1292" s="48" t="s">
        <v>1099</v>
      </c>
      <c r="S1292" s="48" t="s">
        <v>1100</v>
      </c>
      <c r="T1292" s="48" t="s">
        <v>1107</v>
      </c>
      <c r="U1292" s="48" t="s">
        <v>1108</v>
      </c>
      <c r="V1292" s="52"/>
    </row>
    <row r="1293" spans="1:22" ht="15" thickBot="1">
      <c r="A1293" s="48" t="s">
        <v>1842</v>
      </c>
      <c r="B1293" s="48" t="s">
        <v>20</v>
      </c>
      <c r="C1293" s="48" t="s">
        <v>74</v>
      </c>
      <c r="D1293" s="49" t="s">
        <v>75</v>
      </c>
      <c r="E1293" s="53">
        <v>13591.69</v>
      </c>
      <c r="F1293" s="48" t="s">
        <v>1112</v>
      </c>
      <c r="G1293" s="48" t="s">
        <v>1113</v>
      </c>
      <c r="H1293" s="48" t="s">
        <v>95</v>
      </c>
      <c r="I1293" s="48" t="s">
        <v>854</v>
      </c>
      <c r="J1293" s="51"/>
      <c r="K1293" s="48" t="s">
        <v>951</v>
      </c>
      <c r="L1293" s="48" t="s">
        <v>80</v>
      </c>
      <c r="M1293" s="48" t="s">
        <v>81</v>
      </c>
      <c r="N1293" s="48" t="s">
        <v>952</v>
      </c>
      <c r="O1293" s="48" t="s">
        <v>953</v>
      </c>
      <c r="P1293" s="48" t="s">
        <v>1091</v>
      </c>
      <c r="Q1293" s="48" t="s">
        <v>1092</v>
      </c>
      <c r="R1293" s="48" t="s">
        <v>1099</v>
      </c>
      <c r="S1293" s="48" t="s">
        <v>1100</v>
      </c>
      <c r="T1293" s="48" t="s">
        <v>1114</v>
      </c>
      <c r="U1293" s="48" t="s">
        <v>1115</v>
      </c>
      <c r="V1293" s="52"/>
    </row>
    <row r="1294" spans="1:22" ht="15" thickBot="1">
      <c r="A1294" s="48" t="s">
        <v>969</v>
      </c>
      <c r="B1294" s="48" t="s">
        <v>20</v>
      </c>
      <c r="C1294" s="48" t="s">
        <v>74</v>
      </c>
      <c r="D1294" s="49" t="s">
        <v>75</v>
      </c>
      <c r="E1294" s="53">
        <v>3496.8</v>
      </c>
      <c r="F1294" s="48" t="s">
        <v>1112</v>
      </c>
      <c r="G1294" s="48" t="s">
        <v>1113</v>
      </c>
      <c r="H1294" s="48" t="s">
        <v>839</v>
      </c>
      <c r="I1294" s="48" t="s">
        <v>854</v>
      </c>
      <c r="J1294" s="51"/>
      <c r="K1294" s="48" t="s">
        <v>951</v>
      </c>
      <c r="L1294" s="48" t="s">
        <v>80</v>
      </c>
      <c r="M1294" s="48" t="s">
        <v>81</v>
      </c>
      <c r="N1294" s="48" t="s">
        <v>952</v>
      </c>
      <c r="O1294" s="48" t="s">
        <v>953</v>
      </c>
      <c r="P1294" s="48" t="s">
        <v>1091</v>
      </c>
      <c r="Q1294" s="48" t="s">
        <v>1092</v>
      </c>
      <c r="R1294" s="48" t="s">
        <v>1099</v>
      </c>
      <c r="S1294" s="48" t="s">
        <v>1100</v>
      </c>
      <c r="T1294" s="48" t="s">
        <v>1114</v>
      </c>
      <c r="U1294" s="48" t="s">
        <v>1115</v>
      </c>
      <c r="V1294" s="52"/>
    </row>
    <row r="1295" spans="1:22" ht="15" thickBot="1">
      <c r="A1295" s="48" t="s">
        <v>1839</v>
      </c>
      <c r="B1295" s="48" t="s">
        <v>20</v>
      </c>
      <c r="C1295" s="48" t="s">
        <v>74</v>
      </c>
      <c r="D1295" s="49" t="s">
        <v>75</v>
      </c>
      <c r="E1295" s="53">
        <v>5881.33</v>
      </c>
      <c r="F1295" s="48" t="s">
        <v>1120</v>
      </c>
      <c r="G1295" s="48" t="s">
        <v>1121</v>
      </c>
      <c r="H1295" s="48" t="s">
        <v>95</v>
      </c>
      <c r="I1295" s="48" t="s">
        <v>890</v>
      </c>
      <c r="J1295" s="48" t="s">
        <v>1122</v>
      </c>
      <c r="K1295" s="48" t="s">
        <v>951</v>
      </c>
      <c r="L1295" s="48" t="s">
        <v>80</v>
      </c>
      <c r="M1295" s="48" t="s">
        <v>81</v>
      </c>
      <c r="N1295" s="48" t="s">
        <v>952</v>
      </c>
      <c r="O1295" s="48" t="s">
        <v>953</v>
      </c>
      <c r="P1295" s="48" t="s">
        <v>1091</v>
      </c>
      <c r="Q1295" s="48" t="s">
        <v>1092</v>
      </c>
      <c r="R1295" s="48" t="s">
        <v>1099</v>
      </c>
      <c r="S1295" s="48" t="s">
        <v>1100</v>
      </c>
      <c r="T1295" s="48" t="s">
        <v>1123</v>
      </c>
      <c r="U1295" s="48" t="s">
        <v>1124</v>
      </c>
      <c r="V1295" s="52"/>
    </row>
    <row r="1296" spans="1:22" ht="15" thickBot="1">
      <c r="A1296" s="48" t="s">
        <v>1109</v>
      </c>
      <c r="B1296" s="48" t="s">
        <v>20</v>
      </c>
      <c r="C1296" s="48" t="s">
        <v>74</v>
      </c>
      <c r="D1296" s="49" t="s">
        <v>75</v>
      </c>
      <c r="E1296" s="53">
        <v>11722.04</v>
      </c>
      <c r="F1296" s="48" t="s">
        <v>1120</v>
      </c>
      <c r="G1296" s="48" t="s">
        <v>1121</v>
      </c>
      <c r="H1296" s="48" t="s">
        <v>95</v>
      </c>
      <c r="I1296" s="48" t="s">
        <v>890</v>
      </c>
      <c r="J1296" s="48" t="s">
        <v>1122</v>
      </c>
      <c r="K1296" s="48" t="s">
        <v>951</v>
      </c>
      <c r="L1296" s="48" t="s">
        <v>80</v>
      </c>
      <c r="M1296" s="48" t="s">
        <v>81</v>
      </c>
      <c r="N1296" s="48" t="s">
        <v>952</v>
      </c>
      <c r="O1296" s="48" t="s">
        <v>953</v>
      </c>
      <c r="P1296" s="48" t="s">
        <v>1091</v>
      </c>
      <c r="Q1296" s="48" t="s">
        <v>1092</v>
      </c>
      <c r="R1296" s="48" t="s">
        <v>1099</v>
      </c>
      <c r="S1296" s="48" t="s">
        <v>1100</v>
      </c>
      <c r="T1296" s="48" t="s">
        <v>1123</v>
      </c>
      <c r="U1296" s="48" t="s">
        <v>1124</v>
      </c>
      <c r="V1296" s="52"/>
    </row>
    <row r="1297" spans="1:22" ht="15" thickBot="1">
      <c r="A1297" s="48" t="s">
        <v>2373</v>
      </c>
      <c r="B1297" s="48" t="s">
        <v>20</v>
      </c>
      <c r="C1297" s="48" t="s">
        <v>74</v>
      </c>
      <c r="D1297" s="49" t="s">
        <v>75</v>
      </c>
      <c r="E1297" s="53">
        <v>2737.22</v>
      </c>
      <c r="F1297" s="48" t="s">
        <v>1120</v>
      </c>
      <c r="G1297" s="48" t="s">
        <v>1121</v>
      </c>
      <c r="H1297" s="48" t="s">
        <v>95</v>
      </c>
      <c r="I1297" s="48" t="s">
        <v>890</v>
      </c>
      <c r="J1297" s="48" t="s">
        <v>1122</v>
      </c>
      <c r="K1297" s="48" t="s">
        <v>951</v>
      </c>
      <c r="L1297" s="48" t="s">
        <v>80</v>
      </c>
      <c r="M1297" s="48" t="s">
        <v>81</v>
      </c>
      <c r="N1297" s="48" t="s">
        <v>952</v>
      </c>
      <c r="O1297" s="48" t="s">
        <v>953</v>
      </c>
      <c r="P1297" s="48" t="s">
        <v>1091</v>
      </c>
      <c r="Q1297" s="48" t="s">
        <v>1092</v>
      </c>
      <c r="R1297" s="48" t="s">
        <v>1099</v>
      </c>
      <c r="S1297" s="48" t="s">
        <v>1100</v>
      </c>
      <c r="T1297" s="48" t="s">
        <v>1123</v>
      </c>
      <c r="U1297" s="48" t="s">
        <v>1124</v>
      </c>
      <c r="V1297" s="52"/>
    </row>
    <row r="1298" spans="1:22" ht="15" thickBot="1">
      <c r="A1298" s="48" t="s">
        <v>1840</v>
      </c>
      <c r="B1298" s="48" t="s">
        <v>20</v>
      </c>
      <c r="C1298" s="48" t="s">
        <v>74</v>
      </c>
      <c r="D1298" s="49" t="s">
        <v>75</v>
      </c>
      <c r="E1298" s="50">
        <v>0</v>
      </c>
      <c r="F1298" s="48" t="s">
        <v>1120</v>
      </c>
      <c r="G1298" s="48" t="s">
        <v>1121</v>
      </c>
      <c r="H1298" s="48" t="s">
        <v>95</v>
      </c>
      <c r="I1298" s="48" t="s">
        <v>890</v>
      </c>
      <c r="J1298" s="48" t="s">
        <v>1126</v>
      </c>
      <c r="K1298" s="48" t="s">
        <v>951</v>
      </c>
      <c r="L1298" s="48" t="s">
        <v>80</v>
      </c>
      <c r="M1298" s="48" t="s">
        <v>81</v>
      </c>
      <c r="N1298" s="48" t="s">
        <v>952</v>
      </c>
      <c r="O1298" s="48" t="s">
        <v>953</v>
      </c>
      <c r="P1298" s="48" t="s">
        <v>1091</v>
      </c>
      <c r="Q1298" s="48" t="s">
        <v>1092</v>
      </c>
      <c r="R1298" s="48" t="s">
        <v>1099</v>
      </c>
      <c r="S1298" s="48" t="s">
        <v>1100</v>
      </c>
      <c r="T1298" s="48" t="s">
        <v>1123</v>
      </c>
      <c r="U1298" s="48" t="s">
        <v>1124</v>
      </c>
      <c r="V1298" s="52"/>
    </row>
    <row r="1299" spans="1:22" ht="15" thickBot="1">
      <c r="A1299" s="48" t="s">
        <v>1818</v>
      </c>
      <c r="B1299" s="48" t="s">
        <v>20</v>
      </c>
      <c r="C1299" s="48" t="s">
        <v>74</v>
      </c>
      <c r="D1299" s="49" t="s">
        <v>75</v>
      </c>
      <c r="E1299" s="53">
        <v>5672.34</v>
      </c>
      <c r="F1299" s="48" t="s">
        <v>1120</v>
      </c>
      <c r="G1299" s="48" t="s">
        <v>1121</v>
      </c>
      <c r="H1299" s="48" t="s">
        <v>113</v>
      </c>
      <c r="I1299" s="48" t="s">
        <v>890</v>
      </c>
      <c r="J1299" s="48" t="s">
        <v>1122</v>
      </c>
      <c r="K1299" s="48" t="s">
        <v>951</v>
      </c>
      <c r="L1299" s="48" t="s">
        <v>80</v>
      </c>
      <c r="M1299" s="48" t="s">
        <v>81</v>
      </c>
      <c r="N1299" s="48" t="s">
        <v>952</v>
      </c>
      <c r="O1299" s="48" t="s">
        <v>953</v>
      </c>
      <c r="P1299" s="48" t="s">
        <v>1091</v>
      </c>
      <c r="Q1299" s="48" t="s">
        <v>1092</v>
      </c>
      <c r="R1299" s="48" t="s">
        <v>1099</v>
      </c>
      <c r="S1299" s="48" t="s">
        <v>1100</v>
      </c>
      <c r="T1299" s="48" t="s">
        <v>1123</v>
      </c>
      <c r="U1299" s="48" t="s">
        <v>1124</v>
      </c>
      <c r="V1299" s="52"/>
    </row>
    <row r="1300" spans="1:22" ht="15" thickBot="1">
      <c r="A1300" s="48" t="s">
        <v>1013</v>
      </c>
      <c r="B1300" s="48" t="s">
        <v>20</v>
      </c>
      <c r="C1300" s="48" t="s">
        <v>74</v>
      </c>
      <c r="D1300" s="49" t="s">
        <v>75</v>
      </c>
      <c r="E1300" s="53">
        <v>1544.77</v>
      </c>
      <c r="F1300" s="48" t="s">
        <v>1120</v>
      </c>
      <c r="G1300" s="48" t="s">
        <v>1121</v>
      </c>
      <c r="H1300" s="48" t="s">
        <v>95</v>
      </c>
      <c r="I1300" s="48" t="s">
        <v>890</v>
      </c>
      <c r="J1300" s="48" t="s">
        <v>1126</v>
      </c>
      <c r="K1300" s="48" t="s">
        <v>951</v>
      </c>
      <c r="L1300" s="48" t="s">
        <v>80</v>
      </c>
      <c r="M1300" s="48" t="s">
        <v>81</v>
      </c>
      <c r="N1300" s="48" t="s">
        <v>952</v>
      </c>
      <c r="O1300" s="48" t="s">
        <v>953</v>
      </c>
      <c r="P1300" s="48" t="s">
        <v>1091</v>
      </c>
      <c r="Q1300" s="48" t="s">
        <v>1092</v>
      </c>
      <c r="R1300" s="48" t="s">
        <v>1099</v>
      </c>
      <c r="S1300" s="48" t="s">
        <v>1100</v>
      </c>
      <c r="T1300" s="48" t="s">
        <v>1123</v>
      </c>
      <c r="U1300" s="48" t="s">
        <v>1124</v>
      </c>
      <c r="V1300" s="52"/>
    </row>
    <row r="1301" spans="1:22" ht="15" thickBot="1">
      <c r="A1301" s="48" t="s">
        <v>1171</v>
      </c>
      <c r="B1301" s="48" t="s">
        <v>20</v>
      </c>
      <c r="C1301" s="48" t="s">
        <v>74</v>
      </c>
      <c r="D1301" s="49" t="s">
        <v>75</v>
      </c>
      <c r="E1301" s="53">
        <v>5198.24</v>
      </c>
      <c r="F1301" s="48" t="s">
        <v>1120</v>
      </c>
      <c r="G1301" s="48" t="s">
        <v>1121</v>
      </c>
      <c r="H1301" s="48" t="s">
        <v>95</v>
      </c>
      <c r="I1301" s="48" t="s">
        <v>890</v>
      </c>
      <c r="J1301" s="48" t="s">
        <v>1122</v>
      </c>
      <c r="K1301" s="48" t="s">
        <v>951</v>
      </c>
      <c r="L1301" s="48" t="s">
        <v>80</v>
      </c>
      <c r="M1301" s="48" t="s">
        <v>81</v>
      </c>
      <c r="N1301" s="48" t="s">
        <v>952</v>
      </c>
      <c r="O1301" s="48" t="s">
        <v>953</v>
      </c>
      <c r="P1301" s="48" t="s">
        <v>1091</v>
      </c>
      <c r="Q1301" s="48" t="s">
        <v>1092</v>
      </c>
      <c r="R1301" s="48" t="s">
        <v>1099</v>
      </c>
      <c r="S1301" s="48" t="s">
        <v>1100</v>
      </c>
      <c r="T1301" s="48" t="s">
        <v>1123</v>
      </c>
      <c r="U1301" s="48" t="s">
        <v>1124</v>
      </c>
      <c r="V1301" s="52"/>
    </row>
    <row r="1302" spans="1:22" ht="15" thickBot="1">
      <c r="A1302" s="48" t="s">
        <v>1818</v>
      </c>
      <c r="B1302" s="48" t="s">
        <v>20</v>
      </c>
      <c r="C1302" s="48" t="s">
        <v>74</v>
      </c>
      <c r="D1302" s="49" t="s">
        <v>75</v>
      </c>
      <c r="E1302" s="53">
        <v>5672.34</v>
      </c>
      <c r="F1302" s="48" t="s">
        <v>1130</v>
      </c>
      <c r="G1302" s="48" t="s">
        <v>1131</v>
      </c>
      <c r="H1302" s="48" t="s">
        <v>113</v>
      </c>
      <c r="I1302" s="48" t="s">
        <v>790</v>
      </c>
      <c r="J1302" s="51"/>
      <c r="K1302" s="48" t="s">
        <v>951</v>
      </c>
      <c r="L1302" s="48" t="s">
        <v>80</v>
      </c>
      <c r="M1302" s="48" t="s">
        <v>81</v>
      </c>
      <c r="N1302" s="48" t="s">
        <v>952</v>
      </c>
      <c r="O1302" s="48" t="s">
        <v>953</v>
      </c>
      <c r="P1302" s="48" t="s">
        <v>1091</v>
      </c>
      <c r="Q1302" s="48" t="s">
        <v>1092</v>
      </c>
      <c r="R1302" s="48" t="s">
        <v>1132</v>
      </c>
      <c r="S1302" s="48" t="s">
        <v>1133</v>
      </c>
      <c r="T1302" s="48" t="s">
        <v>1134</v>
      </c>
      <c r="U1302" s="48" t="s">
        <v>1133</v>
      </c>
      <c r="V1302" s="52"/>
    </row>
    <row r="1303" spans="1:22" ht="15" thickBot="1">
      <c r="A1303" s="48" t="s">
        <v>1119</v>
      </c>
      <c r="B1303" s="48" t="s">
        <v>20</v>
      </c>
      <c r="C1303" s="48" t="s">
        <v>74</v>
      </c>
      <c r="D1303" s="49" t="s">
        <v>75</v>
      </c>
      <c r="E1303" s="53">
        <v>2473.88</v>
      </c>
      <c r="F1303" s="48" t="s">
        <v>819</v>
      </c>
      <c r="G1303" s="48" t="s">
        <v>1136</v>
      </c>
      <c r="H1303" s="48" t="s">
        <v>95</v>
      </c>
      <c r="I1303" s="48" t="s">
        <v>821</v>
      </c>
      <c r="J1303" s="51"/>
      <c r="K1303" s="48" t="s">
        <v>951</v>
      </c>
      <c r="L1303" s="48" t="s">
        <v>80</v>
      </c>
      <c r="M1303" s="48" t="s">
        <v>81</v>
      </c>
      <c r="N1303" s="48" t="s">
        <v>952</v>
      </c>
      <c r="O1303" s="48" t="s">
        <v>953</v>
      </c>
      <c r="P1303" s="48" t="s">
        <v>1091</v>
      </c>
      <c r="Q1303" s="48" t="s">
        <v>1092</v>
      </c>
      <c r="R1303" s="48" t="s">
        <v>1132</v>
      </c>
      <c r="S1303" s="48" t="s">
        <v>1133</v>
      </c>
      <c r="T1303" s="48" t="s">
        <v>1134</v>
      </c>
      <c r="U1303" s="48" t="s">
        <v>1133</v>
      </c>
      <c r="V1303" s="52"/>
    </row>
    <row r="1304" spans="1:22" ht="15" thickBot="1">
      <c r="A1304" s="48" t="s">
        <v>2372</v>
      </c>
      <c r="B1304" s="48" t="s">
        <v>20</v>
      </c>
      <c r="C1304" s="48" t="s">
        <v>74</v>
      </c>
      <c r="D1304" s="49" t="s">
        <v>75</v>
      </c>
      <c r="E1304" s="53">
        <v>21724.080000000002</v>
      </c>
      <c r="F1304" s="48" t="s">
        <v>819</v>
      </c>
      <c r="G1304" s="48" t="s">
        <v>1136</v>
      </c>
      <c r="H1304" s="48" t="s">
        <v>839</v>
      </c>
      <c r="I1304" s="48" t="s">
        <v>821</v>
      </c>
      <c r="J1304" s="51"/>
      <c r="K1304" s="48" t="s">
        <v>951</v>
      </c>
      <c r="L1304" s="48" t="s">
        <v>80</v>
      </c>
      <c r="M1304" s="48" t="s">
        <v>81</v>
      </c>
      <c r="N1304" s="48" t="s">
        <v>952</v>
      </c>
      <c r="O1304" s="48" t="s">
        <v>953</v>
      </c>
      <c r="P1304" s="48" t="s">
        <v>1091</v>
      </c>
      <c r="Q1304" s="48" t="s">
        <v>1092</v>
      </c>
      <c r="R1304" s="48" t="s">
        <v>1132</v>
      </c>
      <c r="S1304" s="48" t="s">
        <v>1133</v>
      </c>
      <c r="T1304" s="48" t="s">
        <v>1134</v>
      </c>
      <c r="U1304" s="48" t="s">
        <v>1133</v>
      </c>
      <c r="V1304" s="52"/>
    </row>
    <row r="1305" spans="1:22" ht="15" thickBot="1">
      <c r="A1305" s="48" t="s">
        <v>2374</v>
      </c>
      <c r="B1305" s="48" t="s">
        <v>20</v>
      </c>
      <c r="C1305" s="48" t="s">
        <v>74</v>
      </c>
      <c r="D1305" s="49" t="s">
        <v>75</v>
      </c>
      <c r="E1305" s="53">
        <v>6253.75</v>
      </c>
      <c r="F1305" s="48" t="s">
        <v>1137</v>
      </c>
      <c r="G1305" s="48" t="s">
        <v>1138</v>
      </c>
      <c r="H1305" s="48" t="s">
        <v>113</v>
      </c>
      <c r="I1305" s="48" t="s">
        <v>790</v>
      </c>
      <c r="J1305" s="51"/>
      <c r="K1305" s="48" t="s">
        <v>951</v>
      </c>
      <c r="L1305" s="48" t="s">
        <v>80</v>
      </c>
      <c r="M1305" s="48" t="s">
        <v>81</v>
      </c>
      <c r="N1305" s="48" t="s">
        <v>952</v>
      </c>
      <c r="O1305" s="48" t="s">
        <v>953</v>
      </c>
      <c r="P1305" s="48" t="s">
        <v>1091</v>
      </c>
      <c r="Q1305" s="48" t="s">
        <v>1092</v>
      </c>
      <c r="R1305" s="48" t="s">
        <v>1132</v>
      </c>
      <c r="S1305" s="48" t="s">
        <v>1133</v>
      </c>
      <c r="T1305" s="48" t="s">
        <v>1134</v>
      </c>
      <c r="U1305" s="48" t="s">
        <v>1133</v>
      </c>
      <c r="V1305" s="52"/>
    </row>
    <row r="1306" spans="1:22" ht="15" thickBot="1">
      <c r="A1306" s="48" t="s">
        <v>1853</v>
      </c>
      <c r="B1306" s="48" t="s">
        <v>20</v>
      </c>
      <c r="C1306" s="48" t="s">
        <v>74</v>
      </c>
      <c r="D1306" s="49" t="s">
        <v>75</v>
      </c>
      <c r="E1306" s="53">
        <v>5315.69</v>
      </c>
      <c r="F1306" s="48" t="s">
        <v>2375</v>
      </c>
      <c r="G1306" s="48" t="s">
        <v>1145</v>
      </c>
      <c r="H1306" s="48" t="s">
        <v>113</v>
      </c>
      <c r="I1306" s="48" t="s">
        <v>865</v>
      </c>
      <c r="J1306" s="51"/>
      <c r="K1306" s="48" t="s">
        <v>951</v>
      </c>
      <c r="L1306" s="48" t="s">
        <v>80</v>
      </c>
      <c r="M1306" s="48" t="s">
        <v>81</v>
      </c>
      <c r="N1306" s="48" t="s">
        <v>952</v>
      </c>
      <c r="O1306" s="48" t="s">
        <v>953</v>
      </c>
      <c r="P1306" s="48" t="s">
        <v>1091</v>
      </c>
      <c r="Q1306" s="48" t="s">
        <v>1092</v>
      </c>
      <c r="R1306" s="48" t="s">
        <v>1132</v>
      </c>
      <c r="S1306" s="48" t="s">
        <v>1133</v>
      </c>
      <c r="T1306" s="48" t="s">
        <v>1146</v>
      </c>
      <c r="U1306" s="48" t="s">
        <v>1147</v>
      </c>
      <c r="V1306" s="52"/>
    </row>
    <row r="1307" spans="1:22" ht="15" thickBot="1">
      <c r="A1307" s="48" t="s">
        <v>1148</v>
      </c>
      <c r="B1307" s="48" t="s">
        <v>20</v>
      </c>
      <c r="C1307" s="48" t="s">
        <v>74</v>
      </c>
      <c r="D1307" s="49" t="s">
        <v>75</v>
      </c>
      <c r="E1307" s="53">
        <v>29412.41</v>
      </c>
      <c r="F1307" s="48" t="s">
        <v>76</v>
      </c>
      <c r="G1307" s="48" t="s">
        <v>1145</v>
      </c>
      <c r="H1307" s="48" t="s">
        <v>95</v>
      </c>
      <c r="I1307" s="48" t="s">
        <v>865</v>
      </c>
      <c r="J1307" s="51"/>
      <c r="K1307" s="48" t="s">
        <v>951</v>
      </c>
      <c r="L1307" s="48" t="s">
        <v>80</v>
      </c>
      <c r="M1307" s="48" t="s">
        <v>81</v>
      </c>
      <c r="N1307" s="48" t="s">
        <v>952</v>
      </c>
      <c r="O1307" s="48" t="s">
        <v>953</v>
      </c>
      <c r="P1307" s="48" t="s">
        <v>1091</v>
      </c>
      <c r="Q1307" s="48" t="s">
        <v>1092</v>
      </c>
      <c r="R1307" s="48" t="s">
        <v>1132</v>
      </c>
      <c r="S1307" s="48" t="s">
        <v>1133</v>
      </c>
      <c r="T1307" s="48" t="s">
        <v>1146</v>
      </c>
      <c r="U1307" s="48" t="s">
        <v>1147</v>
      </c>
      <c r="V1307" s="52"/>
    </row>
    <row r="1308" spans="1:22" ht="15" thickBot="1">
      <c r="A1308" s="48" t="s">
        <v>1144</v>
      </c>
      <c r="B1308" s="48" t="s">
        <v>20</v>
      </c>
      <c r="C1308" s="48" t="s">
        <v>74</v>
      </c>
      <c r="D1308" s="49" t="s">
        <v>75</v>
      </c>
      <c r="E1308" s="53">
        <v>22619.84</v>
      </c>
      <c r="F1308" s="48" t="s">
        <v>2376</v>
      </c>
      <c r="G1308" s="48" t="s">
        <v>1145</v>
      </c>
      <c r="H1308" s="48" t="s">
        <v>95</v>
      </c>
      <c r="I1308" s="48" t="s">
        <v>865</v>
      </c>
      <c r="J1308" s="51"/>
      <c r="K1308" s="48" t="s">
        <v>951</v>
      </c>
      <c r="L1308" s="48" t="s">
        <v>80</v>
      </c>
      <c r="M1308" s="48" t="s">
        <v>81</v>
      </c>
      <c r="N1308" s="48" t="s">
        <v>952</v>
      </c>
      <c r="O1308" s="48" t="s">
        <v>953</v>
      </c>
      <c r="P1308" s="48" t="s">
        <v>1091</v>
      </c>
      <c r="Q1308" s="48" t="s">
        <v>1092</v>
      </c>
      <c r="R1308" s="48" t="s">
        <v>1132</v>
      </c>
      <c r="S1308" s="48" t="s">
        <v>1133</v>
      </c>
      <c r="T1308" s="48" t="s">
        <v>1146</v>
      </c>
      <c r="U1308" s="48" t="s">
        <v>1147</v>
      </c>
      <c r="V1308" s="52"/>
    </row>
    <row r="1309" spans="1:22" ht="15" thickBot="1">
      <c r="A1309" s="48" t="s">
        <v>2377</v>
      </c>
      <c r="B1309" s="48" t="s">
        <v>20</v>
      </c>
      <c r="C1309" s="48" t="s">
        <v>74</v>
      </c>
      <c r="D1309" s="49" t="s">
        <v>75</v>
      </c>
      <c r="E1309" s="53">
        <v>37708.32</v>
      </c>
      <c r="F1309" s="48" t="s">
        <v>557</v>
      </c>
      <c r="G1309" s="48" t="s">
        <v>1158</v>
      </c>
      <c r="H1309" s="48" t="s">
        <v>95</v>
      </c>
      <c r="I1309" s="48" t="s">
        <v>551</v>
      </c>
      <c r="J1309" s="51"/>
      <c r="K1309" s="48" t="s">
        <v>951</v>
      </c>
      <c r="L1309" s="48" t="s">
        <v>80</v>
      </c>
      <c r="M1309" s="48" t="s">
        <v>81</v>
      </c>
      <c r="N1309" s="48" t="s">
        <v>952</v>
      </c>
      <c r="O1309" s="48" t="s">
        <v>953</v>
      </c>
      <c r="P1309" s="48" t="s">
        <v>1091</v>
      </c>
      <c r="Q1309" s="48" t="s">
        <v>1092</v>
      </c>
      <c r="R1309" s="48" t="s">
        <v>1159</v>
      </c>
      <c r="S1309" s="48" t="s">
        <v>1160</v>
      </c>
      <c r="T1309" s="48" t="s">
        <v>1161</v>
      </c>
      <c r="U1309" s="48" t="s">
        <v>1160</v>
      </c>
      <c r="V1309" s="52"/>
    </row>
    <row r="1310" spans="1:22" ht="15" thickBot="1">
      <c r="A1310" s="48" t="s">
        <v>2378</v>
      </c>
      <c r="B1310" s="48" t="s">
        <v>20</v>
      </c>
      <c r="C1310" s="48" t="s">
        <v>74</v>
      </c>
      <c r="D1310" s="49" t="s">
        <v>75</v>
      </c>
      <c r="E1310" s="53">
        <v>141607.98000000001</v>
      </c>
      <c r="F1310" s="48" t="s">
        <v>76</v>
      </c>
      <c r="G1310" s="48" t="s">
        <v>1166</v>
      </c>
      <c r="H1310" s="48" t="s">
        <v>839</v>
      </c>
      <c r="I1310" s="48" t="s">
        <v>832</v>
      </c>
      <c r="J1310" s="51"/>
      <c r="K1310" s="48" t="s">
        <v>951</v>
      </c>
      <c r="L1310" s="48" t="s">
        <v>80</v>
      </c>
      <c r="M1310" s="48" t="s">
        <v>81</v>
      </c>
      <c r="N1310" s="48" t="s">
        <v>952</v>
      </c>
      <c r="O1310" s="48" t="s">
        <v>953</v>
      </c>
      <c r="P1310" s="48" t="s">
        <v>1091</v>
      </c>
      <c r="Q1310" s="48" t="s">
        <v>1092</v>
      </c>
      <c r="R1310" s="48" t="s">
        <v>1167</v>
      </c>
      <c r="S1310" s="48" t="s">
        <v>1168</v>
      </c>
      <c r="T1310" s="48" t="s">
        <v>1169</v>
      </c>
      <c r="U1310" s="48" t="s">
        <v>1168</v>
      </c>
      <c r="V1310" s="52"/>
    </row>
    <row r="1311" spans="1:22" ht="15" thickBot="1">
      <c r="A1311" s="48" t="s">
        <v>2373</v>
      </c>
      <c r="B1311" s="48" t="s">
        <v>20</v>
      </c>
      <c r="C1311" s="48" t="s">
        <v>74</v>
      </c>
      <c r="D1311" s="49" t="s">
        <v>75</v>
      </c>
      <c r="E1311" s="53">
        <v>24634.959999999999</v>
      </c>
      <c r="F1311" s="48" t="s">
        <v>918</v>
      </c>
      <c r="G1311" s="48" t="s">
        <v>1172</v>
      </c>
      <c r="H1311" s="48" t="s">
        <v>95</v>
      </c>
      <c r="I1311" s="48" t="s">
        <v>1173</v>
      </c>
      <c r="J1311" s="51"/>
      <c r="K1311" s="48" t="s">
        <v>951</v>
      </c>
      <c r="L1311" s="48" t="s">
        <v>80</v>
      </c>
      <c r="M1311" s="48" t="s">
        <v>81</v>
      </c>
      <c r="N1311" s="48" t="s">
        <v>952</v>
      </c>
      <c r="O1311" s="48" t="s">
        <v>953</v>
      </c>
      <c r="P1311" s="48" t="s">
        <v>1091</v>
      </c>
      <c r="Q1311" s="48" t="s">
        <v>1092</v>
      </c>
      <c r="R1311" s="48" t="s">
        <v>1167</v>
      </c>
      <c r="S1311" s="48" t="s">
        <v>1168</v>
      </c>
      <c r="T1311" s="48" t="s">
        <v>1169</v>
      </c>
      <c r="U1311" s="48" t="s">
        <v>1168</v>
      </c>
      <c r="V1311" s="52"/>
    </row>
    <row r="1312" spans="1:22" ht="15" thickBot="1">
      <c r="A1312" s="48" t="s">
        <v>969</v>
      </c>
      <c r="B1312" s="48" t="s">
        <v>20</v>
      </c>
      <c r="C1312" s="48" t="s">
        <v>74</v>
      </c>
      <c r="D1312" s="49" t="s">
        <v>75</v>
      </c>
      <c r="E1312" s="53">
        <v>24930.86</v>
      </c>
      <c r="F1312" s="48" t="s">
        <v>918</v>
      </c>
      <c r="G1312" s="48" t="s">
        <v>1172</v>
      </c>
      <c r="H1312" s="48" t="s">
        <v>839</v>
      </c>
      <c r="I1312" s="48" t="s">
        <v>1173</v>
      </c>
      <c r="J1312" s="51"/>
      <c r="K1312" s="48" t="s">
        <v>951</v>
      </c>
      <c r="L1312" s="48" t="s">
        <v>80</v>
      </c>
      <c r="M1312" s="48" t="s">
        <v>81</v>
      </c>
      <c r="N1312" s="48" t="s">
        <v>952</v>
      </c>
      <c r="O1312" s="48" t="s">
        <v>953</v>
      </c>
      <c r="P1312" s="48" t="s">
        <v>1091</v>
      </c>
      <c r="Q1312" s="48" t="s">
        <v>1092</v>
      </c>
      <c r="R1312" s="48" t="s">
        <v>1167</v>
      </c>
      <c r="S1312" s="48" t="s">
        <v>1168</v>
      </c>
      <c r="T1312" s="48" t="s">
        <v>1169</v>
      </c>
      <c r="U1312" s="48" t="s">
        <v>1168</v>
      </c>
      <c r="V1312" s="52"/>
    </row>
    <row r="1313" spans="1:22" ht="15" thickBot="1">
      <c r="A1313" s="48" t="s">
        <v>975</v>
      </c>
      <c r="B1313" s="48" t="s">
        <v>20</v>
      </c>
      <c r="C1313" s="48" t="s">
        <v>74</v>
      </c>
      <c r="D1313" s="49" t="s">
        <v>75</v>
      </c>
      <c r="E1313" s="53">
        <v>14962.24</v>
      </c>
      <c r="F1313" s="48" t="s">
        <v>918</v>
      </c>
      <c r="G1313" s="48" t="s">
        <v>1172</v>
      </c>
      <c r="H1313" s="48" t="s">
        <v>262</v>
      </c>
      <c r="I1313" s="48" t="s">
        <v>130</v>
      </c>
      <c r="J1313" s="51"/>
      <c r="K1313" s="48" t="s">
        <v>951</v>
      </c>
      <c r="L1313" s="48" t="s">
        <v>80</v>
      </c>
      <c r="M1313" s="48" t="s">
        <v>81</v>
      </c>
      <c r="N1313" s="48" t="s">
        <v>952</v>
      </c>
      <c r="O1313" s="48" t="s">
        <v>953</v>
      </c>
      <c r="P1313" s="48" t="s">
        <v>1091</v>
      </c>
      <c r="Q1313" s="48" t="s">
        <v>1092</v>
      </c>
      <c r="R1313" s="48" t="s">
        <v>1167</v>
      </c>
      <c r="S1313" s="48" t="s">
        <v>1168</v>
      </c>
      <c r="T1313" s="48" t="s">
        <v>1169</v>
      </c>
      <c r="U1313" s="48" t="s">
        <v>1168</v>
      </c>
      <c r="V1313" s="52"/>
    </row>
    <row r="1314" spans="1:22" ht="15" thickBot="1">
      <c r="A1314" s="48" t="s">
        <v>2379</v>
      </c>
      <c r="B1314" s="48" t="s">
        <v>20</v>
      </c>
      <c r="C1314" s="48" t="s">
        <v>74</v>
      </c>
      <c r="D1314" s="49" t="s">
        <v>75</v>
      </c>
      <c r="E1314" s="53">
        <v>138154.12</v>
      </c>
      <c r="F1314" s="48" t="s">
        <v>918</v>
      </c>
      <c r="G1314" s="48" t="s">
        <v>1172</v>
      </c>
      <c r="H1314" s="48" t="s">
        <v>839</v>
      </c>
      <c r="I1314" s="48" t="s">
        <v>1173</v>
      </c>
      <c r="J1314" s="51"/>
      <c r="K1314" s="48" t="s">
        <v>951</v>
      </c>
      <c r="L1314" s="48" t="s">
        <v>80</v>
      </c>
      <c r="M1314" s="48" t="s">
        <v>81</v>
      </c>
      <c r="N1314" s="48" t="s">
        <v>952</v>
      </c>
      <c r="O1314" s="48" t="s">
        <v>953</v>
      </c>
      <c r="P1314" s="48" t="s">
        <v>1091</v>
      </c>
      <c r="Q1314" s="48" t="s">
        <v>1092</v>
      </c>
      <c r="R1314" s="48" t="s">
        <v>1167</v>
      </c>
      <c r="S1314" s="48" t="s">
        <v>1168</v>
      </c>
      <c r="T1314" s="48" t="s">
        <v>1169</v>
      </c>
      <c r="U1314" s="48" t="s">
        <v>1168</v>
      </c>
      <c r="V1314" s="52"/>
    </row>
    <row r="1315" spans="1:22" ht="15" thickBot="1">
      <c r="A1315" s="48" t="s">
        <v>1842</v>
      </c>
      <c r="B1315" s="48" t="s">
        <v>20</v>
      </c>
      <c r="C1315" s="48" t="s">
        <v>74</v>
      </c>
      <c r="D1315" s="49" t="s">
        <v>75</v>
      </c>
      <c r="E1315" s="53">
        <v>3624.45</v>
      </c>
      <c r="F1315" s="48" t="s">
        <v>918</v>
      </c>
      <c r="G1315" s="48" t="s">
        <v>1172</v>
      </c>
      <c r="H1315" s="48" t="s">
        <v>95</v>
      </c>
      <c r="I1315" s="48" t="s">
        <v>1173</v>
      </c>
      <c r="J1315" s="51"/>
      <c r="K1315" s="48" t="s">
        <v>951</v>
      </c>
      <c r="L1315" s="48" t="s">
        <v>80</v>
      </c>
      <c r="M1315" s="48" t="s">
        <v>81</v>
      </c>
      <c r="N1315" s="48" t="s">
        <v>952</v>
      </c>
      <c r="O1315" s="48" t="s">
        <v>953</v>
      </c>
      <c r="P1315" s="48" t="s">
        <v>1091</v>
      </c>
      <c r="Q1315" s="48" t="s">
        <v>1092</v>
      </c>
      <c r="R1315" s="48" t="s">
        <v>1167</v>
      </c>
      <c r="S1315" s="48" t="s">
        <v>1168</v>
      </c>
      <c r="T1315" s="48" t="s">
        <v>1169</v>
      </c>
      <c r="U1315" s="48" t="s">
        <v>1168</v>
      </c>
      <c r="V1315" s="52"/>
    </row>
    <row r="1316" spans="1:22" ht="15" thickBot="1">
      <c r="A1316" s="48" t="s">
        <v>2380</v>
      </c>
      <c r="B1316" s="48" t="s">
        <v>20</v>
      </c>
      <c r="C1316" s="48" t="s">
        <v>74</v>
      </c>
      <c r="D1316" s="49" t="s">
        <v>75</v>
      </c>
      <c r="E1316" s="50">
        <v>0</v>
      </c>
      <c r="F1316" s="48" t="s">
        <v>2381</v>
      </c>
      <c r="G1316" s="48" t="s">
        <v>2382</v>
      </c>
      <c r="H1316" s="48" t="s">
        <v>125</v>
      </c>
      <c r="I1316" s="48" t="s">
        <v>1153</v>
      </c>
      <c r="J1316" s="51"/>
      <c r="K1316" s="48" t="s">
        <v>951</v>
      </c>
      <c r="L1316" s="48" t="s">
        <v>80</v>
      </c>
      <c r="M1316" s="48" t="s">
        <v>81</v>
      </c>
      <c r="N1316" s="48" t="s">
        <v>952</v>
      </c>
      <c r="O1316" s="48" t="s">
        <v>953</v>
      </c>
      <c r="P1316" s="48" t="s">
        <v>1091</v>
      </c>
      <c r="Q1316" s="48" t="s">
        <v>1092</v>
      </c>
      <c r="R1316" s="48" t="s">
        <v>1863</v>
      </c>
      <c r="S1316" s="48" t="s">
        <v>1864</v>
      </c>
      <c r="T1316" s="48" t="s">
        <v>1865</v>
      </c>
      <c r="U1316" s="48" t="s">
        <v>1864</v>
      </c>
      <c r="V1316" s="52"/>
    </row>
    <row r="1317" spans="1:22" ht="15" thickBot="1">
      <c r="A1317" s="48" t="s">
        <v>2383</v>
      </c>
      <c r="B1317" s="48" t="s">
        <v>20</v>
      </c>
      <c r="C1317" s="48" t="s">
        <v>74</v>
      </c>
      <c r="D1317" s="49" t="s">
        <v>75</v>
      </c>
      <c r="E1317" s="50">
        <v>0</v>
      </c>
      <c r="F1317" s="48" t="s">
        <v>2381</v>
      </c>
      <c r="G1317" s="48" t="s">
        <v>2382</v>
      </c>
      <c r="H1317" s="48" t="s">
        <v>125</v>
      </c>
      <c r="I1317" s="48" t="s">
        <v>1153</v>
      </c>
      <c r="J1317" s="51"/>
      <c r="K1317" s="48" t="s">
        <v>951</v>
      </c>
      <c r="L1317" s="48" t="s">
        <v>80</v>
      </c>
      <c r="M1317" s="48" t="s">
        <v>81</v>
      </c>
      <c r="N1317" s="48" t="s">
        <v>952</v>
      </c>
      <c r="O1317" s="48" t="s">
        <v>953</v>
      </c>
      <c r="P1317" s="48" t="s">
        <v>1091</v>
      </c>
      <c r="Q1317" s="48" t="s">
        <v>1092</v>
      </c>
      <c r="R1317" s="48" t="s">
        <v>1863</v>
      </c>
      <c r="S1317" s="48" t="s">
        <v>1864</v>
      </c>
      <c r="T1317" s="48" t="s">
        <v>1865</v>
      </c>
      <c r="U1317" s="48" t="s">
        <v>1864</v>
      </c>
      <c r="V1317" s="52"/>
    </row>
    <row r="1318" spans="1:22" ht="15" thickBot="1">
      <c r="A1318" s="48" t="s">
        <v>2384</v>
      </c>
      <c r="B1318" s="48" t="s">
        <v>20</v>
      </c>
      <c r="C1318" s="48" t="s">
        <v>74</v>
      </c>
      <c r="D1318" s="49" t="s">
        <v>75</v>
      </c>
      <c r="E1318" s="50">
        <v>0</v>
      </c>
      <c r="F1318" s="48" t="s">
        <v>76</v>
      </c>
      <c r="G1318" s="48" t="s">
        <v>1862</v>
      </c>
      <c r="H1318" s="48" t="s">
        <v>125</v>
      </c>
      <c r="I1318" s="48" t="s">
        <v>1153</v>
      </c>
      <c r="J1318" s="51"/>
      <c r="K1318" s="48" t="s">
        <v>951</v>
      </c>
      <c r="L1318" s="48" t="s">
        <v>80</v>
      </c>
      <c r="M1318" s="48" t="s">
        <v>81</v>
      </c>
      <c r="N1318" s="48" t="s">
        <v>952</v>
      </c>
      <c r="O1318" s="48" t="s">
        <v>953</v>
      </c>
      <c r="P1318" s="48" t="s">
        <v>1091</v>
      </c>
      <c r="Q1318" s="48" t="s">
        <v>1092</v>
      </c>
      <c r="R1318" s="48" t="s">
        <v>1863</v>
      </c>
      <c r="S1318" s="48" t="s">
        <v>1864</v>
      </c>
      <c r="T1318" s="48" t="s">
        <v>1865</v>
      </c>
      <c r="U1318" s="48" t="s">
        <v>1864</v>
      </c>
      <c r="V1318" s="52"/>
    </row>
    <row r="1319" spans="1:22" ht="15" thickBot="1">
      <c r="A1319" s="48" t="s">
        <v>2385</v>
      </c>
      <c r="B1319" s="48" t="s">
        <v>20</v>
      </c>
      <c r="C1319" s="48" t="s">
        <v>74</v>
      </c>
      <c r="D1319" s="49" t="s">
        <v>75</v>
      </c>
      <c r="E1319" s="50">
        <v>0</v>
      </c>
      <c r="F1319" s="48" t="s">
        <v>76</v>
      </c>
      <c r="G1319" s="48" t="s">
        <v>1862</v>
      </c>
      <c r="H1319" s="48" t="s">
        <v>125</v>
      </c>
      <c r="I1319" s="48" t="s">
        <v>1153</v>
      </c>
      <c r="J1319" s="51"/>
      <c r="K1319" s="48" t="s">
        <v>951</v>
      </c>
      <c r="L1319" s="48" t="s">
        <v>80</v>
      </c>
      <c r="M1319" s="48" t="s">
        <v>81</v>
      </c>
      <c r="N1319" s="48" t="s">
        <v>952</v>
      </c>
      <c r="O1319" s="48" t="s">
        <v>953</v>
      </c>
      <c r="P1319" s="48" t="s">
        <v>1091</v>
      </c>
      <c r="Q1319" s="48" t="s">
        <v>1092</v>
      </c>
      <c r="R1319" s="48" t="s">
        <v>1863</v>
      </c>
      <c r="S1319" s="48" t="s">
        <v>1864</v>
      </c>
      <c r="T1319" s="48" t="s">
        <v>1865</v>
      </c>
      <c r="U1319" s="48" t="s">
        <v>1864</v>
      </c>
      <c r="V1319" s="52"/>
    </row>
    <row r="1320" spans="1:22" ht="15" thickBot="1">
      <c r="A1320" s="48" t="s">
        <v>2386</v>
      </c>
      <c r="B1320" s="48" t="s">
        <v>20</v>
      </c>
      <c r="C1320" s="48" t="s">
        <v>74</v>
      </c>
      <c r="D1320" s="49" t="s">
        <v>75</v>
      </c>
      <c r="E1320" s="50">
        <v>0</v>
      </c>
      <c r="F1320" s="48" t="s">
        <v>76</v>
      </c>
      <c r="G1320" s="48" t="s">
        <v>1862</v>
      </c>
      <c r="H1320" s="48" t="s">
        <v>125</v>
      </c>
      <c r="I1320" s="48" t="s">
        <v>1153</v>
      </c>
      <c r="J1320" s="51"/>
      <c r="K1320" s="48" t="s">
        <v>951</v>
      </c>
      <c r="L1320" s="48" t="s">
        <v>80</v>
      </c>
      <c r="M1320" s="48" t="s">
        <v>81</v>
      </c>
      <c r="N1320" s="48" t="s">
        <v>952</v>
      </c>
      <c r="O1320" s="48" t="s">
        <v>953</v>
      </c>
      <c r="P1320" s="48" t="s">
        <v>1091</v>
      </c>
      <c r="Q1320" s="48" t="s">
        <v>1092</v>
      </c>
      <c r="R1320" s="48" t="s">
        <v>1863</v>
      </c>
      <c r="S1320" s="48" t="s">
        <v>1864</v>
      </c>
      <c r="T1320" s="48" t="s">
        <v>1865</v>
      </c>
      <c r="U1320" s="48" t="s">
        <v>1864</v>
      </c>
      <c r="V1320" s="52"/>
    </row>
    <row r="1321" spans="1:22" ht="15" thickBot="1">
      <c r="A1321" s="48" t="s">
        <v>2387</v>
      </c>
      <c r="B1321" s="48" t="s">
        <v>20</v>
      </c>
      <c r="C1321" s="48" t="s">
        <v>74</v>
      </c>
      <c r="D1321" s="49" t="s">
        <v>75</v>
      </c>
      <c r="E1321" s="50">
        <v>0</v>
      </c>
      <c r="F1321" s="48" t="s">
        <v>76</v>
      </c>
      <c r="G1321" s="48" t="s">
        <v>2388</v>
      </c>
      <c r="H1321" s="48" t="s">
        <v>125</v>
      </c>
      <c r="I1321" s="48" t="s">
        <v>1153</v>
      </c>
      <c r="J1321" s="51"/>
      <c r="K1321" s="48" t="s">
        <v>951</v>
      </c>
      <c r="L1321" s="48" t="s">
        <v>80</v>
      </c>
      <c r="M1321" s="48" t="s">
        <v>81</v>
      </c>
      <c r="N1321" s="48" t="s">
        <v>952</v>
      </c>
      <c r="O1321" s="48" t="s">
        <v>953</v>
      </c>
      <c r="P1321" s="48" t="s">
        <v>1091</v>
      </c>
      <c r="Q1321" s="48" t="s">
        <v>1092</v>
      </c>
      <c r="R1321" s="48" t="s">
        <v>1863</v>
      </c>
      <c r="S1321" s="48" t="s">
        <v>1864</v>
      </c>
      <c r="T1321" s="48" t="s">
        <v>1865</v>
      </c>
      <c r="U1321" s="48" t="s">
        <v>1864</v>
      </c>
      <c r="V1321" s="52"/>
    </row>
    <row r="1322" spans="1:22" ht="15" thickBot="1">
      <c r="A1322" s="48" t="s">
        <v>2389</v>
      </c>
      <c r="B1322" s="48" t="s">
        <v>20</v>
      </c>
      <c r="C1322" s="48" t="s">
        <v>74</v>
      </c>
      <c r="D1322" s="49" t="s">
        <v>75</v>
      </c>
      <c r="E1322" s="50">
        <v>0</v>
      </c>
      <c r="F1322" s="48" t="s">
        <v>76</v>
      </c>
      <c r="G1322" s="48" t="s">
        <v>2388</v>
      </c>
      <c r="H1322" s="48" t="s">
        <v>125</v>
      </c>
      <c r="I1322" s="48" t="s">
        <v>1153</v>
      </c>
      <c r="J1322" s="51"/>
      <c r="K1322" s="48" t="s">
        <v>951</v>
      </c>
      <c r="L1322" s="48" t="s">
        <v>80</v>
      </c>
      <c r="M1322" s="48" t="s">
        <v>81</v>
      </c>
      <c r="N1322" s="48" t="s">
        <v>952</v>
      </c>
      <c r="O1322" s="48" t="s">
        <v>953</v>
      </c>
      <c r="P1322" s="48" t="s">
        <v>1091</v>
      </c>
      <c r="Q1322" s="48" t="s">
        <v>1092</v>
      </c>
      <c r="R1322" s="48" t="s">
        <v>1863</v>
      </c>
      <c r="S1322" s="48" t="s">
        <v>1864</v>
      </c>
      <c r="T1322" s="48" t="s">
        <v>1865</v>
      </c>
      <c r="U1322" s="48" t="s">
        <v>1864</v>
      </c>
      <c r="V1322" s="52"/>
    </row>
    <row r="1323" spans="1:22" ht="15" thickBot="1">
      <c r="A1323" s="48" t="s">
        <v>1870</v>
      </c>
      <c r="B1323" s="48" t="s">
        <v>20</v>
      </c>
      <c r="C1323" s="48" t="s">
        <v>74</v>
      </c>
      <c r="D1323" s="49" t="s">
        <v>75</v>
      </c>
      <c r="E1323" s="53">
        <v>7807.86</v>
      </c>
      <c r="F1323" s="48" t="s">
        <v>76</v>
      </c>
      <c r="G1323" s="48" t="s">
        <v>1871</v>
      </c>
      <c r="H1323" s="48" t="s">
        <v>95</v>
      </c>
      <c r="I1323" s="48" t="s">
        <v>2271</v>
      </c>
      <c r="J1323" s="51"/>
      <c r="K1323" s="48" t="s">
        <v>951</v>
      </c>
      <c r="L1323" s="48" t="s">
        <v>80</v>
      </c>
      <c r="M1323" s="48" t="s">
        <v>81</v>
      </c>
      <c r="N1323" s="48" t="s">
        <v>952</v>
      </c>
      <c r="O1323" s="48" t="s">
        <v>953</v>
      </c>
      <c r="P1323" s="48" t="s">
        <v>1177</v>
      </c>
      <c r="Q1323" s="48" t="s">
        <v>1178</v>
      </c>
      <c r="R1323" s="48" t="s">
        <v>1872</v>
      </c>
      <c r="S1323" s="48" t="s">
        <v>1314</v>
      </c>
      <c r="T1323" s="48" t="s">
        <v>1873</v>
      </c>
      <c r="U1323" s="48" t="s">
        <v>1874</v>
      </c>
      <c r="V1323" s="52"/>
    </row>
    <row r="1324" spans="1:22" ht="15" thickBot="1">
      <c r="A1324" s="48" t="s">
        <v>1174</v>
      </c>
      <c r="B1324" s="48" t="s">
        <v>20</v>
      </c>
      <c r="C1324" s="48" t="s">
        <v>74</v>
      </c>
      <c r="D1324" s="49" t="s">
        <v>75</v>
      </c>
      <c r="E1324" s="53">
        <v>26564.95</v>
      </c>
      <c r="F1324" s="48" t="s">
        <v>76</v>
      </c>
      <c r="G1324" s="48" t="s">
        <v>1871</v>
      </c>
      <c r="H1324" s="48" t="s">
        <v>113</v>
      </c>
      <c r="I1324" s="48" t="s">
        <v>187</v>
      </c>
      <c r="J1324" s="51"/>
      <c r="K1324" s="48" t="s">
        <v>951</v>
      </c>
      <c r="L1324" s="48" t="s">
        <v>80</v>
      </c>
      <c r="M1324" s="48" t="s">
        <v>81</v>
      </c>
      <c r="N1324" s="48" t="s">
        <v>952</v>
      </c>
      <c r="O1324" s="48" t="s">
        <v>953</v>
      </c>
      <c r="P1324" s="48" t="s">
        <v>1177</v>
      </c>
      <c r="Q1324" s="48" t="s">
        <v>1178</v>
      </c>
      <c r="R1324" s="48" t="s">
        <v>1872</v>
      </c>
      <c r="S1324" s="48" t="s">
        <v>1314</v>
      </c>
      <c r="T1324" s="48" t="s">
        <v>1873</v>
      </c>
      <c r="U1324" s="48" t="s">
        <v>1874</v>
      </c>
      <c r="V1324" s="52"/>
    </row>
    <row r="1325" spans="1:22" ht="15" thickBot="1">
      <c r="A1325" s="48" t="s">
        <v>2390</v>
      </c>
      <c r="B1325" s="48" t="s">
        <v>20</v>
      </c>
      <c r="C1325" s="48" t="s">
        <v>74</v>
      </c>
      <c r="D1325" s="49" t="s">
        <v>75</v>
      </c>
      <c r="E1325" s="53">
        <v>74204.89</v>
      </c>
      <c r="F1325" s="48" t="s">
        <v>76</v>
      </c>
      <c r="G1325" s="48" t="s">
        <v>1876</v>
      </c>
      <c r="H1325" s="48" t="s">
        <v>113</v>
      </c>
      <c r="I1325" s="48" t="s">
        <v>96</v>
      </c>
      <c r="J1325" s="51"/>
      <c r="K1325" s="48" t="s">
        <v>951</v>
      </c>
      <c r="L1325" s="48" t="s">
        <v>80</v>
      </c>
      <c r="M1325" s="48" t="s">
        <v>81</v>
      </c>
      <c r="N1325" s="48" t="s">
        <v>952</v>
      </c>
      <c r="O1325" s="48" t="s">
        <v>953</v>
      </c>
      <c r="P1325" s="48" t="s">
        <v>1177</v>
      </c>
      <c r="Q1325" s="48" t="s">
        <v>1178</v>
      </c>
      <c r="R1325" s="48" t="s">
        <v>1179</v>
      </c>
      <c r="S1325" s="48" t="s">
        <v>1180</v>
      </c>
      <c r="T1325" s="48" t="s">
        <v>1181</v>
      </c>
      <c r="U1325" s="48" t="s">
        <v>1182</v>
      </c>
      <c r="V1325" s="52"/>
    </row>
    <row r="1326" spans="1:22" ht="15" thickBot="1">
      <c r="A1326" s="48" t="s">
        <v>1183</v>
      </c>
      <c r="B1326" s="48" t="s">
        <v>20</v>
      </c>
      <c r="C1326" s="48" t="s">
        <v>74</v>
      </c>
      <c r="D1326" s="49" t="s">
        <v>75</v>
      </c>
      <c r="E1326" s="53">
        <v>2664.1</v>
      </c>
      <c r="F1326" s="48" t="s">
        <v>76</v>
      </c>
      <c r="G1326" s="48" t="s">
        <v>1184</v>
      </c>
      <c r="H1326" s="48" t="s">
        <v>95</v>
      </c>
      <c r="I1326" s="48" t="s">
        <v>759</v>
      </c>
      <c r="J1326" s="51"/>
      <c r="K1326" s="48" t="s">
        <v>1800</v>
      </c>
      <c r="L1326" s="48" t="s">
        <v>80</v>
      </c>
      <c r="M1326" s="48" t="s">
        <v>81</v>
      </c>
      <c r="N1326" s="48" t="s">
        <v>952</v>
      </c>
      <c r="O1326" s="48" t="s">
        <v>953</v>
      </c>
      <c r="P1326" s="48" t="s">
        <v>1177</v>
      </c>
      <c r="Q1326" s="48" t="s">
        <v>1178</v>
      </c>
      <c r="R1326" s="48" t="s">
        <v>1179</v>
      </c>
      <c r="S1326" s="48" t="s">
        <v>1180</v>
      </c>
      <c r="T1326" s="48" t="s">
        <v>1181</v>
      </c>
      <c r="U1326" s="48" t="s">
        <v>1182</v>
      </c>
      <c r="V1326" s="52"/>
    </row>
    <row r="1327" spans="1:22" ht="15" thickBot="1">
      <c r="A1327" s="48" t="s">
        <v>1183</v>
      </c>
      <c r="B1327" s="48" t="s">
        <v>20</v>
      </c>
      <c r="C1327" s="48" t="s">
        <v>74</v>
      </c>
      <c r="D1327" s="49" t="s">
        <v>75</v>
      </c>
      <c r="E1327" s="53">
        <v>2664.1</v>
      </c>
      <c r="F1327" s="48" t="s">
        <v>76</v>
      </c>
      <c r="G1327" s="48" t="s">
        <v>1184</v>
      </c>
      <c r="H1327" s="48" t="s">
        <v>95</v>
      </c>
      <c r="I1327" s="48" t="s">
        <v>759</v>
      </c>
      <c r="J1327" s="51"/>
      <c r="K1327" s="48" t="s">
        <v>1044</v>
      </c>
      <c r="L1327" s="48" t="s">
        <v>80</v>
      </c>
      <c r="M1327" s="48" t="s">
        <v>81</v>
      </c>
      <c r="N1327" s="48" t="s">
        <v>952</v>
      </c>
      <c r="O1327" s="48" t="s">
        <v>953</v>
      </c>
      <c r="P1327" s="48" t="s">
        <v>1177</v>
      </c>
      <c r="Q1327" s="48" t="s">
        <v>1178</v>
      </c>
      <c r="R1327" s="48" t="s">
        <v>1179</v>
      </c>
      <c r="S1327" s="48" t="s">
        <v>1180</v>
      </c>
      <c r="T1327" s="48" t="s">
        <v>1181</v>
      </c>
      <c r="U1327" s="48" t="s">
        <v>1182</v>
      </c>
      <c r="V1327" s="52"/>
    </row>
    <row r="1328" spans="1:22" ht="15" thickBot="1">
      <c r="A1328" s="48" t="s">
        <v>2391</v>
      </c>
      <c r="B1328" s="48" t="s">
        <v>20</v>
      </c>
      <c r="C1328" s="48" t="s">
        <v>74</v>
      </c>
      <c r="D1328" s="49" t="s">
        <v>75</v>
      </c>
      <c r="E1328" s="53">
        <v>35859.440000000002</v>
      </c>
      <c r="F1328" s="48" t="s">
        <v>76</v>
      </c>
      <c r="G1328" s="48" t="s">
        <v>1186</v>
      </c>
      <c r="H1328" s="48" t="s">
        <v>95</v>
      </c>
      <c r="I1328" s="48" t="s">
        <v>752</v>
      </c>
      <c r="J1328" s="51"/>
      <c r="K1328" s="48" t="s">
        <v>951</v>
      </c>
      <c r="L1328" s="48" t="s">
        <v>80</v>
      </c>
      <c r="M1328" s="48" t="s">
        <v>81</v>
      </c>
      <c r="N1328" s="48" t="s">
        <v>952</v>
      </c>
      <c r="O1328" s="48" t="s">
        <v>953</v>
      </c>
      <c r="P1328" s="48" t="s">
        <v>1177</v>
      </c>
      <c r="Q1328" s="48" t="s">
        <v>1178</v>
      </c>
      <c r="R1328" s="48" t="s">
        <v>1179</v>
      </c>
      <c r="S1328" s="48" t="s">
        <v>1180</v>
      </c>
      <c r="T1328" s="48" t="s">
        <v>1187</v>
      </c>
      <c r="U1328" s="48" t="s">
        <v>1188</v>
      </c>
      <c r="V1328" s="52"/>
    </row>
    <row r="1329" spans="1:22" ht="15" thickBot="1">
      <c r="A1329" s="48" t="s">
        <v>1855</v>
      </c>
      <c r="B1329" s="48" t="s">
        <v>20</v>
      </c>
      <c r="C1329" s="48" t="s">
        <v>74</v>
      </c>
      <c r="D1329" s="49" t="s">
        <v>75</v>
      </c>
      <c r="E1329" s="53">
        <v>14932.51</v>
      </c>
      <c r="F1329" s="48" t="s">
        <v>76</v>
      </c>
      <c r="G1329" s="48" t="s">
        <v>1186</v>
      </c>
      <c r="H1329" s="48" t="s">
        <v>95</v>
      </c>
      <c r="I1329" s="48" t="s">
        <v>752</v>
      </c>
      <c r="J1329" s="51"/>
      <c r="K1329" s="48" t="s">
        <v>951</v>
      </c>
      <c r="L1329" s="48" t="s">
        <v>80</v>
      </c>
      <c r="M1329" s="48" t="s">
        <v>81</v>
      </c>
      <c r="N1329" s="48" t="s">
        <v>952</v>
      </c>
      <c r="O1329" s="48" t="s">
        <v>953</v>
      </c>
      <c r="P1329" s="48" t="s">
        <v>1177</v>
      </c>
      <c r="Q1329" s="48" t="s">
        <v>1178</v>
      </c>
      <c r="R1329" s="48" t="s">
        <v>1179</v>
      </c>
      <c r="S1329" s="48" t="s">
        <v>1180</v>
      </c>
      <c r="T1329" s="48" t="s">
        <v>1187</v>
      </c>
      <c r="U1329" s="48" t="s">
        <v>1188</v>
      </c>
      <c r="V1329" s="52"/>
    </row>
    <row r="1330" spans="1:22" ht="15" thickBot="1">
      <c r="A1330" s="48" t="s">
        <v>2392</v>
      </c>
      <c r="B1330" s="48" t="s">
        <v>20</v>
      </c>
      <c r="C1330" s="48" t="s">
        <v>74</v>
      </c>
      <c r="D1330" s="49" t="s">
        <v>75</v>
      </c>
      <c r="E1330" s="53">
        <v>2535.73</v>
      </c>
      <c r="F1330" s="48" t="s">
        <v>2393</v>
      </c>
      <c r="G1330" s="48" t="s">
        <v>2394</v>
      </c>
      <c r="H1330" s="48" t="s">
        <v>95</v>
      </c>
      <c r="I1330" s="48" t="s">
        <v>2395</v>
      </c>
      <c r="J1330" s="51"/>
      <c r="K1330" s="48" t="s">
        <v>951</v>
      </c>
      <c r="L1330" s="48" t="s">
        <v>80</v>
      </c>
      <c r="M1330" s="48" t="s">
        <v>81</v>
      </c>
      <c r="N1330" s="48" t="s">
        <v>952</v>
      </c>
      <c r="O1330" s="48" t="s">
        <v>953</v>
      </c>
      <c r="P1330" s="48" t="s">
        <v>1177</v>
      </c>
      <c r="Q1330" s="48" t="s">
        <v>1178</v>
      </c>
      <c r="R1330" s="48" t="s">
        <v>1881</v>
      </c>
      <c r="S1330" s="48" t="s">
        <v>1882</v>
      </c>
      <c r="T1330" s="48" t="s">
        <v>1883</v>
      </c>
      <c r="U1330" s="48" t="s">
        <v>1884</v>
      </c>
      <c r="V1330" s="52"/>
    </row>
    <row r="1331" spans="1:22" ht="15" thickBot="1">
      <c r="A1331" s="48" t="s">
        <v>2396</v>
      </c>
      <c r="B1331" s="48" t="s">
        <v>20</v>
      </c>
      <c r="C1331" s="48" t="s">
        <v>74</v>
      </c>
      <c r="D1331" s="49" t="s">
        <v>75</v>
      </c>
      <c r="E1331" s="53">
        <v>1217.1500000000001</v>
      </c>
      <c r="F1331" s="48" t="s">
        <v>2393</v>
      </c>
      <c r="G1331" s="48" t="s">
        <v>2394</v>
      </c>
      <c r="H1331" s="48" t="s">
        <v>95</v>
      </c>
      <c r="I1331" s="48" t="s">
        <v>2395</v>
      </c>
      <c r="J1331" s="51"/>
      <c r="K1331" s="48" t="s">
        <v>951</v>
      </c>
      <c r="L1331" s="48" t="s">
        <v>80</v>
      </c>
      <c r="M1331" s="48" t="s">
        <v>81</v>
      </c>
      <c r="N1331" s="48" t="s">
        <v>952</v>
      </c>
      <c r="O1331" s="48" t="s">
        <v>953</v>
      </c>
      <c r="P1331" s="48" t="s">
        <v>1177</v>
      </c>
      <c r="Q1331" s="48" t="s">
        <v>1178</v>
      </c>
      <c r="R1331" s="48" t="s">
        <v>1881</v>
      </c>
      <c r="S1331" s="48" t="s">
        <v>1882</v>
      </c>
      <c r="T1331" s="48" t="s">
        <v>1883</v>
      </c>
      <c r="U1331" s="48" t="s">
        <v>1884</v>
      </c>
      <c r="V1331" s="52"/>
    </row>
    <row r="1332" spans="1:22" ht="15" thickBot="1">
      <c r="A1332" s="48" t="s">
        <v>2397</v>
      </c>
      <c r="B1332" s="48" t="s">
        <v>20</v>
      </c>
      <c r="C1332" s="48" t="s">
        <v>74</v>
      </c>
      <c r="D1332" s="49" t="s">
        <v>75</v>
      </c>
      <c r="E1332" s="50">
        <v>0</v>
      </c>
      <c r="F1332" s="48" t="s">
        <v>76</v>
      </c>
      <c r="G1332" s="48" t="s">
        <v>2398</v>
      </c>
      <c r="H1332" s="48" t="s">
        <v>125</v>
      </c>
      <c r="I1332" s="48" t="s">
        <v>2399</v>
      </c>
      <c r="J1332" s="51"/>
      <c r="K1332" s="51"/>
      <c r="L1332" s="48" t="s">
        <v>80</v>
      </c>
      <c r="M1332" s="48" t="s">
        <v>81</v>
      </c>
      <c r="N1332" s="48" t="s">
        <v>1195</v>
      </c>
      <c r="O1332" s="48" t="s">
        <v>1196</v>
      </c>
      <c r="P1332" s="48" t="s">
        <v>1197</v>
      </c>
      <c r="Q1332" s="48" t="s">
        <v>1198</v>
      </c>
      <c r="R1332" s="48" t="s">
        <v>1887</v>
      </c>
      <c r="S1332" s="48" t="s">
        <v>1888</v>
      </c>
      <c r="T1332" s="48" t="s">
        <v>1889</v>
      </c>
      <c r="U1332" s="48" t="s">
        <v>1890</v>
      </c>
      <c r="V1332" s="52"/>
    </row>
    <row r="1333" spans="1:22" ht="15" thickBot="1">
      <c r="A1333" s="48" t="s">
        <v>2400</v>
      </c>
      <c r="B1333" s="48" t="s">
        <v>20</v>
      </c>
      <c r="C1333" s="48" t="s">
        <v>74</v>
      </c>
      <c r="D1333" s="49" t="s">
        <v>75</v>
      </c>
      <c r="E1333" s="53">
        <v>64918.95</v>
      </c>
      <c r="F1333" s="48" t="s">
        <v>2401</v>
      </c>
      <c r="G1333" s="48" t="s">
        <v>2402</v>
      </c>
      <c r="H1333" s="48" t="s">
        <v>95</v>
      </c>
      <c r="I1333" s="48" t="s">
        <v>2271</v>
      </c>
      <c r="J1333" s="51"/>
      <c r="K1333" s="51"/>
      <c r="L1333" s="48" t="s">
        <v>80</v>
      </c>
      <c r="M1333" s="48" t="s">
        <v>81</v>
      </c>
      <c r="N1333" s="48" t="s">
        <v>1195</v>
      </c>
      <c r="O1333" s="48" t="s">
        <v>1196</v>
      </c>
      <c r="P1333" s="48" t="s">
        <v>1197</v>
      </c>
      <c r="Q1333" s="48" t="s">
        <v>1198</v>
      </c>
      <c r="R1333" s="48" t="s">
        <v>2403</v>
      </c>
      <c r="S1333" s="48" t="s">
        <v>2404</v>
      </c>
      <c r="T1333" s="48" t="s">
        <v>2405</v>
      </c>
      <c r="U1333" s="48" t="s">
        <v>2404</v>
      </c>
      <c r="V1333" s="52"/>
    </row>
    <row r="1334" spans="1:22" ht="15" thickBot="1">
      <c r="A1334" s="48" t="s">
        <v>2406</v>
      </c>
      <c r="B1334" s="48" t="s">
        <v>20</v>
      </c>
      <c r="C1334" s="48" t="s">
        <v>74</v>
      </c>
      <c r="D1334" s="49" t="s">
        <v>75</v>
      </c>
      <c r="E1334" s="53">
        <v>64918.92</v>
      </c>
      <c r="F1334" s="48" t="s">
        <v>76</v>
      </c>
      <c r="G1334" s="48" t="s">
        <v>2407</v>
      </c>
      <c r="H1334" s="48" t="s">
        <v>95</v>
      </c>
      <c r="I1334" s="48" t="s">
        <v>2408</v>
      </c>
      <c r="J1334" s="51"/>
      <c r="K1334" s="51"/>
      <c r="L1334" s="48" t="s">
        <v>80</v>
      </c>
      <c r="M1334" s="48" t="s">
        <v>81</v>
      </c>
      <c r="N1334" s="48" t="s">
        <v>1195</v>
      </c>
      <c r="O1334" s="48" t="s">
        <v>1196</v>
      </c>
      <c r="P1334" s="48" t="s">
        <v>1197</v>
      </c>
      <c r="Q1334" s="48" t="s">
        <v>1198</v>
      </c>
      <c r="R1334" s="48" t="s">
        <v>1894</v>
      </c>
      <c r="S1334" s="48" t="s">
        <v>1895</v>
      </c>
      <c r="T1334" s="48" t="s">
        <v>1896</v>
      </c>
      <c r="U1334" s="48" t="s">
        <v>1895</v>
      </c>
      <c r="V1334" s="52"/>
    </row>
    <row r="1335" spans="1:22" ht="15" thickBot="1">
      <c r="A1335" s="48" t="s">
        <v>1911</v>
      </c>
      <c r="B1335" s="48" t="s">
        <v>20</v>
      </c>
      <c r="C1335" s="48" t="s">
        <v>74</v>
      </c>
      <c r="D1335" s="49" t="s">
        <v>75</v>
      </c>
      <c r="E1335" s="53">
        <v>82577.59</v>
      </c>
      <c r="F1335" s="48" t="s">
        <v>76</v>
      </c>
      <c r="G1335" s="48" t="s">
        <v>2409</v>
      </c>
      <c r="H1335" s="48" t="s">
        <v>262</v>
      </c>
      <c r="I1335" s="48" t="s">
        <v>2410</v>
      </c>
      <c r="J1335" s="51"/>
      <c r="K1335" s="51"/>
      <c r="L1335" s="48" t="s">
        <v>80</v>
      </c>
      <c r="M1335" s="48" t="s">
        <v>81</v>
      </c>
      <c r="N1335" s="48" t="s">
        <v>1195</v>
      </c>
      <c r="O1335" s="48" t="s">
        <v>1196</v>
      </c>
      <c r="P1335" s="48" t="s">
        <v>1204</v>
      </c>
      <c r="Q1335" s="48" t="s">
        <v>981</v>
      </c>
      <c r="R1335" s="48" t="s">
        <v>1205</v>
      </c>
      <c r="S1335" s="48" t="s">
        <v>981</v>
      </c>
      <c r="T1335" s="48" t="s">
        <v>1206</v>
      </c>
      <c r="U1335" s="48" t="s">
        <v>1207</v>
      </c>
      <c r="V1335" s="52"/>
    </row>
    <row r="1336" spans="1:22" ht="15" thickBot="1">
      <c r="A1336" s="48" t="s">
        <v>1202</v>
      </c>
      <c r="B1336" s="48" t="s">
        <v>20</v>
      </c>
      <c r="C1336" s="48" t="s">
        <v>74</v>
      </c>
      <c r="D1336" s="49" t="s">
        <v>75</v>
      </c>
      <c r="E1336" s="53">
        <v>21430.3</v>
      </c>
      <c r="F1336" s="48" t="s">
        <v>76</v>
      </c>
      <c r="G1336" s="48" t="s">
        <v>1203</v>
      </c>
      <c r="H1336" s="48" t="s">
        <v>78</v>
      </c>
      <c r="I1336" s="48" t="s">
        <v>99</v>
      </c>
      <c r="J1336" s="51"/>
      <c r="K1336" s="51"/>
      <c r="L1336" s="48" t="s">
        <v>80</v>
      </c>
      <c r="M1336" s="48" t="s">
        <v>81</v>
      </c>
      <c r="N1336" s="48" t="s">
        <v>1195</v>
      </c>
      <c r="O1336" s="48" t="s">
        <v>1196</v>
      </c>
      <c r="P1336" s="48" t="s">
        <v>1204</v>
      </c>
      <c r="Q1336" s="48" t="s">
        <v>981</v>
      </c>
      <c r="R1336" s="48" t="s">
        <v>1205</v>
      </c>
      <c r="S1336" s="48" t="s">
        <v>981</v>
      </c>
      <c r="T1336" s="48" t="s">
        <v>1206</v>
      </c>
      <c r="U1336" s="48" t="s">
        <v>1207</v>
      </c>
      <c r="V1336" s="52"/>
    </row>
    <row r="1337" spans="1:22" ht="15" thickBot="1">
      <c r="A1337" s="48" t="s">
        <v>2411</v>
      </c>
      <c r="B1337" s="48" t="s">
        <v>20</v>
      </c>
      <c r="C1337" s="48" t="s">
        <v>74</v>
      </c>
      <c r="D1337" s="49" t="s">
        <v>75</v>
      </c>
      <c r="E1337" s="50">
        <v>0</v>
      </c>
      <c r="F1337" s="48" t="s">
        <v>76</v>
      </c>
      <c r="G1337" s="48" t="s">
        <v>1203</v>
      </c>
      <c r="H1337" s="48" t="s">
        <v>382</v>
      </c>
      <c r="I1337" s="48" t="s">
        <v>698</v>
      </c>
      <c r="J1337" s="51"/>
      <c r="K1337" s="51"/>
      <c r="L1337" s="48" t="s">
        <v>80</v>
      </c>
      <c r="M1337" s="48" t="s">
        <v>81</v>
      </c>
      <c r="N1337" s="48" t="s">
        <v>1195</v>
      </c>
      <c r="O1337" s="48" t="s">
        <v>1196</v>
      </c>
      <c r="P1337" s="48" t="s">
        <v>1204</v>
      </c>
      <c r="Q1337" s="48" t="s">
        <v>981</v>
      </c>
      <c r="R1337" s="48" t="s">
        <v>1205</v>
      </c>
      <c r="S1337" s="48" t="s">
        <v>981</v>
      </c>
      <c r="T1337" s="48" t="s">
        <v>1206</v>
      </c>
      <c r="U1337" s="48" t="s">
        <v>1207</v>
      </c>
      <c r="V1337" s="52"/>
    </row>
    <row r="1338" spans="1:22" ht="15" thickBot="1">
      <c r="A1338" s="48" t="s">
        <v>2412</v>
      </c>
      <c r="B1338" s="48" t="s">
        <v>20</v>
      </c>
      <c r="C1338" s="48" t="s">
        <v>74</v>
      </c>
      <c r="D1338" s="49" t="s">
        <v>75</v>
      </c>
      <c r="E1338" s="53">
        <v>75286.039999999994</v>
      </c>
      <c r="F1338" s="48" t="s">
        <v>76</v>
      </c>
      <c r="G1338" s="48" t="s">
        <v>1203</v>
      </c>
      <c r="H1338" s="48" t="s">
        <v>95</v>
      </c>
      <c r="I1338" s="48" t="s">
        <v>130</v>
      </c>
      <c r="J1338" s="51"/>
      <c r="K1338" s="51"/>
      <c r="L1338" s="48" t="s">
        <v>80</v>
      </c>
      <c r="M1338" s="48" t="s">
        <v>81</v>
      </c>
      <c r="N1338" s="48" t="s">
        <v>1195</v>
      </c>
      <c r="O1338" s="48" t="s">
        <v>1196</v>
      </c>
      <c r="P1338" s="48" t="s">
        <v>1204</v>
      </c>
      <c r="Q1338" s="48" t="s">
        <v>981</v>
      </c>
      <c r="R1338" s="48" t="s">
        <v>1205</v>
      </c>
      <c r="S1338" s="48" t="s">
        <v>981</v>
      </c>
      <c r="T1338" s="48" t="s">
        <v>1206</v>
      </c>
      <c r="U1338" s="48" t="s">
        <v>1207</v>
      </c>
      <c r="V1338" s="52"/>
    </row>
    <row r="1339" spans="1:22" ht="15" thickBot="1">
      <c r="A1339" s="48" t="s">
        <v>2413</v>
      </c>
      <c r="B1339" s="48" t="s">
        <v>20</v>
      </c>
      <c r="C1339" s="48" t="s">
        <v>74</v>
      </c>
      <c r="D1339" s="49" t="s">
        <v>75</v>
      </c>
      <c r="E1339" s="53">
        <v>18556.47</v>
      </c>
      <c r="F1339" s="48" t="s">
        <v>918</v>
      </c>
      <c r="G1339" s="48" t="s">
        <v>2414</v>
      </c>
      <c r="H1339" s="48" t="s">
        <v>506</v>
      </c>
      <c r="I1339" s="48" t="s">
        <v>978</v>
      </c>
      <c r="J1339" s="51"/>
      <c r="K1339" s="51"/>
      <c r="L1339" s="48" t="s">
        <v>80</v>
      </c>
      <c r="M1339" s="48" t="s">
        <v>81</v>
      </c>
      <c r="N1339" s="48" t="s">
        <v>1195</v>
      </c>
      <c r="O1339" s="48" t="s">
        <v>1196</v>
      </c>
      <c r="P1339" s="48" t="s">
        <v>1204</v>
      </c>
      <c r="Q1339" s="48" t="s">
        <v>981</v>
      </c>
      <c r="R1339" s="48" t="s">
        <v>1213</v>
      </c>
      <c r="S1339" s="48" t="s">
        <v>1214</v>
      </c>
      <c r="T1339" s="48" t="s">
        <v>1904</v>
      </c>
      <c r="U1339" s="48" t="s">
        <v>1905</v>
      </c>
      <c r="V1339" s="52"/>
    </row>
    <row r="1340" spans="1:22" ht="15" thickBot="1">
      <c r="A1340" s="48" t="s">
        <v>2415</v>
      </c>
      <c r="B1340" s="48" t="s">
        <v>20</v>
      </c>
      <c r="C1340" s="48" t="s">
        <v>74</v>
      </c>
      <c r="D1340" s="49" t="s">
        <v>75</v>
      </c>
      <c r="E1340" s="53">
        <v>68636.81</v>
      </c>
      <c r="F1340" s="48" t="s">
        <v>76</v>
      </c>
      <c r="G1340" s="48" t="s">
        <v>1219</v>
      </c>
      <c r="H1340" s="48" t="s">
        <v>258</v>
      </c>
      <c r="I1340" s="48" t="s">
        <v>1220</v>
      </c>
      <c r="J1340" s="51"/>
      <c r="K1340" s="51"/>
      <c r="L1340" s="48" t="s">
        <v>80</v>
      </c>
      <c r="M1340" s="48" t="s">
        <v>81</v>
      </c>
      <c r="N1340" s="48" t="s">
        <v>1195</v>
      </c>
      <c r="O1340" s="48" t="s">
        <v>1196</v>
      </c>
      <c r="P1340" s="48" t="s">
        <v>1204</v>
      </c>
      <c r="Q1340" s="48" t="s">
        <v>981</v>
      </c>
      <c r="R1340" s="48" t="s">
        <v>1213</v>
      </c>
      <c r="S1340" s="48" t="s">
        <v>1214</v>
      </c>
      <c r="T1340" s="48" t="s">
        <v>1221</v>
      </c>
      <c r="U1340" s="48" t="s">
        <v>1222</v>
      </c>
      <c r="V1340" s="52"/>
    </row>
    <row r="1341" spans="1:22" ht="15" thickBot="1">
      <c r="A1341" s="48" t="s">
        <v>2416</v>
      </c>
      <c r="B1341" s="48" t="s">
        <v>20</v>
      </c>
      <c r="C1341" s="48" t="s">
        <v>74</v>
      </c>
      <c r="D1341" s="49" t="s">
        <v>75</v>
      </c>
      <c r="E1341" s="53">
        <v>122802.11</v>
      </c>
      <c r="F1341" s="48" t="s">
        <v>76</v>
      </c>
      <c r="G1341" s="48" t="s">
        <v>1224</v>
      </c>
      <c r="H1341" s="48" t="s">
        <v>258</v>
      </c>
      <c r="I1341" s="48" t="s">
        <v>2417</v>
      </c>
      <c r="J1341" s="51"/>
      <c r="K1341" s="51"/>
      <c r="L1341" s="48" t="s">
        <v>80</v>
      </c>
      <c r="M1341" s="48" t="s">
        <v>81</v>
      </c>
      <c r="N1341" s="48" t="s">
        <v>1195</v>
      </c>
      <c r="O1341" s="48" t="s">
        <v>1196</v>
      </c>
      <c r="P1341" s="48" t="s">
        <v>1204</v>
      </c>
      <c r="Q1341" s="48" t="s">
        <v>981</v>
      </c>
      <c r="R1341" s="48" t="s">
        <v>1213</v>
      </c>
      <c r="S1341" s="48" t="s">
        <v>1214</v>
      </c>
      <c r="T1341" s="48" t="s">
        <v>1226</v>
      </c>
      <c r="U1341" s="48" t="s">
        <v>1227</v>
      </c>
      <c r="V1341" s="52"/>
    </row>
    <row r="1342" spans="1:22" ht="15" thickBot="1">
      <c r="A1342" s="48" t="s">
        <v>2418</v>
      </c>
      <c r="B1342" s="48" t="s">
        <v>20</v>
      </c>
      <c r="C1342" s="48" t="s">
        <v>74</v>
      </c>
      <c r="D1342" s="49" t="s">
        <v>75</v>
      </c>
      <c r="E1342" s="53">
        <v>154352.71</v>
      </c>
      <c r="F1342" s="48" t="s">
        <v>76</v>
      </c>
      <c r="G1342" s="48" t="s">
        <v>1231</v>
      </c>
      <c r="H1342" s="48" t="s">
        <v>258</v>
      </c>
      <c r="I1342" s="48" t="s">
        <v>2419</v>
      </c>
      <c r="J1342" s="51"/>
      <c r="K1342" s="51"/>
      <c r="L1342" s="48" t="s">
        <v>80</v>
      </c>
      <c r="M1342" s="48" t="s">
        <v>81</v>
      </c>
      <c r="N1342" s="48" t="s">
        <v>1195</v>
      </c>
      <c r="O1342" s="48" t="s">
        <v>1196</v>
      </c>
      <c r="P1342" s="48" t="s">
        <v>1204</v>
      </c>
      <c r="Q1342" s="48" t="s">
        <v>981</v>
      </c>
      <c r="R1342" s="48" t="s">
        <v>1213</v>
      </c>
      <c r="S1342" s="48" t="s">
        <v>1214</v>
      </c>
      <c r="T1342" s="48" t="s">
        <v>1233</v>
      </c>
      <c r="U1342" s="48" t="s">
        <v>1234</v>
      </c>
      <c r="V1342" s="52"/>
    </row>
    <row r="1343" spans="1:22" ht="15" thickBot="1">
      <c r="A1343" s="48" t="s">
        <v>2420</v>
      </c>
      <c r="B1343" s="48" t="s">
        <v>20</v>
      </c>
      <c r="C1343" s="48" t="s">
        <v>74</v>
      </c>
      <c r="D1343" s="49" t="s">
        <v>75</v>
      </c>
      <c r="E1343" s="53">
        <v>106478.28</v>
      </c>
      <c r="F1343" s="48" t="s">
        <v>76</v>
      </c>
      <c r="G1343" s="48" t="s">
        <v>1231</v>
      </c>
      <c r="H1343" s="48" t="s">
        <v>258</v>
      </c>
      <c r="I1343" s="48" t="s">
        <v>1232</v>
      </c>
      <c r="J1343" s="51"/>
      <c r="K1343" s="51"/>
      <c r="L1343" s="48" t="s">
        <v>80</v>
      </c>
      <c r="M1343" s="48" t="s">
        <v>81</v>
      </c>
      <c r="N1343" s="48" t="s">
        <v>1195</v>
      </c>
      <c r="O1343" s="48" t="s">
        <v>1196</v>
      </c>
      <c r="P1343" s="48" t="s">
        <v>1204</v>
      </c>
      <c r="Q1343" s="48" t="s">
        <v>981</v>
      </c>
      <c r="R1343" s="48" t="s">
        <v>1213</v>
      </c>
      <c r="S1343" s="48" t="s">
        <v>1214</v>
      </c>
      <c r="T1343" s="48" t="s">
        <v>1233</v>
      </c>
      <c r="U1343" s="48" t="s">
        <v>1234</v>
      </c>
      <c r="V1343" s="52"/>
    </row>
    <row r="1344" spans="1:22" ht="15" thickBot="1">
      <c r="A1344" s="48" t="s">
        <v>2421</v>
      </c>
      <c r="B1344" s="48" t="s">
        <v>20</v>
      </c>
      <c r="C1344" s="48" t="s">
        <v>74</v>
      </c>
      <c r="D1344" s="49" t="s">
        <v>75</v>
      </c>
      <c r="E1344" s="53">
        <v>120395.11</v>
      </c>
      <c r="F1344" s="48" t="s">
        <v>76</v>
      </c>
      <c r="G1344" s="48" t="s">
        <v>1236</v>
      </c>
      <c r="H1344" s="48" t="s">
        <v>258</v>
      </c>
      <c r="I1344" s="48" t="s">
        <v>516</v>
      </c>
      <c r="J1344" s="51"/>
      <c r="K1344" s="51"/>
      <c r="L1344" s="48" t="s">
        <v>80</v>
      </c>
      <c r="M1344" s="48" t="s">
        <v>81</v>
      </c>
      <c r="N1344" s="48" t="s">
        <v>1195</v>
      </c>
      <c r="O1344" s="48" t="s">
        <v>1196</v>
      </c>
      <c r="P1344" s="48" t="s">
        <v>1204</v>
      </c>
      <c r="Q1344" s="48" t="s">
        <v>981</v>
      </c>
      <c r="R1344" s="48" t="s">
        <v>1213</v>
      </c>
      <c r="S1344" s="48" t="s">
        <v>1214</v>
      </c>
      <c r="T1344" s="48" t="s">
        <v>1237</v>
      </c>
      <c r="U1344" s="48" t="s">
        <v>1238</v>
      </c>
      <c r="V1344" s="52"/>
    </row>
    <row r="1345" spans="1:22" ht="15" thickBot="1">
      <c r="A1345" s="48" t="s">
        <v>2422</v>
      </c>
      <c r="B1345" s="48" t="s">
        <v>20</v>
      </c>
      <c r="C1345" s="48" t="s">
        <v>74</v>
      </c>
      <c r="D1345" s="49" t="s">
        <v>75</v>
      </c>
      <c r="E1345" s="53">
        <v>54097.9</v>
      </c>
      <c r="F1345" s="48" t="s">
        <v>76</v>
      </c>
      <c r="G1345" s="48" t="s">
        <v>1240</v>
      </c>
      <c r="H1345" s="48" t="s">
        <v>95</v>
      </c>
      <c r="I1345" s="48" t="s">
        <v>978</v>
      </c>
      <c r="J1345" s="51"/>
      <c r="K1345" s="51"/>
      <c r="L1345" s="48" t="s">
        <v>80</v>
      </c>
      <c r="M1345" s="48" t="s">
        <v>81</v>
      </c>
      <c r="N1345" s="48" t="s">
        <v>1195</v>
      </c>
      <c r="O1345" s="48" t="s">
        <v>1196</v>
      </c>
      <c r="P1345" s="48" t="s">
        <v>1204</v>
      </c>
      <c r="Q1345" s="48" t="s">
        <v>981</v>
      </c>
      <c r="R1345" s="48" t="s">
        <v>1213</v>
      </c>
      <c r="S1345" s="48" t="s">
        <v>1214</v>
      </c>
      <c r="T1345" s="48" t="s">
        <v>1241</v>
      </c>
      <c r="U1345" s="48" t="s">
        <v>1242</v>
      </c>
      <c r="V1345" s="52"/>
    </row>
    <row r="1346" spans="1:22" ht="15" thickBot="1">
      <c r="A1346" s="48" t="s">
        <v>2423</v>
      </c>
      <c r="B1346" s="48" t="s">
        <v>20</v>
      </c>
      <c r="C1346" s="48" t="s">
        <v>74</v>
      </c>
      <c r="D1346" s="49" t="s">
        <v>75</v>
      </c>
      <c r="E1346" s="50">
        <v>0</v>
      </c>
      <c r="F1346" s="48" t="s">
        <v>2424</v>
      </c>
      <c r="G1346" s="48" t="s">
        <v>2425</v>
      </c>
      <c r="H1346" s="48" t="s">
        <v>150</v>
      </c>
      <c r="I1346" s="48" t="s">
        <v>666</v>
      </c>
      <c r="J1346" s="51"/>
      <c r="K1346" s="51"/>
      <c r="L1346" s="48" t="s">
        <v>80</v>
      </c>
      <c r="M1346" s="48" t="s">
        <v>81</v>
      </c>
      <c r="N1346" s="48" t="s">
        <v>1195</v>
      </c>
      <c r="O1346" s="48" t="s">
        <v>1196</v>
      </c>
      <c r="P1346" s="48" t="s">
        <v>1204</v>
      </c>
      <c r="Q1346" s="48" t="s">
        <v>981</v>
      </c>
      <c r="R1346" s="48" t="s">
        <v>1213</v>
      </c>
      <c r="S1346" s="48" t="s">
        <v>1214</v>
      </c>
      <c r="T1346" s="48" t="s">
        <v>1920</v>
      </c>
      <c r="U1346" s="48" t="s">
        <v>1905</v>
      </c>
      <c r="V1346" s="52"/>
    </row>
    <row r="1347" spans="1:22" ht="15" thickBot="1">
      <c r="A1347" s="48" t="s">
        <v>2426</v>
      </c>
      <c r="B1347" s="48" t="s">
        <v>20</v>
      </c>
      <c r="C1347" s="48" t="s">
        <v>74</v>
      </c>
      <c r="D1347" s="49" t="s">
        <v>75</v>
      </c>
      <c r="E1347" s="50">
        <v>0</v>
      </c>
      <c r="F1347" s="48" t="s">
        <v>2424</v>
      </c>
      <c r="G1347" s="48" t="s">
        <v>2425</v>
      </c>
      <c r="H1347" s="48" t="s">
        <v>150</v>
      </c>
      <c r="I1347" s="48" t="s">
        <v>666</v>
      </c>
      <c r="J1347" s="51"/>
      <c r="K1347" s="51"/>
      <c r="L1347" s="48" t="s">
        <v>80</v>
      </c>
      <c r="M1347" s="48" t="s">
        <v>81</v>
      </c>
      <c r="N1347" s="48" t="s">
        <v>1195</v>
      </c>
      <c r="O1347" s="48" t="s">
        <v>1196</v>
      </c>
      <c r="P1347" s="48" t="s">
        <v>1204</v>
      </c>
      <c r="Q1347" s="48" t="s">
        <v>981</v>
      </c>
      <c r="R1347" s="48" t="s">
        <v>1213</v>
      </c>
      <c r="S1347" s="48" t="s">
        <v>1214</v>
      </c>
      <c r="T1347" s="48" t="s">
        <v>1920</v>
      </c>
      <c r="U1347" s="48" t="s">
        <v>1905</v>
      </c>
      <c r="V1347" s="52"/>
    </row>
    <row r="1348" spans="1:22" ht="15" thickBot="1">
      <c r="A1348" s="48" t="s">
        <v>2427</v>
      </c>
      <c r="B1348" s="48" t="s">
        <v>20</v>
      </c>
      <c r="C1348" s="48" t="s">
        <v>74</v>
      </c>
      <c r="D1348" s="49" t="s">
        <v>75</v>
      </c>
      <c r="E1348" s="50">
        <v>0</v>
      </c>
      <c r="F1348" s="48" t="s">
        <v>76</v>
      </c>
      <c r="G1348" s="48" t="s">
        <v>2428</v>
      </c>
      <c r="H1348" s="48" t="s">
        <v>150</v>
      </c>
      <c r="I1348" s="48" t="s">
        <v>1627</v>
      </c>
      <c r="J1348" s="51"/>
      <c r="K1348" s="51"/>
      <c r="L1348" s="48" t="s">
        <v>80</v>
      </c>
      <c r="M1348" s="48" t="s">
        <v>81</v>
      </c>
      <c r="N1348" s="48" t="s">
        <v>1195</v>
      </c>
      <c r="O1348" s="48" t="s">
        <v>1196</v>
      </c>
      <c r="P1348" s="48" t="s">
        <v>1204</v>
      </c>
      <c r="Q1348" s="48" t="s">
        <v>981</v>
      </c>
      <c r="R1348" s="48" t="s">
        <v>1246</v>
      </c>
      <c r="S1348" s="48" t="s">
        <v>1247</v>
      </c>
      <c r="T1348" s="48" t="s">
        <v>1248</v>
      </c>
      <c r="U1348" s="48" t="s">
        <v>1249</v>
      </c>
      <c r="V1348" s="52"/>
    </row>
    <row r="1349" spans="1:22" ht="15" thickBot="1">
      <c r="A1349" s="48" t="s">
        <v>2429</v>
      </c>
      <c r="B1349" s="48" t="s">
        <v>20</v>
      </c>
      <c r="C1349" s="48" t="s">
        <v>74</v>
      </c>
      <c r="D1349" s="49" t="s">
        <v>75</v>
      </c>
      <c r="E1349" s="53">
        <v>20792.97</v>
      </c>
      <c r="F1349" s="48" t="s">
        <v>606</v>
      </c>
      <c r="G1349" s="48" t="s">
        <v>1924</v>
      </c>
      <c r="H1349" s="48" t="s">
        <v>95</v>
      </c>
      <c r="I1349" s="48" t="s">
        <v>96</v>
      </c>
      <c r="J1349" s="48" t="s">
        <v>2430</v>
      </c>
      <c r="K1349" s="51"/>
      <c r="L1349" s="48" t="s">
        <v>80</v>
      </c>
      <c r="M1349" s="48" t="s">
        <v>81</v>
      </c>
      <c r="N1349" s="48" t="s">
        <v>1195</v>
      </c>
      <c r="O1349" s="48" t="s">
        <v>1196</v>
      </c>
      <c r="P1349" s="48" t="s">
        <v>1204</v>
      </c>
      <c r="Q1349" s="48" t="s">
        <v>981</v>
      </c>
      <c r="R1349" s="48" t="s">
        <v>1246</v>
      </c>
      <c r="S1349" s="48" t="s">
        <v>1247</v>
      </c>
      <c r="T1349" s="48" t="s">
        <v>1248</v>
      </c>
      <c r="U1349" s="48" t="s">
        <v>1249</v>
      </c>
      <c r="V1349" s="52"/>
    </row>
    <row r="1350" spans="1:22" ht="15" thickBot="1">
      <c r="A1350" s="48" t="s">
        <v>2431</v>
      </c>
      <c r="B1350" s="48" t="s">
        <v>20</v>
      </c>
      <c r="C1350" s="48" t="s">
        <v>74</v>
      </c>
      <c r="D1350" s="49" t="s">
        <v>75</v>
      </c>
      <c r="E1350" s="53">
        <v>113446.77</v>
      </c>
      <c r="F1350" s="48" t="s">
        <v>606</v>
      </c>
      <c r="G1350" s="48" t="s">
        <v>1924</v>
      </c>
      <c r="H1350" s="48" t="s">
        <v>113</v>
      </c>
      <c r="I1350" s="48" t="s">
        <v>96</v>
      </c>
      <c r="J1350" s="48" t="s">
        <v>2432</v>
      </c>
      <c r="K1350" s="51"/>
      <c r="L1350" s="48" t="s">
        <v>80</v>
      </c>
      <c r="M1350" s="48" t="s">
        <v>81</v>
      </c>
      <c r="N1350" s="48" t="s">
        <v>1195</v>
      </c>
      <c r="O1350" s="48" t="s">
        <v>1196</v>
      </c>
      <c r="P1350" s="48" t="s">
        <v>1204</v>
      </c>
      <c r="Q1350" s="48" t="s">
        <v>981</v>
      </c>
      <c r="R1350" s="48" t="s">
        <v>1246</v>
      </c>
      <c r="S1350" s="48" t="s">
        <v>1247</v>
      </c>
      <c r="T1350" s="48" t="s">
        <v>1248</v>
      </c>
      <c r="U1350" s="48" t="s">
        <v>1249</v>
      </c>
      <c r="V1350" s="52"/>
    </row>
    <row r="1351" spans="1:22" ht="15" thickBot="1">
      <c r="A1351" s="48" t="s">
        <v>2433</v>
      </c>
      <c r="B1351" s="48" t="s">
        <v>20</v>
      </c>
      <c r="C1351" s="48" t="s">
        <v>74</v>
      </c>
      <c r="D1351" s="49" t="s">
        <v>75</v>
      </c>
      <c r="E1351" s="50">
        <v>0</v>
      </c>
      <c r="F1351" s="48" t="s">
        <v>76</v>
      </c>
      <c r="G1351" s="48" t="s">
        <v>1256</v>
      </c>
      <c r="H1351" s="48" t="s">
        <v>150</v>
      </c>
      <c r="I1351" s="48" t="s">
        <v>530</v>
      </c>
      <c r="J1351" s="51"/>
      <c r="K1351" s="51"/>
      <c r="L1351" s="48" t="s">
        <v>80</v>
      </c>
      <c r="M1351" s="48" t="s">
        <v>81</v>
      </c>
      <c r="N1351" s="48" t="s">
        <v>1195</v>
      </c>
      <c r="O1351" s="48" t="s">
        <v>1196</v>
      </c>
      <c r="P1351" s="48" t="s">
        <v>1204</v>
      </c>
      <c r="Q1351" s="48" t="s">
        <v>981</v>
      </c>
      <c r="R1351" s="48" t="s">
        <v>1246</v>
      </c>
      <c r="S1351" s="48" t="s">
        <v>1247</v>
      </c>
      <c r="T1351" s="48" t="s">
        <v>1258</v>
      </c>
      <c r="U1351" s="48" t="s">
        <v>1259</v>
      </c>
      <c r="V1351" s="52"/>
    </row>
    <row r="1352" spans="1:22" ht="15" thickBot="1">
      <c r="A1352" s="48" t="s">
        <v>2434</v>
      </c>
      <c r="B1352" s="48" t="s">
        <v>20</v>
      </c>
      <c r="C1352" s="48" t="s">
        <v>74</v>
      </c>
      <c r="D1352" s="49" t="s">
        <v>75</v>
      </c>
      <c r="E1352" s="50">
        <v>0</v>
      </c>
      <c r="F1352" s="48" t="s">
        <v>76</v>
      </c>
      <c r="G1352" s="48" t="s">
        <v>1933</v>
      </c>
      <c r="H1352" s="48" t="s">
        <v>125</v>
      </c>
      <c r="I1352" s="48" t="s">
        <v>1267</v>
      </c>
      <c r="J1352" s="51"/>
      <c r="K1352" s="51"/>
      <c r="L1352" s="48" t="s">
        <v>80</v>
      </c>
      <c r="M1352" s="48" t="s">
        <v>81</v>
      </c>
      <c r="N1352" s="48" t="s">
        <v>1195</v>
      </c>
      <c r="O1352" s="48" t="s">
        <v>1196</v>
      </c>
      <c r="P1352" s="48" t="s">
        <v>1204</v>
      </c>
      <c r="Q1352" s="48" t="s">
        <v>981</v>
      </c>
      <c r="R1352" s="48" t="s">
        <v>1268</v>
      </c>
      <c r="S1352" s="48" t="s">
        <v>1269</v>
      </c>
      <c r="T1352" s="48" t="s">
        <v>1270</v>
      </c>
      <c r="U1352" s="48" t="s">
        <v>1271</v>
      </c>
      <c r="V1352" s="52"/>
    </row>
    <row r="1353" spans="1:22" ht="15" thickBot="1">
      <c r="A1353" s="48" t="s">
        <v>1264</v>
      </c>
      <c r="B1353" s="48" t="s">
        <v>20</v>
      </c>
      <c r="C1353" s="48" t="s">
        <v>74</v>
      </c>
      <c r="D1353" s="49" t="s">
        <v>75</v>
      </c>
      <c r="E1353" s="53">
        <v>14793.71</v>
      </c>
      <c r="F1353" s="48" t="s">
        <v>76</v>
      </c>
      <c r="G1353" s="48" t="s">
        <v>1933</v>
      </c>
      <c r="H1353" s="48" t="s">
        <v>262</v>
      </c>
      <c r="I1353" s="48" t="s">
        <v>1267</v>
      </c>
      <c r="J1353" s="51"/>
      <c r="K1353" s="51"/>
      <c r="L1353" s="48" t="s">
        <v>80</v>
      </c>
      <c r="M1353" s="48" t="s">
        <v>81</v>
      </c>
      <c r="N1353" s="48" t="s">
        <v>1195</v>
      </c>
      <c r="O1353" s="48" t="s">
        <v>1196</v>
      </c>
      <c r="P1353" s="48" t="s">
        <v>1204</v>
      </c>
      <c r="Q1353" s="48" t="s">
        <v>981</v>
      </c>
      <c r="R1353" s="48" t="s">
        <v>1268</v>
      </c>
      <c r="S1353" s="48" t="s">
        <v>1269</v>
      </c>
      <c r="T1353" s="48" t="s">
        <v>1270</v>
      </c>
      <c r="U1353" s="48" t="s">
        <v>1271</v>
      </c>
      <c r="V1353" s="52"/>
    </row>
    <row r="1354" spans="1:22" ht="15" thickBot="1">
      <c r="A1354" s="48" t="s">
        <v>2435</v>
      </c>
      <c r="B1354" s="48" t="s">
        <v>20</v>
      </c>
      <c r="C1354" s="48" t="s">
        <v>74</v>
      </c>
      <c r="D1354" s="49" t="s">
        <v>75</v>
      </c>
      <c r="E1354" s="53">
        <v>68458.59</v>
      </c>
      <c r="F1354" s="48" t="s">
        <v>2436</v>
      </c>
      <c r="G1354" s="48" t="s">
        <v>1291</v>
      </c>
      <c r="H1354" s="48" t="s">
        <v>258</v>
      </c>
      <c r="I1354" s="48" t="s">
        <v>1292</v>
      </c>
      <c r="J1354" s="51"/>
      <c r="K1354" s="51"/>
      <c r="L1354" s="48" t="s">
        <v>80</v>
      </c>
      <c r="M1354" s="48" t="s">
        <v>81</v>
      </c>
      <c r="N1354" s="48" t="s">
        <v>1195</v>
      </c>
      <c r="O1354" s="48" t="s">
        <v>1196</v>
      </c>
      <c r="P1354" s="48" t="s">
        <v>1204</v>
      </c>
      <c r="Q1354" s="48" t="s">
        <v>981</v>
      </c>
      <c r="R1354" s="48" t="s">
        <v>1287</v>
      </c>
      <c r="S1354" s="48" t="s">
        <v>1288</v>
      </c>
      <c r="T1354" s="48" t="s">
        <v>1289</v>
      </c>
      <c r="U1354" s="48" t="s">
        <v>1288</v>
      </c>
      <c r="V1354" s="52"/>
    </row>
    <row r="1355" spans="1:22" ht="15" thickBot="1">
      <c r="A1355" s="48" t="s">
        <v>2437</v>
      </c>
      <c r="B1355" s="48" t="s">
        <v>20</v>
      </c>
      <c r="C1355" s="48" t="s">
        <v>74</v>
      </c>
      <c r="D1355" s="49" t="s">
        <v>75</v>
      </c>
      <c r="E1355" s="53">
        <v>107950.68</v>
      </c>
      <c r="F1355" s="48" t="s">
        <v>76</v>
      </c>
      <c r="G1355" s="48" t="s">
        <v>1291</v>
      </c>
      <c r="H1355" s="48" t="s">
        <v>258</v>
      </c>
      <c r="I1355" s="48" t="s">
        <v>1292</v>
      </c>
      <c r="J1355" s="51"/>
      <c r="K1355" s="51"/>
      <c r="L1355" s="48" t="s">
        <v>80</v>
      </c>
      <c r="M1355" s="48" t="s">
        <v>81</v>
      </c>
      <c r="N1355" s="48" t="s">
        <v>1195</v>
      </c>
      <c r="O1355" s="48" t="s">
        <v>1196</v>
      </c>
      <c r="P1355" s="48" t="s">
        <v>1204</v>
      </c>
      <c r="Q1355" s="48" t="s">
        <v>981</v>
      </c>
      <c r="R1355" s="48" t="s">
        <v>1287</v>
      </c>
      <c r="S1355" s="48" t="s">
        <v>1288</v>
      </c>
      <c r="T1355" s="48" t="s">
        <v>1289</v>
      </c>
      <c r="U1355" s="48" t="s">
        <v>1288</v>
      </c>
      <c r="V1355" s="52"/>
    </row>
    <row r="1356" spans="1:22" ht="15" thickBot="1">
      <c r="A1356" s="48" t="s">
        <v>2438</v>
      </c>
      <c r="B1356" s="48" t="s">
        <v>20</v>
      </c>
      <c r="C1356" s="48" t="s">
        <v>74</v>
      </c>
      <c r="D1356" s="49" t="s">
        <v>75</v>
      </c>
      <c r="E1356" s="53">
        <v>119157.35</v>
      </c>
      <c r="F1356" s="48" t="s">
        <v>76</v>
      </c>
      <c r="G1356" s="48" t="s">
        <v>1294</v>
      </c>
      <c r="H1356" s="48" t="s">
        <v>258</v>
      </c>
      <c r="I1356" s="48" t="s">
        <v>638</v>
      </c>
      <c r="J1356" s="51"/>
      <c r="K1356" s="51"/>
      <c r="L1356" s="48" t="s">
        <v>80</v>
      </c>
      <c r="M1356" s="48" t="s">
        <v>81</v>
      </c>
      <c r="N1356" s="48" t="s">
        <v>1195</v>
      </c>
      <c r="O1356" s="48" t="s">
        <v>1196</v>
      </c>
      <c r="P1356" s="48" t="s">
        <v>1204</v>
      </c>
      <c r="Q1356" s="48" t="s">
        <v>981</v>
      </c>
      <c r="R1356" s="48" t="s">
        <v>1287</v>
      </c>
      <c r="S1356" s="48" t="s">
        <v>1288</v>
      </c>
      <c r="T1356" s="48" t="s">
        <v>1289</v>
      </c>
      <c r="U1356" s="48" t="s">
        <v>1288</v>
      </c>
      <c r="V1356" s="52"/>
    </row>
    <row r="1357" spans="1:22" ht="15" thickBot="1">
      <c r="A1357" s="48" t="s">
        <v>1295</v>
      </c>
      <c r="B1357" s="48" t="s">
        <v>20</v>
      </c>
      <c r="C1357" s="48" t="s">
        <v>74</v>
      </c>
      <c r="D1357" s="49" t="s">
        <v>75</v>
      </c>
      <c r="E1357" s="53">
        <v>55324.72</v>
      </c>
      <c r="F1357" s="48" t="s">
        <v>76</v>
      </c>
      <c r="G1357" s="48" t="s">
        <v>1294</v>
      </c>
      <c r="H1357" s="48" t="s">
        <v>262</v>
      </c>
      <c r="I1357" s="48" t="s">
        <v>130</v>
      </c>
      <c r="J1357" s="51"/>
      <c r="K1357" s="51"/>
      <c r="L1357" s="48" t="s">
        <v>80</v>
      </c>
      <c r="M1357" s="48" t="s">
        <v>81</v>
      </c>
      <c r="N1357" s="48" t="s">
        <v>1195</v>
      </c>
      <c r="O1357" s="48" t="s">
        <v>1196</v>
      </c>
      <c r="P1357" s="48" t="s">
        <v>1204</v>
      </c>
      <c r="Q1357" s="48" t="s">
        <v>981</v>
      </c>
      <c r="R1357" s="48" t="s">
        <v>1287</v>
      </c>
      <c r="S1357" s="48" t="s">
        <v>1288</v>
      </c>
      <c r="T1357" s="48" t="s">
        <v>1289</v>
      </c>
      <c r="U1357" s="48" t="s">
        <v>1288</v>
      </c>
      <c r="V1357" s="52"/>
    </row>
    <row r="1358" spans="1:22" ht="15" thickBot="1">
      <c r="A1358" s="48" t="s">
        <v>2439</v>
      </c>
      <c r="B1358" s="48" t="s">
        <v>20</v>
      </c>
      <c r="C1358" s="48" t="s">
        <v>74</v>
      </c>
      <c r="D1358" s="49" t="s">
        <v>75</v>
      </c>
      <c r="E1358" s="53">
        <v>51374.5</v>
      </c>
      <c r="F1358" s="48" t="s">
        <v>76</v>
      </c>
      <c r="G1358" s="48" t="s">
        <v>1294</v>
      </c>
      <c r="H1358" s="48" t="s">
        <v>262</v>
      </c>
      <c r="I1358" s="48" t="s">
        <v>130</v>
      </c>
      <c r="J1358" s="51"/>
      <c r="K1358" s="51"/>
      <c r="L1358" s="48" t="s">
        <v>80</v>
      </c>
      <c r="M1358" s="48" t="s">
        <v>81</v>
      </c>
      <c r="N1358" s="48" t="s">
        <v>1195</v>
      </c>
      <c r="O1358" s="48" t="s">
        <v>1196</v>
      </c>
      <c r="P1358" s="48" t="s">
        <v>1204</v>
      </c>
      <c r="Q1358" s="48" t="s">
        <v>981</v>
      </c>
      <c r="R1358" s="48" t="s">
        <v>1287</v>
      </c>
      <c r="S1358" s="48" t="s">
        <v>1288</v>
      </c>
      <c r="T1358" s="48" t="s">
        <v>1289</v>
      </c>
      <c r="U1358" s="48" t="s">
        <v>1288</v>
      </c>
      <c r="V1358" s="52"/>
    </row>
    <row r="1359" spans="1:22" ht="15" thickBot="1">
      <c r="A1359" s="48" t="s">
        <v>2440</v>
      </c>
      <c r="B1359" s="48" t="s">
        <v>20</v>
      </c>
      <c r="C1359" s="48" t="s">
        <v>74</v>
      </c>
      <c r="D1359" s="49" t="s">
        <v>75</v>
      </c>
      <c r="E1359" s="53">
        <v>119190.01</v>
      </c>
      <c r="F1359" s="48" t="s">
        <v>489</v>
      </c>
      <c r="G1359" s="48" t="s">
        <v>2441</v>
      </c>
      <c r="H1359" s="48" t="s">
        <v>113</v>
      </c>
      <c r="I1359" s="48" t="s">
        <v>130</v>
      </c>
      <c r="J1359" s="51"/>
      <c r="K1359" s="51"/>
      <c r="L1359" s="48" t="s">
        <v>80</v>
      </c>
      <c r="M1359" s="48" t="s">
        <v>81</v>
      </c>
      <c r="N1359" s="48" t="s">
        <v>1195</v>
      </c>
      <c r="O1359" s="48" t="s">
        <v>1196</v>
      </c>
      <c r="P1359" s="48" t="s">
        <v>1204</v>
      </c>
      <c r="Q1359" s="48" t="s">
        <v>981</v>
      </c>
      <c r="R1359" s="48" t="s">
        <v>1300</v>
      </c>
      <c r="S1359" s="48" t="s">
        <v>1301</v>
      </c>
      <c r="T1359" s="48" t="s">
        <v>1302</v>
      </c>
      <c r="U1359" s="48" t="s">
        <v>1301</v>
      </c>
      <c r="V1359" s="52"/>
    </row>
    <row r="1360" spans="1:22" ht="15" thickBot="1">
      <c r="A1360" s="48" t="s">
        <v>2442</v>
      </c>
      <c r="B1360" s="48" t="s">
        <v>20</v>
      </c>
      <c r="C1360" s="48" t="s">
        <v>74</v>
      </c>
      <c r="D1360" s="49" t="s">
        <v>75</v>
      </c>
      <c r="E1360" s="50">
        <v>0</v>
      </c>
      <c r="F1360" s="48" t="s">
        <v>1298</v>
      </c>
      <c r="G1360" s="48" t="s">
        <v>1299</v>
      </c>
      <c r="H1360" s="48" t="s">
        <v>150</v>
      </c>
      <c r="I1360" s="48" t="s">
        <v>978</v>
      </c>
      <c r="J1360" s="51"/>
      <c r="K1360" s="51"/>
      <c r="L1360" s="48" t="s">
        <v>80</v>
      </c>
      <c r="M1360" s="48" t="s">
        <v>81</v>
      </c>
      <c r="N1360" s="48" t="s">
        <v>1195</v>
      </c>
      <c r="O1360" s="48" t="s">
        <v>1196</v>
      </c>
      <c r="P1360" s="48" t="s">
        <v>1204</v>
      </c>
      <c r="Q1360" s="48" t="s">
        <v>981</v>
      </c>
      <c r="R1360" s="48" t="s">
        <v>1300</v>
      </c>
      <c r="S1360" s="48" t="s">
        <v>1301</v>
      </c>
      <c r="T1360" s="48" t="s">
        <v>1302</v>
      </c>
      <c r="U1360" s="48" t="s">
        <v>1301</v>
      </c>
      <c r="V1360" s="52"/>
    </row>
    <row r="1361" spans="1:22" ht="15" thickBot="1">
      <c r="A1361" s="48" t="s">
        <v>2443</v>
      </c>
      <c r="B1361" s="48" t="s">
        <v>20</v>
      </c>
      <c r="C1361" s="48" t="s">
        <v>74</v>
      </c>
      <c r="D1361" s="49" t="s">
        <v>75</v>
      </c>
      <c r="E1361" s="53">
        <v>51693.22</v>
      </c>
      <c r="F1361" s="48" t="s">
        <v>76</v>
      </c>
      <c r="G1361" s="48" t="s">
        <v>1304</v>
      </c>
      <c r="H1361" s="48" t="s">
        <v>2444</v>
      </c>
      <c r="I1361" s="48" t="s">
        <v>832</v>
      </c>
      <c r="J1361" s="51"/>
      <c r="K1361" s="51"/>
      <c r="L1361" s="48" t="s">
        <v>80</v>
      </c>
      <c r="M1361" s="48" t="s">
        <v>81</v>
      </c>
      <c r="N1361" s="48" t="s">
        <v>1195</v>
      </c>
      <c r="O1361" s="48" t="s">
        <v>1196</v>
      </c>
      <c r="P1361" s="48" t="s">
        <v>1204</v>
      </c>
      <c r="Q1361" s="48" t="s">
        <v>981</v>
      </c>
      <c r="R1361" s="48" t="s">
        <v>1305</v>
      </c>
      <c r="S1361" s="48" t="s">
        <v>1306</v>
      </c>
      <c r="T1361" s="48" t="s">
        <v>1307</v>
      </c>
      <c r="U1361" s="48" t="s">
        <v>1306</v>
      </c>
      <c r="V1361" s="52"/>
    </row>
    <row r="1362" spans="1:22" ht="15" thickBot="1">
      <c r="A1362" s="48" t="s">
        <v>2445</v>
      </c>
      <c r="B1362" s="48" t="s">
        <v>20</v>
      </c>
      <c r="C1362" s="48" t="s">
        <v>74</v>
      </c>
      <c r="D1362" s="49" t="s">
        <v>75</v>
      </c>
      <c r="E1362" s="53">
        <v>37461.4</v>
      </c>
      <c r="F1362" s="48" t="s">
        <v>76</v>
      </c>
      <c r="G1362" s="48" t="s">
        <v>1321</v>
      </c>
      <c r="H1362" s="48" t="s">
        <v>95</v>
      </c>
      <c r="I1362" s="48" t="s">
        <v>752</v>
      </c>
      <c r="J1362" s="51"/>
      <c r="K1362" s="51"/>
      <c r="L1362" s="48" t="s">
        <v>80</v>
      </c>
      <c r="M1362" s="48" t="s">
        <v>81</v>
      </c>
      <c r="N1362" s="48" t="s">
        <v>1195</v>
      </c>
      <c r="O1362" s="48" t="s">
        <v>1196</v>
      </c>
      <c r="P1362" s="48" t="s">
        <v>1312</v>
      </c>
      <c r="Q1362" s="48" t="s">
        <v>1178</v>
      </c>
      <c r="R1362" s="48" t="s">
        <v>1322</v>
      </c>
      <c r="S1362" s="48" t="s">
        <v>1323</v>
      </c>
      <c r="T1362" s="48" t="s">
        <v>1324</v>
      </c>
      <c r="U1362" s="48" t="s">
        <v>1325</v>
      </c>
      <c r="V1362" s="52"/>
    </row>
    <row r="1363" spans="1:22" ht="15" thickBot="1">
      <c r="A1363" s="48" t="s">
        <v>2446</v>
      </c>
      <c r="B1363" s="48" t="s">
        <v>20</v>
      </c>
      <c r="C1363" s="48" t="s">
        <v>74</v>
      </c>
      <c r="D1363" s="49" t="s">
        <v>75</v>
      </c>
      <c r="E1363" s="53">
        <v>5328.2</v>
      </c>
      <c r="F1363" s="48" t="s">
        <v>76</v>
      </c>
      <c r="G1363" s="48" t="s">
        <v>1321</v>
      </c>
      <c r="H1363" s="48" t="s">
        <v>95</v>
      </c>
      <c r="I1363" s="48" t="s">
        <v>1267</v>
      </c>
      <c r="J1363" s="51"/>
      <c r="K1363" s="51"/>
      <c r="L1363" s="48" t="s">
        <v>80</v>
      </c>
      <c r="M1363" s="48" t="s">
        <v>81</v>
      </c>
      <c r="N1363" s="48" t="s">
        <v>1195</v>
      </c>
      <c r="O1363" s="48" t="s">
        <v>1196</v>
      </c>
      <c r="P1363" s="48" t="s">
        <v>1312</v>
      </c>
      <c r="Q1363" s="48" t="s">
        <v>1178</v>
      </c>
      <c r="R1363" s="48" t="s">
        <v>1322</v>
      </c>
      <c r="S1363" s="48" t="s">
        <v>1323</v>
      </c>
      <c r="T1363" s="48" t="s">
        <v>1324</v>
      </c>
      <c r="U1363" s="48" t="s">
        <v>1325</v>
      </c>
      <c r="V1363" s="52"/>
    </row>
    <row r="1364" spans="1:22" ht="15" thickBot="1">
      <c r="A1364" s="48" t="s">
        <v>2447</v>
      </c>
      <c r="B1364" s="48" t="s">
        <v>20</v>
      </c>
      <c r="C1364" s="48" t="s">
        <v>74</v>
      </c>
      <c r="D1364" s="49" t="s">
        <v>75</v>
      </c>
      <c r="E1364" s="53">
        <v>33938.19</v>
      </c>
      <c r="F1364" s="48" t="s">
        <v>76</v>
      </c>
      <c r="G1364" s="48" t="s">
        <v>1321</v>
      </c>
      <c r="H1364" s="48" t="s">
        <v>95</v>
      </c>
      <c r="I1364" s="48" t="s">
        <v>752</v>
      </c>
      <c r="J1364" s="51"/>
      <c r="K1364" s="51"/>
      <c r="L1364" s="48" t="s">
        <v>80</v>
      </c>
      <c r="M1364" s="48" t="s">
        <v>81</v>
      </c>
      <c r="N1364" s="48" t="s">
        <v>1195</v>
      </c>
      <c r="O1364" s="48" t="s">
        <v>1196</v>
      </c>
      <c r="P1364" s="48" t="s">
        <v>1312</v>
      </c>
      <c r="Q1364" s="48" t="s">
        <v>1178</v>
      </c>
      <c r="R1364" s="48" t="s">
        <v>1322</v>
      </c>
      <c r="S1364" s="48" t="s">
        <v>1323</v>
      </c>
      <c r="T1364" s="48" t="s">
        <v>1324</v>
      </c>
      <c r="U1364" s="48" t="s">
        <v>1325</v>
      </c>
      <c r="V1364" s="52"/>
    </row>
    <row r="1365" spans="1:22" ht="15" thickBot="1">
      <c r="A1365" s="48" t="s">
        <v>1943</v>
      </c>
      <c r="B1365" s="48" t="s">
        <v>20</v>
      </c>
      <c r="C1365" s="48" t="s">
        <v>74</v>
      </c>
      <c r="D1365" s="49" t="s">
        <v>75</v>
      </c>
      <c r="E1365" s="53">
        <v>41169.31</v>
      </c>
      <c r="F1365" s="48" t="s">
        <v>76</v>
      </c>
      <c r="G1365" s="48" t="s">
        <v>1327</v>
      </c>
      <c r="H1365" s="48" t="s">
        <v>95</v>
      </c>
      <c r="I1365" s="48" t="s">
        <v>759</v>
      </c>
      <c r="J1365" s="51"/>
      <c r="K1365" s="51"/>
      <c r="L1365" s="48" t="s">
        <v>80</v>
      </c>
      <c r="M1365" s="48" t="s">
        <v>81</v>
      </c>
      <c r="N1365" s="48" t="s">
        <v>1195</v>
      </c>
      <c r="O1365" s="48" t="s">
        <v>1196</v>
      </c>
      <c r="P1365" s="48" t="s">
        <v>1312</v>
      </c>
      <c r="Q1365" s="48" t="s">
        <v>1178</v>
      </c>
      <c r="R1365" s="48" t="s">
        <v>1322</v>
      </c>
      <c r="S1365" s="48" t="s">
        <v>1323</v>
      </c>
      <c r="T1365" s="48" t="s">
        <v>1324</v>
      </c>
      <c r="U1365" s="48" t="s">
        <v>1325</v>
      </c>
      <c r="V1365" s="52"/>
    </row>
    <row r="1366" spans="1:22" ht="15" thickBot="1">
      <c r="A1366" s="48" t="s">
        <v>2448</v>
      </c>
      <c r="B1366" s="48" t="s">
        <v>20</v>
      </c>
      <c r="C1366" s="48" t="s">
        <v>74</v>
      </c>
      <c r="D1366" s="49" t="s">
        <v>75</v>
      </c>
      <c r="E1366" s="53">
        <v>194147.97</v>
      </c>
      <c r="F1366" s="48" t="s">
        <v>76</v>
      </c>
      <c r="G1366" s="48" t="s">
        <v>1952</v>
      </c>
      <c r="H1366" s="48" t="s">
        <v>78</v>
      </c>
      <c r="I1366" s="48" t="s">
        <v>130</v>
      </c>
      <c r="J1366" s="51"/>
      <c r="K1366" s="51"/>
      <c r="L1366" s="48" t="s">
        <v>80</v>
      </c>
      <c r="M1366" s="48" t="s">
        <v>81</v>
      </c>
      <c r="N1366" s="48" t="s">
        <v>1195</v>
      </c>
      <c r="O1366" s="48" t="s">
        <v>1196</v>
      </c>
      <c r="P1366" s="48" t="s">
        <v>1335</v>
      </c>
      <c r="Q1366" s="48" t="s">
        <v>1336</v>
      </c>
      <c r="R1366" s="48" t="s">
        <v>1948</v>
      </c>
      <c r="S1366" s="48" t="s">
        <v>1336</v>
      </c>
      <c r="T1366" s="48" t="s">
        <v>1949</v>
      </c>
      <c r="U1366" s="48" t="s">
        <v>1950</v>
      </c>
      <c r="V1366" s="52"/>
    </row>
    <row r="1367" spans="1:22" ht="15" thickBot="1">
      <c r="A1367" s="48" t="s">
        <v>1956</v>
      </c>
      <c r="B1367" s="48" t="s">
        <v>20</v>
      </c>
      <c r="C1367" s="48" t="s">
        <v>74</v>
      </c>
      <c r="D1367" s="49" t="s">
        <v>75</v>
      </c>
      <c r="E1367" s="53">
        <v>3611.71</v>
      </c>
      <c r="F1367" s="48" t="s">
        <v>2449</v>
      </c>
      <c r="G1367" s="48" t="s">
        <v>2450</v>
      </c>
      <c r="H1367" s="48" t="s">
        <v>113</v>
      </c>
      <c r="I1367" s="48" t="s">
        <v>865</v>
      </c>
      <c r="J1367" s="51"/>
      <c r="K1367" s="51"/>
      <c r="L1367" s="48" t="s">
        <v>80</v>
      </c>
      <c r="M1367" s="48" t="s">
        <v>81</v>
      </c>
      <c r="N1367" s="48" t="s">
        <v>1195</v>
      </c>
      <c r="O1367" s="48" t="s">
        <v>1196</v>
      </c>
      <c r="P1367" s="48" t="s">
        <v>1335</v>
      </c>
      <c r="Q1367" s="48" t="s">
        <v>1336</v>
      </c>
      <c r="R1367" s="48" t="s">
        <v>1337</v>
      </c>
      <c r="S1367" s="48" t="s">
        <v>1338</v>
      </c>
      <c r="T1367" s="48" t="s">
        <v>1339</v>
      </c>
      <c r="U1367" s="48" t="s">
        <v>867</v>
      </c>
      <c r="V1367" s="52"/>
    </row>
    <row r="1368" spans="1:22" ht="15" thickBot="1">
      <c r="A1368" s="48" t="s">
        <v>1956</v>
      </c>
      <c r="B1368" s="48" t="s">
        <v>20</v>
      </c>
      <c r="C1368" s="48" t="s">
        <v>74</v>
      </c>
      <c r="D1368" s="49" t="s">
        <v>75</v>
      </c>
      <c r="E1368" s="53">
        <v>15955.36</v>
      </c>
      <c r="F1368" s="48" t="s">
        <v>2451</v>
      </c>
      <c r="G1368" s="48" t="s">
        <v>2450</v>
      </c>
      <c r="H1368" s="48" t="s">
        <v>113</v>
      </c>
      <c r="I1368" s="48" t="s">
        <v>865</v>
      </c>
      <c r="J1368" s="51"/>
      <c r="K1368" s="51"/>
      <c r="L1368" s="48" t="s">
        <v>80</v>
      </c>
      <c r="M1368" s="48" t="s">
        <v>81</v>
      </c>
      <c r="N1368" s="48" t="s">
        <v>1195</v>
      </c>
      <c r="O1368" s="48" t="s">
        <v>1196</v>
      </c>
      <c r="P1368" s="48" t="s">
        <v>1335</v>
      </c>
      <c r="Q1368" s="48" t="s">
        <v>1336</v>
      </c>
      <c r="R1368" s="48" t="s">
        <v>1337</v>
      </c>
      <c r="S1368" s="48" t="s">
        <v>1338</v>
      </c>
      <c r="T1368" s="48" t="s">
        <v>1339</v>
      </c>
      <c r="U1368" s="48" t="s">
        <v>867</v>
      </c>
      <c r="V1368" s="52"/>
    </row>
    <row r="1369" spans="1:22" ht="15" thickBot="1">
      <c r="A1369" s="48" t="s">
        <v>2452</v>
      </c>
      <c r="B1369" s="48" t="s">
        <v>20</v>
      </c>
      <c r="C1369" s="48" t="s">
        <v>74</v>
      </c>
      <c r="D1369" s="49" t="s">
        <v>75</v>
      </c>
      <c r="E1369" s="53">
        <v>128289.84</v>
      </c>
      <c r="F1369" s="48" t="s">
        <v>76</v>
      </c>
      <c r="G1369" s="48" t="s">
        <v>2453</v>
      </c>
      <c r="H1369" s="48" t="s">
        <v>839</v>
      </c>
      <c r="I1369" s="48" t="s">
        <v>832</v>
      </c>
      <c r="J1369" s="51"/>
      <c r="K1369" s="51"/>
      <c r="L1369" s="48" t="s">
        <v>80</v>
      </c>
      <c r="M1369" s="48" t="s">
        <v>81</v>
      </c>
      <c r="N1369" s="48" t="s">
        <v>1195</v>
      </c>
      <c r="O1369" s="48" t="s">
        <v>1196</v>
      </c>
      <c r="P1369" s="48" t="s">
        <v>1335</v>
      </c>
      <c r="Q1369" s="48" t="s">
        <v>1336</v>
      </c>
      <c r="R1369" s="48" t="s">
        <v>1344</v>
      </c>
      <c r="S1369" s="48" t="s">
        <v>1345</v>
      </c>
      <c r="T1369" s="48" t="s">
        <v>1346</v>
      </c>
      <c r="U1369" s="48" t="s">
        <v>1345</v>
      </c>
      <c r="V1369" s="52"/>
    </row>
    <row r="1370" spans="1:22" ht="15" thickBot="1">
      <c r="A1370" s="48" t="s">
        <v>2454</v>
      </c>
      <c r="B1370" s="48" t="s">
        <v>20</v>
      </c>
      <c r="C1370" s="48" t="s">
        <v>74</v>
      </c>
      <c r="D1370" s="49" t="s">
        <v>75</v>
      </c>
      <c r="E1370" s="53">
        <v>91010.87</v>
      </c>
      <c r="F1370" s="48" t="s">
        <v>918</v>
      </c>
      <c r="G1370" s="48" t="s">
        <v>2455</v>
      </c>
      <c r="H1370" s="48" t="s">
        <v>78</v>
      </c>
      <c r="I1370" s="48" t="s">
        <v>790</v>
      </c>
      <c r="J1370" s="51"/>
      <c r="K1370" s="51"/>
      <c r="L1370" s="48" t="s">
        <v>80</v>
      </c>
      <c r="M1370" s="48" t="s">
        <v>81</v>
      </c>
      <c r="N1370" s="48" t="s">
        <v>1195</v>
      </c>
      <c r="O1370" s="48" t="s">
        <v>1196</v>
      </c>
      <c r="P1370" s="48" t="s">
        <v>1335</v>
      </c>
      <c r="Q1370" s="48" t="s">
        <v>1336</v>
      </c>
      <c r="R1370" s="48" t="s">
        <v>1344</v>
      </c>
      <c r="S1370" s="48" t="s">
        <v>1345</v>
      </c>
      <c r="T1370" s="48" t="s">
        <v>1346</v>
      </c>
      <c r="U1370" s="48" t="s">
        <v>1345</v>
      </c>
      <c r="V1370" s="52"/>
    </row>
    <row r="1371" spans="1:22" ht="15" thickBot="1">
      <c r="A1371" s="48" t="s">
        <v>1351</v>
      </c>
      <c r="B1371" s="48" t="s">
        <v>20</v>
      </c>
      <c r="C1371" s="48" t="s">
        <v>74</v>
      </c>
      <c r="D1371" s="49" t="s">
        <v>75</v>
      </c>
      <c r="E1371" s="53">
        <v>17367.849999999999</v>
      </c>
      <c r="F1371" s="48" t="s">
        <v>918</v>
      </c>
      <c r="G1371" s="48" t="s">
        <v>1350</v>
      </c>
      <c r="H1371" s="48" t="s">
        <v>78</v>
      </c>
      <c r="I1371" s="48" t="s">
        <v>832</v>
      </c>
      <c r="J1371" s="51"/>
      <c r="K1371" s="51"/>
      <c r="L1371" s="48" t="s">
        <v>80</v>
      </c>
      <c r="M1371" s="48" t="s">
        <v>81</v>
      </c>
      <c r="N1371" s="48" t="s">
        <v>1195</v>
      </c>
      <c r="O1371" s="48" t="s">
        <v>1196</v>
      </c>
      <c r="P1371" s="48" t="s">
        <v>1335</v>
      </c>
      <c r="Q1371" s="48" t="s">
        <v>1336</v>
      </c>
      <c r="R1371" s="48" t="s">
        <v>1344</v>
      </c>
      <c r="S1371" s="48" t="s">
        <v>1345</v>
      </c>
      <c r="T1371" s="48" t="s">
        <v>1346</v>
      </c>
      <c r="U1371" s="48" t="s">
        <v>1345</v>
      </c>
      <c r="V1371" s="52"/>
    </row>
    <row r="1372" spans="1:22" ht="15" thickBot="1">
      <c r="A1372" s="48" t="s">
        <v>1923</v>
      </c>
      <c r="B1372" s="48" t="s">
        <v>20</v>
      </c>
      <c r="C1372" s="48" t="s">
        <v>74</v>
      </c>
      <c r="D1372" s="49" t="s">
        <v>75</v>
      </c>
      <c r="E1372" s="53">
        <v>10597.11</v>
      </c>
      <c r="F1372" s="48" t="s">
        <v>918</v>
      </c>
      <c r="G1372" s="48" t="s">
        <v>1352</v>
      </c>
      <c r="H1372" s="48" t="s">
        <v>839</v>
      </c>
      <c r="I1372" s="48" t="s">
        <v>1173</v>
      </c>
      <c r="J1372" s="51"/>
      <c r="K1372" s="51"/>
      <c r="L1372" s="48" t="s">
        <v>80</v>
      </c>
      <c r="M1372" s="48" t="s">
        <v>81</v>
      </c>
      <c r="N1372" s="48" t="s">
        <v>1195</v>
      </c>
      <c r="O1372" s="48" t="s">
        <v>1196</v>
      </c>
      <c r="P1372" s="48" t="s">
        <v>1335</v>
      </c>
      <c r="Q1372" s="48" t="s">
        <v>1336</v>
      </c>
      <c r="R1372" s="48" t="s">
        <v>1344</v>
      </c>
      <c r="S1372" s="48" t="s">
        <v>1345</v>
      </c>
      <c r="T1372" s="48" t="s">
        <v>1346</v>
      </c>
      <c r="U1372" s="48" t="s">
        <v>1345</v>
      </c>
      <c r="V1372" s="52"/>
    </row>
    <row r="1373" spans="1:22" ht="15" thickBot="1">
      <c r="A1373" s="48" t="s">
        <v>1966</v>
      </c>
      <c r="B1373" s="48" t="s">
        <v>20</v>
      </c>
      <c r="C1373" s="48" t="s">
        <v>74</v>
      </c>
      <c r="D1373" s="49" t="s">
        <v>75</v>
      </c>
      <c r="E1373" s="53">
        <v>4942.84</v>
      </c>
      <c r="F1373" s="48" t="s">
        <v>918</v>
      </c>
      <c r="G1373" s="48" t="s">
        <v>1352</v>
      </c>
      <c r="H1373" s="48" t="s">
        <v>95</v>
      </c>
      <c r="I1373" s="48" t="s">
        <v>1173</v>
      </c>
      <c r="J1373" s="51"/>
      <c r="K1373" s="51"/>
      <c r="L1373" s="48" t="s">
        <v>80</v>
      </c>
      <c r="M1373" s="48" t="s">
        <v>81</v>
      </c>
      <c r="N1373" s="48" t="s">
        <v>1195</v>
      </c>
      <c r="O1373" s="48" t="s">
        <v>1196</v>
      </c>
      <c r="P1373" s="48" t="s">
        <v>1335</v>
      </c>
      <c r="Q1373" s="48" t="s">
        <v>1336</v>
      </c>
      <c r="R1373" s="48" t="s">
        <v>1344</v>
      </c>
      <c r="S1373" s="48" t="s">
        <v>1345</v>
      </c>
      <c r="T1373" s="48" t="s">
        <v>1346</v>
      </c>
      <c r="U1373" s="48" t="s">
        <v>1345</v>
      </c>
      <c r="V1373" s="52"/>
    </row>
    <row r="1374" spans="1:22" ht="15" thickBot="1">
      <c r="A1374" s="48" t="s">
        <v>2456</v>
      </c>
      <c r="B1374" s="48" t="s">
        <v>20</v>
      </c>
      <c r="C1374" s="48" t="s">
        <v>74</v>
      </c>
      <c r="D1374" s="49" t="s">
        <v>75</v>
      </c>
      <c r="E1374" s="53">
        <v>7528.6</v>
      </c>
      <c r="F1374" s="48" t="s">
        <v>1139</v>
      </c>
      <c r="G1374" s="48" t="s">
        <v>2457</v>
      </c>
      <c r="H1374" s="48" t="s">
        <v>95</v>
      </c>
      <c r="I1374" s="48" t="s">
        <v>1141</v>
      </c>
      <c r="J1374" s="51"/>
      <c r="K1374" s="51"/>
      <c r="L1374" s="48" t="s">
        <v>80</v>
      </c>
      <c r="M1374" s="48" t="s">
        <v>81</v>
      </c>
      <c r="N1374" s="48" t="s">
        <v>1195</v>
      </c>
      <c r="O1374" s="48" t="s">
        <v>1196</v>
      </c>
      <c r="P1374" s="48" t="s">
        <v>1335</v>
      </c>
      <c r="Q1374" s="48" t="s">
        <v>1336</v>
      </c>
      <c r="R1374" s="48" t="s">
        <v>1344</v>
      </c>
      <c r="S1374" s="48" t="s">
        <v>1345</v>
      </c>
      <c r="T1374" s="48" t="s">
        <v>1346</v>
      </c>
      <c r="U1374" s="48" t="s">
        <v>1345</v>
      </c>
      <c r="V1374" s="52"/>
    </row>
    <row r="1375" spans="1:22" ht="15" thickBot="1">
      <c r="A1375" s="48" t="s">
        <v>2458</v>
      </c>
      <c r="B1375" s="48" t="s">
        <v>20</v>
      </c>
      <c r="C1375" s="48" t="s">
        <v>74</v>
      </c>
      <c r="D1375" s="49" t="s">
        <v>75</v>
      </c>
      <c r="E1375" s="50">
        <v>0</v>
      </c>
      <c r="F1375" s="48" t="s">
        <v>880</v>
      </c>
      <c r="G1375" s="48" t="s">
        <v>1972</v>
      </c>
      <c r="H1375" s="48" t="s">
        <v>998</v>
      </c>
      <c r="I1375" s="48" t="s">
        <v>882</v>
      </c>
      <c r="J1375" s="48" t="s">
        <v>1973</v>
      </c>
      <c r="K1375" s="51"/>
      <c r="L1375" s="48" t="s">
        <v>80</v>
      </c>
      <c r="M1375" s="48" t="s">
        <v>81</v>
      </c>
      <c r="N1375" s="48" t="s">
        <v>1195</v>
      </c>
      <c r="O1375" s="48" t="s">
        <v>1196</v>
      </c>
      <c r="P1375" s="48" t="s">
        <v>1335</v>
      </c>
      <c r="Q1375" s="48" t="s">
        <v>1336</v>
      </c>
      <c r="R1375" s="48" t="s">
        <v>1344</v>
      </c>
      <c r="S1375" s="48" t="s">
        <v>1345</v>
      </c>
      <c r="T1375" s="48" t="s">
        <v>1357</v>
      </c>
      <c r="U1375" s="48" t="s">
        <v>1358</v>
      </c>
      <c r="V1375" s="52"/>
    </row>
    <row r="1376" spans="1:22" ht="15" thickBot="1">
      <c r="A1376" s="48" t="s">
        <v>1975</v>
      </c>
      <c r="B1376" s="48" t="s">
        <v>20</v>
      </c>
      <c r="C1376" s="48" t="s">
        <v>74</v>
      </c>
      <c r="D1376" s="49" t="s">
        <v>75</v>
      </c>
      <c r="E1376" s="53">
        <v>17477.64</v>
      </c>
      <c r="F1376" s="48" t="s">
        <v>1360</v>
      </c>
      <c r="G1376" s="48" t="s">
        <v>1361</v>
      </c>
      <c r="H1376" s="48" t="s">
        <v>95</v>
      </c>
      <c r="I1376" s="48" t="s">
        <v>854</v>
      </c>
      <c r="J1376" s="51"/>
      <c r="K1376" s="51"/>
      <c r="L1376" s="48" t="s">
        <v>80</v>
      </c>
      <c r="M1376" s="48" t="s">
        <v>81</v>
      </c>
      <c r="N1376" s="48" t="s">
        <v>1195</v>
      </c>
      <c r="O1376" s="48" t="s">
        <v>1196</v>
      </c>
      <c r="P1376" s="48" t="s">
        <v>1335</v>
      </c>
      <c r="Q1376" s="48" t="s">
        <v>1336</v>
      </c>
      <c r="R1376" s="48" t="s">
        <v>1344</v>
      </c>
      <c r="S1376" s="48" t="s">
        <v>1345</v>
      </c>
      <c r="T1376" s="48" t="s">
        <v>1357</v>
      </c>
      <c r="U1376" s="48" t="s">
        <v>1358</v>
      </c>
      <c r="V1376" s="52"/>
    </row>
    <row r="1377" spans="1:22" ht="15" thickBot="1">
      <c r="A1377" s="48" t="s">
        <v>2459</v>
      </c>
      <c r="B1377" s="48" t="s">
        <v>20</v>
      </c>
      <c r="C1377" s="48" t="s">
        <v>74</v>
      </c>
      <c r="D1377" s="49" t="s">
        <v>75</v>
      </c>
      <c r="E1377" s="50">
        <v>0</v>
      </c>
      <c r="F1377" s="48" t="s">
        <v>1120</v>
      </c>
      <c r="G1377" s="48" t="s">
        <v>1365</v>
      </c>
      <c r="H1377" s="48" t="s">
        <v>2444</v>
      </c>
      <c r="I1377" s="48" t="s">
        <v>890</v>
      </c>
      <c r="J1377" s="48" t="s">
        <v>1122</v>
      </c>
      <c r="K1377" s="51"/>
      <c r="L1377" s="48" t="s">
        <v>80</v>
      </c>
      <c r="M1377" s="48" t="s">
        <v>81</v>
      </c>
      <c r="N1377" s="48" t="s">
        <v>1195</v>
      </c>
      <c r="O1377" s="48" t="s">
        <v>1196</v>
      </c>
      <c r="P1377" s="48" t="s">
        <v>1335</v>
      </c>
      <c r="Q1377" s="48" t="s">
        <v>1336</v>
      </c>
      <c r="R1377" s="48" t="s">
        <v>1344</v>
      </c>
      <c r="S1377" s="48" t="s">
        <v>1345</v>
      </c>
      <c r="T1377" s="48" t="s">
        <v>1357</v>
      </c>
      <c r="U1377" s="48" t="s">
        <v>1358</v>
      </c>
      <c r="V1377" s="52"/>
    </row>
    <row r="1378" spans="1:22" ht="15" thickBot="1">
      <c r="A1378" s="48" t="s">
        <v>2460</v>
      </c>
      <c r="B1378" s="48" t="s">
        <v>20</v>
      </c>
      <c r="C1378" s="48" t="s">
        <v>74</v>
      </c>
      <c r="D1378" s="49" t="s">
        <v>75</v>
      </c>
      <c r="E1378" s="53">
        <v>24135.41</v>
      </c>
      <c r="F1378" s="48" t="s">
        <v>1120</v>
      </c>
      <c r="G1378" s="48" t="s">
        <v>1365</v>
      </c>
      <c r="H1378" s="48" t="s">
        <v>95</v>
      </c>
      <c r="I1378" s="48" t="s">
        <v>890</v>
      </c>
      <c r="J1378" s="48" t="s">
        <v>1126</v>
      </c>
      <c r="K1378" s="51"/>
      <c r="L1378" s="48" t="s">
        <v>80</v>
      </c>
      <c r="M1378" s="48" t="s">
        <v>81</v>
      </c>
      <c r="N1378" s="48" t="s">
        <v>1195</v>
      </c>
      <c r="O1378" s="48" t="s">
        <v>1196</v>
      </c>
      <c r="P1378" s="48" t="s">
        <v>1335</v>
      </c>
      <c r="Q1378" s="48" t="s">
        <v>1336</v>
      </c>
      <c r="R1378" s="48" t="s">
        <v>1344</v>
      </c>
      <c r="S1378" s="48" t="s">
        <v>1345</v>
      </c>
      <c r="T1378" s="48" t="s">
        <v>1357</v>
      </c>
      <c r="U1378" s="48" t="s">
        <v>1358</v>
      </c>
      <c r="V1378" s="52"/>
    </row>
    <row r="1379" spans="1:22" ht="15" thickBot="1">
      <c r="A1379" s="48" t="s">
        <v>1333</v>
      </c>
      <c r="B1379" s="48" t="s">
        <v>20</v>
      </c>
      <c r="C1379" s="48" t="s">
        <v>74</v>
      </c>
      <c r="D1379" s="49" t="s">
        <v>75</v>
      </c>
      <c r="E1379" s="53">
        <v>28663.31</v>
      </c>
      <c r="F1379" s="48" t="s">
        <v>892</v>
      </c>
      <c r="G1379" s="48" t="s">
        <v>2461</v>
      </c>
      <c r="H1379" s="48" t="s">
        <v>95</v>
      </c>
      <c r="I1379" s="48" t="s">
        <v>790</v>
      </c>
      <c r="J1379" s="51"/>
      <c r="K1379" s="51"/>
      <c r="L1379" s="48" t="s">
        <v>80</v>
      </c>
      <c r="M1379" s="48" t="s">
        <v>81</v>
      </c>
      <c r="N1379" s="48" t="s">
        <v>1195</v>
      </c>
      <c r="O1379" s="48" t="s">
        <v>1196</v>
      </c>
      <c r="P1379" s="48" t="s">
        <v>1335</v>
      </c>
      <c r="Q1379" s="48" t="s">
        <v>1336</v>
      </c>
      <c r="R1379" s="48" t="s">
        <v>1344</v>
      </c>
      <c r="S1379" s="48" t="s">
        <v>1345</v>
      </c>
      <c r="T1379" s="48" t="s">
        <v>1357</v>
      </c>
      <c r="U1379" s="48" t="s">
        <v>1358</v>
      </c>
      <c r="V1379" s="52"/>
    </row>
    <row r="1380" spans="1:22" ht="15" thickBot="1">
      <c r="A1380" s="48" t="s">
        <v>2462</v>
      </c>
      <c r="B1380" s="48" t="s">
        <v>20</v>
      </c>
      <c r="C1380" s="48" t="s">
        <v>74</v>
      </c>
      <c r="D1380" s="49" t="s">
        <v>75</v>
      </c>
      <c r="E1380" s="53">
        <v>34749.300000000003</v>
      </c>
      <c r="F1380" s="48" t="s">
        <v>76</v>
      </c>
      <c r="G1380" s="48" t="s">
        <v>1978</v>
      </c>
      <c r="H1380" s="48" t="s">
        <v>95</v>
      </c>
      <c r="I1380" s="48" t="s">
        <v>897</v>
      </c>
      <c r="J1380" s="51"/>
      <c r="K1380" s="51"/>
      <c r="L1380" s="48" t="s">
        <v>80</v>
      </c>
      <c r="M1380" s="48" t="s">
        <v>81</v>
      </c>
      <c r="N1380" s="48" t="s">
        <v>1195</v>
      </c>
      <c r="O1380" s="48" t="s">
        <v>1196</v>
      </c>
      <c r="P1380" s="48" t="s">
        <v>1335</v>
      </c>
      <c r="Q1380" s="48" t="s">
        <v>1336</v>
      </c>
      <c r="R1380" s="48" t="s">
        <v>1979</v>
      </c>
      <c r="S1380" s="48" t="s">
        <v>1980</v>
      </c>
      <c r="T1380" s="48" t="s">
        <v>1981</v>
      </c>
      <c r="U1380" s="48" t="s">
        <v>1980</v>
      </c>
      <c r="V1380" s="52"/>
    </row>
    <row r="1381" spans="1:22" ht="15" thickBot="1">
      <c r="A1381" s="48" t="s">
        <v>73</v>
      </c>
      <c r="B1381" s="48" t="s">
        <v>20</v>
      </c>
      <c r="C1381" s="48" t="s">
        <v>74</v>
      </c>
      <c r="D1381" s="49" t="s">
        <v>75</v>
      </c>
      <c r="E1381" s="53">
        <v>53752.29</v>
      </c>
      <c r="F1381" s="48" t="s">
        <v>76</v>
      </c>
      <c r="G1381" s="48" t="s">
        <v>77</v>
      </c>
      <c r="H1381" s="48" t="s">
        <v>78</v>
      </c>
      <c r="I1381" s="48" t="s">
        <v>99</v>
      </c>
      <c r="J1381" s="51"/>
      <c r="K1381" s="51"/>
      <c r="L1381" s="48" t="s">
        <v>80</v>
      </c>
      <c r="M1381" s="48" t="s">
        <v>81</v>
      </c>
      <c r="N1381" s="48" t="s">
        <v>82</v>
      </c>
      <c r="O1381" s="48" t="s">
        <v>24</v>
      </c>
      <c r="P1381" s="48" t="s">
        <v>83</v>
      </c>
      <c r="Q1381" s="48" t="s">
        <v>25</v>
      </c>
      <c r="R1381" s="48" t="s">
        <v>84</v>
      </c>
      <c r="S1381" s="48" t="s">
        <v>85</v>
      </c>
      <c r="T1381" s="48" t="s">
        <v>86</v>
      </c>
      <c r="U1381" s="48" t="s">
        <v>85</v>
      </c>
      <c r="V1381" s="52"/>
    </row>
    <row r="1382" spans="1:22" ht="15" thickBot="1">
      <c r="A1382" s="48" t="s">
        <v>2463</v>
      </c>
      <c r="B1382" s="48" t="s">
        <v>20</v>
      </c>
      <c r="C1382" s="48" t="s">
        <v>74</v>
      </c>
      <c r="D1382" s="49" t="s">
        <v>75</v>
      </c>
      <c r="E1382" s="50">
        <v>0</v>
      </c>
      <c r="F1382" s="48" t="s">
        <v>76</v>
      </c>
      <c r="G1382" s="48" t="s">
        <v>77</v>
      </c>
      <c r="H1382" s="48" t="s">
        <v>998</v>
      </c>
      <c r="I1382" s="48" t="s">
        <v>79</v>
      </c>
      <c r="J1382" s="48" t="s">
        <v>100</v>
      </c>
      <c r="K1382" s="51"/>
      <c r="L1382" s="48" t="s">
        <v>80</v>
      </c>
      <c r="M1382" s="48" t="s">
        <v>81</v>
      </c>
      <c r="N1382" s="48" t="s">
        <v>82</v>
      </c>
      <c r="O1382" s="48" t="s">
        <v>24</v>
      </c>
      <c r="P1382" s="48" t="s">
        <v>83</v>
      </c>
      <c r="Q1382" s="48" t="s">
        <v>25</v>
      </c>
      <c r="R1382" s="48" t="s">
        <v>84</v>
      </c>
      <c r="S1382" s="48" t="s">
        <v>85</v>
      </c>
      <c r="T1382" s="48" t="s">
        <v>86</v>
      </c>
      <c r="U1382" s="48" t="s">
        <v>85</v>
      </c>
      <c r="V1382" s="52"/>
    </row>
    <row r="1383" spans="1:22" ht="15" thickBot="1">
      <c r="A1383" s="48" t="s">
        <v>2464</v>
      </c>
      <c r="B1383" s="48" t="s">
        <v>20</v>
      </c>
      <c r="C1383" s="48" t="s">
        <v>74</v>
      </c>
      <c r="D1383" s="49" t="s">
        <v>75</v>
      </c>
      <c r="E1383" s="53">
        <v>79050.28</v>
      </c>
      <c r="F1383" s="48" t="s">
        <v>76</v>
      </c>
      <c r="G1383" s="48" t="s">
        <v>89</v>
      </c>
      <c r="H1383" s="48" t="s">
        <v>95</v>
      </c>
      <c r="I1383" s="48" t="s">
        <v>716</v>
      </c>
      <c r="J1383" s="51"/>
      <c r="K1383" s="51"/>
      <c r="L1383" s="48" t="s">
        <v>80</v>
      </c>
      <c r="M1383" s="48" t="s">
        <v>81</v>
      </c>
      <c r="N1383" s="48" t="s">
        <v>82</v>
      </c>
      <c r="O1383" s="48" t="s">
        <v>24</v>
      </c>
      <c r="P1383" s="48" t="s">
        <v>83</v>
      </c>
      <c r="Q1383" s="48" t="s">
        <v>25</v>
      </c>
      <c r="R1383" s="48" t="s">
        <v>91</v>
      </c>
      <c r="S1383" s="48" t="s">
        <v>92</v>
      </c>
      <c r="T1383" s="48" t="s">
        <v>93</v>
      </c>
      <c r="U1383" s="48" t="s">
        <v>92</v>
      </c>
      <c r="V1383" s="52"/>
    </row>
    <row r="1384" spans="1:22" ht="15" thickBot="1">
      <c r="A1384" s="48" t="s">
        <v>2465</v>
      </c>
      <c r="B1384" s="48" t="s">
        <v>20</v>
      </c>
      <c r="C1384" s="48" t="s">
        <v>74</v>
      </c>
      <c r="D1384" s="49" t="s">
        <v>75</v>
      </c>
      <c r="E1384" s="53">
        <v>66502.31</v>
      </c>
      <c r="F1384" s="48" t="s">
        <v>76</v>
      </c>
      <c r="G1384" s="48" t="s">
        <v>89</v>
      </c>
      <c r="H1384" s="48" t="s">
        <v>95</v>
      </c>
      <c r="I1384" s="48" t="s">
        <v>716</v>
      </c>
      <c r="J1384" s="51"/>
      <c r="K1384" s="51"/>
      <c r="L1384" s="48" t="s">
        <v>80</v>
      </c>
      <c r="M1384" s="48" t="s">
        <v>81</v>
      </c>
      <c r="N1384" s="48" t="s">
        <v>82</v>
      </c>
      <c r="O1384" s="48" t="s">
        <v>24</v>
      </c>
      <c r="P1384" s="48" t="s">
        <v>83</v>
      </c>
      <c r="Q1384" s="48" t="s">
        <v>25</v>
      </c>
      <c r="R1384" s="48" t="s">
        <v>91</v>
      </c>
      <c r="S1384" s="48" t="s">
        <v>92</v>
      </c>
      <c r="T1384" s="48" t="s">
        <v>93</v>
      </c>
      <c r="U1384" s="48" t="s">
        <v>92</v>
      </c>
      <c r="V1384" s="52"/>
    </row>
    <row r="1385" spans="1:22" ht="15" thickBot="1">
      <c r="A1385" s="48" t="s">
        <v>2466</v>
      </c>
      <c r="B1385" s="48" t="s">
        <v>20</v>
      </c>
      <c r="C1385" s="48" t="s">
        <v>195</v>
      </c>
      <c r="D1385" s="49" t="s">
        <v>75</v>
      </c>
      <c r="E1385" s="50">
        <v>0</v>
      </c>
      <c r="F1385" s="48" t="s">
        <v>76</v>
      </c>
      <c r="G1385" s="48" t="s">
        <v>89</v>
      </c>
      <c r="H1385" s="48" t="s">
        <v>113</v>
      </c>
      <c r="I1385" s="48" t="s">
        <v>79</v>
      </c>
      <c r="J1385" s="51"/>
      <c r="K1385" s="51"/>
      <c r="L1385" s="48" t="s">
        <v>80</v>
      </c>
      <c r="M1385" s="48" t="s">
        <v>81</v>
      </c>
      <c r="N1385" s="48" t="s">
        <v>82</v>
      </c>
      <c r="O1385" s="48" t="s">
        <v>24</v>
      </c>
      <c r="P1385" s="48" t="s">
        <v>83</v>
      </c>
      <c r="Q1385" s="48" t="s">
        <v>25</v>
      </c>
      <c r="R1385" s="48" t="s">
        <v>91</v>
      </c>
      <c r="S1385" s="48" t="s">
        <v>92</v>
      </c>
      <c r="T1385" s="48" t="s">
        <v>93</v>
      </c>
      <c r="U1385" s="48" t="s">
        <v>92</v>
      </c>
      <c r="V1385" s="52"/>
    </row>
    <row r="1386" spans="1:22" ht="15" thickBot="1">
      <c r="A1386" s="48" t="s">
        <v>2467</v>
      </c>
      <c r="B1386" s="48" t="s">
        <v>20</v>
      </c>
      <c r="C1386" s="48" t="s">
        <v>74</v>
      </c>
      <c r="D1386" s="49" t="s">
        <v>75</v>
      </c>
      <c r="E1386" s="50">
        <v>3600</v>
      </c>
      <c r="F1386" s="48" t="s">
        <v>76</v>
      </c>
      <c r="G1386" s="48" t="s">
        <v>1373</v>
      </c>
      <c r="H1386" s="48" t="s">
        <v>113</v>
      </c>
      <c r="I1386" s="48" t="s">
        <v>1374</v>
      </c>
      <c r="J1386" s="51"/>
      <c r="K1386" s="51"/>
      <c r="L1386" s="48" t="s">
        <v>80</v>
      </c>
      <c r="M1386" s="48" t="s">
        <v>81</v>
      </c>
      <c r="N1386" s="48" t="s">
        <v>82</v>
      </c>
      <c r="O1386" s="48" t="s">
        <v>24</v>
      </c>
      <c r="P1386" s="48" t="s">
        <v>83</v>
      </c>
      <c r="Q1386" s="48" t="s">
        <v>25</v>
      </c>
      <c r="R1386" s="48" t="s">
        <v>91</v>
      </c>
      <c r="S1386" s="48" t="s">
        <v>92</v>
      </c>
      <c r="T1386" s="48" t="s">
        <v>93</v>
      </c>
      <c r="U1386" s="48" t="s">
        <v>92</v>
      </c>
      <c r="V1386" s="52"/>
    </row>
    <row r="1387" spans="1:22" ht="15" thickBot="1">
      <c r="A1387" s="48" t="s">
        <v>1376</v>
      </c>
      <c r="B1387" s="48" t="s">
        <v>20</v>
      </c>
      <c r="C1387" s="48" t="s">
        <v>74</v>
      </c>
      <c r="D1387" s="49" t="s">
        <v>75</v>
      </c>
      <c r="E1387" s="53">
        <v>55678.14</v>
      </c>
      <c r="F1387" s="48" t="s">
        <v>118</v>
      </c>
      <c r="G1387" s="48" t="s">
        <v>119</v>
      </c>
      <c r="H1387" s="48" t="s">
        <v>95</v>
      </c>
      <c r="I1387" s="48" t="s">
        <v>105</v>
      </c>
      <c r="J1387" s="51"/>
      <c r="K1387" s="51"/>
      <c r="L1387" s="48" t="s">
        <v>80</v>
      </c>
      <c r="M1387" s="48" t="s">
        <v>81</v>
      </c>
      <c r="N1387" s="48" t="s">
        <v>82</v>
      </c>
      <c r="O1387" s="48" t="s">
        <v>24</v>
      </c>
      <c r="P1387" s="48" t="s">
        <v>83</v>
      </c>
      <c r="Q1387" s="48" t="s">
        <v>25</v>
      </c>
      <c r="R1387" s="48" t="s">
        <v>106</v>
      </c>
      <c r="S1387" s="48" t="s">
        <v>107</v>
      </c>
      <c r="T1387" s="48" t="s">
        <v>120</v>
      </c>
      <c r="U1387" s="48" t="s">
        <v>121</v>
      </c>
      <c r="V1387" s="52"/>
    </row>
    <row r="1388" spans="1:22" ht="15" thickBot="1">
      <c r="A1388" s="48" t="s">
        <v>2468</v>
      </c>
      <c r="B1388" s="48" t="s">
        <v>20</v>
      </c>
      <c r="C1388" s="48" t="s">
        <v>74</v>
      </c>
      <c r="D1388" s="49" t="s">
        <v>75</v>
      </c>
      <c r="E1388" s="53">
        <v>113446.77</v>
      </c>
      <c r="F1388" s="48" t="s">
        <v>118</v>
      </c>
      <c r="G1388" s="48" t="s">
        <v>119</v>
      </c>
      <c r="H1388" s="48" t="s">
        <v>113</v>
      </c>
      <c r="I1388" s="48" t="s">
        <v>105</v>
      </c>
      <c r="J1388" s="51"/>
      <c r="K1388" s="51"/>
      <c r="L1388" s="48" t="s">
        <v>80</v>
      </c>
      <c r="M1388" s="48" t="s">
        <v>81</v>
      </c>
      <c r="N1388" s="48" t="s">
        <v>82</v>
      </c>
      <c r="O1388" s="48" t="s">
        <v>24</v>
      </c>
      <c r="P1388" s="48" t="s">
        <v>83</v>
      </c>
      <c r="Q1388" s="48" t="s">
        <v>25</v>
      </c>
      <c r="R1388" s="48" t="s">
        <v>106</v>
      </c>
      <c r="S1388" s="48" t="s">
        <v>107</v>
      </c>
      <c r="T1388" s="48" t="s">
        <v>120</v>
      </c>
      <c r="U1388" s="48" t="s">
        <v>121</v>
      </c>
      <c r="V1388" s="52"/>
    </row>
    <row r="1389" spans="1:22" ht="15" thickBot="1">
      <c r="A1389" s="48" t="s">
        <v>2469</v>
      </c>
      <c r="B1389" s="48" t="s">
        <v>20</v>
      </c>
      <c r="C1389" s="48" t="s">
        <v>74</v>
      </c>
      <c r="D1389" s="49" t="s">
        <v>75</v>
      </c>
      <c r="E1389" s="50">
        <v>0</v>
      </c>
      <c r="F1389" s="48" t="s">
        <v>76</v>
      </c>
      <c r="G1389" s="48" t="s">
        <v>129</v>
      </c>
      <c r="H1389" s="48" t="s">
        <v>78</v>
      </c>
      <c r="I1389" s="48" t="s">
        <v>96</v>
      </c>
      <c r="J1389" s="51"/>
      <c r="K1389" s="51"/>
      <c r="L1389" s="48" t="s">
        <v>80</v>
      </c>
      <c r="M1389" s="48" t="s">
        <v>81</v>
      </c>
      <c r="N1389" s="48" t="s">
        <v>82</v>
      </c>
      <c r="O1389" s="48" t="s">
        <v>24</v>
      </c>
      <c r="P1389" s="48" t="s">
        <v>131</v>
      </c>
      <c r="Q1389" s="48" t="s">
        <v>31</v>
      </c>
      <c r="R1389" s="48" t="s">
        <v>132</v>
      </c>
      <c r="S1389" s="48" t="s">
        <v>133</v>
      </c>
      <c r="T1389" s="48" t="s">
        <v>134</v>
      </c>
      <c r="U1389" s="48" t="s">
        <v>133</v>
      </c>
      <c r="V1389" s="52"/>
    </row>
    <row r="1390" spans="1:22" ht="15" thickBot="1">
      <c r="A1390" s="48" t="s">
        <v>2470</v>
      </c>
      <c r="B1390" s="48" t="s">
        <v>20</v>
      </c>
      <c r="C1390" s="48" t="s">
        <v>74</v>
      </c>
      <c r="D1390" s="49" t="s">
        <v>75</v>
      </c>
      <c r="E1390" s="50">
        <v>0</v>
      </c>
      <c r="F1390" s="48" t="s">
        <v>76</v>
      </c>
      <c r="G1390" s="48" t="s">
        <v>129</v>
      </c>
      <c r="H1390" s="48" t="s">
        <v>998</v>
      </c>
      <c r="I1390" s="48" t="s">
        <v>79</v>
      </c>
      <c r="J1390" s="51"/>
      <c r="K1390" s="51"/>
      <c r="L1390" s="48" t="s">
        <v>80</v>
      </c>
      <c r="M1390" s="48" t="s">
        <v>81</v>
      </c>
      <c r="N1390" s="48" t="s">
        <v>82</v>
      </c>
      <c r="O1390" s="48" t="s">
        <v>24</v>
      </c>
      <c r="P1390" s="48" t="s">
        <v>131</v>
      </c>
      <c r="Q1390" s="48" t="s">
        <v>31</v>
      </c>
      <c r="R1390" s="48" t="s">
        <v>132</v>
      </c>
      <c r="S1390" s="48" t="s">
        <v>133</v>
      </c>
      <c r="T1390" s="48" t="s">
        <v>134</v>
      </c>
      <c r="U1390" s="48" t="s">
        <v>133</v>
      </c>
      <c r="V1390" s="52"/>
    </row>
    <row r="1391" spans="1:22" ht="15" thickBot="1">
      <c r="A1391" s="48" t="s">
        <v>1397</v>
      </c>
      <c r="B1391" s="48" t="s">
        <v>20</v>
      </c>
      <c r="C1391" s="48" t="s">
        <v>74</v>
      </c>
      <c r="D1391" s="49" t="s">
        <v>75</v>
      </c>
      <c r="E1391" s="53">
        <v>52432.92</v>
      </c>
      <c r="F1391" s="48" t="s">
        <v>76</v>
      </c>
      <c r="G1391" s="48" t="s">
        <v>1387</v>
      </c>
      <c r="H1391" s="48" t="s">
        <v>95</v>
      </c>
      <c r="I1391" s="48" t="s">
        <v>96</v>
      </c>
      <c r="J1391" s="51"/>
      <c r="K1391" s="51"/>
      <c r="L1391" s="48" t="s">
        <v>80</v>
      </c>
      <c r="M1391" s="48" t="s">
        <v>81</v>
      </c>
      <c r="N1391" s="48" t="s">
        <v>82</v>
      </c>
      <c r="O1391" s="48" t="s">
        <v>24</v>
      </c>
      <c r="P1391" s="48" t="s">
        <v>131</v>
      </c>
      <c r="Q1391" s="48" t="s">
        <v>31</v>
      </c>
      <c r="R1391" s="48" t="s">
        <v>1388</v>
      </c>
      <c r="S1391" s="48" t="s">
        <v>1074</v>
      </c>
      <c r="T1391" s="48" t="s">
        <v>1389</v>
      </c>
      <c r="U1391" s="48" t="s">
        <v>1074</v>
      </c>
      <c r="V1391" s="52"/>
    </row>
    <row r="1392" spans="1:22" ht="15" thickBot="1">
      <c r="A1392" s="48" t="s">
        <v>2471</v>
      </c>
      <c r="B1392" s="48" t="s">
        <v>20</v>
      </c>
      <c r="C1392" s="48" t="s">
        <v>74</v>
      </c>
      <c r="D1392" s="49" t="s">
        <v>75</v>
      </c>
      <c r="E1392" s="53">
        <v>8027.83</v>
      </c>
      <c r="F1392" s="48" t="s">
        <v>2472</v>
      </c>
      <c r="G1392" s="48" t="s">
        <v>2473</v>
      </c>
      <c r="H1392" s="48" t="s">
        <v>95</v>
      </c>
      <c r="I1392" s="48" t="s">
        <v>96</v>
      </c>
      <c r="J1392" s="51"/>
      <c r="K1392" s="51"/>
      <c r="L1392" s="48" t="s">
        <v>80</v>
      </c>
      <c r="M1392" s="48" t="s">
        <v>81</v>
      </c>
      <c r="N1392" s="48" t="s">
        <v>82</v>
      </c>
      <c r="O1392" s="48" t="s">
        <v>24</v>
      </c>
      <c r="P1392" s="48" t="s">
        <v>131</v>
      </c>
      <c r="Q1392" s="48" t="s">
        <v>31</v>
      </c>
      <c r="R1392" s="48" t="s">
        <v>1388</v>
      </c>
      <c r="S1392" s="48" t="s">
        <v>1074</v>
      </c>
      <c r="T1392" s="48" t="s">
        <v>1389</v>
      </c>
      <c r="U1392" s="48" t="s">
        <v>1074</v>
      </c>
      <c r="V1392" s="52"/>
    </row>
    <row r="1393" spans="1:22" ht="15" thickBot="1">
      <c r="A1393" s="48" t="s">
        <v>2474</v>
      </c>
      <c r="B1393" s="48" t="s">
        <v>20</v>
      </c>
      <c r="C1393" s="48" t="s">
        <v>74</v>
      </c>
      <c r="D1393" s="49" t="s">
        <v>75</v>
      </c>
      <c r="E1393" s="50">
        <v>0</v>
      </c>
      <c r="F1393" s="48" t="s">
        <v>1034</v>
      </c>
      <c r="G1393" s="48" t="s">
        <v>1392</v>
      </c>
      <c r="H1393" s="48" t="s">
        <v>150</v>
      </c>
      <c r="I1393" s="48" t="s">
        <v>105</v>
      </c>
      <c r="J1393" s="51"/>
      <c r="K1393" s="51"/>
      <c r="L1393" s="48" t="s">
        <v>80</v>
      </c>
      <c r="M1393" s="48" t="s">
        <v>81</v>
      </c>
      <c r="N1393" s="48" t="s">
        <v>82</v>
      </c>
      <c r="O1393" s="48" t="s">
        <v>24</v>
      </c>
      <c r="P1393" s="48" t="s">
        <v>131</v>
      </c>
      <c r="Q1393" s="48" t="s">
        <v>31</v>
      </c>
      <c r="R1393" s="48" t="s">
        <v>138</v>
      </c>
      <c r="S1393" s="48" t="s">
        <v>139</v>
      </c>
      <c r="T1393" s="48" t="s">
        <v>1393</v>
      </c>
      <c r="U1393" s="48" t="s">
        <v>1394</v>
      </c>
      <c r="V1393" s="52"/>
    </row>
    <row r="1394" spans="1:22" ht="15" thickBot="1">
      <c r="A1394" s="48" t="s">
        <v>2475</v>
      </c>
      <c r="B1394" s="48" t="s">
        <v>20</v>
      </c>
      <c r="C1394" s="48" t="s">
        <v>74</v>
      </c>
      <c r="D1394" s="49" t="s">
        <v>75</v>
      </c>
      <c r="E1394" s="50">
        <v>0</v>
      </c>
      <c r="F1394" s="48" t="s">
        <v>1399</v>
      </c>
      <c r="G1394" s="48" t="s">
        <v>1400</v>
      </c>
      <c r="H1394" s="48" t="s">
        <v>150</v>
      </c>
      <c r="I1394" s="48" t="s">
        <v>105</v>
      </c>
      <c r="J1394" s="51"/>
      <c r="K1394" s="51"/>
      <c r="L1394" s="48" t="s">
        <v>80</v>
      </c>
      <c r="M1394" s="48" t="s">
        <v>81</v>
      </c>
      <c r="N1394" s="48" t="s">
        <v>82</v>
      </c>
      <c r="O1394" s="48" t="s">
        <v>24</v>
      </c>
      <c r="P1394" s="48" t="s">
        <v>131</v>
      </c>
      <c r="Q1394" s="48" t="s">
        <v>31</v>
      </c>
      <c r="R1394" s="48" t="s">
        <v>138</v>
      </c>
      <c r="S1394" s="48" t="s">
        <v>139</v>
      </c>
      <c r="T1394" s="48" t="s">
        <v>1401</v>
      </c>
      <c r="U1394" s="48" t="s">
        <v>1402</v>
      </c>
      <c r="V1394" s="52"/>
    </row>
    <row r="1395" spans="1:22" ht="15" thickBot="1">
      <c r="A1395" s="48" t="s">
        <v>143</v>
      </c>
      <c r="B1395" s="48" t="s">
        <v>20</v>
      </c>
      <c r="C1395" s="48" t="s">
        <v>74</v>
      </c>
      <c r="D1395" s="49" t="s">
        <v>75</v>
      </c>
      <c r="E1395" s="53">
        <v>10767.04</v>
      </c>
      <c r="F1395" s="48" t="s">
        <v>1399</v>
      </c>
      <c r="G1395" s="48" t="s">
        <v>1400</v>
      </c>
      <c r="H1395" s="48" t="s">
        <v>95</v>
      </c>
      <c r="I1395" s="48" t="s">
        <v>105</v>
      </c>
      <c r="J1395" s="51"/>
      <c r="K1395" s="51"/>
      <c r="L1395" s="48" t="s">
        <v>80</v>
      </c>
      <c r="M1395" s="48" t="s">
        <v>81</v>
      </c>
      <c r="N1395" s="48" t="s">
        <v>82</v>
      </c>
      <c r="O1395" s="48" t="s">
        <v>24</v>
      </c>
      <c r="P1395" s="48" t="s">
        <v>131</v>
      </c>
      <c r="Q1395" s="48" t="s">
        <v>31</v>
      </c>
      <c r="R1395" s="48" t="s">
        <v>138</v>
      </c>
      <c r="S1395" s="48" t="s">
        <v>139</v>
      </c>
      <c r="T1395" s="48" t="s">
        <v>1401</v>
      </c>
      <c r="U1395" s="48" t="s">
        <v>1402</v>
      </c>
      <c r="V1395" s="52"/>
    </row>
    <row r="1396" spans="1:22" ht="15" thickBot="1">
      <c r="A1396" s="48" t="s">
        <v>143</v>
      </c>
      <c r="B1396" s="48" t="s">
        <v>20</v>
      </c>
      <c r="C1396" s="48" t="s">
        <v>74</v>
      </c>
      <c r="D1396" s="49" t="s">
        <v>75</v>
      </c>
      <c r="E1396" s="53">
        <v>6086.54</v>
      </c>
      <c r="F1396" s="48" t="s">
        <v>136</v>
      </c>
      <c r="G1396" s="48" t="s">
        <v>137</v>
      </c>
      <c r="H1396" s="48" t="s">
        <v>95</v>
      </c>
      <c r="I1396" s="48" t="s">
        <v>105</v>
      </c>
      <c r="J1396" s="51"/>
      <c r="K1396" s="51"/>
      <c r="L1396" s="48" t="s">
        <v>80</v>
      </c>
      <c r="M1396" s="48" t="s">
        <v>81</v>
      </c>
      <c r="N1396" s="48" t="s">
        <v>82</v>
      </c>
      <c r="O1396" s="48" t="s">
        <v>24</v>
      </c>
      <c r="P1396" s="48" t="s">
        <v>131</v>
      </c>
      <c r="Q1396" s="48" t="s">
        <v>31</v>
      </c>
      <c r="R1396" s="48" t="s">
        <v>138</v>
      </c>
      <c r="S1396" s="48" t="s">
        <v>139</v>
      </c>
      <c r="T1396" s="48" t="s">
        <v>140</v>
      </c>
      <c r="U1396" s="48" t="s">
        <v>141</v>
      </c>
      <c r="V1396" s="52"/>
    </row>
    <row r="1397" spans="1:22" ht="15" thickBot="1">
      <c r="A1397" s="48" t="s">
        <v>2476</v>
      </c>
      <c r="B1397" s="48" t="s">
        <v>20</v>
      </c>
      <c r="C1397" s="48" t="s">
        <v>74</v>
      </c>
      <c r="D1397" s="49" t="s">
        <v>75</v>
      </c>
      <c r="E1397" s="50">
        <v>0</v>
      </c>
      <c r="F1397" s="48" t="s">
        <v>136</v>
      </c>
      <c r="G1397" s="48" t="s">
        <v>137</v>
      </c>
      <c r="H1397" s="48" t="s">
        <v>125</v>
      </c>
      <c r="I1397" s="48" t="s">
        <v>105</v>
      </c>
      <c r="J1397" s="51"/>
      <c r="K1397" s="51"/>
      <c r="L1397" s="48" t="s">
        <v>80</v>
      </c>
      <c r="M1397" s="48" t="s">
        <v>81</v>
      </c>
      <c r="N1397" s="48" t="s">
        <v>82</v>
      </c>
      <c r="O1397" s="48" t="s">
        <v>24</v>
      </c>
      <c r="P1397" s="48" t="s">
        <v>131</v>
      </c>
      <c r="Q1397" s="48" t="s">
        <v>31</v>
      </c>
      <c r="R1397" s="48" t="s">
        <v>138</v>
      </c>
      <c r="S1397" s="48" t="s">
        <v>139</v>
      </c>
      <c r="T1397" s="48" t="s">
        <v>140</v>
      </c>
      <c r="U1397" s="48" t="s">
        <v>141</v>
      </c>
      <c r="V1397" s="52"/>
    </row>
    <row r="1398" spans="1:22" ht="15" thickBot="1">
      <c r="A1398" s="48" t="s">
        <v>2477</v>
      </c>
      <c r="B1398" s="48" t="s">
        <v>20</v>
      </c>
      <c r="C1398" s="48" t="s">
        <v>74</v>
      </c>
      <c r="D1398" s="49" t="s">
        <v>75</v>
      </c>
      <c r="E1398" s="50">
        <v>0</v>
      </c>
      <c r="F1398" s="48" t="s">
        <v>144</v>
      </c>
      <c r="G1398" s="48" t="s">
        <v>145</v>
      </c>
      <c r="H1398" s="48" t="s">
        <v>125</v>
      </c>
      <c r="I1398" s="48" t="s">
        <v>105</v>
      </c>
      <c r="J1398" s="48" t="s">
        <v>146</v>
      </c>
      <c r="K1398" s="51"/>
      <c r="L1398" s="48" t="s">
        <v>80</v>
      </c>
      <c r="M1398" s="48" t="s">
        <v>81</v>
      </c>
      <c r="N1398" s="48" t="s">
        <v>82</v>
      </c>
      <c r="O1398" s="48" t="s">
        <v>24</v>
      </c>
      <c r="P1398" s="48" t="s">
        <v>131</v>
      </c>
      <c r="Q1398" s="48" t="s">
        <v>31</v>
      </c>
      <c r="R1398" s="48" t="s">
        <v>138</v>
      </c>
      <c r="S1398" s="48" t="s">
        <v>139</v>
      </c>
      <c r="T1398" s="48" t="s">
        <v>147</v>
      </c>
      <c r="U1398" s="48" t="s">
        <v>148</v>
      </c>
      <c r="V1398" s="52"/>
    </row>
    <row r="1399" spans="1:22" ht="15" thickBot="1">
      <c r="A1399" s="48" t="s">
        <v>2478</v>
      </c>
      <c r="B1399" s="48" t="s">
        <v>20</v>
      </c>
      <c r="C1399" s="48" t="s">
        <v>74</v>
      </c>
      <c r="D1399" s="49" t="s">
        <v>75</v>
      </c>
      <c r="E1399" s="50">
        <v>0</v>
      </c>
      <c r="F1399" s="48" t="s">
        <v>144</v>
      </c>
      <c r="G1399" s="48" t="s">
        <v>145</v>
      </c>
      <c r="H1399" s="48" t="s">
        <v>150</v>
      </c>
      <c r="I1399" s="48" t="s">
        <v>105</v>
      </c>
      <c r="J1399" s="51"/>
      <c r="K1399" s="51"/>
      <c r="L1399" s="48" t="s">
        <v>80</v>
      </c>
      <c r="M1399" s="48" t="s">
        <v>81</v>
      </c>
      <c r="N1399" s="48" t="s">
        <v>82</v>
      </c>
      <c r="O1399" s="48" t="s">
        <v>24</v>
      </c>
      <c r="P1399" s="48" t="s">
        <v>131</v>
      </c>
      <c r="Q1399" s="48" t="s">
        <v>31</v>
      </c>
      <c r="R1399" s="48" t="s">
        <v>138</v>
      </c>
      <c r="S1399" s="48" t="s">
        <v>139</v>
      </c>
      <c r="T1399" s="48" t="s">
        <v>147</v>
      </c>
      <c r="U1399" s="48" t="s">
        <v>148</v>
      </c>
      <c r="V1399" s="52"/>
    </row>
    <row r="1400" spans="1:22" ht="15" thickBot="1">
      <c r="A1400" s="48" t="s">
        <v>142</v>
      </c>
      <c r="B1400" s="48" t="s">
        <v>20</v>
      </c>
      <c r="C1400" s="48" t="s">
        <v>74</v>
      </c>
      <c r="D1400" s="49" t="s">
        <v>75</v>
      </c>
      <c r="E1400" s="53">
        <v>4077.56</v>
      </c>
      <c r="F1400" s="48" t="s">
        <v>1408</v>
      </c>
      <c r="G1400" s="48" t="s">
        <v>1409</v>
      </c>
      <c r="H1400" s="48" t="s">
        <v>113</v>
      </c>
      <c r="I1400" s="48" t="s">
        <v>105</v>
      </c>
      <c r="J1400" s="51"/>
      <c r="K1400" s="51"/>
      <c r="L1400" s="48" t="s">
        <v>80</v>
      </c>
      <c r="M1400" s="48" t="s">
        <v>81</v>
      </c>
      <c r="N1400" s="48" t="s">
        <v>82</v>
      </c>
      <c r="O1400" s="48" t="s">
        <v>24</v>
      </c>
      <c r="P1400" s="48" t="s">
        <v>131</v>
      </c>
      <c r="Q1400" s="48" t="s">
        <v>31</v>
      </c>
      <c r="R1400" s="48" t="s">
        <v>138</v>
      </c>
      <c r="S1400" s="48" t="s">
        <v>139</v>
      </c>
      <c r="T1400" s="48" t="s">
        <v>147</v>
      </c>
      <c r="U1400" s="48" t="s">
        <v>148</v>
      </c>
      <c r="V1400" s="52"/>
    </row>
    <row r="1401" spans="1:22" ht="15" thickBot="1">
      <c r="A1401" s="48" t="s">
        <v>1398</v>
      </c>
      <c r="B1401" s="48" t="s">
        <v>20</v>
      </c>
      <c r="C1401" s="48" t="s">
        <v>74</v>
      </c>
      <c r="D1401" s="49" t="s">
        <v>75</v>
      </c>
      <c r="E1401" s="53">
        <v>9721.25</v>
      </c>
      <c r="F1401" s="48" t="s">
        <v>153</v>
      </c>
      <c r="G1401" s="48" t="s">
        <v>2000</v>
      </c>
      <c r="H1401" s="48" t="s">
        <v>113</v>
      </c>
      <c r="I1401" s="48" t="s">
        <v>105</v>
      </c>
      <c r="J1401" s="51"/>
      <c r="K1401" s="51"/>
      <c r="L1401" s="48" t="s">
        <v>80</v>
      </c>
      <c r="M1401" s="48" t="s">
        <v>81</v>
      </c>
      <c r="N1401" s="48" t="s">
        <v>82</v>
      </c>
      <c r="O1401" s="48" t="s">
        <v>24</v>
      </c>
      <c r="P1401" s="48" t="s">
        <v>131</v>
      </c>
      <c r="Q1401" s="48" t="s">
        <v>31</v>
      </c>
      <c r="R1401" s="48" t="s">
        <v>138</v>
      </c>
      <c r="S1401" s="48" t="s">
        <v>139</v>
      </c>
      <c r="T1401" s="48" t="s">
        <v>147</v>
      </c>
      <c r="U1401" s="48" t="s">
        <v>148</v>
      </c>
      <c r="V1401" s="52"/>
    </row>
    <row r="1402" spans="1:22" ht="15" thickBot="1">
      <c r="A1402" s="48" t="s">
        <v>142</v>
      </c>
      <c r="B1402" s="48" t="s">
        <v>20</v>
      </c>
      <c r="C1402" s="48" t="s">
        <v>74</v>
      </c>
      <c r="D1402" s="49" t="s">
        <v>75</v>
      </c>
      <c r="E1402" s="53">
        <v>13956.36</v>
      </c>
      <c r="F1402" s="48" t="s">
        <v>153</v>
      </c>
      <c r="G1402" s="48" t="s">
        <v>2000</v>
      </c>
      <c r="H1402" s="48" t="s">
        <v>113</v>
      </c>
      <c r="I1402" s="48" t="s">
        <v>105</v>
      </c>
      <c r="J1402" s="51"/>
      <c r="K1402" s="51"/>
      <c r="L1402" s="48" t="s">
        <v>80</v>
      </c>
      <c r="M1402" s="48" t="s">
        <v>81</v>
      </c>
      <c r="N1402" s="48" t="s">
        <v>82</v>
      </c>
      <c r="O1402" s="48" t="s">
        <v>24</v>
      </c>
      <c r="P1402" s="48" t="s">
        <v>131</v>
      </c>
      <c r="Q1402" s="48" t="s">
        <v>31</v>
      </c>
      <c r="R1402" s="48" t="s">
        <v>138</v>
      </c>
      <c r="S1402" s="48" t="s">
        <v>139</v>
      </c>
      <c r="T1402" s="48" t="s">
        <v>147</v>
      </c>
      <c r="U1402" s="48" t="s">
        <v>148</v>
      </c>
      <c r="V1402" s="52"/>
    </row>
    <row r="1403" spans="1:22" ht="15" thickBot="1">
      <c r="A1403" s="48" t="s">
        <v>2479</v>
      </c>
      <c r="B1403" s="48" t="s">
        <v>20</v>
      </c>
      <c r="C1403" s="48" t="s">
        <v>74</v>
      </c>
      <c r="D1403" s="49" t="s">
        <v>75</v>
      </c>
      <c r="E1403" s="50">
        <v>0</v>
      </c>
      <c r="F1403" s="48" t="s">
        <v>156</v>
      </c>
      <c r="G1403" s="48" t="s">
        <v>157</v>
      </c>
      <c r="H1403" s="48" t="s">
        <v>150</v>
      </c>
      <c r="I1403" s="48" t="s">
        <v>105</v>
      </c>
      <c r="J1403" s="51"/>
      <c r="K1403" s="51"/>
      <c r="L1403" s="48" t="s">
        <v>80</v>
      </c>
      <c r="M1403" s="48" t="s">
        <v>81</v>
      </c>
      <c r="N1403" s="48" t="s">
        <v>82</v>
      </c>
      <c r="O1403" s="48" t="s">
        <v>24</v>
      </c>
      <c r="P1403" s="48" t="s">
        <v>131</v>
      </c>
      <c r="Q1403" s="48" t="s">
        <v>31</v>
      </c>
      <c r="R1403" s="48" t="s">
        <v>138</v>
      </c>
      <c r="S1403" s="48" t="s">
        <v>139</v>
      </c>
      <c r="T1403" s="48" t="s">
        <v>158</v>
      </c>
      <c r="U1403" s="48" t="s">
        <v>159</v>
      </c>
      <c r="V1403" s="52"/>
    </row>
    <row r="1404" spans="1:22" ht="15" thickBot="1">
      <c r="A1404" s="48" t="s">
        <v>2480</v>
      </c>
      <c r="B1404" s="48" t="s">
        <v>20</v>
      </c>
      <c r="C1404" s="48" t="s">
        <v>74</v>
      </c>
      <c r="D1404" s="49" t="s">
        <v>75</v>
      </c>
      <c r="E1404" s="50">
        <v>0</v>
      </c>
      <c r="F1404" s="48" t="s">
        <v>156</v>
      </c>
      <c r="G1404" s="48" t="s">
        <v>157</v>
      </c>
      <c r="H1404" s="48" t="s">
        <v>150</v>
      </c>
      <c r="I1404" s="48" t="s">
        <v>105</v>
      </c>
      <c r="J1404" s="51"/>
      <c r="K1404" s="51"/>
      <c r="L1404" s="48" t="s">
        <v>80</v>
      </c>
      <c r="M1404" s="48" t="s">
        <v>81</v>
      </c>
      <c r="N1404" s="48" t="s">
        <v>82</v>
      </c>
      <c r="O1404" s="48" t="s">
        <v>24</v>
      </c>
      <c r="P1404" s="48" t="s">
        <v>131</v>
      </c>
      <c r="Q1404" s="48" t="s">
        <v>31</v>
      </c>
      <c r="R1404" s="48" t="s">
        <v>138</v>
      </c>
      <c r="S1404" s="48" t="s">
        <v>139</v>
      </c>
      <c r="T1404" s="48" t="s">
        <v>158</v>
      </c>
      <c r="U1404" s="48" t="s">
        <v>159</v>
      </c>
      <c r="V1404" s="52"/>
    </row>
    <row r="1405" spans="1:22" ht="15" thickBot="1">
      <c r="A1405" s="48" t="s">
        <v>2481</v>
      </c>
      <c r="B1405" s="48" t="s">
        <v>20</v>
      </c>
      <c r="C1405" s="48" t="s">
        <v>74</v>
      </c>
      <c r="D1405" s="49" t="s">
        <v>75</v>
      </c>
      <c r="E1405" s="50">
        <v>0</v>
      </c>
      <c r="F1405" s="48" t="s">
        <v>156</v>
      </c>
      <c r="G1405" s="48" t="s">
        <v>157</v>
      </c>
      <c r="H1405" s="48" t="s">
        <v>150</v>
      </c>
      <c r="I1405" s="48" t="s">
        <v>105</v>
      </c>
      <c r="J1405" s="51"/>
      <c r="K1405" s="51"/>
      <c r="L1405" s="48" t="s">
        <v>80</v>
      </c>
      <c r="M1405" s="48" t="s">
        <v>81</v>
      </c>
      <c r="N1405" s="48" t="s">
        <v>82</v>
      </c>
      <c r="O1405" s="48" t="s">
        <v>24</v>
      </c>
      <c r="P1405" s="48" t="s">
        <v>131</v>
      </c>
      <c r="Q1405" s="48" t="s">
        <v>31</v>
      </c>
      <c r="R1405" s="48" t="s">
        <v>138</v>
      </c>
      <c r="S1405" s="48" t="s">
        <v>139</v>
      </c>
      <c r="T1405" s="48" t="s">
        <v>158</v>
      </c>
      <c r="U1405" s="48" t="s">
        <v>159</v>
      </c>
      <c r="V1405" s="52"/>
    </row>
    <row r="1406" spans="1:22" ht="15" thickBot="1">
      <c r="A1406" s="48" t="s">
        <v>2482</v>
      </c>
      <c r="B1406" s="48" t="s">
        <v>20</v>
      </c>
      <c r="C1406" s="48" t="s">
        <v>74</v>
      </c>
      <c r="D1406" s="49" t="s">
        <v>75</v>
      </c>
      <c r="E1406" s="53">
        <v>171802.86</v>
      </c>
      <c r="F1406" s="48" t="s">
        <v>1415</v>
      </c>
      <c r="G1406" s="48" t="s">
        <v>1416</v>
      </c>
      <c r="H1406" s="48" t="s">
        <v>78</v>
      </c>
      <c r="I1406" s="48" t="s">
        <v>105</v>
      </c>
      <c r="J1406" s="51"/>
      <c r="K1406" s="51"/>
      <c r="L1406" s="48" t="s">
        <v>80</v>
      </c>
      <c r="M1406" s="48" t="s">
        <v>81</v>
      </c>
      <c r="N1406" s="48" t="s">
        <v>82</v>
      </c>
      <c r="O1406" s="48" t="s">
        <v>24</v>
      </c>
      <c r="P1406" s="48" t="s">
        <v>131</v>
      </c>
      <c r="Q1406" s="48" t="s">
        <v>31</v>
      </c>
      <c r="R1406" s="48" t="s">
        <v>138</v>
      </c>
      <c r="S1406" s="48" t="s">
        <v>139</v>
      </c>
      <c r="T1406" s="48" t="s">
        <v>167</v>
      </c>
      <c r="U1406" s="48" t="s">
        <v>168</v>
      </c>
      <c r="V1406" s="52"/>
    </row>
    <row r="1407" spans="1:22" ht="15" thickBot="1">
      <c r="A1407" s="48" t="s">
        <v>2483</v>
      </c>
      <c r="B1407" s="48" t="s">
        <v>20</v>
      </c>
      <c r="C1407" s="48" t="s">
        <v>74</v>
      </c>
      <c r="D1407" s="49" t="s">
        <v>75</v>
      </c>
      <c r="E1407" s="53">
        <v>113446.77</v>
      </c>
      <c r="F1407" s="48" t="s">
        <v>165</v>
      </c>
      <c r="G1407" s="48" t="s">
        <v>170</v>
      </c>
      <c r="H1407" s="48" t="s">
        <v>113</v>
      </c>
      <c r="I1407" s="48" t="s">
        <v>105</v>
      </c>
      <c r="J1407" s="51"/>
      <c r="K1407" s="51"/>
      <c r="L1407" s="48" t="s">
        <v>80</v>
      </c>
      <c r="M1407" s="48" t="s">
        <v>81</v>
      </c>
      <c r="N1407" s="48" t="s">
        <v>82</v>
      </c>
      <c r="O1407" s="48" t="s">
        <v>24</v>
      </c>
      <c r="P1407" s="48" t="s">
        <v>131</v>
      </c>
      <c r="Q1407" s="48" t="s">
        <v>31</v>
      </c>
      <c r="R1407" s="48" t="s">
        <v>138</v>
      </c>
      <c r="S1407" s="48" t="s">
        <v>139</v>
      </c>
      <c r="T1407" s="48" t="s">
        <v>167</v>
      </c>
      <c r="U1407" s="48" t="s">
        <v>168</v>
      </c>
      <c r="V1407" s="52"/>
    </row>
    <row r="1408" spans="1:22" ht="15" thickBot="1">
      <c r="A1408" s="48" t="s">
        <v>1921</v>
      </c>
      <c r="B1408" s="48" t="s">
        <v>20</v>
      </c>
      <c r="C1408" s="48" t="s">
        <v>74</v>
      </c>
      <c r="D1408" s="49" t="s">
        <v>75</v>
      </c>
      <c r="E1408" s="53">
        <v>64100.98</v>
      </c>
      <c r="F1408" s="48" t="s">
        <v>606</v>
      </c>
      <c r="G1408" s="48" t="s">
        <v>2484</v>
      </c>
      <c r="H1408" s="48" t="s">
        <v>78</v>
      </c>
      <c r="I1408" s="48" t="s">
        <v>105</v>
      </c>
      <c r="J1408" s="51"/>
      <c r="K1408" s="51"/>
      <c r="L1408" s="48" t="s">
        <v>80</v>
      </c>
      <c r="M1408" s="48" t="s">
        <v>81</v>
      </c>
      <c r="N1408" s="48" t="s">
        <v>82</v>
      </c>
      <c r="O1408" s="48" t="s">
        <v>24</v>
      </c>
      <c r="P1408" s="48" t="s">
        <v>131</v>
      </c>
      <c r="Q1408" s="48" t="s">
        <v>31</v>
      </c>
      <c r="R1408" s="48" t="s">
        <v>138</v>
      </c>
      <c r="S1408" s="48" t="s">
        <v>139</v>
      </c>
      <c r="T1408" s="48" t="s">
        <v>178</v>
      </c>
      <c r="U1408" s="48" t="s">
        <v>179</v>
      </c>
      <c r="V1408" s="52"/>
    </row>
    <row r="1409" spans="1:22" ht="15" thickBot="1">
      <c r="A1409" s="48" t="s">
        <v>2485</v>
      </c>
      <c r="B1409" s="48" t="s">
        <v>20</v>
      </c>
      <c r="C1409" s="48" t="s">
        <v>74</v>
      </c>
      <c r="D1409" s="49" t="s">
        <v>75</v>
      </c>
      <c r="E1409" s="53">
        <v>79097.33</v>
      </c>
      <c r="F1409" s="48" t="s">
        <v>76</v>
      </c>
      <c r="G1409" s="48" t="s">
        <v>196</v>
      </c>
      <c r="H1409" s="48" t="s">
        <v>95</v>
      </c>
      <c r="I1409" s="48" t="s">
        <v>187</v>
      </c>
      <c r="J1409" s="51"/>
      <c r="K1409" s="51"/>
      <c r="L1409" s="48" t="s">
        <v>80</v>
      </c>
      <c r="M1409" s="48" t="s">
        <v>81</v>
      </c>
      <c r="N1409" s="48" t="s">
        <v>82</v>
      </c>
      <c r="O1409" s="48" t="s">
        <v>24</v>
      </c>
      <c r="P1409" s="48" t="s">
        <v>188</v>
      </c>
      <c r="Q1409" s="48" t="s">
        <v>26</v>
      </c>
      <c r="R1409" s="48" t="s">
        <v>197</v>
      </c>
      <c r="S1409" s="48" t="s">
        <v>198</v>
      </c>
      <c r="T1409" s="48" t="s">
        <v>199</v>
      </c>
      <c r="U1409" s="48" t="s">
        <v>198</v>
      </c>
      <c r="V1409" s="52"/>
    </row>
    <row r="1410" spans="1:22" ht="15" thickBot="1">
      <c r="A1410" s="48" t="s">
        <v>2486</v>
      </c>
      <c r="B1410" s="48" t="s">
        <v>20</v>
      </c>
      <c r="C1410" s="48" t="s">
        <v>74</v>
      </c>
      <c r="D1410" s="49" t="s">
        <v>75</v>
      </c>
      <c r="E1410" s="50">
        <v>0</v>
      </c>
      <c r="F1410" s="48" t="s">
        <v>76</v>
      </c>
      <c r="G1410" s="48" t="s">
        <v>2016</v>
      </c>
      <c r="H1410" s="48" t="s">
        <v>113</v>
      </c>
      <c r="I1410" s="48" t="s">
        <v>187</v>
      </c>
      <c r="J1410" s="51"/>
      <c r="K1410" s="51"/>
      <c r="L1410" s="48" t="s">
        <v>80</v>
      </c>
      <c r="M1410" s="48" t="s">
        <v>81</v>
      </c>
      <c r="N1410" s="48" t="s">
        <v>82</v>
      </c>
      <c r="O1410" s="48" t="s">
        <v>24</v>
      </c>
      <c r="P1410" s="48" t="s">
        <v>188</v>
      </c>
      <c r="Q1410" s="48" t="s">
        <v>26</v>
      </c>
      <c r="R1410" s="48" t="s">
        <v>197</v>
      </c>
      <c r="S1410" s="48" t="s">
        <v>198</v>
      </c>
      <c r="T1410" s="48" t="s">
        <v>199</v>
      </c>
      <c r="U1410" s="48" t="s">
        <v>198</v>
      </c>
      <c r="V1410" s="52"/>
    </row>
    <row r="1411" spans="1:22" ht="15" thickBot="1">
      <c r="A1411" s="48" t="s">
        <v>2487</v>
      </c>
      <c r="B1411" s="48" t="s">
        <v>20</v>
      </c>
      <c r="C1411" s="48" t="s">
        <v>74</v>
      </c>
      <c r="D1411" s="49" t="s">
        <v>75</v>
      </c>
      <c r="E1411" s="53">
        <v>134692.17000000001</v>
      </c>
      <c r="F1411" s="48" t="s">
        <v>76</v>
      </c>
      <c r="G1411" s="48" t="s">
        <v>2488</v>
      </c>
      <c r="H1411" s="48" t="s">
        <v>113</v>
      </c>
      <c r="I1411" s="48" t="s">
        <v>187</v>
      </c>
      <c r="J1411" s="51"/>
      <c r="K1411" s="51"/>
      <c r="L1411" s="48" t="s">
        <v>80</v>
      </c>
      <c r="M1411" s="48" t="s">
        <v>81</v>
      </c>
      <c r="N1411" s="48" t="s">
        <v>82</v>
      </c>
      <c r="O1411" s="48" t="s">
        <v>24</v>
      </c>
      <c r="P1411" s="48" t="s">
        <v>188</v>
      </c>
      <c r="Q1411" s="48" t="s">
        <v>26</v>
      </c>
      <c r="R1411" s="48" t="s">
        <v>197</v>
      </c>
      <c r="S1411" s="48" t="s">
        <v>198</v>
      </c>
      <c r="T1411" s="48" t="s">
        <v>2489</v>
      </c>
      <c r="U1411" s="48" t="s">
        <v>2490</v>
      </c>
      <c r="V1411" s="52"/>
    </row>
    <row r="1412" spans="1:22" ht="15" thickBot="1">
      <c r="A1412" s="48" t="s">
        <v>2491</v>
      </c>
      <c r="B1412" s="48" t="s">
        <v>20</v>
      </c>
      <c r="C1412" s="48" t="s">
        <v>74</v>
      </c>
      <c r="D1412" s="49" t="s">
        <v>75</v>
      </c>
      <c r="E1412" s="53">
        <v>60283.64</v>
      </c>
      <c r="F1412" s="48" t="s">
        <v>76</v>
      </c>
      <c r="G1412" s="48" t="s">
        <v>2488</v>
      </c>
      <c r="H1412" s="48" t="s">
        <v>95</v>
      </c>
      <c r="I1412" s="48" t="s">
        <v>187</v>
      </c>
      <c r="J1412" s="51"/>
      <c r="K1412" s="51"/>
      <c r="L1412" s="48" t="s">
        <v>80</v>
      </c>
      <c r="M1412" s="48" t="s">
        <v>81</v>
      </c>
      <c r="N1412" s="48" t="s">
        <v>82</v>
      </c>
      <c r="O1412" s="48" t="s">
        <v>24</v>
      </c>
      <c r="P1412" s="48" t="s">
        <v>188</v>
      </c>
      <c r="Q1412" s="48" t="s">
        <v>26</v>
      </c>
      <c r="R1412" s="48" t="s">
        <v>197</v>
      </c>
      <c r="S1412" s="48" t="s">
        <v>198</v>
      </c>
      <c r="T1412" s="48" t="s">
        <v>2489</v>
      </c>
      <c r="U1412" s="48" t="s">
        <v>2490</v>
      </c>
      <c r="V1412" s="52"/>
    </row>
    <row r="1413" spans="1:22" ht="15" thickBot="1">
      <c r="A1413" s="48" t="s">
        <v>2492</v>
      </c>
      <c r="B1413" s="48" t="s">
        <v>20</v>
      </c>
      <c r="C1413" s="48" t="s">
        <v>74</v>
      </c>
      <c r="D1413" s="49" t="s">
        <v>75</v>
      </c>
      <c r="E1413" s="53">
        <v>155737.56</v>
      </c>
      <c r="F1413" s="48" t="s">
        <v>76</v>
      </c>
      <c r="G1413" s="48" t="s">
        <v>1423</v>
      </c>
      <c r="H1413" s="48" t="s">
        <v>113</v>
      </c>
      <c r="I1413" s="48" t="s">
        <v>1424</v>
      </c>
      <c r="J1413" s="51"/>
      <c r="K1413" s="51"/>
      <c r="L1413" s="48" t="s">
        <v>80</v>
      </c>
      <c r="M1413" s="48" t="s">
        <v>81</v>
      </c>
      <c r="N1413" s="48" t="s">
        <v>82</v>
      </c>
      <c r="O1413" s="48" t="s">
        <v>24</v>
      </c>
      <c r="P1413" s="48" t="s">
        <v>188</v>
      </c>
      <c r="Q1413" s="48" t="s">
        <v>26</v>
      </c>
      <c r="R1413" s="48" t="s">
        <v>1425</v>
      </c>
      <c r="S1413" s="48" t="s">
        <v>1426</v>
      </c>
      <c r="T1413" s="48" t="s">
        <v>1427</v>
      </c>
      <c r="U1413" s="48" t="s">
        <v>1426</v>
      </c>
      <c r="V1413" s="52"/>
    </row>
    <row r="1414" spans="1:22" ht="15" thickBot="1">
      <c r="A1414" s="48" t="s">
        <v>2493</v>
      </c>
      <c r="B1414" s="48" t="s">
        <v>20</v>
      </c>
      <c r="C1414" s="48" t="s">
        <v>74</v>
      </c>
      <c r="D1414" s="49" t="s">
        <v>75</v>
      </c>
      <c r="E1414" s="53">
        <v>225152.13</v>
      </c>
      <c r="F1414" s="48" t="s">
        <v>76</v>
      </c>
      <c r="G1414" s="48" t="s">
        <v>213</v>
      </c>
      <c r="H1414" s="48" t="s">
        <v>113</v>
      </c>
      <c r="I1414" s="48" t="s">
        <v>214</v>
      </c>
      <c r="J1414" s="51"/>
      <c r="K1414" s="51"/>
      <c r="L1414" s="48" t="s">
        <v>80</v>
      </c>
      <c r="M1414" s="48" t="s">
        <v>81</v>
      </c>
      <c r="N1414" s="48" t="s">
        <v>82</v>
      </c>
      <c r="O1414" s="48" t="s">
        <v>24</v>
      </c>
      <c r="P1414" s="48" t="s">
        <v>215</v>
      </c>
      <c r="Q1414" s="48" t="s">
        <v>29</v>
      </c>
      <c r="R1414" s="48" t="s">
        <v>216</v>
      </c>
      <c r="S1414" s="48" t="s">
        <v>29</v>
      </c>
      <c r="T1414" s="48" t="s">
        <v>217</v>
      </c>
      <c r="U1414" s="48" t="s">
        <v>29</v>
      </c>
      <c r="V1414" s="52"/>
    </row>
    <row r="1415" spans="1:22" ht="15" thickBot="1">
      <c r="A1415" s="48" t="s">
        <v>2494</v>
      </c>
      <c r="B1415" s="48" t="s">
        <v>20</v>
      </c>
      <c r="C1415" s="48" t="s">
        <v>74</v>
      </c>
      <c r="D1415" s="49" t="s">
        <v>75</v>
      </c>
      <c r="E1415" s="53">
        <v>137895.26</v>
      </c>
      <c r="F1415" s="48" t="s">
        <v>76</v>
      </c>
      <c r="G1415" s="48" t="s">
        <v>213</v>
      </c>
      <c r="H1415" s="48" t="s">
        <v>113</v>
      </c>
      <c r="I1415" s="48" t="s">
        <v>214</v>
      </c>
      <c r="J1415" s="51"/>
      <c r="K1415" s="51"/>
      <c r="L1415" s="48" t="s">
        <v>80</v>
      </c>
      <c r="M1415" s="48" t="s">
        <v>81</v>
      </c>
      <c r="N1415" s="48" t="s">
        <v>82</v>
      </c>
      <c r="O1415" s="48" t="s">
        <v>24</v>
      </c>
      <c r="P1415" s="48" t="s">
        <v>215</v>
      </c>
      <c r="Q1415" s="48" t="s">
        <v>29</v>
      </c>
      <c r="R1415" s="48" t="s">
        <v>216</v>
      </c>
      <c r="S1415" s="48" t="s">
        <v>29</v>
      </c>
      <c r="T1415" s="48" t="s">
        <v>217</v>
      </c>
      <c r="U1415" s="48" t="s">
        <v>29</v>
      </c>
      <c r="V1415" s="52"/>
    </row>
    <row r="1416" spans="1:22" ht="15" thickBot="1">
      <c r="A1416" s="48" t="s">
        <v>2495</v>
      </c>
      <c r="B1416" s="48" t="s">
        <v>20</v>
      </c>
      <c r="C1416" s="48" t="s">
        <v>74</v>
      </c>
      <c r="D1416" s="49" t="s">
        <v>75</v>
      </c>
      <c r="E1416" s="50">
        <v>159631</v>
      </c>
      <c r="F1416" s="48" t="s">
        <v>76</v>
      </c>
      <c r="G1416" s="48" t="s">
        <v>2496</v>
      </c>
      <c r="H1416" s="48" t="s">
        <v>113</v>
      </c>
      <c r="I1416" s="48" t="s">
        <v>214</v>
      </c>
      <c r="J1416" s="51"/>
      <c r="K1416" s="51"/>
      <c r="L1416" s="48" t="s">
        <v>80</v>
      </c>
      <c r="M1416" s="48" t="s">
        <v>81</v>
      </c>
      <c r="N1416" s="48" t="s">
        <v>82</v>
      </c>
      <c r="O1416" s="48" t="s">
        <v>24</v>
      </c>
      <c r="P1416" s="48" t="s">
        <v>215</v>
      </c>
      <c r="Q1416" s="48" t="s">
        <v>29</v>
      </c>
      <c r="R1416" s="48" t="s">
        <v>2497</v>
      </c>
      <c r="S1416" s="48" t="s">
        <v>2498</v>
      </c>
      <c r="T1416" s="48" t="s">
        <v>2499</v>
      </c>
      <c r="U1416" s="48" t="s">
        <v>2498</v>
      </c>
      <c r="V1416" s="52"/>
    </row>
    <row r="1417" spans="1:22" ht="15" thickBot="1">
      <c r="A1417" s="48" t="s">
        <v>2500</v>
      </c>
      <c r="B1417" s="48" t="s">
        <v>20</v>
      </c>
      <c r="C1417" s="48" t="s">
        <v>74</v>
      </c>
      <c r="D1417" s="49" t="s">
        <v>75</v>
      </c>
      <c r="E1417" s="53">
        <v>98781.82</v>
      </c>
      <c r="F1417" s="48" t="s">
        <v>76</v>
      </c>
      <c r="G1417" s="48" t="s">
        <v>219</v>
      </c>
      <c r="H1417" s="48" t="s">
        <v>95</v>
      </c>
      <c r="I1417" s="48" t="s">
        <v>214</v>
      </c>
      <c r="J1417" s="51"/>
      <c r="K1417" s="51"/>
      <c r="L1417" s="48" t="s">
        <v>80</v>
      </c>
      <c r="M1417" s="48" t="s">
        <v>81</v>
      </c>
      <c r="N1417" s="48" t="s">
        <v>82</v>
      </c>
      <c r="O1417" s="48" t="s">
        <v>24</v>
      </c>
      <c r="P1417" s="48" t="s">
        <v>215</v>
      </c>
      <c r="Q1417" s="48" t="s">
        <v>29</v>
      </c>
      <c r="R1417" s="48" t="s">
        <v>220</v>
      </c>
      <c r="S1417" s="48" t="s">
        <v>221</v>
      </c>
      <c r="T1417" s="48" t="s">
        <v>222</v>
      </c>
      <c r="U1417" s="48" t="s">
        <v>221</v>
      </c>
      <c r="V1417" s="52"/>
    </row>
    <row r="1418" spans="1:22" ht="15" thickBot="1">
      <c r="A1418" s="48" t="s">
        <v>2501</v>
      </c>
      <c r="B1418" s="48" t="s">
        <v>20</v>
      </c>
      <c r="C1418" s="48" t="s">
        <v>74</v>
      </c>
      <c r="D1418" s="49" t="s">
        <v>75</v>
      </c>
      <c r="E1418" s="50">
        <v>0</v>
      </c>
      <c r="F1418" s="48" t="s">
        <v>76</v>
      </c>
      <c r="G1418" s="48" t="s">
        <v>219</v>
      </c>
      <c r="H1418" s="48" t="s">
        <v>998</v>
      </c>
      <c r="I1418" s="48" t="s">
        <v>214</v>
      </c>
      <c r="J1418" s="51"/>
      <c r="K1418" s="51"/>
      <c r="L1418" s="48" t="s">
        <v>80</v>
      </c>
      <c r="M1418" s="48" t="s">
        <v>81</v>
      </c>
      <c r="N1418" s="48" t="s">
        <v>82</v>
      </c>
      <c r="O1418" s="48" t="s">
        <v>24</v>
      </c>
      <c r="P1418" s="48" t="s">
        <v>215</v>
      </c>
      <c r="Q1418" s="48" t="s">
        <v>29</v>
      </c>
      <c r="R1418" s="48" t="s">
        <v>220</v>
      </c>
      <c r="S1418" s="48" t="s">
        <v>221</v>
      </c>
      <c r="T1418" s="48" t="s">
        <v>222</v>
      </c>
      <c r="U1418" s="48" t="s">
        <v>221</v>
      </c>
      <c r="V1418" s="52"/>
    </row>
    <row r="1419" spans="1:22" ht="15" thickBot="1">
      <c r="A1419" s="48" t="s">
        <v>2502</v>
      </c>
      <c r="B1419" s="48" t="s">
        <v>20</v>
      </c>
      <c r="C1419" s="48" t="s">
        <v>74</v>
      </c>
      <c r="D1419" s="49" t="s">
        <v>75</v>
      </c>
      <c r="E1419" s="53">
        <v>143065.49</v>
      </c>
      <c r="F1419" s="48" t="s">
        <v>76</v>
      </c>
      <c r="G1419" s="48" t="s">
        <v>225</v>
      </c>
      <c r="H1419" s="48" t="s">
        <v>95</v>
      </c>
      <c r="I1419" s="48" t="s">
        <v>214</v>
      </c>
      <c r="J1419" s="51"/>
      <c r="K1419" s="51"/>
      <c r="L1419" s="48" t="s">
        <v>80</v>
      </c>
      <c r="M1419" s="48" t="s">
        <v>81</v>
      </c>
      <c r="N1419" s="48" t="s">
        <v>82</v>
      </c>
      <c r="O1419" s="48" t="s">
        <v>24</v>
      </c>
      <c r="P1419" s="48" t="s">
        <v>215</v>
      </c>
      <c r="Q1419" s="48" t="s">
        <v>29</v>
      </c>
      <c r="R1419" s="48" t="s">
        <v>226</v>
      </c>
      <c r="S1419" s="48" t="s">
        <v>227</v>
      </c>
      <c r="T1419" s="48" t="s">
        <v>228</v>
      </c>
      <c r="U1419" s="48" t="s">
        <v>227</v>
      </c>
      <c r="V1419" s="52"/>
    </row>
    <row r="1420" spans="1:22" ht="15" thickBot="1">
      <c r="A1420" s="48" t="s">
        <v>2503</v>
      </c>
      <c r="B1420" s="48" t="s">
        <v>20</v>
      </c>
      <c r="C1420" s="48" t="s">
        <v>74</v>
      </c>
      <c r="D1420" s="49" t="s">
        <v>75</v>
      </c>
      <c r="E1420" s="53">
        <v>71658.28</v>
      </c>
      <c r="F1420" s="48" t="s">
        <v>76</v>
      </c>
      <c r="G1420" s="48" t="s">
        <v>225</v>
      </c>
      <c r="H1420" s="48" t="s">
        <v>95</v>
      </c>
      <c r="I1420" s="48" t="s">
        <v>214</v>
      </c>
      <c r="J1420" s="51"/>
      <c r="K1420" s="51"/>
      <c r="L1420" s="48" t="s">
        <v>80</v>
      </c>
      <c r="M1420" s="48" t="s">
        <v>81</v>
      </c>
      <c r="N1420" s="48" t="s">
        <v>82</v>
      </c>
      <c r="O1420" s="48" t="s">
        <v>24</v>
      </c>
      <c r="P1420" s="48" t="s">
        <v>215</v>
      </c>
      <c r="Q1420" s="48" t="s">
        <v>29</v>
      </c>
      <c r="R1420" s="48" t="s">
        <v>226</v>
      </c>
      <c r="S1420" s="48" t="s">
        <v>227</v>
      </c>
      <c r="T1420" s="48" t="s">
        <v>228</v>
      </c>
      <c r="U1420" s="48" t="s">
        <v>227</v>
      </c>
      <c r="V1420" s="52"/>
    </row>
    <row r="1421" spans="1:22" ht="15" thickBot="1">
      <c r="A1421" s="48" t="s">
        <v>2504</v>
      </c>
      <c r="B1421" s="48" t="s">
        <v>20</v>
      </c>
      <c r="C1421" s="48" t="s">
        <v>74</v>
      </c>
      <c r="D1421" s="49" t="s">
        <v>75</v>
      </c>
      <c r="E1421" s="53">
        <v>125224.01</v>
      </c>
      <c r="F1421" s="48" t="s">
        <v>76</v>
      </c>
      <c r="G1421" s="48" t="s">
        <v>225</v>
      </c>
      <c r="H1421" s="48" t="s">
        <v>113</v>
      </c>
      <c r="I1421" s="48" t="s">
        <v>214</v>
      </c>
      <c r="J1421" s="51"/>
      <c r="K1421" s="51"/>
      <c r="L1421" s="48" t="s">
        <v>80</v>
      </c>
      <c r="M1421" s="48" t="s">
        <v>81</v>
      </c>
      <c r="N1421" s="48" t="s">
        <v>82</v>
      </c>
      <c r="O1421" s="48" t="s">
        <v>24</v>
      </c>
      <c r="P1421" s="48" t="s">
        <v>215</v>
      </c>
      <c r="Q1421" s="48" t="s">
        <v>29</v>
      </c>
      <c r="R1421" s="48" t="s">
        <v>226</v>
      </c>
      <c r="S1421" s="48" t="s">
        <v>227</v>
      </c>
      <c r="T1421" s="48" t="s">
        <v>228</v>
      </c>
      <c r="U1421" s="48" t="s">
        <v>227</v>
      </c>
      <c r="V1421" s="52"/>
    </row>
    <row r="1422" spans="1:22" ht="15" thickBot="1">
      <c r="A1422" s="48" t="s">
        <v>2505</v>
      </c>
      <c r="B1422" s="48" t="s">
        <v>20</v>
      </c>
      <c r="C1422" s="48" t="s">
        <v>74</v>
      </c>
      <c r="D1422" s="49" t="s">
        <v>75</v>
      </c>
      <c r="E1422" s="53">
        <v>95780.19</v>
      </c>
      <c r="F1422" s="48" t="s">
        <v>76</v>
      </c>
      <c r="G1422" s="48" t="s">
        <v>231</v>
      </c>
      <c r="H1422" s="48" t="s">
        <v>186</v>
      </c>
      <c r="I1422" s="48" t="s">
        <v>232</v>
      </c>
      <c r="J1422" s="51"/>
      <c r="K1422" s="51"/>
      <c r="L1422" s="48" t="s">
        <v>80</v>
      </c>
      <c r="M1422" s="48" t="s">
        <v>81</v>
      </c>
      <c r="N1422" s="48" t="s">
        <v>82</v>
      </c>
      <c r="O1422" s="48" t="s">
        <v>24</v>
      </c>
      <c r="P1422" s="48" t="s">
        <v>233</v>
      </c>
      <c r="Q1422" s="48" t="s">
        <v>28</v>
      </c>
      <c r="R1422" s="48" t="s">
        <v>234</v>
      </c>
      <c r="S1422" s="48" t="s">
        <v>28</v>
      </c>
      <c r="T1422" s="48" t="s">
        <v>235</v>
      </c>
      <c r="U1422" s="48" t="s">
        <v>28</v>
      </c>
      <c r="V1422" s="52"/>
    </row>
    <row r="1423" spans="1:22" ht="15" thickBot="1">
      <c r="A1423" s="48" t="s">
        <v>2506</v>
      </c>
      <c r="B1423" s="48" t="s">
        <v>20</v>
      </c>
      <c r="C1423" s="48" t="s">
        <v>74</v>
      </c>
      <c r="D1423" s="49" t="s">
        <v>75</v>
      </c>
      <c r="E1423" s="50">
        <v>0</v>
      </c>
      <c r="F1423" s="48" t="s">
        <v>76</v>
      </c>
      <c r="G1423" s="48" t="s">
        <v>231</v>
      </c>
      <c r="H1423" s="48" t="s">
        <v>95</v>
      </c>
      <c r="I1423" s="48" t="s">
        <v>232</v>
      </c>
      <c r="J1423" s="48" t="s">
        <v>2507</v>
      </c>
      <c r="K1423" s="51"/>
      <c r="L1423" s="48" t="s">
        <v>80</v>
      </c>
      <c r="M1423" s="48" t="s">
        <v>81</v>
      </c>
      <c r="N1423" s="48" t="s">
        <v>82</v>
      </c>
      <c r="O1423" s="48" t="s">
        <v>24</v>
      </c>
      <c r="P1423" s="48" t="s">
        <v>233</v>
      </c>
      <c r="Q1423" s="48" t="s">
        <v>28</v>
      </c>
      <c r="R1423" s="48" t="s">
        <v>234</v>
      </c>
      <c r="S1423" s="48" t="s">
        <v>28</v>
      </c>
      <c r="T1423" s="48" t="s">
        <v>235</v>
      </c>
      <c r="U1423" s="48" t="s">
        <v>28</v>
      </c>
      <c r="V1423" s="52"/>
    </row>
    <row r="1424" spans="1:22" ht="15" thickBot="1">
      <c r="A1424" s="48" t="s">
        <v>2508</v>
      </c>
      <c r="B1424" s="48" t="s">
        <v>20</v>
      </c>
      <c r="C1424" s="48" t="s">
        <v>74</v>
      </c>
      <c r="D1424" s="49" t="s">
        <v>75</v>
      </c>
      <c r="E1424" s="53">
        <v>37709.089999999997</v>
      </c>
      <c r="F1424" s="48" t="s">
        <v>76</v>
      </c>
      <c r="G1424" s="48" t="s">
        <v>1442</v>
      </c>
      <c r="H1424" s="48" t="s">
        <v>95</v>
      </c>
      <c r="I1424" s="48" t="s">
        <v>752</v>
      </c>
      <c r="J1424" s="51"/>
      <c r="K1424" s="51"/>
      <c r="L1424" s="48" t="s">
        <v>80</v>
      </c>
      <c r="M1424" s="48" t="s">
        <v>81</v>
      </c>
      <c r="N1424" s="48" t="s">
        <v>82</v>
      </c>
      <c r="O1424" s="48" t="s">
        <v>24</v>
      </c>
      <c r="P1424" s="48" t="s">
        <v>1443</v>
      </c>
      <c r="Q1424" s="48" t="s">
        <v>32</v>
      </c>
      <c r="R1424" s="48" t="s">
        <v>1444</v>
      </c>
      <c r="S1424" s="48" t="s">
        <v>1445</v>
      </c>
      <c r="T1424" s="48" t="s">
        <v>1446</v>
      </c>
      <c r="U1424" s="48" t="s">
        <v>1445</v>
      </c>
      <c r="V1424" s="52"/>
    </row>
    <row r="1425" spans="1:22" ht="15" thickBot="1">
      <c r="A1425" s="48" t="s">
        <v>2509</v>
      </c>
      <c r="B1425" s="48" t="s">
        <v>20</v>
      </c>
      <c r="C1425" s="48" t="s">
        <v>74</v>
      </c>
      <c r="D1425" s="49" t="s">
        <v>75</v>
      </c>
      <c r="E1425" s="53">
        <v>122024.45</v>
      </c>
      <c r="F1425" s="48" t="s">
        <v>1448</v>
      </c>
      <c r="G1425" s="48" t="s">
        <v>1449</v>
      </c>
      <c r="H1425" s="48" t="s">
        <v>113</v>
      </c>
      <c r="I1425" s="48" t="s">
        <v>99</v>
      </c>
      <c r="J1425" s="51"/>
      <c r="K1425" s="51"/>
      <c r="L1425" s="48" t="s">
        <v>80</v>
      </c>
      <c r="M1425" s="48" t="s">
        <v>81</v>
      </c>
      <c r="N1425" s="48" t="s">
        <v>82</v>
      </c>
      <c r="O1425" s="48" t="s">
        <v>24</v>
      </c>
      <c r="P1425" s="48" t="s">
        <v>1450</v>
      </c>
      <c r="Q1425" s="48" t="s">
        <v>27</v>
      </c>
      <c r="R1425" s="48" t="s">
        <v>1451</v>
      </c>
      <c r="S1425" s="48" t="s">
        <v>27</v>
      </c>
      <c r="T1425" s="48" t="s">
        <v>1452</v>
      </c>
      <c r="U1425" s="48" t="s">
        <v>27</v>
      </c>
      <c r="V1425" s="52"/>
    </row>
    <row r="1426" spans="1:22" ht="15" thickBot="1">
      <c r="A1426" s="48" t="s">
        <v>2510</v>
      </c>
      <c r="B1426" s="48" t="s">
        <v>20</v>
      </c>
      <c r="C1426" s="48" t="s">
        <v>74</v>
      </c>
      <c r="D1426" s="49" t="s">
        <v>75</v>
      </c>
      <c r="E1426" s="53">
        <v>88888.51</v>
      </c>
      <c r="F1426" s="48" t="s">
        <v>76</v>
      </c>
      <c r="G1426" s="48" t="s">
        <v>1454</v>
      </c>
      <c r="H1426" s="48" t="s">
        <v>186</v>
      </c>
      <c r="I1426" s="48" t="s">
        <v>96</v>
      </c>
      <c r="J1426" s="51"/>
      <c r="K1426" s="51"/>
      <c r="L1426" s="48" t="s">
        <v>80</v>
      </c>
      <c r="M1426" s="48" t="s">
        <v>81</v>
      </c>
      <c r="N1426" s="48" t="s">
        <v>249</v>
      </c>
      <c r="O1426" s="48" t="s">
        <v>250</v>
      </c>
      <c r="P1426" s="48" t="s">
        <v>251</v>
      </c>
      <c r="Q1426" s="48" t="s">
        <v>252</v>
      </c>
      <c r="R1426" s="48" t="s">
        <v>1455</v>
      </c>
      <c r="S1426" s="48" t="s">
        <v>252</v>
      </c>
      <c r="T1426" s="48" t="s">
        <v>1456</v>
      </c>
      <c r="U1426" s="48" t="s">
        <v>1457</v>
      </c>
      <c r="V1426" s="52"/>
    </row>
    <row r="1427" spans="1:22" ht="15" thickBot="1">
      <c r="A1427" s="48" t="s">
        <v>2511</v>
      </c>
      <c r="B1427" s="48" t="s">
        <v>20</v>
      </c>
      <c r="C1427" s="48" t="s">
        <v>74</v>
      </c>
      <c r="D1427" s="49" t="s">
        <v>75</v>
      </c>
      <c r="E1427" s="53">
        <v>13277.53</v>
      </c>
      <c r="F1427" s="48" t="s">
        <v>76</v>
      </c>
      <c r="G1427" s="48" t="s">
        <v>247</v>
      </c>
      <c r="H1427" s="48" t="s">
        <v>262</v>
      </c>
      <c r="I1427" s="48" t="s">
        <v>248</v>
      </c>
      <c r="J1427" s="51"/>
      <c r="K1427" s="51"/>
      <c r="L1427" s="48" t="s">
        <v>80</v>
      </c>
      <c r="M1427" s="48" t="s">
        <v>81</v>
      </c>
      <c r="N1427" s="48" t="s">
        <v>249</v>
      </c>
      <c r="O1427" s="48" t="s">
        <v>250</v>
      </c>
      <c r="P1427" s="48" t="s">
        <v>251</v>
      </c>
      <c r="Q1427" s="48" t="s">
        <v>252</v>
      </c>
      <c r="R1427" s="48" t="s">
        <v>253</v>
      </c>
      <c r="S1427" s="48" t="s">
        <v>254</v>
      </c>
      <c r="T1427" s="48" t="s">
        <v>255</v>
      </c>
      <c r="U1427" s="48" t="s">
        <v>254</v>
      </c>
      <c r="V1427" s="52"/>
    </row>
    <row r="1428" spans="1:22" ht="15" thickBot="1">
      <c r="A1428" s="48" t="s">
        <v>2512</v>
      </c>
      <c r="B1428" s="48" t="s">
        <v>20</v>
      </c>
      <c r="C1428" s="48" t="s">
        <v>74</v>
      </c>
      <c r="D1428" s="49" t="s">
        <v>75</v>
      </c>
      <c r="E1428" s="53">
        <v>176097.94</v>
      </c>
      <c r="F1428" s="48" t="s">
        <v>76</v>
      </c>
      <c r="G1428" s="48" t="s">
        <v>247</v>
      </c>
      <c r="H1428" s="48" t="s">
        <v>78</v>
      </c>
      <c r="I1428" s="48" t="s">
        <v>130</v>
      </c>
      <c r="J1428" s="51"/>
      <c r="K1428" s="51"/>
      <c r="L1428" s="48" t="s">
        <v>80</v>
      </c>
      <c r="M1428" s="48" t="s">
        <v>81</v>
      </c>
      <c r="N1428" s="48" t="s">
        <v>249</v>
      </c>
      <c r="O1428" s="48" t="s">
        <v>250</v>
      </c>
      <c r="P1428" s="48" t="s">
        <v>251</v>
      </c>
      <c r="Q1428" s="48" t="s">
        <v>252</v>
      </c>
      <c r="R1428" s="48" t="s">
        <v>253</v>
      </c>
      <c r="S1428" s="48" t="s">
        <v>254</v>
      </c>
      <c r="T1428" s="48" t="s">
        <v>255</v>
      </c>
      <c r="U1428" s="48" t="s">
        <v>254</v>
      </c>
      <c r="V1428" s="52"/>
    </row>
    <row r="1429" spans="1:22" ht="15" thickBot="1">
      <c r="A1429" s="48" t="s">
        <v>2513</v>
      </c>
      <c r="B1429" s="48" t="s">
        <v>20</v>
      </c>
      <c r="C1429" s="48" t="s">
        <v>74</v>
      </c>
      <c r="D1429" s="49" t="s">
        <v>75</v>
      </c>
      <c r="E1429" s="50">
        <v>0</v>
      </c>
      <c r="F1429" s="48" t="s">
        <v>76</v>
      </c>
      <c r="G1429" s="48" t="s">
        <v>247</v>
      </c>
      <c r="H1429" s="48" t="s">
        <v>78</v>
      </c>
      <c r="I1429" s="48" t="s">
        <v>248</v>
      </c>
      <c r="J1429" s="51"/>
      <c r="K1429" s="51"/>
      <c r="L1429" s="48" t="s">
        <v>80</v>
      </c>
      <c r="M1429" s="48" t="s">
        <v>81</v>
      </c>
      <c r="N1429" s="48" t="s">
        <v>249</v>
      </c>
      <c r="O1429" s="48" t="s">
        <v>250</v>
      </c>
      <c r="P1429" s="48" t="s">
        <v>251</v>
      </c>
      <c r="Q1429" s="48" t="s">
        <v>252</v>
      </c>
      <c r="R1429" s="48" t="s">
        <v>253</v>
      </c>
      <c r="S1429" s="48" t="s">
        <v>254</v>
      </c>
      <c r="T1429" s="48" t="s">
        <v>255</v>
      </c>
      <c r="U1429" s="48" t="s">
        <v>254</v>
      </c>
      <c r="V1429" s="52"/>
    </row>
    <row r="1430" spans="1:22" ht="15" thickBot="1">
      <c r="A1430" s="48" t="s">
        <v>265</v>
      </c>
      <c r="B1430" s="48" t="s">
        <v>20</v>
      </c>
      <c r="C1430" s="48" t="s">
        <v>74</v>
      </c>
      <c r="D1430" s="49" t="s">
        <v>75</v>
      </c>
      <c r="E1430" s="53">
        <v>77176.350000000006</v>
      </c>
      <c r="F1430" s="48" t="s">
        <v>76</v>
      </c>
      <c r="G1430" s="48" t="s">
        <v>247</v>
      </c>
      <c r="H1430" s="48" t="s">
        <v>258</v>
      </c>
      <c r="I1430" s="48" t="s">
        <v>259</v>
      </c>
      <c r="J1430" s="51"/>
      <c r="K1430" s="51"/>
      <c r="L1430" s="48" t="s">
        <v>80</v>
      </c>
      <c r="M1430" s="48" t="s">
        <v>81</v>
      </c>
      <c r="N1430" s="48" t="s">
        <v>249</v>
      </c>
      <c r="O1430" s="48" t="s">
        <v>250</v>
      </c>
      <c r="P1430" s="48" t="s">
        <v>251</v>
      </c>
      <c r="Q1430" s="48" t="s">
        <v>252</v>
      </c>
      <c r="R1430" s="48" t="s">
        <v>253</v>
      </c>
      <c r="S1430" s="48" t="s">
        <v>254</v>
      </c>
      <c r="T1430" s="48" t="s">
        <v>255</v>
      </c>
      <c r="U1430" s="48" t="s">
        <v>254</v>
      </c>
      <c r="V1430" s="52"/>
    </row>
    <row r="1431" spans="1:22" ht="15" thickBot="1">
      <c r="A1431" s="48" t="s">
        <v>2514</v>
      </c>
      <c r="B1431" s="48" t="s">
        <v>20</v>
      </c>
      <c r="C1431" s="48" t="s">
        <v>74</v>
      </c>
      <c r="D1431" s="49" t="s">
        <v>75</v>
      </c>
      <c r="E1431" s="53">
        <v>13277.53</v>
      </c>
      <c r="F1431" s="48" t="s">
        <v>76</v>
      </c>
      <c r="G1431" s="48" t="s">
        <v>247</v>
      </c>
      <c r="H1431" s="48" t="s">
        <v>262</v>
      </c>
      <c r="I1431" s="48" t="s">
        <v>248</v>
      </c>
      <c r="J1431" s="51"/>
      <c r="K1431" s="51"/>
      <c r="L1431" s="48" t="s">
        <v>80</v>
      </c>
      <c r="M1431" s="48" t="s">
        <v>81</v>
      </c>
      <c r="N1431" s="48" t="s">
        <v>249</v>
      </c>
      <c r="O1431" s="48" t="s">
        <v>250</v>
      </c>
      <c r="P1431" s="48" t="s">
        <v>251</v>
      </c>
      <c r="Q1431" s="48" t="s">
        <v>252</v>
      </c>
      <c r="R1431" s="48" t="s">
        <v>253</v>
      </c>
      <c r="S1431" s="48" t="s">
        <v>254</v>
      </c>
      <c r="T1431" s="48" t="s">
        <v>255</v>
      </c>
      <c r="U1431" s="48" t="s">
        <v>254</v>
      </c>
      <c r="V1431" s="52"/>
    </row>
    <row r="1432" spans="1:22" ht="15" thickBot="1">
      <c r="A1432" s="48" t="s">
        <v>2032</v>
      </c>
      <c r="B1432" s="48" t="s">
        <v>20</v>
      </c>
      <c r="C1432" s="48" t="s">
        <v>74</v>
      </c>
      <c r="D1432" s="49" t="s">
        <v>75</v>
      </c>
      <c r="E1432" s="53">
        <v>77169.649999999994</v>
      </c>
      <c r="F1432" s="48" t="s">
        <v>76</v>
      </c>
      <c r="G1432" s="48" t="s">
        <v>266</v>
      </c>
      <c r="H1432" s="48" t="s">
        <v>258</v>
      </c>
      <c r="I1432" s="48" t="s">
        <v>267</v>
      </c>
      <c r="J1432" s="51"/>
      <c r="K1432" s="51"/>
      <c r="L1432" s="48" t="s">
        <v>80</v>
      </c>
      <c r="M1432" s="48" t="s">
        <v>81</v>
      </c>
      <c r="N1432" s="48" t="s">
        <v>249</v>
      </c>
      <c r="O1432" s="48" t="s">
        <v>250</v>
      </c>
      <c r="P1432" s="48" t="s">
        <v>251</v>
      </c>
      <c r="Q1432" s="48" t="s">
        <v>252</v>
      </c>
      <c r="R1432" s="48" t="s">
        <v>253</v>
      </c>
      <c r="S1432" s="48" t="s">
        <v>254</v>
      </c>
      <c r="T1432" s="48" t="s">
        <v>268</v>
      </c>
      <c r="U1432" s="48" t="s">
        <v>269</v>
      </c>
      <c r="V1432" s="52"/>
    </row>
    <row r="1433" spans="1:22" ht="15" thickBot="1">
      <c r="A1433" s="48" t="s">
        <v>2515</v>
      </c>
      <c r="B1433" s="48" t="s">
        <v>20</v>
      </c>
      <c r="C1433" s="48" t="s">
        <v>74</v>
      </c>
      <c r="D1433" s="49" t="s">
        <v>75</v>
      </c>
      <c r="E1433" s="50">
        <v>0</v>
      </c>
      <c r="F1433" s="48" t="s">
        <v>76</v>
      </c>
      <c r="G1433" s="48" t="s">
        <v>266</v>
      </c>
      <c r="H1433" s="48" t="s">
        <v>258</v>
      </c>
      <c r="I1433" s="48" t="s">
        <v>267</v>
      </c>
      <c r="J1433" s="51"/>
      <c r="K1433" s="51"/>
      <c r="L1433" s="48" t="s">
        <v>80</v>
      </c>
      <c r="M1433" s="48" t="s">
        <v>81</v>
      </c>
      <c r="N1433" s="48" t="s">
        <v>249</v>
      </c>
      <c r="O1433" s="48" t="s">
        <v>250</v>
      </c>
      <c r="P1433" s="48" t="s">
        <v>251</v>
      </c>
      <c r="Q1433" s="48" t="s">
        <v>252</v>
      </c>
      <c r="R1433" s="48" t="s">
        <v>253</v>
      </c>
      <c r="S1433" s="48" t="s">
        <v>254</v>
      </c>
      <c r="T1433" s="48" t="s">
        <v>268</v>
      </c>
      <c r="U1433" s="48" t="s">
        <v>269</v>
      </c>
      <c r="V1433" s="52"/>
    </row>
    <row r="1434" spans="1:22" ht="15" thickBot="1">
      <c r="A1434" s="48" t="s">
        <v>2516</v>
      </c>
      <c r="B1434" s="48" t="s">
        <v>20</v>
      </c>
      <c r="C1434" s="48" t="s">
        <v>74</v>
      </c>
      <c r="D1434" s="49" t="s">
        <v>75</v>
      </c>
      <c r="E1434" s="53">
        <v>107950.68</v>
      </c>
      <c r="F1434" s="48" t="s">
        <v>76</v>
      </c>
      <c r="G1434" s="48" t="s">
        <v>1463</v>
      </c>
      <c r="H1434" s="48" t="s">
        <v>258</v>
      </c>
      <c r="I1434" s="48" t="s">
        <v>2517</v>
      </c>
      <c r="J1434" s="51"/>
      <c r="K1434" s="51"/>
      <c r="L1434" s="48" t="s">
        <v>80</v>
      </c>
      <c r="M1434" s="48" t="s">
        <v>81</v>
      </c>
      <c r="N1434" s="48" t="s">
        <v>249</v>
      </c>
      <c r="O1434" s="48" t="s">
        <v>250</v>
      </c>
      <c r="P1434" s="48" t="s">
        <v>251</v>
      </c>
      <c r="Q1434" s="48" t="s">
        <v>252</v>
      </c>
      <c r="R1434" s="48" t="s">
        <v>253</v>
      </c>
      <c r="S1434" s="48" t="s">
        <v>254</v>
      </c>
      <c r="T1434" s="48" t="s">
        <v>268</v>
      </c>
      <c r="U1434" s="48" t="s">
        <v>269</v>
      </c>
      <c r="V1434" s="52"/>
    </row>
    <row r="1435" spans="1:22" ht="15" thickBot="1">
      <c r="A1435" s="48" t="s">
        <v>2518</v>
      </c>
      <c r="B1435" s="48" t="s">
        <v>20</v>
      </c>
      <c r="C1435" s="48" t="s">
        <v>74</v>
      </c>
      <c r="D1435" s="49" t="s">
        <v>75</v>
      </c>
      <c r="E1435" s="53">
        <v>77168.22</v>
      </c>
      <c r="F1435" s="48" t="s">
        <v>76</v>
      </c>
      <c r="G1435" s="48" t="s">
        <v>1465</v>
      </c>
      <c r="H1435" s="48" t="s">
        <v>95</v>
      </c>
      <c r="I1435" s="48" t="s">
        <v>777</v>
      </c>
      <c r="J1435" s="51"/>
      <c r="K1435" s="51"/>
      <c r="L1435" s="48" t="s">
        <v>80</v>
      </c>
      <c r="M1435" s="48" t="s">
        <v>81</v>
      </c>
      <c r="N1435" s="48" t="s">
        <v>249</v>
      </c>
      <c r="O1435" s="48" t="s">
        <v>250</v>
      </c>
      <c r="P1435" s="48" t="s">
        <v>251</v>
      </c>
      <c r="Q1435" s="48" t="s">
        <v>252</v>
      </c>
      <c r="R1435" s="48" t="s">
        <v>1466</v>
      </c>
      <c r="S1435" s="48" t="s">
        <v>1467</v>
      </c>
      <c r="T1435" s="48" t="s">
        <v>1468</v>
      </c>
      <c r="U1435" s="48" t="s">
        <v>1469</v>
      </c>
      <c r="V1435" s="52"/>
    </row>
    <row r="1436" spans="1:22" ht="15" thickBot="1">
      <c r="A1436" s="48" t="s">
        <v>2519</v>
      </c>
      <c r="B1436" s="48" t="s">
        <v>20</v>
      </c>
      <c r="C1436" s="48" t="s">
        <v>74</v>
      </c>
      <c r="D1436" s="49" t="s">
        <v>75</v>
      </c>
      <c r="E1436" s="50">
        <v>0</v>
      </c>
      <c r="F1436" s="48" t="s">
        <v>76</v>
      </c>
      <c r="G1436" s="48" t="s">
        <v>1465</v>
      </c>
      <c r="H1436" s="48" t="s">
        <v>113</v>
      </c>
      <c r="I1436" s="48" t="s">
        <v>777</v>
      </c>
      <c r="J1436" s="51"/>
      <c r="K1436" s="51"/>
      <c r="L1436" s="48" t="s">
        <v>80</v>
      </c>
      <c r="M1436" s="48" t="s">
        <v>81</v>
      </c>
      <c r="N1436" s="48" t="s">
        <v>249</v>
      </c>
      <c r="O1436" s="48" t="s">
        <v>250</v>
      </c>
      <c r="P1436" s="48" t="s">
        <v>251</v>
      </c>
      <c r="Q1436" s="48" t="s">
        <v>252</v>
      </c>
      <c r="R1436" s="48" t="s">
        <v>1466</v>
      </c>
      <c r="S1436" s="48" t="s">
        <v>1467</v>
      </c>
      <c r="T1436" s="48" t="s">
        <v>1468</v>
      </c>
      <c r="U1436" s="48" t="s">
        <v>1469</v>
      </c>
      <c r="V1436" s="52"/>
    </row>
    <row r="1437" spans="1:22" ht="15" thickBot="1">
      <c r="A1437" s="48" t="s">
        <v>2520</v>
      </c>
      <c r="B1437" s="48" t="s">
        <v>20</v>
      </c>
      <c r="C1437" s="48" t="s">
        <v>74</v>
      </c>
      <c r="D1437" s="49" t="s">
        <v>75</v>
      </c>
      <c r="E1437" s="53">
        <v>48270.81</v>
      </c>
      <c r="F1437" s="48" t="s">
        <v>76</v>
      </c>
      <c r="G1437" s="48" t="s">
        <v>2042</v>
      </c>
      <c r="H1437" s="48" t="s">
        <v>95</v>
      </c>
      <c r="I1437" s="48" t="s">
        <v>96</v>
      </c>
      <c r="J1437" s="51"/>
      <c r="K1437" s="51"/>
      <c r="L1437" s="48" t="s">
        <v>80</v>
      </c>
      <c r="M1437" s="48" t="s">
        <v>81</v>
      </c>
      <c r="N1437" s="48" t="s">
        <v>249</v>
      </c>
      <c r="O1437" s="48" t="s">
        <v>250</v>
      </c>
      <c r="P1437" s="48" t="s">
        <v>251</v>
      </c>
      <c r="Q1437" s="48" t="s">
        <v>252</v>
      </c>
      <c r="R1437" s="48" t="s">
        <v>2043</v>
      </c>
      <c r="S1437" s="48" t="s">
        <v>2044</v>
      </c>
      <c r="T1437" s="48" t="s">
        <v>2045</v>
      </c>
      <c r="U1437" s="48" t="s">
        <v>2044</v>
      </c>
      <c r="V1437" s="52"/>
    </row>
    <row r="1438" spans="1:22" ht="15" thickBot="1">
      <c r="A1438" s="48" t="s">
        <v>2521</v>
      </c>
      <c r="B1438" s="48" t="s">
        <v>20</v>
      </c>
      <c r="C1438" s="48" t="s">
        <v>74</v>
      </c>
      <c r="D1438" s="49" t="s">
        <v>75</v>
      </c>
      <c r="E1438" s="50">
        <v>0</v>
      </c>
      <c r="F1438" s="48" t="s">
        <v>76</v>
      </c>
      <c r="G1438" s="48" t="s">
        <v>2042</v>
      </c>
      <c r="H1438" s="48" t="s">
        <v>125</v>
      </c>
      <c r="I1438" s="48" t="s">
        <v>96</v>
      </c>
      <c r="J1438" s="51"/>
      <c r="K1438" s="51"/>
      <c r="L1438" s="48" t="s">
        <v>80</v>
      </c>
      <c r="M1438" s="48" t="s">
        <v>81</v>
      </c>
      <c r="N1438" s="48" t="s">
        <v>249</v>
      </c>
      <c r="O1438" s="48" t="s">
        <v>250</v>
      </c>
      <c r="P1438" s="48" t="s">
        <v>251</v>
      </c>
      <c r="Q1438" s="48" t="s">
        <v>252</v>
      </c>
      <c r="R1438" s="48" t="s">
        <v>2043</v>
      </c>
      <c r="S1438" s="48" t="s">
        <v>2044</v>
      </c>
      <c r="T1438" s="48" t="s">
        <v>2045</v>
      </c>
      <c r="U1438" s="48" t="s">
        <v>2044</v>
      </c>
      <c r="V1438" s="52"/>
    </row>
    <row r="1439" spans="1:22" ht="15" thickBot="1">
      <c r="A1439" s="48" t="s">
        <v>2522</v>
      </c>
      <c r="B1439" s="48" t="s">
        <v>20</v>
      </c>
      <c r="C1439" s="48" t="s">
        <v>74</v>
      </c>
      <c r="D1439" s="49" t="s">
        <v>75</v>
      </c>
      <c r="E1439" s="50">
        <v>0</v>
      </c>
      <c r="F1439" s="48" t="s">
        <v>2523</v>
      </c>
      <c r="G1439" s="48" t="s">
        <v>272</v>
      </c>
      <c r="H1439" s="48" t="s">
        <v>125</v>
      </c>
      <c r="I1439" s="48" t="s">
        <v>105</v>
      </c>
      <c r="J1439" s="48" t="s">
        <v>2524</v>
      </c>
      <c r="K1439" s="51"/>
      <c r="L1439" s="48" t="s">
        <v>80</v>
      </c>
      <c r="M1439" s="48" t="s">
        <v>81</v>
      </c>
      <c r="N1439" s="48" t="s">
        <v>249</v>
      </c>
      <c r="O1439" s="48" t="s">
        <v>250</v>
      </c>
      <c r="P1439" s="48" t="s">
        <v>251</v>
      </c>
      <c r="Q1439" s="48" t="s">
        <v>252</v>
      </c>
      <c r="R1439" s="48" t="s">
        <v>274</v>
      </c>
      <c r="S1439" s="48" t="s">
        <v>252</v>
      </c>
      <c r="T1439" s="48" t="s">
        <v>275</v>
      </c>
      <c r="U1439" s="48" t="s">
        <v>276</v>
      </c>
      <c r="V1439" s="52"/>
    </row>
    <row r="1440" spans="1:22" ht="15" thickBot="1">
      <c r="A1440" s="48" t="s">
        <v>2525</v>
      </c>
      <c r="B1440" s="48" t="s">
        <v>20</v>
      </c>
      <c r="C1440" s="48" t="s">
        <v>74</v>
      </c>
      <c r="D1440" s="49" t="s">
        <v>75</v>
      </c>
      <c r="E1440" s="53">
        <v>13789.53</v>
      </c>
      <c r="F1440" s="48" t="s">
        <v>76</v>
      </c>
      <c r="G1440" s="48" t="s">
        <v>278</v>
      </c>
      <c r="H1440" s="48" t="s">
        <v>113</v>
      </c>
      <c r="I1440" s="48" t="s">
        <v>99</v>
      </c>
      <c r="J1440" s="51"/>
      <c r="K1440" s="51"/>
      <c r="L1440" s="48" t="s">
        <v>80</v>
      </c>
      <c r="M1440" s="48" t="s">
        <v>81</v>
      </c>
      <c r="N1440" s="48" t="s">
        <v>249</v>
      </c>
      <c r="O1440" s="48" t="s">
        <v>250</v>
      </c>
      <c r="P1440" s="48" t="s">
        <v>251</v>
      </c>
      <c r="Q1440" s="48" t="s">
        <v>252</v>
      </c>
      <c r="R1440" s="48" t="s">
        <v>280</v>
      </c>
      <c r="S1440" s="48" t="s">
        <v>281</v>
      </c>
      <c r="T1440" s="48" t="s">
        <v>282</v>
      </c>
      <c r="U1440" s="48" t="s">
        <v>281</v>
      </c>
      <c r="V1440" s="52"/>
    </row>
    <row r="1441" spans="1:22" ht="15" thickBot="1">
      <c r="A1441" s="48" t="s">
        <v>2526</v>
      </c>
      <c r="B1441" s="48" t="s">
        <v>20</v>
      </c>
      <c r="C1441" s="48" t="s">
        <v>74</v>
      </c>
      <c r="D1441" s="49" t="s">
        <v>75</v>
      </c>
      <c r="E1441" s="53">
        <v>81074.759999999995</v>
      </c>
      <c r="F1441" s="48" t="s">
        <v>76</v>
      </c>
      <c r="G1441" s="48" t="s">
        <v>278</v>
      </c>
      <c r="H1441" s="48" t="s">
        <v>95</v>
      </c>
      <c r="I1441" s="48" t="s">
        <v>279</v>
      </c>
      <c r="J1441" s="51"/>
      <c r="K1441" s="51"/>
      <c r="L1441" s="48" t="s">
        <v>80</v>
      </c>
      <c r="M1441" s="48" t="s">
        <v>81</v>
      </c>
      <c r="N1441" s="48" t="s">
        <v>249</v>
      </c>
      <c r="O1441" s="48" t="s">
        <v>250</v>
      </c>
      <c r="P1441" s="48" t="s">
        <v>251</v>
      </c>
      <c r="Q1441" s="48" t="s">
        <v>252</v>
      </c>
      <c r="R1441" s="48" t="s">
        <v>280</v>
      </c>
      <c r="S1441" s="48" t="s">
        <v>281</v>
      </c>
      <c r="T1441" s="48" t="s">
        <v>282</v>
      </c>
      <c r="U1441" s="48" t="s">
        <v>281</v>
      </c>
      <c r="V1441" s="52"/>
    </row>
    <row r="1442" spans="1:22" ht="15" thickBot="1">
      <c r="A1442" s="48" t="s">
        <v>2527</v>
      </c>
      <c r="B1442" s="48" t="s">
        <v>20</v>
      </c>
      <c r="C1442" s="48" t="s">
        <v>74</v>
      </c>
      <c r="D1442" s="49" t="s">
        <v>75</v>
      </c>
      <c r="E1442" s="50">
        <v>0</v>
      </c>
      <c r="F1442" s="48" t="s">
        <v>76</v>
      </c>
      <c r="G1442" s="48" t="s">
        <v>284</v>
      </c>
      <c r="H1442" s="48" t="s">
        <v>301</v>
      </c>
      <c r="I1442" s="48" t="s">
        <v>302</v>
      </c>
      <c r="J1442" s="51"/>
      <c r="K1442" s="51"/>
      <c r="L1442" s="48" t="s">
        <v>80</v>
      </c>
      <c r="M1442" s="48" t="s">
        <v>81</v>
      </c>
      <c r="N1442" s="48" t="s">
        <v>249</v>
      </c>
      <c r="O1442" s="48" t="s">
        <v>250</v>
      </c>
      <c r="P1442" s="48" t="s">
        <v>285</v>
      </c>
      <c r="Q1442" s="48" t="s">
        <v>286</v>
      </c>
      <c r="R1442" s="48" t="s">
        <v>287</v>
      </c>
      <c r="S1442" s="48" t="s">
        <v>288</v>
      </c>
      <c r="T1442" s="48" t="s">
        <v>289</v>
      </c>
      <c r="U1442" s="48" t="s">
        <v>290</v>
      </c>
      <c r="V1442" s="52"/>
    </row>
    <row r="1443" spans="1:22" ht="15" thickBot="1">
      <c r="A1443" s="48" t="s">
        <v>2528</v>
      </c>
      <c r="B1443" s="48" t="s">
        <v>20</v>
      </c>
      <c r="C1443" s="48" t="s">
        <v>74</v>
      </c>
      <c r="D1443" s="49" t="s">
        <v>75</v>
      </c>
      <c r="E1443" s="50">
        <v>0</v>
      </c>
      <c r="F1443" s="48" t="s">
        <v>76</v>
      </c>
      <c r="G1443" s="48" t="s">
        <v>284</v>
      </c>
      <c r="H1443" s="48" t="s">
        <v>301</v>
      </c>
      <c r="I1443" s="48" t="s">
        <v>302</v>
      </c>
      <c r="J1443" s="51"/>
      <c r="K1443" s="51"/>
      <c r="L1443" s="48" t="s">
        <v>80</v>
      </c>
      <c r="M1443" s="48" t="s">
        <v>81</v>
      </c>
      <c r="N1443" s="48" t="s">
        <v>249</v>
      </c>
      <c r="O1443" s="48" t="s">
        <v>250</v>
      </c>
      <c r="P1443" s="48" t="s">
        <v>285</v>
      </c>
      <c r="Q1443" s="48" t="s">
        <v>286</v>
      </c>
      <c r="R1443" s="48" t="s">
        <v>287</v>
      </c>
      <c r="S1443" s="48" t="s">
        <v>288</v>
      </c>
      <c r="T1443" s="48" t="s">
        <v>289</v>
      </c>
      <c r="U1443" s="48" t="s">
        <v>290</v>
      </c>
      <c r="V1443" s="52"/>
    </row>
    <row r="1444" spans="1:22" ht="15" thickBot="1">
      <c r="A1444" s="48" t="s">
        <v>2529</v>
      </c>
      <c r="B1444" s="48" t="s">
        <v>20</v>
      </c>
      <c r="C1444" s="48" t="s">
        <v>74</v>
      </c>
      <c r="D1444" s="49" t="s">
        <v>75</v>
      </c>
      <c r="E1444" s="50">
        <v>0</v>
      </c>
      <c r="F1444" s="48" t="s">
        <v>76</v>
      </c>
      <c r="G1444" s="48" t="s">
        <v>284</v>
      </c>
      <c r="H1444" s="48" t="s">
        <v>125</v>
      </c>
      <c r="I1444" s="48" t="s">
        <v>130</v>
      </c>
      <c r="J1444" s="51"/>
      <c r="K1444" s="51"/>
      <c r="L1444" s="48" t="s">
        <v>80</v>
      </c>
      <c r="M1444" s="48" t="s">
        <v>81</v>
      </c>
      <c r="N1444" s="48" t="s">
        <v>249</v>
      </c>
      <c r="O1444" s="48" t="s">
        <v>250</v>
      </c>
      <c r="P1444" s="48" t="s">
        <v>285</v>
      </c>
      <c r="Q1444" s="48" t="s">
        <v>286</v>
      </c>
      <c r="R1444" s="48" t="s">
        <v>287</v>
      </c>
      <c r="S1444" s="48" t="s">
        <v>288</v>
      </c>
      <c r="T1444" s="48" t="s">
        <v>289</v>
      </c>
      <c r="U1444" s="48" t="s">
        <v>290</v>
      </c>
      <c r="V1444" s="52"/>
    </row>
    <row r="1445" spans="1:22" ht="15" thickBot="1">
      <c r="A1445" s="48" t="s">
        <v>2530</v>
      </c>
      <c r="B1445" s="48" t="s">
        <v>20</v>
      </c>
      <c r="C1445" s="48" t="s">
        <v>74</v>
      </c>
      <c r="D1445" s="49" t="s">
        <v>75</v>
      </c>
      <c r="E1445" s="50">
        <v>0</v>
      </c>
      <c r="F1445" s="48" t="s">
        <v>76</v>
      </c>
      <c r="G1445" s="48" t="s">
        <v>284</v>
      </c>
      <c r="H1445" s="48" t="s">
        <v>125</v>
      </c>
      <c r="I1445" s="48" t="s">
        <v>130</v>
      </c>
      <c r="J1445" s="51"/>
      <c r="K1445" s="51"/>
      <c r="L1445" s="48" t="s">
        <v>80</v>
      </c>
      <c r="M1445" s="48" t="s">
        <v>81</v>
      </c>
      <c r="N1445" s="48" t="s">
        <v>249</v>
      </c>
      <c r="O1445" s="48" t="s">
        <v>250</v>
      </c>
      <c r="P1445" s="48" t="s">
        <v>285</v>
      </c>
      <c r="Q1445" s="48" t="s">
        <v>286</v>
      </c>
      <c r="R1445" s="48" t="s">
        <v>287</v>
      </c>
      <c r="S1445" s="48" t="s">
        <v>288</v>
      </c>
      <c r="T1445" s="48" t="s">
        <v>289</v>
      </c>
      <c r="U1445" s="48" t="s">
        <v>290</v>
      </c>
      <c r="V1445" s="52"/>
    </row>
    <row r="1446" spans="1:22" ht="15" thickBot="1">
      <c r="A1446" s="48" t="s">
        <v>2531</v>
      </c>
      <c r="B1446" s="48" t="s">
        <v>20</v>
      </c>
      <c r="C1446" s="48" t="s">
        <v>74</v>
      </c>
      <c r="D1446" s="49" t="s">
        <v>75</v>
      </c>
      <c r="E1446" s="50">
        <v>0</v>
      </c>
      <c r="F1446" s="48" t="s">
        <v>76</v>
      </c>
      <c r="G1446" s="48" t="s">
        <v>284</v>
      </c>
      <c r="H1446" s="48" t="s">
        <v>125</v>
      </c>
      <c r="I1446" s="48" t="s">
        <v>130</v>
      </c>
      <c r="J1446" s="51"/>
      <c r="K1446" s="51"/>
      <c r="L1446" s="48" t="s">
        <v>80</v>
      </c>
      <c r="M1446" s="48" t="s">
        <v>81</v>
      </c>
      <c r="N1446" s="48" t="s">
        <v>249</v>
      </c>
      <c r="O1446" s="48" t="s">
        <v>250</v>
      </c>
      <c r="P1446" s="48" t="s">
        <v>285</v>
      </c>
      <c r="Q1446" s="48" t="s">
        <v>286</v>
      </c>
      <c r="R1446" s="48" t="s">
        <v>287</v>
      </c>
      <c r="S1446" s="48" t="s">
        <v>288</v>
      </c>
      <c r="T1446" s="48" t="s">
        <v>289</v>
      </c>
      <c r="U1446" s="48" t="s">
        <v>290</v>
      </c>
      <c r="V1446" s="52"/>
    </row>
    <row r="1447" spans="1:22" ht="15" thickBot="1">
      <c r="A1447" s="48" t="s">
        <v>2532</v>
      </c>
      <c r="B1447" s="48" t="s">
        <v>20</v>
      </c>
      <c r="C1447" s="48" t="s">
        <v>74</v>
      </c>
      <c r="D1447" s="49" t="s">
        <v>75</v>
      </c>
      <c r="E1447" s="50">
        <v>0</v>
      </c>
      <c r="F1447" s="48" t="s">
        <v>76</v>
      </c>
      <c r="G1447" s="48" t="s">
        <v>284</v>
      </c>
      <c r="H1447" s="48" t="s">
        <v>125</v>
      </c>
      <c r="I1447" s="48" t="s">
        <v>130</v>
      </c>
      <c r="J1447" s="51"/>
      <c r="K1447" s="51"/>
      <c r="L1447" s="48" t="s">
        <v>80</v>
      </c>
      <c r="M1447" s="48" t="s">
        <v>81</v>
      </c>
      <c r="N1447" s="48" t="s">
        <v>249</v>
      </c>
      <c r="O1447" s="48" t="s">
        <v>250</v>
      </c>
      <c r="P1447" s="48" t="s">
        <v>285</v>
      </c>
      <c r="Q1447" s="48" t="s">
        <v>286</v>
      </c>
      <c r="R1447" s="48" t="s">
        <v>287</v>
      </c>
      <c r="S1447" s="48" t="s">
        <v>288</v>
      </c>
      <c r="T1447" s="48" t="s">
        <v>289</v>
      </c>
      <c r="U1447" s="48" t="s">
        <v>290</v>
      </c>
      <c r="V1447" s="52"/>
    </row>
    <row r="1448" spans="1:22" ht="15" thickBot="1">
      <c r="A1448" s="48" t="s">
        <v>2533</v>
      </c>
      <c r="B1448" s="48" t="s">
        <v>20</v>
      </c>
      <c r="C1448" s="48" t="s">
        <v>74</v>
      </c>
      <c r="D1448" s="49" t="s">
        <v>75</v>
      </c>
      <c r="E1448" s="50">
        <v>0</v>
      </c>
      <c r="F1448" s="48" t="s">
        <v>76</v>
      </c>
      <c r="G1448" s="48" t="s">
        <v>284</v>
      </c>
      <c r="H1448" s="48" t="s">
        <v>125</v>
      </c>
      <c r="I1448" s="48" t="s">
        <v>130</v>
      </c>
      <c r="J1448" s="51"/>
      <c r="K1448" s="51"/>
      <c r="L1448" s="48" t="s">
        <v>80</v>
      </c>
      <c r="M1448" s="48" t="s">
        <v>81</v>
      </c>
      <c r="N1448" s="48" t="s">
        <v>249</v>
      </c>
      <c r="O1448" s="48" t="s">
        <v>250</v>
      </c>
      <c r="P1448" s="48" t="s">
        <v>285</v>
      </c>
      <c r="Q1448" s="48" t="s">
        <v>286</v>
      </c>
      <c r="R1448" s="48" t="s">
        <v>287</v>
      </c>
      <c r="S1448" s="48" t="s">
        <v>288</v>
      </c>
      <c r="T1448" s="48" t="s">
        <v>289</v>
      </c>
      <c r="U1448" s="48" t="s">
        <v>290</v>
      </c>
      <c r="V1448" s="52"/>
    </row>
    <row r="1449" spans="1:22" ht="15" thickBot="1">
      <c r="A1449" s="48" t="s">
        <v>2534</v>
      </c>
      <c r="B1449" s="48" t="s">
        <v>20</v>
      </c>
      <c r="C1449" s="48" t="s">
        <v>74</v>
      </c>
      <c r="D1449" s="49" t="s">
        <v>75</v>
      </c>
      <c r="E1449" s="50">
        <v>0</v>
      </c>
      <c r="F1449" s="48" t="s">
        <v>76</v>
      </c>
      <c r="G1449" s="48" t="s">
        <v>284</v>
      </c>
      <c r="H1449" s="48" t="s">
        <v>125</v>
      </c>
      <c r="I1449" s="48" t="s">
        <v>130</v>
      </c>
      <c r="J1449" s="51"/>
      <c r="K1449" s="51"/>
      <c r="L1449" s="48" t="s">
        <v>80</v>
      </c>
      <c r="M1449" s="48" t="s">
        <v>81</v>
      </c>
      <c r="N1449" s="48" t="s">
        <v>249</v>
      </c>
      <c r="O1449" s="48" t="s">
        <v>250</v>
      </c>
      <c r="P1449" s="48" t="s">
        <v>285</v>
      </c>
      <c r="Q1449" s="48" t="s">
        <v>286</v>
      </c>
      <c r="R1449" s="48" t="s">
        <v>287</v>
      </c>
      <c r="S1449" s="48" t="s">
        <v>288</v>
      </c>
      <c r="T1449" s="48" t="s">
        <v>289</v>
      </c>
      <c r="U1449" s="48" t="s">
        <v>290</v>
      </c>
      <c r="V1449" s="52"/>
    </row>
    <row r="1450" spans="1:22" ht="15" thickBot="1">
      <c r="A1450" s="48" t="s">
        <v>2535</v>
      </c>
      <c r="B1450" s="48" t="s">
        <v>20</v>
      </c>
      <c r="C1450" s="48" t="s">
        <v>74</v>
      </c>
      <c r="D1450" s="49" t="s">
        <v>75</v>
      </c>
      <c r="E1450" s="50">
        <v>0</v>
      </c>
      <c r="F1450" s="48" t="s">
        <v>76</v>
      </c>
      <c r="G1450" s="48" t="s">
        <v>284</v>
      </c>
      <c r="H1450" s="48" t="s">
        <v>125</v>
      </c>
      <c r="I1450" s="48" t="s">
        <v>130</v>
      </c>
      <c r="J1450" s="51"/>
      <c r="K1450" s="51"/>
      <c r="L1450" s="48" t="s">
        <v>80</v>
      </c>
      <c r="M1450" s="48" t="s">
        <v>81</v>
      </c>
      <c r="N1450" s="48" t="s">
        <v>249</v>
      </c>
      <c r="O1450" s="48" t="s">
        <v>250</v>
      </c>
      <c r="P1450" s="48" t="s">
        <v>285</v>
      </c>
      <c r="Q1450" s="48" t="s">
        <v>286</v>
      </c>
      <c r="R1450" s="48" t="s">
        <v>287</v>
      </c>
      <c r="S1450" s="48" t="s">
        <v>288</v>
      </c>
      <c r="T1450" s="48" t="s">
        <v>289</v>
      </c>
      <c r="U1450" s="48" t="s">
        <v>290</v>
      </c>
      <c r="V1450" s="52"/>
    </row>
    <row r="1451" spans="1:22" ht="15" thickBot="1">
      <c r="A1451" s="48" t="s">
        <v>2536</v>
      </c>
      <c r="B1451" s="48" t="s">
        <v>20</v>
      </c>
      <c r="C1451" s="48" t="s">
        <v>74</v>
      </c>
      <c r="D1451" s="49" t="s">
        <v>75</v>
      </c>
      <c r="E1451" s="50">
        <v>0</v>
      </c>
      <c r="F1451" s="48" t="s">
        <v>76</v>
      </c>
      <c r="G1451" s="48" t="s">
        <v>284</v>
      </c>
      <c r="H1451" s="48" t="s">
        <v>125</v>
      </c>
      <c r="I1451" s="48" t="s">
        <v>130</v>
      </c>
      <c r="J1451" s="51"/>
      <c r="K1451" s="51"/>
      <c r="L1451" s="48" t="s">
        <v>80</v>
      </c>
      <c r="M1451" s="48" t="s">
        <v>81</v>
      </c>
      <c r="N1451" s="48" t="s">
        <v>249</v>
      </c>
      <c r="O1451" s="48" t="s">
        <v>250</v>
      </c>
      <c r="P1451" s="48" t="s">
        <v>285</v>
      </c>
      <c r="Q1451" s="48" t="s">
        <v>286</v>
      </c>
      <c r="R1451" s="48" t="s">
        <v>287</v>
      </c>
      <c r="S1451" s="48" t="s">
        <v>288</v>
      </c>
      <c r="T1451" s="48" t="s">
        <v>289</v>
      </c>
      <c r="U1451" s="48" t="s">
        <v>290</v>
      </c>
      <c r="V1451" s="52"/>
    </row>
    <row r="1452" spans="1:22" ht="15" thickBot="1">
      <c r="A1452" s="48" t="s">
        <v>2537</v>
      </c>
      <c r="B1452" s="48" t="s">
        <v>20</v>
      </c>
      <c r="C1452" s="48" t="s">
        <v>74</v>
      </c>
      <c r="D1452" s="49" t="s">
        <v>75</v>
      </c>
      <c r="E1452" s="50">
        <v>0</v>
      </c>
      <c r="F1452" s="48" t="s">
        <v>76</v>
      </c>
      <c r="G1452" s="48" t="s">
        <v>284</v>
      </c>
      <c r="H1452" s="48" t="s">
        <v>125</v>
      </c>
      <c r="I1452" s="48" t="s">
        <v>130</v>
      </c>
      <c r="J1452" s="51"/>
      <c r="K1452" s="51"/>
      <c r="L1452" s="48" t="s">
        <v>80</v>
      </c>
      <c r="M1452" s="48" t="s">
        <v>81</v>
      </c>
      <c r="N1452" s="48" t="s">
        <v>249</v>
      </c>
      <c r="O1452" s="48" t="s">
        <v>250</v>
      </c>
      <c r="P1452" s="48" t="s">
        <v>285</v>
      </c>
      <c r="Q1452" s="48" t="s">
        <v>286</v>
      </c>
      <c r="R1452" s="48" t="s">
        <v>287</v>
      </c>
      <c r="S1452" s="48" t="s">
        <v>288</v>
      </c>
      <c r="T1452" s="48" t="s">
        <v>289</v>
      </c>
      <c r="U1452" s="48" t="s">
        <v>290</v>
      </c>
      <c r="V1452" s="52"/>
    </row>
    <row r="1453" spans="1:22" ht="15" thickBot="1">
      <c r="A1453" s="48" t="s">
        <v>2538</v>
      </c>
      <c r="B1453" s="48" t="s">
        <v>20</v>
      </c>
      <c r="C1453" s="48" t="s">
        <v>74</v>
      </c>
      <c r="D1453" s="49" t="s">
        <v>75</v>
      </c>
      <c r="E1453" s="50">
        <v>0</v>
      </c>
      <c r="F1453" s="48" t="s">
        <v>76</v>
      </c>
      <c r="G1453" s="48" t="s">
        <v>284</v>
      </c>
      <c r="H1453" s="48" t="s">
        <v>125</v>
      </c>
      <c r="I1453" s="48" t="s">
        <v>130</v>
      </c>
      <c r="J1453" s="51"/>
      <c r="K1453" s="51"/>
      <c r="L1453" s="48" t="s">
        <v>80</v>
      </c>
      <c r="M1453" s="48" t="s">
        <v>81</v>
      </c>
      <c r="N1453" s="48" t="s">
        <v>249</v>
      </c>
      <c r="O1453" s="48" t="s">
        <v>250</v>
      </c>
      <c r="P1453" s="48" t="s">
        <v>285</v>
      </c>
      <c r="Q1453" s="48" t="s">
        <v>286</v>
      </c>
      <c r="R1453" s="48" t="s">
        <v>287</v>
      </c>
      <c r="S1453" s="48" t="s">
        <v>288</v>
      </c>
      <c r="T1453" s="48" t="s">
        <v>289</v>
      </c>
      <c r="U1453" s="48" t="s">
        <v>290</v>
      </c>
      <c r="V1453" s="52"/>
    </row>
    <row r="1454" spans="1:22" ht="15" thickBot="1">
      <c r="A1454" s="48" t="s">
        <v>2539</v>
      </c>
      <c r="B1454" s="48" t="s">
        <v>20</v>
      </c>
      <c r="C1454" s="48" t="s">
        <v>74</v>
      </c>
      <c r="D1454" s="49" t="s">
        <v>75</v>
      </c>
      <c r="E1454" s="50">
        <v>0</v>
      </c>
      <c r="F1454" s="48" t="s">
        <v>76</v>
      </c>
      <c r="G1454" s="48" t="s">
        <v>284</v>
      </c>
      <c r="H1454" s="48" t="s">
        <v>125</v>
      </c>
      <c r="I1454" s="48" t="s">
        <v>130</v>
      </c>
      <c r="J1454" s="51"/>
      <c r="K1454" s="51"/>
      <c r="L1454" s="48" t="s">
        <v>80</v>
      </c>
      <c r="M1454" s="48" t="s">
        <v>81</v>
      </c>
      <c r="N1454" s="48" t="s">
        <v>249</v>
      </c>
      <c r="O1454" s="48" t="s">
        <v>250</v>
      </c>
      <c r="P1454" s="48" t="s">
        <v>285</v>
      </c>
      <c r="Q1454" s="48" t="s">
        <v>286</v>
      </c>
      <c r="R1454" s="48" t="s">
        <v>287</v>
      </c>
      <c r="S1454" s="48" t="s">
        <v>288</v>
      </c>
      <c r="T1454" s="48" t="s">
        <v>289</v>
      </c>
      <c r="U1454" s="48" t="s">
        <v>290</v>
      </c>
      <c r="V1454" s="52"/>
    </row>
    <row r="1455" spans="1:22" ht="15" thickBot="1">
      <c r="A1455" s="48" t="s">
        <v>2540</v>
      </c>
      <c r="B1455" s="48" t="s">
        <v>20</v>
      </c>
      <c r="C1455" s="48" t="s">
        <v>74</v>
      </c>
      <c r="D1455" s="49" t="s">
        <v>75</v>
      </c>
      <c r="E1455" s="50">
        <v>0</v>
      </c>
      <c r="F1455" s="48" t="s">
        <v>76</v>
      </c>
      <c r="G1455" s="48" t="s">
        <v>284</v>
      </c>
      <c r="H1455" s="48" t="s">
        <v>301</v>
      </c>
      <c r="I1455" s="48" t="s">
        <v>302</v>
      </c>
      <c r="J1455" s="51"/>
      <c r="K1455" s="51"/>
      <c r="L1455" s="48" t="s">
        <v>80</v>
      </c>
      <c r="M1455" s="48" t="s">
        <v>81</v>
      </c>
      <c r="N1455" s="48" t="s">
        <v>249</v>
      </c>
      <c r="O1455" s="48" t="s">
        <v>250</v>
      </c>
      <c r="P1455" s="48" t="s">
        <v>285</v>
      </c>
      <c r="Q1455" s="48" t="s">
        <v>286</v>
      </c>
      <c r="R1455" s="48" t="s">
        <v>287</v>
      </c>
      <c r="S1455" s="48" t="s">
        <v>288</v>
      </c>
      <c r="T1455" s="48" t="s">
        <v>289</v>
      </c>
      <c r="U1455" s="48" t="s">
        <v>290</v>
      </c>
      <c r="V1455" s="52"/>
    </row>
    <row r="1456" spans="1:22" ht="15" thickBot="1">
      <c r="A1456" s="48" t="s">
        <v>2541</v>
      </c>
      <c r="B1456" s="48" t="s">
        <v>20</v>
      </c>
      <c r="C1456" s="48" t="s">
        <v>74</v>
      </c>
      <c r="D1456" s="49" t="s">
        <v>75</v>
      </c>
      <c r="E1456" s="50">
        <v>0</v>
      </c>
      <c r="F1456" s="48" t="s">
        <v>76</v>
      </c>
      <c r="G1456" s="48" t="s">
        <v>284</v>
      </c>
      <c r="H1456" s="48" t="s">
        <v>301</v>
      </c>
      <c r="I1456" s="48" t="s">
        <v>302</v>
      </c>
      <c r="J1456" s="51"/>
      <c r="K1456" s="51"/>
      <c r="L1456" s="48" t="s">
        <v>80</v>
      </c>
      <c r="M1456" s="48" t="s">
        <v>81</v>
      </c>
      <c r="N1456" s="48" t="s">
        <v>249</v>
      </c>
      <c r="O1456" s="48" t="s">
        <v>250</v>
      </c>
      <c r="P1456" s="48" t="s">
        <v>285</v>
      </c>
      <c r="Q1456" s="48" t="s">
        <v>286</v>
      </c>
      <c r="R1456" s="48" t="s">
        <v>287</v>
      </c>
      <c r="S1456" s="48" t="s">
        <v>288</v>
      </c>
      <c r="T1456" s="48" t="s">
        <v>289</v>
      </c>
      <c r="U1456" s="48" t="s">
        <v>290</v>
      </c>
      <c r="V1456" s="52"/>
    </row>
    <row r="1457" spans="1:22" ht="15" thickBot="1">
      <c r="A1457" s="48" t="s">
        <v>2542</v>
      </c>
      <c r="B1457" s="48" t="s">
        <v>20</v>
      </c>
      <c r="C1457" s="48" t="s">
        <v>74</v>
      </c>
      <c r="D1457" s="49" t="s">
        <v>75</v>
      </c>
      <c r="E1457" s="50">
        <v>0</v>
      </c>
      <c r="F1457" s="48" t="s">
        <v>76</v>
      </c>
      <c r="G1457" s="48" t="s">
        <v>284</v>
      </c>
      <c r="H1457" s="48" t="s">
        <v>301</v>
      </c>
      <c r="I1457" s="48" t="s">
        <v>302</v>
      </c>
      <c r="J1457" s="51"/>
      <c r="K1457" s="51"/>
      <c r="L1457" s="48" t="s">
        <v>80</v>
      </c>
      <c r="M1457" s="48" t="s">
        <v>81</v>
      </c>
      <c r="N1457" s="48" t="s">
        <v>249</v>
      </c>
      <c r="O1457" s="48" t="s">
        <v>250</v>
      </c>
      <c r="P1457" s="48" t="s">
        <v>285</v>
      </c>
      <c r="Q1457" s="48" t="s">
        <v>286</v>
      </c>
      <c r="R1457" s="48" t="s">
        <v>287</v>
      </c>
      <c r="S1457" s="48" t="s">
        <v>288</v>
      </c>
      <c r="T1457" s="48" t="s">
        <v>289</v>
      </c>
      <c r="U1457" s="48" t="s">
        <v>290</v>
      </c>
      <c r="V1457" s="52"/>
    </row>
    <row r="1458" spans="1:22" ht="15" thickBot="1">
      <c r="A1458" s="48" t="s">
        <v>2543</v>
      </c>
      <c r="B1458" s="48" t="s">
        <v>20</v>
      </c>
      <c r="C1458" s="48" t="s">
        <v>74</v>
      </c>
      <c r="D1458" s="49" t="s">
        <v>75</v>
      </c>
      <c r="E1458" s="50">
        <v>0</v>
      </c>
      <c r="F1458" s="48" t="s">
        <v>76</v>
      </c>
      <c r="G1458" s="48" t="s">
        <v>284</v>
      </c>
      <c r="H1458" s="48" t="s">
        <v>125</v>
      </c>
      <c r="I1458" s="48" t="s">
        <v>130</v>
      </c>
      <c r="J1458" s="51"/>
      <c r="K1458" s="51"/>
      <c r="L1458" s="48" t="s">
        <v>80</v>
      </c>
      <c r="M1458" s="48" t="s">
        <v>81</v>
      </c>
      <c r="N1458" s="48" t="s">
        <v>249</v>
      </c>
      <c r="O1458" s="48" t="s">
        <v>250</v>
      </c>
      <c r="P1458" s="48" t="s">
        <v>285</v>
      </c>
      <c r="Q1458" s="48" t="s">
        <v>286</v>
      </c>
      <c r="R1458" s="48" t="s">
        <v>287</v>
      </c>
      <c r="S1458" s="48" t="s">
        <v>288</v>
      </c>
      <c r="T1458" s="48" t="s">
        <v>289</v>
      </c>
      <c r="U1458" s="48" t="s">
        <v>290</v>
      </c>
      <c r="V1458" s="52"/>
    </row>
    <row r="1459" spans="1:22" ht="15" thickBot="1">
      <c r="A1459" s="48" t="s">
        <v>2544</v>
      </c>
      <c r="B1459" s="48" t="s">
        <v>20</v>
      </c>
      <c r="C1459" s="48" t="s">
        <v>74</v>
      </c>
      <c r="D1459" s="49" t="s">
        <v>75</v>
      </c>
      <c r="E1459" s="50">
        <v>0</v>
      </c>
      <c r="F1459" s="48" t="s">
        <v>76</v>
      </c>
      <c r="G1459" s="48" t="s">
        <v>284</v>
      </c>
      <c r="H1459" s="48" t="s">
        <v>125</v>
      </c>
      <c r="I1459" s="48" t="s">
        <v>130</v>
      </c>
      <c r="J1459" s="51"/>
      <c r="K1459" s="51"/>
      <c r="L1459" s="48" t="s">
        <v>80</v>
      </c>
      <c r="M1459" s="48" t="s">
        <v>81</v>
      </c>
      <c r="N1459" s="48" t="s">
        <v>249</v>
      </c>
      <c r="O1459" s="48" t="s">
        <v>250</v>
      </c>
      <c r="P1459" s="48" t="s">
        <v>285</v>
      </c>
      <c r="Q1459" s="48" t="s">
        <v>286</v>
      </c>
      <c r="R1459" s="48" t="s">
        <v>287</v>
      </c>
      <c r="S1459" s="48" t="s">
        <v>288</v>
      </c>
      <c r="T1459" s="48" t="s">
        <v>289</v>
      </c>
      <c r="U1459" s="48" t="s">
        <v>290</v>
      </c>
      <c r="V1459" s="52"/>
    </row>
    <row r="1460" spans="1:22" ht="15" thickBot="1">
      <c r="A1460" s="48" t="s">
        <v>2545</v>
      </c>
      <c r="B1460" s="48" t="s">
        <v>20</v>
      </c>
      <c r="C1460" s="48" t="s">
        <v>74</v>
      </c>
      <c r="D1460" s="49" t="s">
        <v>75</v>
      </c>
      <c r="E1460" s="50">
        <v>0</v>
      </c>
      <c r="F1460" s="48" t="s">
        <v>76</v>
      </c>
      <c r="G1460" s="48" t="s">
        <v>284</v>
      </c>
      <c r="H1460" s="48" t="s">
        <v>125</v>
      </c>
      <c r="I1460" s="48" t="s">
        <v>130</v>
      </c>
      <c r="J1460" s="51"/>
      <c r="K1460" s="51"/>
      <c r="L1460" s="48" t="s">
        <v>80</v>
      </c>
      <c r="M1460" s="48" t="s">
        <v>81</v>
      </c>
      <c r="N1460" s="48" t="s">
        <v>249</v>
      </c>
      <c r="O1460" s="48" t="s">
        <v>250</v>
      </c>
      <c r="P1460" s="48" t="s">
        <v>285</v>
      </c>
      <c r="Q1460" s="48" t="s">
        <v>286</v>
      </c>
      <c r="R1460" s="48" t="s">
        <v>287</v>
      </c>
      <c r="S1460" s="48" t="s">
        <v>288</v>
      </c>
      <c r="T1460" s="48" t="s">
        <v>289</v>
      </c>
      <c r="U1460" s="48" t="s">
        <v>290</v>
      </c>
      <c r="V1460" s="52"/>
    </row>
    <row r="1461" spans="1:22" ht="15" thickBot="1">
      <c r="A1461" s="48" t="s">
        <v>2546</v>
      </c>
      <c r="B1461" s="48" t="s">
        <v>20</v>
      </c>
      <c r="C1461" s="48" t="s">
        <v>74</v>
      </c>
      <c r="D1461" s="49" t="s">
        <v>75</v>
      </c>
      <c r="E1461" s="50">
        <v>0</v>
      </c>
      <c r="F1461" s="48" t="s">
        <v>76</v>
      </c>
      <c r="G1461" s="48" t="s">
        <v>284</v>
      </c>
      <c r="H1461" s="48" t="s">
        <v>125</v>
      </c>
      <c r="I1461" s="48" t="s">
        <v>130</v>
      </c>
      <c r="J1461" s="51"/>
      <c r="K1461" s="51"/>
      <c r="L1461" s="48" t="s">
        <v>80</v>
      </c>
      <c r="M1461" s="48" t="s">
        <v>81</v>
      </c>
      <c r="N1461" s="48" t="s">
        <v>249</v>
      </c>
      <c r="O1461" s="48" t="s">
        <v>250</v>
      </c>
      <c r="P1461" s="48" t="s">
        <v>285</v>
      </c>
      <c r="Q1461" s="48" t="s">
        <v>286</v>
      </c>
      <c r="R1461" s="48" t="s">
        <v>287</v>
      </c>
      <c r="S1461" s="48" t="s">
        <v>288</v>
      </c>
      <c r="T1461" s="48" t="s">
        <v>289</v>
      </c>
      <c r="U1461" s="48" t="s">
        <v>290</v>
      </c>
      <c r="V1461" s="52"/>
    </row>
    <row r="1462" spans="1:22" ht="15" thickBot="1">
      <c r="A1462" s="48" t="s">
        <v>2547</v>
      </c>
      <c r="B1462" s="48" t="s">
        <v>20</v>
      </c>
      <c r="C1462" s="48" t="s">
        <v>74</v>
      </c>
      <c r="D1462" s="49" t="s">
        <v>75</v>
      </c>
      <c r="E1462" s="50">
        <v>0</v>
      </c>
      <c r="F1462" s="48" t="s">
        <v>76</v>
      </c>
      <c r="G1462" s="48" t="s">
        <v>284</v>
      </c>
      <c r="H1462" s="48" t="s">
        <v>125</v>
      </c>
      <c r="I1462" s="48" t="s">
        <v>130</v>
      </c>
      <c r="J1462" s="51"/>
      <c r="K1462" s="51"/>
      <c r="L1462" s="48" t="s">
        <v>80</v>
      </c>
      <c r="M1462" s="48" t="s">
        <v>81</v>
      </c>
      <c r="N1462" s="48" t="s">
        <v>249</v>
      </c>
      <c r="O1462" s="48" t="s">
        <v>250</v>
      </c>
      <c r="P1462" s="48" t="s">
        <v>285</v>
      </c>
      <c r="Q1462" s="48" t="s">
        <v>286</v>
      </c>
      <c r="R1462" s="48" t="s">
        <v>287</v>
      </c>
      <c r="S1462" s="48" t="s">
        <v>288</v>
      </c>
      <c r="T1462" s="48" t="s">
        <v>289</v>
      </c>
      <c r="U1462" s="48" t="s">
        <v>290</v>
      </c>
      <c r="V1462" s="52"/>
    </row>
    <row r="1463" spans="1:22" ht="15" thickBot="1">
      <c r="A1463" s="48" t="s">
        <v>2548</v>
      </c>
      <c r="B1463" s="48" t="s">
        <v>20</v>
      </c>
      <c r="C1463" s="48" t="s">
        <v>74</v>
      </c>
      <c r="D1463" s="49" t="s">
        <v>75</v>
      </c>
      <c r="E1463" s="50">
        <v>0</v>
      </c>
      <c r="F1463" s="48" t="s">
        <v>76</v>
      </c>
      <c r="G1463" s="48" t="s">
        <v>284</v>
      </c>
      <c r="H1463" s="48" t="s">
        <v>125</v>
      </c>
      <c r="I1463" s="48" t="s">
        <v>130</v>
      </c>
      <c r="J1463" s="51"/>
      <c r="K1463" s="51"/>
      <c r="L1463" s="48" t="s">
        <v>80</v>
      </c>
      <c r="M1463" s="48" t="s">
        <v>81</v>
      </c>
      <c r="N1463" s="48" t="s">
        <v>249</v>
      </c>
      <c r="O1463" s="48" t="s">
        <v>250</v>
      </c>
      <c r="P1463" s="48" t="s">
        <v>285</v>
      </c>
      <c r="Q1463" s="48" t="s">
        <v>286</v>
      </c>
      <c r="R1463" s="48" t="s">
        <v>287</v>
      </c>
      <c r="S1463" s="48" t="s">
        <v>288</v>
      </c>
      <c r="T1463" s="48" t="s">
        <v>289</v>
      </c>
      <c r="U1463" s="48" t="s">
        <v>290</v>
      </c>
      <c r="V1463" s="52"/>
    </row>
    <row r="1464" spans="1:22" ht="15" thickBot="1">
      <c r="A1464" s="48" t="s">
        <v>2549</v>
      </c>
      <c r="B1464" s="48" t="s">
        <v>20</v>
      </c>
      <c r="C1464" s="48" t="s">
        <v>74</v>
      </c>
      <c r="D1464" s="49" t="s">
        <v>75</v>
      </c>
      <c r="E1464" s="50">
        <v>0</v>
      </c>
      <c r="F1464" s="48" t="s">
        <v>76</v>
      </c>
      <c r="G1464" s="48" t="s">
        <v>284</v>
      </c>
      <c r="H1464" s="48" t="s">
        <v>125</v>
      </c>
      <c r="I1464" s="48" t="s">
        <v>130</v>
      </c>
      <c r="J1464" s="51"/>
      <c r="K1464" s="51"/>
      <c r="L1464" s="48" t="s">
        <v>80</v>
      </c>
      <c r="M1464" s="48" t="s">
        <v>81</v>
      </c>
      <c r="N1464" s="48" t="s">
        <v>249</v>
      </c>
      <c r="O1464" s="48" t="s">
        <v>250</v>
      </c>
      <c r="P1464" s="48" t="s">
        <v>285</v>
      </c>
      <c r="Q1464" s="48" t="s">
        <v>286</v>
      </c>
      <c r="R1464" s="48" t="s">
        <v>287</v>
      </c>
      <c r="S1464" s="48" t="s">
        <v>288</v>
      </c>
      <c r="T1464" s="48" t="s">
        <v>289</v>
      </c>
      <c r="U1464" s="48" t="s">
        <v>290</v>
      </c>
      <c r="V1464" s="52"/>
    </row>
    <row r="1465" spans="1:22" ht="15" thickBot="1">
      <c r="A1465" s="48" t="s">
        <v>2550</v>
      </c>
      <c r="B1465" s="48" t="s">
        <v>20</v>
      </c>
      <c r="C1465" s="48" t="s">
        <v>74</v>
      </c>
      <c r="D1465" s="49" t="s">
        <v>75</v>
      </c>
      <c r="E1465" s="50">
        <v>0</v>
      </c>
      <c r="F1465" s="48" t="s">
        <v>76</v>
      </c>
      <c r="G1465" s="48" t="s">
        <v>284</v>
      </c>
      <c r="H1465" s="48" t="s">
        <v>125</v>
      </c>
      <c r="I1465" s="48" t="s">
        <v>130</v>
      </c>
      <c r="J1465" s="51"/>
      <c r="K1465" s="51"/>
      <c r="L1465" s="48" t="s">
        <v>80</v>
      </c>
      <c r="M1465" s="48" t="s">
        <v>81</v>
      </c>
      <c r="N1465" s="48" t="s">
        <v>249</v>
      </c>
      <c r="O1465" s="48" t="s">
        <v>250</v>
      </c>
      <c r="P1465" s="48" t="s">
        <v>285</v>
      </c>
      <c r="Q1465" s="48" t="s">
        <v>286</v>
      </c>
      <c r="R1465" s="48" t="s">
        <v>287</v>
      </c>
      <c r="S1465" s="48" t="s">
        <v>288</v>
      </c>
      <c r="T1465" s="48" t="s">
        <v>289</v>
      </c>
      <c r="U1465" s="48" t="s">
        <v>290</v>
      </c>
      <c r="V1465" s="52"/>
    </row>
    <row r="1466" spans="1:22" ht="15" thickBot="1">
      <c r="A1466" s="48" t="s">
        <v>2551</v>
      </c>
      <c r="B1466" s="48" t="s">
        <v>20</v>
      </c>
      <c r="C1466" s="48" t="s">
        <v>74</v>
      </c>
      <c r="D1466" s="49" t="s">
        <v>75</v>
      </c>
      <c r="E1466" s="50">
        <v>0</v>
      </c>
      <c r="F1466" s="48" t="s">
        <v>76</v>
      </c>
      <c r="G1466" s="48" t="s">
        <v>284</v>
      </c>
      <c r="H1466" s="48" t="s">
        <v>125</v>
      </c>
      <c r="I1466" s="48" t="s">
        <v>130</v>
      </c>
      <c r="J1466" s="51"/>
      <c r="K1466" s="51"/>
      <c r="L1466" s="48" t="s">
        <v>80</v>
      </c>
      <c r="M1466" s="48" t="s">
        <v>81</v>
      </c>
      <c r="N1466" s="48" t="s">
        <v>249</v>
      </c>
      <c r="O1466" s="48" t="s">
        <v>250</v>
      </c>
      <c r="P1466" s="48" t="s">
        <v>285</v>
      </c>
      <c r="Q1466" s="48" t="s">
        <v>286</v>
      </c>
      <c r="R1466" s="48" t="s">
        <v>287</v>
      </c>
      <c r="S1466" s="48" t="s">
        <v>288</v>
      </c>
      <c r="T1466" s="48" t="s">
        <v>289</v>
      </c>
      <c r="U1466" s="48" t="s">
        <v>290</v>
      </c>
      <c r="V1466" s="52"/>
    </row>
    <row r="1467" spans="1:22" ht="15" thickBot="1">
      <c r="A1467" s="48" t="s">
        <v>2552</v>
      </c>
      <c r="B1467" s="48" t="s">
        <v>20</v>
      </c>
      <c r="C1467" s="48" t="s">
        <v>74</v>
      </c>
      <c r="D1467" s="49" t="s">
        <v>75</v>
      </c>
      <c r="E1467" s="50">
        <v>0</v>
      </c>
      <c r="F1467" s="48" t="s">
        <v>76</v>
      </c>
      <c r="G1467" s="48" t="s">
        <v>284</v>
      </c>
      <c r="H1467" s="48" t="s">
        <v>125</v>
      </c>
      <c r="I1467" s="48" t="s">
        <v>130</v>
      </c>
      <c r="J1467" s="51"/>
      <c r="K1467" s="51"/>
      <c r="L1467" s="48" t="s">
        <v>80</v>
      </c>
      <c r="M1467" s="48" t="s">
        <v>81</v>
      </c>
      <c r="N1467" s="48" t="s">
        <v>249</v>
      </c>
      <c r="O1467" s="48" t="s">
        <v>250</v>
      </c>
      <c r="P1467" s="48" t="s">
        <v>285</v>
      </c>
      <c r="Q1467" s="48" t="s">
        <v>286</v>
      </c>
      <c r="R1467" s="48" t="s">
        <v>287</v>
      </c>
      <c r="S1467" s="48" t="s">
        <v>288</v>
      </c>
      <c r="T1467" s="48" t="s">
        <v>289</v>
      </c>
      <c r="U1467" s="48" t="s">
        <v>290</v>
      </c>
      <c r="V1467" s="52"/>
    </row>
    <row r="1468" spans="1:22" ht="15" thickBot="1">
      <c r="A1468" s="48" t="s">
        <v>2553</v>
      </c>
      <c r="B1468" s="48" t="s">
        <v>20</v>
      </c>
      <c r="C1468" s="48" t="s">
        <v>74</v>
      </c>
      <c r="D1468" s="49" t="s">
        <v>75</v>
      </c>
      <c r="E1468" s="50">
        <v>0</v>
      </c>
      <c r="F1468" s="48" t="s">
        <v>76</v>
      </c>
      <c r="G1468" s="48" t="s">
        <v>284</v>
      </c>
      <c r="H1468" s="48" t="s">
        <v>125</v>
      </c>
      <c r="I1468" s="48" t="s">
        <v>130</v>
      </c>
      <c r="J1468" s="51"/>
      <c r="K1468" s="51"/>
      <c r="L1468" s="48" t="s">
        <v>80</v>
      </c>
      <c r="M1468" s="48" t="s">
        <v>81</v>
      </c>
      <c r="N1468" s="48" t="s">
        <v>249</v>
      </c>
      <c r="O1468" s="48" t="s">
        <v>250</v>
      </c>
      <c r="P1468" s="48" t="s">
        <v>285</v>
      </c>
      <c r="Q1468" s="48" t="s">
        <v>286</v>
      </c>
      <c r="R1468" s="48" t="s">
        <v>287</v>
      </c>
      <c r="S1468" s="48" t="s">
        <v>288</v>
      </c>
      <c r="T1468" s="48" t="s">
        <v>289</v>
      </c>
      <c r="U1468" s="48" t="s">
        <v>290</v>
      </c>
      <c r="V1468" s="52"/>
    </row>
    <row r="1469" spans="1:22" ht="15" thickBot="1">
      <c r="A1469" s="48" t="s">
        <v>2554</v>
      </c>
      <c r="B1469" s="48" t="s">
        <v>20</v>
      </c>
      <c r="C1469" s="48" t="s">
        <v>74</v>
      </c>
      <c r="D1469" s="49" t="s">
        <v>75</v>
      </c>
      <c r="E1469" s="50">
        <v>0</v>
      </c>
      <c r="F1469" s="48" t="s">
        <v>76</v>
      </c>
      <c r="G1469" s="48" t="s">
        <v>284</v>
      </c>
      <c r="H1469" s="48" t="s">
        <v>125</v>
      </c>
      <c r="I1469" s="48" t="s">
        <v>130</v>
      </c>
      <c r="J1469" s="51"/>
      <c r="K1469" s="51"/>
      <c r="L1469" s="48" t="s">
        <v>80</v>
      </c>
      <c r="M1469" s="48" t="s">
        <v>81</v>
      </c>
      <c r="N1469" s="48" t="s">
        <v>249</v>
      </c>
      <c r="O1469" s="48" t="s">
        <v>250</v>
      </c>
      <c r="P1469" s="48" t="s">
        <v>285</v>
      </c>
      <c r="Q1469" s="48" t="s">
        <v>286</v>
      </c>
      <c r="R1469" s="48" t="s">
        <v>287</v>
      </c>
      <c r="S1469" s="48" t="s">
        <v>288</v>
      </c>
      <c r="T1469" s="48" t="s">
        <v>289</v>
      </c>
      <c r="U1469" s="48" t="s">
        <v>290</v>
      </c>
      <c r="V1469" s="52"/>
    </row>
    <row r="1470" spans="1:22" ht="15" thickBot="1">
      <c r="A1470" s="48" t="s">
        <v>2555</v>
      </c>
      <c r="B1470" s="48" t="s">
        <v>20</v>
      </c>
      <c r="C1470" s="48" t="s">
        <v>74</v>
      </c>
      <c r="D1470" s="49" t="s">
        <v>75</v>
      </c>
      <c r="E1470" s="50">
        <v>0</v>
      </c>
      <c r="F1470" s="48" t="s">
        <v>76</v>
      </c>
      <c r="G1470" s="48" t="s">
        <v>284</v>
      </c>
      <c r="H1470" s="48" t="s">
        <v>125</v>
      </c>
      <c r="I1470" s="48" t="s">
        <v>130</v>
      </c>
      <c r="J1470" s="51"/>
      <c r="K1470" s="51"/>
      <c r="L1470" s="48" t="s">
        <v>80</v>
      </c>
      <c r="M1470" s="48" t="s">
        <v>81</v>
      </c>
      <c r="N1470" s="48" t="s">
        <v>249</v>
      </c>
      <c r="O1470" s="48" t="s">
        <v>250</v>
      </c>
      <c r="P1470" s="48" t="s">
        <v>285</v>
      </c>
      <c r="Q1470" s="48" t="s">
        <v>286</v>
      </c>
      <c r="R1470" s="48" t="s">
        <v>287</v>
      </c>
      <c r="S1470" s="48" t="s">
        <v>288</v>
      </c>
      <c r="T1470" s="48" t="s">
        <v>289</v>
      </c>
      <c r="U1470" s="48" t="s">
        <v>290</v>
      </c>
      <c r="V1470" s="52"/>
    </row>
    <row r="1471" spans="1:22" ht="15" thickBot="1">
      <c r="A1471" s="48" t="s">
        <v>2556</v>
      </c>
      <c r="B1471" s="48" t="s">
        <v>20</v>
      </c>
      <c r="C1471" s="48" t="s">
        <v>74</v>
      </c>
      <c r="D1471" s="49" t="s">
        <v>75</v>
      </c>
      <c r="E1471" s="50">
        <v>0</v>
      </c>
      <c r="F1471" s="48" t="s">
        <v>76</v>
      </c>
      <c r="G1471" s="48" t="s">
        <v>284</v>
      </c>
      <c r="H1471" s="48" t="s">
        <v>301</v>
      </c>
      <c r="I1471" s="48" t="s">
        <v>302</v>
      </c>
      <c r="J1471" s="51"/>
      <c r="K1471" s="51"/>
      <c r="L1471" s="48" t="s">
        <v>80</v>
      </c>
      <c r="M1471" s="48" t="s">
        <v>81</v>
      </c>
      <c r="N1471" s="48" t="s">
        <v>249</v>
      </c>
      <c r="O1471" s="48" t="s">
        <v>250</v>
      </c>
      <c r="P1471" s="48" t="s">
        <v>285</v>
      </c>
      <c r="Q1471" s="48" t="s">
        <v>286</v>
      </c>
      <c r="R1471" s="48" t="s">
        <v>287</v>
      </c>
      <c r="S1471" s="48" t="s">
        <v>288</v>
      </c>
      <c r="T1471" s="48" t="s">
        <v>289</v>
      </c>
      <c r="U1471" s="48" t="s">
        <v>290</v>
      </c>
      <c r="V1471" s="52"/>
    </row>
    <row r="1472" spans="1:22" ht="15" thickBot="1">
      <c r="A1472" s="48" t="s">
        <v>2557</v>
      </c>
      <c r="B1472" s="48" t="s">
        <v>20</v>
      </c>
      <c r="C1472" s="48" t="s">
        <v>74</v>
      </c>
      <c r="D1472" s="49" t="s">
        <v>75</v>
      </c>
      <c r="E1472" s="50">
        <v>0</v>
      </c>
      <c r="F1472" s="48" t="s">
        <v>76</v>
      </c>
      <c r="G1472" s="48" t="s">
        <v>284</v>
      </c>
      <c r="H1472" s="48" t="s">
        <v>125</v>
      </c>
      <c r="I1472" s="48" t="s">
        <v>130</v>
      </c>
      <c r="J1472" s="51"/>
      <c r="K1472" s="51"/>
      <c r="L1472" s="48" t="s">
        <v>80</v>
      </c>
      <c r="M1472" s="48" t="s">
        <v>81</v>
      </c>
      <c r="N1472" s="48" t="s">
        <v>249</v>
      </c>
      <c r="O1472" s="48" t="s">
        <v>250</v>
      </c>
      <c r="P1472" s="48" t="s">
        <v>285</v>
      </c>
      <c r="Q1472" s="48" t="s">
        <v>286</v>
      </c>
      <c r="R1472" s="48" t="s">
        <v>287</v>
      </c>
      <c r="S1472" s="48" t="s">
        <v>288</v>
      </c>
      <c r="T1472" s="48" t="s">
        <v>289</v>
      </c>
      <c r="U1472" s="48" t="s">
        <v>290</v>
      </c>
      <c r="V1472" s="52"/>
    </row>
    <row r="1473" spans="1:22" ht="15" thickBot="1">
      <c r="A1473" s="48" t="s">
        <v>2558</v>
      </c>
      <c r="B1473" s="48" t="s">
        <v>20</v>
      </c>
      <c r="C1473" s="48" t="s">
        <v>74</v>
      </c>
      <c r="D1473" s="49" t="s">
        <v>75</v>
      </c>
      <c r="E1473" s="50">
        <v>0</v>
      </c>
      <c r="F1473" s="48" t="s">
        <v>76</v>
      </c>
      <c r="G1473" s="48" t="s">
        <v>284</v>
      </c>
      <c r="H1473" s="48" t="s">
        <v>125</v>
      </c>
      <c r="I1473" s="48" t="s">
        <v>130</v>
      </c>
      <c r="J1473" s="51"/>
      <c r="K1473" s="51"/>
      <c r="L1473" s="48" t="s">
        <v>80</v>
      </c>
      <c r="M1473" s="48" t="s">
        <v>81</v>
      </c>
      <c r="N1473" s="48" t="s">
        <v>249</v>
      </c>
      <c r="O1473" s="48" t="s">
        <v>250</v>
      </c>
      <c r="P1473" s="48" t="s">
        <v>285</v>
      </c>
      <c r="Q1473" s="48" t="s">
        <v>286</v>
      </c>
      <c r="R1473" s="48" t="s">
        <v>287</v>
      </c>
      <c r="S1473" s="48" t="s">
        <v>288</v>
      </c>
      <c r="T1473" s="48" t="s">
        <v>289</v>
      </c>
      <c r="U1473" s="48" t="s">
        <v>290</v>
      </c>
      <c r="V1473" s="52"/>
    </row>
    <row r="1474" spans="1:22" ht="15" thickBot="1">
      <c r="A1474" s="48" t="s">
        <v>2559</v>
      </c>
      <c r="B1474" s="48" t="s">
        <v>20</v>
      </c>
      <c r="C1474" s="48" t="s">
        <v>74</v>
      </c>
      <c r="D1474" s="49" t="s">
        <v>75</v>
      </c>
      <c r="E1474" s="50">
        <v>0</v>
      </c>
      <c r="F1474" s="48" t="s">
        <v>76</v>
      </c>
      <c r="G1474" s="48" t="s">
        <v>284</v>
      </c>
      <c r="H1474" s="48" t="s">
        <v>125</v>
      </c>
      <c r="I1474" s="48" t="s">
        <v>130</v>
      </c>
      <c r="J1474" s="51"/>
      <c r="K1474" s="51"/>
      <c r="L1474" s="48" t="s">
        <v>80</v>
      </c>
      <c r="M1474" s="48" t="s">
        <v>81</v>
      </c>
      <c r="N1474" s="48" t="s">
        <v>249</v>
      </c>
      <c r="O1474" s="48" t="s">
        <v>250</v>
      </c>
      <c r="P1474" s="48" t="s">
        <v>285</v>
      </c>
      <c r="Q1474" s="48" t="s">
        <v>286</v>
      </c>
      <c r="R1474" s="48" t="s">
        <v>287</v>
      </c>
      <c r="S1474" s="48" t="s">
        <v>288</v>
      </c>
      <c r="T1474" s="48" t="s">
        <v>289</v>
      </c>
      <c r="U1474" s="48" t="s">
        <v>290</v>
      </c>
      <c r="V1474" s="52"/>
    </row>
    <row r="1475" spans="1:22" ht="15" thickBot="1">
      <c r="A1475" s="48" t="s">
        <v>2560</v>
      </c>
      <c r="B1475" s="48" t="s">
        <v>20</v>
      </c>
      <c r="C1475" s="48" t="s">
        <v>74</v>
      </c>
      <c r="D1475" s="49" t="s">
        <v>75</v>
      </c>
      <c r="E1475" s="50">
        <v>0</v>
      </c>
      <c r="F1475" s="48" t="s">
        <v>76</v>
      </c>
      <c r="G1475" s="48" t="s">
        <v>284</v>
      </c>
      <c r="H1475" s="48" t="s">
        <v>125</v>
      </c>
      <c r="I1475" s="48" t="s">
        <v>130</v>
      </c>
      <c r="J1475" s="51"/>
      <c r="K1475" s="51"/>
      <c r="L1475" s="48" t="s">
        <v>80</v>
      </c>
      <c r="M1475" s="48" t="s">
        <v>81</v>
      </c>
      <c r="N1475" s="48" t="s">
        <v>249</v>
      </c>
      <c r="O1475" s="48" t="s">
        <v>250</v>
      </c>
      <c r="P1475" s="48" t="s">
        <v>285</v>
      </c>
      <c r="Q1475" s="48" t="s">
        <v>286</v>
      </c>
      <c r="R1475" s="48" t="s">
        <v>287</v>
      </c>
      <c r="S1475" s="48" t="s">
        <v>288</v>
      </c>
      <c r="T1475" s="48" t="s">
        <v>289</v>
      </c>
      <c r="U1475" s="48" t="s">
        <v>290</v>
      </c>
      <c r="V1475" s="52"/>
    </row>
    <row r="1476" spans="1:22" ht="15" thickBot="1">
      <c r="A1476" s="48" t="s">
        <v>2561</v>
      </c>
      <c r="B1476" s="48" t="s">
        <v>20</v>
      </c>
      <c r="C1476" s="48" t="s">
        <v>74</v>
      </c>
      <c r="D1476" s="49" t="s">
        <v>75</v>
      </c>
      <c r="E1476" s="50">
        <v>0</v>
      </c>
      <c r="F1476" s="48" t="s">
        <v>76</v>
      </c>
      <c r="G1476" s="48" t="s">
        <v>284</v>
      </c>
      <c r="H1476" s="48" t="s">
        <v>125</v>
      </c>
      <c r="I1476" s="48" t="s">
        <v>130</v>
      </c>
      <c r="J1476" s="51"/>
      <c r="K1476" s="51"/>
      <c r="L1476" s="48" t="s">
        <v>80</v>
      </c>
      <c r="M1476" s="48" t="s">
        <v>81</v>
      </c>
      <c r="N1476" s="48" t="s">
        <v>249</v>
      </c>
      <c r="O1476" s="48" t="s">
        <v>250</v>
      </c>
      <c r="P1476" s="48" t="s">
        <v>285</v>
      </c>
      <c r="Q1476" s="48" t="s">
        <v>286</v>
      </c>
      <c r="R1476" s="48" t="s">
        <v>287</v>
      </c>
      <c r="S1476" s="48" t="s">
        <v>288</v>
      </c>
      <c r="T1476" s="48" t="s">
        <v>289</v>
      </c>
      <c r="U1476" s="48" t="s">
        <v>290</v>
      </c>
      <c r="V1476" s="52"/>
    </row>
    <row r="1477" spans="1:22" ht="15" thickBot="1">
      <c r="A1477" s="48" t="s">
        <v>2562</v>
      </c>
      <c r="B1477" s="48" t="s">
        <v>20</v>
      </c>
      <c r="C1477" s="48" t="s">
        <v>74</v>
      </c>
      <c r="D1477" s="49" t="s">
        <v>75</v>
      </c>
      <c r="E1477" s="50">
        <v>0</v>
      </c>
      <c r="F1477" s="48" t="s">
        <v>76</v>
      </c>
      <c r="G1477" s="48" t="s">
        <v>284</v>
      </c>
      <c r="H1477" s="48" t="s">
        <v>125</v>
      </c>
      <c r="I1477" s="48" t="s">
        <v>130</v>
      </c>
      <c r="J1477" s="51"/>
      <c r="K1477" s="51"/>
      <c r="L1477" s="48" t="s">
        <v>80</v>
      </c>
      <c r="M1477" s="48" t="s">
        <v>81</v>
      </c>
      <c r="N1477" s="48" t="s">
        <v>249</v>
      </c>
      <c r="O1477" s="48" t="s">
        <v>250</v>
      </c>
      <c r="P1477" s="48" t="s">
        <v>285</v>
      </c>
      <c r="Q1477" s="48" t="s">
        <v>286</v>
      </c>
      <c r="R1477" s="48" t="s">
        <v>287</v>
      </c>
      <c r="S1477" s="48" t="s">
        <v>288</v>
      </c>
      <c r="T1477" s="48" t="s">
        <v>289</v>
      </c>
      <c r="U1477" s="48" t="s">
        <v>290</v>
      </c>
      <c r="V1477" s="52"/>
    </row>
    <row r="1478" spans="1:22" ht="15" thickBot="1">
      <c r="A1478" s="48" t="s">
        <v>2563</v>
      </c>
      <c r="B1478" s="48" t="s">
        <v>20</v>
      </c>
      <c r="C1478" s="48" t="s">
        <v>74</v>
      </c>
      <c r="D1478" s="49" t="s">
        <v>75</v>
      </c>
      <c r="E1478" s="50">
        <v>0</v>
      </c>
      <c r="F1478" s="48" t="s">
        <v>76</v>
      </c>
      <c r="G1478" s="48" t="s">
        <v>284</v>
      </c>
      <c r="H1478" s="48" t="s">
        <v>125</v>
      </c>
      <c r="I1478" s="48" t="s">
        <v>130</v>
      </c>
      <c r="J1478" s="51"/>
      <c r="K1478" s="51"/>
      <c r="L1478" s="48" t="s">
        <v>80</v>
      </c>
      <c r="M1478" s="48" t="s">
        <v>81</v>
      </c>
      <c r="N1478" s="48" t="s">
        <v>249</v>
      </c>
      <c r="O1478" s="48" t="s">
        <v>250</v>
      </c>
      <c r="P1478" s="48" t="s">
        <v>285</v>
      </c>
      <c r="Q1478" s="48" t="s">
        <v>286</v>
      </c>
      <c r="R1478" s="48" t="s">
        <v>287</v>
      </c>
      <c r="S1478" s="48" t="s">
        <v>288</v>
      </c>
      <c r="T1478" s="48" t="s">
        <v>289</v>
      </c>
      <c r="U1478" s="48" t="s">
        <v>290</v>
      </c>
      <c r="V1478" s="52"/>
    </row>
    <row r="1479" spans="1:22" ht="15" thickBot="1">
      <c r="A1479" s="48" t="s">
        <v>2564</v>
      </c>
      <c r="B1479" s="48" t="s">
        <v>20</v>
      </c>
      <c r="C1479" s="48" t="s">
        <v>74</v>
      </c>
      <c r="D1479" s="49" t="s">
        <v>75</v>
      </c>
      <c r="E1479" s="50">
        <v>0</v>
      </c>
      <c r="F1479" s="48" t="s">
        <v>76</v>
      </c>
      <c r="G1479" s="48" t="s">
        <v>284</v>
      </c>
      <c r="H1479" s="48" t="s">
        <v>125</v>
      </c>
      <c r="I1479" s="48" t="s">
        <v>130</v>
      </c>
      <c r="J1479" s="51"/>
      <c r="K1479" s="51"/>
      <c r="L1479" s="48" t="s">
        <v>80</v>
      </c>
      <c r="M1479" s="48" t="s">
        <v>81</v>
      </c>
      <c r="N1479" s="48" t="s">
        <v>249</v>
      </c>
      <c r="O1479" s="48" t="s">
        <v>250</v>
      </c>
      <c r="P1479" s="48" t="s">
        <v>285</v>
      </c>
      <c r="Q1479" s="48" t="s">
        <v>286</v>
      </c>
      <c r="R1479" s="48" t="s">
        <v>287</v>
      </c>
      <c r="S1479" s="48" t="s">
        <v>288</v>
      </c>
      <c r="T1479" s="48" t="s">
        <v>289</v>
      </c>
      <c r="U1479" s="48" t="s">
        <v>290</v>
      </c>
      <c r="V1479" s="52"/>
    </row>
    <row r="1480" spans="1:22" ht="15" thickBot="1">
      <c r="A1480" s="48" t="s">
        <v>2565</v>
      </c>
      <c r="B1480" s="48" t="s">
        <v>20</v>
      </c>
      <c r="C1480" s="48" t="s">
        <v>74</v>
      </c>
      <c r="D1480" s="49" t="s">
        <v>75</v>
      </c>
      <c r="E1480" s="50">
        <v>0</v>
      </c>
      <c r="F1480" s="48" t="s">
        <v>76</v>
      </c>
      <c r="G1480" s="48" t="s">
        <v>284</v>
      </c>
      <c r="H1480" s="48" t="s">
        <v>78</v>
      </c>
      <c r="I1480" s="48" t="s">
        <v>130</v>
      </c>
      <c r="J1480" s="51"/>
      <c r="K1480" s="51"/>
      <c r="L1480" s="48" t="s">
        <v>80</v>
      </c>
      <c r="M1480" s="48" t="s">
        <v>81</v>
      </c>
      <c r="N1480" s="48" t="s">
        <v>249</v>
      </c>
      <c r="O1480" s="48" t="s">
        <v>250</v>
      </c>
      <c r="P1480" s="48" t="s">
        <v>285</v>
      </c>
      <c r="Q1480" s="48" t="s">
        <v>286</v>
      </c>
      <c r="R1480" s="48" t="s">
        <v>287</v>
      </c>
      <c r="S1480" s="48" t="s">
        <v>288</v>
      </c>
      <c r="T1480" s="48" t="s">
        <v>289</v>
      </c>
      <c r="U1480" s="48" t="s">
        <v>290</v>
      </c>
      <c r="V1480" s="52"/>
    </row>
    <row r="1481" spans="1:22" ht="15" thickBot="1">
      <c r="A1481" s="48" t="s">
        <v>2566</v>
      </c>
      <c r="B1481" s="48" t="s">
        <v>20</v>
      </c>
      <c r="C1481" s="48" t="s">
        <v>74</v>
      </c>
      <c r="D1481" s="49" t="s">
        <v>75</v>
      </c>
      <c r="E1481" s="50">
        <v>0</v>
      </c>
      <c r="F1481" s="48" t="s">
        <v>76</v>
      </c>
      <c r="G1481" s="48" t="s">
        <v>284</v>
      </c>
      <c r="H1481" s="48" t="s">
        <v>301</v>
      </c>
      <c r="I1481" s="48" t="s">
        <v>302</v>
      </c>
      <c r="J1481" s="51"/>
      <c r="K1481" s="51"/>
      <c r="L1481" s="48" t="s">
        <v>80</v>
      </c>
      <c r="M1481" s="48" t="s">
        <v>81</v>
      </c>
      <c r="N1481" s="48" t="s">
        <v>249</v>
      </c>
      <c r="O1481" s="48" t="s">
        <v>250</v>
      </c>
      <c r="P1481" s="48" t="s">
        <v>285</v>
      </c>
      <c r="Q1481" s="48" t="s">
        <v>286</v>
      </c>
      <c r="R1481" s="48" t="s">
        <v>287</v>
      </c>
      <c r="S1481" s="48" t="s">
        <v>288</v>
      </c>
      <c r="T1481" s="48" t="s">
        <v>289</v>
      </c>
      <c r="U1481" s="48" t="s">
        <v>290</v>
      </c>
      <c r="V1481" s="52"/>
    </row>
    <row r="1482" spans="1:22" ht="15" thickBot="1">
      <c r="A1482" s="48" t="s">
        <v>2567</v>
      </c>
      <c r="B1482" s="48" t="s">
        <v>20</v>
      </c>
      <c r="C1482" s="48" t="s">
        <v>74</v>
      </c>
      <c r="D1482" s="49" t="s">
        <v>75</v>
      </c>
      <c r="E1482" s="50">
        <v>0</v>
      </c>
      <c r="F1482" s="48" t="s">
        <v>76</v>
      </c>
      <c r="G1482" s="48" t="s">
        <v>284</v>
      </c>
      <c r="H1482" s="48" t="s">
        <v>125</v>
      </c>
      <c r="I1482" s="48" t="s">
        <v>130</v>
      </c>
      <c r="J1482" s="51"/>
      <c r="K1482" s="51"/>
      <c r="L1482" s="48" t="s">
        <v>80</v>
      </c>
      <c r="M1482" s="48" t="s">
        <v>81</v>
      </c>
      <c r="N1482" s="48" t="s">
        <v>249</v>
      </c>
      <c r="O1482" s="48" t="s">
        <v>250</v>
      </c>
      <c r="P1482" s="48" t="s">
        <v>285</v>
      </c>
      <c r="Q1482" s="48" t="s">
        <v>286</v>
      </c>
      <c r="R1482" s="48" t="s">
        <v>287</v>
      </c>
      <c r="S1482" s="48" t="s">
        <v>288</v>
      </c>
      <c r="T1482" s="48" t="s">
        <v>289</v>
      </c>
      <c r="U1482" s="48" t="s">
        <v>290</v>
      </c>
      <c r="V1482" s="52"/>
    </row>
    <row r="1483" spans="1:22" ht="15" thickBot="1">
      <c r="A1483" s="48" t="s">
        <v>2568</v>
      </c>
      <c r="B1483" s="48" t="s">
        <v>20</v>
      </c>
      <c r="C1483" s="48" t="s">
        <v>74</v>
      </c>
      <c r="D1483" s="49" t="s">
        <v>75</v>
      </c>
      <c r="E1483" s="50">
        <v>0</v>
      </c>
      <c r="F1483" s="48" t="s">
        <v>76</v>
      </c>
      <c r="G1483" s="48" t="s">
        <v>284</v>
      </c>
      <c r="H1483" s="48" t="s">
        <v>125</v>
      </c>
      <c r="I1483" s="48" t="s">
        <v>130</v>
      </c>
      <c r="J1483" s="51"/>
      <c r="K1483" s="51"/>
      <c r="L1483" s="48" t="s">
        <v>80</v>
      </c>
      <c r="M1483" s="48" t="s">
        <v>81</v>
      </c>
      <c r="N1483" s="48" t="s">
        <v>249</v>
      </c>
      <c r="O1483" s="48" t="s">
        <v>250</v>
      </c>
      <c r="P1483" s="48" t="s">
        <v>285</v>
      </c>
      <c r="Q1483" s="48" t="s">
        <v>286</v>
      </c>
      <c r="R1483" s="48" t="s">
        <v>287</v>
      </c>
      <c r="S1483" s="48" t="s">
        <v>288</v>
      </c>
      <c r="T1483" s="48" t="s">
        <v>289</v>
      </c>
      <c r="U1483" s="48" t="s">
        <v>290</v>
      </c>
      <c r="V1483" s="52"/>
    </row>
    <row r="1484" spans="1:22" ht="15" thickBot="1">
      <c r="A1484" s="48" t="s">
        <v>2569</v>
      </c>
      <c r="B1484" s="48" t="s">
        <v>20</v>
      </c>
      <c r="C1484" s="48" t="s">
        <v>74</v>
      </c>
      <c r="D1484" s="49" t="s">
        <v>75</v>
      </c>
      <c r="E1484" s="50">
        <v>0</v>
      </c>
      <c r="F1484" s="48" t="s">
        <v>76</v>
      </c>
      <c r="G1484" s="48" t="s">
        <v>284</v>
      </c>
      <c r="H1484" s="48" t="s">
        <v>125</v>
      </c>
      <c r="I1484" s="48" t="s">
        <v>130</v>
      </c>
      <c r="J1484" s="51"/>
      <c r="K1484" s="51"/>
      <c r="L1484" s="48" t="s">
        <v>80</v>
      </c>
      <c r="M1484" s="48" t="s">
        <v>81</v>
      </c>
      <c r="N1484" s="48" t="s">
        <v>249</v>
      </c>
      <c r="O1484" s="48" t="s">
        <v>250</v>
      </c>
      <c r="P1484" s="48" t="s">
        <v>285</v>
      </c>
      <c r="Q1484" s="48" t="s">
        <v>286</v>
      </c>
      <c r="R1484" s="48" t="s">
        <v>287</v>
      </c>
      <c r="S1484" s="48" t="s">
        <v>288</v>
      </c>
      <c r="T1484" s="48" t="s">
        <v>289</v>
      </c>
      <c r="U1484" s="48" t="s">
        <v>290</v>
      </c>
      <c r="V1484" s="52"/>
    </row>
    <row r="1485" spans="1:22" ht="15" thickBot="1">
      <c r="A1485" s="48" t="s">
        <v>2570</v>
      </c>
      <c r="B1485" s="48" t="s">
        <v>20</v>
      </c>
      <c r="C1485" s="48" t="s">
        <v>74</v>
      </c>
      <c r="D1485" s="49" t="s">
        <v>75</v>
      </c>
      <c r="E1485" s="50">
        <v>0</v>
      </c>
      <c r="F1485" s="48" t="s">
        <v>76</v>
      </c>
      <c r="G1485" s="48" t="s">
        <v>284</v>
      </c>
      <c r="H1485" s="48" t="s">
        <v>336</v>
      </c>
      <c r="I1485" s="48" t="s">
        <v>130</v>
      </c>
      <c r="J1485" s="51"/>
      <c r="K1485" s="51"/>
      <c r="L1485" s="48" t="s">
        <v>80</v>
      </c>
      <c r="M1485" s="48" t="s">
        <v>81</v>
      </c>
      <c r="N1485" s="48" t="s">
        <v>249</v>
      </c>
      <c r="O1485" s="48" t="s">
        <v>250</v>
      </c>
      <c r="P1485" s="48" t="s">
        <v>285</v>
      </c>
      <c r="Q1485" s="48" t="s">
        <v>286</v>
      </c>
      <c r="R1485" s="48" t="s">
        <v>287</v>
      </c>
      <c r="S1485" s="48" t="s">
        <v>288</v>
      </c>
      <c r="T1485" s="48" t="s">
        <v>289</v>
      </c>
      <c r="U1485" s="48" t="s">
        <v>290</v>
      </c>
      <c r="V1485" s="52"/>
    </row>
    <row r="1486" spans="1:22" ht="15" thickBot="1">
      <c r="A1486" s="48" t="s">
        <v>2571</v>
      </c>
      <c r="B1486" s="48" t="s">
        <v>20</v>
      </c>
      <c r="C1486" s="48" t="s">
        <v>74</v>
      </c>
      <c r="D1486" s="49" t="s">
        <v>75</v>
      </c>
      <c r="E1486" s="50">
        <v>0</v>
      </c>
      <c r="F1486" s="48" t="s">
        <v>76</v>
      </c>
      <c r="G1486" s="48" t="s">
        <v>284</v>
      </c>
      <c r="H1486" s="48" t="s">
        <v>125</v>
      </c>
      <c r="I1486" s="48" t="s">
        <v>130</v>
      </c>
      <c r="J1486" s="51"/>
      <c r="K1486" s="51"/>
      <c r="L1486" s="48" t="s">
        <v>80</v>
      </c>
      <c r="M1486" s="48" t="s">
        <v>81</v>
      </c>
      <c r="N1486" s="48" t="s">
        <v>249</v>
      </c>
      <c r="O1486" s="48" t="s">
        <v>250</v>
      </c>
      <c r="P1486" s="48" t="s">
        <v>285</v>
      </c>
      <c r="Q1486" s="48" t="s">
        <v>286</v>
      </c>
      <c r="R1486" s="48" t="s">
        <v>287</v>
      </c>
      <c r="S1486" s="48" t="s">
        <v>288</v>
      </c>
      <c r="T1486" s="48" t="s">
        <v>289</v>
      </c>
      <c r="U1486" s="48" t="s">
        <v>290</v>
      </c>
      <c r="V1486" s="52"/>
    </row>
    <row r="1487" spans="1:22" ht="15" thickBot="1">
      <c r="A1487" s="48" t="s">
        <v>2572</v>
      </c>
      <c r="B1487" s="48" t="s">
        <v>20</v>
      </c>
      <c r="C1487" s="48" t="s">
        <v>74</v>
      </c>
      <c r="D1487" s="49" t="s">
        <v>75</v>
      </c>
      <c r="E1487" s="50">
        <v>0</v>
      </c>
      <c r="F1487" s="48" t="s">
        <v>76</v>
      </c>
      <c r="G1487" s="48" t="s">
        <v>284</v>
      </c>
      <c r="H1487" s="48" t="s">
        <v>125</v>
      </c>
      <c r="I1487" s="48" t="s">
        <v>130</v>
      </c>
      <c r="J1487" s="51"/>
      <c r="K1487" s="51"/>
      <c r="L1487" s="48" t="s">
        <v>80</v>
      </c>
      <c r="M1487" s="48" t="s">
        <v>81</v>
      </c>
      <c r="N1487" s="48" t="s">
        <v>249</v>
      </c>
      <c r="O1487" s="48" t="s">
        <v>250</v>
      </c>
      <c r="P1487" s="48" t="s">
        <v>285</v>
      </c>
      <c r="Q1487" s="48" t="s">
        <v>286</v>
      </c>
      <c r="R1487" s="48" t="s">
        <v>287</v>
      </c>
      <c r="S1487" s="48" t="s">
        <v>288</v>
      </c>
      <c r="T1487" s="48" t="s">
        <v>289</v>
      </c>
      <c r="U1487" s="48" t="s">
        <v>290</v>
      </c>
      <c r="V1487" s="52"/>
    </row>
    <row r="1488" spans="1:22" ht="15" thickBot="1">
      <c r="A1488" s="48" t="s">
        <v>2573</v>
      </c>
      <c r="B1488" s="48" t="s">
        <v>20</v>
      </c>
      <c r="C1488" s="48" t="s">
        <v>74</v>
      </c>
      <c r="D1488" s="49" t="s">
        <v>75</v>
      </c>
      <c r="E1488" s="50">
        <v>0</v>
      </c>
      <c r="F1488" s="48" t="s">
        <v>76</v>
      </c>
      <c r="G1488" s="48" t="s">
        <v>284</v>
      </c>
      <c r="H1488" s="48" t="s">
        <v>125</v>
      </c>
      <c r="I1488" s="48" t="s">
        <v>130</v>
      </c>
      <c r="J1488" s="51"/>
      <c r="K1488" s="51"/>
      <c r="L1488" s="48" t="s">
        <v>80</v>
      </c>
      <c r="M1488" s="48" t="s">
        <v>81</v>
      </c>
      <c r="N1488" s="48" t="s">
        <v>249</v>
      </c>
      <c r="O1488" s="48" t="s">
        <v>250</v>
      </c>
      <c r="P1488" s="48" t="s">
        <v>285</v>
      </c>
      <c r="Q1488" s="48" t="s">
        <v>286</v>
      </c>
      <c r="R1488" s="48" t="s">
        <v>287</v>
      </c>
      <c r="S1488" s="48" t="s">
        <v>288</v>
      </c>
      <c r="T1488" s="48" t="s">
        <v>289</v>
      </c>
      <c r="U1488" s="48" t="s">
        <v>290</v>
      </c>
      <c r="V1488" s="52"/>
    </row>
    <row r="1489" spans="1:22" ht="15" thickBot="1">
      <c r="A1489" s="48" t="s">
        <v>2574</v>
      </c>
      <c r="B1489" s="48" t="s">
        <v>20</v>
      </c>
      <c r="C1489" s="48" t="s">
        <v>74</v>
      </c>
      <c r="D1489" s="49" t="s">
        <v>75</v>
      </c>
      <c r="E1489" s="50">
        <v>0</v>
      </c>
      <c r="F1489" s="48" t="s">
        <v>76</v>
      </c>
      <c r="G1489" s="48" t="s">
        <v>284</v>
      </c>
      <c r="H1489" s="48" t="s">
        <v>125</v>
      </c>
      <c r="I1489" s="48" t="s">
        <v>130</v>
      </c>
      <c r="J1489" s="51"/>
      <c r="K1489" s="51"/>
      <c r="L1489" s="48" t="s">
        <v>80</v>
      </c>
      <c r="M1489" s="48" t="s">
        <v>81</v>
      </c>
      <c r="N1489" s="48" t="s">
        <v>249</v>
      </c>
      <c r="O1489" s="48" t="s">
        <v>250</v>
      </c>
      <c r="P1489" s="48" t="s">
        <v>285</v>
      </c>
      <c r="Q1489" s="48" t="s">
        <v>286</v>
      </c>
      <c r="R1489" s="48" t="s">
        <v>287</v>
      </c>
      <c r="S1489" s="48" t="s">
        <v>288</v>
      </c>
      <c r="T1489" s="48" t="s">
        <v>289</v>
      </c>
      <c r="U1489" s="48" t="s">
        <v>290</v>
      </c>
      <c r="V1489" s="52"/>
    </row>
    <row r="1490" spans="1:22" ht="15" thickBot="1">
      <c r="A1490" s="48" t="s">
        <v>2575</v>
      </c>
      <c r="B1490" s="48" t="s">
        <v>20</v>
      </c>
      <c r="C1490" s="48" t="s">
        <v>74</v>
      </c>
      <c r="D1490" s="49" t="s">
        <v>75</v>
      </c>
      <c r="E1490" s="50">
        <v>0</v>
      </c>
      <c r="F1490" s="48" t="s">
        <v>76</v>
      </c>
      <c r="G1490" s="48" t="s">
        <v>284</v>
      </c>
      <c r="H1490" s="48" t="s">
        <v>125</v>
      </c>
      <c r="I1490" s="48" t="s">
        <v>130</v>
      </c>
      <c r="J1490" s="51"/>
      <c r="K1490" s="51"/>
      <c r="L1490" s="48" t="s">
        <v>80</v>
      </c>
      <c r="M1490" s="48" t="s">
        <v>81</v>
      </c>
      <c r="N1490" s="48" t="s">
        <v>249</v>
      </c>
      <c r="O1490" s="48" t="s">
        <v>250</v>
      </c>
      <c r="P1490" s="48" t="s">
        <v>285</v>
      </c>
      <c r="Q1490" s="48" t="s">
        <v>286</v>
      </c>
      <c r="R1490" s="48" t="s">
        <v>287</v>
      </c>
      <c r="S1490" s="48" t="s">
        <v>288</v>
      </c>
      <c r="T1490" s="48" t="s">
        <v>289</v>
      </c>
      <c r="U1490" s="48" t="s">
        <v>290</v>
      </c>
      <c r="V1490" s="52"/>
    </row>
    <row r="1491" spans="1:22" ht="15" thickBot="1">
      <c r="A1491" s="48" t="s">
        <v>2576</v>
      </c>
      <c r="B1491" s="48" t="s">
        <v>20</v>
      </c>
      <c r="C1491" s="48" t="s">
        <v>74</v>
      </c>
      <c r="D1491" s="49" t="s">
        <v>75</v>
      </c>
      <c r="E1491" s="50">
        <v>0</v>
      </c>
      <c r="F1491" s="48" t="s">
        <v>76</v>
      </c>
      <c r="G1491" s="48" t="s">
        <v>284</v>
      </c>
      <c r="H1491" s="48" t="s">
        <v>125</v>
      </c>
      <c r="I1491" s="48" t="s">
        <v>130</v>
      </c>
      <c r="J1491" s="51"/>
      <c r="K1491" s="51"/>
      <c r="L1491" s="48" t="s">
        <v>80</v>
      </c>
      <c r="M1491" s="48" t="s">
        <v>81</v>
      </c>
      <c r="N1491" s="48" t="s">
        <v>249</v>
      </c>
      <c r="O1491" s="48" t="s">
        <v>250</v>
      </c>
      <c r="P1491" s="48" t="s">
        <v>285</v>
      </c>
      <c r="Q1491" s="48" t="s">
        <v>286</v>
      </c>
      <c r="R1491" s="48" t="s">
        <v>287</v>
      </c>
      <c r="S1491" s="48" t="s">
        <v>288</v>
      </c>
      <c r="T1491" s="48" t="s">
        <v>289</v>
      </c>
      <c r="U1491" s="48" t="s">
        <v>290</v>
      </c>
      <c r="V1491" s="52"/>
    </row>
    <row r="1492" spans="1:22" ht="15" thickBot="1">
      <c r="A1492" s="48" t="s">
        <v>2577</v>
      </c>
      <c r="B1492" s="48" t="s">
        <v>20</v>
      </c>
      <c r="C1492" s="48" t="s">
        <v>74</v>
      </c>
      <c r="D1492" s="49" t="s">
        <v>75</v>
      </c>
      <c r="E1492" s="50">
        <v>0</v>
      </c>
      <c r="F1492" s="48" t="s">
        <v>76</v>
      </c>
      <c r="G1492" s="48" t="s">
        <v>284</v>
      </c>
      <c r="H1492" s="48" t="s">
        <v>125</v>
      </c>
      <c r="I1492" s="48" t="s">
        <v>130</v>
      </c>
      <c r="J1492" s="51"/>
      <c r="K1492" s="51"/>
      <c r="L1492" s="48" t="s">
        <v>80</v>
      </c>
      <c r="M1492" s="48" t="s">
        <v>81</v>
      </c>
      <c r="N1492" s="48" t="s">
        <v>249</v>
      </c>
      <c r="O1492" s="48" t="s">
        <v>250</v>
      </c>
      <c r="P1492" s="48" t="s">
        <v>285</v>
      </c>
      <c r="Q1492" s="48" t="s">
        <v>286</v>
      </c>
      <c r="R1492" s="48" t="s">
        <v>287</v>
      </c>
      <c r="S1492" s="48" t="s">
        <v>288</v>
      </c>
      <c r="T1492" s="48" t="s">
        <v>289</v>
      </c>
      <c r="U1492" s="48" t="s">
        <v>290</v>
      </c>
      <c r="V1492" s="52"/>
    </row>
    <row r="1493" spans="1:22" ht="15" thickBot="1">
      <c r="A1493" s="48" t="s">
        <v>2578</v>
      </c>
      <c r="B1493" s="48" t="s">
        <v>20</v>
      </c>
      <c r="C1493" s="48" t="s">
        <v>74</v>
      </c>
      <c r="D1493" s="49" t="s">
        <v>75</v>
      </c>
      <c r="E1493" s="50">
        <v>0</v>
      </c>
      <c r="F1493" s="48" t="s">
        <v>76</v>
      </c>
      <c r="G1493" s="48" t="s">
        <v>284</v>
      </c>
      <c r="H1493" s="48" t="s">
        <v>125</v>
      </c>
      <c r="I1493" s="48" t="s">
        <v>130</v>
      </c>
      <c r="J1493" s="51"/>
      <c r="K1493" s="51"/>
      <c r="L1493" s="48" t="s">
        <v>80</v>
      </c>
      <c r="M1493" s="48" t="s">
        <v>81</v>
      </c>
      <c r="N1493" s="48" t="s">
        <v>249</v>
      </c>
      <c r="O1493" s="48" t="s">
        <v>250</v>
      </c>
      <c r="P1493" s="48" t="s">
        <v>285</v>
      </c>
      <c r="Q1493" s="48" t="s">
        <v>286</v>
      </c>
      <c r="R1493" s="48" t="s">
        <v>287</v>
      </c>
      <c r="S1493" s="48" t="s">
        <v>288</v>
      </c>
      <c r="T1493" s="48" t="s">
        <v>289</v>
      </c>
      <c r="U1493" s="48" t="s">
        <v>290</v>
      </c>
      <c r="V1493" s="52"/>
    </row>
    <row r="1494" spans="1:22" ht="15" thickBot="1">
      <c r="A1494" s="48" t="s">
        <v>2579</v>
      </c>
      <c r="B1494" s="48" t="s">
        <v>20</v>
      </c>
      <c r="C1494" s="48" t="s">
        <v>74</v>
      </c>
      <c r="D1494" s="49" t="s">
        <v>75</v>
      </c>
      <c r="E1494" s="50">
        <v>0</v>
      </c>
      <c r="F1494" s="48" t="s">
        <v>76</v>
      </c>
      <c r="G1494" s="48" t="s">
        <v>284</v>
      </c>
      <c r="H1494" s="48" t="s">
        <v>125</v>
      </c>
      <c r="I1494" s="48" t="s">
        <v>130</v>
      </c>
      <c r="J1494" s="51"/>
      <c r="K1494" s="51"/>
      <c r="L1494" s="48" t="s">
        <v>80</v>
      </c>
      <c r="M1494" s="48" t="s">
        <v>81</v>
      </c>
      <c r="N1494" s="48" t="s">
        <v>249</v>
      </c>
      <c r="O1494" s="48" t="s">
        <v>250</v>
      </c>
      <c r="P1494" s="48" t="s">
        <v>285</v>
      </c>
      <c r="Q1494" s="48" t="s">
        <v>286</v>
      </c>
      <c r="R1494" s="48" t="s">
        <v>287</v>
      </c>
      <c r="S1494" s="48" t="s">
        <v>288</v>
      </c>
      <c r="T1494" s="48" t="s">
        <v>289</v>
      </c>
      <c r="U1494" s="48" t="s">
        <v>290</v>
      </c>
      <c r="V1494" s="52"/>
    </row>
    <row r="1495" spans="1:22" ht="15" thickBot="1">
      <c r="A1495" s="48" t="s">
        <v>2580</v>
      </c>
      <c r="B1495" s="48" t="s">
        <v>20</v>
      </c>
      <c r="C1495" s="48" t="s">
        <v>74</v>
      </c>
      <c r="D1495" s="49" t="s">
        <v>75</v>
      </c>
      <c r="E1495" s="50">
        <v>0</v>
      </c>
      <c r="F1495" s="48" t="s">
        <v>76</v>
      </c>
      <c r="G1495" s="48" t="s">
        <v>284</v>
      </c>
      <c r="H1495" s="48" t="s">
        <v>301</v>
      </c>
      <c r="I1495" s="48" t="s">
        <v>302</v>
      </c>
      <c r="J1495" s="51"/>
      <c r="K1495" s="51"/>
      <c r="L1495" s="48" t="s">
        <v>80</v>
      </c>
      <c r="M1495" s="48" t="s">
        <v>81</v>
      </c>
      <c r="N1495" s="48" t="s">
        <v>249</v>
      </c>
      <c r="O1495" s="48" t="s">
        <v>250</v>
      </c>
      <c r="P1495" s="48" t="s">
        <v>285</v>
      </c>
      <c r="Q1495" s="48" t="s">
        <v>286</v>
      </c>
      <c r="R1495" s="48" t="s">
        <v>287</v>
      </c>
      <c r="S1495" s="48" t="s">
        <v>288</v>
      </c>
      <c r="T1495" s="48" t="s">
        <v>289</v>
      </c>
      <c r="U1495" s="48" t="s">
        <v>290</v>
      </c>
      <c r="V1495" s="52"/>
    </row>
    <row r="1496" spans="1:22" ht="15" thickBot="1">
      <c r="A1496" s="48" t="s">
        <v>2581</v>
      </c>
      <c r="B1496" s="48" t="s">
        <v>20</v>
      </c>
      <c r="C1496" s="48" t="s">
        <v>74</v>
      </c>
      <c r="D1496" s="49" t="s">
        <v>75</v>
      </c>
      <c r="E1496" s="50">
        <v>0</v>
      </c>
      <c r="F1496" s="48" t="s">
        <v>76</v>
      </c>
      <c r="G1496" s="48" t="s">
        <v>284</v>
      </c>
      <c r="H1496" s="48" t="s">
        <v>125</v>
      </c>
      <c r="I1496" s="48" t="s">
        <v>130</v>
      </c>
      <c r="J1496" s="51"/>
      <c r="K1496" s="51"/>
      <c r="L1496" s="48" t="s">
        <v>80</v>
      </c>
      <c r="M1496" s="48" t="s">
        <v>81</v>
      </c>
      <c r="N1496" s="48" t="s">
        <v>249</v>
      </c>
      <c r="O1496" s="48" t="s">
        <v>250</v>
      </c>
      <c r="P1496" s="48" t="s">
        <v>285</v>
      </c>
      <c r="Q1496" s="48" t="s">
        <v>286</v>
      </c>
      <c r="R1496" s="48" t="s">
        <v>287</v>
      </c>
      <c r="S1496" s="48" t="s">
        <v>288</v>
      </c>
      <c r="T1496" s="48" t="s">
        <v>289</v>
      </c>
      <c r="U1496" s="48" t="s">
        <v>290</v>
      </c>
      <c r="V1496" s="52"/>
    </row>
    <row r="1497" spans="1:22" ht="15" thickBot="1">
      <c r="A1497" s="48" t="s">
        <v>2582</v>
      </c>
      <c r="B1497" s="48" t="s">
        <v>20</v>
      </c>
      <c r="C1497" s="48" t="s">
        <v>74</v>
      </c>
      <c r="D1497" s="49" t="s">
        <v>75</v>
      </c>
      <c r="E1497" s="50">
        <v>0</v>
      </c>
      <c r="F1497" s="48" t="s">
        <v>76</v>
      </c>
      <c r="G1497" s="48" t="s">
        <v>284</v>
      </c>
      <c r="H1497" s="48" t="s">
        <v>125</v>
      </c>
      <c r="I1497" s="48" t="s">
        <v>130</v>
      </c>
      <c r="J1497" s="51"/>
      <c r="K1497" s="51"/>
      <c r="L1497" s="48" t="s">
        <v>80</v>
      </c>
      <c r="M1497" s="48" t="s">
        <v>81</v>
      </c>
      <c r="N1497" s="48" t="s">
        <v>249</v>
      </c>
      <c r="O1497" s="48" t="s">
        <v>250</v>
      </c>
      <c r="P1497" s="48" t="s">
        <v>285</v>
      </c>
      <c r="Q1497" s="48" t="s">
        <v>286</v>
      </c>
      <c r="R1497" s="48" t="s">
        <v>287</v>
      </c>
      <c r="S1497" s="48" t="s">
        <v>288</v>
      </c>
      <c r="T1497" s="48" t="s">
        <v>289</v>
      </c>
      <c r="U1497" s="48" t="s">
        <v>290</v>
      </c>
      <c r="V1497" s="52"/>
    </row>
    <row r="1498" spans="1:22" ht="15" thickBot="1">
      <c r="A1498" s="48" t="s">
        <v>2583</v>
      </c>
      <c r="B1498" s="48" t="s">
        <v>20</v>
      </c>
      <c r="C1498" s="48" t="s">
        <v>74</v>
      </c>
      <c r="D1498" s="49" t="s">
        <v>75</v>
      </c>
      <c r="E1498" s="50">
        <v>0</v>
      </c>
      <c r="F1498" s="48" t="s">
        <v>76</v>
      </c>
      <c r="G1498" s="48" t="s">
        <v>284</v>
      </c>
      <c r="H1498" s="48" t="s">
        <v>125</v>
      </c>
      <c r="I1498" s="48" t="s">
        <v>130</v>
      </c>
      <c r="J1498" s="51"/>
      <c r="K1498" s="51"/>
      <c r="L1498" s="48" t="s">
        <v>80</v>
      </c>
      <c r="M1498" s="48" t="s">
        <v>81</v>
      </c>
      <c r="N1498" s="48" t="s">
        <v>249</v>
      </c>
      <c r="O1498" s="48" t="s">
        <v>250</v>
      </c>
      <c r="P1498" s="48" t="s">
        <v>285</v>
      </c>
      <c r="Q1498" s="48" t="s">
        <v>286</v>
      </c>
      <c r="R1498" s="48" t="s">
        <v>287</v>
      </c>
      <c r="S1498" s="48" t="s">
        <v>288</v>
      </c>
      <c r="T1498" s="48" t="s">
        <v>289</v>
      </c>
      <c r="U1498" s="48" t="s">
        <v>290</v>
      </c>
      <c r="V1498" s="52"/>
    </row>
    <row r="1499" spans="1:22" ht="15" thickBot="1">
      <c r="A1499" s="48" t="s">
        <v>2584</v>
      </c>
      <c r="B1499" s="48" t="s">
        <v>20</v>
      </c>
      <c r="C1499" s="48" t="s">
        <v>74</v>
      </c>
      <c r="D1499" s="49" t="s">
        <v>75</v>
      </c>
      <c r="E1499" s="50">
        <v>0</v>
      </c>
      <c r="F1499" s="48" t="s">
        <v>76</v>
      </c>
      <c r="G1499" s="48" t="s">
        <v>284</v>
      </c>
      <c r="H1499" s="48" t="s">
        <v>382</v>
      </c>
      <c r="I1499" s="48" t="s">
        <v>302</v>
      </c>
      <c r="J1499" s="51"/>
      <c r="K1499" s="51"/>
      <c r="L1499" s="48" t="s">
        <v>80</v>
      </c>
      <c r="M1499" s="48" t="s">
        <v>81</v>
      </c>
      <c r="N1499" s="48" t="s">
        <v>249</v>
      </c>
      <c r="O1499" s="48" t="s">
        <v>250</v>
      </c>
      <c r="P1499" s="48" t="s">
        <v>285</v>
      </c>
      <c r="Q1499" s="48" t="s">
        <v>286</v>
      </c>
      <c r="R1499" s="48" t="s">
        <v>287</v>
      </c>
      <c r="S1499" s="48" t="s">
        <v>288</v>
      </c>
      <c r="T1499" s="48" t="s">
        <v>289</v>
      </c>
      <c r="U1499" s="48" t="s">
        <v>290</v>
      </c>
      <c r="V1499" s="52"/>
    </row>
    <row r="1500" spans="1:22" ht="15" thickBot="1">
      <c r="A1500" s="48" t="s">
        <v>2585</v>
      </c>
      <c r="B1500" s="48" t="s">
        <v>20</v>
      </c>
      <c r="C1500" s="48" t="s">
        <v>74</v>
      </c>
      <c r="D1500" s="49" t="s">
        <v>75</v>
      </c>
      <c r="E1500" s="50">
        <v>0</v>
      </c>
      <c r="F1500" s="48" t="s">
        <v>76</v>
      </c>
      <c r="G1500" s="48" t="s">
        <v>284</v>
      </c>
      <c r="H1500" s="48" t="s">
        <v>125</v>
      </c>
      <c r="I1500" s="48" t="s">
        <v>130</v>
      </c>
      <c r="J1500" s="51"/>
      <c r="K1500" s="51"/>
      <c r="L1500" s="48" t="s">
        <v>80</v>
      </c>
      <c r="M1500" s="48" t="s">
        <v>81</v>
      </c>
      <c r="N1500" s="48" t="s">
        <v>249</v>
      </c>
      <c r="O1500" s="48" t="s">
        <v>250</v>
      </c>
      <c r="P1500" s="48" t="s">
        <v>285</v>
      </c>
      <c r="Q1500" s="48" t="s">
        <v>286</v>
      </c>
      <c r="R1500" s="48" t="s">
        <v>287</v>
      </c>
      <c r="S1500" s="48" t="s">
        <v>288</v>
      </c>
      <c r="T1500" s="48" t="s">
        <v>289</v>
      </c>
      <c r="U1500" s="48" t="s">
        <v>290</v>
      </c>
      <c r="V1500" s="52"/>
    </row>
    <row r="1501" spans="1:22" ht="15" thickBot="1">
      <c r="A1501" s="48" t="s">
        <v>2586</v>
      </c>
      <c r="B1501" s="48" t="s">
        <v>20</v>
      </c>
      <c r="C1501" s="48" t="s">
        <v>74</v>
      </c>
      <c r="D1501" s="49" t="s">
        <v>75</v>
      </c>
      <c r="E1501" s="50">
        <v>0</v>
      </c>
      <c r="F1501" s="48" t="s">
        <v>76</v>
      </c>
      <c r="G1501" s="48" t="s">
        <v>284</v>
      </c>
      <c r="H1501" s="48" t="s">
        <v>125</v>
      </c>
      <c r="I1501" s="48" t="s">
        <v>130</v>
      </c>
      <c r="J1501" s="51"/>
      <c r="K1501" s="51"/>
      <c r="L1501" s="48" t="s">
        <v>80</v>
      </c>
      <c r="M1501" s="48" t="s">
        <v>81</v>
      </c>
      <c r="N1501" s="48" t="s">
        <v>249</v>
      </c>
      <c r="O1501" s="48" t="s">
        <v>250</v>
      </c>
      <c r="P1501" s="48" t="s">
        <v>285</v>
      </c>
      <c r="Q1501" s="48" t="s">
        <v>286</v>
      </c>
      <c r="R1501" s="48" t="s">
        <v>287</v>
      </c>
      <c r="S1501" s="48" t="s">
        <v>288</v>
      </c>
      <c r="T1501" s="48" t="s">
        <v>289</v>
      </c>
      <c r="U1501" s="48" t="s">
        <v>290</v>
      </c>
      <c r="V1501" s="52"/>
    </row>
    <row r="1502" spans="1:22" ht="15" thickBot="1">
      <c r="A1502" s="48" t="s">
        <v>2587</v>
      </c>
      <c r="B1502" s="48" t="s">
        <v>20</v>
      </c>
      <c r="C1502" s="48" t="s">
        <v>74</v>
      </c>
      <c r="D1502" s="49" t="s">
        <v>75</v>
      </c>
      <c r="E1502" s="50">
        <v>0</v>
      </c>
      <c r="F1502" s="48" t="s">
        <v>76</v>
      </c>
      <c r="G1502" s="48" t="s">
        <v>284</v>
      </c>
      <c r="H1502" s="48" t="s">
        <v>125</v>
      </c>
      <c r="I1502" s="48" t="s">
        <v>130</v>
      </c>
      <c r="J1502" s="51"/>
      <c r="K1502" s="51"/>
      <c r="L1502" s="48" t="s">
        <v>80</v>
      </c>
      <c r="M1502" s="48" t="s">
        <v>81</v>
      </c>
      <c r="N1502" s="48" t="s">
        <v>249</v>
      </c>
      <c r="O1502" s="48" t="s">
        <v>250</v>
      </c>
      <c r="P1502" s="48" t="s">
        <v>285</v>
      </c>
      <c r="Q1502" s="48" t="s">
        <v>286</v>
      </c>
      <c r="R1502" s="48" t="s">
        <v>287</v>
      </c>
      <c r="S1502" s="48" t="s">
        <v>288</v>
      </c>
      <c r="T1502" s="48" t="s">
        <v>289</v>
      </c>
      <c r="U1502" s="48" t="s">
        <v>290</v>
      </c>
      <c r="V1502" s="52"/>
    </row>
    <row r="1503" spans="1:22" ht="15" thickBot="1">
      <c r="A1503" s="48" t="s">
        <v>2588</v>
      </c>
      <c r="B1503" s="48" t="s">
        <v>20</v>
      </c>
      <c r="C1503" s="48" t="s">
        <v>74</v>
      </c>
      <c r="D1503" s="49" t="s">
        <v>75</v>
      </c>
      <c r="E1503" s="50">
        <v>0</v>
      </c>
      <c r="F1503" s="48" t="s">
        <v>76</v>
      </c>
      <c r="G1503" s="48" t="s">
        <v>284</v>
      </c>
      <c r="H1503" s="48" t="s">
        <v>125</v>
      </c>
      <c r="I1503" s="48" t="s">
        <v>130</v>
      </c>
      <c r="J1503" s="51"/>
      <c r="K1503" s="51"/>
      <c r="L1503" s="48" t="s">
        <v>80</v>
      </c>
      <c r="M1503" s="48" t="s">
        <v>81</v>
      </c>
      <c r="N1503" s="48" t="s">
        <v>249</v>
      </c>
      <c r="O1503" s="48" t="s">
        <v>250</v>
      </c>
      <c r="P1503" s="48" t="s">
        <v>285</v>
      </c>
      <c r="Q1503" s="48" t="s">
        <v>286</v>
      </c>
      <c r="R1503" s="48" t="s">
        <v>287</v>
      </c>
      <c r="S1503" s="48" t="s">
        <v>288</v>
      </c>
      <c r="T1503" s="48" t="s">
        <v>289</v>
      </c>
      <c r="U1503" s="48" t="s">
        <v>290</v>
      </c>
      <c r="V1503" s="52"/>
    </row>
    <row r="1504" spans="1:22" ht="15" thickBot="1">
      <c r="A1504" s="48" t="s">
        <v>2589</v>
      </c>
      <c r="B1504" s="48" t="s">
        <v>20</v>
      </c>
      <c r="C1504" s="48" t="s">
        <v>74</v>
      </c>
      <c r="D1504" s="49" t="s">
        <v>75</v>
      </c>
      <c r="E1504" s="50">
        <v>0</v>
      </c>
      <c r="F1504" s="48" t="s">
        <v>76</v>
      </c>
      <c r="G1504" s="48" t="s">
        <v>284</v>
      </c>
      <c r="H1504" s="48" t="s">
        <v>125</v>
      </c>
      <c r="I1504" s="48" t="s">
        <v>130</v>
      </c>
      <c r="J1504" s="51"/>
      <c r="K1504" s="51"/>
      <c r="L1504" s="48" t="s">
        <v>80</v>
      </c>
      <c r="M1504" s="48" t="s">
        <v>81</v>
      </c>
      <c r="N1504" s="48" t="s">
        <v>249</v>
      </c>
      <c r="O1504" s="48" t="s">
        <v>250</v>
      </c>
      <c r="P1504" s="48" t="s">
        <v>285</v>
      </c>
      <c r="Q1504" s="48" t="s">
        <v>286</v>
      </c>
      <c r="R1504" s="48" t="s">
        <v>287</v>
      </c>
      <c r="S1504" s="48" t="s">
        <v>288</v>
      </c>
      <c r="T1504" s="48" t="s">
        <v>289</v>
      </c>
      <c r="U1504" s="48" t="s">
        <v>290</v>
      </c>
      <c r="V1504" s="52"/>
    </row>
    <row r="1505" spans="1:22" ht="15" thickBot="1">
      <c r="A1505" s="48" t="s">
        <v>2590</v>
      </c>
      <c r="B1505" s="48" t="s">
        <v>20</v>
      </c>
      <c r="C1505" s="48" t="s">
        <v>74</v>
      </c>
      <c r="D1505" s="49" t="s">
        <v>75</v>
      </c>
      <c r="E1505" s="50">
        <v>0</v>
      </c>
      <c r="F1505" s="48" t="s">
        <v>76</v>
      </c>
      <c r="G1505" s="48" t="s">
        <v>284</v>
      </c>
      <c r="H1505" s="48" t="s">
        <v>125</v>
      </c>
      <c r="I1505" s="48" t="s">
        <v>130</v>
      </c>
      <c r="J1505" s="51"/>
      <c r="K1505" s="51"/>
      <c r="L1505" s="48" t="s">
        <v>80</v>
      </c>
      <c r="M1505" s="48" t="s">
        <v>81</v>
      </c>
      <c r="N1505" s="48" t="s">
        <v>249</v>
      </c>
      <c r="O1505" s="48" t="s">
        <v>250</v>
      </c>
      <c r="P1505" s="48" t="s">
        <v>285</v>
      </c>
      <c r="Q1505" s="48" t="s">
        <v>286</v>
      </c>
      <c r="R1505" s="48" t="s">
        <v>287</v>
      </c>
      <c r="S1505" s="48" t="s">
        <v>288</v>
      </c>
      <c r="T1505" s="48" t="s">
        <v>289</v>
      </c>
      <c r="U1505" s="48" t="s">
        <v>290</v>
      </c>
      <c r="V1505" s="52"/>
    </row>
    <row r="1506" spans="1:22" ht="15" thickBot="1">
      <c r="A1506" s="48" t="s">
        <v>2591</v>
      </c>
      <c r="B1506" s="48" t="s">
        <v>20</v>
      </c>
      <c r="C1506" s="48" t="s">
        <v>74</v>
      </c>
      <c r="D1506" s="49" t="s">
        <v>75</v>
      </c>
      <c r="E1506" s="50">
        <v>0</v>
      </c>
      <c r="F1506" s="48" t="s">
        <v>76</v>
      </c>
      <c r="G1506" s="48" t="s">
        <v>284</v>
      </c>
      <c r="H1506" s="48" t="s">
        <v>125</v>
      </c>
      <c r="I1506" s="48" t="s">
        <v>130</v>
      </c>
      <c r="J1506" s="51"/>
      <c r="K1506" s="51"/>
      <c r="L1506" s="48" t="s">
        <v>80</v>
      </c>
      <c r="M1506" s="48" t="s">
        <v>81</v>
      </c>
      <c r="N1506" s="48" t="s">
        <v>249</v>
      </c>
      <c r="O1506" s="48" t="s">
        <v>250</v>
      </c>
      <c r="P1506" s="48" t="s">
        <v>285</v>
      </c>
      <c r="Q1506" s="48" t="s">
        <v>286</v>
      </c>
      <c r="R1506" s="48" t="s">
        <v>287</v>
      </c>
      <c r="S1506" s="48" t="s">
        <v>288</v>
      </c>
      <c r="T1506" s="48" t="s">
        <v>289</v>
      </c>
      <c r="U1506" s="48" t="s">
        <v>290</v>
      </c>
      <c r="V1506" s="52"/>
    </row>
    <row r="1507" spans="1:22" ht="15" thickBot="1">
      <c r="A1507" s="48" t="s">
        <v>2592</v>
      </c>
      <c r="B1507" s="48" t="s">
        <v>20</v>
      </c>
      <c r="C1507" s="48" t="s">
        <v>74</v>
      </c>
      <c r="D1507" s="49" t="s">
        <v>75</v>
      </c>
      <c r="E1507" s="50">
        <v>0</v>
      </c>
      <c r="F1507" s="48" t="s">
        <v>76</v>
      </c>
      <c r="G1507" s="48" t="s">
        <v>284</v>
      </c>
      <c r="H1507" s="48" t="s">
        <v>125</v>
      </c>
      <c r="I1507" s="48" t="s">
        <v>130</v>
      </c>
      <c r="J1507" s="51"/>
      <c r="K1507" s="51"/>
      <c r="L1507" s="48" t="s">
        <v>80</v>
      </c>
      <c r="M1507" s="48" t="s">
        <v>81</v>
      </c>
      <c r="N1507" s="48" t="s">
        <v>249</v>
      </c>
      <c r="O1507" s="48" t="s">
        <v>250</v>
      </c>
      <c r="P1507" s="48" t="s">
        <v>285</v>
      </c>
      <c r="Q1507" s="48" t="s">
        <v>286</v>
      </c>
      <c r="R1507" s="48" t="s">
        <v>287</v>
      </c>
      <c r="S1507" s="48" t="s">
        <v>288</v>
      </c>
      <c r="T1507" s="48" t="s">
        <v>289</v>
      </c>
      <c r="U1507" s="48" t="s">
        <v>290</v>
      </c>
      <c r="V1507" s="52"/>
    </row>
    <row r="1508" spans="1:22" ht="15" thickBot="1">
      <c r="A1508" s="48" t="s">
        <v>2593</v>
      </c>
      <c r="B1508" s="48" t="s">
        <v>20</v>
      </c>
      <c r="C1508" s="48" t="s">
        <v>74</v>
      </c>
      <c r="D1508" s="49" t="s">
        <v>75</v>
      </c>
      <c r="E1508" s="50">
        <v>0</v>
      </c>
      <c r="F1508" s="48" t="s">
        <v>76</v>
      </c>
      <c r="G1508" s="48" t="s">
        <v>284</v>
      </c>
      <c r="H1508" s="48" t="s">
        <v>125</v>
      </c>
      <c r="I1508" s="48" t="s">
        <v>130</v>
      </c>
      <c r="J1508" s="51"/>
      <c r="K1508" s="51"/>
      <c r="L1508" s="48" t="s">
        <v>80</v>
      </c>
      <c r="M1508" s="48" t="s">
        <v>81</v>
      </c>
      <c r="N1508" s="48" t="s">
        <v>249</v>
      </c>
      <c r="O1508" s="48" t="s">
        <v>250</v>
      </c>
      <c r="P1508" s="48" t="s">
        <v>285</v>
      </c>
      <c r="Q1508" s="48" t="s">
        <v>286</v>
      </c>
      <c r="R1508" s="48" t="s">
        <v>287</v>
      </c>
      <c r="S1508" s="48" t="s">
        <v>288</v>
      </c>
      <c r="T1508" s="48" t="s">
        <v>289</v>
      </c>
      <c r="U1508" s="48" t="s">
        <v>290</v>
      </c>
      <c r="V1508" s="52"/>
    </row>
    <row r="1509" spans="1:22" ht="15" thickBot="1">
      <c r="A1509" s="48" t="s">
        <v>2594</v>
      </c>
      <c r="B1509" s="48" t="s">
        <v>20</v>
      </c>
      <c r="C1509" s="48" t="s">
        <v>74</v>
      </c>
      <c r="D1509" s="49" t="s">
        <v>75</v>
      </c>
      <c r="E1509" s="50">
        <v>0</v>
      </c>
      <c r="F1509" s="48" t="s">
        <v>76</v>
      </c>
      <c r="G1509" s="48" t="s">
        <v>284</v>
      </c>
      <c r="H1509" s="48" t="s">
        <v>125</v>
      </c>
      <c r="I1509" s="48" t="s">
        <v>130</v>
      </c>
      <c r="J1509" s="51"/>
      <c r="K1509" s="51"/>
      <c r="L1509" s="48" t="s">
        <v>80</v>
      </c>
      <c r="M1509" s="48" t="s">
        <v>81</v>
      </c>
      <c r="N1509" s="48" t="s">
        <v>249</v>
      </c>
      <c r="O1509" s="48" t="s">
        <v>250</v>
      </c>
      <c r="P1509" s="48" t="s">
        <v>285</v>
      </c>
      <c r="Q1509" s="48" t="s">
        <v>286</v>
      </c>
      <c r="R1509" s="48" t="s">
        <v>287</v>
      </c>
      <c r="S1509" s="48" t="s">
        <v>288</v>
      </c>
      <c r="T1509" s="48" t="s">
        <v>289</v>
      </c>
      <c r="U1509" s="48" t="s">
        <v>290</v>
      </c>
      <c r="V1509" s="52"/>
    </row>
    <row r="1510" spans="1:22" ht="15" thickBot="1">
      <c r="A1510" s="48" t="s">
        <v>2595</v>
      </c>
      <c r="B1510" s="48" t="s">
        <v>20</v>
      </c>
      <c r="C1510" s="48" t="s">
        <v>74</v>
      </c>
      <c r="D1510" s="49" t="s">
        <v>75</v>
      </c>
      <c r="E1510" s="50">
        <v>0</v>
      </c>
      <c r="F1510" s="48" t="s">
        <v>76</v>
      </c>
      <c r="G1510" s="48" t="s">
        <v>284</v>
      </c>
      <c r="H1510" s="48" t="s">
        <v>125</v>
      </c>
      <c r="I1510" s="48" t="s">
        <v>130</v>
      </c>
      <c r="J1510" s="51"/>
      <c r="K1510" s="51"/>
      <c r="L1510" s="48" t="s">
        <v>80</v>
      </c>
      <c r="M1510" s="48" t="s">
        <v>81</v>
      </c>
      <c r="N1510" s="48" t="s">
        <v>249</v>
      </c>
      <c r="O1510" s="48" t="s">
        <v>250</v>
      </c>
      <c r="P1510" s="48" t="s">
        <v>285</v>
      </c>
      <c r="Q1510" s="48" t="s">
        <v>286</v>
      </c>
      <c r="R1510" s="48" t="s">
        <v>287</v>
      </c>
      <c r="S1510" s="48" t="s">
        <v>288</v>
      </c>
      <c r="T1510" s="48" t="s">
        <v>289</v>
      </c>
      <c r="U1510" s="48" t="s">
        <v>290</v>
      </c>
      <c r="V1510" s="52"/>
    </row>
    <row r="1511" spans="1:22" ht="15" thickBot="1">
      <c r="A1511" s="48" t="s">
        <v>2596</v>
      </c>
      <c r="B1511" s="48" t="s">
        <v>20</v>
      </c>
      <c r="C1511" s="48" t="s">
        <v>74</v>
      </c>
      <c r="D1511" s="49" t="s">
        <v>75</v>
      </c>
      <c r="E1511" s="50">
        <v>0</v>
      </c>
      <c r="F1511" s="48" t="s">
        <v>76</v>
      </c>
      <c r="G1511" s="48" t="s">
        <v>284</v>
      </c>
      <c r="H1511" s="48" t="s">
        <v>125</v>
      </c>
      <c r="I1511" s="48" t="s">
        <v>130</v>
      </c>
      <c r="J1511" s="51"/>
      <c r="K1511" s="51"/>
      <c r="L1511" s="48" t="s">
        <v>80</v>
      </c>
      <c r="M1511" s="48" t="s">
        <v>81</v>
      </c>
      <c r="N1511" s="48" t="s">
        <v>249</v>
      </c>
      <c r="O1511" s="48" t="s">
        <v>250</v>
      </c>
      <c r="P1511" s="48" t="s">
        <v>285</v>
      </c>
      <c r="Q1511" s="48" t="s">
        <v>286</v>
      </c>
      <c r="R1511" s="48" t="s">
        <v>287</v>
      </c>
      <c r="S1511" s="48" t="s">
        <v>288</v>
      </c>
      <c r="T1511" s="48" t="s">
        <v>289</v>
      </c>
      <c r="U1511" s="48" t="s">
        <v>290</v>
      </c>
      <c r="V1511" s="52"/>
    </row>
    <row r="1512" spans="1:22" ht="15" thickBot="1">
      <c r="A1512" s="48" t="s">
        <v>2597</v>
      </c>
      <c r="B1512" s="48" t="s">
        <v>20</v>
      </c>
      <c r="C1512" s="48" t="s">
        <v>74</v>
      </c>
      <c r="D1512" s="49" t="s">
        <v>75</v>
      </c>
      <c r="E1512" s="50">
        <v>0</v>
      </c>
      <c r="F1512" s="48" t="s">
        <v>76</v>
      </c>
      <c r="G1512" s="48" t="s">
        <v>284</v>
      </c>
      <c r="H1512" s="48" t="s">
        <v>125</v>
      </c>
      <c r="I1512" s="48" t="s">
        <v>130</v>
      </c>
      <c r="J1512" s="51"/>
      <c r="K1512" s="51"/>
      <c r="L1512" s="48" t="s">
        <v>80</v>
      </c>
      <c r="M1512" s="48" t="s">
        <v>81</v>
      </c>
      <c r="N1512" s="48" t="s">
        <v>249</v>
      </c>
      <c r="O1512" s="48" t="s">
        <v>250</v>
      </c>
      <c r="P1512" s="48" t="s">
        <v>285</v>
      </c>
      <c r="Q1512" s="48" t="s">
        <v>286</v>
      </c>
      <c r="R1512" s="48" t="s">
        <v>287</v>
      </c>
      <c r="S1512" s="48" t="s">
        <v>288</v>
      </c>
      <c r="T1512" s="48" t="s">
        <v>289</v>
      </c>
      <c r="U1512" s="48" t="s">
        <v>290</v>
      </c>
      <c r="V1512" s="52"/>
    </row>
    <row r="1513" spans="1:22" ht="15" thickBot="1">
      <c r="A1513" s="48" t="s">
        <v>2598</v>
      </c>
      <c r="B1513" s="48" t="s">
        <v>20</v>
      </c>
      <c r="C1513" s="48" t="s">
        <v>74</v>
      </c>
      <c r="D1513" s="49" t="s">
        <v>75</v>
      </c>
      <c r="E1513" s="53">
        <v>225018.19</v>
      </c>
      <c r="F1513" s="48" t="s">
        <v>76</v>
      </c>
      <c r="G1513" s="48" t="s">
        <v>284</v>
      </c>
      <c r="H1513" s="48" t="s">
        <v>78</v>
      </c>
      <c r="I1513" s="48" t="s">
        <v>130</v>
      </c>
      <c r="J1513" s="51"/>
      <c r="K1513" s="51"/>
      <c r="L1513" s="48" t="s">
        <v>80</v>
      </c>
      <c r="M1513" s="48" t="s">
        <v>81</v>
      </c>
      <c r="N1513" s="48" t="s">
        <v>249</v>
      </c>
      <c r="O1513" s="48" t="s">
        <v>250</v>
      </c>
      <c r="P1513" s="48" t="s">
        <v>285</v>
      </c>
      <c r="Q1513" s="48" t="s">
        <v>286</v>
      </c>
      <c r="R1513" s="48" t="s">
        <v>287</v>
      </c>
      <c r="S1513" s="48" t="s">
        <v>288</v>
      </c>
      <c r="T1513" s="48" t="s">
        <v>289</v>
      </c>
      <c r="U1513" s="48" t="s">
        <v>290</v>
      </c>
      <c r="V1513" s="52"/>
    </row>
    <row r="1514" spans="1:22" ht="15" thickBot="1">
      <c r="A1514" s="48" t="s">
        <v>2599</v>
      </c>
      <c r="B1514" s="48" t="s">
        <v>20</v>
      </c>
      <c r="C1514" s="48" t="s">
        <v>74</v>
      </c>
      <c r="D1514" s="49" t="s">
        <v>75</v>
      </c>
      <c r="E1514" s="50">
        <v>0</v>
      </c>
      <c r="F1514" s="48" t="s">
        <v>76</v>
      </c>
      <c r="G1514" s="48" t="s">
        <v>284</v>
      </c>
      <c r="H1514" s="48" t="s">
        <v>150</v>
      </c>
      <c r="I1514" s="48" t="s">
        <v>302</v>
      </c>
      <c r="J1514" s="51"/>
      <c r="K1514" s="51"/>
      <c r="L1514" s="48" t="s">
        <v>80</v>
      </c>
      <c r="M1514" s="48" t="s">
        <v>81</v>
      </c>
      <c r="N1514" s="48" t="s">
        <v>249</v>
      </c>
      <c r="O1514" s="48" t="s">
        <v>250</v>
      </c>
      <c r="P1514" s="48" t="s">
        <v>285</v>
      </c>
      <c r="Q1514" s="48" t="s">
        <v>286</v>
      </c>
      <c r="R1514" s="48" t="s">
        <v>287</v>
      </c>
      <c r="S1514" s="48" t="s">
        <v>288</v>
      </c>
      <c r="T1514" s="48" t="s">
        <v>289</v>
      </c>
      <c r="U1514" s="48" t="s">
        <v>290</v>
      </c>
      <c r="V1514" s="52"/>
    </row>
    <row r="1515" spans="1:22" ht="15" thickBot="1">
      <c r="A1515" s="48" t="s">
        <v>2600</v>
      </c>
      <c r="B1515" s="48" t="s">
        <v>20</v>
      </c>
      <c r="C1515" s="48" t="s">
        <v>74</v>
      </c>
      <c r="D1515" s="49" t="s">
        <v>75</v>
      </c>
      <c r="E1515" s="50">
        <v>0</v>
      </c>
      <c r="F1515" s="48" t="s">
        <v>76</v>
      </c>
      <c r="G1515" s="48" t="s">
        <v>284</v>
      </c>
      <c r="H1515" s="48" t="s">
        <v>301</v>
      </c>
      <c r="I1515" s="48" t="s">
        <v>302</v>
      </c>
      <c r="J1515" s="51"/>
      <c r="K1515" s="51"/>
      <c r="L1515" s="48" t="s">
        <v>80</v>
      </c>
      <c r="M1515" s="48" t="s">
        <v>81</v>
      </c>
      <c r="N1515" s="48" t="s">
        <v>249</v>
      </c>
      <c r="O1515" s="48" t="s">
        <v>250</v>
      </c>
      <c r="P1515" s="48" t="s">
        <v>285</v>
      </c>
      <c r="Q1515" s="48" t="s">
        <v>286</v>
      </c>
      <c r="R1515" s="48" t="s">
        <v>287</v>
      </c>
      <c r="S1515" s="48" t="s">
        <v>288</v>
      </c>
      <c r="T1515" s="48" t="s">
        <v>289</v>
      </c>
      <c r="U1515" s="48" t="s">
        <v>290</v>
      </c>
      <c r="V1515" s="52"/>
    </row>
    <row r="1516" spans="1:22" ht="15" thickBot="1">
      <c r="A1516" s="48" t="s">
        <v>2601</v>
      </c>
      <c r="B1516" s="48" t="s">
        <v>20</v>
      </c>
      <c r="C1516" s="48" t="s">
        <v>74</v>
      </c>
      <c r="D1516" s="49" t="s">
        <v>75</v>
      </c>
      <c r="E1516" s="50">
        <v>0</v>
      </c>
      <c r="F1516" s="48" t="s">
        <v>76</v>
      </c>
      <c r="G1516" s="48" t="s">
        <v>284</v>
      </c>
      <c r="H1516" s="48" t="s">
        <v>301</v>
      </c>
      <c r="I1516" s="48" t="s">
        <v>302</v>
      </c>
      <c r="J1516" s="51"/>
      <c r="K1516" s="51"/>
      <c r="L1516" s="48" t="s">
        <v>80</v>
      </c>
      <c r="M1516" s="48" t="s">
        <v>81</v>
      </c>
      <c r="N1516" s="48" t="s">
        <v>249</v>
      </c>
      <c r="O1516" s="48" t="s">
        <v>250</v>
      </c>
      <c r="P1516" s="48" t="s">
        <v>285</v>
      </c>
      <c r="Q1516" s="48" t="s">
        <v>286</v>
      </c>
      <c r="R1516" s="48" t="s">
        <v>287</v>
      </c>
      <c r="S1516" s="48" t="s">
        <v>288</v>
      </c>
      <c r="T1516" s="48" t="s">
        <v>289</v>
      </c>
      <c r="U1516" s="48" t="s">
        <v>290</v>
      </c>
      <c r="V1516" s="52"/>
    </row>
    <row r="1517" spans="1:22" ht="15" thickBot="1">
      <c r="A1517" s="48" t="s">
        <v>2602</v>
      </c>
      <c r="B1517" s="48" t="s">
        <v>20</v>
      </c>
      <c r="C1517" s="48" t="s">
        <v>74</v>
      </c>
      <c r="D1517" s="49" t="s">
        <v>75</v>
      </c>
      <c r="E1517" s="50">
        <v>0</v>
      </c>
      <c r="F1517" s="48" t="s">
        <v>76</v>
      </c>
      <c r="G1517" s="48" t="s">
        <v>284</v>
      </c>
      <c r="H1517" s="48" t="s">
        <v>301</v>
      </c>
      <c r="I1517" s="48" t="s">
        <v>302</v>
      </c>
      <c r="J1517" s="51"/>
      <c r="K1517" s="51"/>
      <c r="L1517" s="48" t="s">
        <v>80</v>
      </c>
      <c r="M1517" s="48" t="s">
        <v>81</v>
      </c>
      <c r="N1517" s="48" t="s">
        <v>249</v>
      </c>
      <c r="O1517" s="48" t="s">
        <v>250</v>
      </c>
      <c r="P1517" s="48" t="s">
        <v>285</v>
      </c>
      <c r="Q1517" s="48" t="s">
        <v>286</v>
      </c>
      <c r="R1517" s="48" t="s">
        <v>287</v>
      </c>
      <c r="S1517" s="48" t="s">
        <v>288</v>
      </c>
      <c r="T1517" s="48" t="s">
        <v>289</v>
      </c>
      <c r="U1517" s="48" t="s">
        <v>290</v>
      </c>
      <c r="V1517" s="52"/>
    </row>
    <row r="1518" spans="1:22" ht="15" thickBot="1">
      <c r="A1518" s="48" t="s">
        <v>2603</v>
      </c>
      <c r="B1518" s="48" t="s">
        <v>20</v>
      </c>
      <c r="C1518" s="48" t="s">
        <v>74</v>
      </c>
      <c r="D1518" s="49" t="s">
        <v>75</v>
      </c>
      <c r="E1518" s="50">
        <v>0</v>
      </c>
      <c r="F1518" s="48" t="s">
        <v>76</v>
      </c>
      <c r="G1518" s="48" t="s">
        <v>284</v>
      </c>
      <c r="H1518" s="48" t="s">
        <v>125</v>
      </c>
      <c r="I1518" s="48" t="s">
        <v>130</v>
      </c>
      <c r="J1518" s="51"/>
      <c r="K1518" s="51"/>
      <c r="L1518" s="48" t="s">
        <v>80</v>
      </c>
      <c r="M1518" s="48" t="s">
        <v>81</v>
      </c>
      <c r="N1518" s="48" t="s">
        <v>249</v>
      </c>
      <c r="O1518" s="48" t="s">
        <v>250</v>
      </c>
      <c r="P1518" s="48" t="s">
        <v>285</v>
      </c>
      <c r="Q1518" s="48" t="s">
        <v>286</v>
      </c>
      <c r="R1518" s="48" t="s">
        <v>287</v>
      </c>
      <c r="S1518" s="48" t="s">
        <v>288</v>
      </c>
      <c r="T1518" s="48" t="s">
        <v>289</v>
      </c>
      <c r="U1518" s="48" t="s">
        <v>290</v>
      </c>
      <c r="V1518" s="52"/>
    </row>
    <row r="1519" spans="1:22" ht="15" thickBot="1">
      <c r="A1519" s="48" t="s">
        <v>2604</v>
      </c>
      <c r="B1519" s="48" t="s">
        <v>20</v>
      </c>
      <c r="C1519" s="48" t="s">
        <v>74</v>
      </c>
      <c r="D1519" s="49" t="s">
        <v>75</v>
      </c>
      <c r="E1519" s="50">
        <v>0</v>
      </c>
      <c r="F1519" s="48" t="s">
        <v>76</v>
      </c>
      <c r="G1519" s="48" t="s">
        <v>284</v>
      </c>
      <c r="H1519" s="48" t="s">
        <v>125</v>
      </c>
      <c r="I1519" s="48" t="s">
        <v>130</v>
      </c>
      <c r="J1519" s="51"/>
      <c r="K1519" s="51"/>
      <c r="L1519" s="48" t="s">
        <v>80</v>
      </c>
      <c r="M1519" s="48" t="s">
        <v>81</v>
      </c>
      <c r="N1519" s="48" t="s">
        <v>249</v>
      </c>
      <c r="O1519" s="48" t="s">
        <v>250</v>
      </c>
      <c r="P1519" s="48" t="s">
        <v>285</v>
      </c>
      <c r="Q1519" s="48" t="s">
        <v>286</v>
      </c>
      <c r="R1519" s="48" t="s">
        <v>287</v>
      </c>
      <c r="S1519" s="48" t="s">
        <v>288</v>
      </c>
      <c r="T1519" s="48" t="s">
        <v>289</v>
      </c>
      <c r="U1519" s="48" t="s">
        <v>290</v>
      </c>
      <c r="V1519" s="52"/>
    </row>
    <row r="1520" spans="1:22" ht="15" thickBot="1">
      <c r="A1520" s="48" t="s">
        <v>2605</v>
      </c>
      <c r="B1520" s="48" t="s">
        <v>20</v>
      </c>
      <c r="C1520" s="48" t="s">
        <v>74</v>
      </c>
      <c r="D1520" s="49" t="s">
        <v>75</v>
      </c>
      <c r="E1520" s="50">
        <v>0</v>
      </c>
      <c r="F1520" s="48" t="s">
        <v>76</v>
      </c>
      <c r="G1520" s="48" t="s">
        <v>284</v>
      </c>
      <c r="H1520" s="48" t="s">
        <v>125</v>
      </c>
      <c r="I1520" s="48" t="s">
        <v>130</v>
      </c>
      <c r="J1520" s="51"/>
      <c r="K1520" s="51"/>
      <c r="L1520" s="48" t="s">
        <v>80</v>
      </c>
      <c r="M1520" s="48" t="s">
        <v>81</v>
      </c>
      <c r="N1520" s="48" t="s">
        <v>249</v>
      </c>
      <c r="O1520" s="48" t="s">
        <v>250</v>
      </c>
      <c r="P1520" s="48" t="s">
        <v>285</v>
      </c>
      <c r="Q1520" s="48" t="s">
        <v>286</v>
      </c>
      <c r="R1520" s="48" t="s">
        <v>287</v>
      </c>
      <c r="S1520" s="48" t="s">
        <v>288</v>
      </c>
      <c r="T1520" s="48" t="s">
        <v>289</v>
      </c>
      <c r="U1520" s="48" t="s">
        <v>290</v>
      </c>
      <c r="V1520" s="52"/>
    </row>
    <row r="1521" spans="1:22" ht="15" thickBot="1">
      <c r="A1521" s="48" t="s">
        <v>2606</v>
      </c>
      <c r="B1521" s="48" t="s">
        <v>20</v>
      </c>
      <c r="C1521" s="48" t="s">
        <v>74</v>
      </c>
      <c r="D1521" s="49" t="s">
        <v>75</v>
      </c>
      <c r="E1521" s="50">
        <v>0</v>
      </c>
      <c r="F1521" s="48" t="s">
        <v>76</v>
      </c>
      <c r="G1521" s="48" t="s">
        <v>284</v>
      </c>
      <c r="H1521" s="48" t="s">
        <v>125</v>
      </c>
      <c r="I1521" s="48" t="s">
        <v>130</v>
      </c>
      <c r="J1521" s="51"/>
      <c r="K1521" s="51"/>
      <c r="L1521" s="48" t="s">
        <v>80</v>
      </c>
      <c r="M1521" s="48" t="s">
        <v>81</v>
      </c>
      <c r="N1521" s="48" t="s">
        <v>249</v>
      </c>
      <c r="O1521" s="48" t="s">
        <v>250</v>
      </c>
      <c r="P1521" s="48" t="s">
        <v>285</v>
      </c>
      <c r="Q1521" s="48" t="s">
        <v>286</v>
      </c>
      <c r="R1521" s="48" t="s">
        <v>287</v>
      </c>
      <c r="S1521" s="48" t="s">
        <v>288</v>
      </c>
      <c r="T1521" s="48" t="s">
        <v>289</v>
      </c>
      <c r="U1521" s="48" t="s">
        <v>290</v>
      </c>
      <c r="V1521" s="52"/>
    </row>
    <row r="1522" spans="1:22" ht="15" thickBot="1">
      <c r="A1522" s="48" t="s">
        <v>2607</v>
      </c>
      <c r="B1522" s="48" t="s">
        <v>20</v>
      </c>
      <c r="C1522" s="48" t="s">
        <v>74</v>
      </c>
      <c r="D1522" s="49" t="s">
        <v>75</v>
      </c>
      <c r="E1522" s="50">
        <v>0</v>
      </c>
      <c r="F1522" s="48" t="s">
        <v>76</v>
      </c>
      <c r="G1522" s="48" t="s">
        <v>284</v>
      </c>
      <c r="H1522" s="48" t="s">
        <v>125</v>
      </c>
      <c r="I1522" s="48" t="s">
        <v>130</v>
      </c>
      <c r="J1522" s="51"/>
      <c r="K1522" s="51"/>
      <c r="L1522" s="48" t="s">
        <v>80</v>
      </c>
      <c r="M1522" s="48" t="s">
        <v>81</v>
      </c>
      <c r="N1522" s="48" t="s">
        <v>249</v>
      </c>
      <c r="O1522" s="48" t="s">
        <v>250</v>
      </c>
      <c r="P1522" s="48" t="s">
        <v>285</v>
      </c>
      <c r="Q1522" s="48" t="s">
        <v>286</v>
      </c>
      <c r="R1522" s="48" t="s">
        <v>287</v>
      </c>
      <c r="S1522" s="48" t="s">
        <v>288</v>
      </c>
      <c r="T1522" s="48" t="s">
        <v>289</v>
      </c>
      <c r="U1522" s="48" t="s">
        <v>290</v>
      </c>
      <c r="V1522" s="52"/>
    </row>
    <row r="1523" spans="1:22" ht="15" thickBot="1">
      <c r="A1523" s="48" t="s">
        <v>2608</v>
      </c>
      <c r="B1523" s="48" t="s">
        <v>20</v>
      </c>
      <c r="C1523" s="48" t="s">
        <v>74</v>
      </c>
      <c r="D1523" s="49" t="s">
        <v>75</v>
      </c>
      <c r="E1523" s="50">
        <v>0</v>
      </c>
      <c r="F1523" s="48" t="s">
        <v>76</v>
      </c>
      <c r="G1523" s="48" t="s">
        <v>284</v>
      </c>
      <c r="H1523" s="48" t="s">
        <v>125</v>
      </c>
      <c r="I1523" s="48" t="s">
        <v>130</v>
      </c>
      <c r="J1523" s="51"/>
      <c r="K1523" s="51"/>
      <c r="L1523" s="48" t="s">
        <v>80</v>
      </c>
      <c r="M1523" s="48" t="s">
        <v>81</v>
      </c>
      <c r="N1523" s="48" t="s">
        <v>249</v>
      </c>
      <c r="O1523" s="48" t="s">
        <v>250</v>
      </c>
      <c r="P1523" s="48" t="s">
        <v>285</v>
      </c>
      <c r="Q1523" s="48" t="s">
        <v>286</v>
      </c>
      <c r="R1523" s="48" t="s">
        <v>287</v>
      </c>
      <c r="S1523" s="48" t="s">
        <v>288</v>
      </c>
      <c r="T1523" s="48" t="s">
        <v>289</v>
      </c>
      <c r="U1523" s="48" t="s">
        <v>290</v>
      </c>
      <c r="V1523" s="52"/>
    </row>
    <row r="1524" spans="1:22" ht="15" thickBot="1">
      <c r="A1524" s="48" t="s">
        <v>2609</v>
      </c>
      <c r="B1524" s="48" t="s">
        <v>20</v>
      </c>
      <c r="C1524" s="48" t="s">
        <v>74</v>
      </c>
      <c r="D1524" s="49" t="s">
        <v>75</v>
      </c>
      <c r="E1524" s="50">
        <v>0</v>
      </c>
      <c r="F1524" s="48" t="s">
        <v>76</v>
      </c>
      <c r="G1524" s="48" t="s">
        <v>284</v>
      </c>
      <c r="H1524" s="48" t="s">
        <v>125</v>
      </c>
      <c r="I1524" s="48" t="s">
        <v>130</v>
      </c>
      <c r="J1524" s="51"/>
      <c r="K1524" s="51"/>
      <c r="L1524" s="48" t="s">
        <v>80</v>
      </c>
      <c r="M1524" s="48" t="s">
        <v>81</v>
      </c>
      <c r="N1524" s="48" t="s">
        <v>249</v>
      </c>
      <c r="O1524" s="48" t="s">
        <v>250</v>
      </c>
      <c r="P1524" s="48" t="s">
        <v>285</v>
      </c>
      <c r="Q1524" s="48" t="s">
        <v>286</v>
      </c>
      <c r="R1524" s="48" t="s">
        <v>287</v>
      </c>
      <c r="S1524" s="48" t="s">
        <v>288</v>
      </c>
      <c r="T1524" s="48" t="s">
        <v>289</v>
      </c>
      <c r="U1524" s="48" t="s">
        <v>290</v>
      </c>
      <c r="V1524" s="52"/>
    </row>
    <row r="1525" spans="1:22" ht="15" thickBot="1">
      <c r="A1525" s="48" t="s">
        <v>2610</v>
      </c>
      <c r="B1525" s="48" t="s">
        <v>20</v>
      </c>
      <c r="C1525" s="48" t="s">
        <v>74</v>
      </c>
      <c r="D1525" s="49" t="s">
        <v>75</v>
      </c>
      <c r="E1525" s="50">
        <v>0</v>
      </c>
      <c r="F1525" s="48" t="s">
        <v>76</v>
      </c>
      <c r="G1525" s="48" t="s">
        <v>284</v>
      </c>
      <c r="H1525" s="48" t="s">
        <v>125</v>
      </c>
      <c r="I1525" s="48" t="s">
        <v>130</v>
      </c>
      <c r="J1525" s="51"/>
      <c r="K1525" s="51"/>
      <c r="L1525" s="48" t="s">
        <v>80</v>
      </c>
      <c r="M1525" s="48" t="s">
        <v>81</v>
      </c>
      <c r="N1525" s="48" t="s">
        <v>249</v>
      </c>
      <c r="O1525" s="48" t="s">
        <v>250</v>
      </c>
      <c r="P1525" s="48" t="s">
        <v>285</v>
      </c>
      <c r="Q1525" s="48" t="s">
        <v>286</v>
      </c>
      <c r="R1525" s="48" t="s">
        <v>287</v>
      </c>
      <c r="S1525" s="48" t="s">
        <v>288</v>
      </c>
      <c r="T1525" s="48" t="s">
        <v>289</v>
      </c>
      <c r="U1525" s="48" t="s">
        <v>290</v>
      </c>
      <c r="V1525" s="52"/>
    </row>
    <row r="1526" spans="1:22" ht="15" thickBot="1">
      <c r="A1526" s="48" t="s">
        <v>2611</v>
      </c>
      <c r="B1526" s="48" t="s">
        <v>20</v>
      </c>
      <c r="C1526" s="48" t="s">
        <v>74</v>
      </c>
      <c r="D1526" s="49" t="s">
        <v>75</v>
      </c>
      <c r="E1526" s="50">
        <v>0</v>
      </c>
      <c r="F1526" s="48" t="s">
        <v>76</v>
      </c>
      <c r="G1526" s="48" t="s">
        <v>284</v>
      </c>
      <c r="H1526" s="48" t="s">
        <v>125</v>
      </c>
      <c r="I1526" s="48" t="s">
        <v>130</v>
      </c>
      <c r="J1526" s="51"/>
      <c r="K1526" s="51"/>
      <c r="L1526" s="48" t="s">
        <v>80</v>
      </c>
      <c r="M1526" s="48" t="s">
        <v>81</v>
      </c>
      <c r="N1526" s="48" t="s">
        <v>249</v>
      </c>
      <c r="O1526" s="48" t="s">
        <v>250</v>
      </c>
      <c r="P1526" s="48" t="s">
        <v>285</v>
      </c>
      <c r="Q1526" s="48" t="s">
        <v>286</v>
      </c>
      <c r="R1526" s="48" t="s">
        <v>287</v>
      </c>
      <c r="S1526" s="48" t="s">
        <v>288</v>
      </c>
      <c r="T1526" s="48" t="s">
        <v>289</v>
      </c>
      <c r="U1526" s="48" t="s">
        <v>290</v>
      </c>
      <c r="V1526" s="52"/>
    </row>
    <row r="1527" spans="1:22" ht="15" thickBot="1">
      <c r="A1527" s="48" t="s">
        <v>2612</v>
      </c>
      <c r="B1527" s="48" t="s">
        <v>20</v>
      </c>
      <c r="C1527" s="48" t="s">
        <v>74</v>
      </c>
      <c r="D1527" s="49" t="s">
        <v>75</v>
      </c>
      <c r="E1527" s="50">
        <v>0</v>
      </c>
      <c r="F1527" s="48" t="s">
        <v>76</v>
      </c>
      <c r="G1527" s="48" t="s">
        <v>284</v>
      </c>
      <c r="H1527" s="48" t="s">
        <v>150</v>
      </c>
      <c r="I1527" s="48" t="s">
        <v>302</v>
      </c>
      <c r="J1527" s="51"/>
      <c r="K1527" s="51"/>
      <c r="L1527" s="48" t="s">
        <v>80</v>
      </c>
      <c r="M1527" s="48" t="s">
        <v>81</v>
      </c>
      <c r="N1527" s="48" t="s">
        <v>249</v>
      </c>
      <c r="O1527" s="48" t="s">
        <v>250</v>
      </c>
      <c r="P1527" s="48" t="s">
        <v>285</v>
      </c>
      <c r="Q1527" s="48" t="s">
        <v>286</v>
      </c>
      <c r="R1527" s="48" t="s">
        <v>287</v>
      </c>
      <c r="S1527" s="48" t="s">
        <v>288</v>
      </c>
      <c r="T1527" s="48" t="s">
        <v>289</v>
      </c>
      <c r="U1527" s="48" t="s">
        <v>290</v>
      </c>
      <c r="V1527" s="52"/>
    </row>
    <row r="1528" spans="1:22" ht="15" thickBot="1">
      <c r="A1528" s="48" t="s">
        <v>2613</v>
      </c>
      <c r="B1528" s="48" t="s">
        <v>20</v>
      </c>
      <c r="C1528" s="48" t="s">
        <v>74</v>
      </c>
      <c r="D1528" s="49" t="s">
        <v>75</v>
      </c>
      <c r="E1528" s="50">
        <v>0</v>
      </c>
      <c r="F1528" s="48" t="s">
        <v>76</v>
      </c>
      <c r="G1528" s="48" t="s">
        <v>284</v>
      </c>
      <c r="H1528" s="48" t="s">
        <v>301</v>
      </c>
      <c r="I1528" s="48" t="s">
        <v>302</v>
      </c>
      <c r="J1528" s="51"/>
      <c r="K1528" s="51"/>
      <c r="L1528" s="48" t="s">
        <v>80</v>
      </c>
      <c r="M1528" s="48" t="s">
        <v>81</v>
      </c>
      <c r="N1528" s="48" t="s">
        <v>249</v>
      </c>
      <c r="O1528" s="48" t="s">
        <v>250</v>
      </c>
      <c r="P1528" s="48" t="s">
        <v>285</v>
      </c>
      <c r="Q1528" s="48" t="s">
        <v>286</v>
      </c>
      <c r="R1528" s="48" t="s">
        <v>287</v>
      </c>
      <c r="S1528" s="48" t="s">
        <v>288</v>
      </c>
      <c r="T1528" s="48" t="s">
        <v>289</v>
      </c>
      <c r="U1528" s="48" t="s">
        <v>290</v>
      </c>
      <c r="V1528" s="52"/>
    </row>
    <row r="1529" spans="1:22" ht="15" thickBot="1">
      <c r="A1529" s="48" t="s">
        <v>2614</v>
      </c>
      <c r="B1529" s="48" t="s">
        <v>20</v>
      </c>
      <c r="C1529" s="48" t="s">
        <v>74</v>
      </c>
      <c r="D1529" s="49" t="s">
        <v>75</v>
      </c>
      <c r="E1529" s="50">
        <v>0</v>
      </c>
      <c r="F1529" s="48" t="s">
        <v>76</v>
      </c>
      <c r="G1529" s="48" t="s">
        <v>284</v>
      </c>
      <c r="H1529" s="48" t="s">
        <v>125</v>
      </c>
      <c r="I1529" s="48" t="s">
        <v>130</v>
      </c>
      <c r="J1529" s="51"/>
      <c r="K1529" s="51"/>
      <c r="L1529" s="48" t="s">
        <v>80</v>
      </c>
      <c r="M1529" s="48" t="s">
        <v>81</v>
      </c>
      <c r="N1529" s="48" t="s">
        <v>249</v>
      </c>
      <c r="O1529" s="48" t="s">
        <v>250</v>
      </c>
      <c r="P1529" s="48" t="s">
        <v>285</v>
      </c>
      <c r="Q1529" s="48" t="s">
        <v>286</v>
      </c>
      <c r="R1529" s="48" t="s">
        <v>287</v>
      </c>
      <c r="S1529" s="48" t="s">
        <v>288</v>
      </c>
      <c r="T1529" s="48" t="s">
        <v>289</v>
      </c>
      <c r="U1529" s="48" t="s">
        <v>290</v>
      </c>
      <c r="V1529" s="52"/>
    </row>
    <row r="1530" spans="1:22" ht="15" thickBot="1">
      <c r="A1530" s="48" t="s">
        <v>2615</v>
      </c>
      <c r="B1530" s="48" t="s">
        <v>20</v>
      </c>
      <c r="C1530" s="48" t="s">
        <v>74</v>
      </c>
      <c r="D1530" s="49" t="s">
        <v>75</v>
      </c>
      <c r="E1530" s="50">
        <v>0</v>
      </c>
      <c r="F1530" s="48" t="s">
        <v>76</v>
      </c>
      <c r="G1530" s="48" t="s">
        <v>284</v>
      </c>
      <c r="H1530" s="48" t="s">
        <v>125</v>
      </c>
      <c r="I1530" s="48" t="s">
        <v>130</v>
      </c>
      <c r="J1530" s="51"/>
      <c r="K1530" s="51"/>
      <c r="L1530" s="48" t="s">
        <v>80</v>
      </c>
      <c r="M1530" s="48" t="s">
        <v>81</v>
      </c>
      <c r="N1530" s="48" t="s">
        <v>249</v>
      </c>
      <c r="O1530" s="48" t="s">
        <v>250</v>
      </c>
      <c r="P1530" s="48" t="s">
        <v>285</v>
      </c>
      <c r="Q1530" s="48" t="s">
        <v>286</v>
      </c>
      <c r="R1530" s="48" t="s">
        <v>287</v>
      </c>
      <c r="S1530" s="48" t="s">
        <v>288</v>
      </c>
      <c r="T1530" s="48" t="s">
        <v>289</v>
      </c>
      <c r="U1530" s="48" t="s">
        <v>290</v>
      </c>
      <c r="V1530" s="52"/>
    </row>
    <row r="1531" spans="1:22" ht="15" thickBot="1">
      <c r="A1531" s="48" t="s">
        <v>2616</v>
      </c>
      <c r="B1531" s="48" t="s">
        <v>20</v>
      </c>
      <c r="C1531" s="48" t="s">
        <v>74</v>
      </c>
      <c r="D1531" s="49" t="s">
        <v>75</v>
      </c>
      <c r="E1531" s="50">
        <v>0</v>
      </c>
      <c r="F1531" s="48" t="s">
        <v>76</v>
      </c>
      <c r="G1531" s="48" t="s">
        <v>284</v>
      </c>
      <c r="H1531" s="48" t="s">
        <v>150</v>
      </c>
      <c r="I1531" s="48" t="s">
        <v>302</v>
      </c>
      <c r="J1531" s="51"/>
      <c r="K1531" s="51"/>
      <c r="L1531" s="48" t="s">
        <v>80</v>
      </c>
      <c r="M1531" s="48" t="s">
        <v>81</v>
      </c>
      <c r="N1531" s="48" t="s">
        <v>249</v>
      </c>
      <c r="O1531" s="48" t="s">
        <v>250</v>
      </c>
      <c r="P1531" s="48" t="s">
        <v>285</v>
      </c>
      <c r="Q1531" s="48" t="s">
        <v>286</v>
      </c>
      <c r="R1531" s="48" t="s">
        <v>287</v>
      </c>
      <c r="S1531" s="48" t="s">
        <v>288</v>
      </c>
      <c r="T1531" s="48" t="s">
        <v>289</v>
      </c>
      <c r="U1531" s="48" t="s">
        <v>290</v>
      </c>
      <c r="V1531" s="52"/>
    </row>
    <row r="1532" spans="1:22" ht="15" thickBot="1">
      <c r="A1532" s="48" t="s">
        <v>2617</v>
      </c>
      <c r="B1532" s="48" t="s">
        <v>20</v>
      </c>
      <c r="C1532" s="48" t="s">
        <v>74</v>
      </c>
      <c r="D1532" s="49" t="s">
        <v>75</v>
      </c>
      <c r="E1532" s="50">
        <v>0</v>
      </c>
      <c r="F1532" s="48" t="s">
        <v>76</v>
      </c>
      <c r="G1532" s="48" t="s">
        <v>284</v>
      </c>
      <c r="H1532" s="48" t="s">
        <v>125</v>
      </c>
      <c r="I1532" s="48" t="s">
        <v>130</v>
      </c>
      <c r="J1532" s="51"/>
      <c r="K1532" s="51"/>
      <c r="L1532" s="48" t="s">
        <v>80</v>
      </c>
      <c r="M1532" s="48" t="s">
        <v>81</v>
      </c>
      <c r="N1532" s="48" t="s">
        <v>249</v>
      </c>
      <c r="O1532" s="48" t="s">
        <v>250</v>
      </c>
      <c r="P1532" s="48" t="s">
        <v>285</v>
      </c>
      <c r="Q1532" s="48" t="s">
        <v>286</v>
      </c>
      <c r="R1532" s="48" t="s">
        <v>287</v>
      </c>
      <c r="S1532" s="48" t="s">
        <v>288</v>
      </c>
      <c r="T1532" s="48" t="s">
        <v>289</v>
      </c>
      <c r="U1532" s="48" t="s">
        <v>290</v>
      </c>
      <c r="V1532" s="52"/>
    </row>
    <row r="1533" spans="1:22" ht="15" thickBot="1">
      <c r="A1533" s="48" t="s">
        <v>2618</v>
      </c>
      <c r="B1533" s="48" t="s">
        <v>20</v>
      </c>
      <c r="C1533" s="48" t="s">
        <v>74</v>
      </c>
      <c r="D1533" s="49" t="s">
        <v>75</v>
      </c>
      <c r="E1533" s="50">
        <v>0</v>
      </c>
      <c r="F1533" s="48" t="s">
        <v>76</v>
      </c>
      <c r="G1533" s="48" t="s">
        <v>284</v>
      </c>
      <c r="H1533" s="48" t="s">
        <v>125</v>
      </c>
      <c r="I1533" s="48" t="s">
        <v>130</v>
      </c>
      <c r="J1533" s="51"/>
      <c r="K1533" s="51"/>
      <c r="L1533" s="48" t="s">
        <v>80</v>
      </c>
      <c r="M1533" s="48" t="s">
        <v>81</v>
      </c>
      <c r="N1533" s="48" t="s">
        <v>249</v>
      </c>
      <c r="O1533" s="48" t="s">
        <v>250</v>
      </c>
      <c r="P1533" s="48" t="s">
        <v>285</v>
      </c>
      <c r="Q1533" s="48" t="s">
        <v>286</v>
      </c>
      <c r="R1533" s="48" t="s">
        <v>287</v>
      </c>
      <c r="S1533" s="48" t="s">
        <v>288</v>
      </c>
      <c r="T1533" s="48" t="s">
        <v>289</v>
      </c>
      <c r="U1533" s="48" t="s">
        <v>290</v>
      </c>
      <c r="V1533" s="52"/>
    </row>
    <row r="1534" spans="1:22" ht="15" thickBot="1">
      <c r="A1534" s="48" t="s">
        <v>2619</v>
      </c>
      <c r="B1534" s="48" t="s">
        <v>20</v>
      </c>
      <c r="C1534" s="48" t="s">
        <v>74</v>
      </c>
      <c r="D1534" s="49" t="s">
        <v>75</v>
      </c>
      <c r="E1534" s="50">
        <v>0</v>
      </c>
      <c r="F1534" s="48" t="s">
        <v>76</v>
      </c>
      <c r="G1534" s="48" t="s">
        <v>284</v>
      </c>
      <c r="H1534" s="48" t="s">
        <v>125</v>
      </c>
      <c r="I1534" s="48" t="s">
        <v>130</v>
      </c>
      <c r="J1534" s="51"/>
      <c r="K1534" s="51"/>
      <c r="L1534" s="48" t="s">
        <v>80</v>
      </c>
      <c r="M1534" s="48" t="s">
        <v>81</v>
      </c>
      <c r="N1534" s="48" t="s">
        <v>249</v>
      </c>
      <c r="O1534" s="48" t="s">
        <v>250</v>
      </c>
      <c r="P1534" s="48" t="s">
        <v>285</v>
      </c>
      <c r="Q1534" s="48" t="s">
        <v>286</v>
      </c>
      <c r="R1534" s="48" t="s">
        <v>287</v>
      </c>
      <c r="S1534" s="48" t="s">
        <v>288</v>
      </c>
      <c r="T1534" s="48" t="s">
        <v>289</v>
      </c>
      <c r="U1534" s="48" t="s">
        <v>290</v>
      </c>
      <c r="V1534" s="52"/>
    </row>
    <row r="1535" spans="1:22" ht="15" thickBot="1">
      <c r="A1535" s="48" t="s">
        <v>2620</v>
      </c>
      <c r="B1535" s="48" t="s">
        <v>20</v>
      </c>
      <c r="C1535" s="48" t="s">
        <v>74</v>
      </c>
      <c r="D1535" s="49" t="s">
        <v>75</v>
      </c>
      <c r="E1535" s="50">
        <v>0</v>
      </c>
      <c r="F1535" s="48" t="s">
        <v>76</v>
      </c>
      <c r="G1535" s="48" t="s">
        <v>284</v>
      </c>
      <c r="H1535" s="48" t="s">
        <v>125</v>
      </c>
      <c r="I1535" s="48" t="s">
        <v>130</v>
      </c>
      <c r="J1535" s="51"/>
      <c r="K1535" s="51"/>
      <c r="L1535" s="48" t="s">
        <v>80</v>
      </c>
      <c r="M1535" s="48" t="s">
        <v>81</v>
      </c>
      <c r="N1535" s="48" t="s">
        <v>249</v>
      </c>
      <c r="O1535" s="48" t="s">
        <v>250</v>
      </c>
      <c r="P1535" s="48" t="s">
        <v>285</v>
      </c>
      <c r="Q1535" s="48" t="s">
        <v>286</v>
      </c>
      <c r="R1535" s="48" t="s">
        <v>287</v>
      </c>
      <c r="S1535" s="48" t="s">
        <v>288</v>
      </c>
      <c r="T1535" s="48" t="s">
        <v>289</v>
      </c>
      <c r="U1535" s="48" t="s">
        <v>290</v>
      </c>
      <c r="V1535" s="52"/>
    </row>
    <row r="1536" spans="1:22" ht="15" thickBot="1">
      <c r="A1536" s="48" t="s">
        <v>2621</v>
      </c>
      <c r="B1536" s="48" t="s">
        <v>20</v>
      </c>
      <c r="C1536" s="48" t="s">
        <v>74</v>
      </c>
      <c r="D1536" s="49" t="s">
        <v>75</v>
      </c>
      <c r="E1536" s="50">
        <v>0</v>
      </c>
      <c r="F1536" s="48" t="s">
        <v>76</v>
      </c>
      <c r="G1536" s="48" t="s">
        <v>284</v>
      </c>
      <c r="H1536" s="48" t="s">
        <v>125</v>
      </c>
      <c r="I1536" s="48" t="s">
        <v>130</v>
      </c>
      <c r="J1536" s="51"/>
      <c r="K1536" s="51"/>
      <c r="L1536" s="48" t="s">
        <v>80</v>
      </c>
      <c r="M1536" s="48" t="s">
        <v>81</v>
      </c>
      <c r="N1536" s="48" t="s">
        <v>249</v>
      </c>
      <c r="O1536" s="48" t="s">
        <v>250</v>
      </c>
      <c r="P1536" s="48" t="s">
        <v>285</v>
      </c>
      <c r="Q1536" s="48" t="s">
        <v>286</v>
      </c>
      <c r="R1536" s="48" t="s">
        <v>287</v>
      </c>
      <c r="S1536" s="48" t="s">
        <v>288</v>
      </c>
      <c r="T1536" s="48" t="s">
        <v>289</v>
      </c>
      <c r="U1536" s="48" t="s">
        <v>290</v>
      </c>
      <c r="V1536" s="52"/>
    </row>
    <row r="1537" spans="1:22" ht="15" thickBot="1">
      <c r="A1537" s="48" t="s">
        <v>2622</v>
      </c>
      <c r="B1537" s="48" t="s">
        <v>20</v>
      </c>
      <c r="C1537" s="48" t="s">
        <v>74</v>
      </c>
      <c r="D1537" s="49" t="s">
        <v>75</v>
      </c>
      <c r="E1537" s="50">
        <v>0</v>
      </c>
      <c r="F1537" s="48" t="s">
        <v>76</v>
      </c>
      <c r="G1537" s="48" t="s">
        <v>284</v>
      </c>
      <c r="H1537" s="48" t="s">
        <v>125</v>
      </c>
      <c r="I1537" s="48" t="s">
        <v>130</v>
      </c>
      <c r="J1537" s="51"/>
      <c r="K1537" s="51"/>
      <c r="L1537" s="48" t="s">
        <v>80</v>
      </c>
      <c r="M1537" s="48" t="s">
        <v>81</v>
      </c>
      <c r="N1537" s="48" t="s">
        <v>249</v>
      </c>
      <c r="O1537" s="48" t="s">
        <v>250</v>
      </c>
      <c r="P1537" s="48" t="s">
        <v>285</v>
      </c>
      <c r="Q1537" s="48" t="s">
        <v>286</v>
      </c>
      <c r="R1537" s="48" t="s">
        <v>287</v>
      </c>
      <c r="S1537" s="48" t="s">
        <v>288</v>
      </c>
      <c r="T1537" s="48" t="s">
        <v>289</v>
      </c>
      <c r="U1537" s="48" t="s">
        <v>290</v>
      </c>
      <c r="V1537" s="52"/>
    </row>
    <row r="1538" spans="1:22" ht="15" thickBot="1">
      <c r="A1538" s="48" t="s">
        <v>2623</v>
      </c>
      <c r="B1538" s="48" t="s">
        <v>20</v>
      </c>
      <c r="C1538" s="48" t="s">
        <v>74</v>
      </c>
      <c r="D1538" s="49" t="s">
        <v>75</v>
      </c>
      <c r="E1538" s="50">
        <v>0</v>
      </c>
      <c r="F1538" s="48" t="s">
        <v>76</v>
      </c>
      <c r="G1538" s="48" t="s">
        <v>284</v>
      </c>
      <c r="H1538" s="48" t="s">
        <v>125</v>
      </c>
      <c r="I1538" s="48" t="s">
        <v>130</v>
      </c>
      <c r="J1538" s="51"/>
      <c r="K1538" s="51"/>
      <c r="L1538" s="48" t="s">
        <v>80</v>
      </c>
      <c r="M1538" s="48" t="s">
        <v>81</v>
      </c>
      <c r="N1538" s="48" t="s">
        <v>249</v>
      </c>
      <c r="O1538" s="48" t="s">
        <v>250</v>
      </c>
      <c r="P1538" s="48" t="s">
        <v>285</v>
      </c>
      <c r="Q1538" s="48" t="s">
        <v>286</v>
      </c>
      <c r="R1538" s="48" t="s">
        <v>287</v>
      </c>
      <c r="S1538" s="48" t="s">
        <v>288</v>
      </c>
      <c r="T1538" s="48" t="s">
        <v>289</v>
      </c>
      <c r="U1538" s="48" t="s">
        <v>290</v>
      </c>
      <c r="V1538" s="52"/>
    </row>
    <row r="1539" spans="1:22" ht="15" thickBot="1">
      <c r="A1539" s="48" t="s">
        <v>2624</v>
      </c>
      <c r="B1539" s="48" t="s">
        <v>20</v>
      </c>
      <c r="C1539" s="48" t="s">
        <v>74</v>
      </c>
      <c r="D1539" s="49" t="s">
        <v>75</v>
      </c>
      <c r="E1539" s="50">
        <v>0</v>
      </c>
      <c r="F1539" s="48" t="s">
        <v>76</v>
      </c>
      <c r="G1539" s="48" t="s">
        <v>284</v>
      </c>
      <c r="H1539" s="48" t="s">
        <v>125</v>
      </c>
      <c r="I1539" s="48" t="s">
        <v>130</v>
      </c>
      <c r="J1539" s="51"/>
      <c r="K1539" s="51"/>
      <c r="L1539" s="48" t="s">
        <v>80</v>
      </c>
      <c r="M1539" s="48" t="s">
        <v>81</v>
      </c>
      <c r="N1539" s="48" t="s">
        <v>249</v>
      </c>
      <c r="O1539" s="48" t="s">
        <v>250</v>
      </c>
      <c r="P1539" s="48" t="s">
        <v>285</v>
      </c>
      <c r="Q1539" s="48" t="s">
        <v>286</v>
      </c>
      <c r="R1539" s="48" t="s">
        <v>287</v>
      </c>
      <c r="S1539" s="48" t="s">
        <v>288</v>
      </c>
      <c r="T1539" s="48" t="s">
        <v>289</v>
      </c>
      <c r="U1539" s="48" t="s">
        <v>290</v>
      </c>
      <c r="V1539" s="52"/>
    </row>
    <row r="1540" spans="1:22" ht="15" thickBot="1">
      <c r="A1540" s="48" t="s">
        <v>2625</v>
      </c>
      <c r="B1540" s="48" t="s">
        <v>20</v>
      </c>
      <c r="C1540" s="48" t="s">
        <v>74</v>
      </c>
      <c r="D1540" s="49" t="s">
        <v>75</v>
      </c>
      <c r="E1540" s="50">
        <v>0</v>
      </c>
      <c r="F1540" s="48" t="s">
        <v>76</v>
      </c>
      <c r="G1540" s="48" t="s">
        <v>284</v>
      </c>
      <c r="H1540" s="48" t="s">
        <v>125</v>
      </c>
      <c r="I1540" s="48" t="s">
        <v>130</v>
      </c>
      <c r="J1540" s="51"/>
      <c r="K1540" s="51"/>
      <c r="L1540" s="48" t="s">
        <v>80</v>
      </c>
      <c r="M1540" s="48" t="s">
        <v>81</v>
      </c>
      <c r="N1540" s="48" t="s">
        <v>249</v>
      </c>
      <c r="O1540" s="48" t="s">
        <v>250</v>
      </c>
      <c r="P1540" s="48" t="s">
        <v>285</v>
      </c>
      <c r="Q1540" s="48" t="s">
        <v>286</v>
      </c>
      <c r="R1540" s="48" t="s">
        <v>287</v>
      </c>
      <c r="S1540" s="48" t="s">
        <v>288</v>
      </c>
      <c r="T1540" s="48" t="s">
        <v>289</v>
      </c>
      <c r="U1540" s="48" t="s">
        <v>290</v>
      </c>
      <c r="V1540" s="52"/>
    </row>
    <row r="1541" spans="1:22" ht="15" thickBot="1">
      <c r="A1541" s="48" t="s">
        <v>2626</v>
      </c>
      <c r="B1541" s="48" t="s">
        <v>20</v>
      </c>
      <c r="C1541" s="48" t="s">
        <v>74</v>
      </c>
      <c r="D1541" s="49" t="s">
        <v>75</v>
      </c>
      <c r="E1541" s="50">
        <v>0</v>
      </c>
      <c r="F1541" s="48" t="s">
        <v>76</v>
      </c>
      <c r="G1541" s="48" t="s">
        <v>284</v>
      </c>
      <c r="H1541" s="48" t="s">
        <v>125</v>
      </c>
      <c r="I1541" s="48" t="s">
        <v>130</v>
      </c>
      <c r="J1541" s="51"/>
      <c r="K1541" s="51"/>
      <c r="L1541" s="48" t="s">
        <v>80</v>
      </c>
      <c r="M1541" s="48" t="s">
        <v>81</v>
      </c>
      <c r="N1541" s="48" t="s">
        <v>249</v>
      </c>
      <c r="O1541" s="48" t="s">
        <v>250</v>
      </c>
      <c r="P1541" s="48" t="s">
        <v>285</v>
      </c>
      <c r="Q1541" s="48" t="s">
        <v>286</v>
      </c>
      <c r="R1541" s="48" t="s">
        <v>287</v>
      </c>
      <c r="S1541" s="48" t="s">
        <v>288</v>
      </c>
      <c r="T1541" s="48" t="s">
        <v>289</v>
      </c>
      <c r="U1541" s="48" t="s">
        <v>290</v>
      </c>
      <c r="V1541" s="52"/>
    </row>
    <row r="1542" spans="1:22" ht="15" thickBot="1">
      <c r="A1542" s="48" t="s">
        <v>2627</v>
      </c>
      <c r="B1542" s="48" t="s">
        <v>20</v>
      </c>
      <c r="C1542" s="48" t="s">
        <v>74</v>
      </c>
      <c r="D1542" s="49" t="s">
        <v>75</v>
      </c>
      <c r="E1542" s="50">
        <v>0</v>
      </c>
      <c r="F1542" s="48" t="s">
        <v>76</v>
      </c>
      <c r="G1542" s="48" t="s">
        <v>284</v>
      </c>
      <c r="H1542" s="48" t="s">
        <v>125</v>
      </c>
      <c r="I1542" s="48" t="s">
        <v>130</v>
      </c>
      <c r="J1542" s="51"/>
      <c r="K1542" s="51"/>
      <c r="L1542" s="48" t="s">
        <v>80</v>
      </c>
      <c r="M1542" s="48" t="s">
        <v>81</v>
      </c>
      <c r="N1542" s="48" t="s">
        <v>249</v>
      </c>
      <c r="O1542" s="48" t="s">
        <v>250</v>
      </c>
      <c r="P1542" s="48" t="s">
        <v>285</v>
      </c>
      <c r="Q1542" s="48" t="s">
        <v>286</v>
      </c>
      <c r="R1542" s="48" t="s">
        <v>287</v>
      </c>
      <c r="S1542" s="48" t="s">
        <v>288</v>
      </c>
      <c r="T1542" s="48" t="s">
        <v>289</v>
      </c>
      <c r="U1542" s="48" t="s">
        <v>290</v>
      </c>
      <c r="V1542" s="52"/>
    </row>
    <row r="1543" spans="1:22" ht="15" thickBot="1">
      <c r="A1543" s="48" t="s">
        <v>2628</v>
      </c>
      <c r="B1543" s="48" t="s">
        <v>20</v>
      </c>
      <c r="C1543" s="48" t="s">
        <v>74</v>
      </c>
      <c r="D1543" s="49" t="s">
        <v>75</v>
      </c>
      <c r="E1543" s="50">
        <v>0</v>
      </c>
      <c r="F1543" s="48" t="s">
        <v>76</v>
      </c>
      <c r="G1543" s="48" t="s">
        <v>284</v>
      </c>
      <c r="H1543" s="48" t="s">
        <v>125</v>
      </c>
      <c r="I1543" s="48" t="s">
        <v>130</v>
      </c>
      <c r="J1543" s="51"/>
      <c r="K1543" s="51"/>
      <c r="L1543" s="48" t="s">
        <v>80</v>
      </c>
      <c r="M1543" s="48" t="s">
        <v>81</v>
      </c>
      <c r="N1543" s="48" t="s">
        <v>249</v>
      </c>
      <c r="O1543" s="48" t="s">
        <v>250</v>
      </c>
      <c r="P1543" s="48" t="s">
        <v>285</v>
      </c>
      <c r="Q1543" s="48" t="s">
        <v>286</v>
      </c>
      <c r="R1543" s="48" t="s">
        <v>287</v>
      </c>
      <c r="S1543" s="48" t="s">
        <v>288</v>
      </c>
      <c r="T1543" s="48" t="s">
        <v>289</v>
      </c>
      <c r="U1543" s="48" t="s">
        <v>290</v>
      </c>
      <c r="V1543" s="52"/>
    </row>
    <row r="1544" spans="1:22" ht="15" thickBot="1">
      <c r="A1544" s="48" t="s">
        <v>2629</v>
      </c>
      <c r="B1544" s="48" t="s">
        <v>20</v>
      </c>
      <c r="C1544" s="48" t="s">
        <v>74</v>
      </c>
      <c r="D1544" s="49" t="s">
        <v>75</v>
      </c>
      <c r="E1544" s="50">
        <v>0</v>
      </c>
      <c r="F1544" s="48" t="s">
        <v>76</v>
      </c>
      <c r="G1544" s="48" t="s">
        <v>284</v>
      </c>
      <c r="H1544" s="48" t="s">
        <v>125</v>
      </c>
      <c r="I1544" s="48" t="s">
        <v>130</v>
      </c>
      <c r="J1544" s="51"/>
      <c r="K1544" s="51"/>
      <c r="L1544" s="48" t="s">
        <v>80</v>
      </c>
      <c r="M1544" s="48" t="s">
        <v>81</v>
      </c>
      <c r="N1544" s="48" t="s">
        <v>249</v>
      </c>
      <c r="O1544" s="48" t="s">
        <v>250</v>
      </c>
      <c r="P1544" s="48" t="s">
        <v>285</v>
      </c>
      <c r="Q1544" s="48" t="s">
        <v>286</v>
      </c>
      <c r="R1544" s="48" t="s">
        <v>287</v>
      </c>
      <c r="S1544" s="48" t="s">
        <v>288</v>
      </c>
      <c r="T1544" s="48" t="s">
        <v>289</v>
      </c>
      <c r="U1544" s="48" t="s">
        <v>290</v>
      </c>
      <c r="V1544" s="52"/>
    </row>
    <row r="1545" spans="1:22" ht="15" thickBot="1">
      <c r="A1545" s="48" t="s">
        <v>2630</v>
      </c>
      <c r="B1545" s="48" t="s">
        <v>20</v>
      </c>
      <c r="C1545" s="48" t="s">
        <v>74</v>
      </c>
      <c r="D1545" s="49" t="s">
        <v>75</v>
      </c>
      <c r="E1545" s="50">
        <v>0</v>
      </c>
      <c r="F1545" s="48" t="s">
        <v>76</v>
      </c>
      <c r="G1545" s="48" t="s">
        <v>284</v>
      </c>
      <c r="H1545" s="48" t="s">
        <v>125</v>
      </c>
      <c r="I1545" s="48" t="s">
        <v>130</v>
      </c>
      <c r="J1545" s="51"/>
      <c r="K1545" s="51"/>
      <c r="L1545" s="48" t="s">
        <v>80</v>
      </c>
      <c r="M1545" s="48" t="s">
        <v>81</v>
      </c>
      <c r="N1545" s="48" t="s">
        <v>249</v>
      </c>
      <c r="O1545" s="48" t="s">
        <v>250</v>
      </c>
      <c r="P1545" s="48" t="s">
        <v>285</v>
      </c>
      <c r="Q1545" s="48" t="s">
        <v>286</v>
      </c>
      <c r="R1545" s="48" t="s">
        <v>287</v>
      </c>
      <c r="S1545" s="48" t="s">
        <v>288</v>
      </c>
      <c r="T1545" s="48" t="s">
        <v>289</v>
      </c>
      <c r="U1545" s="48" t="s">
        <v>290</v>
      </c>
      <c r="V1545" s="52"/>
    </row>
    <row r="1546" spans="1:22" ht="15" thickBot="1">
      <c r="A1546" s="48" t="s">
        <v>2631</v>
      </c>
      <c r="B1546" s="48" t="s">
        <v>20</v>
      </c>
      <c r="C1546" s="48" t="s">
        <v>74</v>
      </c>
      <c r="D1546" s="49" t="s">
        <v>75</v>
      </c>
      <c r="E1546" s="50">
        <v>0</v>
      </c>
      <c r="F1546" s="48" t="s">
        <v>76</v>
      </c>
      <c r="G1546" s="48" t="s">
        <v>284</v>
      </c>
      <c r="H1546" s="48" t="s">
        <v>301</v>
      </c>
      <c r="I1546" s="48" t="s">
        <v>302</v>
      </c>
      <c r="J1546" s="51"/>
      <c r="K1546" s="51"/>
      <c r="L1546" s="48" t="s">
        <v>80</v>
      </c>
      <c r="M1546" s="48" t="s">
        <v>81</v>
      </c>
      <c r="N1546" s="48" t="s">
        <v>249</v>
      </c>
      <c r="O1546" s="48" t="s">
        <v>250</v>
      </c>
      <c r="P1546" s="48" t="s">
        <v>285</v>
      </c>
      <c r="Q1546" s="48" t="s">
        <v>286</v>
      </c>
      <c r="R1546" s="48" t="s">
        <v>287</v>
      </c>
      <c r="S1546" s="48" t="s">
        <v>288</v>
      </c>
      <c r="T1546" s="48" t="s">
        <v>289</v>
      </c>
      <c r="U1546" s="48" t="s">
        <v>290</v>
      </c>
      <c r="V1546" s="52"/>
    </row>
    <row r="1547" spans="1:22" ht="15" thickBot="1">
      <c r="A1547" s="48" t="s">
        <v>2632</v>
      </c>
      <c r="B1547" s="48" t="s">
        <v>20</v>
      </c>
      <c r="C1547" s="48" t="s">
        <v>74</v>
      </c>
      <c r="D1547" s="49" t="s">
        <v>75</v>
      </c>
      <c r="E1547" s="50">
        <v>0</v>
      </c>
      <c r="F1547" s="48" t="s">
        <v>76</v>
      </c>
      <c r="G1547" s="48" t="s">
        <v>284</v>
      </c>
      <c r="H1547" s="48" t="s">
        <v>125</v>
      </c>
      <c r="I1547" s="48" t="s">
        <v>130</v>
      </c>
      <c r="J1547" s="51"/>
      <c r="K1547" s="51"/>
      <c r="L1547" s="48" t="s">
        <v>80</v>
      </c>
      <c r="M1547" s="48" t="s">
        <v>81</v>
      </c>
      <c r="N1547" s="48" t="s">
        <v>249</v>
      </c>
      <c r="O1547" s="48" t="s">
        <v>250</v>
      </c>
      <c r="P1547" s="48" t="s">
        <v>285</v>
      </c>
      <c r="Q1547" s="48" t="s">
        <v>286</v>
      </c>
      <c r="R1547" s="48" t="s">
        <v>287</v>
      </c>
      <c r="S1547" s="48" t="s">
        <v>288</v>
      </c>
      <c r="T1547" s="48" t="s">
        <v>289</v>
      </c>
      <c r="U1547" s="48" t="s">
        <v>290</v>
      </c>
      <c r="V1547" s="52"/>
    </row>
    <row r="1548" spans="1:22" ht="15" thickBot="1">
      <c r="A1548" s="48" t="s">
        <v>2633</v>
      </c>
      <c r="B1548" s="48" t="s">
        <v>20</v>
      </c>
      <c r="C1548" s="48" t="s">
        <v>74</v>
      </c>
      <c r="D1548" s="49" t="s">
        <v>75</v>
      </c>
      <c r="E1548" s="50">
        <v>0</v>
      </c>
      <c r="F1548" s="48" t="s">
        <v>76</v>
      </c>
      <c r="G1548" s="48" t="s">
        <v>284</v>
      </c>
      <c r="H1548" s="48" t="s">
        <v>125</v>
      </c>
      <c r="I1548" s="48" t="s">
        <v>130</v>
      </c>
      <c r="J1548" s="51"/>
      <c r="K1548" s="51"/>
      <c r="L1548" s="48" t="s">
        <v>80</v>
      </c>
      <c r="M1548" s="48" t="s">
        <v>81</v>
      </c>
      <c r="N1548" s="48" t="s">
        <v>249</v>
      </c>
      <c r="O1548" s="48" t="s">
        <v>250</v>
      </c>
      <c r="P1548" s="48" t="s">
        <v>285</v>
      </c>
      <c r="Q1548" s="48" t="s">
        <v>286</v>
      </c>
      <c r="R1548" s="48" t="s">
        <v>287</v>
      </c>
      <c r="S1548" s="48" t="s">
        <v>288</v>
      </c>
      <c r="T1548" s="48" t="s">
        <v>289</v>
      </c>
      <c r="U1548" s="48" t="s">
        <v>290</v>
      </c>
      <c r="V1548" s="52"/>
    </row>
    <row r="1549" spans="1:22" ht="15" thickBot="1">
      <c r="A1549" s="48" t="s">
        <v>2634</v>
      </c>
      <c r="B1549" s="48" t="s">
        <v>20</v>
      </c>
      <c r="C1549" s="48" t="s">
        <v>74</v>
      </c>
      <c r="D1549" s="49" t="s">
        <v>75</v>
      </c>
      <c r="E1549" s="50">
        <v>0</v>
      </c>
      <c r="F1549" s="48" t="s">
        <v>76</v>
      </c>
      <c r="G1549" s="48" t="s">
        <v>284</v>
      </c>
      <c r="H1549" s="48" t="s">
        <v>125</v>
      </c>
      <c r="I1549" s="48" t="s">
        <v>130</v>
      </c>
      <c r="J1549" s="51"/>
      <c r="K1549" s="51"/>
      <c r="L1549" s="48" t="s">
        <v>80</v>
      </c>
      <c r="M1549" s="48" t="s">
        <v>81</v>
      </c>
      <c r="N1549" s="48" t="s">
        <v>249</v>
      </c>
      <c r="O1549" s="48" t="s">
        <v>250</v>
      </c>
      <c r="P1549" s="48" t="s">
        <v>285</v>
      </c>
      <c r="Q1549" s="48" t="s">
        <v>286</v>
      </c>
      <c r="R1549" s="48" t="s">
        <v>287</v>
      </c>
      <c r="S1549" s="48" t="s">
        <v>288</v>
      </c>
      <c r="T1549" s="48" t="s">
        <v>289</v>
      </c>
      <c r="U1549" s="48" t="s">
        <v>290</v>
      </c>
      <c r="V1549" s="52"/>
    </row>
    <row r="1550" spans="1:22" ht="15" thickBot="1">
      <c r="A1550" s="48" t="s">
        <v>2635</v>
      </c>
      <c r="B1550" s="48" t="s">
        <v>20</v>
      </c>
      <c r="C1550" s="48" t="s">
        <v>74</v>
      </c>
      <c r="D1550" s="49" t="s">
        <v>75</v>
      </c>
      <c r="E1550" s="50">
        <v>0</v>
      </c>
      <c r="F1550" s="48" t="s">
        <v>76</v>
      </c>
      <c r="G1550" s="48" t="s">
        <v>284</v>
      </c>
      <c r="H1550" s="48" t="s">
        <v>125</v>
      </c>
      <c r="I1550" s="48" t="s">
        <v>130</v>
      </c>
      <c r="J1550" s="51"/>
      <c r="K1550" s="51"/>
      <c r="L1550" s="48" t="s">
        <v>80</v>
      </c>
      <c r="M1550" s="48" t="s">
        <v>81</v>
      </c>
      <c r="N1550" s="48" t="s">
        <v>249</v>
      </c>
      <c r="O1550" s="48" t="s">
        <v>250</v>
      </c>
      <c r="P1550" s="48" t="s">
        <v>285</v>
      </c>
      <c r="Q1550" s="48" t="s">
        <v>286</v>
      </c>
      <c r="R1550" s="48" t="s">
        <v>287</v>
      </c>
      <c r="S1550" s="48" t="s">
        <v>288</v>
      </c>
      <c r="T1550" s="48" t="s">
        <v>289</v>
      </c>
      <c r="U1550" s="48" t="s">
        <v>290</v>
      </c>
      <c r="V1550" s="52"/>
    </row>
    <row r="1551" spans="1:22" ht="15" thickBot="1">
      <c r="A1551" s="48" t="s">
        <v>2636</v>
      </c>
      <c r="B1551" s="48" t="s">
        <v>20</v>
      </c>
      <c r="C1551" s="48" t="s">
        <v>74</v>
      </c>
      <c r="D1551" s="49" t="s">
        <v>75</v>
      </c>
      <c r="E1551" s="50">
        <v>0</v>
      </c>
      <c r="F1551" s="48" t="s">
        <v>76</v>
      </c>
      <c r="G1551" s="48" t="s">
        <v>284</v>
      </c>
      <c r="H1551" s="48" t="s">
        <v>125</v>
      </c>
      <c r="I1551" s="48" t="s">
        <v>130</v>
      </c>
      <c r="J1551" s="51"/>
      <c r="K1551" s="51"/>
      <c r="L1551" s="48" t="s">
        <v>80</v>
      </c>
      <c r="M1551" s="48" t="s">
        <v>81</v>
      </c>
      <c r="N1551" s="48" t="s">
        <v>249</v>
      </c>
      <c r="O1551" s="48" t="s">
        <v>250</v>
      </c>
      <c r="P1551" s="48" t="s">
        <v>285</v>
      </c>
      <c r="Q1551" s="48" t="s">
        <v>286</v>
      </c>
      <c r="R1551" s="48" t="s">
        <v>287</v>
      </c>
      <c r="S1551" s="48" t="s">
        <v>288</v>
      </c>
      <c r="T1551" s="48" t="s">
        <v>289</v>
      </c>
      <c r="U1551" s="48" t="s">
        <v>290</v>
      </c>
      <c r="V1551" s="52"/>
    </row>
    <row r="1552" spans="1:22" ht="15" thickBot="1">
      <c r="A1552" s="48" t="s">
        <v>2637</v>
      </c>
      <c r="B1552" s="48" t="s">
        <v>20</v>
      </c>
      <c r="C1552" s="48" t="s">
        <v>74</v>
      </c>
      <c r="D1552" s="49" t="s">
        <v>75</v>
      </c>
      <c r="E1552" s="50">
        <v>0</v>
      </c>
      <c r="F1552" s="48" t="s">
        <v>76</v>
      </c>
      <c r="G1552" s="48" t="s">
        <v>284</v>
      </c>
      <c r="H1552" s="48" t="s">
        <v>125</v>
      </c>
      <c r="I1552" s="48" t="s">
        <v>130</v>
      </c>
      <c r="J1552" s="51"/>
      <c r="K1552" s="51"/>
      <c r="L1552" s="48" t="s">
        <v>80</v>
      </c>
      <c r="M1552" s="48" t="s">
        <v>81</v>
      </c>
      <c r="N1552" s="48" t="s">
        <v>249</v>
      </c>
      <c r="O1552" s="48" t="s">
        <v>250</v>
      </c>
      <c r="P1552" s="48" t="s">
        <v>285</v>
      </c>
      <c r="Q1552" s="48" t="s">
        <v>286</v>
      </c>
      <c r="R1552" s="48" t="s">
        <v>287</v>
      </c>
      <c r="S1552" s="48" t="s">
        <v>288</v>
      </c>
      <c r="T1552" s="48" t="s">
        <v>289</v>
      </c>
      <c r="U1552" s="48" t="s">
        <v>290</v>
      </c>
      <c r="V1552" s="52"/>
    </row>
    <row r="1553" spans="1:22" ht="15" thickBot="1">
      <c r="A1553" s="48" t="s">
        <v>2638</v>
      </c>
      <c r="B1553" s="48" t="s">
        <v>20</v>
      </c>
      <c r="C1553" s="48" t="s">
        <v>74</v>
      </c>
      <c r="D1553" s="49" t="s">
        <v>75</v>
      </c>
      <c r="E1553" s="50">
        <v>0</v>
      </c>
      <c r="F1553" s="48" t="s">
        <v>76</v>
      </c>
      <c r="G1553" s="48" t="s">
        <v>284</v>
      </c>
      <c r="H1553" s="48" t="s">
        <v>125</v>
      </c>
      <c r="I1553" s="48" t="s">
        <v>130</v>
      </c>
      <c r="J1553" s="51"/>
      <c r="K1553" s="51"/>
      <c r="L1553" s="48" t="s">
        <v>80</v>
      </c>
      <c r="M1553" s="48" t="s">
        <v>81</v>
      </c>
      <c r="N1553" s="48" t="s">
        <v>249</v>
      </c>
      <c r="O1553" s="48" t="s">
        <v>250</v>
      </c>
      <c r="P1553" s="48" t="s">
        <v>285</v>
      </c>
      <c r="Q1553" s="48" t="s">
        <v>286</v>
      </c>
      <c r="R1553" s="48" t="s">
        <v>287</v>
      </c>
      <c r="S1553" s="48" t="s">
        <v>288</v>
      </c>
      <c r="T1553" s="48" t="s">
        <v>289</v>
      </c>
      <c r="U1553" s="48" t="s">
        <v>290</v>
      </c>
      <c r="V1553" s="52"/>
    </row>
    <row r="1554" spans="1:22" ht="15" thickBot="1">
      <c r="A1554" s="48" t="s">
        <v>2639</v>
      </c>
      <c r="B1554" s="48" t="s">
        <v>20</v>
      </c>
      <c r="C1554" s="48" t="s">
        <v>74</v>
      </c>
      <c r="D1554" s="49" t="s">
        <v>75</v>
      </c>
      <c r="E1554" s="50">
        <v>0</v>
      </c>
      <c r="F1554" s="48" t="s">
        <v>76</v>
      </c>
      <c r="G1554" s="48" t="s">
        <v>284</v>
      </c>
      <c r="H1554" s="48" t="s">
        <v>125</v>
      </c>
      <c r="I1554" s="48" t="s">
        <v>130</v>
      </c>
      <c r="J1554" s="51"/>
      <c r="K1554" s="51"/>
      <c r="L1554" s="48" t="s">
        <v>80</v>
      </c>
      <c r="M1554" s="48" t="s">
        <v>81</v>
      </c>
      <c r="N1554" s="48" t="s">
        <v>249</v>
      </c>
      <c r="O1554" s="48" t="s">
        <v>250</v>
      </c>
      <c r="P1554" s="48" t="s">
        <v>285</v>
      </c>
      <c r="Q1554" s="48" t="s">
        <v>286</v>
      </c>
      <c r="R1554" s="48" t="s">
        <v>287</v>
      </c>
      <c r="S1554" s="48" t="s">
        <v>288</v>
      </c>
      <c r="T1554" s="48" t="s">
        <v>289</v>
      </c>
      <c r="U1554" s="48" t="s">
        <v>290</v>
      </c>
      <c r="V1554" s="52"/>
    </row>
    <row r="1555" spans="1:22" ht="15" thickBot="1">
      <c r="A1555" s="48" t="s">
        <v>2640</v>
      </c>
      <c r="B1555" s="48" t="s">
        <v>20</v>
      </c>
      <c r="C1555" s="48" t="s">
        <v>74</v>
      </c>
      <c r="D1555" s="49" t="s">
        <v>75</v>
      </c>
      <c r="E1555" s="50">
        <v>0</v>
      </c>
      <c r="F1555" s="48" t="s">
        <v>76</v>
      </c>
      <c r="G1555" s="48" t="s">
        <v>284</v>
      </c>
      <c r="H1555" s="48" t="s">
        <v>125</v>
      </c>
      <c r="I1555" s="48" t="s">
        <v>130</v>
      </c>
      <c r="J1555" s="51"/>
      <c r="K1555" s="51"/>
      <c r="L1555" s="48" t="s">
        <v>80</v>
      </c>
      <c r="M1555" s="48" t="s">
        <v>81</v>
      </c>
      <c r="N1555" s="48" t="s">
        <v>249</v>
      </c>
      <c r="O1555" s="48" t="s">
        <v>250</v>
      </c>
      <c r="P1555" s="48" t="s">
        <v>285</v>
      </c>
      <c r="Q1555" s="48" t="s">
        <v>286</v>
      </c>
      <c r="R1555" s="48" t="s">
        <v>287</v>
      </c>
      <c r="S1555" s="48" t="s">
        <v>288</v>
      </c>
      <c r="T1555" s="48" t="s">
        <v>289</v>
      </c>
      <c r="U1555" s="48" t="s">
        <v>290</v>
      </c>
      <c r="V1555" s="52"/>
    </row>
    <row r="1556" spans="1:22" ht="15" thickBot="1">
      <c r="A1556" s="48" t="s">
        <v>2641</v>
      </c>
      <c r="B1556" s="48" t="s">
        <v>20</v>
      </c>
      <c r="C1556" s="48" t="s">
        <v>74</v>
      </c>
      <c r="D1556" s="49" t="s">
        <v>75</v>
      </c>
      <c r="E1556" s="50">
        <v>0</v>
      </c>
      <c r="F1556" s="48" t="s">
        <v>76</v>
      </c>
      <c r="G1556" s="48" t="s">
        <v>284</v>
      </c>
      <c r="H1556" s="48" t="s">
        <v>125</v>
      </c>
      <c r="I1556" s="48" t="s">
        <v>130</v>
      </c>
      <c r="J1556" s="51"/>
      <c r="K1556" s="51"/>
      <c r="L1556" s="48" t="s">
        <v>80</v>
      </c>
      <c r="M1556" s="48" t="s">
        <v>81</v>
      </c>
      <c r="N1556" s="48" t="s">
        <v>249</v>
      </c>
      <c r="O1556" s="48" t="s">
        <v>250</v>
      </c>
      <c r="P1556" s="48" t="s">
        <v>285</v>
      </c>
      <c r="Q1556" s="48" t="s">
        <v>286</v>
      </c>
      <c r="R1556" s="48" t="s">
        <v>287</v>
      </c>
      <c r="S1556" s="48" t="s">
        <v>288</v>
      </c>
      <c r="T1556" s="48" t="s">
        <v>289</v>
      </c>
      <c r="U1556" s="48" t="s">
        <v>290</v>
      </c>
      <c r="V1556" s="52"/>
    </row>
    <row r="1557" spans="1:22" ht="15" thickBot="1">
      <c r="A1557" s="48" t="s">
        <v>2642</v>
      </c>
      <c r="B1557" s="48" t="s">
        <v>20</v>
      </c>
      <c r="C1557" s="48" t="s">
        <v>74</v>
      </c>
      <c r="D1557" s="49" t="s">
        <v>75</v>
      </c>
      <c r="E1557" s="50">
        <v>0</v>
      </c>
      <c r="F1557" s="48" t="s">
        <v>76</v>
      </c>
      <c r="G1557" s="48" t="s">
        <v>284</v>
      </c>
      <c r="H1557" s="48" t="s">
        <v>125</v>
      </c>
      <c r="I1557" s="48" t="s">
        <v>130</v>
      </c>
      <c r="J1557" s="51"/>
      <c r="K1557" s="51"/>
      <c r="L1557" s="48" t="s">
        <v>80</v>
      </c>
      <c r="M1557" s="48" t="s">
        <v>81</v>
      </c>
      <c r="N1557" s="48" t="s">
        <v>249</v>
      </c>
      <c r="O1557" s="48" t="s">
        <v>250</v>
      </c>
      <c r="P1557" s="48" t="s">
        <v>285</v>
      </c>
      <c r="Q1557" s="48" t="s">
        <v>286</v>
      </c>
      <c r="R1557" s="48" t="s">
        <v>287</v>
      </c>
      <c r="S1557" s="48" t="s">
        <v>288</v>
      </c>
      <c r="T1557" s="48" t="s">
        <v>289</v>
      </c>
      <c r="U1557" s="48" t="s">
        <v>290</v>
      </c>
      <c r="V1557" s="52"/>
    </row>
    <row r="1558" spans="1:22" ht="15" thickBot="1">
      <c r="A1558" s="48" t="s">
        <v>2643</v>
      </c>
      <c r="B1558" s="48" t="s">
        <v>20</v>
      </c>
      <c r="C1558" s="48" t="s">
        <v>74</v>
      </c>
      <c r="D1558" s="49" t="s">
        <v>75</v>
      </c>
      <c r="E1558" s="50">
        <v>0</v>
      </c>
      <c r="F1558" s="48" t="s">
        <v>76</v>
      </c>
      <c r="G1558" s="48" t="s">
        <v>284</v>
      </c>
      <c r="H1558" s="48" t="s">
        <v>125</v>
      </c>
      <c r="I1558" s="48" t="s">
        <v>130</v>
      </c>
      <c r="J1558" s="51"/>
      <c r="K1558" s="51"/>
      <c r="L1558" s="48" t="s">
        <v>80</v>
      </c>
      <c r="M1558" s="48" t="s">
        <v>81</v>
      </c>
      <c r="N1558" s="48" t="s">
        <v>249</v>
      </c>
      <c r="O1558" s="48" t="s">
        <v>250</v>
      </c>
      <c r="P1558" s="48" t="s">
        <v>285</v>
      </c>
      <c r="Q1558" s="48" t="s">
        <v>286</v>
      </c>
      <c r="R1558" s="48" t="s">
        <v>287</v>
      </c>
      <c r="S1558" s="48" t="s">
        <v>288</v>
      </c>
      <c r="T1558" s="48" t="s">
        <v>289</v>
      </c>
      <c r="U1558" s="48" t="s">
        <v>290</v>
      </c>
      <c r="V1558" s="52"/>
    </row>
    <row r="1559" spans="1:22" ht="15" thickBot="1">
      <c r="A1559" s="48" t="s">
        <v>2644</v>
      </c>
      <c r="B1559" s="48" t="s">
        <v>20</v>
      </c>
      <c r="C1559" s="48" t="s">
        <v>74</v>
      </c>
      <c r="D1559" s="49" t="s">
        <v>75</v>
      </c>
      <c r="E1559" s="50">
        <v>0</v>
      </c>
      <c r="F1559" s="48" t="s">
        <v>76</v>
      </c>
      <c r="G1559" s="48" t="s">
        <v>284</v>
      </c>
      <c r="H1559" s="48" t="s">
        <v>125</v>
      </c>
      <c r="I1559" s="48" t="s">
        <v>130</v>
      </c>
      <c r="J1559" s="51"/>
      <c r="K1559" s="51"/>
      <c r="L1559" s="48" t="s">
        <v>80</v>
      </c>
      <c r="M1559" s="48" t="s">
        <v>81</v>
      </c>
      <c r="N1559" s="48" t="s">
        <v>249</v>
      </c>
      <c r="O1559" s="48" t="s">
        <v>250</v>
      </c>
      <c r="P1559" s="48" t="s">
        <v>285</v>
      </c>
      <c r="Q1559" s="48" t="s">
        <v>286</v>
      </c>
      <c r="R1559" s="48" t="s">
        <v>287</v>
      </c>
      <c r="S1559" s="48" t="s">
        <v>288</v>
      </c>
      <c r="T1559" s="48" t="s">
        <v>289</v>
      </c>
      <c r="U1559" s="48" t="s">
        <v>290</v>
      </c>
      <c r="V1559" s="52"/>
    </row>
    <row r="1560" spans="1:22" ht="15" thickBot="1">
      <c r="A1560" s="48" t="s">
        <v>2645</v>
      </c>
      <c r="B1560" s="48" t="s">
        <v>20</v>
      </c>
      <c r="C1560" s="48" t="s">
        <v>74</v>
      </c>
      <c r="D1560" s="49" t="s">
        <v>75</v>
      </c>
      <c r="E1560" s="50">
        <v>0</v>
      </c>
      <c r="F1560" s="48" t="s">
        <v>1034</v>
      </c>
      <c r="G1560" s="48" t="s">
        <v>1590</v>
      </c>
      <c r="H1560" s="48" t="s">
        <v>113</v>
      </c>
      <c r="I1560" s="48" t="s">
        <v>105</v>
      </c>
      <c r="J1560" s="51"/>
      <c r="K1560" s="51"/>
      <c r="L1560" s="48" t="s">
        <v>80</v>
      </c>
      <c r="M1560" s="48" t="s">
        <v>81</v>
      </c>
      <c r="N1560" s="48" t="s">
        <v>249</v>
      </c>
      <c r="O1560" s="48" t="s">
        <v>250</v>
      </c>
      <c r="P1560" s="48" t="s">
        <v>285</v>
      </c>
      <c r="Q1560" s="48" t="s">
        <v>286</v>
      </c>
      <c r="R1560" s="48" t="s">
        <v>407</v>
      </c>
      <c r="S1560" s="48" t="s">
        <v>408</v>
      </c>
      <c r="T1560" s="48" t="s">
        <v>1591</v>
      </c>
      <c r="U1560" s="48" t="s">
        <v>408</v>
      </c>
      <c r="V1560" s="52"/>
    </row>
    <row r="1561" spans="1:22" ht="15" thickBot="1">
      <c r="A1561" s="48" t="s">
        <v>2149</v>
      </c>
      <c r="B1561" s="48" t="s">
        <v>20</v>
      </c>
      <c r="C1561" s="48" t="s">
        <v>74</v>
      </c>
      <c r="D1561" s="49" t="s">
        <v>75</v>
      </c>
      <c r="E1561" s="53">
        <v>14156.16</v>
      </c>
      <c r="F1561" s="48" t="s">
        <v>76</v>
      </c>
      <c r="G1561" s="48" t="s">
        <v>1593</v>
      </c>
      <c r="H1561" s="48" t="s">
        <v>447</v>
      </c>
      <c r="I1561" s="48" t="s">
        <v>130</v>
      </c>
      <c r="J1561" s="51"/>
      <c r="K1561" s="48" t="s">
        <v>1595</v>
      </c>
      <c r="L1561" s="48" t="s">
        <v>80</v>
      </c>
      <c r="M1561" s="48" t="s">
        <v>81</v>
      </c>
      <c r="N1561" s="48" t="s">
        <v>249</v>
      </c>
      <c r="O1561" s="48" t="s">
        <v>250</v>
      </c>
      <c r="P1561" s="48" t="s">
        <v>285</v>
      </c>
      <c r="Q1561" s="48" t="s">
        <v>286</v>
      </c>
      <c r="R1561" s="48" t="s">
        <v>407</v>
      </c>
      <c r="S1561" s="48" t="s">
        <v>408</v>
      </c>
      <c r="T1561" s="48" t="s">
        <v>1591</v>
      </c>
      <c r="U1561" s="48" t="s">
        <v>408</v>
      </c>
      <c r="V1561" s="52"/>
    </row>
    <row r="1562" spans="1:22" ht="15" thickBot="1">
      <c r="A1562" s="48" t="s">
        <v>2646</v>
      </c>
      <c r="B1562" s="48" t="s">
        <v>20</v>
      </c>
      <c r="C1562" s="48" t="s">
        <v>74</v>
      </c>
      <c r="D1562" s="49" t="s">
        <v>75</v>
      </c>
      <c r="E1562" s="53">
        <v>75286.039999999994</v>
      </c>
      <c r="F1562" s="48" t="s">
        <v>76</v>
      </c>
      <c r="G1562" s="48" t="s">
        <v>1593</v>
      </c>
      <c r="H1562" s="48" t="s">
        <v>95</v>
      </c>
      <c r="I1562" s="48" t="s">
        <v>130</v>
      </c>
      <c r="J1562" s="51"/>
      <c r="K1562" s="48" t="s">
        <v>1595</v>
      </c>
      <c r="L1562" s="48" t="s">
        <v>80</v>
      </c>
      <c r="M1562" s="48" t="s">
        <v>81</v>
      </c>
      <c r="N1562" s="48" t="s">
        <v>249</v>
      </c>
      <c r="O1562" s="48" t="s">
        <v>250</v>
      </c>
      <c r="P1562" s="48" t="s">
        <v>285</v>
      </c>
      <c r="Q1562" s="48" t="s">
        <v>286</v>
      </c>
      <c r="R1562" s="48" t="s">
        <v>407</v>
      </c>
      <c r="S1562" s="48" t="s">
        <v>408</v>
      </c>
      <c r="T1562" s="48" t="s">
        <v>1591</v>
      </c>
      <c r="U1562" s="48" t="s">
        <v>408</v>
      </c>
      <c r="V1562" s="52"/>
    </row>
    <row r="1563" spans="1:22" ht="15" thickBot="1">
      <c r="A1563" s="48" t="s">
        <v>2647</v>
      </c>
      <c r="B1563" s="48" t="s">
        <v>20</v>
      </c>
      <c r="C1563" s="48" t="s">
        <v>74</v>
      </c>
      <c r="D1563" s="49" t="s">
        <v>75</v>
      </c>
      <c r="E1563" s="50">
        <v>54614</v>
      </c>
      <c r="F1563" s="48" t="s">
        <v>76</v>
      </c>
      <c r="G1563" s="48" t="s">
        <v>1593</v>
      </c>
      <c r="H1563" s="48" t="s">
        <v>95</v>
      </c>
      <c r="I1563" s="48" t="s">
        <v>130</v>
      </c>
      <c r="J1563" s="51"/>
      <c r="K1563" s="48" t="s">
        <v>1595</v>
      </c>
      <c r="L1563" s="48" t="s">
        <v>80</v>
      </c>
      <c r="M1563" s="48" t="s">
        <v>81</v>
      </c>
      <c r="N1563" s="48" t="s">
        <v>249</v>
      </c>
      <c r="O1563" s="48" t="s">
        <v>250</v>
      </c>
      <c r="P1563" s="48" t="s">
        <v>285</v>
      </c>
      <c r="Q1563" s="48" t="s">
        <v>286</v>
      </c>
      <c r="R1563" s="48" t="s">
        <v>407</v>
      </c>
      <c r="S1563" s="48" t="s">
        <v>408</v>
      </c>
      <c r="T1563" s="48" t="s">
        <v>1591</v>
      </c>
      <c r="U1563" s="48" t="s">
        <v>408</v>
      </c>
      <c r="V1563" s="52"/>
    </row>
    <row r="1564" spans="1:22" ht="15" thickBot="1">
      <c r="A1564" s="48" t="s">
        <v>2648</v>
      </c>
      <c r="B1564" s="48" t="s">
        <v>20</v>
      </c>
      <c r="C1564" s="48" t="s">
        <v>74</v>
      </c>
      <c r="D1564" s="49" t="s">
        <v>75</v>
      </c>
      <c r="E1564" s="53">
        <v>107950.68</v>
      </c>
      <c r="F1564" s="48" t="s">
        <v>76</v>
      </c>
      <c r="G1564" s="48" t="s">
        <v>428</v>
      </c>
      <c r="H1564" s="48" t="s">
        <v>258</v>
      </c>
      <c r="I1564" s="48" t="s">
        <v>429</v>
      </c>
      <c r="J1564" s="51"/>
      <c r="K1564" s="51"/>
      <c r="L1564" s="48" t="s">
        <v>80</v>
      </c>
      <c r="M1564" s="48" t="s">
        <v>81</v>
      </c>
      <c r="N1564" s="48" t="s">
        <v>249</v>
      </c>
      <c r="O1564" s="48" t="s">
        <v>250</v>
      </c>
      <c r="P1564" s="48" t="s">
        <v>285</v>
      </c>
      <c r="Q1564" s="48" t="s">
        <v>286</v>
      </c>
      <c r="R1564" s="48" t="s">
        <v>420</v>
      </c>
      <c r="S1564" s="48" t="s">
        <v>421</v>
      </c>
      <c r="T1564" s="48" t="s">
        <v>430</v>
      </c>
      <c r="U1564" s="48" t="s">
        <v>431</v>
      </c>
      <c r="V1564" s="52"/>
    </row>
    <row r="1565" spans="1:22" ht="15" thickBot="1">
      <c r="A1565" s="48" t="s">
        <v>2649</v>
      </c>
      <c r="B1565" s="48" t="s">
        <v>20</v>
      </c>
      <c r="C1565" s="48" t="s">
        <v>74</v>
      </c>
      <c r="D1565" s="49" t="s">
        <v>75</v>
      </c>
      <c r="E1565" s="53">
        <v>102091.96</v>
      </c>
      <c r="F1565" s="48" t="s">
        <v>76</v>
      </c>
      <c r="G1565" s="48" t="s">
        <v>435</v>
      </c>
      <c r="H1565" s="48" t="s">
        <v>258</v>
      </c>
      <c r="I1565" s="48" t="s">
        <v>1232</v>
      </c>
      <c r="J1565" s="51"/>
      <c r="K1565" s="51"/>
      <c r="L1565" s="48" t="s">
        <v>80</v>
      </c>
      <c r="M1565" s="48" t="s">
        <v>81</v>
      </c>
      <c r="N1565" s="48" t="s">
        <v>249</v>
      </c>
      <c r="O1565" s="48" t="s">
        <v>250</v>
      </c>
      <c r="P1565" s="48" t="s">
        <v>285</v>
      </c>
      <c r="Q1565" s="48" t="s">
        <v>286</v>
      </c>
      <c r="R1565" s="48" t="s">
        <v>420</v>
      </c>
      <c r="S1565" s="48" t="s">
        <v>421</v>
      </c>
      <c r="T1565" s="48" t="s">
        <v>438</v>
      </c>
      <c r="U1565" s="48" t="s">
        <v>439</v>
      </c>
      <c r="V1565" s="52"/>
    </row>
    <row r="1566" spans="1:22" ht="15" thickBot="1">
      <c r="A1566" s="48" t="s">
        <v>2650</v>
      </c>
      <c r="B1566" s="48" t="s">
        <v>20</v>
      </c>
      <c r="C1566" s="48" t="s">
        <v>74</v>
      </c>
      <c r="D1566" s="49" t="s">
        <v>75</v>
      </c>
      <c r="E1566" s="53">
        <v>122136.29</v>
      </c>
      <c r="F1566" s="48" t="s">
        <v>76</v>
      </c>
      <c r="G1566" s="48" t="s">
        <v>435</v>
      </c>
      <c r="H1566" s="48" t="s">
        <v>258</v>
      </c>
      <c r="I1566" s="48" t="s">
        <v>1232</v>
      </c>
      <c r="J1566" s="51"/>
      <c r="K1566" s="51"/>
      <c r="L1566" s="48" t="s">
        <v>80</v>
      </c>
      <c r="M1566" s="48" t="s">
        <v>81</v>
      </c>
      <c r="N1566" s="48" t="s">
        <v>249</v>
      </c>
      <c r="O1566" s="48" t="s">
        <v>250</v>
      </c>
      <c r="P1566" s="48" t="s">
        <v>285</v>
      </c>
      <c r="Q1566" s="48" t="s">
        <v>286</v>
      </c>
      <c r="R1566" s="48" t="s">
        <v>420</v>
      </c>
      <c r="S1566" s="48" t="s">
        <v>421</v>
      </c>
      <c r="T1566" s="48" t="s">
        <v>438</v>
      </c>
      <c r="U1566" s="48" t="s">
        <v>439</v>
      </c>
      <c r="V1566" s="52"/>
    </row>
    <row r="1567" spans="1:22" ht="15" thickBot="1">
      <c r="A1567" s="48" t="s">
        <v>2651</v>
      </c>
      <c r="B1567" s="48" t="s">
        <v>20</v>
      </c>
      <c r="C1567" s="48" t="s">
        <v>74</v>
      </c>
      <c r="D1567" s="49" t="s">
        <v>75</v>
      </c>
      <c r="E1567" s="53">
        <v>165155.19</v>
      </c>
      <c r="F1567" s="48" t="s">
        <v>76</v>
      </c>
      <c r="G1567" s="48" t="s">
        <v>435</v>
      </c>
      <c r="H1567" s="48" t="s">
        <v>258</v>
      </c>
      <c r="I1567" s="48" t="s">
        <v>1232</v>
      </c>
      <c r="J1567" s="51"/>
      <c r="K1567" s="51"/>
      <c r="L1567" s="48" t="s">
        <v>80</v>
      </c>
      <c r="M1567" s="48" t="s">
        <v>81</v>
      </c>
      <c r="N1567" s="48" t="s">
        <v>249</v>
      </c>
      <c r="O1567" s="48" t="s">
        <v>250</v>
      </c>
      <c r="P1567" s="48" t="s">
        <v>285</v>
      </c>
      <c r="Q1567" s="48" t="s">
        <v>286</v>
      </c>
      <c r="R1567" s="48" t="s">
        <v>420</v>
      </c>
      <c r="S1567" s="48" t="s">
        <v>421</v>
      </c>
      <c r="T1567" s="48" t="s">
        <v>438</v>
      </c>
      <c r="U1567" s="48" t="s">
        <v>439</v>
      </c>
      <c r="V1567" s="52"/>
    </row>
    <row r="1568" spans="1:22" ht="15" thickBot="1">
      <c r="A1568" s="48" t="s">
        <v>2652</v>
      </c>
      <c r="B1568" s="48" t="s">
        <v>20</v>
      </c>
      <c r="C1568" s="48" t="s">
        <v>74</v>
      </c>
      <c r="D1568" s="49" t="s">
        <v>75</v>
      </c>
      <c r="E1568" s="50">
        <v>0</v>
      </c>
      <c r="F1568" s="48" t="s">
        <v>76</v>
      </c>
      <c r="G1568" s="48" t="s">
        <v>435</v>
      </c>
      <c r="H1568" s="48" t="s">
        <v>436</v>
      </c>
      <c r="I1568" s="48" t="s">
        <v>437</v>
      </c>
      <c r="J1568" s="51"/>
      <c r="K1568" s="51"/>
      <c r="L1568" s="48" t="s">
        <v>80</v>
      </c>
      <c r="M1568" s="48" t="s">
        <v>81</v>
      </c>
      <c r="N1568" s="48" t="s">
        <v>249</v>
      </c>
      <c r="O1568" s="48" t="s">
        <v>250</v>
      </c>
      <c r="P1568" s="48" t="s">
        <v>285</v>
      </c>
      <c r="Q1568" s="48" t="s">
        <v>286</v>
      </c>
      <c r="R1568" s="48" t="s">
        <v>420</v>
      </c>
      <c r="S1568" s="48" t="s">
        <v>421</v>
      </c>
      <c r="T1568" s="48" t="s">
        <v>438</v>
      </c>
      <c r="U1568" s="48" t="s">
        <v>439</v>
      </c>
      <c r="V1568" s="52"/>
    </row>
    <row r="1569" spans="1:22" ht="15" thickBot="1">
      <c r="A1569" s="48" t="s">
        <v>2653</v>
      </c>
      <c r="B1569" s="48" t="s">
        <v>20</v>
      </c>
      <c r="C1569" s="48" t="s">
        <v>74</v>
      </c>
      <c r="D1569" s="49" t="s">
        <v>75</v>
      </c>
      <c r="E1569" s="53">
        <v>119157.35</v>
      </c>
      <c r="F1569" s="48" t="s">
        <v>76</v>
      </c>
      <c r="G1569" s="48" t="s">
        <v>446</v>
      </c>
      <c r="H1569" s="48" t="s">
        <v>258</v>
      </c>
      <c r="I1569" s="48" t="s">
        <v>453</v>
      </c>
      <c r="J1569" s="51"/>
      <c r="K1569" s="51"/>
      <c r="L1569" s="48" t="s">
        <v>80</v>
      </c>
      <c r="M1569" s="48" t="s">
        <v>81</v>
      </c>
      <c r="N1569" s="48" t="s">
        <v>249</v>
      </c>
      <c r="O1569" s="48" t="s">
        <v>250</v>
      </c>
      <c r="P1569" s="48" t="s">
        <v>285</v>
      </c>
      <c r="Q1569" s="48" t="s">
        <v>286</v>
      </c>
      <c r="R1569" s="48" t="s">
        <v>448</v>
      </c>
      <c r="S1569" s="48" t="s">
        <v>449</v>
      </c>
      <c r="T1569" s="48" t="s">
        <v>450</v>
      </c>
      <c r="U1569" s="48" t="s">
        <v>451</v>
      </c>
      <c r="V1569" s="52"/>
    </row>
    <row r="1570" spans="1:22" ht="15" thickBot="1">
      <c r="A1570" s="48" t="s">
        <v>2654</v>
      </c>
      <c r="B1570" s="48" t="s">
        <v>20</v>
      </c>
      <c r="C1570" s="48" t="s">
        <v>74</v>
      </c>
      <c r="D1570" s="49" t="s">
        <v>75</v>
      </c>
      <c r="E1570" s="53">
        <v>116251.08</v>
      </c>
      <c r="F1570" s="48" t="s">
        <v>76</v>
      </c>
      <c r="G1570" s="48" t="s">
        <v>446</v>
      </c>
      <c r="H1570" s="48" t="s">
        <v>258</v>
      </c>
      <c r="I1570" s="48" t="s">
        <v>414</v>
      </c>
      <c r="J1570" s="51"/>
      <c r="K1570" s="51"/>
      <c r="L1570" s="48" t="s">
        <v>80</v>
      </c>
      <c r="M1570" s="48" t="s">
        <v>81</v>
      </c>
      <c r="N1570" s="48" t="s">
        <v>249</v>
      </c>
      <c r="O1570" s="48" t="s">
        <v>250</v>
      </c>
      <c r="P1570" s="48" t="s">
        <v>285</v>
      </c>
      <c r="Q1570" s="48" t="s">
        <v>286</v>
      </c>
      <c r="R1570" s="48" t="s">
        <v>448</v>
      </c>
      <c r="S1570" s="48" t="s">
        <v>449</v>
      </c>
      <c r="T1570" s="48" t="s">
        <v>450</v>
      </c>
      <c r="U1570" s="48" t="s">
        <v>451</v>
      </c>
      <c r="V1570" s="52"/>
    </row>
    <row r="1571" spans="1:22" ht="15" thickBot="1">
      <c r="A1571" s="48" t="s">
        <v>2655</v>
      </c>
      <c r="B1571" s="48" t="s">
        <v>20</v>
      </c>
      <c r="C1571" s="48" t="s">
        <v>74</v>
      </c>
      <c r="D1571" s="49" t="s">
        <v>75</v>
      </c>
      <c r="E1571" s="53">
        <v>117639.09</v>
      </c>
      <c r="F1571" s="48" t="s">
        <v>76</v>
      </c>
      <c r="G1571" s="48" t="s">
        <v>446</v>
      </c>
      <c r="H1571" s="48" t="s">
        <v>258</v>
      </c>
      <c r="I1571" s="48" t="s">
        <v>455</v>
      </c>
      <c r="J1571" s="51"/>
      <c r="K1571" s="51"/>
      <c r="L1571" s="48" t="s">
        <v>80</v>
      </c>
      <c r="M1571" s="48" t="s">
        <v>81</v>
      </c>
      <c r="N1571" s="48" t="s">
        <v>249</v>
      </c>
      <c r="O1571" s="48" t="s">
        <v>250</v>
      </c>
      <c r="P1571" s="48" t="s">
        <v>285</v>
      </c>
      <c r="Q1571" s="48" t="s">
        <v>286</v>
      </c>
      <c r="R1571" s="48" t="s">
        <v>448</v>
      </c>
      <c r="S1571" s="48" t="s">
        <v>449</v>
      </c>
      <c r="T1571" s="48" t="s">
        <v>450</v>
      </c>
      <c r="U1571" s="48" t="s">
        <v>451</v>
      </c>
      <c r="V1571" s="52"/>
    </row>
    <row r="1572" spans="1:22" ht="15" thickBot="1">
      <c r="A1572" s="48" t="s">
        <v>2656</v>
      </c>
      <c r="B1572" s="48" t="s">
        <v>20</v>
      </c>
      <c r="C1572" s="48" t="s">
        <v>74</v>
      </c>
      <c r="D1572" s="49" t="s">
        <v>75</v>
      </c>
      <c r="E1572" s="50">
        <v>0</v>
      </c>
      <c r="F1572" s="48" t="s">
        <v>76</v>
      </c>
      <c r="G1572" s="48" t="s">
        <v>461</v>
      </c>
      <c r="H1572" s="48" t="s">
        <v>113</v>
      </c>
      <c r="I1572" s="48" t="s">
        <v>130</v>
      </c>
      <c r="J1572" s="51"/>
      <c r="K1572" s="51"/>
      <c r="L1572" s="48" t="s">
        <v>80</v>
      </c>
      <c r="M1572" s="48" t="s">
        <v>81</v>
      </c>
      <c r="N1572" s="48" t="s">
        <v>249</v>
      </c>
      <c r="O1572" s="48" t="s">
        <v>250</v>
      </c>
      <c r="P1572" s="48" t="s">
        <v>285</v>
      </c>
      <c r="Q1572" s="48" t="s">
        <v>286</v>
      </c>
      <c r="R1572" s="48" t="s">
        <v>448</v>
      </c>
      <c r="S1572" s="48" t="s">
        <v>449</v>
      </c>
      <c r="T1572" s="48" t="s">
        <v>462</v>
      </c>
      <c r="U1572" s="48" t="s">
        <v>463</v>
      </c>
      <c r="V1572" s="52"/>
    </row>
    <row r="1573" spans="1:22" ht="15" thickBot="1">
      <c r="A1573" s="48" t="s">
        <v>2657</v>
      </c>
      <c r="B1573" s="48" t="s">
        <v>20</v>
      </c>
      <c r="C1573" s="48" t="s">
        <v>74</v>
      </c>
      <c r="D1573" s="49" t="s">
        <v>75</v>
      </c>
      <c r="E1573" s="53">
        <v>154352.71</v>
      </c>
      <c r="F1573" s="48" t="s">
        <v>76</v>
      </c>
      <c r="G1573" s="48" t="s">
        <v>465</v>
      </c>
      <c r="H1573" s="48" t="s">
        <v>258</v>
      </c>
      <c r="I1573" s="48" t="s">
        <v>1594</v>
      </c>
      <c r="J1573" s="51"/>
      <c r="K1573" s="51"/>
      <c r="L1573" s="48" t="s">
        <v>80</v>
      </c>
      <c r="M1573" s="48" t="s">
        <v>81</v>
      </c>
      <c r="N1573" s="48" t="s">
        <v>249</v>
      </c>
      <c r="O1573" s="48" t="s">
        <v>250</v>
      </c>
      <c r="P1573" s="48" t="s">
        <v>285</v>
      </c>
      <c r="Q1573" s="48" t="s">
        <v>286</v>
      </c>
      <c r="R1573" s="48" t="s">
        <v>448</v>
      </c>
      <c r="S1573" s="48" t="s">
        <v>449</v>
      </c>
      <c r="T1573" s="48" t="s">
        <v>467</v>
      </c>
      <c r="U1573" s="48" t="s">
        <v>468</v>
      </c>
      <c r="V1573" s="52"/>
    </row>
    <row r="1574" spans="1:22" ht="15" thickBot="1">
      <c r="A1574" s="48" t="s">
        <v>2658</v>
      </c>
      <c r="B1574" s="48" t="s">
        <v>20</v>
      </c>
      <c r="C1574" s="48" t="s">
        <v>74</v>
      </c>
      <c r="D1574" s="49" t="s">
        <v>75</v>
      </c>
      <c r="E1574" s="53">
        <v>110649.45</v>
      </c>
      <c r="F1574" s="48" t="s">
        <v>76</v>
      </c>
      <c r="G1574" s="48" t="s">
        <v>465</v>
      </c>
      <c r="H1574" s="48" t="s">
        <v>258</v>
      </c>
      <c r="I1574" s="48" t="s">
        <v>466</v>
      </c>
      <c r="J1574" s="51"/>
      <c r="K1574" s="51"/>
      <c r="L1574" s="48" t="s">
        <v>80</v>
      </c>
      <c r="M1574" s="48" t="s">
        <v>81</v>
      </c>
      <c r="N1574" s="48" t="s">
        <v>249</v>
      </c>
      <c r="O1574" s="48" t="s">
        <v>250</v>
      </c>
      <c r="P1574" s="48" t="s">
        <v>285</v>
      </c>
      <c r="Q1574" s="48" t="s">
        <v>286</v>
      </c>
      <c r="R1574" s="48" t="s">
        <v>448</v>
      </c>
      <c r="S1574" s="48" t="s">
        <v>449</v>
      </c>
      <c r="T1574" s="48" t="s">
        <v>467</v>
      </c>
      <c r="U1574" s="48" t="s">
        <v>468</v>
      </c>
      <c r="V1574" s="52"/>
    </row>
    <row r="1575" spans="1:22" ht="15" thickBot="1">
      <c r="A1575" s="48" t="s">
        <v>2659</v>
      </c>
      <c r="B1575" s="48" t="s">
        <v>20</v>
      </c>
      <c r="C1575" s="48" t="s">
        <v>74</v>
      </c>
      <c r="D1575" s="49" t="s">
        <v>75</v>
      </c>
      <c r="E1575" s="50">
        <v>153363</v>
      </c>
      <c r="F1575" s="48" t="s">
        <v>76</v>
      </c>
      <c r="G1575" s="48" t="s">
        <v>465</v>
      </c>
      <c r="H1575" s="48" t="s">
        <v>258</v>
      </c>
      <c r="I1575" s="48" t="s">
        <v>466</v>
      </c>
      <c r="J1575" s="51"/>
      <c r="K1575" s="51"/>
      <c r="L1575" s="48" t="s">
        <v>80</v>
      </c>
      <c r="M1575" s="48" t="s">
        <v>81</v>
      </c>
      <c r="N1575" s="48" t="s">
        <v>249</v>
      </c>
      <c r="O1575" s="48" t="s">
        <v>250</v>
      </c>
      <c r="P1575" s="48" t="s">
        <v>285</v>
      </c>
      <c r="Q1575" s="48" t="s">
        <v>286</v>
      </c>
      <c r="R1575" s="48" t="s">
        <v>448</v>
      </c>
      <c r="S1575" s="48" t="s">
        <v>449</v>
      </c>
      <c r="T1575" s="48" t="s">
        <v>467</v>
      </c>
      <c r="U1575" s="48" t="s">
        <v>468</v>
      </c>
      <c r="V1575" s="52"/>
    </row>
    <row r="1576" spans="1:22" ht="15" thickBot="1">
      <c r="A1576" s="48" t="s">
        <v>2660</v>
      </c>
      <c r="B1576" s="48" t="s">
        <v>20</v>
      </c>
      <c r="C1576" s="48" t="s">
        <v>74</v>
      </c>
      <c r="D1576" s="49" t="s">
        <v>75</v>
      </c>
      <c r="E1576" s="50">
        <v>0</v>
      </c>
      <c r="F1576" s="48" t="s">
        <v>76</v>
      </c>
      <c r="G1576" s="48" t="s">
        <v>465</v>
      </c>
      <c r="H1576" s="48" t="s">
        <v>258</v>
      </c>
      <c r="I1576" s="48" t="s">
        <v>466</v>
      </c>
      <c r="J1576" s="51"/>
      <c r="K1576" s="51"/>
      <c r="L1576" s="48" t="s">
        <v>80</v>
      </c>
      <c r="M1576" s="48" t="s">
        <v>81</v>
      </c>
      <c r="N1576" s="48" t="s">
        <v>249</v>
      </c>
      <c r="O1576" s="48" t="s">
        <v>250</v>
      </c>
      <c r="P1576" s="48" t="s">
        <v>285</v>
      </c>
      <c r="Q1576" s="48" t="s">
        <v>286</v>
      </c>
      <c r="R1576" s="48" t="s">
        <v>448</v>
      </c>
      <c r="S1576" s="48" t="s">
        <v>449</v>
      </c>
      <c r="T1576" s="48" t="s">
        <v>467</v>
      </c>
      <c r="U1576" s="48" t="s">
        <v>468</v>
      </c>
      <c r="V1576" s="52"/>
    </row>
    <row r="1577" spans="1:22" ht="15" thickBot="1">
      <c r="A1577" s="48" t="s">
        <v>2661</v>
      </c>
      <c r="B1577" s="48" t="s">
        <v>20</v>
      </c>
      <c r="C1577" s="48" t="s">
        <v>74</v>
      </c>
      <c r="D1577" s="49" t="s">
        <v>75</v>
      </c>
      <c r="E1577" s="50">
        <v>0</v>
      </c>
      <c r="F1577" s="48" t="s">
        <v>76</v>
      </c>
      <c r="G1577" s="48" t="s">
        <v>465</v>
      </c>
      <c r="H1577" s="48" t="s">
        <v>258</v>
      </c>
      <c r="I1577" s="48" t="s">
        <v>466</v>
      </c>
      <c r="J1577" s="51"/>
      <c r="K1577" s="51"/>
      <c r="L1577" s="48" t="s">
        <v>80</v>
      </c>
      <c r="M1577" s="48" t="s">
        <v>81</v>
      </c>
      <c r="N1577" s="48" t="s">
        <v>249</v>
      </c>
      <c r="O1577" s="48" t="s">
        <v>250</v>
      </c>
      <c r="P1577" s="48" t="s">
        <v>285</v>
      </c>
      <c r="Q1577" s="48" t="s">
        <v>286</v>
      </c>
      <c r="R1577" s="48" t="s">
        <v>448</v>
      </c>
      <c r="S1577" s="48" t="s">
        <v>449</v>
      </c>
      <c r="T1577" s="48" t="s">
        <v>467</v>
      </c>
      <c r="U1577" s="48" t="s">
        <v>468</v>
      </c>
      <c r="V1577" s="52"/>
    </row>
    <row r="1578" spans="1:22" ht="15" thickBot="1">
      <c r="A1578" s="48" t="s">
        <v>2662</v>
      </c>
      <c r="B1578" s="48" t="s">
        <v>20</v>
      </c>
      <c r="C1578" s="48" t="s">
        <v>74</v>
      </c>
      <c r="D1578" s="49" t="s">
        <v>75</v>
      </c>
      <c r="E1578" s="53">
        <v>165155.19</v>
      </c>
      <c r="F1578" s="48" t="s">
        <v>76</v>
      </c>
      <c r="G1578" s="48" t="s">
        <v>465</v>
      </c>
      <c r="H1578" s="48" t="s">
        <v>258</v>
      </c>
      <c r="I1578" s="48" t="s">
        <v>2663</v>
      </c>
      <c r="J1578" s="51"/>
      <c r="K1578" s="51"/>
      <c r="L1578" s="48" t="s">
        <v>80</v>
      </c>
      <c r="M1578" s="48" t="s">
        <v>81</v>
      </c>
      <c r="N1578" s="48" t="s">
        <v>249</v>
      </c>
      <c r="O1578" s="48" t="s">
        <v>250</v>
      </c>
      <c r="P1578" s="48" t="s">
        <v>285</v>
      </c>
      <c r="Q1578" s="48" t="s">
        <v>286</v>
      </c>
      <c r="R1578" s="48" t="s">
        <v>448</v>
      </c>
      <c r="S1578" s="48" t="s">
        <v>449</v>
      </c>
      <c r="T1578" s="48" t="s">
        <v>467</v>
      </c>
      <c r="U1578" s="48" t="s">
        <v>468</v>
      </c>
      <c r="V1578" s="52"/>
    </row>
    <row r="1579" spans="1:22" ht="15" thickBot="1">
      <c r="A1579" s="48" t="s">
        <v>2664</v>
      </c>
      <c r="B1579" s="48" t="s">
        <v>20</v>
      </c>
      <c r="C1579" s="48" t="s">
        <v>74</v>
      </c>
      <c r="D1579" s="49" t="s">
        <v>75</v>
      </c>
      <c r="E1579" s="50">
        <v>0</v>
      </c>
      <c r="F1579" s="48" t="s">
        <v>473</v>
      </c>
      <c r="G1579" s="48" t="s">
        <v>474</v>
      </c>
      <c r="H1579" s="48" t="s">
        <v>125</v>
      </c>
      <c r="I1579" s="48" t="s">
        <v>130</v>
      </c>
      <c r="J1579" s="48" t="s">
        <v>475</v>
      </c>
      <c r="K1579" s="51"/>
      <c r="L1579" s="48" t="s">
        <v>80</v>
      </c>
      <c r="M1579" s="48" t="s">
        <v>81</v>
      </c>
      <c r="N1579" s="48" t="s">
        <v>249</v>
      </c>
      <c r="O1579" s="48" t="s">
        <v>250</v>
      </c>
      <c r="P1579" s="48" t="s">
        <v>285</v>
      </c>
      <c r="Q1579" s="48" t="s">
        <v>286</v>
      </c>
      <c r="R1579" s="48" t="s">
        <v>476</v>
      </c>
      <c r="S1579" s="48" t="s">
        <v>477</v>
      </c>
      <c r="T1579" s="48" t="s">
        <v>478</v>
      </c>
      <c r="U1579" s="48" t="s">
        <v>479</v>
      </c>
      <c r="V1579" s="52"/>
    </row>
    <row r="1580" spans="1:22" ht="15" thickBot="1">
      <c r="A1580" s="48" t="s">
        <v>2665</v>
      </c>
      <c r="B1580" s="48" t="s">
        <v>20</v>
      </c>
      <c r="C1580" s="48" t="s">
        <v>74</v>
      </c>
      <c r="D1580" s="49" t="s">
        <v>75</v>
      </c>
      <c r="E1580" s="53">
        <v>70629.279999999999</v>
      </c>
      <c r="F1580" s="48" t="s">
        <v>473</v>
      </c>
      <c r="G1580" s="48" t="s">
        <v>474</v>
      </c>
      <c r="H1580" s="48" t="s">
        <v>78</v>
      </c>
      <c r="I1580" s="48" t="s">
        <v>130</v>
      </c>
      <c r="J1580" s="48" t="s">
        <v>475</v>
      </c>
      <c r="K1580" s="51"/>
      <c r="L1580" s="48" t="s">
        <v>80</v>
      </c>
      <c r="M1580" s="48" t="s">
        <v>81</v>
      </c>
      <c r="N1580" s="48" t="s">
        <v>249</v>
      </c>
      <c r="O1580" s="48" t="s">
        <v>250</v>
      </c>
      <c r="P1580" s="48" t="s">
        <v>285</v>
      </c>
      <c r="Q1580" s="48" t="s">
        <v>286</v>
      </c>
      <c r="R1580" s="48" t="s">
        <v>476</v>
      </c>
      <c r="S1580" s="48" t="s">
        <v>477</v>
      </c>
      <c r="T1580" s="48" t="s">
        <v>478</v>
      </c>
      <c r="U1580" s="48" t="s">
        <v>479</v>
      </c>
      <c r="V1580" s="52"/>
    </row>
    <row r="1581" spans="1:22" ht="15" thickBot="1">
      <c r="A1581" s="48" t="s">
        <v>2665</v>
      </c>
      <c r="B1581" s="48" t="s">
        <v>20</v>
      </c>
      <c r="C1581" s="48" t="s">
        <v>74</v>
      </c>
      <c r="D1581" s="49" t="s">
        <v>75</v>
      </c>
      <c r="E1581" s="53">
        <v>70629.279999999999</v>
      </c>
      <c r="F1581" s="48" t="s">
        <v>76</v>
      </c>
      <c r="G1581" s="48" t="s">
        <v>484</v>
      </c>
      <c r="H1581" s="48" t="s">
        <v>78</v>
      </c>
      <c r="I1581" s="48" t="s">
        <v>130</v>
      </c>
      <c r="J1581" s="51"/>
      <c r="K1581" s="51"/>
      <c r="L1581" s="48" t="s">
        <v>80</v>
      </c>
      <c r="M1581" s="48" t="s">
        <v>81</v>
      </c>
      <c r="N1581" s="48" t="s">
        <v>249</v>
      </c>
      <c r="O1581" s="48" t="s">
        <v>250</v>
      </c>
      <c r="P1581" s="48" t="s">
        <v>285</v>
      </c>
      <c r="Q1581" s="48" t="s">
        <v>286</v>
      </c>
      <c r="R1581" s="48" t="s">
        <v>485</v>
      </c>
      <c r="S1581" s="48" t="s">
        <v>486</v>
      </c>
      <c r="T1581" s="48" t="s">
        <v>487</v>
      </c>
      <c r="U1581" s="48" t="s">
        <v>486</v>
      </c>
      <c r="V1581" s="52"/>
    </row>
    <row r="1582" spans="1:22" ht="15" thickBot="1">
      <c r="A1582" s="48" t="s">
        <v>2666</v>
      </c>
      <c r="B1582" s="48" t="s">
        <v>20</v>
      </c>
      <c r="C1582" s="48" t="s">
        <v>74</v>
      </c>
      <c r="D1582" s="49" t="s">
        <v>75</v>
      </c>
      <c r="E1582" s="50">
        <v>45511</v>
      </c>
      <c r="F1582" s="48" t="s">
        <v>76</v>
      </c>
      <c r="G1582" s="48" t="s">
        <v>492</v>
      </c>
      <c r="H1582" s="48" t="s">
        <v>506</v>
      </c>
      <c r="I1582" s="48" t="s">
        <v>493</v>
      </c>
      <c r="J1582" s="51"/>
      <c r="K1582" s="51"/>
      <c r="L1582" s="48" t="s">
        <v>80</v>
      </c>
      <c r="M1582" s="48" t="s">
        <v>81</v>
      </c>
      <c r="N1582" s="48" t="s">
        <v>249</v>
      </c>
      <c r="O1582" s="48" t="s">
        <v>250</v>
      </c>
      <c r="P1582" s="48" t="s">
        <v>285</v>
      </c>
      <c r="Q1582" s="48" t="s">
        <v>286</v>
      </c>
      <c r="R1582" s="48" t="s">
        <v>485</v>
      </c>
      <c r="S1582" s="48" t="s">
        <v>486</v>
      </c>
      <c r="T1582" s="48" t="s">
        <v>494</v>
      </c>
      <c r="U1582" s="48" t="s">
        <v>495</v>
      </c>
      <c r="V1582" s="52"/>
    </row>
    <row r="1583" spans="1:22" ht="15" thickBot="1">
      <c r="A1583" s="48" t="s">
        <v>2667</v>
      </c>
      <c r="B1583" s="48" t="s">
        <v>20</v>
      </c>
      <c r="C1583" s="48" t="s">
        <v>74</v>
      </c>
      <c r="D1583" s="49" t="s">
        <v>75</v>
      </c>
      <c r="E1583" s="53">
        <v>134815.62</v>
      </c>
      <c r="F1583" s="48" t="s">
        <v>76</v>
      </c>
      <c r="G1583" s="48" t="s">
        <v>498</v>
      </c>
      <c r="H1583" s="48" t="s">
        <v>258</v>
      </c>
      <c r="I1583" s="48" t="s">
        <v>503</v>
      </c>
      <c r="J1583" s="51"/>
      <c r="K1583" s="51"/>
      <c r="L1583" s="48" t="s">
        <v>80</v>
      </c>
      <c r="M1583" s="48" t="s">
        <v>81</v>
      </c>
      <c r="N1583" s="48" t="s">
        <v>249</v>
      </c>
      <c r="O1583" s="48" t="s">
        <v>250</v>
      </c>
      <c r="P1583" s="48" t="s">
        <v>285</v>
      </c>
      <c r="Q1583" s="48" t="s">
        <v>286</v>
      </c>
      <c r="R1583" s="48" t="s">
        <v>485</v>
      </c>
      <c r="S1583" s="48" t="s">
        <v>486</v>
      </c>
      <c r="T1583" s="48" t="s">
        <v>500</v>
      </c>
      <c r="U1583" s="48" t="s">
        <v>501</v>
      </c>
      <c r="V1583" s="52"/>
    </row>
    <row r="1584" spans="1:22" ht="15" thickBot="1">
      <c r="A1584" s="48" t="s">
        <v>2668</v>
      </c>
      <c r="B1584" s="48" t="s">
        <v>20</v>
      </c>
      <c r="C1584" s="48" t="s">
        <v>74</v>
      </c>
      <c r="D1584" s="49" t="s">
        <v>75</v>
      </c>
      <c r="E1584" s="53">
        <v>154352.71</v>
      </c>
      <c r="F1584" s="48" t="s">
        <v>76</v>
      </c>
      <c r="G1584" s="48" t="s">
        <v>498</v>
      </c>
      <c r="H1584" s="48" t="s">
        <v>258</v>
      </c>
      <c r="I1584" s="48" t="s">
        <v>503</v>
      </c>
      <c r="J1584" s="51"/>
      <c r="K1584" s="51"/>
      <c r="L1584" s="48" t="s">
        <v>80</v>
      </c>
      <c r="M1584" s="48" t="s">
        <v>81</v>
      </c>
      <c r="N1584" s="48" t="s">
        <v>249</v>
      </c>
      <c r="O1584" s="48" t="s">
        <v>250</v>
      </c>
      <c r="P1584" s="48" t="s">
        <v>285</v>
      </c>
      <c r="Q1584" s="48" t="s">
        <v>286</v>
      </c>
      <c r="R1584" s="48" t="s">
        <v>485</v>
      </c>
      <c r="S1584" s="48" t="s">
        <v>486</v>
      </c>
      <c r="T1584" s="48" t="s">
        <v>500</v>
      </c>
      <c r="U1584" s="48" t="s">
        <v>501</v>
      </c>
      <c r="V1584" s="52"/>
    </row>
    <row r="1585" spans="1:22" ht="15" thickBot="1">
      <c r="A1585" s="48" t="s">
        <v>2669</v>
      </c>
      <c r="B1585" s="48" t="s">
        <v>20</v>
      </c>
      <c r="C1585" s="48" t="s">
        <v>74</v>
      </c>
      <c r="D1585" s="49" t="s">
        <v>75</v>
      </c>
      <c r="E1585" s="53">
        <v>149622.44</v>
      </c>
      <c r="F1585" s="48" t="s">
        <v>76</v>
      </c>
      <c r="G1585" s="48" t="s">
        <v>498</v>
      </c>
      <c r="H1585" s="48" t="s">
        <v>258</v>
      </c>
      <c r="I1585" s="48" t="s">
        <v>503</v>
      </c>
      <c r="J1585" s="51"/>
      <c r="K1585" s="51"/>
      <c r="L1585" s="48" t="s">
        <v>80</v>
      </c>
      <c r="M1585" s="48" t="s">
        <v>81</v>
      </c>
      <c r="N1585" s="48" t="s">
        <v>249</v>
      </c>
      <c r="O1585" s="48" t="s">
        <v>250</v>
      </c>
      <c r="P1585" s="48" t="s">
        <v>285</v>
      </c>
      <c r="Q1585" s="48" t="s">
        <v>286</v>
      </c>
      <c r="R1585" s="48" t="s">
        <v>485</v>
      </c>
      <c r="S1585" s="48" t="s">
        <v>486</v>
      </c>
      <c r="T1585" s="48" t="s">
        <v>500</v>
      </c>
      <c r="U1585" s="48" t="s">
        <v>501</v>
      </c>
      <c r="V1585" s="52"/>
    </row>
    <row r="1586" spans="1:22" ht="15" thickBot="1">
      <c r="A1586" s="48" t="s">
        <v>2670</v>
      </c>
      <c r="B1586" s="48" t="s">
        <v>20</v>
      </c>
      <c r="C1586" s="48" t="s">
        <v>74</v>
      </c>
      <c r="D1586" s="49" t="s">
        <v>75</v>
      </c>
      <c r="E1586" s="53">
        <v>133097.85</v>
      </c>
      <c r="F1586" s="48" t="s">
        <v>76</v>
      </c>
      <c r="G1586" s="48" t="s">
        <v>498</v>
      </c>
      <c r="H1586" s="48" t="s">
        <v>258</v>
      </c>
      <c r="I1586" s="48" t="s">
        <v>503</v>
      </c>
      <c r="J1586" s="51"/>
      <c r="K1586" s="51"/>
      <c r="L1586" s="48" t="s">
        <v>80</v>
      </c>
      <c r="M1586" s="48" t="s">
        <v>81</v>
      </c>
      <c r="N1586" s="48" t="s">
        <v>249</v>
      </c>
      <c r="O1586" s="48" t="s">
        <v>250</v>
      </c>
      <c r="P1586" s="48" t="s">
        <v>285</v>
      </c>
      <c r="Q1586" s="48" t="s">
        <v>286</v>
      </c>
      <c r="R1586" s="48" t="s">
        <v>485</v>
      </c>
      <c r="S1586" s="48" t="s">
        <v>486</v>
      </c>
      <c r="T1586" s="48" t="s">
        <v>500</v>
      </c>
      <c r="U1586" s="48" t="s">
        <v>501</v>
      </c>
      <c r="V1586" s="52"/>
    </row>
    <row r="1587" spans="1:22" ht="15" thickBot="1">
      <c r="A1587" s="48" t="s">
        <v>2671</v>
      </c>
      <c r="B1587" s="48" t="s">
        <v>20</v>
      </c>
      <c r="C1587" s="48" t="s">
        <v>74</v>
      </c>
      <c r="D1587" s="49" t="s">
        <v>75</v>
      </c>
      <c r="E1587" s="50">
        <v>0</v>
      </c>
      <c r="F1587" s="48" t="s">
        <v>76</v>
      </c>
      <c r="G1587" s="48" t="s">
        <v>498</v>
      </c>
      <c r="H1587" s="48" t="s">
        <v>258</v>
      </c>
      <c r="I1587" s="48" t="s">
        <v>503</v>
      </c>
      <c r="J1587" s="51"/>
      <c r="K1587" s="51"/>
      <c r="L1587" s="48" t="s">
        <v>80</v>
      </c>
      <c r="M1587" s="48" t="s">
        <v>81</v>
      </c>
      <c r="N1587" s="48" t="s">
        <v>249</v>
      </c>
      <c r="O1587" s="48" t="s">
        <v>250</v>
      </c>
      <c r="P1587" s="48" t="s">
        <v>285</v>
      </c>
      <c r="Q1587" s="48" t="s">
        <v>286</v>
      </c>
      <c r="R1587" s="48" t="s">
        <v>485</v>
      </c>
      <c r="S1587" s="48" t="s">
        <v>486</v>
      </c>
      <c r="T1587" s="48" t="s">
        <v>500</v>
      </c>
      <c r="U1587" s="48" t="s">
        <v>501</v>
      </c>
      <c r="V1587" s="52"/>
    </row>
    <row r="1588" spans="1:22" ht="15" thickBot="1">
      <c r="A1588" s="48" t="s">
        <v>2672</v>
      </c>
      <c r="B1588" s="48" t="s">
        <v>20</v>
      </c>
      <c r="C1588" s="48" t="s">
        <v>74</v>
      </c>
      <c r="D1588" s="49" t="s">
        <v>75</v>
      </c>
      <c r="E1588" s="53">
        <v>125189.69</v>
      </c>
      <c r="F1588" s="48" t="s">
        <v>76</v>
      </c>
      <c r="G1588" s="48" t="s">
        <v>498</v>
      </c>
      <c r="H1588" s="48" t="s">
        <v>258</v>
      </c>
      <c r="I1588" s="48" t="s">
        <v>503</v>
      </c>
      <c r="J1588" s="51"/>
      <c r="K1588" s="51"/>
      <c r="L1588" s="48" t="s">
        <v>80</v>
      </c>
      <c r="M1588" s="48" t="s">
        <v>81</v>
      </c>
      <c r="N1588" s="48" t="s">
        <v>249</v>
      </c>
      <c r="O1588" s="48" t="s">
        <v>250</v>
      </c>
      <c r="P1588" s="48" t="s">
        <v>285</v>
      </c>
      <c r="Q1588" s="48" t="s">
        <v>286</v>
      </c>
      <c r="R1588" s="48" t="s">
        <v>485</v>
      </c>
      <c r="S1588" s="48" t="s">
        <v>486</v>
      </c>
      <c r="T1588" s="48" t="s">
        <v>500</v>
      </c>
      <c r="U1588" s="48" t="s">
        <v>501</v>
      </c>
      <c r="V1588" s="52"/>
    </row>
    <row r="1589" spans="1:22" ht="15" thickBot="1">
      <c r="A1589" s="48" t="s">
        <v>2673</v>
      </c>
      <c r="B1589" s="48" t="s">
        <v>20</v>
      </c>
      <c r="C1589" s="48" t="s">
        <v>74</v>
      </c>
      <c r="D1589" s="49" t="s">
        <v>75</v>
      </c>
      <c r="E1589" s="53">
        <v>154352.71</v>
      </c>
      <c r="F1589" s="48" t="s">
        <v>76</v>
      </c>
      <c r="G1589" s="48" t="s">
        <v>498</v>
      </c>
      <c r="H1589" s="48" t="s">
        <v>258</v>
      </c>
      <c r="I1589" s="48" t="s">
        <v>503</v>
      </c>
      <c r="J1589" s="51"/>
      <c r="K1589" s="51"/>
      <c r="L1589" s="48" t="s">
        <v>80</v>
      </c>
      <c r="M1589" s="48" t="s">
        <v>81</v>
      </c>
      <c r="N1589" s="48" t="s">
        <v>249</v>
      </c>
      <c r="O1589" s="48" t="s">
        <v>250</v>
      </c>
      <c r="P1589" s="48" t="s">
        <v>285</v>
      </c>
      <c r="Q1589" s="48" t="s">
        <v>286</v>
      </c>
      <c r="R1589" s="48" t="s">
        <v>485</v>
      </c>
      <c r="S1589" s="48" t="s">
        <v>486</v>
      </c>
      <c r="T1589" s="48" t="s">
        <v>500</v>
      </c>
      <c r="U1589" s="48" t="s">
        <v>501</v>
      </c>
      <c r="V1589" s="52"/>
    </row>
    <row r="1590" spans="1:22" ht="15" thickBot="1">
      <c r="A1590" s="48" t="s">
        <v>2674</v>
      </c>
      <c r="B1590" s="48" t="s">
        <v>20</v>
      </c>
      <c r="C1590" s="48" t="s">
        <v>74</v>
      </c>
      <c r="D1590" s="49" t="s">
        <v>75</v>
      </c>
      <c r="E1590" s="53">
        <v>149622.44</v>
      </c>
      <c r="F1590" s="48" t="s">
        <v>76</v>
      </c>
      <c r="G1590" s="48" t="s">
        <v>498</v>
      </c>
      <c r="H1590" s="48" t="s">
        <v>258</v>
      </c>
      <c r="I1590" s="48" t="s">
        <v>503</v>
      </c>
      <c r="J1590" s="51"/>
      <c r="K1590" s="51"/>
      <c r="L1590" s="48" t="s">
        <v>80</v>
      </c>
      <c r="M1590" s="48" t="s">
        <v>81</v>
      </c>
      <c r="N1590" s="48" t="s">
        <v>249</v>
      </c>
      <c r="O1590" s="48" t="s">
        <v>250</v>
      </c>
      <c r="P1590" s="48" t="s">
        <v>285</v>
      </c>
      <c r="Q1590" s="48" t="s">
        <v>286</v>
      </c>
      <c r="R1590" s="48" t="s">
        <v>485</v>
      </c>
      <c r="S1590" s="48" t="s">
        <v>486</v>
      </c>
      <c r="T1590" s="48" t="s">
        <v>500</v>
      </c>
      <c r="U1590" s="48" t="s">
        <v>501</v>
      </c>
      <c r="V1590" s="52"/>
    </row>
    <row r="1591" spans="1:22" ht="15" thickBot="1">
      <c r="A1591" s="48" t="s">
        <v>2675</v>
      </c>
      <c r="B1591" s="48" t="s">
        <v>20</v>
      </c>
      <c r="C1591" s="48" t="s">
        <v>74</v>
      </c>
      <c r="D1591" s="49" t="s">
        <v>75</v>
      </c>
      <c r="E1591" s="50">
        <v>0</v>
      </c>
      <c r="F1591" s="48" t="s">
        <v>76</v>
      </c>
      <c r="G1591" s="48" t="s">
        <v>498</v>
      </c>
      <c r="H1591" s="48" t="s">
        <v>258</v>
      </c>
      <c r="I1591" s="48" t="s">
        <v>503</v>
      </c>
      <c r="J1591" s="51"/>
      <c r="K1591" s="51"/>
      <c r="L1591" s="48" t="s">
        <v>80</v>
      </c>
      <c r="M1591" s="48" t="s">
        <v>81</v>
      </c>
      <c r="N1591" s="48" t="s">
        <v>249</v>
      </c>
      <c r="O1591" s="48" t="s">
        <v>250</v>
      </c>
      <c r="P1591" s="48" t="s">
        <v>285</v>
      </c>
      <c r="Q1591" s="48" t="s">
        <v>286</v>
      </c>
      <c r="R1591" s="48" t="s">
        <v>485</v>
      </c>
      <c r="S1591" s="48" t="s">
        <v>486</v>
      </c>
      <c r="T1591" s="48" t="s">
        <v>500</v>
      </c>
      <c r="U1591" s="48" t="s">
        <v>501</v>
      </c>
      <c r="V1591" s="52"/>
    </row>
    <row r="1592" spans="1:22" ht="15" thickBot="1">
      <c r="A1592" s="48" t="s">
        <v>2676</v>
      </c>
      <c r="B1592" s="48" t="s">
        <v>20</v>
      </c>
      <c r="C1592" s="48" t="s">
        <v>74</v>
      </c>
      <c r="D1592" s="49" t="s">
        <v>75</v>
      </c>
      <c r="E1592" s="50">
        <v>0</v>
      </c>
      <c r="F1592" s="48" t="s">
        <v>76</v>
      </c>
      <c r="G1592" s="48" t="s">
        <v>511</v>
      </c>
      <c r="H1592" s="48" t="s">
        <v>301</v>
      </c>
      <c r="I1592" s="48" t="s">
        <v>1056</v>
      </c>
      <c r="J1592" s="51"/>
      <c r="K1592" s="51"/>
      <c r="L1592" s="48" t="s">
        <v>80</v>
      </c>
      <c r="M1592" s="48" t="s">
        <v>81</v>
      </c>
      <c r="N1592" s="48" t="s">
        <v>249</v>
      </c>
      <c r="O1592" s="48" t="s">
        <v>250</v>
      </c>
      <c r="P1592" s="48" t="s">
        <v>285</v>
      </c>
      <c r="Q1592" s="48" t="s">
        <v>286</v>
      </c>
      <c r="R1592" s="48" t="s">
        <v>485</v>
      </c>
      <c r="S1592" s="48" t="s">
        <v>486</v>
      </c>
      <c r="T1592" s="48" t="s">
        <v>513</v>
      </c>
      <c r="U1592" s="48" t="s">
        <v>514</v>
      </c>
      <c r="V1592" s="52"/>
    </row>
    <row r="1593" spans="1:22" ht="15" thickBot="1">
      <c r="A1593" s="48" t="s">
        <v>2677</v>
      </c>
      <c r="B1593" s="48" t="s">
        <v>20</v>
      </c>
      <c r="C1593" s="48" t="s">
        <v>74</v>
      </c>
      <c r="D1593" s="49" t="s">
        <v>75</v>
      </c>
      <c r="E1593" s="53">
        <v>165155.19</v>
      </c>
      <c r="F1593" s="48" t="s">
        <v>76</v>
      </c>
      <c r="G1593" s="48" t="s">
        <v>511</v>
      </c>
      <c r="H1593" s="48" t="s">
        <v>258</v>
      </c>
      <c r="I1593" s="48" t="s">
        <v>2678</v>
      </c>
      <c r="J1593" s="51"/>
      <c r="K1593" s="51"/>
      <c r="L1593" s="48" t="s">
        <v>80</v>
      </c>
      <c r="M1593" s="48" t="s">
        <v>81</v>
      </c>
      <c r="N1593" s="48" t="s">
        <v>249</v>
      </c>
      <c r="O1593" s="48" t="s">
        <v>250</v>
      </c>
      <c r="P1593" s="48" t="s">
        <v>285</v>
      </c>
      <c r="Q1593" s="48" t="s">
        <v>286</v>
      </c>
      <c r="R1593" s="48" t="s">
        <v>485</v>
      </c>
      <c r="S1593" s="48" t="s">
        <v>486</v>
      </c>
      <c r="T1593" s="48" t="s">
        <v>513</v>
      </c>
      <c r="U1593" s="48" t="s">
        <v>514</v>
      </c>
      <c r="V1593" s="52"/>
    </row>
    <row r="1594" spans="1:22" ht="15" thickBot="1">
      <c r="A1594" s="48" t="s">
        <v>2679</v>
      </c>
      <c r="B1594" s="48" t="s">
        <v>20</v>
      </c>
      <c r="C1594" s="48" t="s">
        <v>74</v>
      </c>
      <c r="D1594" s="49" t="s">
        <v>75</v>
      </c>
      <c r="E1594" s="53">
        <v>102749.01</v>
      </c>
      <c r="F1594" s="48" t="s">
        <v>76</v>
      </c>
      <c r="G1594" s="48" t="s">
        <v>2680</v>
      </c>
      <c r="H1594" s="48" t="s">
        <v>258</v>
      </c>
      <c r="I1594" s="48" t="s">
        <v>2681</v>
      </c>
      <c r="J1594" s="51"/>
      <c r="K1594" s="51"/>
      <c r="L1594" s="48" t="s">
        <v>80</v>
      </c>
      <c r="M1594" s="48" t="s">
        <v>81</v>
      </c>
      <c r="N1594" s="48" t="s">
        <v>249</v>
      </c>
      <c r="O1594" s="48" t="s">
        <v>250</v>
      </c>
      <c r="P1594" s="48" t="s">
        <v>285</v>
      </c>
      <c r="Q1594" s="48" t="s">
        <v>286</v>
      </c>
      <c r="R1594" s="48" t="s">
        <v>525</v>
      </c>
      <c r="S1594" s="48" t="s">
        <v>477</v>
      </c>
      <c r="T1594" s="48" t="s">
        <v>2682</v>
      </c>
      <c r="U1594" s="48" t="s">
        <v>2683</v>
      </c>
      <c r="V1594" s="52"/>
    </row>
    <row r="1595" spans="1:22" ht="15" thickBot="1">
      <c r="A1595" s="48" t="s">
        <v>2684</v>
      </c>
      <c r="B1595" s="48" t="s">
        <v>20</v>
      </c>
      <c r="C1595" s="48" t="s">
        <v>74</v>
      </c>
      <c r="D1595" s="49" t="s">
        <v>75</v>
      </c>
      <c r="E1595" s="53">
        <v>114031.22</v>
      </c>
      <c r="F1595" s="48" t="s">
        <v>76</v>
      </c>
      <c r="G1595" s="48" t="s">
        <v>524</v>
      </c>
      <c r="H1595" s="48" t="s">
        <v>258</v>
      </c>
      <c r="I1595" s="48" t="s">
        <v>1627</v>
      </c>
      <c r="J1595" s="51"/>
      <c r="K1595" s="51"/>
      <c r="L1595" s="48" t="s">
        <v>80</v>
      </c>
      <c r="M1595" s="48" t="s">
        <v>81</v>
      </c>
      <c r="N1595" s="48" t="s">
        <v>249</v>
      </c>
      <c r="O1595" s="48" t="s">
        <v>250</v>
      </c>
      <c r="P1595" s="48" t="s">
        <v>285</v>
      </c>
      <c r="Q1595" s="48" t="s">
        <v>286</v>
      </c>
      <c r="R1595" s="48" t="s">
        <v>525</v>
      </c>
      <c r="S1595" s="48" t="s">
        <v>477</v>
      </c>
      <c r="T1595" s="48" t="s">
        <v>526</v>
      </c>
      <c r="U1595" s="48" t="s">
        <v>527</v>
      </c>
      <c r="V1595" s="52"/>
    </row>
    <row r="1596" spans="1:22" ht="15" thickBot="1">
      <c r="A1596" s="48" t="s">
        <v>2685</v>
      </c>
      <c r="B1596" s="48" t="s">
        <v>20</v>
      </c>
      <c r="C1596" s="48" t="s">
        <v>74</v>
      </c>
      <c r="D1596" s="49" t="s">
        <v>75</v>
      </c>
      <c r="E1596" s="53">
        <v>127498.86</v>
      </c>
      <c r="F1596" s="48" t="s">
        <v>76</v>
      </c>
      <c r="G1596" s="48" t="s">
        <v>536</v>
      </c>
      <c r="H1596" s="48" t="s">
        <v>258</v>
      </c>
      <c r="I1596" s="48" t="s">
        <v>537</v>
      </c>
      <c r="J1596" s="51"/>
      <c r="K1596" s="51"/>
      <c r="L1596" s="48" t="s">
        <v>80</v>
      </c>
      <c r="M1596" s="48" t="s">
        <v>81</v>
      </c>
      <c r="N1596" s="48" t="s">
        <v>249</v>
      </c>
      <c r="O1596" s="48" t="s">
        <v>250</v>
      </c>
      <c r="P1596" s="48" t="s">
        <v>285</v>
      </c>
      <c r="Q1596" s="48" t="s">
        <v>286</v>
      </c>
      <c r="R1596" s="48" t="s">
        <v>538</v>
      </c>
      <c r="S1596" s="48" t="s">
        <v>477</v>
      </c>
      <c r="T1596" s="48" t="s">
        <v>539</v>
      </c>
      <c r="U1596" s="48" t="s">
        <v>540</v>
      </c>
      <c r="V1596" s="52"/>
    </row>
    <row r="1597" spans="1:22" ht="15" thickBot="1">
      <c r="A1597" s="48" t="s">
        <v>2686</v>
      </c>
      <c r="B1597" s="48" t="s">
        <v>20</v>
      </c>
      <c r="C1597" s="48" t="s">
        <v>74</v>
      </c>
      <c r="D1597" s="49" t="s">
        <v>75</v>
      </c>
      <c r="E1597" s="53">
        <v>44886.73</v>
      </c>
      <c r="F1597" s="48" t="s">
        <v>76</v>
      </c>
      <c r="G1597" s="48" t="s">
        <v>536</v>
      </c>
      <c r="H1597" s="48" t="s">
        <v>258</v>
      </c>
      <c r="I1597" s="48" t="s">
        <v>2687</v>
      </c>
      <c r="J1597" s="51"/>
      <c r="K1597" s="51"/>
      <c r="L1597" s="48" t="s">
        <v>80</v>
      </c>
      <c r="M1597" s="48" t="s">
        <v>81</v>
      </c>
      <c r="N1597" s="48" t="s">
        <v>249</v>
      </c>
      <c r="O1597" s="48" t="s">
        <v>250</v>
      </c>
      <c r="P1597" s="48" t="s">
        <v>285</v>
      </c>
      <c r="Q1597" s="48" t="s">
        <v>286</v>
      </c>
      <c r="R1597" s="48" t="s">
        <v>538</v>
      </c>
      <c r="S1597" s="48" t="s">
        <v>477</v>
      </c>
      <c r="T1597" s="48" t="s">
        <v>539</v>
      </c>
      <c r="U1597" s="48" t="s">
        <v>540</v>
      </c>
      <c r="V1597" s="52"/>
    </row>
    <row r="1598" spans="1:22" ht="15" thickBot="1">
      <c r="A1598" s="48" t="s">
        <v>2688</v>
      </c>
      <c r="B1598" s="48" t="s">
        <v>20</v>
      </c>
      <c r="C1598" s="48" t="s">
        <v>74</v>
      </c>
      <c r="D1598" s="49" t="s">
        <v>75</v>
      </c>
      <c r="E1598" s="50">
        <v>0</v>
      </c>
      <c r="F1598" s="48" t="s">
        <v>76</v>
      </c>
      <c r="G1598" s="48" t="s">
        <v>1636</v>
      </c>
      <c r="H1598" s="48" t="s">
        <v>258</v>
      </c>
      <c r="I1598" s="48" t="s">
        <v>2150</v>
      </c>
      <c r="J1598" s="51"/>
      <c r="K1598" s="51"/>
      <c r="L1598" s="48" t="s">
        <v>80</v>
      </c>
      <c r="M1598" s="48" t="s">
        <v>81</v>
      </c>
      <c r="N1598" s="48" t="s">
        <v>249</v>
      </c>
      <c r="O1598" s="48" t="s">
        <v>250</v>
      </c>
      <c r="P1598" s="48" t="s">
        <v>285</v>
      </c>
      <c r="Q1598" s="48" t="s">
        <v>286</v>
      </c>
      <c r="R1598" s="48" t="s">
        <v>538</v>
      </c>
      <c r="S1598" s="48" t="s">
        <v>477</v>
      </c>
      <c r="T1598" s="48" t="s">
        <v>1638</v>
      </c>
      <c r="U1598" s="48" t="s">
        <v>1639</v>
      </c>
      <c r="V1598" s="52"/>
    </row>
    <row r="1599" spans="1:22" ht="15" thickBot="1">
      <c r="A1599" s="48" t="s">
        <v>2689</v>
      </c>
      <c r="B1599" s="48" t="s">
        <v>20</v>
      </c>
      <c r="C1599" s="48" t="s">
        <v>74</v>
      </c>
      <c r="D1599" s="49" t="s">
        <v>75</v>
      </c>
      <c r="E1599" s="50">
        <v>0</v>
      </c>
      <c r="F1599" s="48" t="s">
        <v>76</v>
      </c>
      <c r="G1599" s="48" t="s">
        <v>1636</v>
      </c>
      <c r="H1599" s="48" t="s">
        <v>258</v>
      </c>
      <c r="I1599" s="48" t="s">
        <v>2690</v>
      </c>
      <c r="J1599" s="51"/>
      <c r="K1599" s="51"/>
      <c r="L1599" s="48" t="s">
        <v>80</v>
      </c>
      <c r="M1599" s="48" t="s">
        <v>81</v>
      </c>
      <c r="N1599" s="48" t="s">
        <v>249</v>
      </c>
      <c r="O1599" s="48" t="s">
        <v>250</v>
      </c>
      <c r="P1599" s="48" t="s">
        <v>285</v>
      </c>
      <c r="Q1599" s="48" t="s">
        <v>286</v>
      </c>
      <c r="R1599" s="48" t="s">
        <v>538</v>
      </c>
      <c r="S1599" s="48" t="s">
        <v>477</v>
      </c>
      <c r="T1599" s="48" t="s">
        <v>1638</v>
      </c>
      <c r="U1599" s="48" t="s">
        <v>1639</v>
      </c>
      <c r="V1599" s="52"/>
    </row>
    <row r="1600" spans="1:22" ht="15" thickBot="1">
      <c r="A1600" s="48" t="s">
        <v>2691</v>
      </c>
      <c r="B1600" s="48" t="s">
        <v>20</v>
      </c>
      <c r="C1600" s="48" t="s">
        <v>74</v>
      </c>
      <c r="D1600" s="49" t="s">
        <v>75</v>
      </c>
      <c r="E1600" s="50">
        <v>0</v>
      </c>
      <c r="F1600" s="48" t="s">
        <v>543</v>
      </c>
      <c r="G1600" s="48" t="s">
        <v>544</v>
      </c>
      <c r="H1600" s="48" t="s">
        <v>125</v>
      </c>
      <c r="I1600" s="48" t="s">
        <v>545</v>
      </c>
      <c r="J1600" s="51"/>
      <c r="K1600" s="51"/>
      <c r="L1600" s="48" t="s">
        <v>80</v>
      </c>
      <c r="M1600" s="48" t="s">
        <v>81</v>
      </c>
      <c r="N1600" s="48" t="s">
        <v>249</v>
      </c>
      <c r="O1600" s="48" t="s">
        <v>250</v>
      </c>
      <c r="P1600" s="48" t="s">
        <v>285</v>
      </c>
      <c r="Q1600" s="48" t="s">
        <v>286</v>
      </c>
      <c r="R1600" s="48" t="s">
        <v>538</v>
      </c>
      <c r="S1600" s="48" t="s">
        <v>477</v>
      </c>
      <c r="T1600" s="48" t="s">
        <v>546</v>
      </c>
      <c r="U1600" s="48" t="s">
        <v>547</v>
      </c>
      <c r="V1600" s="52"/>
    </row>
    <row r="1601" spans="1:22" ht="15" thickBot="1">
      <c r="A1601" s="48" t="s">
        <v>2692</v>
      </c>
      <c r="B1601" s="48" t="s">
        <v>20</v>
      </c>
      <c r="C1601" s="48" t="s">
        <v>74</v>
      </c>
      <c r="D1601" s="49" t="s">
        <v>75</v>
      </c>
      <c r="E1601" s="53">
        <v>37709.1</v>
      </c>
      <c r="F1601" s="48" t="s">
        <v>549</v>
      </c>
      <c r="G1601" s="48" t="s">
        <v>550</v>
      </c>
      <c r="H1601" s="48" t="s">
        <v>95</v>
      </c>
      <c r="I1601" s="48" t="s">
        <v>551</v>
      </c>
      <c r="J1601" s="51"/>
      <c r="K1601" s="51"/>
      <c r="L1601" s="48" t="s">
        <v>80</v>
      </c>
      <c r="M1601" s="48" t="s">
        <v>81</v>
      </c>
      <c r="N1601" s="48" t="s">
        <v>249</v>
      </c>
      <c r="O1601" s="48" t="s">
        <v>250</v>
      </c>
      <c r="P1601" s="48" t="s">
        <v>285</v>
      </c>
      <c r="Q1601" s="48" t="s">
        <v>286</v>
      </c>
      <c r="R1601" s="48" t="s">
        <v>552</v>
      </c>
      <c r="S1601" s="48" t="s">
        <v>553</v>
      </c>
      <c r="T1601" s="48" t="s">
        <v>554</v>
      </c>
      <c r="U1601" s="48" t="s">
        <v>553</v>
      </c>
      <c r="V1601" s="52"/>
    </row>
    <row r="1602" spans="1:22" ht="15" thickBot="1">
      <c r="A1602" s="48" t="s">
        <v>2693</v>
      </c>
      <c r="B1602" s="48" t="s">
        <v>20</v>
      </c>
      <c r="C1602" s="48" t="s">
        <v>74</v>
      </c>
      <c r="D1602" s="49" t="s">
        <v>75</v>
      </c>
      <c r="E1602" s="53">
        <v>37709.1</v>
      </c>
      <c r="F1602" s="48" t="s">
        <v>549</v>
      </c>
      <c r="G1602" s="48" t="s">
        <v>550</v>
      </c>
      <c r="H1602" s="48" t="s">
        <v>95</v>
      </c>
      <c r="I1602" s="48" t="s">
        <v>551</v>
      </c>
      <c r="J1602" s="51"/>
      <c r="K1602" s="51"/>
      <c r="L1602" s="48" t="s">
        <v>80</v>
      </c>
      <c r="M1602" s="48" t="s">
        <v>81</v>
      </c>
      <c r="N1602" s="48" t="s">
        <v>249</v>
      </c>
      <c r="O1602" s="48" t="s">
        <v>250</v>
      </c>
      <c r="P1602" s="48" t="s">
        <v>285</v>
      </c>
      <c r="Q1602" s="48" t="s">
        <v>286</v>
      </c>
      <c r="R1602" s="48" t="s">
        <v>552</v>
      </c>
      <c r="S1602" s="48" t="s">
        <v>553</v>
      </c>
      <c r="T1602" s="48" t="s">
        <v>554</v>
      </c>
      <c r="U1602" s="48" t="s">
        <v>553</v>
      </c>
      <c r="V1602" s="52"/>
    </row>
    <row r="1603" spans="1:22" ht="15" thickBot="1">
      <c r="A1603" s="48" t="s">
        <v>2694</v>
      </c>
      <c r="B1603" s="48" t="s">
        <v>20</v>
      </c>
      <c r="C1603" s="48" t="s">
        <v>74</v>
      </c>
      <c r="D1603" s="49" t="s">
        <v>75</v>
      </c>
      <c r="E1603" s="50">
        <v>0</v>
      </c>
      <c r="F1603" s="48" t="s">
        <v>549</v>
      </c>
      <c r="G1603" s="48" t="s">
        <v>550</v>
      </c>
      <c r="H1603" s="48" t="s">
        <v>95</v>
      </c>
      <c r="I1603" s="48" t="s">
        <v>551</v>
      </c>
      <c r="J1603" s="51"/>
      <c r="K1603" s="51"/>
      <c r="L1603" s="48" t="s">
        <v>80</v>
      </c>
      <c r="M1603" s="48" t="s">
        <v>81</v>
      </c>
      <c r="N1603" s="48" t="s">
        <v>249</v>
      </c>
      <c r="O1603" s="48" t="s">
        <v>250</v>
      </c>
      <c r="P1603" s="48" t="s">
        <v>285</v>
      </c>
      <c r="Q1603" s="48" t="s">
        <v>286</v>
      </c>
      <c r="R1603" s="48" t="s">
        <v>552</v>
      </c>
      <c r="S1603" s="48" t="s">
        <v>553</v>
      </c>
      <c r="T1603" s="48" t="s">
        <v>554</v>
      </c>
      <c r="U1603" s="48" t="s">
        <v>553</v>
      </c>
      <c r="V1603" s="52"/>
    </row>
    <row r="1604" spans="1:22" ht="15" thickBot="1">
      <c r="A1604" s="48" t="s">
        <v>2695</v>
      </c>
      <c r="B1604" s="48" t="s">
        <v>20</v>
      </c>
      <c r="C1604" s="48" t="s">
        <v>74</v>
      </c>
      <c r="D1604" s="49" t="s">
        <v>75</v>
      </c>
      <c r="E1604" s="53">
        <v>25068.86</v>
      </c>
      <c r="F1604" s="48" t="s">
        <v>557</v>
      </c>
      <c r="G1604" s="48" t="s">
        <v>558</v>
      </c>
      <c r="H1604" s="48" t="s">
        <v>95</v>
      </c>
      <c r="I1604" s="48" t="s">
        <v>551</v>
      </c>
      <c r="J1604" s="51"/>
      <c r="K1604" s="51"/>
      <c r="L1604" s="48" t="s">
        <v>80</v>
      </c>
      <c r="M1604" s="48" t="s">
        <v>81</v>
      </c>
      <c r="N1604" s="48" t="s">
        <v>249</v>
      </c>
      <c r="O1604" s="48" t="s">
        <v>250</v>
      </c>
      <c r="P1604" s="48" t="s">
        <v>285</v>
      </c>
      <c r="Q1604" s="48" t="s">
        <v>286</v>
      </c>
      <c r="R1604" s="48" t="s">
        <v>552</v>
      </c>
      <c r="S1604" s="48" t="s">
        <v>553</v>
      </c>
      <c r="T1604" s="48" t="s">
        <v>554</v>
      </c>
      <c r="U1604" s="48" t="s">
        <v>553</v>
      </c>
      <c r="V1604" s="52"/>
    </row>
    <row r="1605" spans="1:22" ht="15" thickBot="1">
      <c r="A1605" s="48" t="s">
        <v>2696</v>
      </c>
      <c r="B1605" s="48" t="s">
        <v>20</v>
      </c>
      <c r="C1605" s="48" t="s">
        <v>74</v>
      </c>
      <c r="D1605" s="49" t="s">
        <v>75</v>
      </c>
      <c r="E1605" s="53">
        <v>44247.4</v>
      </c>
      <c r="F1605" s="48" t="s">
        <v>557</v>
      </c>
      <c r="G1605" s="48" t="s">
        <v>558</v>
      </c>
      <c r="H1605" s="48" t="s">
        <v>95</v>
      </c>
      <c r="I1605" s="48" t="s">
        <v>551</v>
      </c>
      <c r="J1605" s="51"/>
      <c r="K1605" s="51"/>
      <c r="L1605" s="48" t="s">
        <v>80</v>
      </c>
      <c r="M1605" s="48" t="s">
        <v>81</v>
      </c>
      <c r="N1605" s="48" t="s">
        <v>249</v>
      </c>
      <c r="O1605" s="48" t="s">
        <v>250</v>
      </c>
      <c r="P1605" s="48" t="s">
        <v>285</v>
      </c>
      <c r="Q1605" s="48" t="s">
        <v>286</v>
      </c>
      <c r="R1605" s="48" t="s">
        <v>552</v>
      </c>
      <c r="S1605" s="48" t="s">
        <v>553</v>
      </c>
      <c r="T1605" s="48" t="s">
        <v>554</v>
      </c>
      <c r="U1605" s="48" t="s">
        <v>553</v>
      </c>
      <c r="V1605" s="52"/>
    </row>
    <row r="1606" spans="1:22" ht="15" thickBot="1">
      <c r="A1606" s="48" t="s">
        <v>566</v>
      </c>
      <c r="B1606" s="48" t="s">
        <v>20</v>
      </c>
      <c r="C1606" s="48" t="s">
        <v>74</v>
      </c>
      <c r="D1606" s="49" t="s">
        <v>75</v>
      </c>
      <c r="E1606" s="53">
        <v>47890.1</v>
      </c>
      <c r="F1606" s="48" t="s">
        <v>557</v>
      </c>
      <c r="G1606" s="48" t="s">
        <v>558</v>
      </c>
      <c r="H1606" s="48" t="s">
        <v>113</v>
      </c>
      <c r="I1606" s="48" t="s">
        <v>551</v>
      </c>
      <c r="J1606" s="51"/>
      <c r="K1606" s="51"/>
      <c r="L1606" s="48" t="s">
        <v>80</v>
      </c>
      <c r="M1606" s="48" t="s">
        <v>81</v>
      </c>
      <c r="N1606" s="48" t="s">
        <v>249</v>
      </c>
      <c r="O1606" s="48" t="s">
        <v>250</v>
      </c>
      <c r="P1606" s="48" t="s">
        <v>285</v>
      </c>
      <c r="Q1606" s="48" t="s">
        <v>286</v>
      </c>
      <c r="R1606" s="48" t="s">
        <v>552</v>
      </c>
      <c r="S1606" s="48" t="s">
        <v>553</v>
      </c>
      <c r="T1606" s="48" t="s">
        <v>554</v>
      </c>
      <c r="U1606" s="48" t="s">
        <v>553</v>
      </c>
      <c r="V1606" s="52"/>
    </row>
    <row r="1607" spans="1:22" ht="15" thickBot="1">
      <c r="A1607" s="48" t="s">
        <v>2697</v>
      </c>
      <c r="B1607" s="48" t="s">
        <v>20</v>
      </c>
      <c r="C1607" s="48" t="s">
        <v>74</v>
      </c>
      <c r="D1607" s="49" t="s">
        <v>75</v>
      </c>
      <c r="E1607" s="53">
        <v>61084.88</v>
      </c>
      <c r="F1607" s="48" t="s">
        <v>560</v>
      </c>
      <c r="G1607" s="48" t="s">
        <v>561</v>
      </c>
      <c r="H1607" s="48" t="s">
        <v>113</v>
      </c>
      <c r="I1607" s="48" t="s">
        <v>551</v>
      </c>
      <c r="J1607" s="51"/>
      <c r="K1607" s="51"/>
      <c r="L1607" s="48" t="s">
        <v>80</v>
      </c>
      <c r="M1607" s="48" t="s">
        <v>81</v>
      </c>
      <c r="N1607" s="48" t="s">
        <v>249</v>
      </c>
      <c r="O1607" s="48" t="s">
        <v>250</v>
      </c>
      <c r="P1607" s="48" t="s">
        <v>285</v>
      </c>
      <c r="Q1607" s="48" t="s">
        <v>286</v>
      </c>
      <c r="R1607" s="48" t="s">
        <v>552</v>
      </c>
      <c r="S1607" s="48" t="s">
        <v>553</v>
      </c>
      <c r="T1607" s="48" t="s">
        <v>554</v>
      </c>
      <c r="U1607" s="48" t="s">
        <v>553</v>
      </c>
      <c r="V1607" s="52"/>
    </row>
    <row r="1608" spans="1:22" ht="15" thickBot="1">
      <c r="A1608" s="48" t="s">
        <v>2698</v>
      </c>
      <c r="B1608" s="48" t="s">
        <v>20</v>
      </c>
      <c r="C1608" s="48" t="s">
        <v>74</v>
      </c>
      <c r="D1608" s="49" t="s">
        <v>75</v>
      </c>
      <c r="E1608" s="53">
        <v>48841.15</v>
      </c>
      <c r="F1608" s="48" t="s">
        <v>568</v>
      </c>
      <c r="G1608" s="48" t="s">
        <v>569</v>
      </c>
      <c r="H1608" s="48" t="s">
        <v>95</v>
      </c>
      <c r="I1608" s="48" t="s">
        <v>551</v>
      </c>
      <c r="J1608" s="51"/>
      <c r="K1608" s="51"/>
      <c r="L1608" s="48" t="s">
        <v>80</v>
      </c>
      <c r="M1608" s="48" t="s">
        <v>81</v>
      </c>
      <c r="N1608" s="48" t="s">
        <v>249</v>
      </c>
      <c r="O1608" s="48" t="s">
        <v>250</v>
      </c>
      <c r="P1608" s="48" t="s">
        <v>285</v>
      </c>
      <c r="Q1608" s="48" t="s">
        <v>286</v>
      </c>
      <c r="R1608" s="48" t="s">
        <v>552</v>
      </c>
      <c r="S1608" s="48" t="s">
        <v>553</v>
      </c>
      <c r="T1608" s="48" t="s">
        <v>554</v>
      </c>
      <c r="U1608" s="48" t="s">
        <v>553</v>
      </c>
      <c r="V1608" s="52"/>
    </row>
    <row r="1609" spans="1:22" ht="15" thickBot="1">
      <c r="A1609" s="48" t="s">
        <v>2699</v>
      </c>
      <c r="B1609" s="48" t="s">
        <v>20</v>
      </c>
      <c r="C1609" s="48" t="s">
        <v>74</v>
      </c>
      <c r="D1609" s="49" t="s">
        <v>75</v>
      </c>
      <c r="E1609" s="50">
        <v>0</v>
      </c>
      <c r="F1609" s="48" t="s">
        <v>568</v>
      </c>
      <c r="G1609" s="48" t="s">
        <v>569</v>
      </c>
      <c r="H1609" s="48" t="s">
        <v>95</v>
      </c>
      <c r="I1609" s="48" t="s">
        <v>551</v>
      </c>
      <c r="J1609" s="51"/>
      <c r="K1609" s="51"/>
      <c r="L1609" s="48" t="s">
        <v>80</v>
      </c>
      <c r="M1609" s="48" t="s">
        <v>81</v>
      </c>
      <c r="N1609" s="48" t="s">
        <v>249</v>
      </c>
      <c r="O1609" s="48" t="s">
        <v>250</v>
      </c>
      <c r="P1609" s="48" t="s">
        <v>285</v>
      </c>
      <c r="Q1609" s="48" t="s">
        <v>286</v>
      </c>
      <c r="R1609" s="48" t="s">
        <v>552</v>
      </c>
      <c r="S1609" s="48" t="s">
        <v>553</v>
      </c>
      <c r="T1609" s="48" t="s">
        <v>554</v>
      </c>
      <c r="U1609" s="48" t="s">
        <v>553</v>
      </c>
      <c r="V1609" s="52"/>
    </row>
    <row r="1610" spans="1:22" ht="15" thickBot="1">
      <c r="A1610" s="48" t="s">
        <v>2700</v>
      </c>
      <c r="B1610" s="48" t="s">
        <v>20</v>
      </c>
      <c r="C1610" s="48" t="s">
        <v>74</v>
      </c>
      <c r="D1610" s="49" t="s">
        <v>75</v>
      </c>
      <c r="E1610" s="53">
        <v>121355.25</v>
      </c>
      <c r="F1610" s="48" t="s">
        <v>76</v>
      </c>
      <c r="G1610" s="48" t="s">
        <v>577</v>
      </c>
      <c r="H1610" s="48" t="s">
        <v>258</v>
      </c>
      <c r="I1610" s="48" t="s">
        <v>520</v>
      </c>
      <c r="J1610" s="51"/>
      <c r="K1610" s="51"/>
      <c r="L1610" s="48" t="s">
        <v>80</v>
      </c>
      <c r="M1610" s="48" t="s">
        <v>81</v>
      </c>
      <c r="N1610" s="48" t="s">
        <v>249</v>
      </c>
      <c r="O1610" s="48" t="s">
        <v>250</v>
      </c>
      <c r="P1610" s="48" t="s">
        <v>285</v>
      </c>
      <c r="Q1610" s="48" t="s">
        <v>286</v>
      </c>
      <c r="R1610" s="48" t="s">
        <v>572</v>
      </c>
      <c r="S1610" s="48" t="s">
        <v>573</v>
      </c>
      <c r="T1610" s="48" t="s">
        <v>578</v>
      </c>
      <c r="U1610" s="48" t="s">
        <v>579</v>
      </c>
      <c r="V1610" s="52"/>
    </row>
    <row r="1611" spans="1:22" ht="15" thickBot="1">
      <c r="A1611" s="48" t="s">
        <v>2701</v>
      </c>
      <c r="B1611" s="48" t="s">
        <v>20</v>
      </c>
      <c r="C1611" s="48" t="s">
        <v>74</v>
      </c>
      <c r="D1611" s="49" t="s">
        <v>75</v>
      </c>
      <c r="E1611" s="53">
        <v>63335.53</v>
      </c>
      <c r="F1611" s="48" t="s">
        <v>76</v>
      </c>
      <c r="G1611" s="48" t="s">
        <v>2702</v>
      </c>
      <c r="H1611" s="48" t="s">
        <v>95</v>
      </c>
      <c r="I1611" s="48" t="s">
        <v>130</v>
      </c>
      <c r="J1611" s="51"/>
      <c r="K1611" s="51"/>
      <c r="L1611" s="48" t="s">
        <v>80</v>
      </c>
      <c r="M1611" s="48" t="s">
        <v>81</v>
      </c>
      <c r="N1611" s="48" t="s">
        <v>249</v>
      </c>
      <c r="O1611" s="48" t="s">
        <v>250</v>
      </c>
      <c r="P1611" s="48" t="s">
        <v>285</v>
      </c>
      <c r="Q1611" s="48" t="s">
        <v>286</v>
      </c>
      <c r="R1611" s="48" t="s">
        <v>572</v>
      </c>
      <c r="S1611" s="48" t="s">
        <v>573</v>
      </c>
      <c r="T1611" s="48" t="s">
        <v>2703</v>
      </c>
      <c r="U1611" s="48" t="s">
        <v>2704</v>
      </c>
      <c r="V1611" s="52"/>
    </row>
    <row r="1612" spans="1:22" ht="15" thickBot="1">
      <c r="A1612" s="48" t="s">
        <v>590</v>
      </c>
      <c r="B1612" s="48" t="s">
        <v>20</v>
      </c>
      <c r="C1612" s="48" t="s">
        <v>74</v>
      </c>
      <c r="D1612" s="49" t="s">
        <v>75</v>
      </c>
      <c r="E1612" s="53">
        <v>36524.33</v>
      </c>
      <c r="F1612" s="48" t="s">
        <v>2217</v>
      </c>
      <c r="G1612" s="48" t="s">
        <v>2705</v>
      </c>
      <c r="H1612" s="48" t="s">
        <v>113</v>
      </c>
      <c r="I1612" s="48" t="s">
        <v>130</v>
      </c>
      <c r="J1612" s="51"/>
      <c r="K1612" s="51"/>
      <c r="L1612" s="48" t="s">
        <v>80</v>
      </c>
      <c r="M1612" s="48" t="s">
        <v>81</v>
      </c>
      <c r="N1612" s="48" t="s">
        <v>249</v>
      </c>
      <c r="O1612" s="48" t="s">
        <v>250</v>
      </c>
      <c r="P1612" s="48" t="s">
        <v>285</v>
      </c>
      <c r="Q1612" s="48" t="s">
        <v>286</v>
      </c>
      <c r="R1612" s="48" t="s">
        <v>572</v>
      </c>
      <c r="S1612" s="48" t="s">
        <v>573</v>
      </c>
      <c r="T1612" s="48" t="s">
        <v>593</v>
      </c>
      <c r="U1612" s="48" t="s">
        <v>594</v>
      </c>
      <c r="V1612" s="52"/>
    </row>
    <row r="1613" spans="1:22" ht="15" thickBot="1">
      <c r="A1613" s="48" t="s">
        <v>2706</v>
      </c>
      <c r="B1613" s="48" t="s">
        <v>20</v>
      </c>
      <c r="C1613" s="48" t="s">
        <v>74</v>
      </c>
      <c r="D1613" s="49" t="s">
        <v>75</v>
      </c>
      <c r="E1613" s="53">
        <v>12369.4</v>
      </c>
      <c r="F1613" s="48" t="s">
        <v>2217</v>
      </c>
      <c r="G1613" s="48" t="s">
        <v>2707</v>
      </c>
      <c r="H1613" s="48" t="s">
        <v>95</v>
      </c>
      <c r="I1613" s="48" t="s">
        <v>130</v>
      </c>
      <c r="J1613" s="51"/>
      <c r="K1613" s="51"/>
      <c r="L1613" s="48" t="s">
        <v>80</v>
      </c>
      <c r="M1613" s="48" t="s">
        <v>81</v>
      </c>
      <c r="N1613" s="48" t="s">
        <v>249</v>
      </c>
      <c r="O1613" s="48" t="s">
        <v>250</v>
      </c>
      <c r="P1613" s="48" t="s">
        <v>285</v>
      </c>
      <c r="Q1613" s="48" t="s">
        <v>286</v>
      </c>
      <c r="R1613" s="48" t="s">
        <v>572</v>
      </c>
      <c r="S1613" s="48" t="s">
        <v>573</v>
      </c>
      <c r="T1613" s="48" t="s">
        <v>593</v>
      </c>
      <c r="U1613" s="48" t="s">
        <v>594</v>
      </c>
      <c r="V1613" s="52"/>
    </row>
    <row r="1614" spans="1:22" ht="15" thickBot="1">
      <c r="A1614" s="48" t="s">
        <v>2708</v>
      </c>
      <c r="B1614" s="48" t="s">
        <v>20</v>
      </c>
      <c r="C1614" s="48" t="s">
        <v>74</v>
      </c>
      <c r="D1614" s="49" t="s">
        <v>75</v>
      </c>
      <c r="E1614" s="53">
        <v>86720.5</v>
      </c>
      <c r="F1614" s="48" t="s">
        <v>2217</v>
      </c>
      <c r="G1614" s="48" t="s">
        <v>2709</v>
      </c>
      <c r="H1614" s="48" t="s">
        <v>113</v>
      </c>
      <c r="I1614" s="48" t="s">
        <v>130</v>
      </c>
      <c r="J1614" s="51"/>
      <c r="K1614" s="51"/>
      <c r="L1614" s="48" t="s">
        <v>80</v>
      </c>
      <c r="M1614" s="48" t="s">
        <v>81</v>
      </c>
      <c r="N1614" s="48" t="s">
        <v>249</v>
      </c>
      <c r="O1614" s="48" t="s">
        <v>250</v>
      </c>
      <c r="P1614" s="48" t="s">
        <v>285</v>
      </c>
      <c r="Q1614" s="48" t="s">
        <v>286</v>
      </c>
      <c r="R1614" s="48" t="s">
        <v>572</v>
      </c>
      <c r="S1614" s="48" t="s">
        <v>573</v>
      </c>
      <c r="T1614" s="48" t="s">
        <v>593</v>
      </c>
      <c r="U1614" s="48" t="s">
        <v>594</v>
      </c>
      <c r="V1614" s="52"/>
    </row>
    <row r="1615" spans="1:22" ht="15" thickBot="1">
      <c r="A1615" s="48" t="s">
        <v>2710</v>
      </c>
      <c r="B1615" s="48" t="s">
        <v>20</v>
      </c>
      <c r="C1615" s="48" t="s">
        <v>74</v>
      </c>
      <c r="D1615" s="49" t="s">
        <v>75</v>
      </c>
      <c r="E1615" s="53">
        <v>38310.25</v>
      </c>
      <c r="F1615" s="48" t="s">
        <v>2217</v>
      </c>
      <c r="G1615" s="48" t="s">
        <v>2711</v>
      </c>
      <c r="H1615" s="48" t="s">
        <v>95</v>
      </c>
      <c r="I1615" s="48" t="s">
        <v>130</v>
      </c>
      <c r="J1615" s="51"/>
      <c r="K1615" s="51"/>
      <c r="L1615" s="48" t="s">
        <v>80</v>
      </c>
      <c r="M1615" s="48" t="s">
        <v>81</v>
      </c>
      <c r="N1615" s="48" t="s">
        <v>249</v>
      </c>
      <c r="O1615" s="48" t="s">
        <v>250</v>
      </c>
      <c r="P1615" s="48" t="s">
        <v>285</v>
      </c>
      <c r="Q1615" s="48" t="s">
        <v>286</v>
      </c>
      <c r="R1615" s="48" t="s">
        <v>572</v>
      </c>
      <c r="S1615" s="48" t="s">
        <v>573</v>
      </c>
      <c r="T1615" s="48" t="s">
        <v>593</v>
      </c>
      <c r="U1615" s="48" t="s">
        <v>594</v>
      </c>
      <c r="V1615" s="52"/>
    </row>
    <row r="1616" spans="1:22" ht="15" thickBot="1">
      <c r="A1616" s="48" t="s">
        <v>2712</v>
      </c>
      <c r="B1616" s="48" t="s">
        <v>20</v>
      </c>
      <c r="C1616" s="48" t="s">
        <v>74</v>
      </c>
      <c r="D1616" s="49" t="s">
        <v>75</v>
      </c>
      <c r="E1616" s="53">
        <v>150550.67000000001</v>
      </c>
      <c r="F1616" s="48" t="s">
        <v>606</v>
      </c>
      <c r="G1616" s="48" t="s">
        <v>607</v>
      </c>
      <c r="H1616" s="48" t="s">
        <v>839</v>
      </c>
      <c r="I1616" s="48" t="s">
        <v>105</v>
      </c>
      <c r="J1616" s="48" t="s">
        <v>609</v>
      </c>
      <c r="K1616" s="51"/>
      <c r="L1616" s="48" t="s">
        <v>80</v>
      </c>
      <c r="M1616" s="48" t="s">
        <v>81</v>
      </c>
      <c r="N1616" s="48" t="s">
        <v>249</v>
      </c>
      <c r="O1616" s="48" t="s">
        <v>250</v>
      </c>
      <c r="P1616" s="48" t="s">
        <v>285</v>
      </c>
      <c r="Q1616" s="48" t="s">
        <v>286</v>
      </c>
      <c r="R1616" s="48" t="s">
        <v>572</v>
      </c>
      <c r="S1616" s="48" t="s">
        <v>573</v>
      </c>
      <c r="T1616" s="48" t="s">
        <v>610</v>
      </c>
      <c r="U1616" s="48" t="s">
        <v>611</v>
      </c>
      <c r="V1616" s="52"/>
    </row>
    <row r="1617" spans="1:22" ht="15" thickBot="1">
      <c r="A1617" s="48" t="s">
        <v>2713</v>
      </c>
      <c r="B1617" s="48" t="s">
        <v>20</v>
      </c>
      <c r="C1617" s="48" t="s">
        <v>74</v>
      </c>
      <c r="D1617" s="49" t="s">
        <v>75</v>
      </c>
      <c r="E1617" s="53">
        <v>88888.51</v>
      </c>
      <c r="F1617" s="48" t="s">
        <v>606</v>
      </c>
      <c r="G1617" s="48" t="s">
        <v>607</v>
      </c>
      <c r="H1617" s="48" t="s">
        <v>113</v>
      </c>
      <c r="I1617" s="48" t="s">
        <v>608</v>
      </c>
      <c r="J1617" s="48" t="s">
        <v>609</v>
      </c>
      <c r="K1617" s="51"/>
      <c r="L1617" s="48" t="s">
        <v>80</v>
      </c>
      <c r="M1617" s="48" t="s">
        <v>81</v>
      </c>
      <c r="N1617" s="48" t="s">
        <v>249</v>
      </c>
      <c r="O1617" s="48" t="s">
        <v>250</v>
      </c>
      <c r="P1617" s="48" t="s">
        <v>285</v>
      </c>
      <c r="Q1617" s="48" t="s">
        <v>286</v>
      </c>
      <c r="R1617" s="48" t="s">
        <v>572</v>
      </c>
      <c r="S1617" s="48" t="s">
        <v>573</v>
      </c>
      <c r="T1617" s="48" t="s">
        <v>610</v>
      </c>
      <c r="U1617" s="48" t="s">
        <v>611</v>
      </c>
      <c r="V1617" s="52"/>
    </row>
    <row r="1618" spans="1:22" ht="15" thickBot="1">
      <c r="A1618" s="48" t="s">
        <v>2714</v>
      </c>
      <c r="B1618" s="48" t="s">
        <v>20</v>
      </c>
      <c r="C1618" s="48" t="s">
        <v>74</v>
      </c>
      <c r="D1618" s="49" t="s">
        <v>75</v>
      </c>
      <c r="E1618" s="50">
        <v>0</v>
      </c>
      <c r="F1618" s="48" t="s">
        <v>606</v>
      </c>
      <c r="G1618" s="48" t="s">
        <v>1666</v>
      </c>
      <c r="H1618" s="48" t="s">
        <v>125</v>
      </c>
      <c r="I1618" s="48" t="s">
        <v>105</v>
      </c>
      <c r="J1618" s="48" t="s">
        <v>1667</v>
      </c>
      <c r="K1618" s="51"/>
      <c r="L1618" s="48" t="s">
        <v>80</v>
      </c>
      <c r="M1618" s="48" t="s">
        <v>81</v>
      </c>
      <c r="N1618" s="48" t="s">
        <v>249</v>
      </c>
      <c r="O1618" s="48" t="s">
        <v>250</v>
      </c>
      <c r="P1618" s="48" t="s">
        <v>285</v>
      </c>
      <c r="Q1618" s="48" t="s">
        <v>286</v>
      </c>
      <c r="R1618" s="48" t="s">
        <v>572</v>
      </c>
      <c r="S1618" s="48" t="s">
        <v>573</v>
      </c>
      <c r="T1618" s="48" t="s">
        <v>610</v>
      </c>
      <c r="U1618" s="48" t="s">
        <v>611</v>
      </c>
      <c r="V1618" s="52"/>
    </row>
    <row r="1619" spans="1:22" ht="15" thickBot="1">
      <c r="A1619" s="48" t="s">
        <v>2715</v>
      </c>
      <c r="B1619" s="48" t="s">
        <v>20</v>
      </c>
      <c r="C1619" s="48" t="s">
        <v>74</v>
      </c>
      <c r="D1619" s="49" t="s">
        <v>75</v>
      </c>
      <c r="E1619" s="53">
        <v>51982.42</v>
      </c>
      <c r="F1619" s="48" t="s">
        <v>606</v>
      </c>
      <c r="G1619" s="48" t="s">
        <v>613</v>
      </c>
      <c r="H1619" s="48" t="s">
        <v>95</v>
      </c>
      <c r="I1619" s="48" t="s">
        <v>608</v>
      </c>
      <c r="J1619" s="48" t="s">
        <v>614</v>
      </c>
      <c r="K1619" s="51"/>
      <c r="L1619" s="48" t="s">
        <v>80</v>
      </c>
      <c r="M1619" s="48" t="s">
        <v>81</v>
      </c>
      <c r="N1619" s="48" t="s">
        <v>249</v>
      </c>
      <c r="O1619" s="48" t="s">
        <v>250</v>
      </c>
      <c r="P1619" s="48" t="s">
        <v>285</v>
      </c>
      <c r="Q1619" s="48" t="s">
        <v>286</v>
      </c>
      <c r="R1619" s="48" t="s">
        <v>572</v>
      </c>
      <c r="S1619" s="48" t="s">
        <v>573</v>
      </c>
      <c r="T1619" s="48" t="s">
        <v>610</v>
      </c>
      <c r="U1619" s="48" t="s">
        <v>611</v>
      </c>
      <c r="V1619" s="52"/>
    </row>
    <row r="1620" spans="1:22" ht="15" thickBot="1">
      <c r="A1620" s="48" t="s">
        <v>2716</v>
      </c>
      <c r="B1620" s="48" t="s">
        <v>20</v>
      </c>
      <c r="C1620" s="48" t="s">
        <v>74</v>
      </c>
      <c r="D1620" s="49" t="s">
        <v>75</v>
      </c>
      <c r="E1620" s="53">
        <v>53743.71</v>
      </c>
      <c r="F1620" s="48" t="s">
        <v>606</v>
      </c>
      <c r="G1620" s="48" t="s">
        <v>613</v>
      </c>
      <c r="H1620" s="48" t="s">
        <v>95</v>
      </c>
      <c r="I1620" s="48" t="s">
        <v>608</v>
      </c>
      <c r="J1620" s="48" t="s">
        <v>614</v>
      </c>
      <c r="K1620" s="51"/>
      <c r="L1620" s="48" t="s">
        <v>80</v>
      </c>
      <c r="M1620" s="48" t="s">
        <v>81</v>
      </c>
      <c r="N1620" s="48" t="s">
        <v>249</v>
      </c>
      <c r="O1620" s="48" t="s">
        <v>250</v>
      </c>
      <c r="P1620" s="48" t="s">
        <v>285</v>
      </c>
      <c r="Q1620" s="48" t="s">
        <v>286</v>
      </c>
      <c r="R1620" s="48" t="s">
        <v>572</v>
      </c>
      <c r="S1620" s="48" t="s">
        <v>573</v>
      </c>
      <c r="T1620" s="48" t="s">
        <v>610</v>
      </c>
      <c r="U1620" s="48" t="s">
        <v>611</v>
      </c>
      <c r="V1620" s="52"/>
    </row>
    <row r="1621" spans="1:22" ht="15" thickBot="1">
      <c r="A1621" s="48" t="s">
        <v>2717</v>
      </c>
      <c r="B1621" s="48" t="s">
        <v>20</v>
      </c>
      <c r="C1621" s="48" t="s">
        <v>74</v>
      </c>
      <c r="D1621" s="49" t="s">
        <v>75</v>
      </c>
      <c r="E1621" s="53">
        <v>127498.86</v>
      </c>
      <c r="F1621" s="48" t="s">
        <v>76</v>
      </c>
      <c r="G1621" s="48" t="s">
        <v>616</v>
      </c>
      <c r="H1621" s="48" t="s">
        <v>258</v>
      </c>
      <c r="I1621" s="48" t="s">
        <v>617</v>
      </c>
      <c r="J1621" s="51"/>
      <c r="K1621" s="51"/>
      <c r="L1621" s="48" t="s">
        <v>80</v>
      </c>
      <c r="M1621" s="48" t="s">
        <v>81</v>
      </c>
      <c r="N1621" s="48" t="s">
        <v>249</v>
      </c>
      <c r="O1621" s="48" t="s">
        <v>250</v>
      </c>
      <c r="P1621" s="48" t="s">
        <v>285</v>
      </c>
      <c r="Q1621" s="48" t="s">
        <v>286</v>
      </c>
      <c r="R1621" s="48" t="s">
        <v>618</v>
      </c>
      <c r="S1621" s="48" t="s">
        <v>619</v>
      </c>
      <c r="T1621" s="48" t="s">
        <v>620</v>
      </c>
      <c r="U1621" s="48" t="s">
        <v>621</v>
      </c>
      <c r="V1621" s="52"/>
    </row>
    <row r="1622" spans="1:22" ht="15" thickBot="1">
      <c r="A1622" s="48" t="s">
        <v>2718</v>
      </c>
      <c r="B1622" s="48" t="s">
        <v>20</v>
      </c>
      <c r="C1622" s="48" t="s">
        <v>74</v>
      </c>
      <c r="D1622" s="49" t="s">
        <v>75</v>
      </c>
      <c r="E1622" s="53">
        <v>154352.71</v>
      </c>
      <c r="F1622" s="48" t="s">
        <v>76</v>
      </c>
      <c r="G1622" s="48" t="s">
        <v>616</v>
      </c>
      <c r="H1622" s="48" t="s">
        <v>258</v>
      </c>
      <c r="I1622" s="48" t="s">
        <v>617</v>
      </c>
      <c r="J1622" s="51"/>
      <c r="K1622" s="51"/>
      <c r="L1622" s="48" t="s">
        <v>80</v>
      </c>
      <c r="M1622" s="48" t="s">
        <v>81</v>
      </c>
      <c r="N1622" s="48" t="s">
        <v>249</v>
      </c>
      <c r="O1622" s="48" t="s">
        <v>250</v>
      </c>
      <c r="P1622" s="48" t="s">
        <v>285</v>
      </c>
      <c r="Q1622" s="48" t="s">
        <v>286</v>
      </c>
      <c r="R1622" s="48" t="s">
        <v>618</v>
      </c>
      <c r="S1622" s="48" t="s">
        <v>619</v>
      </c>
      <c r="T1622" s="48" t="s">
        <v>620</v>
      </c>
      <c r="U1622" s="48" t="s">
        <v>621</v>
      </c>
      <c r="V1622" s="52"/>
    </row>
    <row r="1623" spans="1:22" ht="15" thickBot="1">
      <c r="A1623" s="48" t="s">
        <v>1781</v>
      </c>
      <c r="B1623" s="48" t="s">
        <v>20</v>
      </c>
      <c r="C1623" s="48" t="s">
        <v>74</v>
      </c>
      <c r="D1623" s="49" t="s">
        <v>75</v>
      </c>
      <c r="E1623" s="53">
        <v>99093.11</v>
      </c>
      <c r="F1623" s="48" t="s">
        <v>76</v>
      </c>
      <c r="G1623" s="48" t="s">
        <v>624</v>
      </c>
      <c r="H1623" s="48" t="s">
        <v>258</v>
      </c>
      <c r="I1623" s="48" t="s">
        <v>625</v>
      </c>
      <c r="J1623" s="51"/>
      <c r="K1623" s="51"/>
      <c r="L1623" s="48" t="s">
        <v>80</v>
      </c>
      <c r="M1623" s="48" t="s">
        <v>81</v>
      </c>
      <c r="N1623" s="48" t="s">
        <v>249</v>
      </c>
      <c r="O1623" s="48" t="s">
        <v>250</v>
      </c>
      <c r="P1623" s="48" t="s">
        <v>285</v>
      </c>
      <c r="Q1623" s="48" t="s">
        <v>286</v>
      </c>
      <c r="R1623" s="48" t="s">
        <v>618</v>
      </c>
      <c r="S1623" s="48" t="s">
        <v>619</v>
      </c>
      <c r="T1623" s="48" t="s">
        <v>626</v>
      </c>
      <c r="U1623" s="48" t="s">
        <v>619</v>
      </c>
      <c r="V1623" s="52"/>
    </row>
    <row r="1624" spans="1:22" ht="15" thickBot="1">
      <c r="A1624" s="48" t="s">
        <v>2719</v>
      </c>
      <c r="B1624" s="48" t="s">
        <v>20</v>
      </c>
      <c r="C1624" s="48" t="s">
        <v>74</v>
      </c>
      <c r="D1624" s="49" t="s">
        <v>75</v>
      </c>
      <c r="E1624" s="53">
        <v>102749.01</v>
      </c>
      <c r="F1624" s="48" t="s">
        <v>76</v>
      </c>
      <c r="G1624" s="48" t="s">
        <v>624</v>
      </c>
      <c r="H1624" s="48" t="s">
        <v>258</v>
      </c>
      <c r="I1624" s="48" t="s">
        <v>625</v>
      </c>
      <c r="J1624" s="51"/>
      <c r="K1624" s="51"/>
      <c r="L1624" s="48" t="s">
        <v>80</v>
      </c>
      <c r="M1624" s="48" t="s">
        <v>81</v>
      </c>
      <c r="N1624" s="48" t="s">
        <v>249</v>
      </c>
      <c r="O1624" s="48" t="s">
        <v>250</v>
      </c>
      <c r="P1624" s="48" t="s">
        <v>285</v>
      </c>
      <c r="Q1624" s="48" t="s">
        <v>286</v>
      </c>
      <c r="R1624" s="48" t="s">
        <v>618</v>
      </c>
      <c r="S1624" s="48" t="s">
        <v>619</v>
      </c>
      <c r="T1624" s="48" t="s">
        <v>626</v>
      </c>
      <c r="U1624" s="48" t="s">
        <v>619</v>
      </c>
      <c r="V1624" s="52"/>
    </row>
    <row r="1625" spans="1:22" ht="15" thickBot="1">
      <c r="A1625" s="48" t="s">
        <v>2720</v>
      </c>
      <c r="B1625" s="48" t="s">
        <v>20</v>
      </c>
      <c r="C1625" s="48" t="s">
        <v>74</v>
      </c>
      <c r="D1625" s="49" t="s">
        <v>75</v>
      </c>
      <c r="E1625" s="53">
        <v>142412.79999999999</v>
      </c>
      <c r="F1625" s="48" t="s">
        <v>76</v>
      </c>
      <c r="G1625" s="48" t="s">
        <v>624</v>
      </c>
      <c r="H1625" s="48" t="s">
        <v>258</v>
      </c>
      <c r="I1625" s="48" t="s">
        <v>625</v>
      </c>
      <c r="J1625" s="51"/>
      <c r="K1625" s="51"/>
      <c r="L1625" s="48" t="s">
        <v>80</v>
      </c>
      <c r="M1625" s="48" t="s">
        <v>81</v>
      </c>
      <c r="N1625" s="48" t="s">
        <v>249</v>
      </c>
      <c r="O1625" s="48" t="s">
        <v>250</v>
      </c>
      <c r="P1625" s="48" t="s">
        <v>285</v>
      </c>
      <c r="Q1625" s="48" t="s">
        <v>286</v>
      </c>
      <c r="R1625" s="48" t="s">
        <v>618</v>
      </c>
      <c r="S1625" s="48" t="s">
        <v>619</v>
      </c>
      <c r="T1625" s="48" t="s">
        <v>626</v>
      </c>
      <c r="U1625" s="48" t="s">
        <v>619</v>
      </c>
      <c r="V1625" s="52"/>
    </row>
    <row r="1626" spans="1:22" ht="15" thickBot="1">
      <c r="A1626" s="48" t="s">
        <v>2721</v>
      </c>
      <c r="B1626" s="48" t="s">
        <v>20</v>
      </c>
      <c r="C1626" s="48" t="s">
        <v>74</v>
      </c>
      <c r="D1626" s="49" t="s">
        <v>75</v>
      </c>
      <c r="E1626" s="53">
        <v>20286.36</v>
      </c>
      <c r="F1626" s="48" t="s">
        <v>76</v>
      </c>
      <c r="G1626" s="48" t="s">
        <v>624</v>
      </c>
      <c r="H1626" s="48" t="s">
        <v>447</v>
      </c>
      <c r="I1626" s="48" t="s">
        <v>130</v>
      </c>
      <c r="J1626" s="51"/>
      <c r="K1626" s="51"/>
      <c r="L1626" s="48" t="s">
        <v>80</v>
      </c>
      <c r="M1626" s="48" t="s">
        <v>81</v>
      </c>
      <c r="N1626" s="48" t="s">
        <v>249</v>
      </c>
      <c r="O1626" s="48" t="s">
        <v>250</v>
      </c>
      <c r="P1626" s="48" t="s">
        <v>285</v>
      </c>
      <c r="Q1626" s="48" t="s">
        <v>286</v>
      </c>
      <c r="R1626" s="48" t="s">
        <v>618</v>
      </c>
      <c r="S1626" s="48" t="s">
        <v>619</v>
      </c>
      <c r="T1626" s="48" t="s">
        <v>626</v>
      </c>
      <c r="U1626" s="48" t="s">
        <v>619</v>
      </c>
      <c r="V1626" s="52"/>
    </row>
    <row r="1627" spans="1:22" ht="15" thickBot="1">
      <c r="A1627" s="48" t="s">
        <v>2722</v>
      </c>
      <c r="B1627" s="48" t="s">
        <v>20</v>
      </c>
      <c r="C1627" s="48" t="s">
        <v>74</v>
      </c>
      <c r="D1627" s="49" t="s">
        <v>75</v>
      </c>
      <c r="E1627" s="53">
        <v>121355.25</v>
      </c>
      <c r="F1627" s="48" t="s">
        <v>76</v>
      </c>
      <c r="G1627" s="48" t="s">
        <v>624</v>
      </c>
      <c r="H1627" s="48" t="s">
        <v>258</v>
      </c>
      <c r="I1627" s="48" t="s">
        <v>625</v>
      </c>
      <c r="J1627" s="51"/>
      <c r="K1627" s="51"/>
      <c r="L1627" s="48" t="s">
        <v>80</v>
      </c>
      <c r="M1627" s="48" t="s">
        <v>81</v>
      </c>
      <c r="N1627" s="48" t="s">
        <v>249</v>
      </c>
      <c r="O1627" s="48" t="s">
        <v>250</v>
      </c>
      <c r="P1627" s="48" t="s">
        <v>285</v>
      </c>
      <c r="Q1627" s="48" t="s">
        <v>286</v>
      </c>
      <c r="R1627" s="48" t="s">
        <v>618</v>
      </c>
      <c r="S1627" s="48" t="s">
        <v>619</v>
      </c>
      <c r="T1627" s="48" t="s">
        <v>626</v>
      </c>
      <c r="U1627" s="48" t="s">
        <v>619</v>
      </c>
      <c r="V1627" s="52"/>
    </row>
    <row r="1628" spans="1:22" ht="15" thickBot="1">
      <c r="A1628" s="48" t="s">
        <v>2723</v>
      </c>
      <c r="B1628" s="48" t="s">
        <v>20</v>
      </c>
      <c r="C1628" s="48" t="s">
        <v>74</v>
      </c>
      <c r="D1628" s="49" t="s">
        <v>75</v>
      </c>
      <c r="E1628" s="53">
        <v>154352.71</v>
      </c>
      <c r="F1628" s="48" t="s">
        <v>76</v>
      </c>
      <c r="G1628" s="48" t="s">
        <v>624</v>
      </c>
      <c r="H1628" s="48" t="s">
        <v>258</v>
      </c>
      <c r="I1628" s="48" t="s">
        <v>625</v>
      </c>
      <c r="J1628" s="51"/>
      <c r="K1628" s="51"/>
      <c r="L1628" s="48" t="s">
        <v>80</v>
      </c>
      <c r="M1628" s="48" t="s">
        <v>81</v>
      </c>
      <c r="N1628" s="48" t="s">
        <v>249</v>
      </c>
      <c r="O1628" s="48" t="s">
        <v>250</v>
      </c>
      <c r="P1628" s="48" t="s">
        <v>285</v>
      </c>
      <c r="Q1628" s="48" t="s">
        <v>286</v>
      </c>
      <c r="R1628" s="48" t="s">
        <v>618</v>
      </c>
      <c r="S1628" s="48" t="s">
        <v>619</v>
      </c>
      <c r="T1628" s="48" t="s">
        <v>626</v>
      </c>
      <c r="U1628" s="48" t="s">
        <v>619</v>
      </c>
      <c r="V1628" s="52"/>
    </row>
    <row r="1629" spans="1:22" ht="15" thickBot="1">
      <c r="A1629" s="48" t="s">
        <v>2724</v>
      </c>
      <c r="B1629" s="48" t="s">
        <v>20</v>
      </c>
      <c r="C1629" s="48" t="s">
        <v>74</v>
      </c>
      <c r="D1629" s="49" t="s">
        <v>75</v>
      </c>
      <c r="E1629" s="53">
        <v>109941.88</v>
      </c>
      <c r="F1629" s="48" t="s">
        <v>76</v>
      </c>
      <c r="G1629" s="48" t="s">
        <v>631</v>
      </c>
      <c r="H1629" s="48" t="s">
        <v>258</v>
      </c>
      <c r="I1629" s="48" t="s">
        <v>638</v>
      </c>
      <c r="J1629" s="51"/>
      <c r="K1629" s="51"/>
      <c r="L1629" s="48" t="s">
        <v>80</v>
      </c>
      <c r="M1629" s="48" t="s">
        <v>81</v>
      </c>
      <c r="N1629" s="48" t="s">
        <v>249</v>
      </c>
      <c r="O1629" s="48" t="s">
        <v>250</v>
      </c>
      <c r="P1629" s="48" t="s">
        <v>285</v>
      </c>
      <c r="Q1629" s="48" t="s">
        <v>286</v>
      </c>
      <c r="R1629" s="48" t="s">
        <v>633</v>
      </c>
      <c r="S1629" s="48" t="s">
        <v>634</v>
      </c>
      <c r="T1629" s="48" t="s">
        <v>635</v>
      </c>
      <c r="U1629" s="48" t="s">
        <v>636</v>
      </c>
      <c r="V1629" s="52"/>
    </row>
    <row r="1630" spans="1:22" ht="15" thickBot="1">
      <c r="A1630" s="48" t="s">
        <v>2725</v>
      </c>
      <c r="B1630" s="48" t="s">
        <v>20</v>
      </c>
      <c r="C1630" s="48" t="s">
        <v>74</v>
      </c>
      <c r="D1630" s="49" t="s">
        <v>75</v>
      </c>
      <c r="E1630" s="53">
        <v>119806.94</v>
      </c>
      <c r="F1630" s="48" t="s">
        <v>76</v>
      </c>
      <c r="G1630" s="48" t="s">
        <v>631</v>
      </c>
      <c r="H1630" s="48" t="s">
        <v>258</v>
      </c>
      <c r="I1630" s="48" t="s">
        <v>638</v>
      </c>
      <c r="J1630" s="51"/>
      <c r="K1630" s="51"/>
      <c r="L1630" s="48" t="s">
        <v>80</v>
      </c>
      <c r="M1630" s="48" t="s">
        <v>81</v>
      </c>
      <c r="N1630" s="48" t="s">
        <v>249</v>
      </c>
      <c r="O1630" s="48" t="s">
        <v>250</v>
      </c>
      <c r="P1630" s="48" t="s">
        <v>285</v>
      </c>
      <c r="Q1630" s="48" t="s">
        <v>286</v>
      </c>
      <c r="R1630" s="48" t="s">
        <v>633</v>
      </c>
      <c r="S1630" s="48" t="s">
        <v>634</v>
      </c>
      <c r="T1630" s="48" t="s">
        <v>635</v>
      </c>
      <c r="U1630" s="48" t="s">
        <v>636</v>
      </c>
      <c r="V1630" s="52"/>
    </row>
    <row r="1631" spans="1:22" ht="15" thickBot="1">
      <c r="A1631" s="48" t="s">
        <v>2726</v>
      </c>
      <c r="B1631" s="48" t="s">
        <v>20</v>
      </c>
      <c r="C1631" s="48" t="s">
        <v>74</v>
      </c>
      <c r="D1631" s="49" t="s">
        <v>75</v>
      </c>
      <c r="E1631" s="50">
        <v>0</v>
      </c>
      <c r="F1631" s="48" t="s">
        <v>76</v>
      </c>
      <c r="G1631" s="48" t="s">
        <v>631</v>
      </c>
      <c r="H1631" s="48" t="s">
        <v>258</v>
      </c>
      <c r="I1631" s="48" t="s">
        <v>1683</v>
      </c>
      <c r="J1631" s="51"/>
      <c r="K1631" s="51"/>
      <c r="L1631" s="48" t="s">
        <v>80</v>
      </c>
      <c r="M1631" s="48" t="s">
        <v>81</v>
      </c>
      <c r="N1631" s="48" t="s">
        <v>249</v>
      </c>
      <c r="O1631" s="48" t="s">
        <v>250</v>
      </c>
      <c r="P1631" s="48" t="s">
        <v>285</v>
      </c>
      <c r="Q1631" s="48" t="s">
        <v>286</v>
      </c>
      <c r="R1631" s="48" t="s">
        <v>633</v>
      </c>
      <c r="S1631" s="48" t="s">
        <v>634</v>
      </c>
      <c r="T1631" s="48" t="s">
        <v>635</v>
      </c>
      <c r="U1631" s="48" t="s">
        <v>636</v>
      </c>
      <c r="V1631" s="52"/>
    </row>
    <row r="1632" spans="1:22" ht="15" thickBot="1">
      <c r="A1632" s="48" t="s">
        <v>2727</v>
      </c>
      <c r="B1632" s="48" t="s">
        <v>20</v>
      </c>
      <c r="C1632" s="48" t="s">
        <v>74</v>
      </c>
      <c r="D1632" s="49" t="s">
        <v>75</v>
      </c>
      <c r="E1632" s="50">
        <v>0</v>
      </c>
      <c r="F1632" s="48" t="s">
        <v>76</v>
      </c>
      <c r="G1632" s="48" t="s">
        <v>631</v>
      </c>
      <c r="H1632" s="48" t="s">
        <v>78</v>
      </c>
      <c r="I1632" s="48" t="s">
        <v>130</v>
      </c>
      <c r="J1632" s="51"/>
      <c r="K1632" s="51"/>
      <c r="L1632" s="48" t="s">
        <v>80</v>
      </c>
      <c r="M1632" s="48" t="s">
        <v>81</v>
      </c>
      <c r="N1632" s="48" t="s">
        <v>249</v>
      </c>
      <c r="O1632" s="48" t="s">
        <v>250</v>
      </c>
      <c r="P1632" s="48" t="s">
        <v>285</v>
      </c>
      <c r="Q1632" s="48" t="s">
        <v>286</v>
      </c>
      <c r="R1632" s="48" t="s">
        <v>633</v>
      </c>
      <c r="S1632" s="48" t="s">
        <v>634</v>
      </c>
      <c r="T1632" s="48" t="s">
        <v>635</v>
      </c>
      <c r="U1632" s="48" t="s">
        <v>636</v>
      </c>
      <c r="V1632" s="52"/>
    </row>
    <row r="1633" spans="1:22" ht="15" thickBot="1">
      <c r="A1633" s="48" t="s">
        <v>641</v>
      </c>
      <c r="B1633" s="48" t="s">
        <v>20</v>
      </c>
      <c r="C1633" s="48" t="s">
        <v>74</v>
      </c>
      <c r="D1633" s="49" t="s">
        <v>75</v>
      </c>
      <c r="E1633" s="53">
        <v>154352.71</v>
      </c>
      <c r="F1633" s="48" t="s">
        <v>76</v>
      </c>
      <c r="G1633" s="48" t="s">
        <v>631</v>
      </c>
      <c r="H1633" s="48" t="s">
        <v>258</v>
      </c>
      <c r="I1633" s="48" t="s">
        <v>638</v>
      </c>
      <c r="J1633" s="51"/>
      <c r="K1633" s="51"/>
      <c r="L1633" s="48" t="s">
        <v>80</v>
      </c>
      <c r="M1633" s="48" t="s">
        <v>81</v>
      </c>
      <c r="N1633" s="48" t="s">
        <v>249</v>
      </c>
      <c r="O1633" s="48" t="s">
        <v>250</v>
      </c>
      <c r="P1633" s="48" t="s">
        <v>285</v>
      </c>
      <c r="Q1633" s="48" t="s">
        <v>286</v>
      </c>
      <c r="R1633" s="48" t="s">
        <v>633</v>
      </c>
      <c r="S1633" s="48" t="s">
        <v>634</v>
      </c>
      <c r="T1633" s="48" t="s">
        <v>635</v>
      </c>
      <c r="U1633" s="48" t="s">
        <v>636</v>
      </c>
      <c r="V1633" s="52"/>
    </row>
    <row r="1634" spans="1:22" ht="15" thickBot="1">
      <c r="A1634" s="48" t="s">
        <v>2728</v>
      </c>
      <c r="B1634" s="48" t="s">
        <v>20</v>
      </c>
      <c r="C1634" s="48" t="s">
        <v>74</v>
      </c>
      <c r="D1634" s="49" t="s">
        <v>75</v>
      </c>
      <c r="E1634" s="53">
        <v>57378.82</v>
      </c>
      <c r="F1634" s="48" t="s">
        <v>76</v>
      </c>
      <c r="G1634" s="48" t="s">
        <v>631</v>
      </c>
      <c r="H1634" s="48" t="s">
        <v>95</v>
      </c>
      <c r="I1634" s="48" t="s">
        <v>130</v>
      </c>
      <c r="J1634" s="51"/>
      <c r="K1634" s="51"/>
      <c r="L1634" s="48" t="s">
        <v>80</v>
      </c>
      <c r="M1634" s="48" t="s">
        <v>81</v>
      </c>
      <c r="N1634" s="48" t="s">
        <v>249</v>
      </c>
      <c r="O1634" s="48" t="s">
        <v>250</v>
      </c>
      <c r="P1634" s="48" t="s">
        <v>285</v>
      </c>
      <c r="Q1634" s="48" t="s">
        <v>286</v>
      </c>
      <c r="R1634" s="48" t="s">
        <v>633</v>
      </c>
      <c r="S1634" s="48" t="s">
        <v>634</v>
      </c>
      <c r="T1634" s="48" t="s">
        <v>635</v>
      </c>
      <c r="U1634" s="48" t="s">
        <v>636</v>
      </c>
      <c r="V1634" s="52"/>
    </row>
    <row r="1635" spans="1:22" ht="15" thickBot="1">
      <c r="A1635" s="48" t="s">
        <v>2729</v>
      </c>
      <c r="B1635" s="48" t="s">
        <v>20</v>
      </c>
      <c r="C1635" s="48" t="s">
        <v>74</v>
      </c>
      <c r="D1635" s="49" t="s">
        <v>75</v>
      </c>
      <c r="E1635" s="53">
        <v>154352.71</v>
      </c>
      <c r="F1635" s="48" t="s">
        <v>76</v>
      </c>
      <c r="G1635" s="48" t="s">
        <v>631</v>
      </c>
      <c r="H1635" s="48" t="s">
        <v>258</v>
      </c>
      <c r="I1635" s="48" t="s">
        <v>638</v>
      </c>
      <c r="J1635" s="51"/>
      <c r="K1635" s="51"/>
      <c r="L1635" s="48" t="s">
        <v>80</v>
      </c>
      <c r="M1635" s="48" t="s">
        <v>81</v>
      </c>
      <c r="N1635" s="48" t="s">
        <v>249</v>
      </c>
      <c r="O1635" s="48" t="s">
        <v>250</v>
      </c>
      <c r="P1635" s="48" t="s">
        <v>285</v>
      </c>
      <c r="Q1635" s="48" t="s">
        <v>286</v>
      </c>
      <c r="R1635" s="48" t="s">
        <v>633</v>
      </c>
      <c r="S1635" s="48" t="s">
        <v>634</v>
      </c>
      <c r="T1635" s="48" t="s">
        <v>635</v>
      </c>
      <c r="U1635" s="48" t="s">
        <v>636</v>
      </c>
      <c r="V1635" s="52"/>
    </row>
    <row r="1636" spans="1:22" ht="15" thickBot="1">
      <c r="A1636" s="48" t="s">
        <v>2730</v>
      </c>
      <c r="B1636" s="48" t="s">
        <v>20</v>
      </c>
      <c r="C1636" s="48" t="s">
        <v>74</v>
      </c>
      <c r="D1636" s="49" t="s">
        <v>75</v>
      </c>
      <c r="E1636" s="50">
        <v>0</v>
      </c>
      <c r="F1636" s="48" t="s">
        <v>76</v>
      </c>
      <c r="G1636" s="48" t="s">
        <v>1696</v>
      </c>
      <c r="H1636" s="48" t="s">
        <v>258</v>
      </c>
      <c r="I1636" s="48" t="s">
        <v>1697</v>
      </c>
      <c r="J1636" s="51"/>
      <c r="K1636" s="51"/>
      <c r="L1636" s="48" t="s">
        <v>80</v>
      </c>
      <c r="M1636" s="48" t="s">
        <v>81</v>
      </c>
      <c r="N1636" s="48" t="s">
        <v>249</v>
      </c>
      <c r="O1636" s="48" t="s">
        <v>250</v>
      </c>
      <c r="P1636" s="48" t="s">
        <v>285</v>
      </c>
      <c r="Q1636" s="48" t="s">
        <v>286</v>
      </c>
      <c r="R1636" s="48" t="s">
        <v>633</v>
      </c>
      <c r="S1636" s="48" t="s">
        <v>634</v>
      </c>
      <c r="T1636" s="48" t="s">
        <v>1698</v>
      </c>
      <c r="U1636" s="48" t="s">
        <v>1699</v>
      </c>
      <c r="V1636" s="52"/>
    </row>
    <row r="1637" spans="1:22" ht="15" thickBot="1">
      <c r="A1637" s="48" t="s">
        <v>2731</v>
      </c>
      <c r="B1637" s="48" t="s">
        <v>20</v>
      </c>
      <c r="C1637" s="48" t="s">
        <v>74</v>
      </c>
      <c r="D1637" s="49" t="s">
        <v>75</v>
      </c>
      <c r="E1637" s="50">
        <v>0</v>
      </c>
      <c r="F1637" s="48" t="s">
        <v>652</v>
      </c>
      <c r="G1637" s="48" t="s">
        <v>653</v>
      </c>
      <c r="H1637" s="48" t="s">
        <v>95</v>
      </c>
      <c r="I1637" s="48" t="s">
        <v>130</v>
      </c>
      <c r="J1637" s="51"/>
      <c r="K1637" s="51"/>
      <c r="L1637" s="48" t="s">
        <v>80</v>
      </c>
      <c r="M1637" s="48" t="s">
        <v>81</v>
      </c>
      <c r="N1637" s="48" t="s">
        <v>249</v>
      </c>
      <c r="O1637" s="48" t="s">
        <v>250</v>
      </c>
      <c r="P1637" s="48" t="s">
        <v>285</v>
      </c>
      <c r="Q1637" s="48" t="s">
        <v>286</v>
      </c>
      <c r="R1637" s="48" t="s">
        <v>654</v>
      </c>
      <c r="S1637" s="48" t="s">
        <v>655</v>
      </c>
      <c r="T1637" s="48" t="s">
        <v>656</v>
      </c>
      <c r="U1637" s="48" t="s">
        <v>657</v>
      </c>
      <c r="V1637" s="52"/>
    </row>
    <row r="1638" spans="1:22" ht="15" thickBot="1">
      <c r="A1638" s="48" t="s">
        <v>2732</v>
      </c>
      <c r="B1638" s="48" t="s">
        <v>20</v>
      </c>
      <c r="C1638" s="48" t="s">
        <v>74</v>
      </c>
      <c r="D1638" s="49" t="s">
        <v>75</v>
      </c>
      <c r="E1638" s="50">
        <v>0</v>
      </c>
      <c r="F1638" s="48" t="s">
        <v>652</v>
      </c>
      <c r="G1638" s="48" t="s">
        <v>653</v>
      </c>
      <c r="H1638" s="48" t="s">
        <v>95</v>
      </c>
      <c r="I1638" s="48" t="s">
        <v>130</v>
      </c>
      <c r="J1638" s="51"/>
      <c r="K1638" s="51"/>
      <c r="L1638" s="48" t="s">
        <v>80</v>
      </c>
      <c r="M1638" s="48" t="s">
        <v>81</v>
      </c>
      <c r="N1638" s="48" t="s">
        <v>249</v>
      </c>
      <c r="O1638" s="48" t="s">
        <v>250</v>
      </c>
      <c r="P1638" s="48" t="s">
        <v>285</v>
      </c>
      <c r="Q1638" s="48" t="s">
        <v>286</v>
      </c>
      <c r="R1638" s="48" t="s">
        <v>654</v>
      </c>
      <c r="S1638" s="48" t="s">
        <v>655</v>
      </c>
      <c r="T1638" s="48" t="s">
        <v>656</v>
      </c>
      <c r="U1638" s="48" t="s">
        <v>657</v>
      </c>
      <c r="V1638" s="52"/>
    </row>
    <row r="1639" spans="1:22" ht="15" thickBot="1">
      <c r="A1639" s="48" t="s">
        <v>2733</v>
      </c>
      <c r="B1639" s="48" t="s">
        <v>20</v>
      </c>
      <c r="C1639" s="48" t="s">
        <v>74</v>
      </c>
      <c r="D1639" s="49" t="s">
        <v>75</v>
      </c>
      <c r="E1639" s="50">
        <v>0</v>
      </c>
      <c r="F1639" s="48" t="s">
        <v>76</v>
      </c>
      <c r="G1639" s="48" t="s">
        <v>665</v>
      </c>
      <c r="H1639" s="48" t="s">
        <v>258</v>
      </c>
      <c r="I1639" s="48" t="s">
        <v>666</v>
      </c>
      <c r="J1639" s="51"/>
      <c r="K1639" s="51"/>
      <c r="L1639" s="48" t="s">
        <v>80</v>
      </c>
      <c r="M1639" s="48" t="s">
        <v>81</v>
      </c>
      <c r="N1639" s="48" t="s">
        <v>249</v>
      </c>
      <c r="O1639" s="48" t="s">
        <v>250</v>
      </c>
      <c r="P1639" s="48" t="s">
        <v>285</v>
      </c>
      <c r="Q1639" s="48" t="s">
        <v>286</v>
      </c>
      <c r="R1639" s="48" t="s">
        <v>660</v>
      </c>
      <c r="S1639" s="48" t="s">
        <v>661</v>
      </c>
      <c r="T1639" s="48" t="s">
        <v>667</v>
      </c>
      <c r="U1639" s="48" t="s">
        <v>668</v>
      </c>
      <c r="V1639" s="52"/>
    </row>
    <row r="1640" spans="1:22" ht="15" thickBot="1">
      <c r="A1640" s="48" t="s">
        <v>2734</v>
      </c>
      <c r="B1640" s="48" t="s">
        <v>20</v>
      </c>
      <c r="C1640" s="48" t="s">
        <v>74</v>
      </c>
      <c r="D1640" s="49" t="s">
        <v>75</v>
      </c>
      <c r="E1640" s="53">
        <v>102091.96</v>
      </c>
      <c r="F1640" s="48" t="s">
        <v>76</v>
      </c>
      <c r="G1640" s="48" t="s">
        <v>670</v>
      </c>
      <c r="H1640" s="48" t="s">
        <v>258</v>
      </c>
      <c r="I1640" s="48" t="s">
        <v>2735</v>
      </c>
      <c r="J1640" s="51"/>
      <c r="K1640" s="51"/>
      <c r="L1640" s="48" t="s">
        <v>80</v>
      </c>
      <c r="M1640" s="48" t="s">
        <v>81</v>
      </c>
      <c r="N1640" s="48" t="s">
        <v>249</v>
      </c>
      <c r="O1640" s="48" t="s">
        <v>250</v>
      </c>
      <c r="P1640" s="48" t="s">
        <v>285</v>
      </c>
      <c r="Q1640" s="48" t="s">
        <v>286</v>
      </c>
      <c r="R1640" s="48" t="s">
        <v>660</v>
      </c>
      <c r="S1640" s="48" t="s">
        <v>661</v>
      </c>
      <c r="T1640" s="48" t="s">
        <v>672</v>
      </c>
      <c r="U1640" s="48" t="s">
        <v>673</v>
      </c>
      <c r="V1640" s="52"/>
    </row>
    <row r="1641" spans="1:22" ht="15" thickBot="1">
      <c r="A1641" s="48" t="s">
        <v>2736</v>
      </c>
      <c r="B1641" s="48" t="s">
        <v>20</v>
      </c>
      <c r="C1641" s="48" t="s">
        <v>74</v>
      </c>
      <c r="D1641" s="49" t="s">
        <v>75</v>
      </c>
      <c r="E1641" s="50">
        <v>0</v>
      </c>
      <c r="F1641" s="48" t="s">
        <v>76</v>
      </c>
      <c r="G1641" s="48" t="s">
        <v>675</v>
      </c>
      <c r="H1641" s="48" t="s">
        <v>301</v>
      </c>
      <c r="I1641" s="48" t="s">
        <v>666</v>
      </c>
      <c r="J1641" s="51"/>
      <c r="K1641" s="51"/>
      <c r="L1641" s="48" t="s">
        <v>80</v>
      </c>
      <c r="M1641" s="48" t="s">
        <v>81</v>
      </c>
      <c r="N1641" s="48" t="s">
        <v>249</v>
      </c>
      <c r="O1641" s="48" t="s">
        <v>250</v>
      </c>
      <c r="P1641" s="48" t="s">
        <v>285</v>
      </c>
      <c r="Q1641" s="48" t="s">
        <v>286</v>
      </c>
      <c r="R1641" s="48" t="s">
        <v>660</v>
      </c>
      <c r="S1641" s="48" t="s">
        <v>661</v>
      </c>
      <c r="T1641" s="48" t="s">
        <v>672</v>
      </c>
      <c r="U1641" s="48" t="s">
        <v>673</v>
      </c>
      <c r="V1641" s="52"/>
    </row>
    <row r="1642" spans="1:22" ht="15" thickBot="1">
      <c r="A1642" s="48" t="s">
        <v>2737</v>
      </c>
      <c r="B1642" s="48" t="s">
        <v>20</v>
      </c>
      <c r="C1642" s="48" t="s">
        <v>74</v>
      </c>
      <c r="D1642" s="49" t="s">
        <v>75</v>
      </c>
      <c r="E1642" s="53">
        <v>125872.17</v>
      </c>
      <c r="F1642" s="48" t="s">
        <v>76</v>
      </c>
      <c r="G1642" s="48" t="s">
        <v>679</v>
      </c>
      <c r="H1642" s="48" t="s">
        <v>258</v>
      </c>
      <c r="I1642" s="48" t="s">
        <v>680</v>
      </c>
      <c r="J1642" s="51"/>
      <c r="K1642" s="51"/>
      <c r="L1642" s="48" t="s">
        <v>80</v>
      </c>
      <c r="M1642" s="48" t="s">
        <v>81</v>
      </c>
      <c r="N1642" s="48" t="s">
        <v>249</v>
      </c>
      <c r="O1642" s="48" t="s">
        <v>250</v>
      </c>
      <c r="P1642" s="48" t="s">
        <v>285</v>
      </c>
      <c r="Q1642" s="48" t="s">
        <v>286</v>
      </c>
      <c r="R1642" s="48" t="s">
        <v>660</v>
      </c>
      <c r="S1642" s="48" t="s">
        <v>661</v>
      </c>
      <c r="T1642" s="48" t="s">
        <v>681</v>
      </c>
      <c r="U1642" s="48" t="s">
        <v>682</v>
      </c>
      <c r="V1642" s="52"/>
    </row>
    <row r="1643" spans="1:22" ht="15" thickBot="1">
      <c r="A1643" s="48" t="s">
        <v>2738</v>
      </c>
      <c r="B1643" s="48" t="s">
        <v>20</v>
      </c>
      <c r="C1643" s="48" t="s">
        <v>74</v>
      </c>
      <c r="D1643" s="49" t="s">
        <v>75</v>
      </c>
      <c r="E1643" s="50">
        <v>0</v>
      </c>
      <c r="F1643" s="48" t="s">
        <v>76</v>
      </c>
      <c r="G1643" s="48" t="s">
        <v>679</v>
      </c>
      <c r="H1643" s="48" t="s">
        <v>258</v>
      </c>
      <c r="I1643" s="48" t="s">
        <v>680</v>
      </c>
      <c r="J1643" s="51"/>
      <c r="K1643" s="51"/>
      <c r="L1643" s="48" t="s">
        <v>80</v>
      </c>
      <c r="M1643" s="48" t="s">
        <v>81</v>
      </c>
      <c r="N1643" s="48" t="s">
        <v>249</v>
      </c>
      <c r="O1643" s="48" t="s">
        <v>250</v>
      </c>
      <c r="P1643" s="48" t="s">
        <v>285</v>
      </c>
      <c r="Q1643" s="48" t="s">
        <v>286</v>
      </c>
      <c r="R1643" s="48" t="s">
        <v>660</v>
      </c>
      <c r="S1643" s="48" t="s">
        <v>661</v>
      </c>
      <c r="T1643" s="48" t="s">
        <v>681</v>
      </c>
      <c r="U1643" s="48" t="s">
        <v>682</v>
      </c>
      <c r="V1643" s="52"/>
    </row>
    <row r="1644" spans="1:22" ht="15" thickBot="1">
      <c r="A1644" s="48" t="s">
        <v>2739</v>
      </c>
      <c r="B1644" s="48" t="s">
        <v>20</v>
      </c>
      <c r="C1644" s="48" t="s">
        <v>74</v>
      </c>
      <c r="D1644" s="49" t="s">
        <v>75</v>
      </c>
      <c r="E1644" s="53">
        <v>127498.86</v>
      </c>
      <c r="F1644" s="48" t="s">
        <v>76</v>
      </c>
      <c r="G1644" s="48" t="s">
        <v>685</v>
      </c>
      <c r="H1644" s="48" t="s">
        <v>258</v>
      </c>
      <c r="I1644" s="48" t="s">
        <v>692</v>
      </c>
      <c r="J1644" s="51"/>
      <c r="K1644" s="51"/>
      <c r="L1644" s="48" t="s">
        <v>80</v>
      </c>
      <c r="M1644" s="48" t="s">
        <v>81</v>
      </c>
      <c r="N1644" s="48" t="s">
        <v>249</v>
      </c>
      <c r="O1644" s="48" t="s">
        <v>250</v>
      </c>
      <c r="P1644" s="48" t="s">
        <v>285</v>
      </c>
      <c r="Q1644" s="48" t="s">
        <v>286</v>
      </c>
      <c r="R1644" s="48" t="s">
        <v>687</v>
      </c>
      <c r="S1644" s="48" t="s">
        <v>688</v>
      </c>
      <c r="T1644" s="48" t="s">
        <v>689</v>
      </c>
      <c r="U1644" s="48" t="s">
        <v>690</v>
      </c>
      <c r="V1644" s="52"/>
    </row>
    <row r="1645" spans="1:22" ht="15" thickBot="1">
      <c r="A1645" s="48" t="s">
        <v>2740</v>
      </c>
      <c r="B1645" s="48" t="s">
        <v>20</v>
      </c>
      <c r="C1645" s="48" t="s">
        <v>74</v>
      </c>
      <c r="D1645" s="49" t="s">
        <v>75</v>
      </c>
      <c r="E1645" s="53">
        <v>54097.93</v>
      </c>
      <c r="F1645" s="48" t="s">
        <v>76</v>
      </c>
      <c r="G1645" s="48" t="s">
        <v>685</v>
      </c>
      <c r="H1645" s="48" t="s">
        <v>95</v>
      </c>
      <c r="I1645" s="48" t="s">
        <v>130</v>
      </c>
      <c r="J1645" s="51"/>
      <c r="K1645" s="51"/>
      <c r="L1645" s="48" t="s">
        <v>80</v>
      </c>
      <c r="M1645" s="48" t="s">
        <v>81</v>
      </c>
      <c r="N1645" s="48" t="s">
        <v>249</v>
      </c>
      <c r="O1645" s="48" t="s">
        <v>250</v>
      </c>
      <c r="P1645" s="48" t="s">
        <v>285</v>
      </c>
      <c r="Q1645" s="48" t="s">
        <v>286</v>
      </c>
      <c r="R1645" s="48" t="s">
        <v>687</v>
      </c>
      <c r="S1645" s="48" t="s">
        <v>688</v>
      </c>
      <c r="T1645" s="48" t="s">
        <v>689</v>
      </c>
      <c r="U1645" s="48" t="s">
        <v>690</v>
      </c>
      <c r="V1645" s="52"/>
    </row>
    <row r="1646" spans="1:22" ht="15" thickBot="1">
      <c r="A1646" s="48" t="s">
        <v>2741</v>
      </c>
      <c r="B1646" s="48" t="s">
        <v>20</v>
      </c>
      <c r="C1646" s="48" t="s">
        <v>74</v>
      </c>
      <c r="D1646" s="49" t="s">
        <v>75</v>
      </c>
      <c r="E1646" s="53">
        <v>132244.45000000001</v>
      </c>
      <c r="F1646" s="48" t="s">
        <v>76</v>
      </c>
      <c r="G1646" s="48" t="s">
        <v>697</v>
      </c>
      <c r="H1646" s="48" t="s">
        <v>258</v>
      </c>
      <c r="I1646" s="48" t="s">
        <v>698</v>
      </c>
      <c r="J1646" s="51"/>
      <c r="K1646" s="51"/>
      <c r="L1646" s="48" t="s">
        <v>80</v>
      </c>
      <c r="M1646" s="48" t="s">
        <v>81</v>
      </c>
      <c r="N1646" s="48" t="s">
        <v>249</v>
      </c>
      <c r="O1646" s="48" t="s">
        <v>250</v>
      </c>
      <c r="P1646" s="48" t="s">
        <v>285</v>
      </c>
      <c r="Q1646" s="48" t="s">
        <v>286</v>
      </c>
      <c r="R1646" s="48" t="s">
        <v>687</v>
      </c>
      <c r="S1646" s="48" t="s">
        <v>688</v>
      </c>
      <c r="T1646" s="48" t="s">
        <v>699</v>
      </c>
      <c r="U1646" s="48" t="s">
        <v>661</v>
      </c>
      <c r="V1646" s="52"/>
    </row>
    <row r="1647" spans="1:22" ht="15" thickBot="1">
      <c r="A1647" s="48" t="s">
        <v>2742</v>
      </c>
      <c r="B1647" s="48" t="s">
        <v>20</v>
      </c>
      <c r="C1647" s="48" t="s">
        <v>74</v>
      </c>
      <c r="D1647" s="49" t="s">
        <v>75</v>
      </c>
      <c r="E1647" s="53">
        <v>98116.29</v>
      </c>
      <c r="F1647" s="48" t="s">
        <v>76</v>
      </c>
      <c r="G1647" s="48" t="s">
        <v>697</v>
      </c>
      <c r="H1647" s="48" t="s">
        <v>113</v>
      </c>
      <c r="I1647" s="48" t="s">
        <v>130</v>
      </c>
      <c r="J1647" s="51"/>
      <c r="K1647" s="51"/>
      <c r="L1647" s="48" t="s">
        <v>80</v>
      </c>
      <c r="M1647" s="48" t="s">
        <v>81</v>
      </c>
      <c r="N1647" s="48" t="s">
        <v>249</v>
      </c>
      <c r="O1647" s="48" t="s">
        <v>250</v>
      </c>
      <c r="P1647" s="48" t="s">
        <v>285</v>
      </c>
      <c r="Q1647" s="48" t="s">
        <v>286</v>
      </c>
      <c r="R1647" s="48" t="s">
        <v>687</v>
      </c>
      <c r="S1647" s="48" t="s">
        <v>688</v>
      </c>
      <c r="T1647" s="48" t="s">
        <v>699</v>
      </c>
      <c r="U1647" s="48" t="s">
        <v>661</v>
      </c>
      <c r="V1647" s="52"/>
    </row>
    <row r="1648" spans="1:22" ht="15" thickBot="1">
      <c r="A1648" s="48" t="s">
        <v>2743</v>
      </c>
      <c r="B1648" s="48" t="s">
        <v>20</v>
      </c>
      <c r="C1648" s="48" t="s">
        <v>74</v>
      </c>
      <c r="D1648" s="49" t="s">
        <v>75</v>
      </c>
      <c r="E1648" s="53">
        <v>52595.89</v>
      </c>
      <c r="F1648" s="48" t="s">
        <v>76</v>
      </c>
      <c r="G1648" s="48" t="s">
        <v>702</v>
      </c>
      <c r="H1648" s="48" t="s">
        <v>95</v>
      </c>
      <c r="I1648" s="48" t="s">
        <v>704</v>
      </c>
      <c r="J1648" s="51"/>
      <c r="K1648" s="51"/>
      <c r="L1648" s="48" t="s">
        <v>80</v>
      </c>
      <c r="M1648" s="48" t="s">
        <v>81</v>
      </c>
      <c r="N1648" s="48" t="s">
        <v>249</v>
      </c>
      <c r="O1648" s="48" t="s">
        <v>250</v>
      </c>
      <c r="P1648" s="48" t="s">
        <v>285</v>
      </c>
      <c r="Q1648" s="48" t="s">
        <v>286</v>
      </c>
      <c r="R1648" s="48" t="s">
        <v>687</v>
      </c>
      <c r="S1648" s="48" t="s">
        <v>688</v>
      </c>
      <c r="T1648" s="48" t="s">
        <v>705</v>
      </c>
      <c r="U1648" s="48" t="s">
        <v>706</v>
      </c>
      <c r="V1648" s="52"/>
    </row>
    <row r="1649" spans="1:22" ht="15" thickBot="1">
      <c r="A1649" s="48" t="s">
        <v>1709</v>
      </c>
      <c r="B1649" s="48" t="s">
        <v>20</v>
      </c>
      <c r="C1649" s="48" t="s">
        <v>74</v>
      </c>
      <c r="D1649" s="49" t="s">
        <v>75</v>
      </c>
      <c r="E1649" s="53">
        <v>5325.03</v>
      </c>
      <c r="F1649" s="48" t="s">
        <v>76</v>
      </c>
      <c r="G1649" s="48" t="s">
        <v>715</v>
      </c>
      <c r="H1649" s="48" t="s">
        <v>95</v>
      </c>
      <c r="I1649" s="48" t="s">
        <v>248</v>
      </c>
      <c r="J1649" s="51"/>
      <c r="K1649" s="51"/>
      <c r="L1649" s="48" t="s">
        <v>80</v>
      </c>
      <c r="M1649" s="48" t="s">
        <v>81</v>
      </c>
      <c r="N1649" s="48" t="s">
        <v>249</v>
      </c>
      <c r="O1649" s="48" t="s">
        <v>250</v>
      </c>
      <c r="P1649" s="48" t="s">
        <v>717</v>
      </c>
      <c r="Q1649" s="48" t="s">
        <v>718</v>
      </c>
      <c r="R1649" s="48" t="s">
        <v>719</v>
      </c>
      <c r="S1649" s="48" t="s">
        <v>720</v>
      </c>
      <c r="T1649" s="48" t="s">
        <v>721</v>
      </c>
      <c r="U1649" s="48" t="s">
        <v>720</v>
      </c>
      <c r="V1649" s="52"/>
    </row>
    <row r="1650" spans="1:22" ht="15" thickBot="1">
      <c r="A1650" s="48" t="s">
        <v>2251</v>
      </c>
      <c r="B1650" s="48" t="s">
        <v>20</v>
      </c>
      <c r="C1650" s="48" t="s">
        <v>74</v>
      </c>
      <c r="D1650" s="49" t="s">
        <v>75</v>
      </c>
      <c r="E1650" s="53">
        <v>5461.4</v>
      </c>
      <c r="F1650" s="48" t="s">
        <v>76</v>
      </c>
      <c r="G1650" s="48" t="s">
        <v>715</v>
      </c>
      <c r="H1650" s="48" t="s">
        <v>95</v>
      </c>
      <c r="I1650" s="48" t="s">
        <v>248</v>
      </c>
      <c r="J1650" s="51"/>
      <c r="K1650" s="51"/>
      <c r="L1650" s="48" t="s">
        <v>80</v>
      </c>
      <c r="M1650" s="48" t="s">
        <v>81</v>
      </c>
      <c r="N1650" s="48" t="s">
        <v>249</v>
      </c>
      <c r="O1650" s="48" t="s">
        <v>250</v>
      </c>
      <c r="P1650" s="48" t="s">
        <v>717</v>
      </c>
      <c r="Q1650" s="48" t="s">
        <v>718</v>
      </c>
      <c r="R1650" s="48" t="s">
        <v>719</v>
      </c>
      <c r="S1650" s="48" t="s">
        <v>720</v>
      </c>
      <c r="T1650" s="48" t="s">
        <v>721</v>
      </c>
      <c r="U1650" s="48" t="s">
        <v>720</v>
      </c>
      <c r="V1650" s="52"/>
    </row>
    <row r="1651" spans="1:22" ht="15" thickBot="1">
      <c r="A1651" s="48" t="s">
        <v>1711</v>
      </c>
      <c r="B1651" s="48" t="s">
        <v>20</v>
      </c>
      <c r="C1651" s="48" t="s">
        <v>74</v>
      </c>
      <c r="D1651" s="49" t="s">
        <v>75</v>
      </c>
      <c r="E1651" s="53">
        <v>5458.16</v>
      </c>
      <c r="F1651" s="48" t="s">
        <v>724</v>
      </c>
      <c r="G1651" s="48" t="s">
        <v>715</v>
      </c>
      <c r="H1651" s="48" t="s">
        <v>95</v>
      </c>
      <c r="I1651" s="48" t="s">
        <v>725</v>
      </c>
      <c r="J1651" s="51"/>
      <c r="K1651" s="51"/>
      <c r="L1651" s="48" t="s">
        <v>80</v>
      </c>
      <c r="M1651" s="48" t="s">
        <v>81</v>
      </c>
      <c r="N1651" s="48" t="s">
        <v>249</v>
      </c>
      <c r="O1651" s="48" t="s">
        <v>250</v>
      </c>
      <c r="P1651" s="48" t="s">
        <v>717</v>
      </c>
      <c r="Q1651" s="48" t="s">
        <v>718</v>
      </c>
      <c r="R1651" s="48" t="s">
        <v>719</v>
      </c>
      <c r="S1651" s="48" t="s">
        <v>720</v>
      </c>
      <c r="T1651" s="48" t="s">
        <v>721</v>
      </c>
      <c r="U1651" s="48" t="s">
        <v>720</v>
      </c>
      <c r="V1651" s="52"/>
    </row>
    <row r="1652" spans="1:22" ht="15" thickBot="1">
      <c r="A1652" s="48" t="s">
        <v>1712</v>
      </c>
      <c r="B1652" s="48" t="s">
        <v>20</v>
      </c>
      <c r="C1652" s="48" t="s">
        <v>74</v>
      </c>
      <c r="D1652" s="49" t="s">
        <v>75</v>
      </c>
      <c r="E1652" s="53">
        <v>42600.22</v>
      </c>
      <c r="F1652" s="48" t="s">
        <v>76</v>
      </c>
      <c r="G1652" s="48" t="s">
        <v>715</v>
      </c>
      <c r="H1652" s="48" t="s">
        <v>95</v>
      </c>
      <c r="I1652" s="48" t="s">
        <v>716</v>
      </c>
      <c r="J1652" s="51"/>
      <c r="K1652" s="51"/>
      <c r="L1652" s="48" t="s">
        <v>80</v>
      </c>
      <c r="M1652" s="48" t="s">
        <v>81</v>
      </c>
      <c r="N1652" s="48" t="s">
        <v>249</v>
      </c>
      <c r="O1652" s="48" t="s">
        <v>250</v>
      </c>
      <c r="P1652" s="48" t="s">
        <v>717</v>
      </c>
      <c r="Q1652" s="48" t="s">
        <v>718</v>
      </c>
      <c r="R1652" s="48" t="s">
        <v>719</v>
      </c>
      <c r="S1652" s="48" t="s">
        <v>720</v>
      </c>
      <c r="T1652" s="48" t="s">
        <v>721</v>
      </c>
      <c r="U1652" s="48" t="s">
        <v>720</v>
      </c>
      <c r="V1652" s="52"/>
    </row>
    <row r="1653" spans="1:22" ht="15" thickBot="1">
      <c r="A1653" s="48" t="s">
        <v>728</v>
      </c>
      <c r="B1653" s="48" t="s">
        <v>20</v>
      </c>
      <c r="C1653" s="48" t="s">
        <v>74</v>
      </c>
      <c r="D1653" s="49" t="s">
        <v>75</v>
      </c>
      <c r="E1653" s="53">
        <v>47050.64</v>
      </c>
      <c r="F1653" s="48" t="s">
        <v>76</v>
      </c>
      <c r="G1653" s="48" t="s">
        <v>715</v>
      </c>
      <c r="H1653" s="48" t="s">
        <v>95</v>
      </c>
      <c r="I1653" s="48" t="s">
        <v>716</v>
      </c>
      <c r="J1653" s="51"/>
      <c r="K1653" s="51"/>
      <c r="L1653" s="48" t="s">
        <v>80</v>
      </c>
      <c r="M1653" s="48" t="s">
        <v>81</v>
      </c>
      <c r="N1653" s="48" t="s">
        <v>249</v>
      </c>
      <c r="O1653" s="48" t="s">
        <v>250</v>
      </c>
      <c r="P1653" s="48" t="s">
        <v>717</v>
      </c>
      <c r="Q1653" s="48" t="s">
        <v>718</v>
      </c>
      <c r="R1653" s="48" t="s">
        <v>719</v>
      </c>
      <c r="S1653" s="48" t="s">
        <v>720</v>
      </c>
      <c r="T1653" s="48" t="s">
        <v>721</v>
      </c>
      <c r="U1653" s="48" t="s">
        <v>720</v>
      </c>
      <c r="V1653" s="52"/>
    </row>
    <row r="1654" spans="1:22" ht="15" thickBot="1">
      <c r="A1654" s="48" t="s">
        <v>2744</v>
      </c>
      <c r="B1654" s="48" t="s">
        <v>20</v>
      </c>
      <c r="C1654" s="48" t="s">
        <v>74</v>
      </c>
      <c r="D1654" s="49" t="s">
        <v>75</v>
      </c>
      <c r="E1654" s="53">
        <v>5325.03</v>
      </c>
      <c r="F1654" s="48" t="s">
        <v>76</v>
      </c>
      <c r="G1654" s="48" t="s">
        <v>715</v>
      </c>
      <c r="H1654" s="48" t="s">
        <v>95</v>
      </c>
      <c r="I1654" s="48" t="s">
        <v>248</v>
      </c>
      <c r="J1654" s="51"/>
      <c r="K1654" s="51"/>
      <c r="L1654" s="48" t="s">
        <v>80</v>
      </c>
      <c r="M1654" s="48" t="s">
        <v>81</v>
      </c>
      <c r="N1654" s="48" t="s">
        <v>249</v>
      </c>
      <c r="O1654" s="48" t="s">
        <v>250</v>
      </c>
      <c r="P1654" s="48" t="s">
        <v>717</v>
      </c>
      <c r="Q1654" s="48" t="s">
        <v>718</v>
      </c>
      <c r="R1654" s="48" t="s">
        <v>719</v>
      </c>
      <c r="S1654" s="48" t="s">
        <v>720</v>
      </c>
      <c r="T1654" s="48" t="s">
        <v>721</v>
      </c>
      <c r="U1654" s="48" t="s">
        <v>720</v>
      </c>
      <c r="V1654" s="52"/>
    </row>
    <row r="1655" spans="1:22" ht="15" thickBot="1">
      <c r="A1655" s="48" t="s">
        <v>2745</v>
      </c>
      <c r="B1655" s="48" t="s">
        <v>20</v>
      </c>
      <c r="C1655" s="48" t="s">
        <v>74</v>
      </c>
      <c r="D1655" s="49" t="s">
        <v>75</v>
      </c>
      <c r="E1655" s="53">
        <v>6654.19</v>
      </c>
      <c r="F1655" s="48" t="s">
        <v>76</v>
      </c>
      <c r="G1655" s="48" t="s">
        <v>715</v>
      </c>
      <c r="H1655" s="48" t="s">
        <v>95</v>
      </c>
      <c r="I1655" s="48" t="s">
        <v>248</v>
      </c>
      <c r="J1655" s="51"/>
      <c r="K1655" s="51"/>
      <c r="L1655" s="48" t="s">
        <v>80</v>
      </c>
      <c r="M1655" s="48" t="s">
        <v>81</v>
      </c>
      <c r="N1655" s="48" t="s">
        <v>249</v>
      </c>
      <c r="O1655" s="48" t="s">
        <v>250</v>
      </c>
      <c r="P1655" s="48" t="s">
        <v>717</v>
      </c>
      <c r="Q1655" s="48" t="s">
        <v>718</v>
      </c>
      <c r="R1655" s="48" t="s">
        <v>719</v>
      </c>
      <c r="S1655" s="48" t="s">
        <v>720</v>
      </c>
      <c r="T1655" s="48" t="s">
        <v>721</v>
      </c>
      <c r="U1655" s="48" t="s">
        <v>720</v>
      </c>
      <c r="V1655" s="52"/>
    </row>
    <row r="1656" spans="1:22" ht="15" thickBot="1">
      <c r="A1656" s="48" t="s">
        <v>2746</v>
      </c>
      <c r="B1656" s="48" t="s">
        <v>20</v>
      </c>
      <c r="C1656" s="48" t="s">
        <v>74</v>
      </c>
      <c r="D1656" s="49" t="s">
        <v>75</v>
      </c>
      <c r="E1656" s="53">
        <v>5325.03</v>
      </c>
      <c r="F1656" s="48" t="s">
        <v>76</v>
      </c>
      <c r="G1656" s="48" t="s">
        <v>715</v>
      </c>
      <c r="H1656" s="48" t="s">
        <v>95</v>
      </c>
      <c r="I1656" s="48" t="s">
        <v>248</v>
      </c>
      <c r="J1656" s="51"/>
      <c r="K1656" s="51"/>
      <c r="L1656" s="48" t="s">
        <v>80</v>
      </c>
      <c r="M1656" s="48" t="s">
        <v>81</v>
      </c>
      <c r="N1656" s="48" t="s">
        <v>249</v>
      </c>
      <c r="O1656" s="48" t="s">
        <v>250</v>
      </c>
      <c r="P1656" s="48" t="s">
        <v>717</v>
      </c>
      <c r="Q1656" s="48" t="s">
        <v>718</v>
      </c>
      <c r="R1656" s="48" t="s">
        <v>719</v>
      </c>
      <c r="S1656" s="48" t="s">
        <v>720</v>
      </c>
      <c r="T1656" s="48" t="s">
        <v>721</v>
      </c>
      <c r="U1656" s="48" t="s">
        <v>720</v>
      </c>
      <c r="V1656" s="52"/>
    </row>
    <row r="1657" spans="1:22" ht="15" thickBot="1">
      <c r="A1657" s="48" t="s">
        <v>732</v>
      </c>
      <c r="B1657" s="48" t="s">
        <v>20</v>
      </c>
      <c r="C1657" s="48" t="s">
        <v>74</v>
      </c>
      <c r="D1657" s="49" t="s">
        <v>75</v>
      </c>
      <c r="E1657" s="53">
        <v>5458.15</v>
      </c>
      <c r="F1657" s="48" t="s">
        <v>76</v>
      </c>
      <c r="G1657" s="48" t="s">
        <v>715</v>
      </c>
      <c r="H1657" s="48" t="s">
        <v>95</v>
      </c>
      <c r="I1657" s="48" t="s">
        <v>248</v>
      </c>
      <c r="J1657" s="51"/>
      <c r="K1657" s="51"/>
      <c r="L1657" s="48" t="s">
        <v>80</v>
      </c>
      <c r="M1657" s="48" t="s">
        <v>81</v>
      </c>
      <c r="N1657" s="48" t="s">
        <v>249</v>
      </c>
      <c r="O1657" s="48" t="s">
        <v>250</v>
      </c>
      <c r="P1657" s="48" t="s">
        <v>717</v>
      </c>
      <c r="Q1657" s="48" t="s">
        <v>718</v>
      </c>
      <c r="R1657" s="48" t="s">
        <v>719</v>
      </c>
      <c r="S1657" s="48" t="s">
        <v>720</v>
      </c>
      <c r="T1657" s="48" t="s">
        <v>721</v>
      </c>
      <c r="U1657" s="48" t="s">
        <v>720</v>
      </c>
      <c r="V1657" s="52"/>
    </row>
    <row r="1658" spans="1:22" ht="15" thickBot="1">
      <c r="A1658" s="48" t="s">
        <v>2747</v>
      </c>
      <c r="B1658" s="48" t="s">
        <v>20</v>
      </c>
      <c r="C1658" s="48" t="s">
        <v>74</v>
      </c>
      <c r="D1658" s="49" t="s">
        <v>75</v>
      </c>
      <c r="E1658" s="53">
        <v>47050.64</v>
      </c>
      <c r="F1658" s="48" t="s">
        <v>76</v>
      </c>
      <c r="G1658" s="48" t="s">
        <v>715</v>
      </c>
      <c r="H1658" s="48" t="s">
        <v>95</v>
      </c>
      <c r="I1658" s="48" t="s">
        <v>716</v>
      </c>
      <c r="J1658" s="51"/>
      <c r="K1658" s="51"/>
      <c r="L1658" s="48" t="s">
        <v>80</v>
      </c>
      <c r="M1658" s="48" t="s">
        <v>81</v>
      </c>
      <c r="N1658" s="48" t="s">
        <v>249</v>
      </c>
      <c r="O1658" s="48" t="s">
        <v>250</v>
      </c>
      <c r="P1658" s="48" t="s">
        <v>717</v>
      </c>
      <c r="Q1658" s="48" t="s">
        <v>718</v>
      </c>
      <c r="R1658" s="48" t="s">
        <v>719</v>
      </c>
      <c r="S1658" s="48" t="s">
        <v>720</v>
      </c>
      <c r="T1658" s="48" t="s">
        <v>721</v>
      </c>
      <c r="U1658" s="48" t="s">
        <v>720</v>
      </c>
      <c r="V1658" s="52"/>
    </row>
    <row r="1659" spans="1:22" ht="15" thickBot="1">
      <c r="A1659" s="48" t="s">
        <v>1711</v>
      </c>
      <c r="B1659" s="48" t="s">
        <v>20</v>
      </c>
      <c r="C1659" s="48" t="s">
        <v>74</v>
      </c>
      <c r="D1659" s="49" t="s">
        <v>75</v>
      </c>
      <c r="E1659" s="53">
        <v>43665.23</v>
      </c>
      <c r="F1659" s="48" t="s">
        <v>76</v>
      </c>
      <c r="G1659" s="48" t="s">
        <v>715</v>
      </c>
      <c r="H1659" s="48" t="s">
        <v>95</v>
      </c>
      <c r="I1659" s="48" t="s">
        <v>716</v>
      </c>
      <c r="J1659" s="51"/>
      <c r="K1659" s="51"/>
      <c r="L1659" s="48" t="s">
        <v>80</v>
      </c>
      <c r="M1659" s="48" t="s">
        <v>81</v>
      </c>
      <c r="N1659" s="48" t="s">
        <v>249</v>
      </c>
      <c r="O1659" s="48" t="s">
        <v>250</v>
      </c>
      <c r="P1659" s="48" t="s">
        <v>717</v>
      </c>
      <c r="Q1659" s="48" t="s">
        <v>718</v>
      </c>
      <c r="R1659" s="48" t="s">
        <v>719</v>
      </c>
      <c r="S1659" s="48" t="s">
        <v>720</v>
      </c>
      <c r="T1659" s="48" t="s">
        <v>721</v>
      </c>
      <c r="U1659" s="48" t="s">
        <v>720</v>
      </c>
      <c r="V1659" s="52"/>
    </row>
    <row r="1660" spans="1:22" ht="15" thickBot="1">
      <c r="A1660" s="48" t="s">
        <v>2748</v>
      </c>
      <c r="B1660" s="48" t="s">
        <v>20</v>
      </c>
      <c r="C1660" s="48" t="s">
        <v>74</v>
      </c>
      <c r="D1660" s="49" t="s">
        <v>75</v>
      </c>
      <c r="E1660" s="53">
        <v>141342.64000000001</v>
      </c>
      <c r="F1660" s="48" t="s">
        <v>76</v>
      </c>
      <c r="G1660" s="48" t="s">
        <v>734</v>
      </c>
      <c r="H1660" s="48" t="s">
        <v>113</v>
      </c>
      <c r="I1660" s="48" t="s">
        <v>187</v>
      </c>
      <c r="J1660" s="51"/>
      <c r="K1660" s="51"/>
      <c r="L1660" s="48" t="s">
        <v>80</v>
      </c>
      <c r="M1660" s="48" t="s">
        <v>81</v>
      </c>
      <c r="N1660" s="48" t="s">
        <v>249</v>
      </c>
      <c r="O1660" s="48" t="s">
        <v>250</v>
      </c>
      <c r="P1660" s="48" t="s">
        <v>717</v>
      </c>
      <c r="Q1660" s="48" t="s">
        <v>718</v>
      </c>
      <c r="R1660" s="48" t="s">
        <v>735</v>
      </c>
      <c r="S1660" s="48" t="s">
        <v>736</v>
      </c>
      <c r="T1660" s="48" t="s">
        <v>737</v>
      </c>
      <c r="U1660" s="48" t="s">
        <v>738</v>
      </c>
      <c r="V1660" s="52"/>
    </row>
    <row r="1661" spans="1:22" ht="15" thickBot="1">
      <c r="A1661" s="48" t="s">
        <v>1714</v>
      </c>
      <c r="B1661" s="48" t="s">
        <v>20</v>
      </c>
      <c r="C1661" s="48" t="s">
        <v>74</v>
      </c>
      <c r="D1661" s="49" t="s">
        <v>75</v>
      </c>
      <c r="E1661" s="53">
        <v>21865.52</v>
      </c>
      <c r="F1661" s="48" t="s">
        <v>76</v>
      </c>
      <c r="G1661" s="48" t="s">
        <v>747</v>
      </c>
      <c r="H1661" s="48" t="s">
        <v>95</v>
      </c>
      <c r="I1661" s="48" t="s">
        <v>248</v>
      </c>
      <c r="J1661" s="51"/>
      <c r="K1661" s="51"/>
      <c r="L1661" s="48" t="s">
        <v>80</v>
      </c>
      <c r="M1661" s="48" t="s">
        <v>81</v>
      </c>
      <c r="N1661" s="48" t="s">
        <v>249</v>
      </c>
      <c r="O1661" s="48" t="s">
        <v>250</v>
      </c>
      <c r="P1661" s="48" t="s">
        <v>717</v>
      </c>
      <c r="Q1661" s="48" t="s">
        <v>718</v>
      </c>
      <c r="R1661" s="48" t="s">
        <v>742</v>
      </c>
      <c r="S1661" s="48" t="s">
        <v>743</v>
      </c>
      <c r="T1661" s="48" t="s">
        <v>744</v>
      </c>
      <c r="U1661" s="48" t="s">
        <v>743</v>
      </c>
      <c r="V1661" s="52"/>
    </row>
    <row r="1662" spans="1:22" ht="15" thickBot="1">
      <c r="A1662" s="48" t="s">
        <v>2749</v>
      </c>
      <c r="B1662" s="48" t="s">
        <v>20</v>
      </c>
      <c r="C1662" s="48" t="s">
        <v>74</v>
      </c>
      <c r="D1662" s="49" t="s">
        <v>75</v>
      </c>
      <c r="E1662" s="53">
        <v>91728.78</v>
      </c>
      <c r="F1662" s="48" t="s">
        <v>76</v>
      </c>
      <c r="G1662" s="48" t="s">
        <v>747</v>
      </c>
      <c r="H1662" s="48" t="s">
        <v>95</v>
      </c>
      <c r="I1662" s="48" t="s">
        <v>748</v>
      </c>
      <c r="J1662" s="51"/>
      <c r="K1662" s="51"/>
      <c r="L1662" s="48" t="s">
        <v>80</v>
      </c>
      <c r="M1662" s="48" t="s">
        <v>81</v>
      </c>
      <c r="N1662" s="48" t="s">
        <v>249</v>
      </c>
      <c r="O1662" s="48" t="s">
        <v>250</v>
      </c>
      <c r="P1662" s="48" t="s">
        <v>717</v>
      </c>
      <c r="Q1662" s="48" t="s">
        <v>718</v>
      </c>
      <c r="R1662" s="48" t="s">
        <v>742</v>
      </c>
      <c r="S1662" s="48" t="s">
        <v>743</v>
      </c>
      <c r="T1662" s="48" t="s">
        <v>744</v>
      </c>
      <c r="U1662" s="48" t="s">
        <v>743</v>
      </c>
      <c r="V1662" s="52"/>
    </row>
    <row r="1663" spans="1:22" ht="15" thickBot="1">
      <c r="A1663" s="48" t="s">
        <v>2750</v>
      </c>
      <c r="B1663" s="48" t="s">
        <v>20</v>
      </c>
      <c r="C1663" s="48" t="s">
        <v>74</v>
      </c>
      <c r="D1663" s="49" t="s">
        <v>75</v>
      </c>
      <c r="E1663" s="53">
        <v>44824.3</v>
      </c>
      <c r="F1663" s="48" t="s">
        <v>76</v>
      </c>
      <c r="G1663" s="48" t="s">
        <v>751</v>
      </c>
      <c r="H1663" s="48" t="s">
        <v>95</v>
      </c>
      <c r="I1663" s="48" t="s">
        <v>752</v>
      </c>
      <c r="J1663" s="51"/>
      <c r="K1663" s="51"/>
      <c r="L1663" s="48" t="s">
        <v>80</v>
      </c>
      <c r="M1663" s="48" t="s">
        <v>81</v>
      </c>
      <c r="N1663" s="48" t="s">
        <v>249</v>
      </c>
      <c r="O1663" s="48" t="s">
        <v>250</v>
      </c>
      <c r="P1663" s="48" t="s">
        <v>717</v>
      </c>
      <c r="Q1663" s="48" t="s">
        <v>718</v>
      </c>
      <c r="R1663" s="48" t="s">
        <v>742</v>
      </c>
      <c r="S1663" s="48" t="s">
        <v>743</v>
      </c>
      <c r="T1663" s="48" t="s">
        <v>744</v>
      </c>
      <c r="U1663" s="48" t="s">
        <v>743</v>
      </c>
      <c r="V1663" s="52"/>
    </row>
    <row r="1664" spans="1:22" ht="15" thickBot="1">
      <c r="A1664" s="48" t="s">
        <v>2751</v>
      </c>
      <c r="B1664" s="48" t="s">
        <v>20</v>
      </c>
      <c r="C1664" s="48" t="s">
        <v>74</v>
      </c>
      <c r="D1664" s="49" t="s">
        <v>75</v>
      </c>
      <c r="E1664" s="53">
        <v>38651.89</v>
      </c>
      <c r="F1664" s="48" t="s">
        <v>76</v>
      </c>
      <c r="G1664" s="48" t="s">
        <v>751</v>
      </c>
      <c r="H1664" s="48" t="s">
        <v>95</v>
      </c>
      <c r="I1664" s="48" t="s">
        <v>752</v>
      </c>
      <c r="J1664" s="51"/>
      <c r="K1664" s="51"/>
      <c r="L1664" s="48" t="s">
        <v>80</v>
      </c>
      <c r="M1664" s="48" t="s">
        <v>81</v>
      </c>
      <c r="N1664" s="48" t="s">
        <v>249</v>
      </c>
      <c r="O1664" s="48" t="s">
        <v>250</v>
      </c>
      <c r="P1664" s="48" t="s">
        <v>717</v>
      </c>
      <c r="Q1664" s="48" t="s">
        <v>718</v>
      </c>
      <c r="R1664" s="48" t="s">
        <v>742</v>
      </c>
      <c r="S1664" s="48" t="s">
        <v>743</v>
      </c>
      <c r="T1664" s="48" t="s">
        <v>744</v>
      </c>
      <c r="U1664" s="48" t="s">
        <v>743</v>
      </c>
      <c r="V1664" s="52"/>
    </row>
    <row r="1665" spans="1:22" ht="15" thickBot="1">
      <c r="A1665" s="48" t="s">
        <v>2752</v>
      </c>
      <c r="B1665" s="48" t="s">
        <v>20</v>
      </c>
      <c r="C1665" s="48" t="s">
        <v>74</v>
      </c>
      <c r="D1665" s="49" t="s">
        <v>75</v>
      </c>
      <c r="E1665" s="53">
        <v>39594.550000000003</v>
      </c>
      <c r="F1665" s="48" t="s">
        <v>76</v>
      </c>
      <c r="G1665" s="48" t="s">
        <v>751</v>
      </c>
      <c r="H1665" s="48" t="s">
        <v>95</v>
      </c>
      <c r="I1665" s="48" t="s">
        <v>752</v>
      </c>
      <c r="J1665" s="51"/>
      <c r="K1665" s="51"/>
      <c r="L1665" s="48" t="s">
        <v>80</v>
      </c>
      <c r="M1665" s="48" t="s">
        <v>81</v>
      </c>
      <c r="N1665" s="48" t="s">
        <v>249</v>
      </c>
      <c r="O1665" s="48" t="s">
        <v>250</v>
      </c>
      <c r="P1665" s="48" t="s">
        <v>717</v>
      </c>
      <c r="Q1665" s="48" t="s">
        <v>718</v>
      </c>
      <c r="R1665" s="48" t="s">
        <v>742</v>
      </c>
      <c r="S1665" s="48" t="s">
        <v>743</v>
      </c>
      <c r="T1665" s="48" t="s">
        <v>744</v>
      </c>
      <c r="U1665" s="48" t="s">
        <v>743</v>
      </c>
      <c r="V1665" s="52"/>
    </row>
    <row r="1666" spans="1:22" ht="15" thickBot="1">
      <c r="A1666" s="48" t="s">
        <v>2753</v>
      </c>
      <c r="B1666" s="48" t="s">
        <v>20</v>
      </c>
      <c r="C1666" s="48" t="s">
        <v>74</v>
      </c>
      <c r="D1666" s="49" t="s">
        <v>75</v>
      </c>
      <c r="E1666" s="53">
        <v>39594.550000000003</v>
      </c>
      <c r="F1666" s="48" t="s">
        <v>76</v>
      </c>
      <c r="G1666" s="48" t="s">
        <v>751</v>
      </c>
      <c r="H1666" s="48" t="s">
        <v>95</v>
      </c>
      <c r="I1666" s="48" t="s">
        <v>752</v>
      </c>
      <c r="J1666" s="51"/>
      <c r="K1666" s="51"/>
      <c r="L1666" s="48" t="s">
        <v>80</v>
      </c>
      <c r="M1666" s="48" t="s">
        <v>81</v>
      </c>
      <c r="N1666" s="48" t="s">
        <v>249</v>
      </c>
      <c r="O1666" s="48" t="s">
        <v>250</v>
      </c>
      <c r="P1666" s="48" t="s">
        <v>717</v>
      </c>
      <c r="Q1666" s="48" t="s">
        <v>718</v>
      </c>
      <c r="R1666" s="48" t="s">
        <v>742</v>
      </c>
      <c r="S1666" s="48" t="s">
        <v>743</v>
      </c>
      <c r="T1666" s="48" t="s">
        <v>744</v>
      </c>
      <c r="U1666" s="48" t="s">
        <v>743</v>
      </c>
      <c r="V1666" s="52"/>
    </row>
    <row r="1667" spans="1:22" ht="15" thickBot="1">
      <c r="A1667" s="48" t="s">
        <v>2754</v>
      </c>
      <c r="B1667" s="48" t="s">
        <v>20</v>
      </c>
      <c r="C1667" s="48" t="s">
        <v>74</v>
      </c>
      <c r="D1667" s="49" t="s">
        <v>75</v>
      </c>
      <c r="E1667" s="53">
        <v>52923.77</v>
      </c>
      <c r="F1667" s="48" t="s">
        <v>76</v>
      </c>
      <c r="G1667" s="48" t="s">
        <v>755</v>
      </c>
      <c r="H1667" s="48" t="s">
        <v>113</v>
      </c>
      <c r="I1667" s="48" t="s">
        <v>748</v>
      </c>
      <c r="J1667" s="51"/>
      <c r="K1667" s="51"/>
      <c r="L1667" s="48" t="s">
        <v>80</v>
      </c>
      <c r="M1667" s="48" t="s">
        <v>81</v>
      </c>
      <c r="N1667" s="48" t="s">
        <v>249</v>
      </c>
      <c r="O1667" s="48" t="s">
        <v>250</v>
      </c>
      <c r="P1667" s="48" t="s">
        <v>717</v>
      </c>
      <c r="Q1667" s="48" t="s">
        <v>718</v>
      </c>
      <c r="R1667" s="48" t="s">
        <v>742</v>
      </c>
      <c r="S1667" s="48" t="s">
        <v>743</v>
      </c>
      <c r="T1667" s="48" t="s">
        <v>744</v>
      </c>
      <c r="U1667" s="48" t="s">
        <v>743</v>
      </c>
      <c r="V1667" s="52"/>
    </row>
    <row r="1668" spans="1:22" ht="15" thickBot="1">
      <c r="A1668" s="48" t="s">
        <v>2755</v>
      </c>
      <c r="B1668" s="48" t="s">
        <v>20</v>
      </c>
      <c r="C1668" s="48" t="s">
        <v>74</v>
      </c>
      <c r="D1668" s="49" t="s">
        <v>75</v>
      </c>
      <c r="E1668" s="53">
        <v>37709.08</v>
      </c>
      <c r="F1668" s="48" t="s">
        <v>76</v>
      </c>
      <c r="G1668" s="48" t="s">
        <v>758</v>
      </c>
      <c r="H1668" s="48" t="s">
        <v>95</v>
      </c>
      <c r="I1668" s="48" t="s">
        <v>759</v>
      </c>
      <c r="J1668" s="51"/>
      <c r="K1668" s="51"/>
      <c r="L1668" s="48" t="s">
        <v>80</v>
      </c>
      <c r="M1668" s="48" t="s">
        <v>81</v>
      </c>
      <c r="N1668" s="48" t="s">
        <v>249</v>
      </c>
      <c r="O1668" s="48" t="s">
        <v>250</v>
      </c>
      <c r="P1668" s="48" t="s">
        <v>717</v>
      </c>
      <c r="Q1668" s="48" t="s">
        <v>718</v>
      </c>
      <c r="R1668" s="48" t="s">
        <v>742</v>
      </c>
      <c r="S1668" s="48" t="s">
        <v>743</v>
      </c>
      <c r="T1668" s="48" t="s">
        <v>744</v>
      </c>
      <c r="U1668" s="48" t="s">
        <v>743</v>
      </c>
      <c r="V1668" s="52"/>
    </row>
    <row r="1669" spans="1:22" ht="15" thickBot="1">
      <c r="A1669" s="48" t="s">
        <v>2756</v>
      </c>
      <c r="B1669" s="48" t="s">
        <v>20</v>
      </c>
      <c r="C1669" s="48" t="s">
        <v>74</v>
      </c>
      <c r="D1669" s="49" t="s">
        <v>75</v>
      </c>
      <c r="E1669" s="53">
        <v>38651.89</v>
      </c>
      <c r="F1669" s="48" t="s">
        <v>762</v>
      </c>
      <c r="G1669" s="48" t="s">
        <v>771</v>
      </c>
      <c r="H1669" s="48" t="s">
        <v>95</v>
      </c>
      <c r="I1669" s="48" t="s">
        <v>772</v>
      </c>
      <c r="J1669" s="51"/>
      <c r="K1669" s="51"/>
      <c r="L1669" s="48" t="s">
        <v>80</v>
      </c>
      <c r="M1669" s="48" t="s">
        <v>81</v>
      </c>
      <c r="N1669" s="48" t="s">
        <v>249</v>
      </c>
      <c r="O1669" s="48" t="s">
        <v>250</v>
      </c>
      <c r="P1669" s="48" t="s">
        <v>717</v>
      </c>
      <c r="Q1669" s="48" t="s">
        <v>718</v>
      </c>
      <c r="R1669" s="48" t="s">
        <v>765</v>
      </c>
      <c r="S1669" s="48" t="s">
        <v>766</v>
      </c>
      <c r="T1669" s="48" t="s">
        <v>767</v>
      </c>
      <c r="U1669" s="48" t="s">
        <v>766</v>
      </c>
      <c r="V1669" s="52"/>
    </row>
    <row r="1670" spans="1:22" ht="15" thickBot="1">
      <c r="A1670" s="48" t="s">
        <v>2757</v>
      </c>
      <c r="B1670" s="48" t="s">
        <v>20</v>
      </c>
      <c r="C1670" s="48" t="s">
        <v>74</v>
      </c>
      <c r="D1670" s="49" t="s">
        <v>75</v>
      </c>
      <c r="E1670" s="50">
        <v>0</v>
      </c>
      <c r="F1670" s="48" t="s">
        <v>762</v>
      </c>
      <c r="G1670" s="48" t="s">
        <v>771</v>
      </c>
      <c r="H1670" s="48" t="s">
        <v>90</v>
      </c>
      <c r="I1670" s="48" t="s">
        <v>772</v>
      </c>
      <c r="J1670" s="51"/>
      <c r="K1670" s="51"/>
      <c r="L1670" s="48" t="s">
        <v>80</v>
      </c>
      <c r="M1670" s="48" t="s">
        <v>81</v>
      </c>
      <c r="N1670" s="48" t="s">
        <v>249</v>
      </c>
      <c r="O1670" s="48" t="s">
        <v>250</v>
      </c>
      <c r="P1670" s="48" t="s">
        <v>717</v>
      </c>
      <c r="Q1670" s="48" t="s">
        <v>718</v>
      </c>
      <c r="R1670" s="48" t="s">
        <v>765</v>
      </c>
      <c r="S1670" s="48" t="s">
        <v>766</v>
      </c>
      <c r="T1670" s="48" t="s">
        <v>767</v>
      </c>
      <c r="U1670" s="48" t="s">
        <v>766</v>
      </c>
      <c r="V1670" s="52"/>
    </row>
    <row r="1671" spans="1:22" ht="15" thickBot="1">
      <c r="A1671" s="48" t="s">
        <v>2758</v>
      </c>
      <c r="B1671" s="48" t="s">
        <v>20</v>
      </c>
      <c r="C1671" s="48" t="s">
        <v>74</v>
      </c>
      <c r="D1671" s="49" t="s">
        <v>75</v>
      </c>
      <c r="E1671" s="53">
        <v>45944.88</v>
      </c>
      <c r="F1671" s="48" t="s">
        <v>762</v>
      </c>
      <c r="G1671" s="48" t="s">
        <v>771</v>
      </c>
      <c r="H1671" s="48" t="s">
        <v>95</v>
      </c>
      <c r="I1671" s="48" t="s">
        <v>772</v>
      </c>
      <c r="J1671" s="51"/>
      <c r="K1671" s="51"/>
      <c r="L1671" s="48" t="s">
        <v>80</v>
      </c>
      <c r="M1671" s="48" t="s">
        <v>81</v>
      </c>
      <c r="N1671" s="48" t="s">
        <v>249</v>
      </c>
      <c r="O1671" s="48" t="s">
        <v>250</v>
      </c>
      <c r="P1671" s="48" t="s">
        <v>717</v>
      </c>
      <c r="Q1671" s="48" t="s">
        <v>718</v>
      </c>
      <c r="R1671" s="48" t="s">
        <v>765</v>
      </c>
      <c r="S1671" s="48" t="s">
        <v>766</v>
      </c>
      <c r="T1671" s="48" t="s">
        <v>767</v>
      </c>
      <c r="U1671" s="48" t="s">
        <v>766</v>
      </c>
      <c r="V1671" s="52"/>
    </row>
    <row r="1672" spans="1:22" ht="15" thickBot="1">
      <c r="A1672" s="48" t="s">
        <v>1702</v>
      </c>
      <c r="B1672" s="48" t="s">
        <v>20</v>
      </c>
      <c r="C1672" s="48" t="s">
        <v>74</v>
      </c>
      <c r="D1672" s="49" t="s">
        <v>75</v>
      </c>
      <c r="E1672" s="53">
        <v>82577.600000000006</v>
      </c>
      <c r="F1672" s="48" t="s">
        <v>783</v>
      </c>
      <c r="G1672" s="48" t="s">
        <v>2759</v>
      </c>
      <c r="H1672" s="48" t="s">
        <v>262</v>
      </c>
      <c r="I1672" s="48" t="s">
        <v>785</v>
      </c>
      <c r="J1672" s="51"/>
      <c r="K1672" s="51"/>
      <c r="L1672" s="48" t="s">
        <v>80</v>
      </c>
      <c r="M1672" s="48" t="s">
        <v>81</v>
      </c>
      <c r="N1672" s="48" t="s">
        <v>249</v>
      </c>
      <c r="O1672" s="48" t="s">
        <v>250</v>
      </c>
      <c r="P1672" s="48" t="s">
        <v>778</v>
      </c>
      <c r="Q1672" s="48" t="s">
        <v>779</v>
      </c>
      <c r="R1672" s="48" t="s">
        <v>780</v>
      </c>
      <c r="S1672" s="48" t="s">
        <v>779</v>
      </c>
      <c r="T1672" s="48" t="s">
        <v>786</v>
      </c>
      <c r="U1672" s="48" t="s">
        <v>787</v>
      </c>
      <c r="V1672" s="52"/>
    </row>
    <row r="1673" spans="1:22" ht="15" thickBot="1">
      <c r="A1673" s="48" t="s">
        <v>2760</v>
      </c>
      <c r="B1673" s="48" t="s">
        <v>20</v>
      </c>
      <c r="C1673" s="48" t="s">
        <v>74</v>
      </c>
      <c r="D1673" s="49" t="s">
        <v>75</v>
      </c>
      <c r="E1673" s="50">
        <v>0</v>
      </c>
      <c r="F1673" s="48" t="s">
        <v>783</v>
      </c>
      <c r="G1673" s="48" t="s">
        <v>784</v>
      </c>
      <c r="H1673" s="48" t="s">
        <v>125</v>
      </c>
      <c r="I1673" s="48" t="s">
        <v>785</v>
      </c>
      <c r="J1673" s="51"/>
      <c r="K1673" s="51"/>
      <c r="L1673" s="48" t="s">
        <v>80</v>
      </c>
      <c r="M1673" s="48" t="s">
        <v>81</v>
      </c>
      <c r="N1673" s="48" t="s">
        <v>249</v>
      </c>
      <c r="O1673" s="48" t="s">
        <v>250</v>
      </c>
      <c r="P1673" s="48" t="s">
        <v>778</v>
      </c>
      <c r="Q1673" s="48" t="s">
        <v>779</v>
      </c>
      <c r="R1673" s="48" t="s">
        <v>780</v>
      </c>
      <c r="S1673" s="48" t="s">
        <v>779</v>
      </c>
      <c r="T1673" s="48" t="s">
        <v>786</v>
      </c>
      <c r="U1673" s="48" t="s">
        <v>787</v>
      </c>
      <c r="V1673" s="52"/>
    </row>
    <row r="1674" spans="1:22" ht="15" thickBot="1">
      <c r="A1674" s="48" t="s">
        <v>2761</v>
      </c>
      <c r="B1674" s="48" t="s">
        <v>20</v>
      </c>
      <c r="C1674" s="48" t="s">
        <v>74</v>
      </c>
      <c r="D1674" s="49" t="s">
        <v>75</v>
      </c>
      <c r="E1674" s="50">
        <v>0</v>
      </c>
      <c r="F1674" s="48" t="s">
        <v>76</v>
      </c>
      <c r="G1674" s="48" t="s">
        <v>789</v>
      </c>
      <c r="H1674" s="48" t="s">
        <v>90</v>
      </c>
      <c r="I1674" s="48" t="s">
        <v>790</v>
      </c>
      <c r="J1674" s="51"/>
      <c r="K1674" s="51"/>
      <c r="L1674" s="48" t="s">
        <v>80</v>
      </c>
      <c r="M1674" s="48" t="s">
        <v>81</v>
      </c>
      <c r="N1674" s="48" t="s">
        <v>249</v>
      </c>
      <c r="O1674" s="48" t="s">
        <v>250</v>
      </c>
      <c r="P1674" s="48" t="s">
        <v>791</v>
      </c>
      <c r="Q1674" s="48" t="s">
        <v>792</v>
      </c>
      <c r="R1674" s="48" t="s">
        <v>793</v>
      </c>
      <c r="S1674" s="48" t="s">
        <v>794</v>
      </c>
      <c r="T1674" s="48" t="s">
        <v>795</v>
      </c>
      <c r="U1674" s="48" t="s">
        <v>794</v>
      </c>
      <c r="V1674" s="52"/>
    </row>
    <row r="1675" spans="1:22" ht="15" thickBot="1">
      <c r="A1675" s="48" t="s">
        <v>2762</v>
      </c>
      <c r="B1675" s="48" t="s">
        <v>20</v>
      </c>
      <c r="C1675" s="48" t="s">
        <v>74</v>
      </c>
      <c r="D1675" s="49" t="s">
        <v>75</v>
      </c>
      <c r="E1675" s="50">
        <v>0</v>
      </c>
      <c r="F1675" s="48" t="s">
        <v>76</v>
      </c>
      <c r="G1675" s="48" t="s">
        <v>789</v>
      </c>
      <c r="H1675" s="48" t="s">
        <v>90</v>
      </c>
      <c r="I1675" s="48" t="s">
        <v>790</v>
      </c>
      <c r="J1675" s="51"/>
      <c r="K1675" s="51"/>
      <c r="L1675" s="48" t="s">
        <v>80</v>
      </c>
      <c r="M1675" s="48" t="s">
        <v>81</v>
      </c>
      <c r="N1675" s="48" t="s">
        <v>249</v>
      </c>
      <c r="O1675" s="48" t="s">
        <v>250</v>
      </c>
      <c r="P1675" s="48" t="s">
        <v>791</v>
      </c>
      <c r="Q1675" s="48" t="s">
        <v>792</v>
      </c>
      <c r="R1675" s="48" t="s">
        <v>793</v>
      </c>
      <c r="S1675" s="48" t="s">
        <v>794</v>
      </c>
      <c r="T1675" s="48" t="s">
        <v>795</v>
      </c>
      <c r="U1675" s="48" t="s">
        <v>794</v>
      </c>
      <c r="V1675" s="52"/>
    </row>
    <row r="1676" spans="1:22" ht="15" thickBot="1">
      <c r="A1676" s="48" t="s">
        <v>2763</v>
      </c>
      <c r="B1676" s="48" t="s">
        <v>20</v>
      </c>
      <c r="C1676" s="48" t="s">
        <v>74</v>
      </c>
      <c r="D1676" s="49" t="s">
        <v>75</v>
      </c>
      <c r="E1676" s="50">
        <v>0</v>
      </c>
      <c r="F1676" s="48" t="s">
        <v>76</v>
      </c>
      <c r="G1676" s="48" t="s">
        <v>789</v>
      </c>
      <c r="H1676" s="48" t="s">
        <v>90</v>
      </c>
      <c r="I1676" s="48" t="s">
        <v>790</v>
      </c>
      <c r="J1676" s="51"/>
      <c r="K1676" s="51"/>
      <c r="L1676" s="48" t="s">
        <v>80</v>
      </c>
      <c r="M1676" s="48" t="s">
        <v>81</v>
      </c>
      <c r="N1676" s="48" t="s">
        <v>249</v>
      </c>
      <c r="O1676" s="48" t="s">
        <v>250</v>
      </c>
      <c r="P1676" s="48" t="s">
        <v>791</v>
      </c>
      <c r="Q1676" s="48" t="s">
        <v>792</v>
      </c>
      <c r="R1676" s="48" t="s">
        <v>793</v>
      </c>
      <c r="S1676" s="48" t="s">
        <v>794</v>
      </c>
      <c r="T1676" s="48" t="s">
        <v>795</v>
      </c>
      <c r="U1676" s="48" t="s">
        <v>794</v>
      </c>
      <c r="V1676" s="52"/>
    </row>
    <row r="1677" spans="1:22" ht="15" thickBot="1">
      <c r="A1677" s="48" t="s">
        <v>2764</v>
      </c>
      <c r="B1677" s="48" t="s">
        <v>20</v>
      </c>
      <c r="C1677" s="48" t="s">
        <v>74</v>
      </c>
      <c r="D1677" s="49" t="s">
        <v>75</v>
      </c>
      <c r="E1677" s="50">
        <v>0</v>
      </c>
      <c r="F1677" s="48" t="s">
        <v>76</v>
      </c>
      <c r="G1677" s="48" t="s">
        <v>789</v>
      </c>
      <c r="H1677" s="48" t="s">
        <v>90</v>
      </c>
      <c r="I1677" s="48" t="s">
        <v>790</v>
      </c>
      <c r="J1677" s="51"/>
      <c r="K1677" s="51"/>
      <c r="L1677" s="48" t="s">
        <v>80</v>
      </c>
      <c r="M1677" s="48" t="s">
        <v>81</v>
      </c>
      <c r="N1677" s="48" t="s">
        <v>249</v>
      </c>
      <c r="O1677" s="48" t="s">
        <v>250</v>
      </c>
      <c r="P1677" s="48" t="s">
        <v>791</v>
      </c>
      <c r="Q1677" s="48" t="s">
        <v>792</v>
      </c>
      <c r="R1677" s="48" t="s">
        <v>793</v>
      </c>
      <c r="S1677" s="48" t="s">
        <v>794</v>
      </c>
      <c r="T1677" s="48" t="s">
        <v>795</v>
      </c>
      <c r="U1677" s="48" t="s">
        <v>794</v>
      </c>
      <c r="V1677" s="52"/>
    </row>
    <row r="1678" spans="1:22" ht="15" thickBot="1">
      <c r="A1678" s="48" t="s">
        <v>2765</v>
      </c>
      <c r="B1678" s="48" t="s">
        <v>20</v>
      </c>
      <c r="C1678" s="48" t="s">
        <v>74</v>
      </c>
      <c r="D1678" s="49" t="s">
        <v>75</v>
      </c>
      <c r="E1678" s="50">
        <v>0</v>
      </c>
      <c r="F1678" s="48" t="s">
        <v>76</v>
      </c>
      <c r="G1678" s="48" t="s">
        <v>789</v>
      </c>
      <c r="H1678" s="48" t="s">
        <v>90</v>
      </c>
      <c r="I1678" s="48" t="s">
        <v>790</v>
      </c>
      <c r="J1678" s="51"/>
      <c r="K1678" s="51"/>
      <c r="L1678" s="48" t="s">
        <v>80</v>
      </c>
      <c r="M1678" s="48" t="s">
        <v>81</v>
      </c>
      <c r="N1678" s="48" t="s">
        <v>249</v>
      </c>
      <c r="O1678" s="48" t="s">
        <v>250</v>
      </c>
      <c r="P1678" s="48" t="s">
        <v>791</v>
      </c>
      <c r="Q1678" s="48" t="s">
        <v>792</v>
      </c>
      <c r="R1678" s="48" t="s">
        <v>793</v>
      </c>
      <c r="S1678" s="48" t="s">
        <v>794</v>
      </c>
      <c r="T1678" s="48" t="s">
        <v>795</v>
      </c>
      <c r="U1678" s="48" t="s">
        <v>794</v>
      </c>
      <c r="V1678" s="52"/>
    </row>
    <row r="1679" spans="1:22" ht="15" thickBot="1">
      <c r="A1679" s="48" t="s">
        <v>2766</v>
      </c>
      <c r="B1679" s="48" t="s">
        <v>20</v>
      </c>
      <c r="C1679" s="48" t="s">
        <v>74</v>
      </c>
      <c r="D1679" s="49" t="s">
        <v>75</v>
      </c>
      <c r="E1679" s="50">
        <v>0</v>
      </c>
      <c r="F1679" s="48" t="s">
        <v>76</v>
      </c>
      <c r="G1679" s="48" t="s">
        <v>789</v>
      </c>
      <c r="H1679" s="48" t="s">
        <v>90</v>
      </c>
      <c r="I1679" s="48" t="s">
        <v>790</v>
      </c>
      <c r="J1679" s="51"/>
      <c r="K1679" s="51"/>
      <c r="L1679" s="48" t="s">
        <v>80</v>
      </c>
      <c r="M1679" s="48" t="s">
        <v>81</v>
      </c>
      <c r="N1679" s="48" t="s">
        <v>249</v>
      </c>
      <c r="O1679" s="48" t="s">
        <v>250</v>
      </c>
      <c r="P1679" s="48" t="s">
        <v>791</v>
      </c>
      <c r="Q1679" s="48" t="s">
        <v>792</v>
      </c>
      <c r="R1679" s="48" t="s">
        <v>793</v>
      </c>
      <c r="S1679" s="48" t="s">
        <v>794</v>
      </c>
      <c r="T1679" s="48" t="s">
        <v>795</v>
      </c>
      <c r="U1679" s="48" t="s">
        <v>794</v>
      </c>
      <c r="V1679" s="52"/>
    </row>
    <row r="1680" spans="1:22" ht="15" thickBot="1">
      <c r="A1680" s="48" t="s">
        <v>2767</v>
      </c>
      <c r="B1680" s="48" t="s">
        <v>20</v>
      </c>
      <c r="C1680" s="48" t="s">
        <v>74</v>
      </c>
      <c r="D1680" s="49" t="s">
        <v>75</v>
      </c>
      <c r="E1680" s="50">
        <v>0</v>
      </c>
      <c r="F1680" s="48" t="s">
        <v>76</v>
      </c>
      <c r="G1680" s="48" t="s">
        <v>789</v>
      </c>
      <c r="H1680" s="48" t="s">
        <v>90</v>
      </c>
      <c r="I1680" s="48" t="s">
        <v>790</v>
      </c>
      <c r="J1680" s="51"/>
      <c r="K1680" s="51"/>
      <c r="L1680" s="48" t="s">
        <v>80</v>
      </c>
      <c r="M1680" s="48" t="s">
        <v>81</v>
      </c>
      <c r="N1680" s="48" t="s">
        <v>249</v>
      </c>
      <c r="O1680" s="48" t="s">
        <v>250</v>
      </c>
      <c r="P1680" s="48" t="s">
        <v>791</v>
      </c>
      <c r="Q1680" s="48" t="s">
        <v>792</v>
      </c>
      <c r="R1680" s="48" t="s">
        <v>793</v>
      </c>
      <c r="S1680" s="48" t="s">
        <v>794</v>
      </c>
      <c r="T1680" s="48" t="s">
        <v>795</v>
      </c>
      <c r="U1680" s="48" t="s">
        <v>794</v>
      </c>
      <c r="V1680" s="52"/>
    </row>
    <row r="1681" spans="1:22" ht="15" thickBot="1">
      <c r="A1681" s="48" t="s">
        <v>2768</v>
      </c>
      <c r="B1681" s="48" t="s">
        <v>20</v>
      </c>
      <c r="C1681" s="48" t="s">
        <v>74</v>
      </c>
      <c r="D1681" s="49" t="s">
        <v>75</v>
      </c>
      <c r="E1681" s="50">
        <v>0</v>
      </c>
      <c r="F1681" s="48" t="s">
        <v>76</v>
      </c>
      <c r="G1681" s="48" t="s">
        <v>789</v>
      </c>
      <c r="H1681" s="48" t="s">
        <v>90</v>
      </c>
      <c r="I1681" s="48" t="s">
        <v>790</v>
      </c>
      <c r="J1681" s="51"/>
      <c r="K1681" s="51"/>
      <c r="L1681" s="48" t="s">
        <v>80</v>
      </c>
      <c r="M1681" s="48" t="s">
        <v>81</v>
      </c>
      <c r="N1681" s="48" t="s">
        <v>249</v>
      </c>
      <c r="O1681" s="48" t="s">
        <v>250</v>
      </c>
      <c r="P1681" s="48" t="s">
        <v>791</v>
      </c>
      <c r="Q1681" s="48" t="s">
        <v>792</v>
      </c>
      <c r="R1681" s="48" t="s">
        <v>793</v>
      </c>
      <c r="S1681" s="48" t="s">
        <v>794</v>
      </c>
      <c r="T1681" s="48" t="s">
        <v>795</v>
      </c>
      <c r="U1681" s="48" t="s">
        <v>794</v>
      </c>
      <c r="V1681" s="52"/>
    </row>
    <row r="1682" spans="1:22" ht="15" thickBot="1">
      <c r="A1682" s="48" t="s">
        <v>2769</v>
      </c>
      <c r="B1682" s="48" t="s">
        <v>20</v>
      </c>
      <c r="C1682" s="48" t="s">
        <v>74</v>
      </c>
      <c r="D1682" s="49" t="s">
        <v>75</v>
      </c>
      <c r="E1682" s="50">
        <v>0</v>
      </c>
      <c r="F1682" s="48" t="s">
        <v>76</v>
      </c>
      <c r="G1682" s="48" t="s">
        <v>789</v>
      </c>
      <c r="H1682" s="48" t="s">
        <v>90</v>
      </c>
      <c r="I1682" s="48" t="s">
        <v>790</v>
      </c>
      <c r="J1682" s="51"/>
      <c r="K1682" s="51"/>
      <c r="L1682" s="48" t="s">
        <v>80</v>
      </c>
      <c r="M1682" s="48" t="s">
        <v>81</v>
      </c>
      <c r="N1682" s="48" t="s">
        <v>249</v>
      </c>
      <c r="O1682" s="48" t="s">
        <v>250</v>
      </c>
      <c r="P1682" s="48" t="s">
        <v>791</v>
      </c>
      <c r="Q1682" s="48" t="s">
        <v>792</v>
      </c>
      <c r="R1682" s="48" t="s">
        <v>793</v>
      </c>
      <c r="S1682" s="48" t="s">
        <v>794</v>
      </c>
      <c r="T1682" s="48" t="s">
        <v>795</v>
      </c>
      <c r="U1682" s="48" t="s">
        <v>794</v>
      </c>
      <c r="V1682" s="52"/>
    </row>
    <row r="1683" spans="1:22" ht="15" thickBot="1">
      <c r="A1683" s="48" t="s">
        <v>2770</v>
      </c>
      <c r="B1683" s="48" t="s">
        <v>20</v>
      </c>
      <c r="C1683" s="48" t="s">
        <v>74</v>
      </c>
      <c r="D1683" s="49" t="s">
        <v>75</v>
      </c>
      <c r="E1683" s="50">
        <v>0</v>
      </c>
      <c r="F1683" s="48" t="s">
        <v>76</v>
      </c>
      <c r="G1683" s="48" t="s">
        <v>789</v>
      </c>
      <c r="H1683" s="48" t="s">
        <v>90</v>
      </c>
      <c r="I1683" s="48" t="s">
        <v>790</v>
      </c>
      <c r="J1683" s="51"/>
      <c r="K1683" s="51"/>
      <c r="L1683" s="48" t="s">
        <v>80</v>
      </c>
      <c r="M1683" s="48" t="s">
        <v>81</v>
      </c>
      <c r="N1683" s="48" t="s">
        <v>249</v>
      </c>
      <c r="O1683" s="48" t="s">
        <v>250</v>
      </c>
      <c r="P1683" s="48" t="s">
        <v>791</v>
      </c>
      <c r="Q1683" s="48" t="s">
        <v>792</v>
      </c>
      <c r="R1683" s="48" t="s">
        <v>793</v>
      </c>
      <c r="S1683" s="48" t="s">
        <v>794</v>
      </c>
      <c r="T1683" s="48" t="s">
        <v>795</v>
      </c>
      <c r="U1683" s="48" t="s">
        <v>794</v>
      </c>
      <c r="V1683" s="52"/>
    </row>
    <row r="1684" spans="1:22" ht="15" thickBot="1">
      <c r="A1684" s="48" t="s">
        <v>2771</v>
      </c>
      <c r="B1684" s="48" t="s">
        <v>20</v>
      </c>
      <c r="C1684" s="48" t="s">
        <v>74</v>
      </c>
      <c r="D1684" s="49" t="s">
        <v>75</v>
      </c>
      <c r="E1684" s="50">
        <v>0</v>
      </c>
      <c r="F1684" s="48" t="s">
        <v>76</v>
      </c>
      <c r="G1684" s="48" t="s">
        <v>789</v>
      </c>
      <c r="H1684" s="48" t="s">
        <v>90</v>
      </c>
      <c r="I1684" s="48" t="s">
        <v>790</v>
      </c>
      <c r="J1684" s="51"/>
      <c r="K1684" s="51"/>
      <c r="L1684" s="48" t="s">
        <v>80</v>
      </c>
      <c r="M1684" s="48" t="s">
        <v>81</v>
      </c>
      <c r="N1684" s="48" t="s">
        <v>249</v>
      </c>
      <c r="O1684" s="48" t="s">
        <v>250</v>
      </c>
      <c r="P1684" s="48" t="s">
        <v>791</v>
      </c>
      <c r="Q1684" s="48" t="s">
        <v>792</v>
      </c>
      <c r="R1684" s="48" t="s">
        <v>793</v>
      </c>
      <c r="S1684" s="48" t="s">
        <v>794</v>
      </c>
      <c r="T1684" s="48" t="s">
        <v>795</v>
      </c>
      <c r="U1684" s="48" t="s">
        <v>794</v>
      </c>
      <c r="V1684" s="52"/>
    </row>
    <row r="1685" spans="1:22" ht="15" thickBot="1">
      <c r="A1685" s="48" t="s">
        <v>2772</v>
      </c>
      <c r="B1685" s="48" t="s">
        <v>20</v>
      </c>
      <c r="C1685" s="48" t="s">
        <v>74</v>
      </c>
      <c r="D1685" s="49" t="s">
        <v>75</v>
      </c>
      <c r="E1685" s="50">
        <v>0</v>
      </c>
      <c r="F1685" s="48" t="s">
        <v>76</v>
      </c>
      <c r="G1685" s="48" t="s">
        <v>789</v>
      </c>
      <c r="H1685" s="48" t="s">
        <v>90</v>
      </c>
      <c r="I1685" s="48" t="s">
        <v>790</v>
      </c>
      <c r="J1685" s="51"/>
      <c r="K1685" s="51"/>
      <c r="L1685" s="48" t="s">
        <v>80</v>
      </c>
      <c r="M1685" s="48" t="s">
        <v>81</v>
      </c>
      <c r="N1685" s="48" t="s">
        <v>249</v>
      </c>
      <c r="O1685" s="48" t="s">
        <v>250</v>
      </c>
      <c r="P1685" s="48" t="s">
        <v>791</v>
      </c>
      <c r="Q1685" s="48" t="s">
        <v>792</v>
      </c>
      <c r="R1685" s="48" t="s">
        <v>793</v>
      </c>
      <c r="S1685" s="48" t="s">
        <v>794</v>
      </c>
      <c r="T1685" s="48" t="s">
        <v>795</v>
      </c>
      <c r="U1685" s="48" t="s">
        <v>794</v>
      </c>
      <c r="V1685" s="52"/>
    </row>
    <row r="1686" spans="1:22" ht="15" thickBot="1">
      <c r="A1686" s="48" t="s">
        <v>2773</v>
      </c>
      <c r="B1686" s="48" t="s">
        <v>20</v>
      </c>
      <c r="C1686" s="48" t="s">
        <v>74</v>
      </c>
      <c r="D1686" s="49" t="s">
        <v>75</v>
      </c>
      <c r="E1686" s="50">
        <v>0</v>
      </c>
      <c r="F1686" s="48" t="s">
        <v>76</v>
      </c>
      <c r="G1686" s="48" t="s">
        <v>789</v>
      </c>
      <c r="H1686" s="48" t="s">
        <v>90</v>
      </c>
      <c r="I1686" s="48" t="s">
        <v>790</v>
      </c>
      <c r="J1686" s="51"/>
      <c r="K1686" s="51"/>
      <c r="L1686" s="48" t="s">
        <v>80</v>
      </c>
      <c r="M1686" s="48" t="s">
        <v>81</v>
      </c>
      <c r="N1686" s="48" t="s">
        <v>249</v>
      </c>
      <c r="O1686" s="48" t="s">
        <v>250</v>
      </c>
      <c r="P1686" s="48" t="s">
        <v>791</v>
      </c>
      <c r="Q1686" s="48" t="s">
        <v>792</v>
      </c>
      <c r="R1686" s="48" t="s">
        <v>793</v>
      </c>
      <c r="S1686" s="48" t="s">
        <v>794</v>
      </c>
      <c r="T1686" s="48" t="s">
        <v>795</v>
      </c>
      <c r="U1686" s="48" t="s">
        <v>794</v>
      </c>
      <c r="V1686" s="52"/>
    </row>
    <row r="1687" spans="1:22" ht="15" thickBot="1">
      <c r="A1687" s="48" t="s">
        <v>2774</v>
      </c>
      <c r="B1687" s="48" t="s">
        <v>20</v>
      </c>
      <c r="C1687" s="48" t="s">
        <v>74</v>
      </c>
      <c r="D1687" s="49" t="s">
        <v>75</v>
      </c>
      <c r="E1687" s="50">
        <v>0</v>
      </c>
      <c r="F1687" s="48" t="s">
        <v>76</v>
      </c>
      <c r="G1687" s="48" t="s">
        <v>789</v>
      </c>
      <c r="H1687" s="48" t="s">
        <v>90</v>
      </c>
      <c r="I1687" s="48" t="s">
        <v>790</v>
      </c>
      <c r="J1687" s="51"/>
      <c r="K1687" s="51"/>
      <c r="L1687" s="48" t="s">
        <v>80</v>
      </c>
      <c r="M1687" s="48" t="s">
        <v>81</v>
      </c>
      <c r="N1687" s="48" t="s">
        <v>249</v>
      </c>
      <c r="O1687" s="48" t="s">
        <v>250</v>
      </c>
      <c r="P1687" s="48" t="s">
        <v>791</v>
      </c>
      <c r="Q1687" s="48" t="s">
        <v>792</v>
      </c>
      <c r="R1687" s="48" t="s">
        <v>793</v>
      </c>
      <c r="S1687" s="48" t="s">
        <v>794</v>
      </c>
      <c r="T1687" s="48" t="s">
        <v>795</v>
      </c>
      <c r="U1687" s="48" t="s">
        <v>794</v>
      </c>
      <c r="V1687" s="52"/>
    </row>
    <row r="1688" spans="1:22" ht="15" thickBot="1">
      <c r="A1688" s="48" t="s">
        <v>2775</v>
      </c>
      <c r="B1688" s="48" t="s">
        <v>20</v>
      </c>
      <c r="C1688" s="48" t="s">
        <v>74</v>
      </c>
      <c r="D1688" s="49" t="s">
        <v>75</v>
      </c>
      <c r="E1688" s="50">
        <v>0</v>
      </c>
      <c r="F1688" s="48" t="s">
        <v>76</v>
      </c>
      <c r="G1688" s="48" t="s">
        <v>789</v>
      </c>
      <c r="H1688" s="48" t="s">
        <v>90</v>
      </c>
      <c r="I1688" s="48" t="s">
        <v>790</v>
      </c>
      <c r="J1688" s="51"/>
      <c r="K1688" s="51"/>
      <c r="L1688" s="48" t="s">
        <v>80</v>
      </c>
      <c r="M1688" s="48" t="s">
        <v>81</v>
      </c>
      <c r="N1688" s="48" t="s">
        <v>249</v>
      </c>
      <c r="O1688" s="48" t="s">
        <v>250</v>
      </c>
      <c r="P1688" s="48" t="s">
        <v>791</v>
      </c>
      <c r="Q1688" s="48" t="s">
        <v>792</v>
      </c>
      <c r="R1688" s="48" t="s">
        <v>793</v>
      </c>
      <c r="S1688" s="48" t="s">
        <v>794</v>
      </c>
      <c r="T1688" s="48" t="s">
        <v>795</v>
      </c>
      <c r="U1688" s="48" t="s">
        <v>794</v>
      </c>
      <c r="V1688" s="52"/>
    </row>
    <row r="1689" spans="1:22" ht="15" thickBot="1">
      <c r="A1689" s="48" t="s">
        <v>2776</v>
      </c>
      <c r="B1689" s="48" t="s">
        <v>20</v>
      </c>
      <c r="C1689" s="48" t="s">
        <v>74</v>
      </c>
      <c r="D1689" s="49" t="s">
        <v>75</v>
      </c>
      <c r="E1689" s="50">
        <v>0</v>
      </c>
      <c r="F1689" s="48" t="s">
        <v>76</v>
      </c>
      <c r="G1689" s="48" t="s">
        <v>789</v>
      </c>
      <c r="H1689" s="48" t="s">
        <v>90</v>
      </c>
      <c r="I1689" s="48" t="s">
        <v>790</v>
      </c>
      <c r="J1689" s="51"/>
      <c r="K1689" s="51"/>
      <c r="L1689" s="48" t="s">
        <v>80</v>
      </c>
      <c r="M1689" s="48" t="s">
        <v>81</v>
      </c>
      <c r="N1689" s="48" t="s">
        <v>249</v>
      </c>
      <c r="O1689" s="48" t="s">
        <v>250</v>
      </c>
      <c r="P1689" s="48" t="s">
        <v>791</v>
      </c>
      <c r="Q1689" s="48" t="s">
        <v>792</v>
      </c>
      <c r="R1689" s="48" t="s">
        <v>793</v>
      </c>
      <c r="S1689" s="48" t="s">
        <v>794</v>
      </c>
      <c r="T1689" s="48" t="s">
        <v>795</v>
      </c>
      <c r="U1689" s="48" t="s">
        <v>794</v>
      </c>
      <c r="V1689" s="52"/>
    </row>
    <row r="1690" spans="1:22" ht="15" thickBot="1">
      <c r="A1690" s="48" t="s">
        <v>2777</v>
      </c>
      <c r="B1690" s="48" t="s">
        <v>20</v>
      </c>
      <c r="C1690" s="48" t="s">
        <v>74</v>
      </c>
      <c r="D1690" s="49" t="s">
        <v>75</v>
      </c>
      <c r="E1690" s="50">
        <v>0</v>
      </c>
      <c r="F1690" s="48" t="s">
        <v>76</v>
      </c>
      <c r="G1690" s="48" t="s">
        <v>789</v>
      </c>
      <c r="H1690" s="48" t="s">
        <v>90</v>
      </c>
      <c r="I1690" s="48" t="s">
        <v>790</v>
      </c>
      <c r="J1690" s="51"/>
      <c r="K1690" s="51"/>
      <c r="L1690" s="48" t="s">
        <v>80</v>
      </c>
      <c r="M1690" s="48" t="s">
        <v>81</v>
      </c>
      <c r="N1690" s="48" t="s">
        <v>249</v>
      </c>
      <c r="O1690" s="48" t="s">
        <v>250</v>
      </c>
      <c r="P1690" s="48" t="s">
        <v>791</v>
      </c>
      <c r="Q1690" s="48" t="s">
        <v>792</v>
      </c>
      <c r="R1690" s="48" t="s">
        <v>793</v>
      </c>
      <c r="S1690" s="48" t="s">
        <v>794</v>
      </c>
      <c r="T1690" s="48" t="s">
        <v>795</v>
      </c>
      <c r="U1690" s="48" t="s">
        <v>794</v>
      </c>
      <c r="V1690" s="52"/>
    </row>
    <row r="1691" spans="1:22" ht="15" thickBot="1">
      <c r="A1691" s="48" t="s">
        <v>2778</v>
      </c>
      <c r="B1691" s="48" t="s">
        <v>20</v>
      </c>
      <c r="C1691" s="48" t="s">
        <v>74</v>
      </c>
      <c r="D1691" s="49" t="s">
        <v>75</v>
      </c>
      <c r="E1691" s="53">
        <v>68205.460000000006</v>
      </c>
      <c r="F1691" s="48" t="s">
        <v>76</v>
      </c>
      <c r="G1691" s="48" t="s">
        <v>789</v>
      </c>
      <c r="H1691" s="48" t="s">
        <v>95</v>
      </c>
      <c r="I1691" s="48" t="s">
        <v>96</v>
      </c>
      <c r="J1691" s="51"/>
      <c r="K1691" s="51"/>
      <c r="L1691" s="48" t="s">
        <v>80</v>
      </c>
      <c r="M1691" s="48" t="s">
        <v>81</v>
      </c>
      <c r="N1691" s="48" t="s">
        <v>249</v>
      </c>
      <c r="O1691" s="48" t="s">
        <v>250</v>
      </c>
      <c r="P1691" s="48" t="s">
        <v>791</v>
      </c>
      <c r="Q1691" s="48" t="s">
        <v>792</v>
      </c>
      <c r="R1691" s="48" t="s">
        <v>793</v>
      </c>
      <c r="S1691" s="48" t="s">
        <v>794</v>
      </c>
      <c r="T1691" s="48" t="s">
        <v>795</v>
      </c>
      <c r="U1691" s="48" t="s">
        <v>794</v>
      </c>
      <c r="V1691" s="52"/>
    </row>
    <row r="1692" spans="1:22" ht="15" thickBot="1">
      <c r="A1692" s="48" t="s">
        <v>2779</v>
      </c>
      <c r="B1692" s="48" t="s">
        <v>20</v>
      </c>
      <c r="C1692" s="48" t="s">
        <v>74</v>
      </c>
      <c r="D1692" s="49" t="s">
        <v>75</v>
      </c>
      <c r="E1692" s="50">
        <v>0</v>
      </c>
      <c r="F1692" s="48" t="s">
        <v>76</v>
      </c>
      <c r="G1692" s="48" t="s">
        <v>789</v>
      </c>
      <c r="H1692" s="48" t="s">
        <v>90</v>
      </c>
      <c r="I1692" s="48" t="s">
        <v>790</v>
      </c>
      <c r="J1692" s="51"/>
      <c r="K1692" s="51"/>
      <c r="L1692" s="48" t="s">
        <v>80</v>
      </c>
      <c r="M1692" s="48" t="s">
        <v>81</v>
      </c>
      <c r="N1692" s="48" t="s">
        <v>249</v>
      </c>
      <c r="O1692" s="48" t="s">
        <v>250</v>
      </c>
      <c r="P1692" s="48" t="s">
        <v>791</v>
      </c>
      <c r="Q1692" s="48" t="s">
        <v>792</v>
      </c>
      <c r="R1692" s="48" t="s">
        <v>793</v>
      </c>
      <c r="S1692" s="48" t="s">
        <v>794</v>
      </c>
      <c r="T1692" s="48" t="s">
        <v>795</v>
      </c>
      <c r="U1692" s="48" t="s">
        <v>794</v>
      </c>
      <c r="V1692" s="52"/>
    </row>
    <row r="1693" spans="1:22" ht="15" thickBot="1">
      <c r="A1693" s="48" t="s">
        <v>2780</v>
      </c>
      <c r="B1693" s="48" t="s">
        <v>20</v>
      </c>
      <c r="C1693" s="48" t="s">
        <v>74</v>
      </c>
      <c r="D1693" s="49" t="s">
        <v>75</v>
      </c>
      <c r="E1693" s="50">
        <v>0</v>
      </c>
      <c r="F1693" s="48" t="s">
        <v>76</v>
      </c>
      <c r="G1693" s="48" t="s">
        <v>789</v>
      </c>
      <c r="H1693" s="48" t="s">
        <v>90</v>
      </c>
      <c r="I1693" s="48" t="s">
        <v>790</v>
      </c>
      <c r="J1693" s="51"/>
      <c r="K1693" s="51"/>
      <c r="L1693" s="48" t="s">
        <v>80</v>
      </c>
      <c r="M1693" s="48" t="s">
        <v>81</v>
      </c>
      <c r="N1693" s="48" t="s">
        <v>249</v>
      </c>
      <c r="O1693" s="48" t="s">
        <v>250</v>
      </c>
      <c r="P1693" s="48" t="s">
        <v>791</v>
      </c>
      <c r="Q1693" s="48" t="s">
        <v>792</v>
      </c>
      <c r="R1693" s="48" t="s">
        <v>793</v>
      </c>
      <c r="S1693" s="48" t="s">
        <v>794</v>
      </c>
      <c r="T1693" s="48" t="s">
        <v>795</v>
      </c>
      <c r="U1693" s="48" t="s">
        <v>794</v>
      </c>
      <c r="V1693" s="52"/>
    </row>
    <row r="1694" spans="1:22" ht="15" thickBot="1">
      <c r="A1694" s="48" t="s">
        <v>2781</v>
      </c>
      <c r="B1694" s="48" t="s">
        <v>20</v>
      </c>
      <c r="C1694" s="48" t="s">
        <v>74</v>
      </c>
      <c r="D1694" s="49" t="s">
        <v>75</v>
      </c>
      <c r="E1694" s="50">
        <v>0</v>
      </c>
      <c r="F1694" s="48" t="s">
        <v>76</v>
      </c>
      <c r="G1694" s="48" t="s">
        <v>789</v>
      </c>
      <c r="H1694" s="48" t="s">
        <v>90</v>
      </c>
      <c r="I1694" s="48" t="s">
        <v>790</v>
      </c>
      <c r="J1694" s="51"/>
      <c r="K1694" s="51"/>
      <c r="L1694" s="48" t="s">
        <v>80</v>
      </c>
      <c r="M1694" s="48" t="s">
        <v>81</v>
      </c>
      <c r="N1694" s="48" t="s">
        <v>249</v>
      </c>
      <c r="O1694" s="48" t="s">
        <v>250</v>
      </c>
      <c r="P1694" s="48" t="s">
        <v>791</v>
      </c>
      <c r="Q1694" s="48" t="s">
        <v>792</v>
      </c>
      <c r="R1694" s="48" t="s">
        <v>793</v>
      </c>
      <c r="S1694" s="48" t="s">
        <v>794</v>
      </c>
      <c r="T1694" s="48" t="s">
        <v>795</v>
      </c>
      <c r="U1694" s="48" t="s">
        <v>794</v>
      </c>
      <c r="V1694" s="52"/>
    </row>
    <row r="1695" spans="1:22" ht="15" thickBot="1">
      <c r="A1695" s="48" t="s">
        <v>2782</v>
      </c>
      <c r="B1695" s="48" t="s">
        <v>20</v>
      </c>
      <c r="C1695" s="48" t="s">
        <v>74</v>
      </c>
      <c r="D1695" s="49" t="s">
        <v>75</v>
      </c>
      <c r="E1695" s="50">
        <v>0</v>
      </c>
      <c r="F1695" s="48" t="s">
        <v>76</v>
      </c>
      <c r="G1695" s="48" t="s">
        <v>789</v>
      </c>
      <c r="H1695" s="48" t="s">
        <v>90</v>
      </c>
      <c r="I1695" s="48" t="s">
        <v>978</v>
      </c>
      <c r="J1695" s="51"/>
      <c r="K1695" s="51"/>
      <c r="L1695" s="48" t="s">
        <v>80</v>
      </c>
      <c r="M1695" s="48" t="s">
        <v>81</v>
      </c>
      <c r="N1695" s="48" t="s">
        <v>249</v>
      </c>
      <c r="O1695" s="48" t="s">
        <v>250</v>
      </c>
      <c r="P1695" s="48" t="s">
        <v>791</v>
      </c>
      <c r="Q1695" s="48" t="s">
        <v>792</v>
      </c>
      <c r="R1695" s="48" t="s">
        <v>793</v>
      </c>
      <c r="S1695" s="48" t="s">
        <v>794</v>
      </c>
      <c r="T1695" s="48" t="s">
        <v>795</v>
      </c>
      <c r="U1695" s="48" t="s">
        <v>794</v>
      </c>
      <c r="V1695" s="52"/>
    </row>
    <row r="1696" spans="1:22" ht="15" thickBot="1">
      <c r="A1696" s="48" t="s">
        <v>2783</v>
      </c>
      <c r="B1696" s="48" t="s">
        <v>20</v>
      </c>
      <c r="C1696" s="48" t="s">
        <v>74</v>
      </c>
      <c r="D1696" s="49" t="s">
        <v>75</v>
      </c>
      <c r="E1696" s="53">
        <v>64918.94</v>
      </c>
      <c r="F1696" s="48" t="s">
        <v>76</v>
      </c>
      <c r="G1696" s="48" t="s">
        <v>814</v>
      </c>
      <c r="H1696" s="48" t="s">
        <v>95</v>
      </c>
      <c r="I1696" s="48" t="s">
        <v>96</v>
      </c>
      <c r="J1696" s="51"/>
      <c r="K1696" s="51"/>
      <c r="L1696" s="48" t="s">
        <v>80</v>
      </c>
      <c r="M1696" s="48" t="s">
        <v>81</v>
      </c>
      <c r="N1696" s="48" t="s">
        <v>249</v>
      </c>
      <c r="O1696" s="48" t="s">
        <v>250</v>
      </c>
      <c r="P1696" s="48" t="s">
        <v>791</v>
      </c>
      <c r="Q1696" s="48" t="s">
        <v>792</v>
      </c>
      <c r="R1696" s="48" t="s">
        <v>815</v>
      </c>
      <c r="S1696" s="48" t="s">
        <v>816</v>
      </c>
      <c r="T1696" s="48" t="s">
        <v>817</v>
      </c>
      <c r="U1696" s="48" t="s">
        <v>816</v>
      </c>
      <c r="V1696" s="52"/>
    </row>
    <row r="1697" spans="1:22" ht="15" thickBot="1">
      <c r="A1697" s="48" t="s">
        <v>2784</v>
      </c>
      <c r="B1697" s="48" t="s">
        <v>20</v>
      </c>
      <c r="C1697" s="48" t="s">
        <v>74</v>
      </c>
      <c r="D1697" s="49" t="s">
        <v>75</v>
      </c>
      <c r="E1697" s="53">
        <v>88888.51</v>
      </c>
      <c r="F1697" s="48" t="s">
        <v>1130</v>
      </c>
      <c r="G1697" s="48" t="s">
        <v>2294</v>
      </c>
      <c r="H1697" s="48" t="s">
        <v>113</v>
      </c>
      <c r="I1697" s="48" t="s">
        <v>790</v>
      </c>
      <c r="J1697" s="51"/>
      <c r="K1697" s="51"/>
      <c r="L1697" s="48" t="s">
        <v>80</v>
      </c>
      <c r="M1697" s="48" t="s">
        <v>81</v>
      </c>
      <c r="N1697" s="48" t="s">
        <v>249</v>
      </c>
      <c r="O1697" s="48" t="s">
        <v>250</v>
      </c>
      <c r="P1697" s="48" t="s">
        <v>791</v>
      </c>
      <c r="Q1697" s="48" t="s">
        <v>792</v>
      </c>
      <c r="R1697" s="48" t="s">
        <v>815</v>
      </c>
      <c r="S1697" s="48" t="s">
        <v>816</v>
      </c>
      <c r="T1697" s="48" t="s">
        <v>2295</v>
      </c>
      <c r="U1697" s="48" t="s">
        <v>2296</v>
      </c>
      <c r="V1697" s="52"/>
    </row>
    <row r="1698" spans="1:22" ht="15" thickBot="1">
      <c r="A1698" s="48" t="s">
        <v>2785</v>
      </c>
      <c r="B1698" s="48" t="s">
        <v>20</v>
      </c>
      <c r="C1698" s="48" t="s">
        <v>74</v>
      </c>
      <c r="D1698" s="49" t="s">
        <v>75</v>
      </c>
      <c r="E1698" s="53">
        <v>88888.51</v>
      </c>
      <c r="F1698" s="48" t="s">
        <v>819</v>
      </c>
      <c r="G1698" s="48" t="s">
        <v>820</v>
      </c>
      <c r="H1698" s="48" t="s">
        <v>113</v>
      </c>
      <c r="I1698" s="48" t="s">
        <v>821</v>
      </c>
      <c r="J1698" s="51"/>
      <c r="K1698" s="51"/>
      <c r="L1698" s="48" t="s">
        <v>80</v>
      </c>
      <c r="M1698" s="48" t="s">
        <v>81</v>
      </c>
      <c r="N1698" s="48" t="s">
        <v>249</v>
      </c>
      <c r="O1698" s="48" t="s">
        <v>250</v>
      </c>
      <c r="P1698" s="48" t="s">
        <v>791</v>
      </c>
      <c r="Q1698" s="48" t="s">
        <v>792</v>
      </c>
      <c r="R1698" s="48" t="s">
        <v>815</v>
      </c>
      <c r="S1698" s="48" t="s">
        <v>816</v>
      </c>
      <c r="T1698" s="48" t="s">
        <v>822</v>
      </c>
      <c r="U1698" s="48" t="s">
        <v>823</v>
      </c>
      <c r="V1698" s="52"/>
    </row>
    <row r="1699" spans="1:22" ht="15" thickBot="1">
      <c r="A1699" s="48" t="s">
        <v>2786</v>
      </c>
      <c r="B1699" s="48" t="s">
        <v>20</v>
      </c>
      <c r="C1699" s="48" t="s">
        <v>74</v>
      </c>
      <c r="D1699" s="49" t="s">
        <v>75</v>
      </c>
      <c r="E1699" s="53">
        <v>105472.05</v>
      </c>
      <c r="F1699" s="48" t="s">
        <v>825</v>
      </c>
      <c r="G1699" s="48" t="s">
        <v>826</v>
      </c>
      <c r="H1699" s="48" t="s">
        <v>113</v>
      </c>
      <c r="I1699" s="48" t="s">
        <v>821</v>
      </c>
      <c r="J1699" s="51"/>
      <c r="K1699" s="51"/>
      <c r="L1699" s="48" t="s">
        <v>80</v>
      </c>
      <c r="M1699" s="48" t="s">
        <v>81</v>
      </c>
      <c r="N1699" s="48" t="s">
        <v>249</v>
      </c>
      <c r="O1699" s="48" t="s">
        <v>250</v>
      </c>
      <c r="P1699" s="48" t="s">
        <v>791</v>
      </c>
      <c r="Q1699" s="48" t="s">
        <v>792</v>
      </c>
      <c r="R1699" s="48" t="s">
        <v>827</v>
      </c>
      <c r="S1699" s="48" t="s">
        <v>828</v>
      </c>
      <c r="T1699" s="48" t="s">
        <v>829</v>
      </c>
      <c r="U1699" s="48" t="s">
        <v>828</v>
      </c>
      <c r="V1699" s="52"/>
    </row>
    <row r="1700" spans="1:22" ht="15" thickBot="1">
      <c r="A1700" s="48" t="s">
        <v>2787</v>
      </c>
      <c r="B1700" s="48" t="s">
        <v>20</v>
      </c>
      <c r="C1700" s="48" t="s">
        <v>74</v>
      </c>
      <c r="D1700" s="49" t="s">
        <v>75</v>
      </c>
      <c r="E1700" s="53">
        <v>132343.39000000001</v>
      </c>
      <c r="F1700" s="48" t="s">
        <v>76</v>
      </c>
      <c r="G1700" s="48" t="s">
        <v>831</v>
      </c>
      <c r="H1700" s="48" t="s">
        <v>839</v>
      </c>
      <c r="I1700" s="48" t="s">
        <v>832</v>
      </c>
      <c r="J1700" s="51"/>
      <c r="K1700" s="51"/>
      <c r="L1700" s="48" t="s">
        <v>80</v>
      </c>
      <c r="M1700" s="48" t="s">
        <v>81</v>
      </c>
      <c r="N1700" s="48" t="s">
        <v>249</v>
      </c>
      <c r="O1700" s="48" t="s">
        <v>250</v>
      </c>
      <c r="P1700" s="48" t="s">
        <v>791</v>
      </c>
      <c r="Q1700" s="48" t="s">
        <v>792</v>
      </c>
      <c r="R1700" s="48" t="s">
        <v>833</v>
      </c>
      <c r="S1700" s="48" t="s">
        <v>834</v>
      </c>
      <c r="T1700" s="48" t="s">
        <v>835</v>
      </c>
      <c r="U1700" s="48" t="s">
        <v>836</v>
      </c>
      <c r="V1700" s="52"/>
    </row>
    <row r="1701" spans="1:22" ht="15" thickBot="1">
      <c r="A1701" s="48" t="s">
        <v>2788</v>
      </c>
      <c r="B1701" s="48" t="s">
        <v>20</v>
      </c>
      <c r="C1701" s="48" t="s">
        <v>74</v>
      </c>
      <c r="D1701" s="49" t="s">
        <v>75</v>
      </c>
      <c r="E1701" s="53">
        <v>133743.84</v>
      </c>
      <c r="F1701" s="48" t="s">
        <v>76</v>
      </c>
      <c r="G1701" s="48" t="s">
        <v>831</v>
      </c>
      <c r="H1701" s="48" t="s">
        <v>839</v>
      </c>
      <c r="I1701" s="48" t="s">
        <v>832</v>
      </c>
      <c r="J1701" s="51"/>
      <c r="K1701" s="51"/>
      <c r="L1701" s="48" t="s">
        <v>80</v>
      </c>
      <c r="M1701" s="48" t="s">
        <v>81</v>
      </c>
      <c r="N1701" s="48" t="s">
        <v>249</v>
      </c>
      <c r="O1701" s="48" t="s">
        <v>250</v>
      </c>
      <c r="P1701" s="48" t="s">
        <v>791</v>
      </c>
      <c r="Q1701" s="48" t="s">
        <v>792</v>
      </c>
      <c r="R1701" s="48" t="s">
        <v>833</v>
      </c>
      <c r="S1701" s="48" t="s">
        <v>834</v>
      </c>
      <c r="T1701" s="48" t="s">
        <v>835</v>
      </c>
      <c r="U1701" s="48" t="s">
        <v>836</v>
      </c>
      <c r="V1701" s="52"/>
    </row>
    <row r="1702" spans="1:22" ht="15" thickBot="1">
      <c r="A1702" s="48" t="s">
        <v>2789</v>
      </c>
      <c r="B1702" s="48" t="s">
        <v>20</v>
      </c>
      <c r="C1702" s="48" t="s">
        <v>74</v>
      </c>
      <c r="D1702" s="49" t="s">
        <v>75</v>
      </c>
      <c r="E1702" s="50">
        <v>0</v>
      </c>
      <c r="F1702" s="48" t="s">
        <v>76</v>
      </c>
      <c r="G1702" s="48" t="s">
        <v>831</v>
      </c>
      <c r="H1702" s="48" t="s">
        <v>839</v>
      </c>
      <c r="I1702" s="48" t="s">
        <v>832</v>
      </c>
      <c r="J1702" s="51"/>
      <c r="K1702" s="51"/>
      <c r="L1702" s="48" t="s">
        <v>80</v>
      </c>
      <c r="M1702" s="48" t="s">
        <v>81</v>
      </c>
      <c r="N1702" s="48" t="s">
        <v>249</v>
      </c>
      <c r="O1702" s="48" t="s">
        <v>250</v>
      </c>
      <c r="P1702" s="48" t="s">
        <v>791</v>
      </c>
      <c r="Q1702" s="48" t="s">
        <v>792</v>
      </c>
      <c r="R1702" s="48" t="s">
        <v>833</v>
      </c>
      <c r="S1702" s="48" t="s">
        <v>834</v>
      </c>
      <c r="T1702" s="48" t="s">
        <v>835</v>
      </c>
      <c r="U1702" s="48" t="s">
        <v>836</v>
      </c>
      <c r="V1702" s="52"/>
    </row>
    <row r="1703" spans="1:22" ht="15" thickBot="1">
      <c r="A1703" s="48" t="s">
        <v>2790</v>
      </c>
      <c r="B1703" s="48" t="s">
        <v>20</v>
      </c>
      <c r="C1703" s="48" t="s">
        <v>74</v>
      </c>
      <c r="D1703" s="49" t="s">
        <v>75</v>
      </c>
      <c r="E1703" s="53">
        <v>69910.559999999998</v>
      </c>
      <c r="F1703" s="48" t="s">
        <v>76</v>
      </c>
      <c r="G1703" s="48" t="s">
        <v>831</v>
      </c>
      <c r="H1703" s="48" t="s">
        <v>95</v>
      </c>
      <c r="I1703" s="48" t="s">
        <v>832</v>
      </c>
      <c r="J1703" s="51"/>
      <c r="K1703" s="51"/>
      <c r="L1703" s="48" t="s">
        <v>80</v>
      </c>
      <c r="M1703" s="48" t="s">
        <v>81</v>
      </c>
      <c r="N1703" s="48" t="s">
        <v>249</v>
      </c>
      <c r="O1703" s="48" t="s">
        <v>250</v>
      </c>
      <c r="P1703" s="48" t="s">
        <v>791</v>
      </c>
      <c r="Q1703" s="48" t="s">
        <v>792</v>
      </c>
      <c r="R1703" s="48" t="s">
        <v>833</v>
      </c>
      <c r="S1703" s="48" t="s">
        <v>834</v>
      </c>
      <c r="T1703" s="48" t="s">
        <v>835</v>
      </c>
      <c r="U1703" s="48" t="s">
        <v>836</v>
      </c>
      <c r="V1703" s="52"/>
    </row>
    <row r="1704" spans="1:22" ht="15" thickBot="1">
      <c r="A1704" s="48" t="s">
        <v>2791</v>
      </c>
      <c r="B1704" s="48" t="s">
        <v>20</v>
      </c>
      <c r="C1704" s="48" t="s">
        <v>74</v>
      </c>
      <c r="D1704" s="49" t="s">
        <v>75</v>
      </c>
      <c r="E1704" s="53">
        <v>79097.33</v>
      </c>
      <c r="F1704" s="48" t="s">
        <v>76</v>
      </c>
      <c r="G1704" s="48" t="s">
        <v>843</v>
      </c>
      <c r="H1704" s="48" t="s">
        <v>95</v>
      </c>
      <c r="I1704" s="48" t="s">
        <v>790</v>
      </c>
      <c r="J1704" s="51"/>
      <c r="K1704" s="51"/>
      <c r="L1704" s="48" t="s">
        <v>80</v>
      </c>
      <c r="M1704" s="48" t="s">
        <v>81</v>
      </c>
      <c r="N1704" s="48" t="s">
        <v>249</v>
      </c>
      <c r="O1704" s="48" t="s">
        <v>250</v>
      </c>
      <c r="P1704" s="48" t="s">
        <v>791</v>
      </c>
      <c r="Q1704" s="48" t="s">
        <v>792</v>
      </c>
      <c r="R1704" s="48" t="s">
        <v>844</v>
      </c>
      <c r="S1704" s="48" t="s">
        <v>792</v>
      </c>
      <c r="T1704" s="48" t="s">
        <v>845</v>
      </c>
      <c r="U1704" s="48" t="s">
        <v>846</v>
      </c>
      <c r="V1704" s="52"/>
    </row>
    <row r="1705" spans="1:22" ht="15" thickBot="1">
      <c r="A1705" s="48" t="s">
        <v>2792</v>
      </c>
      <c r="B1705" s="48" t="s">
        <v>20</v>
      </c>
      <c r="C1705" s="48" t="s">
        <v>74</v>
      </c>
      <c r="D1705" s="49" t="s">
        <v>75</v>
      </c>
      <c r="E1705" s="53">
        <v>22222.13</v>
      </c>
      <c r="F1705" s="48" t="s">
        <v>128</v>
      </c>
      <c r="G1705" s="48" t="s">
        <v>850</v>
      </c>
      <c r="H1705" s="48" t="s">
        <v>113</v>
      </c>
      <c r="I1705" s="48" t="s">
        <v>96</v>
      </c>
      <c r="J1705" s="51"/>
      <c r="K1705" s="51"/>
      <c r="L1705" s="48" t="s">
        <v>80</v>
      </c>
      <c r="M1705" s="48" t="s">
        <v>81</v>
      </c>
      <c r="N1705" s="48" t="s">
        <v>249</v>
      </c>
      <c r="O1705" s="48" t="s">
        <v>250</v>
      </c>
      <c r="P1705" s="48" t="s">
        <v>791</v>
      </c>
      <c r="Q1705" s="48" t="s">
        <v>792</v>
      </c>
      <c r="R1705" s="48" t="s">
        <v>844</v>
      </c>
      <c r="S1705" s="48" t="s">
        <v>792</v>
      </c>
      <c r="T1705" s="48" t="s">
        <v>845</v>
      </c>
      <c r="U1705" s="48" t="s">
        <v>846</v>
      </c>
      <c r="V1705" s="52"/>
    </row>
    <row r="1706" spans="1:22" ht="15" thickBot="1">
      <c r="A1706" s="48" t="s">
        <v>2793</v>
      </c>
      <c r="B1706" s="48" t="s">
        <v>20</v>
      </c>
      <c r="C1706" s="48" t="s">
        <v>74</v>
      </c>
      <c r="D1706" s="49" t="s">
        <v>75</v>
      </c>
      <c r="E1706" s="50">
        <v>0</v>
      </c>
      <c r="F1706" s="48" t="s">
        <v>128</v>
      </c>
      <c r="G1706" s="48" t="s">
        <v>850</v>
      </c>
      <c r="H1706" s="48" t="s">
        <v>125</v>
      </c>
      <c r="I1706" s="48" t="s">
        <v>96</v>
      </c>
      <c r="J1706" s="51"/>
      <c r="K1706" s="51"/>
      <c r="L1706" s="48" t="s">
        <v>80</v>
      </c>
      <c r="M1706" s="48" t="s">
        <v>81</v>
      </c>
      <c r="N1706" s="48" t="s">
        <v>249</v>
      </c>
      <c r="O1706" s="48" t="s">
        <v>250</v>
      </c>
      <c r="P1706" s="48" t="s">
        <v>791</v>
      </c>
      <c r="Q1706" s="48" t="s">
        <v>792</v>
      </c>
      <c r="R1706" s="48" t="s">
        <v>844</v>
      </c>
      <c r="S1706" s="48" t="s">
        <v>792</v>
      </c>
      <c r="T1706" s="48" t="s">
        <v>845</v>
      </c>
      <c r="U1706" s="48" t="s">
        <v>846</v>
      </c>
      <c r="V1706" s="52"/>
    </row>
    <row r="1707" spans="1:22" ht="15" thickBot="1">
      <c r="A1707" s="48" t="s">
        <v>2794</v>
      </c>
      <c r="B1707" s="48" t="s">
        <v>20</v>
      </c>
      <c r="C1707" s="48" t="s">
        <v>74</v>
      </c>
      <c r="D1707" s="49" t="s">
        <v>75</v>
      </c>
      <c r="E1707" s="50">
        <v>0</v>
      </c>
      <c r="F1707" s="48" t="s">
        <v>128</v>
      </c>
      <c r="G1707" s="48" t="s">
        <v>850</v>
      </c>
      <c r="H1707" s="48" t="s">
        <v>125</v>
      </c>
      <c r="I1707" s="48" t="s">
        <v>96</v>
      </c>
      <c r="J1707" s="51"/>
      <c r="K1707" s="51"/>
      <c r="L1707" s="48" t="s">
        <v>80</v>
      </c>
      <c r="M1707" s="48" t="s">
        <v>81</v>
      </c>
      <c r="N1707" s="48" t="s">
        <v>249</v>
      </c>
      <c r="O1707" s="48" t="s">
        <v>250</v>
      </c>
      <c r="P1707" s="48" t="s">
        <v>791</v>
      </c>
      <c r="Q1707" s="48" t="s">
        <v>792</v>
      </c>
      <c r="R1707" s="48" t="s">
        <v>844</v>
      </c>
      <c r="S1707" s="48" t="s">
        <v>792</v>
      </c>
      <c r="T1707" s="48" t="s">
        <v>845</v>
      </c>
      <c r="U1707" s="48" t="s">
        <v>846</v>
      </c>
      <c r="V1707" s="52"/>
    </row>
    <row r="1708" spans="1:22" ht="15" thickBot="1">
      <c r="A1708" s="48" t="s">
        <v>2795</v>
      </c>
      <c r="B1708" s="48" t="s">
        <v>20</v>
      </c>
      <c r="C1708" s="48" t="s">
        <v>74</v>
      </c>
      <c r="D1708" s="49" t="s">
        <v>75</v>
      </c>
      <c r="E1708" s="53">
        <v>68104.3</v>
      </c>
      <c r="F1708" s="48" t="s">
        <v>852</v>
      </c>
      <c r="G1708" s="48" t="s">
        <v>853</v>
      </c>
      <c r="H1708" s="48" t="s">
        <v>95</v>
      </c>
      <c r="I1708" s="48" t="s">
        <v>854</v>
      </c>
      <c r="J1708" s="51"/>
      <c r="K1708" s="51"/>
      <c r="L1708" s="48" t="s">
        <v>80</v>
      </c>
      <c r="M1708" s="48" t="s">
        <v>81</v>
      </c>
      <c r="N1708" s="48" t="s">
        <v>249</v>
      </c>
      <c r="O1708" s="48" t="s">
        <v>250</v>
      </c>
      <c r="P1708" s="48" t="s">
        <v>791</v>
      </c>
      <c r="Q1708" s="48" t="s">
        <v>792</v>
      </c>
      <c r="R1708" s="48" t="s">
        <v>855</v>
      </c>
      <c r="S1708" s="48" t="s">
        <v>792</v>
      </c>
      <c r="T1708" s="48" t="s">
        <v>856</v>
      </c>
      <c r="U1708" s="48" t="s">
        <v>857</v>
      </c>
      <c r="V1708" s="52"/>
    </row>
    <row r="1709" spans="1:22" ht="15" thickBot="1">
      <c r="A1709" s="48" t="s">
        <v>2796</v>
      </c>
      <c r="B1709" s="48" t="s">
        <v>20</v>
      </c>
      <c r="C1709" s="48" t="s">
        <v>74</v>
      </c>
      <c r="D1709" s="49" t="s">
        <v>75</v>
      </c>
      <c r="E1709" s="53">
        <v>63335.53</v>
      </c>
      <c r="F1709" s="48" t="s">
        <v>76</v>
      </c>
      <c r="G1709" s="48" t="s">
        <v>864</v>
      </c>
      <c r="H1709" s="48" t="s">
        <v>95</v>
      </c>
      <c r="I1709" s="48" t="s">
        <v>865</v>
      </c>
      <c r="J1709" s="51"/>
      <c r="K1709" s="51"/>
      <c r="L1709" s="48" t="s">
        <v>80</v>
      </c>
      <c r="M1709" s="48" t="s">
        <v>81</v>
      </c>
      <c r="N1709" s="48" t="s">
        <v>249</v>
      </c>
      <c r="O1709" s="48" t="s">
        <v>250</v>
      </c>
      <c r="P1709" s="48" t="s">
        <v>791</v>
      </c>
      <c r="Q1709" s="48" t="s">
        <v>792</v>
      </c>
      <c r="R1709" s="48" t="s">
        <v>866</v>
      </c>
      <c r="S1709" s="48" t="s">
        <v>867</v>
      </c>
      <c r="T1709" s="48" t="s">
        <v>868</v>
      </c>
      <c r="U1709" s="48" t="s">
        <v>869</v>
      </c>
      <c r="V1709" s="52"/>
    </row>
    <row r="1710" spans="1:22" ht="15" thickBot="1">
      <c r="A1710" s="48" t="s">
        <v>2797</v>
      </c>
      <c r="B1710" s="48" t="s">
        <v>20</v>
      </c>
      <c r="C1710" s="48" t="s">
        <v>74</v>
      </c>
      <c r="D1710" s="49" t="s">
        <v>75</v>
      </c>
      <c r="E1710" s="53">
        <v>44444.26</v>
      </c>
      <c r="F1710" s="48" t="s">
        <v>76</v>
      </c>
      <c r="G1710" s="48" t="s">
        <v>864</v>
      </c>
      <c r="H1710" s="48" t="s">
        <v>113</v>
      </c>
      <c r="I1710" s="48" t="s">
        <v>865</v>
      </c>
      <c r="J1710" s="51"/>
      <c r="K1710" s="51"/>
      <c r="L1710" s="48" t="s">
        <v>80</v>
      </c>
      <c r="M1710" s="48" t="s">
        <v>81</v>
      </c>
      <c r="N1710" s="48" t="s">
        <v>249</v>
      </c>
      <c r="O1710" s="48" t="s">
        <v>250</v>
      </c>
      <c r="P1710" s="48" t="s">
        <v>791</v>
      </c>
      <c r="Q1710" s="48" t="s">
        <v>792</v>
      </c>
      <c r="R1710" s="48" t="s">
        <v>866</v>
      </c>
      <c r="S1710" s="48" t="s">
        <v>867</v>
      </c>
      <c r="T1710" s="48" t="s">
        <v>868</v>
      </c>
      <c r="U1710" s="48" t="s">
        <v>869</v>
      </c>
      <c r="V1710" s="52"/>
    </row>
    <row r="1711" spans="1:22" ht="15" thickBot="1">
      <c r="A1711" s="48" t="s">
        <v>2798</v>
      </c>
      <c r="B1711" s="48" t="s">
        <v>20</v>
      </c>
      <c r="C1711" s="48" t="s">
        <v>74</v>
      </c>
      <c r="D1711" s="49" t="s">
        <v>75</v>
      </c>
      <c r="E1711" s="50">
        <v>0</v>
      </c>
      <c r="F1711" s="48" t="s">
        <v>76</v>
      </c>
      <c r="G1711" s="48" t="s">
        <v>864</v>
      </c>
      <c r="H1711" s="48" t="s">
        <v>95</v>
      </c>
      <c r="I1711" s="48" t="s">
        <v>897</v>
      </c>
      <c r="J1711" s="51"/>
      <c r="K1711" s="51"/>
      <c r="L1711" s="48" t="s">
        <v>80</v>
      </c>
      <c r="M1711" s="48" t="s">
        <v>81</v>
      </c>
      <c r="N1711" s="48" t="s">
        <v>249</v>
      </c>
      <c r="O1711" s="48" t="s">
        <v>250</v>
      </c>
      <c r="P1711" s="48" t="s">
        <v>791</v>
      </c>
      <c r="Q1711" s="48" t="s">
        <v>792</v>
      </c>
      <c r="R1711" s="48" t="s">
        <v>866</v>
      </c>
      <c r="S1711" s="48" t="s">
        <v>867</v>
      </c>
      <c r="T1711" s="48" t="s">
        <v>868</v>
      </c>
      <c r="U1711" s="48" t="s">
        <v>869</v>
      </c>
      <c r="V1711" s="52"/>
    </row>
    <row r="1712" spans="1:22" ht="15" thickBot="1">
      <c r="A1712" s="48" t="s">
        <v>2799</v>
      </c>
      <c r="B1712" s="48" t="s">
        <v>20</v>
      </c>
      <c r="C1712" s="48" t="s">
        <v>74</v>
      </c>
      <c r="D1712" s="49" t="s">
        <v>75</v>
      </c>
      <c r="E1712" s="53">
        <v>60283.63</v>
      </c>
      <c r="F1712" s="48" t="s">
        <v>76</v>
      </c>
      <c r="G1712" s="48" t="s">
        <v>864</v>
      </c>
      <c r="H1712" s="48" t="s">
        <v>95</v>
      </c>
      <c r="I1712" s="48" t="s">
        <v>865</v>
      </c>
      <c r="J1712" s="51"/>
      <c r="K1712" s="51"/>
      <c r="L1712" s="48" t="s">
        <v>80</v>
      </c>
      <c r="M1712" s="48" t="s">
        <v>81</v>
      </c>
      <c r="N1712" s="48" t="s">
        <v>249</v>
      </c>
      <c r="O1712" s="48" t="s">
        <v>250</v>
      </c>
      <c r="P1712" s="48" t="s">
        <v>791</v>
      </c>
      <c r="Q1712" s="48" t="s">
        <v>792</v>
      </c>
      <c r="R1712" s="48" t="s">
        <v>866</v>
      </c>
      <c r="S1712" s="48" t="s">
        <v>867</v>
      </c>
      <c r="T1712" s="48" t="s">
        <v>868</v>
      </c>
      <c r="U1712" s="48" t="s">
        <v>869</v>
      </c>
      <c r="V1712" s="52"/>
    </row>
    <row r="1713" spans="1:22" ht="15" thickBot="1">
      <c r="A1713" s="48" t="s">
        <v>2800</v>
      </c>
      <c r="B1713" s="48" t="s">
        <v>20</v>
      </c>
      <c r="C1713" s="48" t="s">
        <v>74</v>
      </c>
      <c r="D1713" s="49" t="s">
        <v>75</v>
      </c>
      <c r="E1713" s="50">
        <v>0</v>
      </c>
      <c r="F1713" s="48" t="s">
        <v>76</v>
      </c>
      <c r="G1713" s="48" t="s">
        <v>864</v>
      </c>
      <c r="H1713" s="48" t="s">
        <v>78</v>
      </c>
      <c r="I1713" s="48" t="s">
        <v>865</v>
      </c>
      <c r="J1713" s="51"/>
      <c r="K1713" s="51"/>
      <c r="L1713" s="48" t="s">
        <v>80</v>
      </c>
      <c r="M1713" s="48" t="s">
        <v>81</v>
      </c>
      <c r="N1713" s="48" t="s">
        <v>249</v>
      </c>
      <c r="O1713" s="48" t="s">
        <v>250</v>
      </c>
      <c r="P1713" s="48" t="s">
        <v>791</v>
      </c>
      <c r="Q1713" s="48" t="s">
        <v>792</v>
      </c>
      <c r="R1713" s="48" t="s">
        <v>866</v>
      </c>
      <c r="S1713" s="48" t="s">
        <v>867</v>
      </c>
      <c r="T1713" s="48" t="s">
        <v>868</v>
      </c>
      <c r="U1713" s="48" t="s">
        <v>869</v>
      </c>
      <c r="V1713" s="52"/>
    </row>
    <row r="1714" spans="1:22" ht="15" thickBot="1">
      <c r="A1714" s="48" t="s">
        <v>2801</v>
      </c>
      <c r="B1714" s="48" t="s">
        <v>20</v>
      </c>
      <c r="C1714" s="48" t="s">
        <v>74</v>
      </c>
      <c r="D1714" s="49" t="s">
        <v>75</v>
      </c>
      <c r="E1714" s="53">
        <v>91110.73</v>
      </c>
      <c r="F1714" s="48" t="s">
        <v>876</v>
      </c>
      <c r="G1714" s="48" t="s">
        <v>877</v>
      </c>
      <c r="H1714" s="48" t="s">
        <v>113</v>
      </c>
      <c r="I1714" s="48" t="s">
        <v>865</v>
      </c>
      <c r="J1714" s="48" t="s">
        <v>878</v>
      </c>
      <c r="K1714" s="51"/>
      <c r="L1714" s="48" t="s">
        <v>80</v>
      </c>
      <c r="M1714" s="48" t="s">
        <v>81</v>
      </c>
      <c r="N1714" s="48" t="s">
        <v>249</v>
      </c>
      <c r="O1714" s="48" t="s">
        <v>250</v>
      </c>
      <c r="P1714" s="48" t="s">
        <v>791</v>
      </c>
      <c r="Q1714" s="48" t="s">
        <v>792</v>
      </c>
      <c r="R1714" s="48" t="s">
        <v>866</v>
      </c>
      <c r="S1714" s="48" t="s">
        <v>867</v>
      </c>
      <c r="T1714" s="48" t="s">
        <v>868</v>
      </c>
      <c r="U1714" s="48" t="s">
        <v>869</v>
      </c>
      <c r="V1714" s="52"/>
    </row>
    <row r="1715" spans="1:22" ht="15" thickBot="1">
      <c r="A1715" s="48" t="s">
        <v>887</v>
      </c>
      <c r="B1715" s="48" t="s">
        <v>20</v>
      </c>
      <c r="C1715" s="48" t="s">
        <v>74</v>
      </c>
      <c r="D1715" s="49" t="s">
        <v>75</v>
      </c>
      <c r="E1715" s="53">
        <v>15433.64</v>
      </c>
      <c r="F1715" s="48" t="s">
        <v>1103</v>
      </c>
      <c r="G1715" s="48" t="s">
        <v>2802</v>
      </c>
      <c r="H1715" s="48" t="s">
        <v>95</v>
      </c>
      <c r="I1715" s="48" t="s">
        <v>1105</v>
      </c>
      <c r="J1715" s="48" t="s">
        <v>2803</v>
      </c>
      <c r="K1715" s="51"/>
      <c r="L1715" s="48" t="s">
        <v>80</v>
      </c>
      <c r="M1715" s="48" t="s">
        <v>81</v>
      </c>
      <c r="N1715" s="48" t="s">
        <v>249</v>
      </c>
      <c r="O1715" s="48" t="s">
        <v>250</v>
      </c>
      <c r="P1715" s="48" t="s">
        <v>791</v>
      </c>
      <c r="Q1715" s="48" t="s">
        <v>792</v>
      </c>
      <c r="R1715" s="48" t="s">
        <v>884</v>
      </c>
      <c r="S1715" s="48" t="s">
        <v>792</v>
      </c>
      <c r="T1715" s="48" t="s">
        <v>885</v>
      </c>
      <c r="U1715" s="48" t="s">
        <v>886</v>
      </c>
      <c r="V1715" s="52"/>
    </row>
    <row r="1716" spans="1:22" ht="15" thickBot="1">
      <c r="A1716" s="48" t="s">
        <v>2804</v>
      </c>
      <c r="B1716" s="48" t="s">
        <v>20</v>
      </c>
      <c r="C1716" s="48" t="s">
        <v>74</v>
      </c>
      <c r="D1716" s="49" t="s">
        <v>75</v>
      </c>
      <c r="E1716" s="53">
        <v>125966.34</v>
      </c>
      <c r="F1716" s="48" t="s">
        <v>76</v>
      </c>
      <c r="G1716" s="48" t="s">
        <v>889</v>
      </c>
      <c r="H1716" s="48" t="s">
        <v>839</v>
      </c>
      <c r="I1716" s="48" t="s">
        <v>832</v>
      </c>
      <c r="J1716" s="51"/>
      <c r="K1716" s="51"/>
      <c r="L1716" s="48" t="s">
        <v>80</v>
      </c>
      <c r="M1716" s="48" t="s">
        <v>81</v>
      </c>
      <c r="N1716" s="48" t="s">
        <v>249</v>
      </c>
      <c r="O1716" s="48" t="s">
        <v>250</v>
      </c>
      <c r="P1716" s="48" t="s">
        <v>791</v>
      </c>
      <c r="Q1716" s="48" t="s">
        <v>792</v>
      </c>
      <c r="R1716" s="48" t="s">
        <v>884</v>
      </c>
      <c r="S1716" s="48" t="s">
        <v>792</v>
      </c>
      <c r="T1716" s="48" t="s">
        <v>885</v>
      </c>
      <c r="U1716" s="48" t="s">
        <v>886</v>
      </c>
      <c r="V1716" s="52"/>
    </row>
    <row r="1717" spans="1:22" ht="15" thickBot="1">
      <c r="A1717" s="48" t="s">
        <v>2805</v>
      </c>
      <c r="B1717" s="48" t="s">
        <v>20</v>
      </c>
      <c r="C1717" s="48" t="s">
        <v>74</v>
      </c>
      <c r="D1717" s="49" t="s">
        <v>75</v>
      </c>
      <c r="E1717" s="53">
        <v>119190.01</v>
      </c>
      <c r="F1717" s="48" t="s">
        <v>76</v>
      </c>
      <c r="G1717" s="48" t="s">
        <v>896</v>
      </c>
      <c r="H1717" s="48" t="s">
        <v>113</v>
      </c>
      <c r="I1717" s="48" t="s">
        <v>897</v>
      </c>
      <c r="J1717" s="51"/>
      <c r="K1717" s="51"/>
      <c r="L1717" s="48" t="s">
        <v>80</v>
      </c>
      <c r="M1717" s="48" t="s">
        <v>81</v>
      </c>
      <c r="N1717" s="48" t="s">
        <v>249</v>
      </c>
      <c r="O1717" s="48" t="s">
        <v>250</v>
      </c>
      <c r="P1717" s="48" t="s">
        <v>791</v>
      </c>
      <c r="Q1717" s="48" t="s">
        <v>792</v>
      </c>
      <c r="R1717" s="48" t="s">
        <v>898</v>
      </c>
      <c r="S1717" s="48" t="s">
        <v>899</v>
      </c>
      <c r="T1717" s="48" t="s">
        <v>900</v>
      </c>
      <c r="U1717" s="48" t="s">
        <v>899</v>
      </c>
      <c r="V1717" s="52"/>
    </row>
    <row r="1718" spans="1:22" ht="15" thickBot="1">
      <c r="A1718" s="48" t="s">
        <v>2806</v>
      </c>
      <c r="B1718" s="48" t="s">
        <v>20</v>
      </c>
      <c r="C1718" s="48" t="s">
        <v>74</v>
      </c>
      <c r="D1718" s="49" t="s">
        <v>75</v>
      </c>
      <c r="E1718" s="53">
        <v>71658.28</v>
      </c>
      <c r="F1718" s="48" t="s">
        <v>76</v>
      </c>
      <c r="G1718" s="48" t="s">
        <v>896</v>
      </c>
      <c r="H1718" s="48" t="s">
        <v>95</v>
      </c>
      <c r="I1718" s="48" t="s">
        <v>897</v>
      </c>
      <c r="J1718" s="51"/>
      <c r="K1718" s="51"/>
      <c r="L1718" s="48" t="s">
        <v>80</v>
      </c>
      <c r="M1718" s="48" t="s">
        <v>81</v>
      </c>
      <c r="N1718" s="48" t="s">
        <v>249</v>
      </c>
      <c r="O1718" s="48" t="s">
        <v>250</v>
      </c>
      <c r="P1718" s="48" t="s">
        <v>791</v>
      </c>
      <c r="Q1718" s="48" t="s">
        <v>792</v>
      </c>
      <c r="R1718" s="48" t="s">
        <v>898</v>
      </c>
      <c r="S1718" s="48" t="s">
        <v>899</v>
      </c>
      <c r="T1718" s="48" t="s">
        <v>900</v>
      </c>
      <c r="U1718" s="48" t="s">
        <v>899</v>
      </c>
      <c r="V1718" s="52"/>
    </row>
    <row r="1719" spans="1:22" ht="15" thickBot="1">
      <c r="A1719" s="48" t="s">
        <v>2807</v>
      </c>
      <c r="B1719" s="48" t="s">
        <v>20</v>
      </c>
      <c r="C1719" s="48" t="s">
        <v>74</v>
      </c>
      <c r="D1719" s="49" t="s">
        <v>75</v>
      </c>
      <c r="E1719" s="53">
        <v>64918.94</v>
      </c>
      <c r="F1719" s="48" t="s">
        <v>76</v>
      </c>
      <c r="G1719" s="48" t="s">
        <v>896</v>
      </c>
      <c r="H1719" s="48" t="s">
        <v>95</v>
      </c>
      <c r="I1719" s="48" t="s">
        <v>897</v>
      </c>
      <c r="J1719" s="51"/>
      <c r="K1719" s="51"/>
      <c r="L1719" s="48" t="s">
        <v>80</v>
      </c>
      <c r="M1719" s="48" t="s">
        <v>81</v>
      </c>
      <c r="N1719" s="48" t="s">
        <v>249</v>
      </c>
      <c r="O1719" s="48" t="s">
        <v>250</v>
      </c>
      <c r="P1719" s="48" t="s">
        <v>791</v>
      </c>
      <c r="Q1719" s="48" t="s">
        <v>792</v>
      </c>
      <c r="R1719" s="48" t="s">
        <v>898</v>
      </c>
      <c r="S1719" s="48" t="s">
        <v>899</v>
      </c>
      <c r="T1719" s="48" t="s">
        <v>900</v>
      </c>
      <c r="U1719" s="48" t="s">
        <v>899</v>
      </c>
      <c r="V1719" s="52"/>
    </row>
    <row r="1720" spans="1:22" ht="15" thickBot="1">
      <c r="A1720" s="48" t="s">
        <v>2808</v>
      </c>
      <c r="B1720" s="48" t="s">
        <v>20</v>
      </c>
      <c r="C1720" s="48" t="s">
        <v>74</v>
      </c>
      <c r="D1720" s="49" t="s">
        <v>75</v>
      </c>
      <c r="E1720" s="53">
        <v>58595.24</v>
      </c>
      <c r="F1720" s="48" t="s">
        <v>76</v>
      </c>
      <c r="G1720" s="48" t="s">
        <v>896</v>
      </c>
      <c r="H1720" s="48" t="s">
        <v>95</v>
      </c>
      <c r="I1720" s="48" t="s">
        <v>897</v>
      </c>
      <c r="J1720" s="51"/>
      <c r="K1720" s="48" t="s">
        <v>1595</v>
      </c>
      <c r="L1720" s="48" t="s">
        <v>80</v>
      </c>
      <c r="M1720" s="48" t="s">
        <v>81</v>
      </c>
      <c r="N1720" s="48" t="s">
        <v>249</v>
      </c>
      <c r="O1720" s="48" t="s">
        <v>250</v>
      </c>
      <c r="P1720" s="48" t="s">
        <v>791</v>
      </c>
      <c r="Q1720" s="48" t="s">
        <v>792</v>
      </c>
      <c r="R1720" s="48" t="s">
        <v>898</v>
      </c>
      <c r="S1720" s="48" t="s">
        <v>899</v>
      </c>
      <c r="T1720" s="48" t="s">
        <v>900</v>
      </c>
      <c r="U1720" s="48" t="s">
        <v>899</v>
      </c>
      <c r="V1720" s="52"/>
    </row>
    <row r="1721" spans="1:22" ht="15" thickBot="1">
      <c r="A1721" s="48" t="s">
        <v>2809</v>
      </c>
      <c r="B1721" s="48" t="s">
        <v>20</v>
      </c>
      <c r="C1721" s="48" t="s">
        <v>74</v>
      </c>
      <c r="D1721" s="49" t="s">
        <v>75</v>
      </c>
      <c r="E1721" s="53">
        <v>60283.63</v>
      </c>
      <c r="F1721" s="48" t="s">
        <v>76</v>
      </c>
      <c r="G1721" s="48" t="s">
        <v>896</v>
      </c>
      <c r="H1721" s="48" t="s">
        <v>95</v>
      </c>
      <c r="I1721" s="48" t="s">
        <v>897</v>
      </c>
      <c r="J1721" s="51"/>
      <c r="K1721" s="51"/>
      <c r="L1721" s="48" t="s">
        <v>80</v>
      </c>
      <c r="M1721" s="48" t="s">
        <v>81</v>
      </c>
      <c r="N1721" s="48" t="s">
        <v>249</v>
      </c>
      <c r="O1721" s="48" t="s">
        <v>250</v>
      </c>
      <c r="P1721" s="48" t="s">
        <v>791</v>
      </c>
      <c r="Q1721" s="48" t="s">
        <v>792</v>
      </c>
      <c r="R1721" s="48" t="s">
        <v>898</v>
      </c>
      <c r="S1721" s="48" t="s">
        <v>899</v>
      </c>
      <c r="T1721" s="48" t="s">
        <v>900</v>
      </c>
      <c r="U1721" s="48" t="s">
        <v>899</v>
      </c>
      <c r="V1721" s="52"/>
    </row>
    <row r="1722" spans="1:22" ht="15" thickBot="1">
      <c r="A1722" s="48" t="s">
        <v>2810</v>
      </c>
      <c r="B1722" s="48" t="s">
        <v>20</v>
      </c>
      <c r="C1722" s="48" t="s">
        <v>74</v>
      </c>
      <c r="D1722" s="49" t="s">
        <v>75</v>
      </c>
      <c r="E1722" s="53">
        <v>58813.3</v>
      </c>
      <c r="F1722" s="48" t="s">
        <v>76</v>
      </c>
      <c r="G1722" s="48" t="s">
        <v>896</v>
      </c>
      <c r="H1722" s="48" t="s">
        <v>95</v>
      </c>
      <c r="I1722" s="48" t="s">
        <v>897</v>
      </c>
      <c r="J1722" s="51"/>
      <c r="K1722" s="51"/>
      <c r="L1722" s="48" t="s">
        <v>80</v>
      </c>
      <c r="M1722" s="48" t="s">
        <v>81</v>
      </c>
      <c r="N1722" s="48" t="s">
        <v>249</v>
      </c>
      <c r="O1722" s="48" t="s">
        <v>250</v>
      </c>
      <c r="P1722" s="48" t="s">
        <v>791</v>
      </c>
      <c r="Q1722" s="48" t="s">
        <v>792</v>
      </c>
      <c r="R1722" s="48" t="s">
        <v>898</v>
      </c>
      <c r="S1722" s="48" t="s">
        <v>899</v>
      </c>
      <c r="T1722" s="48" t="s">
        <v>900</v>
      </c>
      <c r="U1722" s="48" t="s">
        <v>899</v>
      </c>
      <c r="V1722" s="52"/>
    </row>
    <row r="1723" spans="1:22" ht="15" thickBot="1">
      <c r="A1723" s="48" t="s">
        <v>2811</v>
      </c>
      <c r="B1723" s="48" t="s">
        <v>20</v>
      </c>
      <c r="C1723" s="48" t="s">
        <v>74</v>
      </c>
      <c r="D1723" s="49" t="s">
        <v>75</v>
      </c>
      <c r="E1723" s="53">
        <v>57378.81</v>
      </c>
      <c r="F1723" s="48" t="s">
        <v>76</v>
      </c>
      <c r="G1723" s="48" t="s">
        <v>896</v>
      </c>
      <c r="H1723" s="48" t="s">
        <v>95</v>
      </c>
      <c r="I1723" s="48" t="s">
        <v>897</v>
      </c>
      <c r="J1723" s="51"/>
      <c r="K1723" s="51"/>
      <c r="L1723" s="48" t="s">
        <v>80</v>
      </c>
      <c r="M1723" s="48" t="s">
        <v>81</v>
      </c>
      <c r="N1723" s="48" t="s">
        <v>249</v>
      </c>
      <c r="O1723" s="48" t="s">
        <v>250</v>
      </c>
      <c r="P1723" s="48" t="s">
        <v>791</v>
      </c>
      <c r="Q1723" s="48" t="s">
        <v>792</v>
      </c>
      <c r="R1723" s="48" t="s">
        <v>898</v>
      </c>
      <c r="S1723" s="48" t="s">
        <v>899</v>
      </c>
      <c r="T1723" s="48" t="s">
        <v>900</v>
      </c>
      <c r="U1723" s="48" t="s">
        <v>899</v>
      </c>
      <c r="V1723" s="52"/>
    </row>
    <row r="1724" spans="1:22" ht="15" thickBot="1">
      <c r="A1724" s="48" t="s">
        <v>2812</v>
      </c>
      <c r="B1724" s="48" t="s">
        <v>20</v>
      </c>
      <c r="C1724" s="48" t="s">
        <v>74</v>
      </c>
      <c r="D1724" s="49" t="s">
        <v>75</v>
      </c>
      <c r="E1724" s="50">
        <v>54614</v>
      </c>
      <c r="F1724" s="48" t="s">
        <v>76</v>
      </c>
      <c r="G1724" s="48" t="s">
        <v>896</v>
      </c>
      <c r="H1724" s="48" t="s">
        <v>95</v>
      </c>
      <c r="I1724" s="48" t="s">
        <v>897</v>
      </c>
      <c r="J1724" s="51"/>
      <c r="K1724" s="51"/>
      <c r="L1724" s="48" t="s">
        <v>80</v>
      </c>
      <c r="M1724" s="48" t="s">
        <v>81</v>
      </c>
      <c r="N1724" s="48" t="s">
        <v>249</v>
      </c>
      <c r="O1724" s="48" t="s">
        <v>250</v>
      </c>
      <c r="P1724" s="48" t="s">
        <v>791</v>
      </c>
      <c r="Q1724" s="48" t="s">
        <v>792</v>
      </c>
      <c r="R1724" s="48" t="s">
        <v>898</v>
      </c>
      <c r="S1724" s="48" t="s">
        <v>899</v>
      </c>
      <c r="T1724" s="48" t="s">
        <v>900</v>
      </c>
      <c r="U1724" s="48" t="s">
        <v>899</v>
      </c>
      <c r="V1724" s="52"/>
    </row>
    <row r="1725" spans="1:22" ht="15" thickBot="1">
      <c r="A1725" s="48" t="s">
        <v>2813</v>
      </c>
      <c r="B1725" s="48" t="s">
        <v>20</v>
      </c>
      <c r="C1725" s="48" t="s">
        <v>74</v>
      </c>
      <c r="D1725" s="49" t="s">
        <v>75</v>
      </c>
      <c r="E1725" s="53">
        <v>56723.38</v>
      </c>
      <c r="F1725" s="48" t="s">
        <v>918</v>
      </c>
      <c r="G1725" s="48" t="s">
        <v>919</v>
      </c>
      <c r="H1725" s="48" t="s">
        <v>113</v>
      </c>
      <c r="I1725" s="48" t="s">
        <v>790</v>
      </c>
      <c r="J1725" s="51"/>
      <c r="K1725" s="51"/>
      <c r="L1725" s="48" t="s">
        <v>80</v>
      </c>
      <c r="M1725" s="48" t="s">
        <v>81</v>
      </c>
      <c r="N1725" s="48" t="s">
        <v>249</v>
      </c>
      <c r="O1725" s="48" t="s">
        <v>250</v>
      </c>
      <c r="P1725" s="48" t="s">
        <v>791</v>
      </c>
      <c r="Q1725" s="48" t="s">
        <v>792</v>
      </c>
      <c r="R1725" s="48" t="s">
        <v>920</v>
      </c>
      <c r="S1725" s="48" t="s">
        <v>921</v>
      </c>
      <c r="T1725" s="48" t="s">
        <v>922</v>
      </c>
      <c r="U1725" s="48" t="s">
        <v>923</v>
      </c>
      <c r="V1725" s="52"/>
    </row>
    <row r="1726" spans="1:22" ht="15" thickBot="1">
      <c r="A1726" s="48" t="s">
        <v>2814</v>
      </c>
      <c r="B1726" s="48" t="s">
        <v>20</v>
      </c>
      <c r="C1726" s="48" t="s">
        <v>74</v>
      </c>
      <c r="D1726" s="49" t="s">
        <v>75</v>
      </c>
      <c r="E1726" s="53">
        <v>45864.32</v>
      </c>
      <c r="F1726" s="48" t="s">
        <v>918</v>
      </c>
      <c r="G1726" s="48" t="s">
        <v>919</v>
      </c>
      <c r="H1726" s="48" t="s">
        <v>95</v>
      </c>
      <c r="I1726" s="48" t="s">
        <v>790</v>
      </c>
      <c r="J1726" s="51"/>
      <c r="K1726" s="51"/>
      <c r="L1726" s="48" t="s">
        <v>80</v>
      </c>
      <c r="M1726" s="48" t="s">
        <v>81</v>
      </c>
      <c r="N1726" s="48" t="s">
        <v>249</v>
      </c>
      <c r="O1726" s="48" t="s">
        <v>250</v>
      </c>
      <c r="P1726" s="48" t="s">
        <v>791</v>
      </c>
      <c r="Q1726" s="48" t="s">
        <v>792</v>
      </c>
      <c r="R1726" s="48" t="s">
        <v>920</v>
      </c>
      <c r="S1726" s="48" t="s">
        <v>921</v>
      </c>
      <c r="T1726" s="48" t="s">
        <v>922</v>
      </c>
      <c r="U1726" s="48" t="s">
        <v>923</v>
      </c>
      <c r="V1726" s="52"/>
    </row>
    <row r="1727" spans="1:22" ht="15" thickBot="1">
      <c r="A1727" s="48" t="s">
        <v>1779</v>
      </c>
      <c r="B1727" s="48" t="s">
        <v>20</v>
      </c>
      <c r="C1727" s="48" t="s">
        <v>74</v>
      </c>
      <c r="D1727" s="49" t="s">
        <v>75</v>
      </c>
      <c r="E1727" s="53">
        <v>44444.25</v>
      </c>
      <c r="F1727" s="48" t="s">
        <v>918</v>
      </c>
      <c r="G1727" s="48" t="s">
        <v>919</v>
      </c>
      <c r="H1727" s="48" t="s">
        <v>113</v>
      </c>
      <c r="I1727" s="48" t="s">
        <v>790</v>
      </c>
      <c r="J1727" s="51"/>
      <c r="K1727" s="51"/>
      <c r="L1727" s="48" t="s">
        <v>80</v>
      </c>
      <c r="M1727" s="48" t="s">
        <v>81</v>
      </c>
      <c r="N1727" s="48" t="s">
        <v>249</v>
      </c>
      <c r="O1727" s="48" t="s">
        <v>250</v>
      </c>
      <c r="P1727" s="48" t="s">
        <v>791</v>
      </c>
      <c r="Q1727" s="48" t="s">
        <v>792</v>
      </c>
      <c r="R1727" s="48" t="s">
        <v>920</v>
      </c>
      <c r="S1727" s="48" t="s">
        <v>921</v>
      </c>
      <c r="T1727" s="48" t="s">
        <v>922</v>
      </c>
      <c r="U1727" s="48" t="s">
        <v>923</v>
      </c>
      <c r="V1727" s="52"/>
    </row>
    <row r="1728" spans="1:22" ht="15" thickBot="1">
      <c r="A1728" s="48" t="s">
        <v>2815</v>
      </c>
      <c r="B1728" s="48" t="s">
        <v>20</v>
      </c>
      <c r="C1728" s="48" t="s">
        <v>74</v>
      </c>
      <c r="D1728" s="49" t="s">
        <v>75</v>
      </c>
      <c r="E1728" s="53">
        <v>44444.25</v>
      </c>
      <c r="F1728" s="48" t="s">
        <v>918</v>
      </c>
      <c r="G1728" s="48" t="s">
        <v>919</v>
      </c>
      <c r="H1728" s="48" t="s">
        <v>113</v>
      </c>
      <c r="I1728" s="48" t="s">
        <v>790</v>
      </c>
      <c r="J1728" s="51"/>
      <c r="K1728" s="51"/>
      <c r="L1728" s="48" t="s">
        <v>80</v>
      </c>
      <c r="M1728" s="48" t="s">
        <v>81</v>
      </c>
      <c r="N1728" s="48" t="s">
        <v>249</v>
      </c>
      <c r="O1728" s="48" t="s">
        <v>250</v>
      </c>
      <c r="P1728" s="48" t="s">
        <v>791</v>
      </c>
      <c r="Q1728" s="48" t="s">
        <v>792</v>
      </c>
      <c r="R1728" s="48" t="s">
        <v>920</v>
      </c>
      <c r="S1728" s="48" t="s">
        <v>921</v>
      </c>
      <c r="T1728" s="48" t="s">
        <v>922</v>
      </c>
      <c r="U1728" s="48" t="s">
        <v>923</v>
      </c>
      <c r="V1728" s="52"/>
    </row>
    <row r="1729" spans="1:22" ht="15" thickBot="1">
      <c r="A1729" s="48" t="s">
        <v>2814</v>
      </c>
      <c r="B1729" s="48" t="s">
        <v>20</v>
      </c>
      <c r="C1729" s="48" t="s">
        <v>74</v>
      </c>
      <c r="D1729" s="49" t="s">
        <v>75</v>
      </c>
      <c r="E1729" s="53">
        <v>45864.32</v>
      </c>
      <c r="F1729" s="48" t="s">
        <v>918</v>
      </c>
      <c r="G1729" s="48" t="s">
        <v>929</v>
      </c>
      <c r="H1729" s="48" t="s">
        <v>95</v>
      </c>
      <c r="I1729" s="48" t="s">
        <v>790</v>
      </c>
      <c r="J1729" s="51"/>
      <c r="K1729" s="51"/>
      <c r="L1729" s="48" t="s">
        <v>80</v>
      </c>
      <c r="M1729" s="48" t="s">
        <v>81</v>
      </c>
      <c r="N1729" s="48" t="s">
        <v>249</v>
      </c>
      <c r="O1729" s="48" t="s">
        <v>250</v>
      </c>
      <c r="P1729" s="48" t="s">
        <v>791</v>
      </c>
      <c r="Q1729" s="48" t="s">
        <v>792</v>
      </c>
      <c r="R1729" s="48" t="s">
        <v>920</v>
      </c>
      <c r="S1729" s="48" t="s">
        <v>921</v>
      </c>
      <c r="T1729" s="48" t="s">
        <v>922</v>
      </c>
      <c r="U1729" s="48" t="s">
        <v>923</v>
      </c>
      <c r="V1729" s="52"/>
    </row>
    <row r="1730" spans="1:22" ht="15" thickBot="1">
      <c r="A1730" s="48" t="s">
        <v>925</v>
      </c>
      <c r="B1730" s="48" t="s">
        <v>20</v>
      </c>
      <c r="C1730" s="48" t="s">
        <v>74</v>
      </c>
      <c r="D1730" s="49" t="s">
        <v>75</v>
      </c>
      <c r="E1730" s="53">
        <v>36724.92</v>
      </c>
      <c r="F1730" s="48" t="s">
        <v>918</v>
      </c>
      <c r="G1730" s="48" t="s">
        <v>929</v>
      </c>
      <c r="H1730" s="48" t="s">
        <v>95</v>
      </c>
      <c r="I1730" s="48" t="s">
        <v>790</v>
      </c>
      <c r="J1730" s="51"/>
      <c r="K1730" s="51"/>
      <c r="L1730" s="48" t="s">
        <v>80</v>
      </c>
      <c r="M1730" s="48" t="s">
        <v>81</v>
      </c>
      <c r="N1730" s="48" t="s">
        <v>249</v>
      </c>
      <c r="O1730" s="48" t="s">
        <v>250</v>
      </c>
      <c r="P1730" s="48" t="s">
        <v>791</v>
      </c>
      <c r="Q1730" s="48" t="s">
        <v>792</v>
      </c>
      <c r="R1730" s="48" t="s">
        <v>920</v>
      </c>
      <c r="S1730" s="48" t="s">
        <v>921</v>
      </c>
      <c r="T1730" s="48" t="s">
        <v>922</v>
      </c>
      <c r="U1730" s="48" t="s">
        <v>923</v>
      </c>
      <c r="V1730" s="52"/>
    </row>
    <row r="1731" spans="1:22" ht="15" thickBot="1">
      <c r="A1731" s="48" t="s">
        <v>2816</v>
      </c>
      <c r="B1731" s="48" t="s">
        <v>20</v>
      </c>
      <c r="C1731" s="48" t="s">
        <v>74</v>
      </c>
      <c r="D1731" s="49" t="s">
        <v>75</v>
      </c>
      <c r="E1731" s="53">
        <v>36724.92</v>
      </c>
      <c r="F1731" s="48" t="s">
        <v>918</v>
      </c>
      <c r="G1731" s="48" t="s">
        <v>929</v>
      </c>
      <c r="H1731" s="48" t="s">
        <v>95</v>
      </c>
      <c r="I1731" s="48" t="s">
        <v>790</v>
      </c>
      <c r="J1731" s="51"/>
      <c r="K1731" s="51"/>
      <c r="L1731" s="48" t="s">
        <v>80</v>
      </c>
      <c r="M1731" s="48" t="s">
        <v>81</v>
      </c>
      <c r="N1731" s="48" t="s">
        <v>249</v>
      </c>
      <c r="O1731" s="48" t="s">
        <v>250</v>
      </c>
      <c r="P1731" s="48" t="s">
        <v>791</v>
      </c>
      <c r="Q1731" s="48" t="s">
        <v>792</v>
      </c>
      <c r="R1731" s="48" t="s">
        <v>920</v>
      </c>
      <c r="S1731" s="48" t="s">
        <v>921</v>
      </c>
      <c r="T1731" s="48" t="s">
        <v>922</v>
      </c>
      <c r="U1731" s="48" t="s">
        <v>923</v>
      </c>
      <c r="V1731" s="52"/>
    </row>
    <row r="1732" spans="1:22" ht="15" thickBot="1">
      <c r="A1732" s="48" t="s">
        <v>2813</v>
      </c>
      <c r="B1732" s="48" t="s">
        <v>20</v>
      </c>
      <c r="C1732" s="48" t="s">
        <v>74</v>
      </c>
      <c r="D1732" s="49" t="s">
        <v>75</v>
      </c>
      <c r="E1732" s="53">
        <v>56723.39</v>
      </c>
      <c r="F1732" s="48" t="s">
        <v>918</v>
      </c>
      <c r="G1732" s="48" t="s">
        <v>929</v>
      </c>
      <c r="H1732" s="48" t="s">
        <v>113</v>
      </c>
      <c r="I1732" s="48" t="s">
        <v>790</v>
      </c>
      <c r="J1732" s="51"/>
      <c r="K1732" s="51"/>
      <c r="L1732" s="48" t="s">
        <v>80</v>
      </c>
      <c r="M1732" s="48" t="s">
        <v>81</v>
      </c>
      <c r="N1732" s="48" t="s">
        <v>249</v>
      </c>
      <c r="O1732" s="48" t="s">
        <v>250</v>
      </c>
      <c r="P1732" s="48" t="s">
        <v>791</v>
      </c>
      <c r="Q1732" s="48" t="s">
        <v>792</v>
      </c>
      <c r="R1732" s="48" t="s">
        <v>920</v>
      </c>
      <c r="S1732" s="48" t="s">
        <v>921</v>
      </c>
      <c r="T1732" s="48" t="s">
        <v>922</v>
      </c>
      <c r="U1732" s="48" t="s">
        <v>923</v>
      </c>
      <c r="V1732" s="52"/>
    </row>
    <row r="1733" spans="1:22" ht="15" thickBot="1">
      <c r="A1733" s="48" t="s">
        <v>2817</v>
      </c>
      <c r="B1733" s="48" t="s">
        <v>20</v>
      </c>
      <c r="C1733" s="48" t="s">
        <v>74</v>
      </c>
      <c r="D1733" s="49" t="s">
        <v>75</v>
      </c>
      <c r="E1733" s="53">
        <v>34955.26</v>
      </c>
      <c r="F1733" s="48" t="s">
        <v>918</v>
      </c>
      <c r="G1733" s="48" t="s">
        <v>929</v>
      </c>
      <c r="H1733" s="48" t="s">
        <v>95</v>
      </c>
      <c r="I1733" s="48" t="s">
        <v>790</v>
      </c>
      <c r="J1733" s="51"/>
      <c r="K1733" s="51"/>
      <c r="L1733" s="48" t="s">
        <v>80</v>
      </c>
      <c r="M1733" s="48" t="s">
        <v>81</v>
      </c>
      <c r="N1733" s="48" t="s">
        <v>249</v>
      </c>
      <c r="O1733" s="48" t="s">
        <v>250</v>
      </c>
      <c r="P1733" s="48" t="s">
        <v>791</v>
      </c>
      <c r="Q1733" s="48" t="s">
        <v>792</v>
      </c>
      <c r="R1733" s="48" t="s">
        <v>920</v>
      </c>
      <c r="S1733" s="48" t="s">
        <v>921</v>
      </c>
      <c r="T1733" s="48" t="s">
        <v>922</v>
      </c>
      <c r="U1733" s="48" t="s">
        <v>923</v>
      </c>
      <c r="V1733" s="52"/>
    </row>
    <row r="1734" spans="1:22" ht="15" thickBot="1">
      <c r="A1734" s="48" t="s">
        <v>2818</v>
      </c>
      <c r="B1734" s="48" t="s">
        <v>20</v>
      </c>
      <c r="C1734" s="48" t="s">
        <v>74</v>
      </c>
      <c r="D1734" s="49" t="s">
        <v>75</v>
      </c>
      <c r="E1734" s="53">
        <v>37643.019999999997</v>
      </c>
      <c r="F1734" s="48" t="s">
        <v>918</v>
      </c>
      <c r="G1734" s="48" t="s">
        <v>929</v>
      </c>
      <c r="H1734" s="48" t="s">
        <v>95</v>
      </c>
      <c r="I1734" s="48" t="s">
        <v>790</v>
      </c>
      <c r="J1734" s="51"/>
      <c r="K1734" s="51"/>
      <c r="L1734" s="48" t="s">
        <v>80</v>
      </c>
      <c r="M1734" s="48" t="s">
        <v>81</v>
      </c>
      <c r="N1734" s="48" t="s">
        <v>249</v>
      </c>
      <c r="O1734" s="48" t="s">
        <v>250</v>
      </c>
      <c r="P1734" s="48" t="s">
        <v>791</v>
      </c>
      <c r="Q1734" s="48" t="s">
        <v>792</v>
      </c>
      <c r="R1734" s="48" t="s">
        <v>920</v>
      </c>
      <c r="S1734" s="48" t="s">
        <v>921</v>
      </c>
      <c r="T1734" s="48" t="s">
        <v>922</v>
      </c>
      <c r="U1734" s="48" t="s">
        <v>923</v>
      </c>
      <c r="V1734" s="52"/>
    </row>
    <row r="1735" spans="1:22" ht="15" thickBot="1">
      <c r="A1735" s="48" t="s">
        <v>2323</v>
      </c>
      <c r="B1735" s="48" t="s">
        <v>20</v>
      </c>
      <c r="C1735" s="48" t="s">
        <v>74</v>
      </c>
      <c r="D1735" s="49" t="s">
        <v>75</v>
      </c>
      <c r="E1735" s="53">
        <v>34955.26</v>
      </c>
      <c r="F1735" s="48" t="s">
        <v>918</v>
      </c>
      <c r="G1735" s="48" t="s">
        <v>929</v>
      </c>
      <c r="H1735" s="48" t="s">
        <v>95</v>
      </c>
      <c r="I1735" s="48" t="s">
        <v>790</v>
      </c>
      <c r="J1735" s="51"/>
      <c r="K1735" s="51"/>
      <c r="L1735" s="48" t="s">
        <v>80</v>
      </c>
      <c r="M1735" s="48" t="s">
        <v>81</v>
      </c>
      <c r="N1735" s="48" t="s">
        <v>249</v>
      </c>
      <c r="O1735" s="48" t="s">
        <v>250</v>
      </c>
      <c r="P1735" s="48" t="s">
        <v>791</v>
      </c>
      <c r="Q1735" s="48" t="s">
        <v>792</v>
      </c>
      <c r="R1735" s="48" t="s">
        <v>920</v>
      </c>
      <c r="S1735" s="48" t="s">
        <v>921</v>
      </c>
      <c r="T1735" s="48" t="s">
        <v>922</v>
      </c>
      <c r="U1735" s="48" t="s">
        <v>923</v>
      </c>
      <c r="V1735" s="52"/>
    </row>
    <row r="1736" spans="1:22" ht="15" thickBot="1">
      <c r="A1736" s="48" t="s">
        <v>2819</v>
      </c>
      <c r="B1736" s="48" t="s">
        <v>20</v>
      </c>
      <c r="C1736" s="48" t="s">
        <v>74</v>
      </c>
      <c r="D1736" s="49" t="s">
        <v>75</v>
      </c>
      <c r="E1736" s="53">
        <v>39548.660000000003</v>
      </c>
      <c r="F1736" s="48" t="s">
        <v>918</v>
      </c>
      <c r="G1736" s="48" t="s">
        <v>929</v>
      </c>
      <c r="H1736" s="48" t="s">
        <v>95</v>
      </c>
      <c r="I1736" s="48" t="s">
        <v>790</v>
      </c>
      <c r="J1736" s="51"/>
      <c r="K1736" s="51"/>
      <c r="L1736" s="48" t="s">
        <v>80</v>
      </c>
      <c r="M1736" s="48" t="s">
        <v>81</v>
      </c>
      <c r="N1736" s="48" t="s">
        <v>249</v>
      </c>
      <c r="O1736" s="48" t="s">
        <v>250</v>
      </c>
      <c r="P1736" s="48" t="s">
        <v>791</v>
      </c>
      <c r="Q1736" s="48" t="s">
        <v>792</v>
      </c>
      <c r="R1736" s="48" t="s">
        <v>920</v>
      </c>
      <c r="S1736" s="48" t="s">
        <v>921</v>
      </c>
      <c r="T1736" s="48" t="s">
        <v>922</v>
      </c>
      <c r="U1736" s="48" t="s">
        <v>923</v>
      </c>
      <c r="V1736" s="52"/>
    </row>
    <row r="1737" spans="1:22" ht="15" thickBot="1">
      <c r="A1737" s="48" t="s">
        <v>2820</v>
      </c>
      <c r="B1737" s="48" t="s">
        <v>20</v>
      </c>
      <c r="C1737" s="48" t="s">
        <v>74</v>
      </c>
      <c r="D1737" s="49" t="s">
        <v>75</v>
      </c>
      <c r="E1737" s="53">
        <v>36724.92</v>
      </c>
      <c r="F1737" s="48" t="s">
        <v>918</v>
      </c>
      <c r="G1737" s="48" t="s">
        <v>929</v>
      </c>
      <c r="H1737" s="48" t="s">
        <v>95</v>
      </c>
      <c r="I1737" s="48" t="s">
        <v>790</v>
      </c>
      <c r="J1737" s="51"/>
      <c r="K1737" s="51"/>
      <c r="L1737" s="48" t="s">
        <v>80</v>
      </c>
      <c r="M1737" s="48" t="s">
        <v>81</v>
      </c>
      <c r="N1737" s="48" t="s">
        <v>249</v>
      </c>
      <c r="O1737" s="48" t="s">
        <v>250</v>
      </c>
      <c r="P1737" s="48" t="s">
        <v>791</v>
      </c>
      <c r="Q1737" s="48" t="s">
        <v>792</v>
      </c>
      <c r="R1737" s="48" t="s">
        <v>920</v>
      </c>
      <c r="S1737" s="48" t="s">
        <v>921</v>
      </c>
      <c r="T1737" s="48" t="s">
        <v>922</v>
      </c>
      <c r="U1737" s="48" t="s">
        <v>923</v>
      </c>
      <c r="V1737" s="52"/>
    </row>
    <row r="1738" spans="1:22" ht="15" thickBot="1">
      <c r="A1738" s="48" t="s">
        <v>1771</v>
      </c>
      <c r="B1738" s="48" t="s">
        <v>20</v>
      </c>
      <c r="C1738" s="48" t="s">
        <v>74</v>
      </c>
      <c r="D1738" s="49" t="s">
        <v>75</v>
      </c>
      <c r="E1738" s="53">
        <v>49390.91</v>
      </c>
      <c r="F1738" s="48" t="s">
        <v>918</v>
      </c>
      <c r="G1738" s="48" t="s">
        <v>929</v>
      </c>
      <c r="H1738" s="48" t="s">
        <v>95</v>
      </c>
      <c r="I1738" s="48" t="s">
        <v>790</v>
      </c>
      <c r="J1738" s="51"/>
      <c r="K1738" s="51"/>
      <c r="L1738" s="48" t="s">
        <v>80</v>
      </c>
      <c r="M1738" s="48" t="s">
        <v>81</v>
      </c>
      <c r="N1738" s="48" t="s">
        <v>249</v>
      </c>
      <c r="O1738" s="48" t="s">
        <v>250</v>
      </c>
      <c r="P1738" s="48" t="s">
        <v>791</v>
      </c>
      <c r="Q1738" s="48" t="s">
        <v>792</v>
      </c>
      <c r="R1738" s="48" t="s">
        <v>920</v>
      </c>
      <c r="S1738" s="48" t="s">
        <v>921</v>
      </c>
      <c r="T1738" s="48" t="s">
        <v>922</v>
      </c>
      <c r="U1738" s="48" t="s">
        <v>923</v>
      </c>
      <c r="V1738" s="52"/>
    </row>
    <row r="1739" spans="1:22" ht="15" thickBot="1">
      <c r="A1739" s="48" t="s">
        <v>2821</v>
      </c>
      <c r="B1739" s="48" t="s">
        <v>20</v>
      </c>
      <c r="C1739" s="48" t="s">
        <v>74</v>
      </c>
      <c r="D1739" s="49" t="s">
        <v>75</v>
      </c>
      <c r="E1739" s="50">
        <v>61447</v>
      </c>
      <c r="F1739" s="48" t="s">
        <v>918</v>
      </c>
      <c r="G1739" s="48" t="s">
        <v>929</v>
      </c>
      <c r="H1739" s="48" t="s">
        <v>839</v>
      </c>
      <c r="I1739" s="48" t="s">
        <v>790</v>
      </c>
      <c r="J1739" s="51"/>
      <c r="K1739" s="51"/>
      <c r="L1739" s="48" t="s">
        <v>80</v>
      </c>
      <c r="M1739" s="48" t="s">
        <v>81</v>
      </c>
      <c r="N1739" s="48" t="s">
        <v>249</v>
      </c>
      <c r="O1739" s="48" t="s">
        <v>250</v>
      </c>
      <c r="P1739" s="48" t="s">
        <v>791</v>
      </c>
      <c r="Q1739" s="48" t="s">
        <v>792</v>
      </c>
      <c r="R1739" s="48" t="s">
        <v>920</v>
      </c>
      <c r="S1739" s="48" t="s">
        <v>921</v>
      </c>
      <c r="T1739" s="48" t="s">
        <v>922</v>
      </c>
      <c r="U1739" s="48" t="s">
        <v>923</v>
      </c>
      <c r="V1739" s="52"/>
    </row>
    <row r="1740" spans="1:22" ht="15" thickBot="1">
      <c r="A1740" s="48" t="s">
        <v>2822</v>
      </c>
      <c r="B1740" s="48" t="s">
        <v>20</v>
      </c>
      <c r="C1740" s="48" t="s">
        <v>74</v>
      </c>
      <c r="D1740" s="49" t="s">
        <v>75</v>
      </c>
      <c r="E1740" s="50">
        <v>0</v>
      </c>
      <c r="F1740" s="48" t="s">
        <v>943</v>
      </c>
      <c r="G1740" s="48" t="s">
        <v>944</v>
      </c>
      <c r="H1740" s="48" t="s">
        <v>125</v>
      </c>
      <c r="I1740" s="48" t="s">
        <v>937</v>
      </c>
      <c r="J1740" s="48" t="s">
        <v>938</v>
      </c>
      <c r="K1740" s="51"/>
      <c r="L1740" s="48" t="s">
        <v>80</v>
      </c>
      <c r="M1740" s="48" t="s">
        <v>81</v>
      </c>
      <c r="N1740" s="48" t="s">
        <v>249</v>
      </c>
      <c r="O1740" s="48" t="s">
        <v>250</v>
      </c>
      <c r="P1740" s="48" t="s">
        <v>791</v>
      </c>
      <c r="Q1740" s="48" t="s">
        <v>792</v>
      </c>
      <c r="R1740" s="48" t="s">
        <v>946</v>
      </c>
      <c r="S1740" s="48" t="s">
        <v>947</v>
      </c>
      <c r="T1740" s="48" t="s">
        <v>948</v>
      </c>
      <c r="U1740" s="48" t="s">
        <v>947</v>
      </c>
      <c r="V1740" s="52"/>
    </row>
    <row r="1741" spans="1:22" ht="15" thickBot="1">
      <c r="A1741" s="48" t="s">
        <v>2337</v>
      </c>
      <c r="B1741" s="48" t="s">
        <v>20</v>
      </c>
      <c r="C1741" s="48" t="s">
        <v>74</v>
      </c>
      <c r="D1741" s="49" t="s">
        <v>75</v>
      </c>
      <c r="E1741" s="53">
        <v>100988.3</v>
      </c>
      <c r="F1741" s="48" t="s">
        <v>76</v>
      </c>
      <c r="G1741" s="48" t="s">
        <v>950</v>
      </c>
      <c r="H1741" s="48" t="s">
        <v>78</v>
      </c>
      <c r="I1741" s="48" t="s">
        <v>99</v>
      </c>
      <c r="J1741" s="51"/>
      <c r="K1741" s="48" t="s">
        <v>951</v>
      </c>
      <c r="L1741" s="48" t="s">
        <v>80</v>
      </c>
      <c r="M1741" s="48" t="s">
        <v>81</v>
      </c>
      <c r="N1741" s="48" t="s">
        <v>952</v>
      </c>
      <c r="O1741" s="48" t="s">
        <v>953</v>
      </c>
      <c r="P1741" s="48" t="s">
        <v>954</v>
      </c>
      <c r="Q1741" s="48" t="s">
        <v>955</v>
      </c>
      <c r="R1741" s="48" t="s">
        <v>956</v>
      </c>
      <c r="S1741" s="48" t="s">
        <v>955</v>
      </c>
      <c r="T1741" s="48" t="s">
        <v>957</v>
      </c>
      <c r="U1741" s="48" t="s">
        <v>955</v>
      </c>
      <c r="V1741" s="52"/>
    </row>
    <row r="1742" spans="1:22" ht="15" thickBot="1">
      <c r="A1742" s="48" t="s">
        <v>2823</v>
      </c>
      <c r="B1742" s="48" t="s">
        <v>20</v>
      </c>
      <c r="C1742" s="48" t="s">
        <v>74</v>
      </c>
      <c r="D1742" s="49" t="s">
        <v>75</v>
      </c>
      <c r="E1742" s="50">
        <v>0</v>
      </c>
      <c r="F1742" s="48" t="s">
        <v>918</v>
      </c>
      <c r="G1742" s="48" t="s">
        <v>2824</v>
      </c>
      <c r="H1742" s="48" t="s">
        <v>125</v>
      </c>
      <c r="I1742" s="48" t="s">
        <v>790</v>
      </c>
      <c r="J1742" s="51"/>
      <c r="K1742" s="48" t="s">
        <v>951</v>
      </c>
      <c r="L1742" s="48" t="s">
        <v>80</v>
      </c>
      <c r="M1742" s="48" t="s">
        <v>81</v>
      </c>
      <c r="N1742" s="48" t="s">
        <v>952</v>
      </c>
      <c r="O1742" s="48" t="s">
        <v>953</v>
      </c>
      <c r="P1742" s="48" t="s">
        <v>954</v>
      </c>
      <c r="Q1742" s="48" t="s">
        <v>955</v>
      </c>
      <c r="R1742" s="48" t="s">
        <v>966</v>
      </c>
      <c r="S1742" s="48" t="s">
        <v>967</v>
      </c>
      <c r="T1742" s="48" t="s">
        <v>968</v>
      </c>
      <c r="U1742" s="48" t="s">
        <v>967</v>
      </c>
      <c r="V1742" s="52"/>
    </row>
    <row r="1743" spans="1:22" ht="15" thickBot="1">
      <c r="A1743" s="48" t="s">
        <v>1839</v>
      </c>
      <c r="B1743" s="48" t="s">
        <v>20</v>
      </c>
      <c r="C1743" s="48" t="s">
        <v>74</v>
      </c>
      <c r="D1743" s="49" t="s">
        <v>75</v>
      </c>
      <c r="E1743" s="53">
        <v>5881.33</v>
      </c>
      <c r="F1743" s="48" t="s">
        <v>918</v>
      </c>
      <c r="G1743" s="48" t="s">
        <v>965</v>
      </c>
      <c r="H1743" s="48" t="s">
        <v>95</v>
      </c>
      <c r="I1743" s="48" t="s">
        <v>790</v>
      </c>
      <c r="J1743" s="51"/>
      <c r="K1743" s="48" t="s">
        <v>951</v>
      </c>
      <c r="L1743" s="48" t="s">
        <v>80</v>
      </c>
      <c r="M1743" s="48" t="s">
        <v>81</v>
      </c>
      <c r="N1743" s="48" t="s">
        <v>952</v>
      </c>
      <c r="O1743" s="48" t="s">
        <v>953</v>
      </c>
      <c r="P1743" s="48" t="s">
        <v>954</v>
      </c>
      <c r="Q1743" s="48" t="s">
        <v>955</v>
      </c>
      <c r="R1743" s="48" t="s">
        <v>966</v>
      </c>
      <c r="S1743" s="48" t="s">
        <v>967</v>
      </c>
      <c r="T1743" s="48" t="s">
        <v>968</v>
      </c>
      <c r="U1743" s="48" t="s">
        <v>967</v>
      </c>
      <c r="V1743" s="52"/>
    </row>
    <row r="1744" spans="1:22" ht="15" thickBot="1">
      <c r="A1744" s="48" t="s">
        <v>1799</v>
      </c>
      <c r="B1744" s="48" t="s">
        <v>20</v>
      </c>
      <c r="C1744" s="48" t="s">
        <v>74</v>
      </c>
      <c r="D1744" s="49" t="s">
        <v>75</v>
      </c>
      <c r="E1744" s="53">
        <v>5418.17</v>
      </c>
      <c r="F1744" s="48" t="s">
        <v>918</v>
      </c>
      <c r="G1744" s="48" t="s">
        <v>965</v>
      </c>
      <c r="H1744" s="48" t="s">
        <v>95</v>
      </c>
      <c r="I1744" s="48" t="s">
        <v>790</v>
      </c>
      <c r="J1744" s="51"/>
      <c r="K1744" s="48" t="s">
        <v>1044</v>
      </c>
      <c r="L1744" s="48" t="s">
        <v>80</v>
      </c>
      <c r="M1744" s="48" t="s">
        <v>81</v>
      </c>
      <c r="N1744" s="48" t="s">
        <v>952</v>
      </c>
      <c r="O1744" s="48" t="s">
        <v>953</v>
      </c>
      <c r="P1744" s="48" t="s">
        <v>954</v>
      </c>
      <c r="Q1744" s="48" t="s">
        <v>955</v>
      </c>
      <c r="R1744" s="48" t="s">
        <v>966</v>
      </c>
      <c r="S1744" s="48" t="s">
        <v>967</v>
      </c>
      <c r="T1744" s="48" t="s">
        <v>968</v>
      </c>
      <c r="U1744" s="48" t="s">
        <v>967</v>
      </c>
      <c r="V1744" s="52"/>
    </row>
    <row r="1745" spans="1:22" ht="15" thickBot="1">
      <c r="A1745" s="48" t="s">
        <v>1799</v>
      </c>
      <c r="B1745" s="48" t="s">
        <v>20</v>
      </c>
      <c r="C1745" s="48" t="s">
        <v>74</v>
      </c>
      <c r="D1745" s="49" t="s">
        <v>75</v>
      </c>
      <c r="E1745" s="53">
        <v>5418.17</v>
      </c>
      <c r="F1745" s="48" t="s">
        <v>918</v>
      </c>
      <c r="G1745" s="48" t="s">
        <v>971</v>
      </c>
      <c r="H1745" s="48" t="s">
        <v>95</v>
      </c>
      <c r="I1745" s="48" t="s">
        <v>790</v>
      </c>
      <c r="J1745" s="51"/>
      <c r="K1745" s="48" t="s">
        <v>1044</v>
      </c>
      <c r="L1745" s="48" t="s">
        <v>80</v>
      </c>
      <c r="M1745" s="48" t="s">
        <v>81</v>
      </c>
      <c r="N1745" s="48" t="s">
        <v>952</v>
      </c>
      <c r="O1745" s="48" t="s">
        <v>953</v>
      </c>
      <c r="P1745" s="48" t="s">
        <v>954</v>
      </c>
      <c r="Q1745" s="48" t="s">
        <v>955</v>
      </c>
      <c r="R1745" s="48" t="s">
        <v>966</v>
      </c>
      <c r="S1745" s="48" t="s">
        <v>967</v>
      </c>
      <c r="T1745" s="48" t="s">
        <v>968</v>
      </c>
      <c r="U1745" s="48" t="s">
        <v>967</v>
      </c>
      <c r="V1745" s="52"/>
    </row>
    <row r="1746" spans="1:22" ht="15" thickBot="1">
      <c r="A1746" s="48" t="s">
        <v>1128</v>
      </c>
      <c r="B1746" s="48" t="s">
        <v>20</v>
      </c>
      <c r="C1746" s="48" t="s">
        <v>74</v>
      </c>
      <c r="D1746" s="49" t="s">
        <v>75</v>
      </c>
      <c r="E1746" s="53">
        <v>7344.99</v>
      </c>
      <c r="F1746" s="48" t="s">
        <v>918</v>
      </c>
      <c r="G1746" s="48" t="s">
        <v>971</v>
      </c>
      <c r="H1746" s="48" t="s">
        <v>95</v>
      </c>
      <c r="I1746" s="48" t="s">
        <v>790</v>
      </c>
      <c r="J1746" s="51"/>
      <c r="K1746" s="48" t="s">
        <v>951</v>
      </c>
      <c r="L1746" s="48" t="s">
        <v>80</v>
      </c>
      <c r="M1746" s="48" t="s">
        <v>81</v>
      </c>
      <c r="N1746" s="48" t="s">
        <v>952</v>
      </c>
      <c r="O1746" s="48" t="s">
        <v>953</v>
      </c>
      <c r="P1746" s="48" t="s">
        <v>954</v>
      </c>
      <c r="Q1746" s="48" t="s">
        <v>955</v>
      </c>
      <c r="R1746" s="48" t="s">
        <v>966</v>
      </c>
      <c r="S1746" s="48" t="s">
        <v>967</v>
      </c>
      <c r="T1746" s="48" t="s">
        <v>968</v>
      </c>
      <c r="U1746" s="48" t="s">
        <v>967</v>
      </c>
      <c r="V1746" s="52"/>
    </row>
    <row r="1747" spans="1:22" ht="15" thickBot="1">
      <c r="A1747" s="48" t="s">
        <v>2825</v>
      </c>
      <c r="B1747" s="48" t="s">
        <v>20</v>
      </c>
      <c r="C1747" s="48" t="s">
        <v>74</v>
      </c>
      <c r="D1747" s="49" t="s">
        <v>75</v>
      </c>
      <c r="E1747" s="50">
        <v>0</v>
      </c>
      <c r="F1747" s="48" t="s">
        <v>76</v>
      </c>
      <c r="G1747" s="48" t="s">
        <v>987</v>
      </c>
      <c r="H1747" s="48" t="s">
        <v>382</v>
      </c>
      <c r="I1747" s="48" t="s">
        <v>698</v>
      </c>
      <c r="J1747" s="51"/>
      <c r="K1747" s="48" t="s">
        <v>951</v>
      </c>
      <c r="L1747" s="48" t="s">
        <v>80</v>
      </c>
      <c r="M1747" s="48" t="s">
        <v>81</v>
      </c>
      <c r="N1747" s="48" t="s">
        <v>952</v>
      </c>
      <c r="O1747" s="48" t="s">
        <v>953</v>
      </c>
      <c r="P1747" s="48" t="s">
        <v>980</v>
      </c>
      <c r="Q1747" s="48" t="s">
        <v>981</v>
      </c>
      <c r="R1747" s="48" t="s">
        <v>982</v>
      </c>
      <c r="S1747" s="48" t="s">
        <v>981</v>
      </c>
      <c r="T1747" s="48" t="s">
        <v>983</v>
      </c>
      <c r="U1747" s="48" t="s">
        <v>984</v>
      </c>
      <c r="V1747" s="52"/>
    </row>
    <row r="1748" spans="1:22" ht="15" thickBot="1">
      <c r="A1748" s="48" t="s">
        <v>2826</v>
      </c>
      <c r="B1748" s="48" t="s">
        <v>20</v>
      </c>
      <c r="C1748" s="48" t="s">
        <v>74</v>
      </c>
      <c r="D1748" s="49" t="s">
        <v>75</v>
      </c>
      <c r="E1748" s="53">
        <v>116160.7</v>
      </c>
      <c r="F1748" s="48" t="s">
        <v>76</v>
      </c>
      <c r="G1748" s="48" t="s">
        <v>989</v>
      </c>
      <c r="H1748" s="48" t="s">
        <v>258</v>
      </c>
      <c r="I1748" s="48" t="s">
        <v>2827</v>
      </c>
      <c r="J1748" s="51"/>
      <c r="K1748" s="48" t="s">
        <v>951</v>
      </c>
      <c r="L1748" s="48" t="s">
        <v>80</v>
      </c>
      <c r="M1748" s="48" t="s">
        <v>81</v>
      </c>
      <c r="N1748" s="48" t="s">
        <v>952</v>
      </c>
      <c r="O1748" s="48" t="s">
        <v>953</v>
      </c>
      <c r="P1748" s="48" t="s">
        <v>980</v>
      </c>
      <c r="Q1748" s="48" t="s">
        <v>981</v>
      </c>
      <c r="R1748" s="48" t="s">
        <v>991</v>
      </c>
      <c r="S1748" s="48" t="s">
        <v>992</v>
      </c>
      <c r="T1748" s="48" t="s">
        <v>993</v>
      </c>
      <c r="U1748" s="48" t="s">
        <v>992</v>
      </c>
      <c r="V1748" s="52"/>
    </row>
    <row r="1749" spans="1:22" ht="15" thickBot="1">
      <c r="A1749" s="48" t="s">
        <v>2828</v>
      </c>
      <c r="B1749" s="48" t="s">
        <v>20</v>
      </c>
      <c r="C1749" s="48" t="s">
        <v>74</v>
      </c>
      <c r="D1749" s="49" t="s">
        <v>75</v>
      </c>
      <c r="E1749" s="53">
        <v>97797.99</v>
      </c>
      <c r="F1749" s="48" t="s">
        <v>76</v>
      </c>
      <c r="G1749" s="48" t="s">
        <v>989</v>
      </c>
      <c r="H1749" s="48" t="s">
        <v>258</v>
      </c>
      <c r="I1749" s="48" t="s">
        <v>2827</v>
      </c>
      <c r="J1749" s="51"/>
      <c r="K1749" s="48" t="s">
        <v>951</v>
      </c>
      <c r="L1749" s="48" t="s">
        <v>80</v>
      </c>
      <c r="M1749" s="48" t="s">
        <v>81</v>
      </c>
      <c r="N1749" s="48" t="s">
        <v>952</v>
      </c>
      <c r="O1749" s="48" t="s">
        <v>953</v>
      </c>
      <c r="P1749" s="48" t="s">
        <v>980</v>
      </c>
      <c r="Q1749" s="48" t="s">
        <v>981</v>
      </c>
      <c r="R1749" s="48" t="s">
        <v>991</v>
      </c>
      <c r="S1749" s="48" t="s">
        <v>992</v>
      </c>
      <c r="T1749" s="48" t="s">
        <v>993</v>
      </c>
      <c r="U1749" s="48" t="s">
        <v>992</v>
      </c>
      <c r="V1749" s="52"/>
    </row>
    <row r="1750" spans="1:22" ht="15" thickBot="1">
      <c r="A1750" s="48" t="s">
        <v>2829</v>
      </c>
      <c r="B1750" s="48" t="s">
        <v>20</v>
      </c>
      <c r="C1750" s="48" t="s">
        <v>74</v>
      </c>
      <c r="D1750" s="49" t="s">
        <v>75</v>
      </c>
      <c r="E1750" s="50">
        <v>0</v>
      </c>
      <c r="F1750" s="48" t="s">
        <v>2830</v>
      </c>
      <c r="G1750" s="48" t="s">
        <v>2831</v>
      </c>
      <c r="H1750" s="48" t="s">
        <v>150</v>
      </c>
      <c r="I1750" s="48" t="s">
        <v>785</v>
      </c>
      <c r="J1750" s="51"/>
      <c r="K1750" s="48" t="s">
        <v>1044</v>
      </c>
      <c r="L1750" s="48" t="s">
        <v>80</v>
      </c>
      <c r="M1750" s="48" t="s">
        <v>81</v>
      </c>
      <c r="N1750" s="48" t="s">
        <v>952</v>
      </c>
      <c r="O1750" s="48" t="s">
        <v>953</v>
      </c>
      <c r="P1750" s="48" t="s">
        <v>980</v>
      </c>
      <c r="Q1750" s="48" t="s">
        <v>981</v>
      </c>
      <c r="R1750" s="48" t="s">
        <v>991</v>
      </c>
      <c r="S1750" s="48" t="s">
        <v>992</v>
      </c>
      <c r="T1750" s="48" t="s">
        <v>993</v>
      </c>
      <c r="U1750" s="48" t="s">
        <v>992</v>
      </c>
      <c r="V1750" s="52"/>
    </row>
    <row r="1751" spans="1:22" ht="15" thickBot="1">
      <c r="A1751" s="48" t="s">
        <v>2832</v>
      </c>
      <c r="B1751" s="48" t="s">
        <v>20</v>
      </c>
      <c r="C1751" s="48" t="s">
        <v>74</v>
      </c>
      <c r="D1751" s="49" t="s">
        <v>75</v>
      </c>
      <c r="E1751" s="53">
        <v>154352.71</v>
      </c>
      <c r="F1751" s="48" t="s">
        <v>76</v>
      </c>
      <c r="G1751" s="48" t="s">
        <v>2347</v>
      </c>
      <c r="H1751" s="48" t="s">
        <v>258</v>
      </c>
      <c r="I1751" s="48" t="s">
        <v>2150</v>
      </c>
      <c r="J1751" s="51"/>
      <c r="K1751" s="48" t="s">
        <v>951</v>
      </c>
      <c r="L1751" s="48" t="s">
        <v>80</v>
      </c>
      <c r="M1751" s="48" t="s">
        <v>81</v>
      </c>
      <c r="N1751" s="48" t="s">
        <v>952</v>
      </c>
      <c r="O1751" s="48" t="s">
        <v>953</v>
      </c>
      <c r="P1751" s="48" t="s">
        <v>980</v>
      </c>
      <c r="Q1751" s="48" t="s">
        <v>981</v>
      </c>
      <c r="R1751" s="48" t="s">
        <v>991</v>
      </c>
      <c r="S1751" s="48" t="s">
        <v>992</v>
      </c>
      <c r="T1751" s="48" t="s">
        <v>993</v>
      </c>
      <c r="U1751" s="48" t="s">
        <v>992</v>
      </c>
      <c r="V1751" s="52"/>
    </row>
    <row r="1752" spans="1:22" ht="15" thickBot="1">
      <c r="A1752" s="48" t="s">
        <v>2833</v>
      </c>
      <c r="B1752" s="48" t="s">
        <v>20</v>
      </c>
      <c r="C1752" s="48" t="s">
        <v>74</v>
      </c>
      <c r="D1752" s="49" t="s">
        <v>75</v>
      </c>
      <c r="E1752" s="50">
        <v>0</v>
      </c>
      <c r="F1752" s="48" t="s">
        <v>1244</v>
      </c>
      <c r="G1752" s="48" t="s">
        <v>2834</v>
      </c>
      <c r="H1752" s="48" t="s">
        <v>90</v>
      </c>
      <c r="I1752" s="48" t="s">
        <v>130</v>
      </c>
      <c r="J1752" s="51"/>
      <c r="K1752" s="48" t="s">
        <v>951</v>
      </c>
      <c r="L1752" s="48" t="s">
        <v>80</v>
      </c>
      <c r="M1752" s="48" t="s">
        <v>81</v>
      </c>
      <c r="N1752" s="48" t="s">
        <v>952</v>
      </c>
      <c r="O1752" s="48" t="s">
        <v>953</v>
      </c>
      <c r="P1752" s="48" t="s">
        <v>980</v>
      </c>
      <c r="Q1752" s="48" t="s">
        <v>981</v>
      </c>
      <c r="R1752" s="48" t="s">
        <v>991</v>
      </c>
      <c r="S1752" s="48" t="s">
        <v>992</v>
      </c>
      <c r="T1752" s="48" t="s">
        <v>993</v>
      </c>
      <c r="U1752" s="48" t="s">
        <v>992</v>
      </c>
      <c r="V1752" s="52"/>
    </row>
    <row r="1753" spans="1:22" ht="15" thickBot="1">
      <c r="A1753" s="48" t="s">
        <v>2835</v>
      </c>
      <c r="B1753" s="48" t="s">
        <v>20</v>
      </c>
      <c r="C1753" s="48" t="s">
        <v>74</v>
      </c>
      <c r="D1753" s="49" t="s">
        <v>75</v>
      </c>
      <c r="E1753" s="53">
        <v>48689.2</v>
      </c>
      <c r="F1753" s="48" t="s">
        <v>76</v>
      </c>
      <c r="G1753" s="48" t="s">
        <v>2836</v>
      </c>
      <c r="H1753" s="48" t="s">
        <v>506</v>
      </c>
      <c r="I1753" s="48" t="s">
        <v>2837</v>
      </c>
      <c r="J1753" s="51"/>
      <c r="K1753" s="48" t="s">
        <v>951</v>
      </c>
      <c r="L1753" s="48" t="s">
        <v>80</v>
      </c>
      <c r="M1753" s="48" t="s">
        <v>81</v>
      </c>
      <c r="N1753" s="48" t="s">
        <v>952</v>
      </c>
      <c r="O1753" s="48" t="s">
        <v>953</v>
      </c>
      <c r="P1753" s="48" t="s">
        <v>980</v>
      </c>
      <c r="Q1753" s="48" t="s">
        <v>981</v>
      </c>
      <c r="R1753" s="48" t="s">
        <v>991</v>
      </c>
      <c r="S1753" s="48" t="s">
        <v>992</v>
      </c>
      <c r="T1753" s="48" t="s">
        <v>993</v>
      </c>
      <c r="U1753" s="48" t="s">
        <v>992</v>
      </c>
      <c r="V1753" s="52"/>
    </row>
    <row r="1754" spans="1:22" ht="15" thickBot="1">
      <c r="A1754" s="48" t="s">
        <v>2838</v>
      </c>
      <c r="B1754" s="48" t="s">
        <v>20</v>
      </c>
      <c r="C1754" s="48" t="s">
        <v>74</v>
      </c>
      <c r="D1754" s="49" t="s">
        <v>75</v>
      </c>
      <c r="E1754" s="53">
        <v>6233.37</v>
      </c>
      <c r="F1754" s="48" t="s">
        <v>76</v>
      </c>
      <c r="G1754" s="48" t="s">
        <v>2836</v>
      </c>
      <c r="H1754" s="48" t="s">
        <v>447</v>
      </c>
      <c r="I1754" s="48" t="s">
        <v>130</v>
      </c>
      <c r="J1754" s="51"/>
      <c r="K1754" s="48" t="s">
        <v>951</v>
      </c>
      <c r="L1754" s="48" t="s">
        <v>80</v>
      </c>
      <c r="M1754" s="48" t="s">
        <v>81</v>
      </c>
      <c r="N1754" s="48" t="s">
        <v>952</v>
      </c>
      <c r="O1754" s="48" t="s">
        <v>953</v>
      </c>
      <c r="P1754" s="48" t="s">
        <v>980</v>
      </c>
      <c r="Q1754" s="48" t="s">
        <v>981</v>
      </c>
      <c r="R1754" s="48" t="s">
        <v>991</v>
      </c>
      <c r="S1754" s="48" t="s">
        <v>992</v>
      </c>
      <c r="T1754" s="48" t="s">
        <v>993</v>
      </c>
      <c r="U1754" s="48" t="s">
        <v>992</v>
      </c>
      <c r="V1754" s="52"/>
    </row>
    <row r="1755" spans="1:22" ht="15" thickBot="1">
      <c r="A1755" s="48" t="s">
        <v>2839</v>
      </c>
      <c r="B1755" s="48" t="s">
        <v>20</v>
      </c>
      <c r="C1755" s="48" t="s">
        <v>74</v>
      </c>
      <c r="D1755" s="49" t="s">
        <v>75</v>
      </c>
      <c r="E1755" s="53">
        <v>107260.37</v>
      </c>
      <c r="F1755" s="48" t="s">
        <v>76</v>
      </c>
      <c r="G1755" s="48" t="s">
        <v>1812</v>
      </c>
      <c r="H1755" s="48" t="s">
        <v>258</v>
      </c>
      <c r="I1755" s="48" t="s">
        <v>2216</v>
      </c>
      <c r="J1755" s="51"/>
      <c r="K1755" s="48" t="s">
        <v>951</v>
      </c>
      <c r="L1755" s="48" t="s">
        <v>80</v>
      </c>
      <c r="M1755" s="48" t="s">
        <v>81</v>
      </c>
      <c r="N1755" s="48" t="s">
        <v>952</v>
      </c>
      <c r="O1755" s="48" t="s">
        <v>953</v>
      </c>
      <c r="P1755" s="48" t="s">
        <v>980</v>
      </c>
      <c r="Q1755" s="48" t="s">
        <v>981</v>
      </c>
      <c r="R1755" s="48" t="s">
        <v>991</v>
      </c>
      <c r="S1755" s="48" t="s">
        <v>992</v>
      </c>
      <c r="T1755" s="48" t="s">
        <v>993</v>
      </c>
      <c r="U1755" s="48" t="s">
        <v>992</v>
      </c>
      <c r="V1755" s="52"/>
    </row>
    <row r="1756" spans="1:22" ht="15" thickBot="1">
      <c r="A1756" s="48" t="s">
        <v>1921</v>
      </c>
      <c r="B1756" s="48" t="s">
        <v>20</v>
      </c>
      <c r="C1756" s="48" t="s">
        <v>74</v>
      </c>
      <c r="D1756" s="49" t="s">
        <v>75</v>
      </c>
      <c r="E1756" s="53">
        <v>32050.49</v>
      </c>
      <c r="F1756" s="48" t="s">
        <v>596</v>
      </c>
      <c r="G1756" s="48" t="s">
        <v>1010</v>
      </c>
      <c r="H1756" s="48" t="s">
        <v>78</v>
      </c>
      <c r="I1756" s="48" t="s">
        <v>130</v>
      </c>
      <c r="J1756" s="48" t="s">
        <v>599</v>
      </c>
      <c r="K1756" s="48" t="s">
        <v>951</v>
      </c>
      <c r="L1756" s="48" t="s">
        <v>80</v>
      </c>
      <c r="M1756" s="48" t="s">
        <v>81</v>
      </c>
      <c r="N1756" s="48" t="s">
        <v>952</v>
      </c>
      <c r="O1756" s="48" t="s">
        <v>953</v>
      </c>
      <c r="P1756" s="48" t="s">
        <v>980</v>
      </c>
      <c r="Q1756" s="48" t="s">
        <v>981</v>
      </c>
      <c r="R1756" s="48" t="s">
        <v>991</v>
      </c>
      <c r="S1756" s="48" t="s">
        <v>992</v>
      </c>
      <c r="T1756" s="48" t="s">
        <v>993</v>
      </c>
      <c r="U1756" s="48" t="s">
        <v>992</v>
      </c>
      <c r="V1756" s="52"/>
    </row>
    <row r="1757" spans="1:22" ht="15" thickBot="1">
      <c r="A1757" s="48" t="s">
        <v>1174</v>
      </c>
      <c r="B1757" s="48" t="s">
        <v>20</v>
      </c>
      <c r="C1757" s="48" t="s">
        <v>74</v>
      </c>
      <c r="D1757" s="49" t="s">
        <v>75</v>
      </c>
      <c r="E1757" s="53">
        <v>15938.96</v>
      </c>
      <c r="F1757" s="48" t="s">
        <v>606</v>
      </c>
      <c r="G1757" s="48" t="s">
        <v>1014</v>
      </c>
      <c r="H1757" s="48" t="s">
        <v>113</v>
      </c>
      <c r="I1757" s="48" t="s">
        <v>96</v>
      </c>
      <c r="J1757" s="48" t="s">
        <v>1015</v>
      </c>
      <c r="K1757" s="48" t="s">
        <v>951</v>
      </c>
      <c r="L1757" s="48" t="s">
        <v>80</v>
      </c>
      <c r="M1757" s="48" t="s">
        <v>81</v>
      </c>
      <c r="N1757" s="48" t="s">
        <v>952</v>
      </c>
      <c r="O1757" s="48" t="s">
        <v>953</v>
      </c>
      <c r="P1757" s="48" t="s">
        <v>980</v>
      </c>
      <c r="Q1757" s="48" t="s">
        <v>981</v>
      </c>
      <c r="R1757" s="48" t="s">
        <v>991</v>
      </c>
      <c r="S1757" s="48" t="s">
        <v>992</v>
      </c>
      <c r="T1757" s="48" t="s">
        <v>993</v>
      </c>
      <c r="U1757" s="48" t="s">
        <v>992</v>
      </c>
      <c r="V1757" s="52"/>
    </row>
    <row r="1758" spans="1:22" ht="15" thickBot="1">
      <c r="A1758" s="48" t="s">
        <v>1011</v>
      </c>
      <c r="B1758" s="48" t="s">
        <v>20</v>
      </c>
      <c r="C1758" s="48" t="s">
        <v>74</v>
      </c>
      <c r="D1758" s="49" t="s">
        <v>75</v>
      </c>
      <c r="E1758" s="53">
        <v>32724.35</v>
      </c>
      <c r="F1758" s="48" t="s">
        <v>606</v>
      </c>
      <c r="G1758" s="48" t="s">
        <v>1019</v>
      </c>
      <c r="H1758" s="48" t="s">
        <v>78</v>
      </c>
      <c r="I1758" s="48" t="s">
        <v>130</v>
      </c>
      <c r="J1758" s="48" t="s">
        <v>614</v>
      </c>
      <c r="K1758" s="48" t="s">
        <v>951</v>
      </c>
      <c r="L1758" s="48" t="s">
        <v>80</v>
      </c>
      <c r="M1758" s="48" t="s">
        <v>81</v>
      </c>
      <c r="N1758" s="48" t="s">
        <v>952</v>
      </c>
      <c r="O1758" s="48" t="s">
        <v>953</v>
      </c>
      <c r="P1758" s="48" t="s">
        <v>980</v>
      </c>
      <c r="Q1758" s="48" t="s">
        <v>981</v>
      </c>
      <c r="R1758" s="48" t="s">
        <v>991</v>
      </c>
      <c r="S1758" s="48" t="s">
        <v>992</v>
      </c>
      <c r="T1758" s="48" t="s">
        <v>993</v>
      </c>
      <c r="U1758" s="48" t="s">
        <v>992</v>
      </c>
      <c r="V1758" s="52"/>
    </row>
    <row r="1759" spans="1:22" ht="15" thickBot="1">
      <c r="A1759" s="48" t="s">
        <v>2840</v>
      </c>
      <c r="B1759" s="48" t="s">
        <v>20</v>
      </c>
      <c r="C1759" s="48" t="s">
        <v>74</v>
      </c>
      <c r="D1759" s="49" t="s">
        <v>75</v>
      </c>
      <c r="E1759" s="53">
        <v>43327.73</v>
      </c>
      <c r="F1759" s="48" t="s">
        <v>76</v>
      </c>
      <c r="G1759" s="48" t="s">
        <v>1820</v>
      </c>
      <c r="H1759" s="48" t="s">
        <v>95</v>
      </c>
      <c r="I1759" s="48" t="s">
        <v>130</v>
      </c>
      <c r="J1759" s="51"/>
      <c r="K1759" s="48" t="s">
        <v>1800</v>
      </c>
      <c r="L1759" s="48" t="s">
        <v>80</v>
      </c>
      <c r="M1759" s="48" t="s">
        <v>81</v>
      </c>
      <c r="N1759" s="48" t="s">
        <v>952</v>
      </c>
      <c r="O1759" s="48" t="s">
        <v>953</v>
      </c>
      <c r="P1759" s="48" t="s">
        <v>980</v>
      </c>
      <c r="Q1759" s="48" t="s">
        <v>981</v>
      </c>
      <c r="R1759" s="48" t="s">
        <v>1821</v>
      </c>
      <c r="S1759" s="48" t="s">
        <v>1822</v>
      </c>
      <c r="T1759" s="48" t="s">
        <v>1823</v>
      </c>
      <c r="U1759" s="48" t="s">
        <v>1824</v>
      </c>
      <c r="V1759" s="52"/>
    </row>
    <row r="1760" spans="1:22" ht="15" thickBot="1">
      <c r="A1760" s="48" t="s">
        <v>1799</v>
      </c>
      <c r="B1760" s="48" t="s">
        <v>20</v>
      </c>
      <c r="C1760" s="48" t="s">
        <v>74</v>
      </c>
      <c r="D1760" s="49" t="s">
        <v>75</v>
      </c>
      <c r="E1760" s="53">
        <v>6596.72</v>
      </c>
      <c r="F1760" s="48" t="s">
        <v>2841</v>
      </c>
      <c r="G1760" s="48" t="s">
        <v>2842</v>
      </c>
      <c r="H1760" s="48" t="s">
        <v>95</v>
      </c>
      <c r="I1760" s="48" t="s">
        <v>832</v>
      </c>
      <c r="J1760" s="51"/>
      <c r="K1760" s="48" t="s">
        <v>1800</v>
      </c>
      <c r="L1760" s="48" t="s">
        <v>80</v>
      </c>
      <c r="M1760" s="48" t="s">
        <v>81</v>
      </c>
      <c r="N1760" s="48" t="s">
        <v>952</v>
      </c>
      <c r="O1760" s="48" t="s">
        <v>953</v>
      </c>
      <c r="P1760" s="48" t="s">
        <v>980</v>
      </c>
      <c r="Q1760" s="48" t="s">
        <v>981</v>
      </c>
      <c r="R1760" s="48" t="s">
        <v>1821</v>
      </c>
      <c r="S1760" s="48" t="s">
        <v>1822</v>
      </c>
      <c r="T1760" s="48" t="s">
        <v>1823</v>
      </c>
      <c r="U1760" s="48" t="s">
        <v>1824</v>
      </c>
      <c r="V1760" s="52"/>
    </row>
    <row r="1761" spans="1:22" ht="15" thickBot="1">
      <c r="A1761" s="48" t="s">
        <v>2843</v>
      </c>
      <c r="B1761" s="48" t="s">
        <v>20</v>
      </c>
      <c r="C1761" s="48" t="s">
        <v>74</v>
      </c>
      <c r="D1761" s="49" t="s">
        <v>75</v>
      </c>
      <c r="E1761" s="53">
        <v>61803.040000000001</v>
      </c>
      <c r="F1761" s="48" t="s">
        <v>76</v>
      </c>
      <c r="G1761" s="48" t="s">
        <v>2358</v>
      </c>
      <c r="H1761" s="48" t="s">
        <v>95</v>
      </c>
      <c r="I1761" s="48" t="s">
        <v>130</v>
      </c>
      <c r="J1761" s="51"/>
      <c r="K1761" s="48" t="s">
        <v>2359</v>
      </c>
      <c r="L1761" s="48" t="s">
        <v>80</v>
      </c>
      <c r="M1761" s="48" t="s">
        <v>81</v>
      </c>
      <c r="N1761" s="48" t="s">
        <v>952</v>
      </c>
      <c r="O1761" s="48" t="s">
        <v>953</v>
      </c>
      <c r="P1761" s="48" t="s">
        <v>980</v>
      </c>
      <c r="Q1761" s="48" t="s">
        <v>981</v>
      </c>
      <c r="R1761" s="48" t="s">
        <v>1022</v>
      </c>
      <c r="S1761" s="48" t="s">
        <v>1023</v>
      </c>
      <c r="T1761" s="48" t="s">
        <v>1024</v>
      </c>
      <c r="U1761" s="48" t="s">
        <v>1025</v>
      </c>
      <c r="V1761" s="52"/>
    </row>
    <row r="1762" spans="1:22" ht="15" thickBot="1">
      <c r="A1762" s="48" t="s">
        <v>2844</v>
      </c>
      <c r="B1762" s="48" t="s">
        <v>20</v>
      </c>
      <c r="C1762" s="48" t="s">
        <v>74</v>
      </c>
      <c r="D1762" s="49" t="s">
        <v>75</v>
      </c>
      <c r="E1762" s="53">
        <v>32151.3</v>
      </c>
      <c r="F1762" s="48" t="s">
        <v>76</v>
      </c>
      <c r="G1762" s="48" t="s">
        <v>1021</v>
      </c>
      <c r="H1762" s="48" t="s">
        <v>95</v>
      </c>
      <c r="I1762" s="48" t="s">
        <v>130</v>
      </c>
      <c r="J1762" s="51"/>
      <c r="K1762" s="48" t="s">
        <v>990</v>
      </c>
      <c r="L1762" s="48" t="s">
        <v>80</v>
      </c>
      <c r="M1762" s="48" t="s">
        <v>81</v>
      </c>
      <c r="N1762" s="48" t="s">
        <v>952</v>
      </c>
      <c r="O1762" s="48" t="s">
        <v>953</v>
      </c>
      <c r="P1762" s="48" t="s">
        <v>980</v>
      </c>
      <c r="Q1762" s="48" t="s">
        <v>981</v>
      </c>
      <c r="R1762" s="48" t="s">
        <v>1022</v>
      </c>
      <c r="S1762" s="48" t="s">
        <v>1023</v>
      </c>
      <c r="T1762" s="48" t="s">
        <v>1024</v>
      </c>
      <c r="U1762" s="48" t="s">
        <v>1025</v>
      </c>
      <c r="V1762" s="52"/>
    </row>
    <row r="1763" spans="1:22" ht="15" thickBot="1">
      <c r="A1763" s="48" t="s">
        <v>2364</v>
      </c>
      <c r="B1763" s="48" t="s">
        <v>20</v>
      </c>
      <c r="C1763" s="48" t="s">
        <v>74</v>
      </c>
      <c r="D1763" s="49" t="s">
        <v>75</v>
      </c>
      <c r="E1763" s="53">
        <v>71206.399999999994</v>
      </c>
      <c r="F1763" s="48" t="s">
        <v>76</v>
      </c>
      <c r="G1763" s="48" t="s">
        <v>1828</v>
      </c>
      <c r="H1763" s="48" t="s">
        <v>258</v>
      </c>
      <c r="I1763" s="48" t="s">
        <v>625</v>
      </c>
      <c r="J1763" s="51"/>
      <c r="K1763" s="48" t="s">
        <v>1800</v>
      </c>
      <c r="L1763" s="48" t="s">
        <v>80</v>
      </c>
      <c r="M1763" s="48" t="s">
        <v>81</v>
      </c>
      <c r="N1763" s="48" t="s">
        <v>952</v>
      </c>
      <c r="O1763" s="48" t="s">
        <v>953</v>
      </c>
      <c r="P1763" s="48" t="s">
        <v>980</v>
      </c>
      <c r="Q1763" s="48" t="s">
        <v>981</v>
      </c>
      <c r="R1763" s="48" t="s">
        <v>1037</v>
      </c>
      <c r="S1763" s="48" t="s">
        <v>1038</v>
      </c>
      <c r="T1763" s="48" t="s">
        <v>1830</v>
      </c>
      <c r="U1763" s="48" t="s">
        <v>1831</v>
      </c>
      <c r="V1763" s="52"/>
    </row>
    <row r="1764" spans="1:22" ht="15" thickBot="1">
      <c r="A1764" s="48" t="s">
        <v>1827</v>
      </c>
      <c r="B1764" s="48" t="s">
        <v>20</v>
      </c>
      <c r="C1764" s="48" t="s">
        <v>74</v>
      </c>
      <c r="D1764" s="49" t="s">
        <v>75</v>
      </c>
      <c r="E1764" s="53">
        <v>77875.789999999994</v>
      </c>
      <c r="F1764" s="48" t="s">
        <v>76</v>
      </c>
      <c r="G1764" s="48" t="s">
        <v>1828</v>
      </c>
      <c r="H1764" s="48" t="s">
        <v>258</v>
      </c>
      <c r="I1764" s="48" t="s">
        <v>625</v>
      </c>
      <c r="J1764" s="51"/>
      <c r="K1764" s="48" t="s">
        <v>990</v>
      </c>
      <c r="L1764" s="48" t="s">
        <v>80</v>
      </c>
      <c r="M1764" s="48" t="s">
        <v>81</v>
      </c>
      <c r="N1764" s="48" t="s">
        <v>952</v>
      </c>
      <c r="O1764" s="48" t="s">
        <v>953</v>
      </c>
      <c r="P1764" s="48" t="s">
        <v>980</v>
      </c>
      <c r="Q1764" s="48" t="s">
        <v>981</v>
      </c>
      <c r="R1764" s="48" t="s">
        <v>1037</v>
      </c>
      <c r="S1764" s="48" t="s">
        <v>1038</v>
      </c>
      <c r="T1764" s="48" t="s">
        <v>1830</v>
      </c>
      <c r="U1764" s="48" t="s">
        <v>1831</v>
      </c>
      <c r="V1764" s="52"/>
    </row>
    <row r="1765" spans="1:22" ht="15" thickBot="1">
      <c r="A1765" s="48" t="s">
        <v>2845</v>
      </c>
      <c r="B1765" s="48" t="s">
        <v>20</v>
      </c>
      <c r="C1765" s="48" t="s">
        <v>74</v>
      </c>
      <c r="D1765" s="49" t="s">
        <v>75</v>
      </c>
      <c r="E1765" s="53">
        <v>165155.19</v>
      </c>
      <c r="F1765" s="48" t="s">
        <v>76</v>
      </c>
      <c r="G1765" s="48" t="s">
        <v>1828</v>
      </c>
      <c r="H1765" s="48" t="s">
        <v>258</v>
      </c>
      <c r="I1765" s="48" t="s">
        <v>625</v>
      </c>
      <c r="J1765" s="51"/>
      <c r="K1765" s="48" t="s">
        <v>951</v>
      </c>
      <c r="L1765" s="48" t="s">
        <v>80</v>
      </c>
      <c r="M1765" s="48" t="s">
        <v>81</v>
      </c>
      <c r="N1765" s="48" t="s">
        <v>952</v>
      </c>
      <c r="O1765" s="48" t="s">
        <v>953</v>
      </c>
      <c r="P1765" s="48" t="s">
        <v>980</v>
      </c>
      <c r="Q1765" s="48" t="s">
        <v>981</v>
      </c>
      <c r="R1765" s="48" t="s">
        <v>1037</v>
      </c>
      <c r="S1765" s="48" t="s">
        <v>1038</v>
      </c>
      <c r="T1765" s="48" t="s">
        <v>1830</v>
      </c>
      <c r="U1765" s="48" t="s">
        <v>1831</v>
      </c>
      <c r="V1765" s="52"/>
    </row>
    <row r="1766" spans="1:22" ht="15" thickBot="1">
      <c r="A1766" s="48" t="s">
        <v>2846</v>
      </c>
      <c r="B1766" s="48" t="s">
        <v>20</v>
      </c>
      <c r="C1766" s="48" t="s">
        <v>74</v>
      </c>
      <c r="D1766" s="49" t="s">
        <v>75</v>
      </c>
      <c r="E1766" s="53">
        <v>112690.42</v>
      </c>
      <c r="F1766" s="48" t="s">
        <v>76</v>
      </c>
      <c r="G1766" s="48" t="s">
        <v>1828</v>
      </c>
      <c r="H1766" s="48" t="s">
        <v>258</v>
      </c>
      <c r="I1766" s="48" t="s">
        <v>625</v>
      </c>
      <c r="J1766" s="51"/>
      <c r="K1766" s="48" t="s">
        <v>951</v>
      </c>
      <c r="L1766" s="48" t="s">
        <v>80</v>
      </c>
      <c r="M1766" s="48" t="s">
        <v>81</v>
      </c>
      <c r="N1766" s="48" t="s">
        <v>952</v>
      </c>
      <c r="O1766" s="48" t="s">
        <v>953</v>
      </c>
      <c r="P1766" s="48" t="s">
        <v>980</v>
      </c>
      <c r="Q1766" s="48" t="s">
        <v>981</v>
      </c>
      <c r="R1766" s="48" t="s">
        <v>1037</v>
      </c>
      <c r="S1766" s="48" t="s">
        <v>1038</v>
      </c>
      <c r="T1766" s="48" t="s">
        <v>1830</v>
      </c>
      <c r="U1766" s="48" t="s">
        <v>1831</v>
      </c>
      <c r="V1766" s="52"/>
    </row>
    <row r="1767" spans="1:22" ht="15" thickBot="1">
      <c r="A1767" s="48" t="s">
        <v>2847</v>
      </c>
      <c r="B1767" s="48" t="s">
        <v>20</v>
      </c>
      <c r="C1767" s="48" t="s">
        <v>74</v>
      </c>
      <c r="D1767" s="49" t="s">
        <v>75</v>
      </c>
      <c r="E1767" s="53">
        <v>123873.41</v>
      </c>
      <c r="F1767" s="48" t="s">
        <v>76</v>
      </c>
      <c r="G1767" s="48" t="s">
        <v>1048</v>
      </c>
      <c r="H1767" s="48" t="s">
        <v>258</v>
      </c>
      <c r="I1767" s="48" t="s">
        <v>267</v>
      </c>
      <c r="J1767" s="51"/>
      <c r="K1767" s="48" t="s">
        <v>951</v>
      </c>
      <c r="L1767" s="48" t="s">
        <v>80</v>
      </c>
      <c r="M1767" s="48" t="s">
        <v>81</v>
      </c>
      <c r="N1767" s="48" t="s">
        <v>952</v>
      </c>
      <c r="O1767" s="48" t="s">
        <v>953</v>
      </c>
      <c r="P1767" s="48" t="s">
        <v>980</v>
      </c>
      <c r="Q1767" s="48" t="s">
        <v>981</v>
      </c>
      <c r="R1767" s="48" t="s">
        <v>1037</v>
      </c>
      <c r="S1767" s="48" t="s">
        <v>1038</v>
      </c>
      <c r="T1767" s="48" t="s">
        <v>1049</v>
      </c>
      <c r="U1767" s="48" t="s">
        <v>1050</v>
      </c>
      <c r="V1767" s="52"/>
    </row>
    <row r="1768" spans="1:22" ht="15" thickBot="1">
      <c r="A1768" s="48" t="s">
        <v>2365</v>
      </c>
      <c r="B1768" s="48" t="s">
        <v>20</v>
      </c>
      <c r="C1768" s="48" t="s">
        <v>74</v>
      </c>
      <c r="D1768" s="49" t="s">
        <v>75</v>
      </c>
      <c r="E1768" s="53">
        <v>29221.200000000001</v>
      </c>
      <c r="F1768" s="48" t="s">
        <v>76</v>
      </c>
      <c r="G1768" s="48" t="s">
        <v>1052</v>
      </c>
      <c r="H1768" s="48" t="s">
        <v>301</v>
      </c>
      <c r="I1768" s="48" t="s">
        <v>493</v>
      </c>
      <c r="J1768" s="51"/>
      <c r="K1768" s="48" t="s">
        <v>1044</v>
      </c>
      <c r="L1768" s="48" t="s">
        <v>80</v>
      </c>
      <c r="M1768" s="48" t="s">
        <v>81</v>
      </c>
      <c r="N1768" s="48" t="s">
        <v>952</v>
      </c>
      <c r="O1768" s="48" t="s">
        <v>953</v>
      </c>
      <c r="P1768" s="48" t="s">
        <v>980</v>
      </c>
      <c r="Q1768" s="48" t="s">
        <v>981</v>
      </c>
      <c r="R1768" s="48" t="s">
        <v>1037</v>
      </c>
      <c r="S1768" s="48" t="s">
        <v>1038</v>
      </c>
      <c r="T1768" s="48" t="s">
        <v>1053</v>
      </c>
      <c r="U1768" s="48" t="s">
        <v>1054</v>
      </c>
      <c r="V1768" s="52"/>
    </row>
    <row r="1769" spans="1:22" ht="15" thickBot="1">
      <c r="A1769" s="48" t="s">
        <v>2848</v>
      </c>
      <c r="B1769" s="48" t="s">
        <v>20</v>
      </c>
      <c r="C1769" s="48" t="s">
        <v>74</v>
      </c>
      <c r="D1769" s="49" t="s">
        <v>75</v>
      </c>
      <c r="E1769" s="53">
        <v>118395.37</v>
      </c>
      <c r="F1769" s="48" t="s">
        <v>76</v>
      </c>
      <c r="G1769" s="48" t="s">
        <v>2368</v>
      </c>
      <c r="H1769" s="48" t="s">
        <v>258</v>
      </c>
      <c r="I1769" s="48" t="s">
        <v>425</v>
      </c>
      <c r="J1769" s="51"/>
      <c r="K1769" s="48" t="s">
        <v>951</v>
      </c>
      <c r="L1769" s="48" t="s">
        <v>80</v>
      </c>
      <c r="M1769" s="48" t="s">
        <v>81</v>
      </c>
      <c r="N1769" s="48" t="s">
        <v>952</v>
      </c>
      <c r="O1769" s="48" t="s">
        <v>953</v>
      </c>
      <c r="P1769" s="48" t="s">
        <v>980</v>
      </c>
      <c r="Q1769" s="48" t="s">
        <v>981</v>
      </c>
      <c r="R1769" s="48" t="s">
        <v>1037</v>
      </c>
      <c r="S1769" s="48" t="s">
        <v>1038</v>
      </c>
      <c r="T1769" s="48" t="s">
        <v>2369</v>
      </c>
      <c r="U1769" s="48" t="s">
        <v>2370</v>
      </c>
      <c r="V1769" s="52"/>
    </row>
    <row r="1770" spans="1:22" ht="15" thickBot="1">
      <c r="A1770" s="48" t="s">
        <v>2849</v>
      </c>
      <c r="B1770" s="48" t="s">
        <v>20</v>
      </c>
      <c r="C1770" s="48" t="s">
        <v>74</v>
      </c>
      <c r="D1770" s="49" t="s">
        <v>75</v>
      </c>
      <c r="E1770" s="53">
        <v>151522.22</v>
      </c>
      <c r="F1770" s="48" t="s">
        <v>76</v>
      </c>
      <c r="G1770" s="48" t="s">
        <v>1063</v>
      </c>
      <c r="H1770" s="48" t="s">
        <v>703</v>
      </c>
      <c r="I1770" s="48" t="s">
        <v>704</v>
      </c>
      <c r="J1770" s="51"/>
      <c r="K1770" s="48" t="s">
        <v>951</v>
      </c>
      <c r="L1770" s="48" t="s">
        <v>80</v>
      </c>
      <c r="M1770" s="48" t="s">
        <v>81</v>
      </c>
      <c r="N1770" s="48" t="s">
        <v>952</v>
      </c>
      <c r="O1770" s="48" t="s">
        <v>953</v>
      </c>
      <c r="P1770" s="48" t="s">
        <v>980</v>
      </c>
      <c r="Q1770" s="48" t="s">
        <v>981</v>
      </c>
      <c r="R1770" s="48" t="s">
        <v>1037</v>
      </c>
      <c r="S1770" s="48" t="s">
        <v>1038</v>
      </c>
      <c r="T1770" s="48" t="s">
        <v>1065</v>
      </c>
      <c r="U1770" s="48" t="s">
        <v>1066</v>
      </c>
      <c r="V1770" s="52"/>
    </row>
    <row r="1771" spans="1:22" ht="15" thickBot="1">
      <c r="A1771" s="48" t="s">
        <v>1062</v>
      </c>
      <c r="B1771" s="48" t="s">
        <v>20</v>
      </c>
      <c r="C1771" s="48" t="s">
        <v>74</v>
      </c>
      <c r="D1771" s="49" t="s">
        <v>75</v>
      </c>
      <c r="E1771" s="53">
        <v>21724.080000000002</v>
      </c>
      <c r="F1771" s="48" t="s">
        <v>76</v>
      </c>
      <c r="G1771" s="48" t="s">
        <v>1063</v>
      </c>
      <c r="H1771" s="48" t="s">
        <v>703</v>
      </c>
      <c r="I1771" s="48" t="s">
        <v>704</v>
      </c>
      <c r="J1771" s="51"/>
      <c r="K1771" s="48" t="s">
        <v>990</v>
      </c>
      <c r="L1771" s="48" t="s">
        <v>80</v>
      </c>
      <c r="M1771" s="48" t="s">
        <v>81</v>
      </c>
      <c r="N1771" s="48" t="s">
        <v>952</v>
      </c>
      <c r="O1771" s="48" t="s">
        <v>953</v>
      </c>
      <c r="P1771" s="48" t="s">
        <v>980</v>
      </c>
      <c r="Q1771" s="48" t="s">
        <v>981</v>
      </c>
      <c r="R1771" s="48" t="s">
        <v>1037</v>
      </c>
      <c r="S1771" s="48" t="s">
        <v>1038</v>
      </c>
      <c r="T1771" s="48" t="s">
        <v>1065</v>
      </c>
      <c r="U1771" s="48" t="s">
        <v>1066</v>
      </c>
      <c r="V1771" s="52"/>
    </row>
    <row r="1772" spans="1:22" ht="15" thickBot="1">
      <c r="A1772" s="48" t="s">
        <v>2850</v>
      </c>
      <c r="B1772" s="48" t="s">
        <v>20</v>
      </c>
      <c r="C1772" s="48" t="s">
        <v>74</v>
      </c>
      <c r="D1772" s="49" t="s">
        <v>75</v>
      </c>
      <c r="E1772" s="53">
        <v>73917.14</v>
      </c>
      <c r="F1772" s="48" t="s">
        <v>76</v>
      </c>
      <c r="G1772" s="48" t="s">
        <v>1089</v>
      </c>
      <c r="H1772" s="48" t="s">
        <v>78</v>
      </c>
      <c r="I1772" s="48" t="s">
        <v>1090</v>
      </c>
      <c r="J1772" s="51"/>
      <c r="K1772" s="48" t="s">
        <v>951</v>
      </c>
      <c r="L1772" s="48" t="s">
        <v>80</v>
      </c>
      <c r="M1772" s="48" t="s">
        <v>81</v>
      </c>
      <c r="N1772" s="48" t="s">
        <v>952</v>
      </c>
      <c r="O1772" s="48" t="s">
        <v>953</v>
      </c>
      <c r="P1772" s="48" t="s">
        <v>1091</v>
      </c>
      <c r="Q1772" s="48" t="s">
        <v>1092</v>
      </c>
      <c r="R1772" s="48" t="s">
        <v>1093</v>
      </c>
      <c r="S1772" s="48" t="s">
        <v>1092</v>
      </c>
      <c r="T1772" s="48" t="s">
        <v>1094</v>
      </c>
      <c r="U1772" s="48" t="s">
        <v>1095</v>
      </c>
      <c r="V1772" s="52"/>
    </row>
    <row r="1773" spans="1:22" ht="15" thickBot="1">
      <c r="A1773" s="48" t="s">
        <v>1117</v>
      </c>
      <c r="B1773" s="48" t="s">
        <v>20</v>
      </c>
      <c r="C1773" s="48" t="s">
        <v>74</v>
      </c>
      <c r="D1773" s="49" t="s">
        <v>75</v>
      </c>
      <c r="E1773" s="53">
        <v>697.22</v>
      </c>
      <c r="F1773" s="48" t="s">
        <v>1103</v>
      </c>
      <c r="G1773" s="48" t="s">
        <v>1104</v>
      </c>
      <c r="H1773" s="48" t="s">
        <v>839</v>
      </c>
      <c r="I1773" s="48" t="s">
        <v>1105</v>
      </c>
      <c r="J1773" s="48" t="s">
        <v>1106</v>
      </c>
      <c r="K1773" s="48" t="s">
        <v>951</v>
      </c>
      <c r="L1773" s="48" t="s">
        <v>80</v>
      </c>
      <c r="M1773" s="48" t="s">
        <v>81</v>
      </c>
      <c r="N1773" s="48" t="s">
        <v>952</v>
      </c>
      <c r="O1773" s="48" t="s">
        <v>953</v>
      </c>
      <c r="P1773" s="48" t="s">
        <v>1091</v>
      </c>
      <c r="Q1773" s="48" t="s">
        <v>1092</v>
      </c>
      <c r="R1773" s="48" t="s">
        <v>1099</v>
      </c>
      <c r="S1773" s="48" t="s">
        <v>1100</v>
      </c>
      <c r="T1773" s="48" t="s">
        <v>1107</v>
      </c>
      <c r="U1773" s="48" t="s">
        <v>1108</v>
      </c>
      <c r="V1773" s="52"/>
    </row>
    <row r="1774" spans="1:22" ht="15" thickBot="1">
      <c r="A1774" s="48" t="s">
        <v>1842</v>
      </c>
      <c r="B1774" s="48" t="s">
        <v>20</v>
      </c>
      <c r="C1774" s="48" t="s">
        <v>74</v>
      </c>
      <c r="D1774" s="49" t="s">
        <v>75</v>
      </c>
      <c r="E1774" s="53">
        <v>3396.11</v>
      </c>
      <c r="F1774" s="48" t="s">
        <v>1103</v>
      </c>
      <c r="G1774" s="48" t="s">
        <v>1104</v>
      </c>
      <c r="H1774" s="48" t="s">
        <v>95</v>
      </c>
      <c r="I1774" s="48" t="s">
        <v>1105</v>
      </c>
      <c r="J1774" s="48" t="s">
        <v>1110</v>
      </c>
      <c r="K1774" s="48" t="s">
        <v>951</v>
      </c>
      <c r="L1774" s="48" t="s">
        <v>80</v>
      </c>
      <c r="M1774" s="48" t="s">
        <v>81</v>
      </c>
      <c r="N1774" s="48" t="s">
        <v>952</v>
      </c>
      <c r="O1774" s="48" t="s">
        <v>953</v>
      </c>
      <c r="P1774" s="48" t="s">
        <v>1091</v>
      </c>
      <c r="Q1774" s="48" t="s">
        <v>1092</v>
      </c>
      <c r="R1774" s="48" t="s">
        <v>1099</v>
      </c>
      <c r="S1774" s="48" t="s">
        <v>1100</v>
      </c>
      <c r="T1774" s="48" t="s">
        <v>1107</v>
      </c>
      <c r="U1774" s="48" t="s">
        <v>1108</v>
      </c>
      <c r="V1774" s="52"/>
    </row>
    <row r="1775" spans="1:22" ht="15" thickBot="1">
      <c r="A1775" s="48" t="s">
        <v>1840</v>
      </c>
      <c r="B1775" s="48" t="s">
        <v>20</v>
      </c>
      <c r="C1775" s="48" t="s">
        <v>74</v>
      </c>
      <c r="D1775" s="49" t="s">
        <v>75</v>
      </c>
      <c r="E1775" s="50">
        <v>0</v>
      </c>
      <c r="F1775" s="48" t="s">
        <v>1103</v>
      </c>
      <c r="G1775" s="48" t="s">
        <v>1104</v>
      </c>
      <c r="H1775" s="48" t="s">
        <v>95</v>
      </c>
      <c r="I1775" s="48" t="s">
        <v>1105</v>
      </c>
      <c r="J1775" s="48" t="s">
        <v>1110</v>
      </c>
      <c r="K1775" s="48" t="s">
        <v>951</v>
      </c>
      <c r="L1775" s="48" t="s">
        <v>80</v>
      </c>
      <c r="M1775" s="48" t="s">
        <v>81</v>
      </c>
      <c r="N1775" s="48" t="s">
        <v>952</v>
      </c>
      <c r="O1775" s="48" t="s">
        <v>953</v>
      </c>
      <c r="P1775" s="48" t="s">
        <v>1091</v>
      </c>
      <c r="Q1775" s="48" t="s">
        <v>1092</v>
      </c>
      <c r="R1775" s="48" t="s">
        <v>1099</v>
      </c>
      <c r="S1775" s="48" t="s">
        <v>1100</v>
      </c>
      <c r="T1775" s="48" t="s">
        <v>1107</v>
      </c>
      <c r="U1775" s="48" t="s">
        <v>1108</v>
      </c>
      <c r="V1775" s="52"/>
    </row>
    <row r="1776" spans="1:22" ht="15" thickBot="1">
      <c r="A1776" s="48" t="s">
        <v>1116</v>
      </c>
      <c r="B1776" s="48" t="s">
        <v>20</v>
      </c>
      <c r="C1776" s="48" t="s">
        <v>74</v>
      </c>
      <c r="D1776" s="49" t="s">
        <v>75</v>
      </c>
      <c r="E1776" s="53">
        <v>2650.44</v>
      </c>
      <c r="F1776" s="48" t="s">
        <v>1103</v>
      </c>
      <c r="G1776" s="48" t="s">
        <v>1104</v>
      </c>
      <c r="H1776" s="48" t="s">
        <v>839</v>
      </c>
      <c r="I1776" s="48" t="s">
        <v>1105</v>
      </c>
      <c r="J1776" s="48" t="s">
        <v>1110</v>
      </c>
      <c r="K1776" s="48" t="s">
        <v>990</v>
      </c>
      <c r="L1776" s="48" t="s">
        <v>80</v>
      </c>
      <c r="M1776" s="48" t="s">
        <v>81</v>
      </c>
      <c r="N1776" s="48" t="s">
        <v>952</v>
      </c>
      <c r="O1776" s="48" t="s">
        <v>953</v>
      </c>
      <c r="P1776" s="48" t="s">
        <v>1091</v>
      </c>
      <c r="Q1776" s="48" t="s">
        <v>1092</v>
      </c>
      <c r="R1776" s="48" t="s">
        <v>1099</v>
      </c>
      <c r="S1776" s="48" t="s">
        <v>1100</v>
      </c>
      <c r="T1776" s="48" t="s">
        <v>1107</v>
      </c>
      <c r="U1776" s="48" t="s">
        <v>1108</v>
      </c>
      <c r="V1776" s="52"/>
    </row>
    <row r="1777" spans="1:22" ht="15" thickBot="1">
      <c r="A1777" s="48" t="s">
        <v>1838</v>
      </c>
      <c r="B1777" s="48" t="s">
        <v>20</v>
      </c>
      <c r="C1777" s="48" t="s">
        <v>74</v>
      </c>
      <c r="D1777" s="49" t="s">
        <v>75</v>
      </c>
      <c r="E1777" s="53">
        <v>3528.8</v>
      </c>
      <c r="F1777" s="48" t="s">
        <v>1103</v>
      </c>
      <c r="G1777" s="48" t="s">
        <v>1104</v>
      </c>
      <c r="H1777" s="48" t="s">
        <v>95</v>
      </c>
      <c r="I1777" s="48" t="s">
        <v>1105</v>
      </c>
      <c r="J1777" s="48" t="s">
        <v>1106</v>
      </c>
      <c r="K1777" s="48" t="s">
        <v>951</v>
      </c>
      <c r="L1777" s="48" t="s">
        <v>80</v>
      </c>
      <c r="M1777" s="48" t="s">
        <v>81</v>
      </c>
      <c r="N1777" s="48" t="s">
        <v>952</v>
      </c>
      <c r="O1777" s="48" t="s">
        <v>953</v>
      </c>
      <c r="P1777" s="48" t="s">
        <v>1091</v>
      </c>
      <c r="Q1777" s="48" t="s">
        <v>1092</v>
      </c>
      <c r="R1777" s="48" t="s">
        <v>1099</v>
      </c>
      <c r="S1777" s="48" t="s">
        <v>1100</v>
      </c>
      <c r="T1777" s="48" t="s">
        <v>1107</v>
      </c>
      <c r="U1777" s="48" t="s">
        <v>1108</v>
      </c>
      <c r="V1777" s="52"/>
    </row>
    <row r="1778" spans="1:22" ht="15" thickBot="1">
      <c r="A1778" s="48" t="s">
        <v>1165</v>
      </c>
      <c r="B1778" s="48" t="s">
        <v>20</v>
      </c>
      <c r="C1778" s="48" t="s">
        <v>74</v>
      </c>
      <c r="D1778" s="49" t="s">
        <v>75</v>
      </c>
      <c r="E1778" s="53">
        <v>4060.85</v>
      </c>
      <c r="F1778" s="48" t="s">
        <v>1112</v>
      </c>
      <c r="G1778" s="48" t="s">
        <v>1113</v>
      </c>
      <c r="H1778" s="48" t="s">
        <v>95</v>
      </c>
      <c r="I1778" s="48" t="s">
        <v>854</v>
      </c>
      <c r="J1778" s="51"/>
      <c r="K1778" s="48" t="s">
        <v>951</v>
      </c>
      <c r="L1778" s="48" t="s">
        <v>80</v>
      </c>
      <c r="M1778" s="48" t="s">
        <v>81</v>
      </c>
      <c r="N1778" s="48" t="s">
        <v>952</v>
      </c>
      <c r="O1778" s="48" t="s">
        <v>953</v>
      </c>
      <c r="P1778" s="48" t="s">
        <v>1091</v>
      </c>
      <c r="Q1778" s="48" t="s">
        <v>1092</v>
      </c>
      <c r="R1778" s="48" t="s">
        <v>1099</v>
      </c>
      <c r="S1778" s="48" t="s">
        <v>1100</v>
      </c>
      <c r="T1778" s="48" t="s">
        <v>1114</v>
      </c>
      <c r="U1778" s="48" t="s">
        <v>1115</v>
      </c>
      <c r="V1778" s="52"/>
    </row>
    <row r="1779" spans="1:22" ht="15" thickBot="1">
      <c r="A1779" s="48" t="s">
        <v>1174</v>
      </c>
      <c r="B1779" s="48" t="s">
        <v>20</v>
      </c>
      <c r="C1779" s="48" t="s">
        <v>74</v>
      </c>
      <c r="D1779" s="49" t="s">
        <v>75</v>
      </c>
      <c r="E1779" s="53">
        <v>5312.99</v>
      </c>
      <c r="F1779" s="48" t="s">
        <v>1112</v>
      </c>
      <c r="G1779" s="48" t="s">
        <v>1113</v>
      </c>
      <c r="H1779" s="48" t="s">
        <v>113</v>
      </c>
      <c r="I1779" s="48" t="s">
        <v>854</v>
      </c>
      <c r="J1779" s="51"/>
      <c r="K1779" s="48" t="s">
        <v>951</v>
      </c>
      <c r="L1779" s="48" t="s">
        <v>80</v>
      </c>
      <c r="M1779" s="48" t="s">
        <v>81</v>
      </c>
      <c r="N1779" s="48" t="s">
        <v>952</v>
      </c>
      <c r="O1779" s="48" t="s">
        <v>953</v>
      </c>
      <c r="P1779" s="48" t="s">
        <v>1091</v>
      </c>
      <c r="Q1779" s="48" t="s">
        <v>1092</v>
      </c>
      <c r="R1779" s="48" t="s">
        <v>1099</v>
      </c>
      <c r="S1779" s="48" t="s">
        <v>1100</v>
      </c>
      <c r="T1779" s="48" t="s">
        <v>1114</v>
      </c>
      <c r="U1779" s="48" t="s">
        <v>1115</v>
      </c>
      <c r="V1779" s="52"/>
    </row>
    <row r="1780" spans="1:22" ht="15" thickBot="1">
      <c r="A1780" s="48" t="s">
        <v>1116</v>
      </c>
      <c r="B1780" s="48" t="s">
        <v>20</v>
      </c>
      <c r="C1780" s="48" t="s">
        <v>74</v>
      </c>
      <c r="D1780" s="49" t="s">
        <v>75</v>
      </c>
      <c r="E1780" s="53">
        <v>9332.36</v>
      </c>
      <c r="F1780" s="48" t="s">
        <v>1112</v>
      </c>
      <c r="G1780" s="48" t="s">
        <v>1113</v>
      </c>
      <c r="H1780" s="48" t="s">
        <v>839</v>
      </c>
      <c r="I1780" s="48" t="s">
        <v>854</v>
      </c>
      <c r="J1780" s="51"/>
      <c r="K1780" s="48" t="s">
        <v>1064</v>
      </c>
      <c r="L1780" s="48" t="s">
        <v>80</v>
      </c>
      <c r="M1780" s="48" t="s">
        <v>81</v>
      </c>
      <c r="N1780" s="48" t="s">
        <v>952</v>
      </c>
      <c r="O1780" s="48" t="s">
        <v>953</v>
      </c>
      <c r="P1780" s="48" t="s">
        <v>1091</v>
      </c>
      <c r="Q1780" s="48" t="s">
        <v>1092</v>
      </c>
      <c r="R1780" s="48" t="s">
        <v>1099</v>
      </c>
      <c r="S1780" s="48" t="s">
        <v>1100</v>
      </c>
      <c r="T1780" s="48" t="s">
        <v>1114</v>
      </c>
      <c r="U1780" s="48" t="s">
        <v>1115</v>
      </c>
      <c r="V1780" s="52"/>
    </row>
    <row r="1781" spans="1:22" ht="15" thickBot="1">
      <c r="A1781" s="48" t="s">
        <v>1148</v>
      </c>
      <c r="B1781" s="48" t="s">
        <v>20</v>
      </c>
      <c r="C1781" s="48" t="s">
        <v>74</v>
      </c>
      <c r="D1781" s="49" t="s">
        <v>75</v>
      </c>
      <c r="E1781" s="53">
        <v>2941.24</v>
      </c>
      <c r="F1781" s="48" t="s">
        <v>1120</v>
      </c>
      <c r="G1781" s="48" t="s">
        <v>1121</v>
      </c>
      <c r="H1781" s="48" t="s">
        <v>95</v>
      </c>
      <c r="I1781" s="48" t="s">
        <v>890</v>
      </c>
      <c r="J1781" s="48" t="s">
        <v>1126</v>
      </c>
      <c r="K1781" s="48" t="s">
        <v>951</v>
      </c>
      <c r="L1781" s="48" t="s">
        <v>80</v>
      </c>
      <c r="M1781" s="48" t="s">
        <v>81</v>
      </c>
      <c r="N1781" s="48" t="s">
        <v>952</v>
      </c>
      <c r="O1781" s="48" t="s">
        <v>953</v>
      </c>
      <c r="P1781" s="48" t="s">
        <v>1091</v>
      </c>
      <c r="Q1781" s="48" t="s">
        <v>1092</v>
      </c>
      <c r="R1781" s="48" t="s">
        <v>1099</v>
      </c>
      <c r="S1781" s="48" t="s">
        <v>1100</v>
      </c>
      <c r="T1781" s="48" t="s">
        <v>1123</v>
      </c>
      <c r="U1781" s="48" t="s">
        <v>1124</v>
      </c>
      <c r="V1781" s="52"/>
    </row>
    <row r="1782" spans="1:22" ht="15" thickBot="1">
      <c r="A1782" s="48" t="s">
        <v>1825</v>
      </c>
      <c r="B1782" s="48" t="s">
        <v>20</v>
      </c>
      <c r="C1782" s="48" t="s">
        <v>74</v>
      </c>
      <c r="D1782" s="49" t="s">
        <v>75</v>
      </c>
      <c r="E1782" s="53">
        <v>5071.46</v>
      </c>
      <c r="F1782" s="48" t="s">
        <v>1120</v>
      </c>
      <c r="G1782" s="48" t="s">
        <v>1121</v>
      </c>
      <c r="H1782" s="48" t="s">
        <v>95</v>
      </c>
      <c r="I1782" s="48" t="s">
        <v>890</v>
      </c>
      <c r="J1782" s="48" t="s">
        <v>1122</v>
      </c>
      <c r="K1782" s="48" t="s">
        <v>990</v>
      </c>
      <c r="L1782" s="48" t="s">
        <v>80</v>
      </c>
      <c r="M1782" s="48" t="s">
        <v>81</v>
      </c>
      <c r="N1782" s="48" t="s">
        <v>952</v>
      </c>
      <c r="O1782" s="48" t="s">
        <v>953</v>
      </c>
      <c r="P1782" s="48" t="s">
        <v>1091</v>
      </c>
      <c r="Q1782" s="48" t="s">
        <v>1092</v>
      </c>
      <c r="R1782" s="48" t="s">
        <v>1099</v>
      </c>
      <c r="S1782" s="48" t="s">
        <v>1100</v>
      </c>
      <c r="T1782" s="48" t="s">
        <v>1123</v>
      </c>
      <c r="U1782" s="48" t="s">
        <v>1124</v>
      </c>
      <c r="V1782" s="52"/>
    </row>
    <row r="1783" spans="1:22" ht="15" thickBot="1">
      <c r="A1783" s="48" t="s">
        <v>1842</v>
      </c>
      <c r="B1783" s="48" t="s">
        <v>20</v>
      </c>
      <c r="C1783" s="48" t="s">
        <v>74</v>
      </c>
      <c r="D1783" s="49" t="s">
        <v>75</v>
      </c>
      <c r="E1783" s="53">
        <v>9967.24</v>
      </c>
      <c r="F1783" s="48" t="s">
        <v>1120</v>
      </c>
      <c r="G1783" s="48" t="s">
        <v>1121</v>
      </c>
      <c r="H1783" s="48" t="s">
        <v>95</v>
      </c>
      <c r="I1783" s="48" t="s">
        <v>890</v>
      </c>
      <c r="J1783" s="48" t="s">
        <v>1122</v>
      </c>
      <c r="K1783" s="48" t="s">
        <v>951</v>
      </c>
      <c r="L1783" s="48" t="s">
        <v>80</v>
      </c>
      <c r="M1783" s="48" t="s">
        <v>81</v>
      </c>
      <c r="N1783" s="48" t="s">
        <v>952</v>
      </c>
      <c r="O1783" s="48" t="s">
        <v>953</v>
      </c>
      <c r="P1783" s="48" t="s">
        <v>1091</v>
      </c>
      <c r="Q1783" s="48" t="s">
        <v>1092</v>
      </c>
      <c r="R1783" s="48" t="s">
        <v>1099</v>
      </c>
      <c r="S1783" s="48" t="s">
        <v>1100</v>
      </c>
      <c r="T1783" s="48" t="s">
        <v>1123</v>
      </c>
      <c r="U1783" s="48" t="s">
        <v>1124</v>
      </c>
      <c r="V1783" s="52"/>
    </row>
    <row r="1784" spans="1:22" ht="15" thickBot="1">
      <c r="A1784" s="48" t="s">
        <v>2372</v>
      </c>
      <c r="B1784" s="48" t="s">
        <v>20</v>
      </c>
      <c r="C1784" s="48" t="s">
        <v>74</v>
      </c>
      <c r="D1784" s="49" t="s">
        <v>75</v>
      </c>
      <c r="E1784" s="53">
        <v>2715.51</v>
      </c>
      <c r="F1784" s="48" t="s">
        <v>1120</v>
      </c>
      <c r="G1784" s="48" t="s">
        <v>1121</v>
      </c>
      <c r="H1784" s="48" t="s">
        <v>839</v>
      </c>
      <c r="I1784" s="48" t="s">
        <v>890</v>
      </c>
      <c r="J1784" s="48" t="s">
        <v>1126</v>
      </c>
      <c r="K1784" s="48" t="s">
        <v>951</v>
      </c>
      <c r="L1784" s="48" t="s">
        <v>80</v>
      </c>
      <c r="M1784" s="48" t="s">
        <v>81</v>
      </c>
      <c r="N1784" s="48" t="s">
        <v>952</v>
      </c>
      <c r="O1784" s="48" t="s">
        <v>953</v>
      </c>
      <c r="P1784" s="48" t="s">
        <v>1091</v>
      </c>
      <c r="Q1784" s="48" t="s">
        <v>1092</v>
      </c>
      <c r="R1784" s="48" t="s">
        <v>1099</v>
      </c>
      <c r="S1784" s="48" t="s">
        <v>1100</v>
      </c>
      <c r="T1784" s="48" t="s">
        <v>1123</v>
      </c>
      <c r="U1784" s="48" t="s">
        <v>1124</v>
      </c>
      <c r="V1784" s="52"/>
    </row>
    <row r="1785" spans="1:22" ht="15" thickBot="1">
      <c r="A1785" s="48" t="s">
        <v>1838</v>
      </c>
      <c r="B1785" s="48" t="s">
        <v>20</v>
      </c>
      <c r="C1785" s="48" t="s">
        <v>74</v>
      </c>
      <c r="D1785" s="49" t="s">
        <v>75</v>
      </c>
      <c r="E1785" s="53">
        <v>22643.119999999999</v>
      </c>
      <c r="F1785" s="48" t="s">
        <v>1120</v>
      </c>
      <c r="G1785" s="48" t="s">
        <v>1121</v>
      </c>
      <c r="H1785" s="48" t="s">
        <v>95</v>
      </c>
      <c r="I1785" s="48" t="s">
        <v>890</v>
      </c>
      <c r="J1785" s="48" t="s">
        <v>1122</v>
      </c>
      <c r="K1785" s="48" t="s">
        <v>951</v>
      </c>
      <c r="L1785" s="48" t="s">
        <v>80</v>
      </c>
      <c r="M1785" s="48" t="s">
        <v>81</v>
      </c>
      <c r="N1785" s="48" t="s">
        <v>952</v>
      </c>
      <c r="O1785" s="48" t="s">
        <v>953</v>
      </c>
      <c r="P1785" s="48" t="s">
        <v>1091</v>
      </c>
      <c r="Q1785" s="48" t="s">
        <v>1092</v>
      </c>
      <c r="R1785" s="48" t="s">
        <v>1099</v>
      </c>
      <c r="S1785" s="48" t="s">
        <v>1100</v>
      </c>
      <c r="T1785" s="48" t="s">
        <v>1123</v>
      </c>
      <c r="U1785" s="48" t="s">
        <v>1124</v>
      </c>
      <c r="V1785" s="52"/>
    </row>
    <row r="1786" spans="1:22" ht="15" thickBot="1">
      <c r="A1786" s="48" t="s">
        <v>1018</v>
      </c>
      <c r="B1786" s="48" t="s">
        <v>20</v>
      </c>
      <c r="C1786" s="48" t="s">
        <v>74</v>
      </c>
      <c r="D1786" s="49" t="s">
        <v>75</v>
      </c>
      <c r="E1786" s="53">
        <v>6028.26</v>
      </c>
      <c r="F1786" s="48" t="s">
        <v>880</v>
      </c>
      <c r="G1786" s="48" t="s">
        <v>1843</v>
      </c>
      <c r="H1786" s="48" t="s">
        <v>95</v>
      </c>
      <c r="I1786" s="48" t="s">
        <v>882</v>
      </c>
      <c r="J1786" s="48" t="s">
        <v>1844</v>
      </c>
      <c r="K1786" s="48" t="s">
        <v>951</v>
      </c>
      <c r="L1786" s="48" t="s">
        <v>80</v>
      </c>
      <c r="M1786" s="48" t="s">
        <v>81</v>
      </c>
      <c r="N1786" s="48" t="s">
        <v>952</v>
      </c>
      <c r="O1786" s="48" t="s">
        <v>953</v>
      </c>
      <c r="P1786" s="48" t="s">
        <v>1091</v>
      </c>
      <c r="Q1786" s="48" t="s">
        <v>1092</v>
      </c>
      <c r="R1786" s="48" t="s">
        <v>1099</v>
      </c>
      <c r="S1786" s="48" t="s">
        <v>1100</v>
      </c>
      <c r="T1786" s="48" t="s">
        <v>1845</v>
      </c>
      <c r="U1786" s="48" t="s">
        <v>1846</v>
      </c>
      <c r="V1786" s="52"/>
    </row>
    <row r="1787" spans="1:22" ht="15" thickBot="1">
      <c r="A1787" s="48" t="s">
        <v>1117</v>
      </c>
      <c r="B1787" s="48" t="s">
        <v>20</v>
      </c>
      <c r="C1787" s="48" t="s">
        <v>74</v>
      </c>
      <c r="D1787" s="49" t="s">
        <v>75</v>
      </c>
      <c r="E1787" s="53">
        <v>9167.2000000000007</v>
      </c>
      <c r="F1787" s="48" t="s">
        <v>880</v>
      </c>
      <c r="G1787" s="48" t="s">
        <v>1843</v>
      </c>
      <c r="H1787" s="48" t="s">
        <v>839</v>
      </c>
      <c r="I1787" s="48" t="s">
        <v>882</v>
      </c>
      <c r="J1787" s="48" t="s">
        <v>1973</v>
      </c>
      <c r="K1787" s="48" t="s">
        <v>951</v>
      </c>
      <c r="L1787" s="48" t="s">
        <v>80</v>
      </c>
      <c r="M1787" s="48" t="s">
        <v>81</v>
      </c>
      <c r="N1787" s="48" t="s">
        <v>952</v>
      </c>
      <c r="O1787" s="48" t="s">
        <v>953</v>
      </c>
      <c r="P1787" s="48" t="s">
        <v>1091</v>
      </c>
      <c r="Q1787" s="48" t="s">
        <v>1092</v>
      </c>
      <c r="R1787" s="48" t="s">
        <v>1099</v>
      </c>
      <c r="S1787" s="48" t="s">
        <v>1100</v>
      </c>
      <c r="T1787" s="48" t="s">
        <v>1845</v>
      </c>
      <c r="U1787" s="48" t="s">
        <v>1846</v>
      </c>
      <c r="V1787" s="52"/>
    </row>
    <row r="1788" spans="1:22" ht="15" thickBot="1">
      <c r="A1788" s="48" t="s">
        <v>1839</v>
      </c>
      <c r="B1788" s="48" t="s">
        <v>20</v>
      </c>
      <c r="C1788" s="48" t="s">
        <v>74</v>
      </c>
      <c r="D1788" s="49" t="s">
        <v>75</v>
      </c>
      <c r="E1788" s="53">
        <v>5293.2</v>
      </c>
      <c r="F1788" s="48" t="s">
        <v>880</v>
      </c>
      <c r="G1788" s="48" t="s">
        <v>1843</v>
      </c>
      <c r="H1788" s="48" t="s">
        <v>95</v>
      </c>
      <c r="I1788" s="48" t="s">
        <v>882</v>
      </c>
      <c r="J1788" s="48" t="s">
        <v>1973</v>
      </c>
      <c r="K1788" s="48" t="s">
        <v>951</v>
      </c>
      <c r="L1788" s="48" t="s">
        <v>80</v>
      </c>
      <c r="M1788" s="48" t="s">
        <v>81</v>
      </c>
      <c r="N1788" s="48" t="s">
        <v>952</v>
      </c>
      <c r="O1788" s="48" t="s">
        <v>953</v>
      </c>
      <c r="P1788" s="48" t="s">
        <v>1091</v>
      </c>
      <c r="Q1788" s="48" t="s">
        <v>1092</v>
      </c>
      <c r="R1788" s="48" t="s">
        <v>1099</v>
      </c>
      <c r="S1788" s="48" t="s">
        <v>1100</v>
      </c>
      <c r="T1788" s="48" t="s">
        <v>1845</v>
      </c>
      <c r="U1788" s="48" t="s">
        <v>1846</v>
      </c>
      <c r="V1788" s="52"/>
    </row>
    <row r="1789" spans="1:22" ht="15" thickBot="1">
      <c r="A1789" s="48" t="s">
        <v>1109</v>
      </c>
      <c r="B1789" s="48" t="s">
        <v>20</v>
      </c>
      <c r="C1789" s="48" t="s">
        <v>74</v>
      </c>
      <c r="D1789" s="49" t="s">
        <v>75</v>
      </c>
      <c r="E1789" s="53">
        <v>7992.3</v>
      </c>
      <c r="F1789" s="48" t="s">
        <v>880</v>
      </c>
      <c r="G1789" s="48" t="s">
        <v>1843</v>
      </c>
      <c r="H1789" s="48" t="s">
        <v>95</v>
      </c>
      <c r="I1789" s="48" t="s">
        <v>882</v>
      </c>
      <c r="J1789" s="48" t="s">
        <v>1844</v>
      </c>
      <c r="K1789" s="48" t="s">
        <v>951</v>
      </c>
      <c r="L1789" s="48" t="s">
        <v>80</v>
      </c>
      <c r="M1789" s="48" t="s">
        <v>81</v>
      </c>
      <c r="N1789" s="48" t="s">
        <v>952</v>
      </c>
      <c r="O1789" s="48" t="s">
        <v>953</v>
      </c>
      <c r="P1789" s="48" t="s">
        <v>1091</v>
      </c>
      <c r="Q1789" s="48" t="s">
        <v>1092</v>
      </c>
      <c r="R1789" s="48" t="s">
        <v>1099</v>
      </c>
      <c r="S1789" s="48" t="s">
        <v>1100</v>
      </c>
      <c r="T1789" s="48" t="s">
        <v>1845</v>
      </c>
      <c r="U1789" s="48" t="s">
        <v>1846</v>
      </c>
      <c r="V1789" s="52"/>
    </row>
    <row r="1790" spans="1:22" ht="15" thickBot="1">
      <c r="A1790" s="48" t="s">
        <v>1127</v>
      </c>
      <c r="B1790" s="48" t="s">
        <v>20</v>
      </c>
      <c r="C1790" s="48" t="s">
        <v>74</v>
      </c>
      <c r="D1790" s="49" t="s">
        <v>75</v>
      </c>
      <c r="E1790" s="53">
        <v>2940.67</v>
      </c>
      <c r="F1790" s="48" t="s">
        <v>1130</v>
      </c>
      <c r="G1790" s="48" t="s">
        <v>1131</v>
      </c>
      <c r="H1790" s="48" t="s">
        <v>95</v>
      </c>
      <c r="I1790" s="48" t="s">
        <v>790</v>
      </c>
      <c r="J1790" s="51"/>
      <c r="K1790" s="48" t="s">
        <v>951</v>
      </c>
      <c r="L1790" s="48" t="s">
        <v>80</v>
      </c>
      <c r="M1790" s="48" t="s">
        <v>81</v>
      </c>
      <c r="N1790" s="48" t="s">
        <v>952</v>
      </c>
      <c r="O1790" s="48" t="s">
        <v>953</v>
      </c>
      <c r="P1790" s="48" t="s">
        <v>1091</v>
      </c>
      <c r="Q1790" s="48" t="s">
        <v>1092</v>
      </c>
      <c r="R1790" s="48" t="s">
        <v>1132</v>
      </c>
      <c r="S1790" s="48" t="s">
        <v>1133</v>
      </c>
      <c r="T1790" s="48" t="s">
        <v>1134</v>
      </c>
      <c r="U1790" s="48" t="s">
        <v>1133</v>
      </c>
      <c r="V1790" s="52"/>
    </row>
    <row r="1791" spans="1:22" ht="15" thickBot="1">
      <c r="A1791" s="48" t="s">
        <v>1818</v>
      </c>
      <c r="B1791" s="48" t="s">
        <v>20</v>
      </c>
      <c r="C1791" s="48" t="s">
        <v>74</v>
      </c>
      <c r="D1791" s="49" t="s">
        <v>75</v>
      </c>
      <c r="E1791" s="53">
        <v>22689.35</v>
      </c>
      <c r="F1791" s="48" t="s">
        <v>1137</v>
      </c>
      <c r="G1791" s="48" t="s">
        <v>1138</v>
      </c>
      <c r="H1791" s="48" t="s">
        <v>113</v>
      </c>
      <c r="I1791" s="48" t="s">
        <v>790</v>
      </c>
      <c r="J1791" s="51"/>
      <c r="K1791" s="48" t="s">
        <v>951</v>
      </c>
      <c r="L1791" s="48" t="s">
        <v>80</v>
      </c>
      <c r="M1791" s="48" t="s">
        <v>81</v>
      </c>
      <c r="N1791" s="48" t="s">
        <v>952</v>
      </c>
      <c r="O1791" s="48" t="s">
        <v>953</v>
      </c>
      <c r="P1791" s="48" t="s">
        <v>1091</v>
      </c>
      <c r="Q1791" s="48" t="s">
        <v>1092</v>
      </c>
      <c r="R1791" s="48" t="s">
        <v>1132</v>
      </c>
      <c r="S1791" s="48" t="s">
        <v>1133</v>
      </c>
      <c r="T1791" s="48" t="s">
        <v>1134</v>
      </c>
      <c r="U1791" s="48" t="s">
        <v>1133</v>
      </c>
      <c r="V1791" s="52"/>
    </row>
    <row r="1792" spans="1:22" ht="15" thickBot="1">
      <c r="A1792" s="48" t="s">
        <v>2851</v>
      </c>
      <c r="B1792" s="48" t="s">
        <v>20</v>
      </c>
      <c r="C1792" s="48" t="s">
        <v>74</v>
      </c>
      <c r="D1792" s="49" t="s">
        <v>75</v>
      </c>
      <c r="E1792" s="53">
        <v>24322.43</v>
      </c>
      <c r="F1792" s="48" t="s">
        <v>876</v>
      </c>
      <c r="G1792" s="48" t="s">
        <v>1145</v>
      </c>
      <c r="H1792" s="48" t="s">
        <v>95</v>
      </c>
      <c r="I1792" s="48" t="s">
        <v>1149</v>
      </c>
      <c r="J1792" s="48" t="s">
        <v>1955</v>
      </c>
      <c r="K1792" s="48" t="s">
        <v>951</v>
      </c>
      <c r="L1792" s="48" t="s">
        <v>80</v>
      </c>
      <c r="M1792" s="48" t="s">
        <v>81</v>
      </c>
      <c r="N1792" s="48" t="s">
        <v>952</v>
      </c>
      <c r="O1792" s="48" t="s">
        <v>953</v>
      </c>
      <c r="P1792" s="48" t="s">
        <v>1091</v>
      </c>
      <c r="Q1792" s="48" t="s">
        <v>1092</v>
      </c>
      <c r="R1792" s="48" t="s">
        <v>1132</v>
      </c>
      <c r="S1792" s="48" t="s">
        <v>1133</v>
      </c>
      <c r="T1792" s="48" t="s">
        <v>1146</v>
      </c>
      <c r="U1792" s="48" t="s">
        <v>1147</v>
      </c>
      <c r="V1792" s="52"/>
    </row>
    <row r="1793" spans="1:22" ht="15" thickBot="1">
      <c r="A1793" s="48" t="s">
        <v>1853</v>
      </c>
      <c r="B1793" s="48" t="s">
        <v>20</v>
      </c>
      <c r="C1793" s="48" t="s">
        <v>74</v>
      </c>
      <c r="D1793" s="49" t="s">
        <v>75</v>
      </c>
      <c r="E1793" s="53">
        <v>20137.09</v>
      </c>
      <c r="F1793" s="48" t="s">
        <v>2376</v>
      </c>
      <c r="G1793" s="48" t="s">
        <v>1145</v>
      </c>
      <c r="H1793" s="48" t="s">
        <v>113</v>
      </c>
      <c r="I1793" s="48" t="s">
        <v>865</v>
      </c>
      <c r="J1793" s="51"/>
      <c r="K1793" s="48" t="s">
        <v>951</v>
      </c>
      <c r="L1793" s="48" t="s">
        <v>80</v>
      </c>
      <c r="M1793" s="48" t="s">
        <v>81</v>
      </c>
      <c r="N1793" s="48" t="s">
        <v>952</v>
      </c>
      <c r="O1793" s="48" t="s">
        <v>953</v>
      </c>
      <c r="P1793" s="48" t="s">
        <v>1091</v>
      </c>
      <c r="Q1793" s="48" t="s">
        <v>1092</v>
      </c>
      <c r="R1793" s="48" t="s">
        <v>1132</v>
      </c>
      <c r="S1793" s="48" t="s">
        <v>1133</v>
      </c>
      <c r="T1793" s="48" t="s">
        <v>1146</v>
      </c>
      <c r="U1793" s="48" t="s">
        <v>1147</v>
      </c>
      <c r="V1793" s="52"/>
    </row>
    <row r="1794" spans="1:22" ht="15" thickBot="1">
      <c r="A1794" s="48" t="s">
        <v>2852</v>
      </c>
      <c r="B1794" s="48" t="s">
        <v>20</v>
      </c>
      <c r="C1794" s="48" t="s">
        <v>74</v>
      </c>
      <c r="D1794" s="49" t="s">
        <v>75</v>
      </c>
      <c r="E1794" s="50">
        <v>0</v>
      </c>
      <c r="F1794" s="48" t="s">
        <v>2853</v>
      </c>
      <c r="G1794" s="48" t="s">
        <v>1145</v>
      </c>
      <c r="H1794" s="48" t="s">
        <v>873</v>
      </c>
      <c r="I1794" s="48" t="s">
        <v>865</v>
      </c>
      <c r="J1794" s="51"/>
      <c r="K1794" s="48" t="s">
        <v>951</v>
      </c>
      <c r="L1794" s="48" t="s">
        <v>80</v>
      </c>
      <c r="M1794" s="48" t="s">
        <v>81</v>
      </c>
      <c r="N1794" s="48" t="s">
        <v>952</v>
      </c>
      <c r="O1794" s="48" t="s">
        <v>953</v>
      </c>
      <c r="P1794" s="48" t="s">
        <v>1091</v>
      </c>
      <c r="Q1794" s="48" t="s">
        <v>1092</v>
      </c>
      <c r="R1794" s="48" t="s">
        <v>1132</v>
      </c>
      <c r="S1794" s="48" t="s">
        <v>1133</v>
      </c>
      <c r="T1794" s="48" t="s">
        <v>1146</v>
      </c>
      <c r="U1794" s="48" t="s">
        <v>1147</v>
      </c>
      <c r="V1794" s="52"/>
    </row>
    <row r="1795" spans="1:22" ht="15" thickBot="1">
      <c r="A1795" s="48" t="s">
        <v>2854</v>
      </c>
      <c r="B1795" s="48" t="s">
        <v>20</v>
      </c>
      <c r="C1795" s="48" t="s">
        <v>74</v>
      </c>
      <c r="D1795" s="49" t="s">
        <v>75</v>
      </c>
      <c r="E1795" s="50">
        <v>0</v>
      </c>
      <c r="F1795" s="48" t="s">
        <v>2853</v>
      </c>
      <c r="G1795" s="48" t="s">
        <v>1145</v>
      </c>
      <c r="H1795" s="48" t="s">
        <v>873</v>
      </c>
      <c r="I1795" s="48" t="s">
        <v>865</v>
      </c>
      <c r="J1795" s="51"/>
      <c r="K1795" s="48" t="s">
        <v>951</v>
      </c>
      <c r="L1795" s="48" t="s">
        <v>80</v>
      </c>
      <c r="M1795" s="48" t="s">
        <v>81</v>
      </c>
      <c r="N1795" s="48" t="s">
        <v>952</v>
      </c>
      <c r="O1795" s="48" t="s">
        <v>953</v>
      </c>
      <c r="P1795" s="48" t="s">
        <v>1091</v>
      </c>
      <c r="Q1795" s="48" t="s">
        <v>1092</v>
      </c>
      <c r="R1795" s="48" t="s">
        <v>1132</v>
      </c>
      <c r="S1795" s="48" t="s">
        <v>1133</v>
      </c>
      <c r="T1795" s="48" t="s">
        <v>1146</v>
      </c>
      <c r="U1795" s="48" t="s">
        <v>1147</v>
      </c>
      <c r="V1795" s="52"/>
    </row>
    <row r="1796" spans="1:22" ht="15" thickBot="1">
      <c r="A1796" s="48" t="s">
        <v>1119</v>
      </c>
      <c r="B1796" s="48" t="s">
        <v>20</v>
      </c>
      <c r="C1796" s="48" t="s">
        <v>74</v>
      </c>
      <c r="D1796" s="49" t="s">
        <v>75</v>
      </c>
      <c r="E1796" s="53">
        <v>12369.4</v>
      </c>
      <c r="F1796" s="48" t="s">
        <v>76</v>
      </c>
      <c r="G1796" s="48" t="s">
        <v>2855</v>
      </c>
      <c r="H1796" s="48" t="s">
        <v>95</v>
      </c>
      <c r="I1796" s="48" t="s">
        <v>790</v>
      </c>
      <c r="J1796" s="51"/>
      <c r="K1796" s="48" t="s">
        <v>951</v>
      </c>
      <c r="L1796" s="48" t="s">
        <v>80</v>
      </c>
      <c r="M1796" s="48" t="s">
        <v>81</v>
      </c>
      <c r="N1796" s="48" t="s">
        <v>952</v>
      </c>
      <c r="O1796" s="48" t="s">
        <v>953</v>
      </c>
      <c r="P1796" s="48" t="s">
        <v>1091</v>
      </c>
      <c r="Q1796" s="48" t="s">
        <v>1092</v>
      </c>
      <c r="R1796" s="48" t="s">
        <v>1132</v>
      </c>
      <c r="S1796" s="48" t="s">
        <v>1133</v>
      </c>
      <c r="T1796" s="48" t="s">
        <v>1154</v>
      </c>
      <c r="U1796" s="48" t="s">
        <v>1155</v>
      </c>
      <c r="V1796" s="52"/>
    </row>
    <row r="1797" spans="1:22" ht="15" thickBot="1">
      <c r="A1797" s="48" t="s">
        <v>2856</v>
      </c>
      <c r="B1797" s="48" t="s">
        <v>20</v>
      </c>
      <c r="C1797" s="48" t="s">
        <v>74</v>
      </c>
      <c r="D1797" s="49" t="s">
        <v>75</v>
      </c>
      <c r="E1797" s="53">
        <v>18232.240000000002</v>
      </c>
      <c r="F1797" s="48" t="s">
        <v>560</v>
      </c>
      <c r="G1797" s="48" t="s">
        <v>1163</v>
      </c>
      <c r="H1797" s="48" t="s">
        <v>95</v>
      </c>
      <c r="I1797" s="48" t="s">
        <v>551</v>
      </c>
      <c r="J1797" s="51"/>
      <c r="K1797" s="48" t="s">
        <v>1164</v>
      </c>
      <c r="L1797" s="48" t="s">
        <v>80</v>
      </c>
      <c r="M1797" s="48" t="s">
        <v>81</v>
      </c>
      <c r="N1797" s="48" t="s">
        <v>952</v>
      </c>
      <c r="O1797" s="48" t="s">
        <v>953</v>
      </c>
      <c r="P1797" s="48" t="s">
        <v>1091</v>
      </c>
      <c r="Q1797" s="48" t="s">
        <v>1092</v>
      </c>
      <c r="R1797" s="48" t="s">
        <v>1159</v>
      </c>
      <c r="S1797" s="48" t="s">
        <v>1160</v>
      </c>
      <c r="T1797" s="48" t="s">
        <v>1161</v>
      </c>
      <c r="U1797" s="48" t="s">
        <v>1160</v>
      </c>
      <c r="V1797" s="52"/>
    </row>
    <row r="1798" spans="1:22" ht="15" thickBot="1">
      <c r="A1798" s="48" t="s">
        <v>2857</v>
      </c>
      <c r="B1798" s="48" t="s">
        <v>20</v>
      </c>
      <c r="C1798" s="48" t="s">
        <v>74</v>
      </c>
      <c r="D1798" s="49" t="s">
        <v>75</v>
      </c>
      <c r="E1798" s="50">
        <v>0</v>
      </c>
      <c r="F1798" s="48" t="s">
        <v>560</v>
      </c>
      <c r="G1798" s="48" t="s">
        <v>1163</v>
      </c>
      <c r="H1798" s="48" t="s">
        <v>95</v>
      </c>
      <c r="I1798" s="48" t="s">
        <v>551</v>
      </c>
      <c r="J1798" s="51"/>
      <c r="K1798" s="48" t="s">
        <v>1164</v>
      </c>
      <c r="L1798" s="48" t="s">
        <v>80</v>
      </c>
      <c r="M1798" s="48" t="s">
        <v>81</v>
      </c>
      <c r="N1798" s="48" t="s">
        <v>952</v>
      </c>
      <c r="O1798" s="48" t="s">
        <v>953</v>
      </c>
      <c r="P1798" s="48" t="s">
        <v>1091</v>
      </c>
      <c r="Q1798" s="48" t="s">
        <v>1092</v>
      </c>
      <c r="R1798" s="48" t="s">
        <v>1159</v>
      </c>
      <c r="S1798" s="48" t="s">
        <v>1160</v>
      </c>
      <c r="T1798" s="48" t="s">
        <v>1161</v>
      </c>
      <c r="U1798" s="48" t="s">
        <v>1160</v>
      </c>
      <c r="V1798" s="52"/>
    </row>
    <row r="1799" spans="1:22" ht="15" thickBot="1">
      <c r="A1799" s="48" t="s">
        <v>1128</v>
      </c>
      <c r="B1799" s="48" t="s">
        <v>20</v>
      </c>
      <c r="C1799" s="48" t="s">
        <v>74</v>
      </c>
      <c r="D1799" s="49" t="s">
        <v>75</v>
      </c>
      <c r="E1799" s="53">
        <v>36724.94</v>
      </c>
      <c r="F1799" s="48" t="s">
        <v>76</v>
      </c>
      <c r="G1799" s="48" t="s">
        <v>1166</v>
      </c>
      <c r="H1799" s="48" t="s">
        <v>95</v>
      </c>
      <c r="I1799" s="48" t="s">
        <v>832</v>
      </c>
      <c r="J1799" s="51"/>
      <c r="K1799" s="48" t="s">
        <v>951</v>
      </c>
      <c r="L1799" s="48" t="s">
        <v>80</v>
      </c>
      <c r="M1799" s="48" t="s">
        <v>81</v>
      </c>
      <c r="N1799" s="48" t="s">
        <v>952</v>
      </c>
      <c r="O1799" s="48" t="s">
        <v>953</v>
      </c>
      <c r="P1799" s="48" t="s">
        <v>1091</v>
      </c>
      <c r="Q1799" s="48" t="s">
        <v>1092</v>
      </c>
      <c r="R1799" s="48" t="s">
        <v>1167</v>
      </c>
      <c r="S1799" s="48" t="s">
        <v>1168</v>
      </c>
      <c r="T1799" s="48" t="s">
        <v>1169</v>
      </c>
      <c r="U1799" s="48" t="s">
        <v>1168</v>
      </c>
      <c r="V1799" s="52"/>
    </row>
    <row r="1800" spans="1:22" ht="15" thickBot="1">
      <c r="A1800" s="48" t="s">
        <v>1799</v>
      </c>
      <c r="B1800" s="48" t="s">
        <v>20</v>
      </c>
      <c r="C1800" s="48" t="s">
        <v>74</v>
      </c>
      <c r="D1800" s="49" t="s">
        <v>75</v>
      </c>
      <c r="E1800" s="53">
        <v>16309.88</v>
      </c>
      <c r="F1800" s="48" t="s">
        <v>918</v>
      </c>
      <c r="G1800" s="48" t="s">
        <v>1172</v>
      </c>
      <c r="H1800" s="48" t="s">
        <v>95</v>
      </c>
      <c r="I1800" s="48" t="s">
        <v>1173</v>
      </c>
      <c r="J1800" s="51"/>
      <c r="K1800" s="48" t="s">
        <v>1800</v>
      </c>
      <c r="L1800" s="48" t="s">
        <v>80</v>
      </c>
      <c r="M1800" s="48" t="s">
        <v>81</v>
      </c>
      <c r="N1800" s="48" t="s">
        <v>952</v>
      </c>
      <c r="O1800" s="48" t="s">
        <v>953</v>
      </c>
      <c r="P1800" s="48" t="s">
        <v>1091</v>
      </c>
      <c r="Q1800" s="48" t="s">
        <v>1092</v>
      </c>
      <c r="R1800" s="48" t="s">
        <v>1167</v>
      </c>
      <c r="S1800" s="48" t="s">
        <v>1168</v>
      </c>
      <c r="T1800" s="48" t="s">
        <v>1169</v>
      </c>
      <c r="U1800" s="48" t="s">
        <v>1168</v>
      </c>
      <c r="V1800" s="52"/>
    </row>
    <row r="1801" spans="1:22" ht="15" thickBot="1">
      <c r="A1801" s="48" t="s">
        <v>1799</v>
      </c>
      <c r="B1801" s="48" t="s">
        <v>20</v>
      </c>
      <c r="C1801" s="48" t="s">
        <v>74</v>
      </c>
      <c r="D1801" s="49" t="s">
        <v>75</v>
      </c>
      <c r="E1801" s="53">
        <v>16309.86</v>
      </c>
      <c r="F1801" s="48" t="s">
        <v>918</v>
      </c>
      <c r="G1801" s="48" t="s">
        <v>1172</v>
      </c>
      <c r="H1801" s="48" t="s">
        <v>95</v>
      </c>
      <c r="I1801" s="48" t="s">
        <v>1173</v>
      </c>
      <c r="J1801" s="51"/>
      <c r="K1801" s="48" t="s">
        <v>1044</v>
      </c>
      <c r="L1801" s="48" t="s">
        <v>80</v>
      </c>
      <c r="M1801" s="48" t="s">
        <v>81</v>
      </c>
      <c r="N1801" s="48" t="s">
        <v>952</v>
      </c>
      <c r="O1801" s="48" t="s">
        <v>953</v>
      </c>
      <c r="P1801" s="48" t="s">
        <v>1091</v>
      </c>
      <c r="Q1801" s="48" t="s">
        <v>1092</v>
      </c>
      <c r="R1801" s="48" t="s">
        <v>1167</v>
      </c>
      <c r="S1801" s="48" t="s">
        <v>1168</v>
      </c>
      <c r="T1801" s="48" t="s">
        <v>1169</v>
      </c>
      <c r="U1801" s="48" t="s">
        <v>1168</v>
      </c>
      <c r="V1801" s="52"/>
    </row>
    <row r="1802" spans="1:22" ht="15" thickBot="1">
      <c r="A1802" s="48" t="s">
        <v>2858</v>
      </c>
      <c r="B1802" s="48" t="s">
        <v>20</v>
      </c>
      <c r="C1802" s="48" t="s">
        <v>74</v>
      </c>
      <c r="D1802" s="49" t="s">
        <v>75</v>
      </c>
      <c r="E1802" s="50">
        <v>0</v>
      </c>
      <c r="F1802" s="48" t="s">
        <v>2381</v>
      </c>
      <c r="G1802" s="48" t="s">
        <v>1862</v>
      </c>
      <c r="H1802" s="48" t="s">
        <v>125</v>
      </c>
      <c r="I1802" s="48" t="s">
        <v>1153</v>
      </c>
      <c r="J1802" s="51"/>
      <c r="K1802" s="48" t="s">
        <v>951</v>
      </c>
      <c r="L1802" s="48" t="s">
        <v>80</v>
      </c>
      <c r="M1802" s="48" t="s">
        <v>81</v>
      </c>
      <c r="N1802" s="48" t="s">
        <v>952</v>
      </c>
      <c r="O1802" s="48" t="s">
        <v>953</v>
      </c>
      <c r="P1802" s="48" t="s">
        <v>1091</v>
      </c>
      <c r="Q1802" s="48" t="s">
        <v>1092</v>
      </c>
      <c r="R1802" s="48" t="s">
        <v>1863</v>
      </c>
      <c r="S1802" s="48" t="s">
        <v>1864</v>
      </c>
      <c r="T1802" s="48" t="s">
        <v>1865</v>
      </c>
      <c r="U1802" s="48" t="s">
        <v>1864</v>
      </c>
      <c r="V1802" s="52"/>
    </row>
    <row r="1803" spans="1:22" ht="15" thickBot="1">
      <c r="A1803" s="48" t="s">
        <v>2859</v>
      </c>
      <c r="B1803" s="48" t="s">
        <v>20</v>
      </c>
      <c r="C1803" s="48" t="s">
        <v>74</v>
      </c>
      <c r="D1803" s="49" t="s">
        <v>75</v>
      </c>
      <c r="E1803" s="53">
        <v>16367.86</v>
      </c>
      <c r="F1803" s="48" t="s">
        <v>76</v>
      </c>
      <c r="G1803" s="48" t="s">
        <v>1862</v>
      </c>
      <c r="H1803" s="48" t="s">
        <v>95</v>
      </c>
      <c r="I1803" s="48" t="s">
        <v>1153</v>
      </c>
      <c r="J1803" s="51"/>
      <c r="K1803" s="48" t="s">
        <v>951</v>
      </c>
      <c r="L1803" s="48" t="s">
        <v>80</v>
      </c>
      <c r="M1803" s="48" t="s">
        <v>81</v>
      </c>
      <c r="N1803" s="48" t="s">
        <v>952</v>
      </c>
      <c r="O1803" s="48" t="s">
        <v>953</v>
      </c>
      <c r="P1803" s="48" t="s">
        <v>1091</v>
      </c>
      <c r="Q1803" s="48" t="s">
        <v>1092</v>
      </c>
      <c r="R1803" s="48" t="s">
        <v>1863</v>
      </c>
      <c r="S1803" s="48" t="s">
        <v>1864</v>
      </c>
      <c r="T1803" s="48" t="s">
        <v>1865</v>
      </c>
      <c r="U1803" s="48" t="s">
        <v>1864</v>
      </c>
      <c r="V1803" s="52"/>
    </row>
    <row r="1804" spans="1:22" ht="15" thickBot="1">
      <c r="A1804" s="48" t="s">
        <v>1135</v>
      </c>
      <c r="B1804" s="48" t="s">
        <v>20</v>
      </c>
      <c r="C1804" s="48" t="s">
        <v>74</v>
      </c>
      <c r="D1804" s="49" t="s">
        <v>75</v>
      </c>
      <c r="E1804" s="53">
        <v>96641.64</v>
      </c>
      <c r="F1804" s="48" t="s">
        <v>76</v>
      </c>
      <c r="G1804" s="48" t="s">
        <v>1862</v>
      </c>
      <c r="H1804" s="48" t="s">
        <v>78</v>
      </c>
      <c r="I1804" s="48" t="s">
        <v>1153</v>
      </c>
      <c r="J1804" s="51"/>
      <c r="K1804" s="48" t="s">
        <v>951</v>
      </c>
      <c r="L1804" s="48" t="s">
        <v>80</v>
      </c>
      <c r="M1804" s="48" t="s">
        <v>81</v>
      </c>
      <c r="N1804" s="48" t="s">
        <v>952</v>
      </c>
      <c r="O1804" s="48" t="s">
        <v>953</v>
      </c>
      <c r="P1804" s="48" t="s">
        <v>1091</v>
      </c>
      <c r="Q1804" s="48" t="s">
        <v>1092</v>
      </c>
      <c r="R1804" s="48" t="s">
        <v>1863</v>
      </c>
      <c r="S1804" s="48" t="s">
        <v>1864</v>
      </c>
      <c r="T1804" s="48" t="s">
        <v>1865</v>
      </c>
      <c r="U1804" s="48" t="s">
        <v>1864</v>
      </c>
      <c r="V1804" s="52"/>
    </row>
    <row r="1805" spans="1:22" ht="15" thickBot="1">
      <c r="A1805" s="48" t="s">
        <v>2860</v>
      </c>
      <c r="B1805" s="48" t="s">
        <v>20</v>
      </c>
      <c r="C1805" s="48" t="s">
        <v>74</v>
      </c>
      <c r="D1805" s="49" t="s">
        <v>75</v>
      </c>
      <c r="E1805" s="50">
        <v>0</v>
      </c>
      <c r="F1805" s="48" t="s">
        <v>76</v>
      </c>
      <c r="G1805" s="48" t="s">
        <v>2388</v>
      </c>
      <c r="H1805" s="48" t="s">
        <v>125</v>
      </c>
      <c r="I1805" s="48" t="s">
        <v>1153</v>
      </c>
      <c r="J1805" s="51"/>
      <c r="K1805" s="48" t="s">
        <v>951</v>
      </c>
      <c r="L1805" s="48" t="s">
        <v>80</v>
      </c>
      <c r="M1805" s="48" t="s">
        <v>81</v>
      </c>
      <c r="N1805" s="48" t="s">
        <v>952</v>
      </c>
      <c r="O1805" s="48" t="s">
        <v>953</v>
      </c>
      <c r="P1805" s="48" t="s">
        <v>1091</v>
      </c>
      <c r="Q1805" s="48" t="s">
        <v>1092</v>
      </c>
      <c r="R1805" s="48" t="s">
        <v>1863</v>
      </c>
      <c r="S1805" s="48" t="s">
        <v>1864</v>
      </c>
      <c r="T1805" s="48" t="s">
        <v>1865</v>
      </c>
      <c r="U1805" s="48" t="s">
        <v>1864</v>
      </c>
      <c r="V1805" s="52"/>
    </row>
    <row r="1806" spans="1:22" ht="15" thickBot="1">
      <c r="A1806" s="48" t="s">
        <v>2861</v>
      </c>
      <c r="B1806" s="48" t="s">
        <v>20</v>
      </c>
      <c r="C1806" s="48" t="s">
        <v>74</v>
      </c>
      <c r="D1806" s="49" t="s">
        <v>75</v>
      </c>
      <c r="E1806" s="50">
        <v>0</v>
      </c>
      <c r="F1806" s="48" t="s">
        <v>76</v>
      </c>
      <c r="G1806" s="48" t="s">
        <v>2862</v>
      </c>
      <c r="H1806" s="48" t="s">
        <v>125</v>
      </c>
      <c r="I1806" s="48" t="s">
        <v>1153</v>
      </c>
      <c r="J1806" s="51"/>
      <c r="K1806" s="48" t="s">
        <v>951</v>
      </c>
      <c r="L1806" s="48" t="s">
        <v>80</v>
      </c>
      <c r="M1806" s="48" t="s">
        <v>81</v>
      </c>
      <c r="N1806" s="48" t="s">
        <v>952</v>
      </c>
      <c r="O1806" s="48" t="s">
        <v>953</v>
      </c>
      <c r="P1806" s="48" t="s">
        <v>1091</v>
      </c>
      <c r="Q1806" s="48" t="s">
        <v>1092</v>
      </c>
      <c r="R1806" s="48" t="s">
        <v>1863</v>
      </c>
      <c r="S1806" s="48" t="s">
        <v>1864</v>
      </c>
      <c r="T1806" s="48" t="s">
        <v>1865</v>
      </c>
      <c r="U1806" s="48" t="s">
        <v>1864</v>
      </c>
      <c r="V1806" s="52"/>
    </row>
    <row r="1807" spans="1:22" ht="15" thickBot="1">
      <c r="A1807" s="48" t="s">
        <v>2863</v>
      </c>
      <c r="B1807" s="48" t="s">
        <v>20</v>
      </c>
      <c r="C1807" s="48" t="s">
        <v>74</v>
      </c>
      <c r="D1807" s="49" t="s">
        <v>75</v>
      </c>
      <c r="E1807" s="53">
        <v>47093.56</v>
      </c>
      <c r="F1807" s="48" t="s">
        <v>76</v>
      </c>
      <c r="G1807" s="48" t="s">
        <v>1176</v>
      </c>
      <c r="H1807" s="48" t="s">
        <v>95</v>
      </c>
      <c r="I1807" s="48" t="s">
        <v>748</v>
      </c>
      <c r="J1807" s="51"/>
      <c r="K1807" s="48" t="s">
        <v>951</v>
      </c>
      <c r="L1807" s="48" t="s">
        <v>80</v>
      </c>
      <c r="M1807" s="48" t="s">
        <v>81</v>
      </c>
      <c r="N1807" s="48" t="s">
        <v>952</v>
      </c>
      <c r="O1807" s="48" t="s">
        <v>953</v>
      </c>
      <c r="P1807" s="48" t="s">
        <v>1177</v>
      </c>
      <c r="Q1807" s="48" t="s">
        <v>1178</v>
      </c>
      <c r="R1807" s="48" t="s">
        <v>1179</v>
      </c>
      <c r="S1807" s="48" t="s">
        <v>1180</v>
      </c>
      <c r="T1807" s="48" t="s">
        <v>1181</v>
      </c>
      <c r="U1807" s="48" t="s">
        <v>1182</v>
      </c>
      <c r="V1807" s="52"/>
    </row>
    <row r="1808" spans="1:22" ht="15" thickBot="1">
      <c r="A1808" s="48" t="s">
        <v>2864</v>
      </c>
      <c r="B1808" s="48" t="s">
        <v>20</v>
      </c>
      <c r="C1808" s="48" t="s">
        <v>74</v>
      </c>
      <c r="D1808" s="49" t="s">
        <v>75</v>
      </c>
      <c r="E1808" s="53">
        <v>22606.38</v>
      </c>
      <c r="F1808" s="48" t="s">
        <v>76</v>
      </c>
      <c r="G1808" s="48" t="s">
        <v>1876</v>
      </c>
      <c r="H1808" s="48" t="s">
        <v>95</v>
      </c>
      <c r="I1808" s="48" t="s">
        <v>96</v>
      </c>
      <c r="J1808" s="51"/>
      <c r="K1808" s="48" t="s">
        <v>1044</v>
      </c>
      <c r="L1808" s="48" t="s">
        <v>80</v>
      </c>
      <c r="M1808" s="48" t="s">
        <v>81</v>
      </c>
      <c r="N1808" s="48" t="s">
        <v>952</v>
      </c>
      <c r="O1808" s="48" t="s">
        <v>953</v>
      </c>
      <c r="P1808" s="48" t="s">
        <v>1177</v>
      </c>
      <c r="Q1808" s="48" t="s">
        <v>1178</v>
      </c>
      <c r="R1808" s="48" t="s">
        <v>1179</v>
      </c>
      <c r="S1808" s="48" t="s">
        <v>1180</v>
      </c>
      <c r="T1808" s="48" t="s">
        <v>1181</v>
      </c>
      <c r="U1808" s="48" t="s">
        <v>1182</v>
      </c>
      <c r="V1808" s="52"/>
    </row>
    <row r="1809" spans="1:22" ht="15" thickBot="1">
      <c r="A1809" s="48" t="s">
        <v>2865</v>
      </c>
      <c r="B1809" s="48" t="s">
        <v>20</v>
      </c>
      <c r="C1809" s="48" t="s">
        <v>74</v>
      </c>
      <c r="D1809" s="49" t="s">
        <v>75</v>
      </c>
      <c r="E1809" s="50">
        <v>0</v>
      </c>
      <c r="F1809" s="48" t="s">
        <v>76</v>
      </c>
      <c r="G1809" s="48" t="s">
        <v>1880</v>
      </c>
      <c r="H1809" s="48" t="s">
        <v>125</v>
      </c>
      <c r="I1809" s="48" t="s">
        <v>1424</v>
      </c>
      <c r="J1809" s="51"/>
      <c r="K1809" s="48" t="s">
        <v>951</v>
      </c>
      <c r="L1809" s="48" t="s">
        <v>80</v>
      </c>
      <c r="M1809" s="48" t="s">
        <v>81</v>
      </c>
      <c r="N1809" s="48" t="s">
        <v>952</v>
      </c>
      <c r="O1809" s="48" t="s">
        <v>953</v>
      </c>
      <c r="P1809" s="48" t="s">
        <v>1177</v>
      </c>
      <c r="Q1809" s="48" t="s">
        <v>1178</v>
      </c>
      <c r="R1809" s="48" t="s">
        <v>1881</v>
      </c>
      <c r="S1809" s="48" t="s">
        <v>1882</v>
      </c>
      <c r="T1809" s="48" t="s">
        <v>1883</v>
      </c>
      <c r="U1809" s="48" t="s">
        <v>1884</v>
      </c>
      <c r="V1809" s="52"/>
    </row>
    <row r="1810" spans="1:22" ht="15" thickBot="1">
      <c r="A1810" s="48" t="s">
        <v>2866</v>
      </c>
      <c r="B1810" s="48" t="s">
        <v>20</v>
      </c>
      <c r="C1810" s="48" t="s">
        <v>74</v>
      </c>
      <c r="D1810" s="49" t="s">
        <v>75</v>
      </c>
      <c r="E1810" s="53">
        <v>21291.4</v>
      </c>
      <c r="F1810" s="48" t="s">
        <v>76</v>
      </c>
      <c r="G1810" s="48" t="s">
        <v>1880</v>
      </c>
      <c r="H1810" s="48" t="s">
        <v>95</v>
      </c>
      <c r="I1810" s="48" t="s">
        <v>1424</v>
      </c>
      <c r="J1810" s="51"/>
      <c r="K1810" s="48" t="s">
        <v>1800</v>
      </c>
      <c r="L1810" s="48" t="s">
        <v>80</v>
      </c>
      <c r="M1810" s="48" t="s">
        <v>81</v>
      </c>
      <c r="N1810" s="48" t="s">
        <v>952</v>
      </c>
      <c r="O1810" s="48" t="s">
        <v>953</v>
      </c>
      <c r="P1810" s="48" t="s">
        <v>1177</v>
      </c>
      <c r="Q1810" s="48" t="s">
        <v>1178</v>
      </c>
      <c r="R1810" s="48" t="s">
        <v>1881</v>
      </c>
      <c r="S1810" s="48" t="s">
        <v>1882</v>
      </c>
      <c r="T1810" s="48" t="s">
        <v>1883</v>
      </c>
      <c r="U1810" s="48" t="s">
        <v>1884</v>
      </c>
      <c r="V1810" s="52"/>
    </row>
    <row r="1811" spans="1:22" ht="15" thickBot="1">
      <c r="A1811" s="48" t="s">
        <v>2867</v>
      </c>
      <c r="B1811" s="48" t="s">
        <v>20</v>
      </c>
      <c r="C1811" s="48" t="s">
        <v>74</v>
      </c>
      <c r="D1811" s="49" t="s">
        <v>75</v>
      </c>
      <c r="E1811" s="53">
        <v>25561.040000000001</v>
      </c>
      <c r="F1811" s="48" t="s">
        <v>76</v>
      </c>
      <c r="G1811" s="48" t="s">
        <v>1880</v>
      </c>
      <c r="H1811" s="48" t="s">
        <v>95</v>
      </c>
      <c r="I1811" s="48" t="s">
        <v>1424</v>
      </c>
      <c r="J1811" s="51"/>
      <c r="K1811" s="48" t="s">
        <v>990</v>
      </c>
      <c r="L1811" s="48" t="s">
        <v>80</v>
      </c>
      <c r="M1811" s="48" t="s">
        <v>81</v>
      </c>
      <c r="N1811" s="48" t="s">
        <v>952</v>
      </c>
      <c r="O1811" s="48" t="s">
        <v>953</v>
      </c>
      <c r="P1811" s="48" t="s">
        <v>1177</v>
      </c>
      <c r="Q1811" s="48" t="s">
        <v>1178</v>
      </c>
      <c r="R1811" s="48" t="s">
        <v>1881</v>
      </c>
      <c r="S1811" s="48" t="s">
        <v>1882</v>
      </c>
      <c r="T1811" s="48" t="s">
        <v>1883</v>
      </c>
      <c r="U1811" s="48" t="s">
        <v>1884</v>
      </c>
      <c r="V1811" s="52"/>
    </row>
    <row r="1812" spans="1:22" ht="15" thickBot="1">
      <c r="A1812" s="48" t="s">
        <v>1969</v>
      </c>
      <c r="B1812" s="48" t="s">
        <v>20</v>
      </c>
      <c r="C1812" s="48" t="s">
        <v>74</v>
      </c>
      <c r="D1812" s="49" t="s">
        <v>75</v>
      </c>
      <c r="E1812" s="53">
        <v>15214.37</v>
      </c>
      <c r="F1812" s="48" t="s">
        <v>76</v>
      </c>
      <c r="G1812" s="48" t="s">
        <v>2407</v>
      </c>
      <c r="H1812" s="48" t="s">
        <v>95</v>
      </c>
      <c r="I1812" s="48" t="s">
        <v>2408</v>
      </c>
      <c r="J1812" s="51"/>
      <c r="K1812" s="51"/>
      <c r="L1812" s="48" t="s">
        <v>80</v>
      </c>
      <c r="M1812" s="48" t="s">
        <v>81</v>
      </c>
      <c r="N1812" s="48" t="s">
        <v>1195</v>
      </c>
      <c r="O1812" s="48" t="s">
        <v>1196</v>
      </c>
      <c r="P1812" s="48" t="s">
        <v>1197</v>
      </c>
      <c r="Q1812" s="48" t="s">
        <v>1198</v>
      </c>
      <c r="R1812" s="48" t="s">
        <v>1894</v>
      </c>
      <c r="S1812" s="48" t="s">
        <v>1895</v>
      </c>
      <c r="T1812" s="48" t="s">
        <v>1896</v>
      </c>
      <c r="U1812" s="48" t="s">
        <v>1895</v>
      </c>
      <c r="V1812" s="52"/>
    </row>
    <row r="1813" spans="1:22" ht="15" thickBot="1">
      <c r="A1813" s="48" t="s">
        <v>2868</v>
      </c>
      <c r="B1813" s="48" t="s">
        <v>20</v>
      </c>
      <c r="C1813" s="48" t="s">
        <v>74</v>
      </c>
      <c r="D1813" s="49" t="s">
        <v>75</v>
      </c>
      <c r="E1813" s="53">
        <v>29924.49</v>
      </c>
      <c r="F1813" s="48" t="s">
        <v>709</v>
      </c>
      <c r="G1813" s="48" t="s">
        <v>1898</v>
      </c>
      <c r="H1813" s="48" t="s">
        <v>262</v>
      </c>
      <c r="I1813" s="48" t="s">
        <v>130</v>
      </c>
      <c r="J1813" s="51"/>
      <c r="K1813" s="51"/>
      <c r="L1813" s="48" t="s">
        <v>80</v>
      </c>
      <c r="M1813" s="48" t="s">
        <v>81</v>
      </c>
      <c r="N1813" s="48" t="s">
        <v>1195</v>
      </c>
      <c r="O1813" s="48" t="s">
        <v>1196</v>
      </c>
      <c r="P1813" s="48" t="s">
        <v>1204</v>
      </c>
      <c r="Q1813" s="48" t="s">
        <v>981</v>
      </c>
      <c r="R1813" s="48" t="s">
        <v>1205</v>
      </c>
      <c r="S1813" s="48" t="s">
        <v>981</v>
      </c>
      <c r="T1813" s="48" t="s">
        <v>1206</v>
      </c>
      <c r="U1813" s="48" t="s">
        <v>1207</v>
      </c>
      <c r="V1813" s="52"/>
    </row>
    <row r="1814" spans="1:22" ht="15" thickBot="1">
      <c r="A1814" s="48" t="s">
        <v>2869</v>
      </c>
      <c r="B1814" s="48" t="s">
        <v>20</v>
      </c>
      <c r="C1814" s="48" t="s">
        <v>74</v>
      </c>
      <c r="D1814" s="49" t="s">
        <v>75</v>
      </c>
      <c r="E1814" s="50">
        <v>0</v>
      </c>
      <c r="F1814" s="48" t="s">
        <v>76</v>
      </c>
      <c r="G1814" s="48" t="s">
        <v>1203</v>
      </c>
      <c r="H1814" s="48" t="s">
        <v>1041</v>
      </c>
      <c r="I1814" s="48" t="s">
        <v>698</v>
      </c>
      <c r="J1814" s="51"/>
      <c r="K1814" s="51"/>
      <c r="L1814" s="48" t="s">
        <v>80</v>
      </c>
      <c r="M1814" s="48" t="s">
        <v>81</v>
      </c>
      <c r="N1814" s="48" t="s">
        <v>1195</v>
      </c>
      <c r="O1814" s="48" t="s">
        <v>1196</v>
      </c>
      <c r="P1814" s="48" t="s">
        <v>1204</v>
      </c>
      <c r="Q1814" s="48" t="s">
        <v>981</v>
      </c>
      <c r="R1814" s="48" t="s">
        <v>1205</v>
      </c>
      <c r="S1814" s="48" t="s">
        <v>981</v>
      </c>
      <c r="T1814" s="48" t="s">
        <v>1206</v>
      </c>
      <c r="U1814" s="48" t="s">
        <v>1207</v>
      </c>
      <c r="V1814" s="52"/>
    </row>
    <row r="1815" spans="1:22" ht="15" thickBot="1">
      <c r="A1815" s="48" t="s">
        <v>2870</v>
      </c>
      <c r="B1815" s="48" t="s">
        <v>20</v>
      </c>
      <c r="C1815" s="48" t="s">
        <v>74</v>
      </c>
      <c r="D1815" s="49" t="s">
        <v>75</v>
      </c>
      <c r="E1815" s="50">
        <v>0</v>
      </c>
      <c r="F1815" s="48" t="s">
        <v>76</v>
      </c>
      <c r="G1815" s="48" t="s">
        <v>1203</v>
      </c>
      <c r="H1815" s="48" t="s">
        <v>336</v>
      </c>
      <c r="I1815" s="48" t="s">
        <v>130</v>
      </c>
      <c r="J1815" s="51"/>
      <c r="K1815" s="51"/>
      <c r="L1815" s="48" t="s">
        <v>80</v>
      </c>
      <c r="M1815" s="48" t="s">
        <v>81</v>
      </c>
      <c r="N1815" s="48" t="s">
        <v>1195</v>
      </c>
      <c r="O1815" s="48" t="s">
        <v>1196</v>
      </c>
      <c r="P1815" s="48" t="s">
        <v>1204</v>
      </c>
      <c r="Q1815" s="48" t="s">
        <v>981</v>
      </c>
      <c r="R1815" s="48" t="s">
        <v>1205</v>
      </c>
      <c r="S1815" s="48" t="s">
        <v>981</v>
      </c>
      <c r="T1815" s="48" t="s">
        <v>1206</v>
      </c>
      <c r="U1815" s="48" t="s">
        <v>1207</v>
      </c>
      <c r="V1815" s="52"/>
    </row>
    <row r="1816" spans="1:22" ht="15" thickBot="1">
      <c r="A1816" s="48" t="s">
        <v>2871</v>
      </c>
      <c r="B1816" s="48" t="s">
        <v>20</v>
      </c>
      <c r="C1816" s="48" t="s">
        <v>74</v>
      </c>
      <c r="D1816" s="49" t="s">
        <v>75</v>
      </c>
      <c r="E1816" s="53">
        <v>122802.11</v>
      </c>
      <c r="F1816" s="48" t="s">
        <v>76</v>
      </c>
      <c r="G1816" s="48" t="s">
        <v>1212</v>
      </c>
      <c r="H1816" s="48" t="s">
        <v>258</v>
      </c>
      <c r="I1816" s="48" t="s">
        <v>581</v>
      </c>
      <c r="J1816" s="51"/>
      <c r="K1816" s="51"/>
      <c r="L1816" s="48" t="s">
        <v>80</v>
      </c>
      <c r="M1816" s="48" t="s">
        <v>81</v>
      </c>
      <c r="N1816" s="48" t="s">
        <v>1195</v>
      </c>
      <c r="O1816" s="48" t="s">
        <v>1196</v>
      </c>
      <c r="P1816" s="48" t="s">
        <v>1204</v>
      </c>
      <c r="Q1816" s="48" t="s">
        <v>981</v>
      </c>
      <c r="R1816" s="48" t="s">
        <v>1213</v>
      </c>
      <c r="S1816" s="48" t="s">
        <v>1214</v>
      </c>
      <c r="T1816" s="48" t="s">
        <v>1215</v>
      </c>
      <c r="U1816" s="48" t="s">
        <v>1216</v>
      </c>
      <c r="V1816" s="52"/>
    </row>
    <row r="1817" spans="1:22" ht="15" thickBot="1">
      <c r="A1817" s="48" t="s">
        <v>2872</v>
      </c>
      <c r="B1817" s="48" t="s">
        <v>20</v>
      </c>
      <c r="C1817" s="48" t="s">
        <v>74</v>
      </c>
      <c r="D1817" s="49" t="s">
        <v>75</v>
      </c>
      <c r="E1817" s="53">
        <v>154352.71</v>
      </c>
      <c r="F1817" s="48" t="s">
        <v>76</v>
      </c>
      <c r="G1817" s="48" t="s">
        <v>1212</v>
      </c>
      <c r="H1817" s="48" t="s">
        <v>258</v>
      </c>
      <c r="I1817" s="48" t="s">
        <v>503</v>
      </c>
      <c r="J1817" s="51"/>
      <c r="K1817" s="51"/>
      <c r="L1817" s="48" t="s">
        <v>80</v>
      </c>
      <c r="M1817" s="48" t="s">
        <v>81</v>
      </c>
      <c r="N1817" s="48" t="s">
        <v>1195</v>
      </c>
      <c r="O1817" s="48" t="s">
        <v>1196</v>
      </c>
      <c r="P1817" s="48" t="s">
        <v>1204</v>
      </c>
      <c r="Q1817" s="48" t="s">
        <v>981</v>
      </c>
      <c r="R1817" s="48" t="s">
        <v>1213</v>
      </c>
      <c r="S1817" s="48" t="s">
        <v>1214</v>
      </c>
      <c r="T1817" s="48" t="s">
        <v>1215</v>
      </c>
      <c r="U1817" s="48" t="s">
        <v>1216</v>
      </c>
      <c r="V1817" s="52"/>
    </row>
    <row r="1818" spans="1:22" ht="15" thickBot="1">
      <c r="A1818" s="48" t="s">
        <v>2873</v>
      </c>
      <c r="B1818" s="48" t="s">
        <v>20</v>
      </c>
      <c r="C1818" s="48" t="s">
        <v>74</v>
      </c>
      <c r="D1818" s="49" t="s">
        <v>75</v>
      </c>
      <c r="E1818" s="53">
        <v>154352.71</v>
      </c>
      <c r="F1818" s="48" t="s">
        <v>76</v>
      </c>
      <c r="G1818" s="48" t="s">
        <v>1212</v>
      </c>
      <c r="H1818" s="48" t="s">
        <v>258</v>
      </c>
      <c r="I1818" s="48" t="s">
        <v>503</v>
      </c>
      <c r="J1818" s="51"/>
      <c r="K1818" s="51"/>
      <c r="L1818" s="48" t="s">
        <v>80</v>
      </c>
      <c r="M1818" s="48" t="s">
        <v>81</v>
      </c>
      <c r="N1818" s="48" t="s">
        <v>1195</v>
      </c>
      <c r="O1818" s="48" t="s">
        <v>1196</v>
      </c>
      <c r="P1818" s="48" t="s">
        <v>1204</v>
      </c>
      <c r="Q1818" s="48" t="s">
        <v>981</v>
      </c>
      <c r="R1818" s="48" t="s">
        <v>1213</v>
      </c>
      <c r="S1818" s="48" t="s">
        <v>1214</v>
      </c>
      <c r="T1818" s="48" t="s">
        <v>1215</v>
      </c>
      <c r="U1818" s="48" t="s">
        <v>1216</v>
      </c>
      <c r="V1818" s="52"/>
    </row>
    <row r="1819" spans="1:22" ht="15" thickBot="1">
      <c r="A1819" s="48" t="s">
        <v>2874</v>
      </c>
      <c r="B1819" s="48" t="s">
        <v>20</v>
      </c>
      <c r="C1819" s="48" t="s">
        <v>74</v>
      </c>
      <c r="D1819" s="49" t="s">
        <v>75</v>
      </c>
      <c r="E1819" s="53">
        <v>104644.26</v>
      </c>
      <c r="F1819" s="48" t="s">
        <v>76</v>
      </c>
      <c r="G1819" s="48" t="s">
        <v>1231</v>
      </c>
      <c r="H1819" s="48" t="s">
        <v>258</v>
      </c>
      <c r="I1819" s="48" t="s">
        <v>2419</v>
      </c>
      <c r="J1819" s="51"/>
      <c r="K1819" s="51"/>
      <c r="L1819" s="48" t="s">
        <v>80</v>
      </c>
      <c r="M1819" s="48" t="s">
        <v>81</v>
      </c>
      <c r="N1819" s="48" t="s">
        <v>1195</v>
      </c>
      <c r="O1819" s="48" t="s">
        <v>1196</v>
      </c>
      <c r="P1819" s="48" t="s">
        <v>1204</v>
      </c>
      <c r="Q1819" s="48" t="s">
        <v>981</v>
      </c>
      <c r="R1819" s="48" t="s">
        <v>1213</v>
      </c>
      <c r="S1819" s="48" t="s">
        <v>1214</v>
      </c>
      <c r="T1819" s="48" t="s">
        <v>1233</v>
      </c>
      <c r="U1819" s="48" t="s">
        <v>1234</v>
      </c>
      <c r="V1819" s="52"/>
    </row>
    <row r="1820" spans="1:22" ht="15" thickBot="1">
      <c r="A1820" s="48" t="s">
        <v>2875</v>
      </c>
      <c r="B1820" s="48" t="s">
        <v>20</v>
      </c>
      <c r="C1820" s="48" t="s">
        <v>74</v>
      </c>
      <c r="D1820" s="49" t="s">
        <v>75</v>
      </c>
      <c r="E1820" s="53">
        <v>122802.11</v>
      </c>
      <c r="F1820" s="48" t="s">
        <v>76</v>
      </c>
      <c r="G1820" s="48" t="s">
        <v>1236</v>
      </c>
      <c r="H1820" s="48" t="s">
        <v>258</v>
      </c>
      <c r="I1820" s="48" t="s">
        <v>493</v>
      </c>
      <c r="J1820" s="51"/>
      <c r="K1820" s="51"/>
      <c r="L1820" s="48" t="s">
        <v>80</v>
      </c>
      <c r="M1820" s="48" t="s">
        <v>81</v>
      </c>
      <c r="N1820" s="48" t="s">
        <v>1195</v>
      </c>
      <c r="O1820" s="48" t="s">
        <v>1196</v>
      </c>
      <c r="P1820" s="48" t="s">
        <v>1204</v>
      </c>
      <c r="Q1820" s="48" t="s">
        <v>981</v>
      </c>
      <c r="R1820" s="48" t="s">
        <v>1213</v>
      </c>
      <c r="S1820" s="48" t="s">
        <v>1214</v>
      </c>
      <c r="T1820" s="48" t="s">
        <v>1237</v>
      </c>
      <c r="U1820" s="48" t="s">
        <v>1238</v>
      </c>
      <c r="V1820" s="52"/>
    </row>
    <row r="1821" spans="1:22" ht="15" thickBot="1">
      <c r="A1821" s="48" t="s">
        <v>2876</v>
      </c>
      <c r="B1821" s="48" t="s">
        <v>20</v>
      </c>
      <c r="C1821" s="48" t="s">
        <v>74</v>
      </c>
      <c r="D1821" s="49" t="s">
        <v>75</v>
      </c>
      <c r="E1821" s="53">
        <v>144253.26</v>
      </c>
      <c r="F1821" s="48" t="s">
        <v>76</v>
      </c>
      <c r="G1821" s="48" t="s">
        <v>1236</v>
      </c>
      <c r="H1821" s="48" t="s">
        <v>258</v>
      </c>
      <c r="I1821" s="48" t="s">
        <v>493</v>
      </c>
      <c r="J1821" s="51"/>
      <c r="K1821" s="51"/>
      <c r="L1821" s="48" t="s">
        <v>80</v>
      </c>
      <c r="M1821" s="48" t="s">
        <v>81</v>
      </c>
      <c r="N1821" s="48" t="s">
        <v>1195</v>
      </c>
      <c r="O1821" s="48" t="s">
        <v>1196</v>
      </c>
      <c r="P1821" s="48" t="s">
        <v>1204</v>
      </c>
      <c r="Q1821" s="48" t="s">
        <v>981</v>
      </c>
      <c r="R1821" s="48" t="s">
        <v>1213</v>
      </c>
      <c r="S1821" s="48" t="s">
        <v>1214</v>
      </c>
      <c r="T1821" s="48" t="s">
        <v>1237</v>
      </c>
      <c r="U1821" s="48" t="s">
        <v>1238</v>
      </c>
      <c r="V1821" s="52"/>
    </row>
    <row r="1822" spans="1:22" ht="15" thickBot="1">
      <c r="A1822" s="48" t="s">
        <v>2877</v>
      </c>
      <c r="B1822" s="48" t="s">
        <v>20</v>
      </c>
      <c r="C1822" s="48" t="s">
        <v>74</v>
      </c>
      <c r="D1822" s="49" t="s">
        <v>75</v>
      </c>
      <c r="E1822" s="50">
        <v>0</v>
      </c>
      <c r="F1822" s="48" t="s">
        <v>2424</v>
      </c>
      <c r="G1822" s="48" t="s">
        <v>2425</v>
      </c>
      <c r="H1822" s="48" t="s">
        <v>150</v>
      </c>
      <c r="I1822" s="48" t="s">
        <v>666</v>
      </c>
      <c r="J1822" s="51"/>
      <c r="K1822" s="51"/>
      <c r="L1822" s="48" t="s">
        <v>80</v>
      </c>
      <c r="M1822" s="48" t="s">
        <v>81</v>
      </c>
      <c r="N1822" s="48" t="s">
        <v>1195</v>
      </c>
      <c r="O1822" s="48" t="s">
        <v>1196</v>
      </c>
      <c r="P1822" s="48" t="s">
        <v>1204</v>
      </c>
      <c r="Q1822" s="48" t="s">
        <v>981</v>
      </c>
      <c r="R1822" s="48" t="s">
        <v>1213</v>
      </c>
      <c r="S1822" s="48" t="s">
        <v>1214</v>
      </c>
      <c r="T1822" s="48" t="s">
        <v>1920</v>
      </c>
      <c r="U1822" s="48" t="s">
        <v>1905</v>
      </c>
      <c r="V1822" s="52"/>
    </row>
    <row r="1823" spans="1:22" ht="15" thickBot="1">
      <c r="A1823" s="48" t="s">
        <v>2878</v>
      </c>
      <c r="B1823" s="48" t="s">
        <v>20</v>
      </c>
      <c r="C1823" s="48" t="s">
        <v>74</v>
      </c>
      <c r="D1823" s="49" t="s">
        <v>75</v>
      </c>
      <c r="E1823" s="50">
        <v>0</v>
      </c>
      <c r="F1823" s="48" t="s">
        <v>2424</v>
      </c>
      <c r="G1823" s="48" t="s">
        <v>2425</v>
      </c>
      <c r="H1823" s="48" t="s">
        <v>150</v>
      </c>
      <c r="I1823" s="48" t="s">
        <v>666</v>
      </c>
      <c r="J1823" s="51"/>
      <c r="K1823" s="51"/>
      <c r="L1823" s="48" t="s">
        <v>80</v>
      </c>
      <c r="M1823" s="48" t="s">
        <v>81</v>
      </c>
      <c r="N1823" s="48" t="s">
        <v>1195</v>
      </c>
      <c r="O1823" s="48" t="s">
        <v>1196</v>
      </c>
      <c r="P1823" s="48" t="s">
        <v>1204</v>
      </c>
      <c r="Q1823" s="48" t="s">
        <v>981</v>
      </c>
      <c r="R1823" s="48" t="s">
        <v>1213</v>
      </c>
      <c r="S1823" s="48" t="s">
        <v>1214</v>
      </c>
      <c r="T1823" s="48" t="s">
        <v>1920</v>
      </c>
      <c r="U1823" s="48" t="s">
        <v>1905</v>
      </c>
      <c r="V1823" s="52"/>
    </row>
    <row r="1824" spans="1:22" ht="15" thickBot="1">
      <c r="A1824" s="48" t="s">
        <v>2879</v>
      </c>
      <c r="B1824" s="48" t="s">
        <v>20</v>
      </c>
      <c r="C1824" s="48" t="s">
        <v>74</v>
      </c>
      <c r="D1824" s="49" t="s">
        <v>75</v>
      </c>
      <c r="E1824" s="50">
        <v>0</v>
      </c>
      <c r="F1824" s="48" t="s">
        <v>165</v>
      </c>
      <c r="G1824" s="48" t="s">
        <v>1251</v>
      </c>
      <c r="H1824" s="48" t="s">
        <v>150</v>
      </c>
      <c r="I1824" s="48" t="s">
        <v>2880</v>
      </c>
      <c r="J1824" s="51"/>
      <c r="K1824" s="51"/>
      <c r="L1824" s="48" t="s">
        <v>80</v>
      </c>
      <c r="M1824" s="48" t="s">
        <v>81</v>
      </c>
      <c r="N1824" s="48" t="s">
        <v>1195</v>
      </c>
      <c r="O1824" s="48" t="s">
        <v>1196</v>
      </c>
      <c r="P1824" s="48" t="s">
        <v>1204</v>
      </c>
      <c r="Q1824" s="48" t="s">
        <v>981</v>
      </c>
      <c r="R1824" s="48" t="s">
        <v>1246</v>
      </c>
      <c r="S1824" s="48" t="s">
        <v>1247</v>
      </c>
      <c r="T1824" s="48" t="s">
        <v>1248</v>
      </c>
      <c r="U1824" s="48" t="s">
        <v>1249</v>
      </c>
      <c r="V1824" s="52"/>
    </row>
    <row r="1825" spans="1:22" ht="15" thickBot="1">
      <c r="A1825" s="48" t="s">
        <v>2881</v>
      </c>
      <c r="B1825" s="48" t="s">
        <v>20</v>
      </c>
      <c r="C1825" s="48" t="s">
        <v>74</v>
      </c>
      <c r="D1825" s="49" t="s">
        <v>75</v>
      </c>
      <c r="E1825" s="53">
        <v>24716.3</v>
      </c>
      <c r="F1825" s="48" t="s">
        <v>596</v>
      </c>
      <c r="G1825" s="48" t="s">
        <v>1922</v>
      </c>
      <c r="H1825" s="48" t="s">
        <v>95</v>
      </c>
      <c r="I1825" s="48" t="s">
        <v>130</v>
      </c>
      <c r="J1825" s="48" t="s">
        <v>599</v>
      </c>
      <c r="K1825" s="51"/>
      <c r="L1825" s="48" t="s">
        <v>80</v>
      </c>
      <c r="M1825" s="48" t="s">
        <v>81</v>
      </c>
      <c r="N1825" s="48" t="s">
        <v>1195</v>
      </c>
      <c r="O1825" s="48" t="s">
        <v>1196</v>
      </c>
      <c r="P1825" s="48" t="s">
        <v>1204</v>
      </c>
      <c r="Q1825" s="48" t="s">
        <v>981</v>
      </c>
      <c r="R1825" s="48" t="s">
        <v>1246</v>
      </c>
      <c r="S1825" s="48" t="s">
        <v>1247</v>
      </c>
      <c r="T1825" s="48" t="s">
        <v>1248</v>
      </c>
      <c r="U1825" s="48" t="s">
        <v>1249</v>
      </c>
      <c r="V1825" s="52"/>
    </row>
    <row r="1826" spans="1:22" ht="15" thickBot="1">
      <c r="A1826" s="48" t="s">
        <v>2882</v>
      </c>
      <c r="B1826" s="48" t="s">
        <v>20</v>
      </c>
      <c r="C1826" s="48" t="s">
        <v>74</v>
      </c>
      <c r="D1826" s="49" t="s">
        <v>75</v>
      </c>
      <c r="E1826" s="50">
        <v>0</v>
      </c>
      <c r="F1826" s="48" t="s">
        <v>76</v>
      </c>
      <c r="G1826" s="48" t="s">
        <v>1274</v>
      </c>
      <c r="H1826" s="48" t="s">
        <v>125</v>
      </c>
      <c r="I1826" s="48" t="s">
        <v>1267</v>
      </c>
      <c r="J1826" s="51"/>
      <c r="K1826" s="51"/>
      <c r="L1826" s="48" t="s">
        <v>80</v>
      </c>
      <c r="M1826" s="48" t="s">
        <v>81</v>
      </c>
      <c r="N1826" s="48" t="s">
        <v>1195</v>
      </c>
      <c r="O1826" s="48" t="s">
        <v>1196</v>
      </c>
      <c r="P1826" s="48" t="s">
        <v>1204</v>
      </c>
      <c r="Q1826" s="48" t="s">
        <v>981</v>
      </c>
      <c r="R1826" s="48" t="s">
        <v>1268</v>
      </c>
      <c r="S1826" s="48" t="s">
        <v>1269</v>
      </c>
      <c r="T1826" s="48" t="s">
        <v>1270</v>
      </c>
      <c r="U1826" s="48" t="s">
        <v>1271</v>
      </c>
      <c r="V1826" s="52"/>
    </row>
    <row r="1827" spans="1:22" ht="15" thickBot="1">
      <c r="A1827" s="48" t="s">
        <v>2883</v>
      </c>
      <c r="B1827" s="48" t="s">
        <v>20</v>
      </c>
      <c r="C1827" s="48" t="s">
        <v>74</v>
      </c>
      <c r="D1827" s="49" t="s">
        <v>75</v>
      </c>
      <c r="E1827" s="50">
        <v>0</v>
      </c>
      <c r="F1827" s="48" t="s">
        <v>76</v>
      </c>
      <c r="G1827" s="48" t="s">
        <v>1280</v>
      </c>
      <c r="H1827" s="48" t="s">
        <v>125</v>
      </c>
      <c r="I1827" s="48" t="s">
        <v>1267</v>
      </c>
      <c r="J1827" s="51"/>
      <c r="K1827" s="51"/>
      <c r="L1827" s="48" t="s">
        <v>80</v>
      </c>
      <c r="M1827" s="48" t="s">
        <v>81</v>
      </c>
      <c r="N1827" s="48" t="s">
        <v>1195</v>
      </c>
      <c r="O1827" s="48" t="s">
        <v>1196</v>
      </c>
      <c r="P1827" s="48" t="s">
        <v>1204</v>
      </c>
      <c r="Q1827" s="48" t="s">
        <v>981</v>
      </c>
      <c r="R1827" s="48" t="s">
        <v>1268</v>
      </c>
      <c r="S1827" s="48" t="s">
        <v>1269</v>
      </c>
      <c r="T1827" s="48" t="s">
        <v>1270</v>
      </c>
      <c r="U1827" s="48" t="s">
        <v>1271</v>
      </c>
      <c r="V1827" s="52"/>
    </row>
    <row r="1828" spans="1:22" ht="15" thickBot="1">
      <c r="A1828" s="48" t="s">
        <v>2884</v>
      </c>
      <c r="B1828" s="48" t="s">
        <v>20</v>
      </c>
      <c r="C1828" s="48" t="s">
        <v>74</v>
      </c>
      <c r="D1828" s="49" t="s">
        <v>75</v>
      </c>
      <c r="E1828" s="50">
        <v>0</v>
      </c>
      <c r="F1828" s="48" t="s">
        <v>76</v>
      </c>
      <c r="G1828" s="48" t="s">
        <v>1282</v>
      </c>
      <c r="H1828" s="48" t="s">
        <v>125</v>
      </c>
      <c r="I1828" s="48" t="s">
        <v>1267</v>
      </c>
      <c r="J1828" s="51"/>
      <c r="K1828" s="51"/>
      <c r="L1828" s="48" t="s">
        <v>80</v>
      </c>
      <c r="M1828" s="48" t="s">
        <v>81</v>
      </c>
      <c r="N1828" s="48" t="s">
        <v>1195</v>
      </c>
      <c r="O1828" s="48" t="s">
        <v>1196</v>
      </c>
      <c r="P1828" s="48" t="s">
        <v>1204</v>
      </c>
      <c r="Q1828" s="48" t="s">
        <v>981</v>
      </c>
      <c r="R1828" s="48" t="s">
        <v>1268</v>
      </c>
      <c r="S1828" s="48" t="s">
        <v>1269</v>
      </c>
      <c r="T1828" s="48" t="s">
        <v>1270</v>
      </c>
      <c r="U1828" s="48" t="s">
        <v>1271</v>
      </c>
      <c r="V1828" s="52"/>
    </row>
    <row r="1829" spans="1:22" ht="15" thickBot="1">
      <c r="A1829" s="48" t="s">
        <v>2885</v>
      </c>
      <c r="B1829" s="48" t="s">
        <v>20</v>
      </c>
      <c r="C1829" s="48" t="s">
        <v>74</v>
      </c>
      <c r="D1829" s="49" t="s">
        <v>75</v>
      </c>
      <c r="E1829" s="50">
        <v>0</v>
      </c>
      <c r="F1829" s="48" t="s">
        <v>76</v>
      </c>
      <c r="G1829" s="48" t="s">
        <v>1282</v>
      </c>
      <c r="H1829" s="48" t="s">
        <v>125</v>
      </c>
      <c r="I1829" s="48" t="s">
        <v>1267</v>
      </c>
      <c r="J1829" s="51"/>
      <c r="K1829" s="51"/>
      <c r="L1829" s="48" t="s">
        <v>80</v>
      </c>
      <c r="M1829" s="48" t="s">
        <v>81</v>
      </c>
      <c r="N1829" s="48" t="s">
        <v>1195</v>
      </c>
      <c r="O1829" s="48" t="s">
        <v>1196</v>
      </c>
      <c r="P1829" s="48" t="s">
        <v>1204</v>
      </c>
      <c r="Q1829" s="48" t="s">
        <v>981</v>
      </c>
      <c r="R1829" s="48" t="s">
        <v>1268</v>
      </c>
      <c r="S1829" s="48" t="s">
        <v>1269</v>
      </c>
      <c r="T1829" s="48" t="s">
        <v>1270</v>
      </c>
      <c r="U1829" s="48" t="s">
        <v>1271</v>
      </c>
      <c r="V1829" s="52"/>
    </row>
    <row r="1830" spans="1:22" ht="15" thickBot="1">
      <c r="A1830" s="48" t="s">
        <v>2886</v>
      </c>
      <c r="B1830" s="48" t="s">
        <v>20</v>
      </c>
      <c r="C1830" s="48" t="s">
        <v>74</v>
      </c>
      <c r="D1830" s="49" t="s">
        <v>75</v>
      </c>
      <c r="E1830" s="50">
        <v>0</v>
      </c>
      <c r="F1830" s="48" t="s">
        <v>76</v>
      </c>
      <c r="G1830" s="48" t="s">
        <v>1284</v>
      </c>
      <c r="H1830" s="48" t="s">
        <v>125</v>
      </c>
      <c r="I1830" s="48" t="s">
        <v>1267</v>
      </c>
      <c r="J1830" s="51"/>
      <c r="K1830" s="51"/>
      <c r="L1830" s="48" t="s">
        <v>80</v>
      </c>
      <c r="M1830" s="48" t="s">
        <v>81</v>
      </c>
      <c r="N1830" s="48" t="s">
        <v>1195</v>
      </c>
      <c r="O1830" s="48" t="s">
        <v>1196</v>
      </c>
      <c r="P1830" s="48" t="s">
        <v>1204</v>
      </c>
      <c r="Q1830" s="48" t="s">
        <v>981</v>
      </c>
      <c r="R1830" s="48" t="s">
        <v>1268</v>
      </c>
      <c r="S1830" s="48" t="s">
        <v>1269</v>
      </c>
      <c r="T1830" s="48" t="s">
        <v>1270</v>
      </c>
      <c r="U1830" s="48" t="s">
        <v>1271</v>
      </c>
      <c r="V1830" s="52"/>
    </row>
    <row r="1831" spans="1:22" ht="15" thickBot="1">
      <c r="A1831" s="48" t="s">
        <v>2881</v>
      </c>
      <c r="B1831" s="48" t="s">
        <v>20</v>
      </c>
      <c r="C1831" s="48" t="s">
        <v>74</v>
      </c>
      <c r="D1831" s="49" t="s">
        <v>75</v>
      </c>
      <c r="E1831" s="53">
        <v>6179.07</v>
      </c>
      <c r="F1831" s="48" t="s">
        <v>76</v>
      </c>
      <c r="G1831" s="48" t="s">
        <v>1286</v>
      </c>
      <c r="H1831" s="48" t="s">
        <v>95</v>
      </c>
      <c r="I1831" s="48" t="s">
        <v>130</v>
      </c>
      <c r="J1831" s="51"/>
      <c r="K1831" s="51"/>
      <c r="L1831" s="48" t="s">
        <v>80</v>
      </c>
      <c r="M1831" s="48" t="s">
        <v>81</v>
      </c>
      <c r="N1831" s="48" t="s">
        <v>1195</v>
      </c>
      <c r="O1831" s="48" t="s">
        <v>1196</v>
      </c>
      <c r="P1831" s="48" t="s">
        <v>1204</v>
      </c>
      <c r="Q1831" s="48" t="s">
        <v>981</v>
      </c>
      <c r="R1831" s="48" t="s">
        <v>1287</v>
      </c>
      <c r="S1831" s="48" t="s">
        <v>1288</v>
      </c>
      <c r="T1831" s="48" t="s">
        <v>1289</v>
      </c>
      <c r="U1831" s="48" t="s">
        <v>1288</v>
      </c>
      <c r="V1831" s="52"/>
    </row>
    <row r="1832" spans="1:22" ht="15" thickBot="1">
      <c r="A1832" s="48" t="s">
        <v>2887</v>
      </c>
      <c r="B1832" s="48" t="s">
        <v>20</v>
      </c>
      <c r="C1832" s="48" t="s">
        <v>74</v>
      </c>
      <c r="D1832" s="49" t="s">
        <v>75</v>
      </c>
      <c r="E1832" s="53">
        <v>104494.86</v>
      </c>
      <c r="F1832" s="48" t="s">
        <v>76</v>
      </c>
      <c r="G1832" s="48" t="s">
        <v>1286</v>
      </c>
      <c r="H1832" s="48" t="s">
        <v>78</v>
      </c>
      <c r="I1832" s="48" t="s">
        <v>130</v>
      </c>
      <c r="J1832" s="51"/>
      <c r="K1832" s="51"/>
      <c r="L1832" s="48" t="s">
        <v>80</v>
      </c>
      <c r="M1832" s="48" t="s">
        <v>81</v>
      </c>
      <c r="N1832" s="48" t="s">
        <v>1195</v>
      </c>
      <c r="O1832" s="48" t="s">
        <v>1196</v>
      </c>
      <c r="P1832" s="48" t="s">
        <v>1204</v>
      </c>
      <c r="Q1832" s="48" t="s">
        <v>981</v>
      </c>
      <c r="R1832" s="48" t="s">
        <v>1287</v>
      </c>
      <c r="S1832" s="48" t="s">
        <v>1288</v>
      </c>
      <c r="T1832" s="48" t="s">
        <v>1289</v>
      </c>
      <c r="U1832" s="48" t="s">
        <v>1288</v>
      </c>
      <c r="V1832" s="52"/>
    </row>
    <row r="1833" spans="1:22" ht="15" thickBot="1">
      <c r="A1833" s="48" t="s">
        <v>1937</v>
      </c>
      <c r="B1833" s="48" t="s">
        <v>20</v>
      </c>
      <c r="C1833" s="48" t="s">
        <v>74</v>
      </c>
      <c r="D1833" s="49" t="s">
        <v>75</v>
      </c>
      <c r="E1833" s="53">
        <v>51447.27</v>
      </c>
      <c r="F1833" s="48" t="s">
        <v>76</v>
      </c>
      <c r="G1833" s="48" t="s">
        <v>1291</v>
      </c>
      <c r="H1833" s="48" t="s">
        <v>258</v>
      </c>
      <c r="I1833" s="48" t="s">
        <v>1292</v>
      </c>
      <c r="J1833" s="51"/>
      <c r="K1833" s="51"/>
      <c r="L1833" s="48" t="s">
        <v>80</v>
      </c>
      <c r="M1833" s="48" t="s">
        <v>81</v>
      </c>
      <c r="N1833" s="48" t="s">
        <v>1195</v>
      </c>
      <c r="O1833" s="48" t="s">
        <v>1196</v>
      </c>
      <c r="P1833" s="48" t="s">
        <v>1204</v>
      </c>
      <c r="Q1833" s="48" t="s">
        <v>981</v>
      </c>
      <c r="R1833" s="48" t="s">
        <v>1287</v>
      </c>
      <c r="S1833" s="48" t="s">
        <v>1288</v>
      </c>
      <c r="T1833" s="48" t="s">
        <v>1289</v>
      </c>
      <c r="U1833" s="48" t="s">
        <v>1288</v>
      </c>
      <c r="V1833" s="52"/>
    </row>
    <row r="1834" spans="1:22" ht="15" thickBot="1">
      <c r="A1834" s="48" t="s">
        <v>2435</v>
      </c>
      <c r="B1834" s="48" t="s">
        <v>20</v>
      </c>
      <c r="C1834" s="48" t="s">
        <v>74</v>
      </c>
      <c r="D1834" s="49" t="s">
        <v>75</v>
      </c>
      <c r="E1834" s="53">
        <v>29339.4</v>
      </c>
      <c r="F1834" s="48" t="s">
        <v>76</v>
      </c>
      <c r="G1834" s="48" t="s">
        <v>1291</v>
      </c>
      <c r="H1834" s="48" t="s">
        <v>258</v>
      </c>
      <c r="I1834" s="48" t="s">
        <v>1292</v>
      </c>
      <c r="J1834" s="48" t="s">
        <v>1257</v>
      </c>
      <c r="K1834" s="51"/>
      <c r="L1834" s="48" t="s">
        <v>80</v>
      </c>
      <c r="M1834" s="48" t="s">
        <v>81</v>
      </c>
      <c r="N1834" s="48" t="s">
        <v>1195</v>
      </c>
      <c r="O1834" s="48" t="s">
        <v>1196</v>
      </c>
      <c r="P1834" s="48" t="s">
        <v>1204</v>
      </c>
      <c r="Q1834" s="48" t="s">
        <v>981</v>
      </c>
      <c r="R1834" s="48" t="s">
        <v>1287</v>
      </c>
      <c r="S1834" s="48" t="s">
        <v>1288</v>
      </c>
      <c r="T1834" s="48" t="s">
        <v>1289</v>
      </c>
      <c r="U1834" s="48" t="s">
        <v>1288</v>
      </c>
      <c r="V1834" s="52"/>
    </row>
    <row r="1835" spans="1:22" ht="15" thickBot="1">
      <c r="A1835" s="48" t="s">
        <v>2443</v>
      </c>
      <c r="B1835" s="48" t="s">
        <v>20</v>
      </c>
      <c r="C1835" s="48" t="s">
        <v>74</v>
      </c>
      <c r="D1835" s="49" t="s">
        <v>75</v>
      </c>
      <c r="E1835" s="53">
        <v>51693.23</v>
      </c>
      <c r="F1835" s="48" t="s">
        <v>76</v>
      </c>
      <c r="G1835" s="48" t="s">
        <v>1304</v>
      </c>
      <c r="H1835" s="48" t="s">
        <v>2444</v>
      </c>
      <c r="I1835" s="48" t="s">
        <v>832</v>
      </c>
      <c r="J1835" s="48" t="s">
        <v>100</v>
      </c>
      <c r="K1835" s="51"/>
      <c r="L1835" s="48" t="s">
        <v>80</v>
      </c>
      <c r="M1835" s="48" t="s">
        <v>81</v>
      </c>
      <c r="N1835" s="48" t="s">
        <v>1195</v>
      </c>
      <c r="O1835" s="48" t="s">
        <v>1196</v>
      </c>
      <c r="P1835" s="48" t="s">
        <v>1204</v>
      </c>
      <c r="Q1835" s="48" t="s">
        <v>981</v>
      </c>
      <c r="R1835" s="48" t="s">
        <v>1305</v>
      </c>
      <c r="S1835" s="48" t="s">
        <v>1306</v>
      </c>
      <c r="T1835" s="48" t="s">
        <v>1307</v>
      </c>
      <c r="U1835" s="48" t="s">
        <v>1306</v>
      </c>
      <c r="V1835" s="52"/>
    </row>
    <row r="1836" spans="1:22" ht="15" thickBot="1">
      <c r="A1836" s="48" t="s">
        <v>2888</v>
      </c>
      <c r="B1836" s="48" t="s">
        <v>20</v>
      </c>
      <c r="C1836" s="48" t="s">
        <v>74</v>
      </c>
      <c r="D1836" s="49" t="s">
        <v>75</v>
      </c>
      <c r="E1836" s="53">
        <v>35829.14</v>
      </c>
      <c r="F1836" s="48" t="s">
        <v>76</v>
      </c>
      <c r="G1836" s="48" t="s">
        <v>1304</v>
      </c>
      <c r="H1836" s="48" t="s">
        <v>95</v>
      </c>
      <c r="I1836" s="48" t="s">
        <v>832</v>
      </c>
      <c r="J1836" s="51"/>
      <c r="K1836" s="51"/>
      <c r="L1836" s="48" t="s">
        <v>80</v>
      </c>
      <c r="M1836" s="48" t="s">
        <v>81</v>
      </c>
      <c r="N1836" s="48" t="s">
        <v>1195</v>
      </c>
      <c r="O1836" s="48" t="s">
        <v>1196</v>
      </c>
      <c r="P1836" s="48" t="s">
        <v>1204</v>
      </c>
      <c r="Q1836" s="48" t="s">
        <v>981</v>
      </c>
      <c r="R1836" s="48" t="s">
        <v>1305</v>
      </c>
      <c r="S1836" s="48" t="s">
        <v>1306</v>
      </c>
      <c r="T1836" s="48" t="s">
        <v>1307</v>
      </c>
      <c r="U1836" s="48" t="s">
        <v>1306</v>
      </c>
      <c r="V1836" s="52"/>
    </row>
    <row r="1837" spans="1:22" ht="15" thickBot="1">
      <c r="A1837" s="48" t="s">
        <v>2889</v>
      </c>
      <c r="B1837" s="48" t="s">
        <v>20</v>
      </c>
      <c r="C1837" s="48" t="s">
        <v>74</v>
      </c>
      <c r="D1837" s="49" t="s">
        <v>75</v>
      </c>
      <c r="E1837" s="53">
        <v>71658.240000000005</v>
      </c>
      <c r="F1837" s="48" t="s">
        <v>76</v>
      </c>
      <c r="G1837" s="48" t="s">
        <v>2890</v>
      </c>
      <c r="H1837" s="48" t="s">
        <v>95</v>
      </c>
      <c r="I1837" s="48" t="s">
        <v>748</v>
      </c>
      <c r="J1837" s="51"/>
      <c r="K1837" s="51"/>
      <c r="L1837" s="48" t="s">
        <v>80</v>
      </c>
      <c r="M1837" s="48" t="s">
        <v>81</v>
      </c>
      <c r="N1837" s="48" t="s">
        <v>1195</v>
      </c>
      <c r="O1837" s="48" t="s">
        <v>1196</v>
      </c>
      <c r="P1837" s="48" t="s">
        <v>1312</v>
      </c>
      <c r="Q1837" s="48" t="s">
        <v>1178</v>
      </c>
      <c r="R1837" s="48" t="s">
        <v>1322</v>
      </c>
      <c r="S1837" s="48" t="s">
        <v>1323</v>
      </c>
      <c r="T1837" s="48" t="s">
        <v>1324</v>
      </c>
      <c r="U1837" s="48" t="s">
        <v>1325</v>
      </c>
      <c r="V1837" s="52"/>
    </row>
    <row r="1838" spans="1:22" ht="15" thickBot="1">
      <c r="A1838" s="48" t="s">
        <v>2445</v>
      </c>
      <c r="B1838" s="48" t="s">
        <v>20</v>
      </c>
      <c r="C1838" s="48" t="s">
        <v>74</v>
      </c>
      <c r="D1838" s="49" t="s">
        <v>75</v>
      </c>
      <c r="E1838" s="53">
        <v>4162.38</v>
      </c>
      <c r="F1838" s="48" t="s">
        <v>76</v>
      </c>
      <c r="G1838" s="48" t="s">
        <v>1321</v>
      </c>
      <c r="H1838" s="48" t="s">
        <v>95</v>
      </c>
      <c r="I1838" s="48" t="s">
        <v>1267</v>
      </c>
      <c r="J1838" s="51"/>
      <c r="K1838" s="51"/>
      <c r="L1838" s="48" t="s">
        <v>80</v>
      </c>
      <c r="M1838" s="48" t="s">
        <v>81</v>
      </c>
      <c r="N1838" s="48" t="s">
        <v>1195</v>
      </c>
      <c r="O1838" s="48" t="s">
        <v>1196</v>
      </c>
      <c r="P1838" s="48" t="s">
        <v>1312</v>
      </c>
      <c r="Q1838" s="48" t="s">
        <v>1178</v>
      </c>
      <c r="R1838" s="48" t="s">
        <v>1322</v>
      </c>
      <c r="S1838" s="48" t="s">
        <v>1323</v>
      </c>
      <c r="T1838" s="48" t="s">
        <v>1324</v>
      </c>
      <c r="U1838" s="48" t="s">
        <v>1325</v>
      </c>
      <c r="V1838" s="52"/>
    </row>
    <row r="1839" spans="1:22" ht="15" thickBot="1">
      <c r="A1839" s="48" t="s">
        <v>1941</v>
      </c>
      <c r="B1839" s="48" t="s">
        <v>20</v>
      </c>
      <c r="C1839" s="48" t="s">
        <v>74</v>
      </c>
      <c r="D1839" s="49" t="s">
        <v>75</v>
      </c>
      <c r="E1839" s="53">
        <v>54255.27</v>
      </c>
      <c r="F1839" s="48" t="s">
        <v>76</v>
      </c>
      <c r="G1839" s="48" t="s">
        <v>1940</v>
      </c>
      <c r="H1839" s="48" t="s">
        <v>95</v>
      </c>
      <c r="I1839" s="48" t="s">
        <v>96</v>
      </c>
      <c r="J1839" s="51"/>
      <c r="K1839" s="51"/>
      <c r="L1839" s="48" t="s">
        <v>80</v>
      </c>
      <c r="M1839" s="48" t="s">
        <v>81</v>
      </c>
      <c r="N1839" s="48" t="s">
        <v>1195</v>
      </c>
      <c r="O1839" s="48" t="s">
        <v>1196</v>
      </c>
      <c r="P1839" s="48" t="s">
        <v>1312</v>
      </c>
      <c r="Q1839" s="48" t="s">
        <v>1178</v>
      </c>
      <c r="R1839" s="48" t="s">
        <v>1322</v>
      </c>
      <c r="S1839" s="48" t="s">
        <v>1323</v>
      </c>
      <c r="T1839" s="48" t="s">
        <v>1324</v>
      </c>
      <c r="U1839" s="48" t="s">
        <v>1325</v>
      </c>
      <c r="V1839" s="52"/>
    </row>
    <row r="1840" spans="1:22" ht="15" thickBot="1">
      <c r="A1840" s="48" t="s">
        <v>1351</v>
      </c>
      <c r="B1840" s="48" t="s">
        <v>20</v>
      </c>
      <c r="C1840" s="48" t="s">
        <v>74</v>
      </c>
      <c r="D1840" s="49" t="s">
        <v>75</v>
      </c>
      <c r="E1840" s="53">
        <v>12770.48</v>
      </c>
      <c r="F1840" s="48" t="s">
        <v>76</v>
      </c>
      <c r="G1840" s="48" t="s">
        <v>1952</v>
      </c>
      <c r="H1840" s="48" t="s">
        <v>78</v>
      </c>
      <c r="I1840" s="48" t="s">
        <v>130</v>
      </c>
      <c r="J1840" s="51"/>
      <c r="K1840" s="51"/>
      <c r="L1840" s="48" t="s">
        <v>80</v>
      </c>
      <c r="M1840" s="48" t="s">
        <v>81</v>
      </c>
      <c r="N1840" s="48" t="s">
        <v>1195</v>
      </c>
      <c r="O1840" s="48" t="s">
        <v>1196</v>
      </c>
      <c r="P1840" s="48" t="s">
        <v>1335</v>
      </c>
      <c r="Q1840" s="48" t="s">
        <v>1336</v>
      </c>
      <c r="R1840" s="48" t="s">
        <v>1948</v>
      </c>
      <c r="S1840" s="48" t="s">
        <v>1336</v>
      </c>
      <c r="T1840" s="48" t="s">
        <v>1949</v>
      </c>
      <c r="U1840" s="48" t="s">
        <v>1950</v>
      </c>
      <c r="V1840" s="52"/>
    </row>
    <row r="1841" spans="1:22" ht="15" thickBot="1">
      <c r="A1841" s="48" t="s">
        <v>2891</v>
      </c>
      <c r="B1841" s="48" t="s">
        <v>20</v>
      </c>
      <c r="C1841" s="48" t="s">
        <v>74</v>
      </c>
      <c r="D1841" s="49" t="s">
        <v>75</v>
      </c>
      <c r="E1841" s="50">
        <v>0</v>
      </c>
      <c r="F1841" s="48" t="s">
        <v>76</v>
      </c>
      <c r="G1841" s="48" t="s">
        <v>1952</v>
      </c>
      <c r="H1841" s="48" t="s">
        <v>78</v>
      </c>
      <c r="I1841" s="48" t="s">
        <v>130</v>
      </c>
      <c r="J1841" s="51"/>
      <c r="K1841" s="51"/>
      <c r="L1841" s="48" t="s">
        <v>80</v>
      </c>
      <c r="M1841" s="48" t="s">
        <v>81</v>
      </c>
      <c r="N1841" s="48" t="s">
        <v>1195</v>
      </c>
      <c r="O1841" s="48" t="s">
        <v>1196</v>
      </c>
      <c r="P1841" s="48" t="s">
        <v>1335</v>
      </c>
      <c r="Q1841" s="48" t="s">
        <v>1336</v>
      </c>
      <c r="R1841" s="48" t="s">
        <v>1948</v>
      </c>
      <c r="S1841" s="48" t="s">
        <v>1336</v>
      </c>
      <c r="T1841" s="48" t="s">
        <v>1949</v>
      </c>
      <c r="U1841" s="48" t="s">
        <v>1950</v>
      </c>
      <c r="V1841" s="52"/>
    </row>
    <row r="1842" spans="1:22" ht="15" thickBot="1">
      <c r="A1842" s="48" t="s">
        <v>2892</v>
      </c>
      <c r="B1842" s="48" t="s">
        <v>20</v>
      </c>
      <c r="C1842" s="48" t="s">
        <v>74</v>
      </c>
      <c r="D1842" s="49" t="s">
        <v>75</v>
      </c>
      <c r="E1842" s="53">
        <v>45418.7</v>
      </c>
      <c r="F1842" s="48" t="s">
        <v>1130</v>
      </c>
      <c r="G1842" s="48" t="s">
        <v>1334</v>
      </c>
      <c r="H1842" s="48" t="s">
        <v>95</v>
      </c>
      <c r="I1842" s="48" t="s">
        <v>790</v>
      </c>
      <c r="J1842" s="51"/>
      <c r="K1842" s="51"/>
      <c r="L1842" s="48" t="s">
        <v>80</v>
      </c>
      <c r="M1842" s="48" t="s">
        <v>81</v>
      </c>
      <c r="N1842" s="48" t="s">
        <v>1195</v>
      </c>
      <c r="O1842" s="48" t="s">
        <v>1196</v>
      </c>
      <c r="P1842" s="48" t="s">
        <v>1335</v>
      </c>
      <c r="Q1842" s="48" t="s">
        <v>1336</v>
      </c>
      <c r="R1842" s="48" t="s">
        <v>1337</v>
      </c>
      <c r="S1842" s="48" t="s">
        <v>1338</v>
      </c>
      <c r="T1842" s="48" t="s">
        <v>1339</v>
      </c>
      <c r="U1842" s="48" t="s">
        <v>867</v>
      </c>
      <c r="V1842" s="52"/>
    </row>
    <row r="1843" spans="1:22" ht="15" thickBot="1">
      <c r="A1843" s="48" t="s">
        <v>2893</v>
      </c>
      <c r="B1843" s="48" t="s">
        <v>20</v>
      </c>
      <c r="C1843" s="48" t="s">
        <v>74</v>
      </c>
      <c r="D1843" s="49" t="s">
        <v>75</v>
      </c>
      <c r="E1843" s="50">
        <v>0</v>
      </c>
      <c r="F1843" s="48" t="s">
        <v>2894</v>
      </c>
      <c r="G1843" s="48" t="s">
        <v>2895</v>
      </c>
      <c r="H1843" s="48" t="s">
        <v>873</v>
      </c>
      <c r="I1843" s="48" t="s">
        <v>2896</v>
      </c>
      <c r="J1843" s="51"/>
      <c r="K1843" s="51"/>
      <c r="L1843" s="48" t="s">
        <v>80</v>
      </c>
      <c r="M1843" s="48" t="s">
        <v>81</v>
      </c>
      <c r="N1843" s="48" t="s">
        <v>1195</v>
      </c>
      <c r="O1843" s="48" t="s">
        <v>1196</v>
      </c>
      <c r="P1843" s="48" t="s">
        <v>1335</v>
      </c>
      <c r="Q1843" s="48" t="s">
        <v>1336</v>
      </c>
      <c r="R1843" s="48" t="s">
        <v>1337</v>
      </c>
      <c r="S1843" s="48" t="s">
        <v>1338</v>
      </c>
      <c r="T1843" s="48" t="s">
        <v>1339</v>
      </c>
      <c r="U1843" s="48" t="s">
        <v>867</v>
      </c>
      <c r="V1843" s="52"/>
    </row>
    <row r="1844" spans="1:22" ht="15" thickBot="1">
      <c r="A1844" s="48" t="s">
        <v>2897</v>
      </c>
      <c r="B1844" s="48" t="s">
        <v>20</v>
      </c>
      <c r="C1844" s="48" t="s">
        <v>74</v>
      </c>
      <c r="D1844" s="49" t="s">
        <v>75</v>
      </c>
      <c r="E1844" s="50">
        <v>0</v>
      </c>
      <c r="F1844" s="48" t="s">
        <v>76</v>
      </c>
      <c r="G1844" s="48" t="s">
        <v>2895</v>
      </c>
      <c r="H1844" s="48" t="s">
        <v>873</v>
      </c>
      <c r="I1844" s="48" t="s">
        <v>2896</v>
      </c>
      <c r="J1844" s="51"/>
      <c r="K1844" s="51"/>
      <c r="L1844" s="48" t="s">
        <v>80</v>
      </c>
      <c r="M1844" s="48" t="s">
        <v>81</v>
      </c>
      <c r="N1844" s="48" t="s">
        <v>1195</v>
      </c>
      <c r="O1844" s="48" t="s">
        <v>1196</v>
      </c>
      <c r="P1844" s="48" t="s">
        <v>1335</v>
      </c>
      <c r="Q1844" s="48" t="s">
        <v>1336</v>
      </c>
      <c r="R1844" s="48" t="s">
        <v>1337</v>
      </c>
      <c r="S1844" s="48" t="s">
        <v>1338</v>
      </c>
      <c r="T1844" s="48" t="s">
        <v>1339</v>
      </c>
      <c r="U1844" s="48" t="s">
        <v>867</v>
      </c>
      <c r="V1844" s="52"/>
    </row>
    <row r="1845" spans="1:22" ht="15" thickBot="1">
      <c r="A1845" s="48" t="s">
        <v>1954</v>
      </c>
      <c r="B1845" s="48" t="s">
        <v>20</v>
      </c>
      <c r="C1845" s="48" t="s">
        <v>74</v>
      </c>
      <c r="D1845" s="49" t="s">
        <v>75</v>
      </c>
      <c r="E1845" s="53">
        <v>20304.27</v>
      </c>
      <c r="F1845" s="48" t="s">
        <v>876</v>
      </c>
      <c r="G1845" s="48" t="s">
        <v>1341</v>
      </c>
      <c r="H1845" s="48" t="s">
        <v>95</v>
      </c>
      <c r="I1845" s="48" t="s">
        <v>1149</v>
      </c>
      <c r="J1845" s="48" t="s">
        <v>1150</v>
      </c>
      <c r="K1845" s="51"/>
      <c r="L1845" s="48" t="s">
        <v>80</v>
      </c>
      <c r="M1845" s="48" t="s">
        <v>81</v>
      </c>
      <c r="N1845" s="48" t="s">
        <v>1195</v>
      </c>
      <c r="O1845" s="48" t="s">
        <v>1196</v>
      </c>
      <c r="P1845" s="48" t="s">
        <v>1335</v>
      </c>
      <c r="Q1845" s="48" t="s">
        <v>1336</v>
      </c>
      <c r="R1845" s="48" t="s">
        <v>1337</v>
      </c>
      <c r="S1845" s="48" t="s">
        <v>1338</v>
      </c>
      <c r="T1845" s="48" t="s">
        <v>1339</v>
      </c>
      <c r="U1845" s="48" t="s">
        <v>867</v>
      </c>
      <c r="V1845" s="52"/>
    </row>
    <row r="1846" spans="1:22" ht="15" thickBot="1">
      <c r="A1846" s="48" t="s">
        <v>2898</v>
      </c>
      <c r="B1846" s="48" t="s">
        <v>20</v>
      </c>
      <c r="C1846" s="48" t="s">
        <v>74</v>
      </c>
      <c r="D1846" s="49" t="s">
        <v>75</v>
      </c>
      <c r="E1846" s="53">
        <v>10486.59</v>
      </c>
      <c r="F1846" s="48" t="s">
        <v>876</v>
      </c>
      <c r="G1846" s="48" t="s">
        <v>1341</v>
      </c>
      <c r="H1846" s="48" t="s">
        <v>95</v>
      </c>
      <c r="I1846" s="48" t="s">
        <v>1149</v>
      </c>
      <c r="J1846" s="48" t="s">
        <v>1150</v>
      </c>
      <c r="K1846" s="51"/>
      <c r="L1846" s="48" t="s">
        <v>80</v>
      </c>
      <c r="M1846" s="48" t="s">
        <v>81</v>
      </c>
      <c r="N1846" s="48" t="s">
        <v>1195</v>
      </c>
      <c r="O1846" s="48" t="s">
        <v>1196</v>
      </c>
      <c r="P1846" s="48" t="s">
        <v>1335</v>
      </c>
      <c r="Q1846" s="48" t="s">
        <v>1336</v>
      </c>
      <c r="R1846" s="48" t="s">
        <v>1337</v>
      </c>
      <c r="S1846" s="48" t="s">
        <v>1338</v>
      </c>
      <c r="T1846" s="48" t="s">
        <v>1339</v>
      </c>
      <c r="U1846" s="48" t="s">
        <v>867</v>
      </c>
      <c r="V1846" s="52"/>
    </row>
    <row r="1847" spans="1:22" ht="15" thickBot="1">
      <c r="A1847" s="48" t="s">
        <v>2899</v>
      </c>
      <c r="B1847" s="48" t="s">
        <v>20</v>
      </c>
      <c r="C1847" s="48" t="s">
        <v>74</v>
      </c>
      <c r="D1847" s="49" t="s">
        <v>75</v>
      </c>
      <c r="E1847" s="53">
        <v>4440.16</v>
      </c>
      <c r="F1847" s="48" t="s">
        <v>1960</v>
      </c>
      <c r="G1847" s="48" t="s">
        <v>1961</v>
      </c>
      <c r="H1847" s="48" t="s">
        <v>95</v>
      </c>
      <c r="I1847" s="48" t="s">
        <v>130</v>
      </c>
      <c r="J1847" s="51"/>
      <c r="K1847" s="51"/>
      <c r="L1847" s="48" t="s">
        <v>80</v>
      </c>
      <c r="M1847" s="48" t="s">
        <v>81</v>
      </c>
      <c r="N1847" s="48" t="s">
        <v>1195</v>
      </c>
      <c r="O1847" s="48" t="s">
        <v>1196</v>
      </c>
      <c r="P1847" s="48" t="s">
        <v>1335</v>
      </c>
      <c r="Q1847" s="48" t="s">
        <v>1336</v>
      </c>
      <c r="R1847" s="48" t="s">
        <v>1962</v>
      </c>
      <c r="S1847" s="48" t="s">
        <v>1963</v>
      </c>
      <c r="T1847" s="48" t="s">
        <v>1964</v>
      </c>
      <c r="U1847" s="48" t="s">
        <v>1965</v>
      </c>
      <c r="V1847" s="52"/>
    </row>
    <row r="1848" spans="1:22" ht="15" thickBot="1">
      <c r="A1848" s="48" t="s">
        <v>1959</v>
      </c>
      <c r="B1848" s="48" t="s">
        <v>20</v>
      </c>
      <c r="C1848" s="48" t="s">
        <v>74</v>
      </c>
      <c r="D1848" s="49" t="s">
        <v>75</v>
      </c>
      <c r="E1848" s="53">
        <v>66666.38</v>
      </c>
      <c r="F1848" s="48" t="s">
        <v>1960</v>
      </c>
      <c r="G1848" s="48" t="s">
        <v>2900</v>
      </c>
      <c r="H1848" s="48" t="s">
        <v>113</v>
      </c>
      <c r="I1848" s="48" t="s">
        <v>130</v>
      </c>
      <c r="J1848" s="51"/>
      <c r="K1848" s="51"/>
      <c r="L1848" s="48" t="s">
        <v>80</v>
      </c>
      <c r="M1848" s="48" t="s">
        <v>81</v>
      </c>
      <c r="N1848" s="48" t="s">
        <v>1195</v>
      </c>
      <c r="O1848" s="48" t="s">
        <v>1196</v>
      </c>
      <c r="P1848" s="48" t="s">
        <v>1335</v>
      </c>
      <c r="Q1848" s="48" t="s">
        <v>1336</v>
      </c>
      <c r="R1848" s="48" t="s">
        <v>1962</v>
      </c>
      <c r="S1848" s="48" t="s">
        <v>1963</v>
      </c>
      <c r="T1848" s="48" t="s">
        <v>1964</v>
      </c>
      <c r="U1848" s="48" t="s">
        <v>1965</v>
      </c>
      <c r="V1848" s="52"/>
    </row>
    <row r="1849" spans="1:22" ht="15" thickBot="1">
      <c r="A1849" s="48" t="s">
        <v>1353</v>
      </c>
      <c r="B1849" s="48" t="s">
        <v>20</v>
      </c>
      <c r="C1849" s="48" t="s">
        <v>74</v>
      </c>
      <c r="D1849" s="49" t="s">
        <v>75</v>
      </c>
      <c r="E1849" s="53">
        <v>12953.69</v>
      </c>
      <c r="F1849" s="48" t="s">
        <v>76</v>
      </c>
      <c r="G1849" s="48" t="s">
        <v>2453</v>
      </c>
      <c r="H1849" s="48" t="s">
        <v>447</v>
      </c>
      <c r="I1849" s="48" t="s">
        <v>130</v>
      </c>
      <c r="J1849" s="51"/>
      <c r="K1849" s="51"/>
      <c r="L1849" s="48" t="s">
        <v>80</v>
      </c>
      <c r="M1849" s="48" t="s">
        <v>81</v>
      </c>
      <c r="N1849" s="48" t="s">
        <v>1195</v>
      </c>
      <c r="O1849" s="48" t="s">
        <v>1196</v>
      </c>
      <c r="P1849" s="48" t="s">
        <v>1335</v>
      </c>
      <c r="Q1849" s="48" t="s">
        <v>1336</v>
      </c>
      <c r="R1849" s="48" t="s">
        <v>1344</v>
      </c>
      <c r="S1849" s="48" t="s">
        <v>1345</v>
      </c>
      <c r="T1849" s="48" t="s">
        <v>1346</v>
      </c>
      <c r="U1849" s="48" t="s">
        <v>1345</v>
      </c>
      <c r="V1849" s="52"/>
    </row>
    <row r="1850" spans="1:22" ht="15" thickBot="1">
      <c r="A1850" s="48" t="s">
        <v>1333</v>
      </c>
      <c r="B1850" s="48" t="s">
        <v>20</v>
      </c>
      <c r="C1850" s="48" t="s">
        <v>74</v>
      </c>
      <c r="D1850" s="49" t="s">
        <v>75</v>
      </c>
      <c r="E1850" s="53">
        <v>26277.09</v>
      </c>
      <c r="F1850" s="48" t="s">
        <v>918</v>
      </c>
      <c r="G1850" s="48" t="s">
        <v>2455</v>
      </c>
      <c r="H1850" s="48" t="s">
        <v>95</v>
      </c>
      <c r="I1850" s="48" t="s">
        <v>790</v>
      </c>
      <c r="J1850" s="51"/>
      <c r="K1850" s="51"/>
      <c r="L1850" s="48" t="s">
        <v>80</v>
      </c>
      <c r="M1850" s="48" t="s">
        <v>81</v>
      </c>
      <c r="N1850" s="48" t="s">
        <v>1195</v>
      </c>
      <c r="O1850" s="48" t="s">
        <v>1196</v>
      </c>
      <c r="P1850" s="48" t="s">
        <v>1335</v>
      </c>
      <c r="Q1850" s="48" t="s">
        <v>1336</v>
      </c>
      <c r="R1850" s="48" t="s">
        <v>1344</v>
      </c>
      <c r="S1850" s="48" t="s">
        <v>1345</v>
      </c>
      <c r="T1850" s="48" t="s">
        <v>1346</v>
      </c>
      <c r="U1850" s="48" t="s">
        <v>1345</v>
      </c>
      <c r="V1850" s="52"/>
    </row>
    <row r="1851" spans="1:22" ht="15" thickBot="1">
      <c r="A1851" s="48" t="s">
        <v>1333</v>
      </c>
      <c r="B1851" s="48" t="s">
        <v>20</v>
      </c>
      <c r="C1851" s="48" t="s">
        <v>74</v>
      </c>
      <c r="D1851" s="49" t="s">
        <v>75</v>
      </c>
      <c r="E1851" s="53">
        <v>2386.23</v>
      </c>
      <c r="F1851" s="48" t="s">
        <v>918</v>
      </c>
      <c r="G1851" s="48" t="s">
        <v>1343</v>
      </c>
      <c r="H1851" s="48" t="s">
        <v>95</v>
      </c>
      <c r="I1851" s="48" t="s">
        <v>790</v>
      </c>
      <c r="J1851" s="51"/>
      <c r="K1851" s="51"/>
      <c r="L1851" s="48" t="s">
        <v>80</v>
      </c>
      <c r="M1851" s="48" t="s">
        <v>81</v>
      </c>
      <c r="N1851" s="48" t="s">
        <v>1195</v>
      </c>
      <c r="O1851" s="48" t="s">
        <v>1196</v>
      </c>
      <c r="P1851" s="48" t="s">
        <v>1335</v>
      </c>
      <c r="Q1851" s="48" t="s">
        <v>1336</v>
      </c>
      <c r="R1851" s="48" t="s">
        <v>1344</v>
      </c>
      <c r="S1851" s="48" t="s">
        <v>1345</v>
      </c>
      <c r="T1851" s="48" t="s">
        <v>1346</v>
      </c>
      <c r="U1851" s="48" t="s">
        <v>1345</v>
      </c>
      <c r="V1851" s="52"/>
    </row>
    <row r="1852" spans="1:22" ht="15" thickBot="1">
      <c r="A1852" s="48" t="s">
        <v>2901</v>
      </c>
      <c r="B1852" s="48" t="s">
        <v>20</v>
      </c>
      <c r="C1852" s="48" t="s">
        <v>74</v>
      </c>
      <c r="D1852" s="49" t="s">
        <v>75</v>
      </c>
      <c r="E1852" s="53">
        <v>20775.43</v>
      </c>
      <c r="F1852" s="48" t="s">
        <v>918</v>
      </c>
      <c r="G1852" s="48" t="s">
        <v>1352</v>
      </c>
      <c r="H1852" s="48" t="s">
        <v>95</v>
      </c>
      <c r="I1852" s="48" t="s">
        <v>1173</v>
      </c>
      <c r="J1852" s="51"/>
      <c r="K1852" s="51"/>
      <c r="L1852" s="48" t="s">
        <v>80</v>
      </c>
      <c r="M1852" s="48" t="s">
        <v>81</v>
      </c>
      <c r="N1852" s="48" t="s">
        <v>1195</v>
      </c>
      <c r="O1852" s="48" t="s">
        <v>1196</v>
      </c>
      <c r="P1852" s="48" t="s">
        <v>1335</v>
      </c>
      <c r="Q1852" s="48" t="s">
        <v>1336</v>
      </c>
      <c r="R1852" s="48" t="s">
        <v>1344</v>
      </c>
      <c r="S1852" s="48" t="s">
        <v>1345</v>
      </c>
      <c r="T1852" s="48" t="s">
        <v>1346</v>
      </c>
      <c r="U1852" s="48" t="s">
        <v>1345</v>
      </c>
      <c r="V1852" s="52"/>
    </row>
    <row r="1853" spans="1:22" ht="15" thickBot="1">
      <c r="A1853" s="48" t="s">
        <v>2902</v>
      </c>
      <c r="B1853" s="48" t="s">
        <v>20</v>
      </c>
      <c r="C1853" s="48" t="s">
        <v>74</v>
      </c>
      <c r="D1853" s="49" t="s">
        <v>75</v>
      </c>
      <c r="E1853" s="50">
        <v>0</v>
      </c>
      <c r="F1853" s="48" t="s">
        <v>76</v>
      </c>
      <c r="G1853" s="48" t="s">
        <v>1361</v>
      </c>
      <c r="H1853" s="48" t="s">
        <v>150</v>
      </c>
      <c r="I1853" s="48" t="s">
        <v>698</v>
      </c>
      <c r="J1853" s="51"/>
      <c r="K1853" s="51"/>
      <c r="L1853" s="48" t="s">
        <v>80</v>
      </c>
      <c r="M1853" s="48" t="s">
        <v>81</v>
      </c>
      <c r="N1853" s="48" t="s">
        <v>1195</v>
      </c>
      <c r="O1853" s="48" t="s">
        <v>1196</v>
      </c>
      <c r="P1853" s="48" t="s">
        <v>1335</v>
      </c>
      <c r="Q1853" s="48" t="s">
        <v>1336</v>
      </c>
      <c r="R1853" s="48" t="s">
        <v>1344</v>
      </c>
      <c r="S1853" s="48" t="s">
        <v>1345</v>
      </c>
      <c r="T1853" s="48" t="s">
        <v>1357</v>
      </c>
      <c r="U1853" s="48" t="s">
        <v>1358</v>
      </c>
      <c r="V1853" s="52"/>
    </row>
    <row r="1854" spans="1:22" ht="15" thickBot="1">
      <c r="A1854" s="48" t="s">
        <v>1975</v>
      </c>
      <c r="B1854" s="48" t="s">
        <v>20</v>
      </c>
      <c r="C1854" s="48" t="s">
        <v>74</v>
      </c>
      <c r="D1854" s="49" t="s">
        <v>75</v>
      </c>
      <c r="E1854" s="53">
        <v>34955.29</v>
      </c>
      <c r="F1854" s="48" t="s">
        <v>76</v>
      </c>
      <c r="G1854" s="48" t="s">
        <v>1361</v>
      </c>
      <c r="H1854" s="48" t="s">
        <v>95</v>
      </c>
      <c r="I1854" s="48" t="s">
        <v>854</v>
      </c>
      <c r="J1854" s="51"/>
      <c r="K1854" s="51"/>
      <c r="L1854" s="48" t="s">
        <v>80</v>
      </c>
      <c r="M1854" s="48" t="s">
        <v>81</v>
      </c>
      <c r="N1854" s="48" t="s">
        <v>1195</v>
      </c>
      <c r="O1854" s="48" t="s">
        <v>1196</v>
      </c>
      <c r="P1854" s="48" t="s">
        <v>1335</v>
      </c>
      <c r="Q1854" s="48" t="s">
        <v>1336</v>
      </c>
      <c r="R1854" s="48" t="s">
        <v>1344</v>
      </c>
      <c r="S1854" s="48" t="s">
        <v>1345</v>
      </c>
      <c r="T1854" s="48" t="s">
        <v>1357</v>
      </c>
      <c r="U1854" s="48" t="s">
        <v>1358</v>
      </c>
      <c r="V1854" s="52"/>
    </row>
    <row r="1855" spans="1:22" ht="15" thickBot="1">
      <c r="A1855" s="48" t="s">
        <v>1974</v>
      </c>
      <c r="B1855" s="48" t="s">
        <v>20</v>
      </c>
      <c r="C1855" s="48" t="s">
        <v>74</v>
      </c>
      <c r="D1855" s="49" t="s">
        <v>75</v>
      </c>
      <c r="E1855" s="53">
        <v>78674.570000000007</v>
      </c>
      <c r="F1855" s="48" t="s">
        <v>1120</v>
      </c>
      <c r="G1855" s="48" t="s">
        <v>1365</v>
      </c>
      <c r="H1855" s="48" t="s">
        <v>839</v>
      </c>
      <c r="I1855" s="48" t="s">
        <v>890</v>
      </c>
      <c r="J1855" s="48" t="s">
        <v>1122</v>
      </c>
      <c r="K1855" s="51"/>
      <c r="L1855" s="48" t="s">
        <v>80</v>
      </c>
      <c r="M1855" s="48" t="s">
        <v>81</v>
      </c>
      <c r="N1855" s="48" t="s">
        <v>1195</v>
      </c>
      <c r="O1855" s="48" t="s">
        <v>1196</v>
      </c>
      <c r="P1855" s="48" t="s">
        <v>1335</v>
      </c>
      <c r="Q1855" s="48" t="s">
        <v>1336</v>
      </c>
      <c r="R1855" s="48" t="s">
        <v>1344</v>
      </c>
      <c r="S1855" s="48" t="s">
        <v>1345</v>
      </c>
      <c r="T1855" s="48" t="s">
        <v>1357</v>
      </c>
      <c r="U1855" s="48" t="s">
        <v>1358</v>
      </c>
      <c r="V1855" s="52"/>
    </row>
    <row r="1856" spans="1:22" ht="15" thickBot="1">
      <c r="A1856" s="48" t="s">
        <v>1970</v>
      </c>
      <c r="B1856" s="48" t="s">
        <v>20</v>
      </c>
      <c r="C1856" s="48" t="s">
        <v>74</v>
      </c>
      <c r="D1856" s="49" t="s">
        <v>75</v>
      </c>
      <c r="E1856" s="53">
        <v>32459.47</v>
      </c>
      <c r="F1856" s="48" t="s">
        <v>76</v>
      </c>
      <c r="G1856" s="48" t="s">
        <v>1978</v>
      </c>
      <c r="H1856" s="48" t="s">
        <v>95</v>
      </c>
      <c r="I1856" s="48" t="s">
        <v>897</v>
      </c>
      <c r="J1856" s="51"/>
      <c r="K1856" s="51"/>
      <c r="L1856" s="48" t="s">
        <v>80</v>
      </c>
      <c r="M1856" s="48" t="s">
        <v>81</v>
      </c>
      <c r="N1856" s="48" t="s">
        <v>1195</v>
      </c>
      <c r="O1856" s="48" t="s">
        <v>1196</v>
      </c>
      <c r="P1856" s="48" t="s">
        <v>1335</v>
      </c>
      <c r="Q1856" s="48" t="s">
        <v>1336</v>
      </c>
      <c r="R1856" s="48" t="s">
        <v>1979</v>
      </c>
      <c r="S1856" s="48" t="s">
        <v>1980</v>
      </c>
      <c r="T1856" s="48" t="s">
        <v>1981</v>
      </c>
      <c r="U1856" s="48" t="s">
        <v>1980</v>
      </c>
      <c r="V1856" s="52"/>
    </row>
    <row r="1857" spans="1:22" ht="15" thickBot="1">
      <c r="A1857" s="48" t="s">
        <v>2903</v>
      </c>
      <c r="B1857" s="48" t="s">
        <v>20</v>
      </c>
      <c r="C1857" s="48" t="s">
        <v>74</v>
      </c>
      <c r="D1857" s="49" t="s">
        <v>75</v>
      </c>
      <c r="E1857" s="50">
        <v>3600</v>
      </c>
      <c r="F1857" s="48" t="s">
        <v>76</v>
      </c>
      <c r="G1857" s="48" t="s">
        <v>1373</v>
      </c>
      <c r="H1857" s="48" t="s">
        <v>113</v>
      </c>
      <c r="I1857" s="48" t="s">
        <v>1374</v>
      </c>
      <c r="J1857" s="51"/>
      <c r="K1857" s="51"/>
      <c r="L1857" s="48" t="s">
        <v>80</v>
      </c>
      <c r="M1857" s="48" t="s">
        <v>81</v>
      </c>
      <c r="N1857" s="48" t="s">
        <v>82</v>
      </c>
      <c r="O1857" s="48" t="s">
        <v>24</v>
      </c>
      <c r="P1857" s="48" t="s">
        <v>83</v>
      </c>
      <c r="Q1857" s="48" t="s">
        <v>25</v>
      </c>
      <c r="R1857" s="48" t="s">
        <v>91</v>
      </c>
      <c r="S1857" s="48" t="s">
        <v>92</v>
      </c>
      <c r="T1857" s="48" t="s">
        <v>93</v>
      </c>
      <c r="U1857" s="48" t="s">
        <v>92</v>
      </c>
      <c r="V1857" s="52"/>
    </row>
    <row r="1858" spans="1:22" ht="15" thickBot="1">
      <c r="A1858" s="48" t="s">
        <v>2904</v>
      </c>
      <c r="B1858" s="48" t="s">
        <v>20</v>
      </c>
      <c r="C1858" s="48" t="s">
        <v>74</v>
      </c>
      <c r="D1858" s="49" t="s">
        <v>75</v>
      </c>
      <c r="E1858" s="50">
        <v>0</v>
      </c>
      <c r="F1858" s="48" t="s">
        <v>103</v>
      </c>
      <c r="G1858" s="48" t="s">
        <v>104</v>
      </c>
      <c r="H1858" s="48" t="s">
        <v>125</v>
      </c>
      <c r="I1858" s="48" t="s">
        <v>96</v>
      </c>
      <c r="J1858" s="51"/>
      <c r="K1858" s="51"/>
      <c r="L1858" s="48" t="s">
        <v>80</v>
      </c>
      <c r="M1858" s="48" t="s">
        <v>81</v>
      </c>
      <c r="N1858" s="48" t="s">
        <v>82</v>
      </c>
      <c r="O1858" s="48" t="s">
        <v>24</v>
      </c>
      <c r="P1858" s="48" t="s">
        <v>83</v>
      </c>
      <c r="Q1858" s="48" t="s">
        <v>25</v>
      </c>
      <c r="R1858" s="48" t="s">
        <v>106</v>
      </c>
      <c r="S1858" s="48" t="s">
        <v>107</v>
      </c>
      <c r="T1858" s="48" t="s">
        <v>108</v>
      </c>
      <c r="U1858" s="48" t="s">
        <v>109</v>
      </c>
      <c r="V1858" s="52"/>
    </row>
    <row r="1859" spans="1:22" ht="15" thickBot="1">
      <c r="A1859" s="48" t="s">
        <v>2905</v>
      </c>
      <c r="B1859" s="48" t="s">
        <v>20</v>
      </c>
      <c r="C1859" s="48" t="s">
        <v>74</v>
      </c>
      <c r="D1859" s="49" t="s">
        <v>75</v>
      </c>
      <c r="E1859" s="50">
        <v>0</v>
      </c>
      <c r="F1859" s="48" t="s">
        <v>103</v>
      </c>
      <c r="G1859" s="48" t="s">
        <v>112</v>
      </c>
      <c r="H1859" s="48" t="s">
        <v>998</v>
      </c>
      <c r="I1859" s="48" t="s">
        <v>105</v>
      </c>
      <c r="J1859" s="51"/>
      <c r="K1859" s="51"/>
      <c r="L1859" s="48" t="s">
        <v>80</v>
      </c>
      <c r="M1859" s="48" t="s">
        <v>81</v>
      </c>
      <c r="N1859" s="48" t="s">
        <v>82</v>
      </c>
      <c r="O1859" s="48" t="s">
        <v>24</v>
      </c>
      <c r="P1859" s="48" t="s">
        <v>83</v>
      </c>
      <c r="Q1859" s="48" t="s">
        <v>25</v>
      </c>
      <c r="R1859" s="48" t="s">
        <v>106</v>
      </c>
      <c r="S1859" s="48" t="s">
        <v>107</v>
      </c>
      <c r="T1859" s="48" t="s">
        <v>114</v>
      </c>
      <c r="U1859" s="48" t="s">
        <v>115</v>
      </c>
      <c r="V1859" s="52"/>
    </row>
    <row r="1860" spans="1:22" ht="15" thickBot="1">
      <c r="A1860" s="48" t="s">
        <v>2906</v>
      </c>
      <c r="B1860" s="48" t="s">
        <v>20</v>
      </c>
      <c r="C1860" s="48" t="s">
        <v>74</v>
      </c>
      <c r="D1860" s="49" t="s">
        <v>75</v>
      </c>
      <c r="E1860" s="53">
        <v>172212.28</v>
      </c>
      <c r="F1860" s="48" t="s">
        <v>76</v>
      </c>
      <c r="G1860" s="48" t="s">
        <v>1381</v>
      </c>
      <c r="H1860" s="48" t="s">
        <v>113</v>
      </c>
      <c r="I1860" s="48" t="s">
        <v>96</v>
      </c>
      <c r="J1860" s="51"/>
      <c r="K1860" s="51"/>
      <c r="L1860" s="48" t="s">
        <v>80</v>
      </c>
      <c r="M1860" s="48" t="s">
        <v>81</v>
      </c>
      <c r="N1860" s="48" t="s">
        <v>82</v>
      </c>
      <c r="O1860" s="48" t="s">
        <v>24</v>
      </c>
      <c r="P1860" s="48" t="s">
        <v>83</v>
      </c>
      <c r="Q1860" s="48" t="s">
        <v>25</v>
      </c>
      <c r="R1860" s="48" t="s">
        <v>106</v>
      </c>
      <c r="S1860" s="48" t="s">
        <v>107</v>
      </c>
      <c r="T1860" s="48" t="s">
        <v>120</v>
      </c>
      <c r="U1860" s="48" t="s">
        <v>121</v>
      </c>
      <c r="V1860" s="52"/>
    </row>
    <row r="1861" spans="1:22" ht="15" thickBot="1">
      <c r="A1861" s="48" t="s">
        <v>2907</v>
      </c>
      <c r="B1861" s="48" t="s">
        <v>20</v>
      </c>
      <c r="C1861" s="48" t="s">
        <v>74</v>
      </c>
      <c r="D1861" s="49" t="s">
        <v>75</v>
      </c>
      <c r="E1861" s="53">
        <v>66541.899999999994</v>
      </c>
      <c r="F1861" s="48" t="s">
        <v>118</v>
      </c>
      <c r="G1861" s="48" t="s">
        <v>119</v>
      </c>
      <c r="H1861" s="48" t="s">
        <v>95</v>
      </c>
      <c r="I1861" s="48" t="s">
        <v>105</v>
      </c>
      <c r="J1861" s="51"/>
      <c r="K1861" s="51"/>
      <c r="L1861" s="48" t="s">
        <v>80</v>
      </c>
      <c r="M1861" s="48" t="s">
        <v>81</v>
      </c>
      <c r="N1861" s="48" t="s">
        <v>82</v>
      </c>
      <c r="O1861" s="48" t="s">
        <v>24</v>
      </c>
      <c r="P1861" s="48" t="s">
        <v>83</v>
      </c>
      <c r="Q1861" s="48" t="s">
        <v>25</v>
      </c>
      <c r="R1861" s="48" t="s">
        <v>106</v>
      </c>
      <c r="S1861" s="48" t="s">
        <v>107</v>
      </c>
      <c r="T1861" s="48" t="s">
        <v>120</v>
      </c>
      <c r="U1861" s="48" t="s">
        <v>121</v>
      </c>
      <c r="V1861" s="52"/>
    </row>
    <row r="1862" spans="1:22" ht="15" thickBot="1">
      <c r="A1862" s="48" t="s">
        <v>2908</v>
      </c>
      <c r="B1862" s="48" t="s">
        <v>20</v>
      </c>
      <c r="C1862" s="48" t="s">
        <v>74</v>
      </c>
      <c r="D1862" s="49" t="s">
        <v>75</v>
      </c>
      <c r="E1862" s="50">
        <v>0</v>
      </c>
      <c r="F1862" s="48" t="s">
        <v>76</v>
      </c>
      <c r="G1862" s="48" t="s">
        <v>129</v>
      </c>
      <c r="H1862" s="48" t="s">
        <v>125</v>
      </c>
      <c r="I1862" s="48" t="s">
        <v>96</v>
      </c>
      <c r="J1862" s="51"/>
      <c r="K1862" s="51"/>
      <c r="L1862" s="48" t="s">
        <v>80</v>
      </c>
      <c r="M1862" s="48" t="s">
        <v>81</v>
      </c>
      <c r="N1862" s="48" t="s">
        <v>82</v>
      </c>
      <c r="O1862" s="48" t="s">
        <v>24</v>
      </c>
      <c r="P1862" s="48" t="s">
        <v>131</v>
      </c>
      <c r="Q1862" s="48" t="s">
        <v>31</v>
      </c>
      <c r="R1862" s="48" t="s">
        <v>132</v>
      </c>
      <c r="S1862" s="48" t="s">
        <v>133</v>
      </c>
      <c r="T1862" s="48" t="s">
        <v>134</v>
      </c>
      <c r="U1862" s="48" t="s">
        <v>133</v>
      </c>
      <c r="V1862" s="52"/>
    </row>
    <row r="1863" spans="1:22" ht="15" thickBot="1">
      <c r="A1863" s="48" t="s">
        <v>2909</v>
      </c>
      <c r="B1863" s="48" t="s">
        <v>20</v>
      </c>
      <c r="C1863" s="48" t="s">
        <v>74</v>
      </c>
      <c r="D1863" s="49" t="s">
        <v>75</v>
      </c>
      <c r="E1863" s="50">
        <v>0</v>
      </c>
      <c r="F1863" s="48" t="s">
        <v>76</v>
      </c>
      <c r="G1863" s="48" t="s">
        <v>2910</v>
      </c>
      <c r="H1863" s="48" t="s">
        <v>125</v>
      </c>
      <c r="I1863" s="48" t="s">
        <v>96</v>
      </c>
      <c r="J1863" s="51"/>
      <c r="K1863" s="51"/>
      <c r="L1863" s="48" t="s">
        <v>80</v>
      </c>
      <c r="M1863" s="48" t="s">
        <v>81</v>
      </c>
      <c r="N1863" s="48" t="s">
        <v>82</v>
      </c>
      <c r="O1863" s="48" t="s">
        <v>24</v>
      </c>
      <c r="P1863" s="48" t="s">
        <v>131</v>
      </c>
      <c r="Q1863" s="48" t="s">
        <v>31</v>
      </c>
      <c r="R1863" s="48" t="s">
        <v>132</v>
      </c>
      <c r="S1863" s="48" t="s">
        <v>133</v>
      </c>
      <c r="T1863" s="48" t="s">
        <v>2911</v>
      </c>
      <c r="U1863" s="48" t="s">
        <v>2912</v>
      </c>
      <c r="V1863" s="52"/>
    </row>
    <row r="1864" spans="1:22" ht="15" thickBot="1">
      <c r="A1864" s="48" t="s">
        <v>2913</v>
      </c>
      <c r="B1864" s="48" t="s">
        <v>20</v>
      </c>
      <c r="C1864" s="48" t="s">
        <v>74</v>
      </c>
      <c r="D1864" s="49" t="s">
        <v>75</v>
      </c>
      <c r="E1864" s="53">
        <v>98781.759999999995</v>
      </c>
      <c r="F1864" s="48" t="s">
        <v>76</v>
      </c>
      <c r="G1864" s="48" t="s">
        <v>1387</v>
      </c>
      <c r="H1864" s="48" t="s">
        <v>95</v>
      </c>
      <c r="I1864" s="48" t="s">
        <v>96</v>
      </c>
      <c r="J1864" s="51"/>
      <c r="K1864" s="51"/>
      <c r="L1864" s="48" t="s">
        <v>80</v>
      </c>
      <c r="M1864" s="48" t="s">
        <v>81</v>
      </c>
      <c r="N1864" s="48" t="s">
        <v>82</v>
      </c>
      <c r="O1864" s="48" t="s">
        <v>24</v>
      </c>
      <c r="P1864" s="48" t="s">
        <v>131</v>
      </c>
      <c r="Q1864" s="48" t="s">
        <v>31</v>
      </c>
      <c r="R1864" s="48" t="s">
        <v>1388</v>
      </c>
      <c r="S1864" s="48" t="s">
        <v>1074</v>
      </c>
      <c r="T1864" s="48" t="s">
        <v>1389</v>
      </c>
      <c r="U1864" s="48" t="s">
        <v>1074</v>
      </c>
      <c r="V1864" s="52"/>
    </row>
    <row r="1865" spans="1:22" ht="15" thickBot="1">
      <c r="A1865" s="48" t="s">
        <v>2914</v>
      </c>
      <c r="B1865" s="48" t="s">
        <v>20</v>
      </c>
      <c r="C1865" s="48" t="s">
        <v>74</v>
      </c>
      <c r="D1865" s="49" t="s">
        <v>75</v>
      </c>
      <c r="E1865" s="53">
        <v>209076.13</v>
      </c>
      <c r="F1865" s="48" t="s">
        <v>76</v>
      </c>
      <c r="G1865" s="48" t="s">
        <v>1387</v>
      </c>
      <c r="H1865" s="48" t="s">
        <v>113</v>
      </c>
      <c r="I1865" s="48" t="s">
        <v>96</v>
      </c>
      <c r="J1865" s="51"/>
      <c r="K1865" s="51"/>
      <c r="L1865" s="48" t="s">
        <v>80</v>
      </c>
      <c r="M1865" s="48" t="s">
        <v>81</v>
      </c>
      <c r="N1865" s="48" t="s">
        <v>82</v>
      </c>
      <c r="O1865" s="48" t="s">
        <v>24</v>
      </c>
      <c r="P1865" s="48" t="s">
        <v>131</v>
      </c>
      <c r="Q1865" s="48" t="s">
        <v>31</v>
      </c>
      <c r="R1865" s="48" t="s">
        <v>1388</v>
      </c>
      <c r="S1865" s="48" t="s">
        <v>1074</v>
      </c>
      <c r="T1865" s="48" t="s">
        <v>1389</v>
      </c>
      <c r="U1865" s="48" t="s">
        <v>1074</v>
      </c>
      <c r="V1865" s="52"/>
    </row>
    <row r="1866" spans="1:22" ht="15" thickBot="1">
      <c r="A1866" s="48" t="s">
        <v>2915</v>
      </c>
      <c r="B1866" s="48" t="s">
        <v>20</v>
      </c>
      <c r="C1866" s="48" t="s">
        <v>74</v>
      </c>
      <c r="D1866" s="49" t="s">
        <v>75</v>
      </c>
      <c r="E1866" s="50">
        <v>0</v>
      </c>
      <c r="F1866" s="48" t="s">
        <v>1034</v>
      </c>
      <c r="G1866" s="48" t="s">
        <v>1392</v>
      </c>
      <c r="H1866" s="48" t="s">
        <v>95</v>
      </c>
      <c r="I1866" s="48" t="s">
        <v>105</v>
      </c>
      <c r="J1866" s="48" t="s">
        <v>1036</v>
      </c>
      <c r="K1866" s="51"/>
      <c r="L1866" s="48" t="s">
        <v>80</v>
      </c>
      <c r="M1866" s="48" t="s">
        <v>81</v>
      </c>
      <c r="N1866" s="48" t="s">
        <v>82</v>
      </c>
      <c r="O1866" s="48" t="s">
        <v>24</v>
      </c>
      <c r="P1866" s="48" t="s">
        <v>131</v>
      </c>
      <c r="Q1866" s="48" t="s">
        <v>31</v>
      </c>
      <c r="R1866" s="48" t="s">
        <v>138</v>
      </c>
      <c r="S1866" s="48" t="s">
        <v>139</v>
      </c>
      <c r="T1866" s="48" t="s">
        <v>1393</v>
      </c>
      <c r="U1866" s="48" t="s">
        <v>1394</v>
      </c>
      <c r="V1866" s="52"/>
    </row>
    <row r="1867" spans="1:22" ht="15" thickBot="1">
      <c r="A1867" s="48" t="s">
        <v>152</v>
      </c>
      <c r="B1867" s="48" t="s">
        <v>20</v>
      </c>
      <c r="C1867" s="48" t="s">
        <v>74</v>
      </c>
      <c r="D1867" s="49" t="s">
        <v>75</v>
      </c>
      <c r="E1867" s="53">
        <v>6421.09</v>
      </c>
      <c r="F1867" s="48" t="s">
        <v>136</v>
      </c>
      <c r="G1867" s="48" t="s">
        <v>137</v>
      </c>
      <c r="H1867" s="48" t="s">
        <v>113</v>
      </c>
      <c r="I1867" s="48" t="s">
        <v>105</v>
      </c>
      <c r="J1867" s="51"/>
      <c r="K1867" s="51"/>
      <c r="L1867" s="48" t="s">
        <v>80</v>
      </c>
      <c r="M1867" s="48" t="s">
        <v>81</v>
      </c>
      <c r="N1867" s="48" t="s">
        <v>82</v>
      </c>
      <c r="O1867" s="48" t="s">
        <v>24</v>
      </c>
      <c r="P1867" s="48" t="s">
        <v>131</v>
      </c>
      <c r="Q1867" s="48" t="s">
        <v>31</v>
      </c>
      <c r="R1867" s="48" t="s">
        <v>138</v>
      </c>
      <c r="S1867" s="48" t="s">
        <v>139</v>
      </c>
      <c r="T1867" s="48" t="s">
        <v>140</v>
      </c>
      <c r="U1867" s="48" t="s">
        <v>141</v>
      </c>
      <c r="V1867" s="52"/>
    </row>
    <row r="1868" spans="1:22" ht="15" thickBot="1">
      <c r="A1868" s="48" t="s">
        <v>2916</v>
      </c>
      <c r="B1868" s="48" t="s">
        <v>20</v>
      </c>
      <c r="C1868" s="48" t="s">
        <v>74</v>
      </c>
      <c r="D1868" s="49" t="s">
        <v>75</v>
      </c>
      <c r="E1868" s="50">
        <v>0</v>
      </c>
      <c r="F1868" s="48" t="s">
        <v>136</v>
      </c>
      <c r="G1868" s="48" t="s">
        <v>137</v>
      </c>
      <c r="H1868" s="48" t="s">
        <v>125</v>
      </c>
      <c r="I1868" s="48" t="s">
        <v>105</v>
      </c>
      <c r="J1868" s="51"/>
      <c r="K1868" s="51"/>
      <c r="L1868" s="48" t="s">
        <v>80</v>
      </c>
      <c r="M1868" s="48" t="s">
        <v>81</v>
      </c>
      <c r="N1868" s="48" t="s">
        <v>82</v>
      </c>
      <c r="O1868" s="48" t="s">
        <v>24</v>
      </c>
      <c r="P1868" s="48" t="s">
        <v>131</v>
      </c>
      <c r="Q1868" s="48" t="s">
        <v>31</v>
      </c>
      <c r="R1868" s="48" t="s">
        <v>138</v>
      </c>
      <c r="S1868" s="48" t="s">
        <v>139</v>
      </c>
      <c r="T1868" s="48" t="s">
        <v>140</v>
      </c>
      <c r="U1868" s="48" t="s">
        <v>141</v>
      </c>
      <c r="V1868" s="52"/>
    </row>
    <row r="1869" spans="1:22" ht="15" thickBot="1">
      <c r="A1869" s="48" t="s">
        <v>2917</v>
      </c>
      <c r="B1869" s="48" t="s">
        <v>20</v>
      </c>
      <c r="C1869" s="48" t="s">
        <v>74</v>
      </c>
      <c r="D1869" s="49" t="s">
        <v>75</v>
      </c>
      <c r="E1869" s="50">
        <v>0</v>
      </c>
      <c r="F1869" s="48" t="s">
        <v>144</v>
      </c>
      <c r="G1869" s="48" t="s">
        <v>145</v>
      </c>
      <c r="H1869" s="48" t="s">
        <v>150</v>
      </c>
      <c r="I1869" s="48" t="s">
        <v>105</v>
      </c>
      <c r="J1869" s="51"/>
      <c r="K1869" s="51"/>
      <c r="L1869" s="48" t="s">
        <v>80</v>
      </c>
      <c r="M1869" s="48" t="s">
        <v>81</v>
      </c>
      <c r="N1869" s="48" t="s">
        <v>82</v>
      </c>
      <c r="O1869" s="48" t="s">
        <v>24</v>
      </c>
      <c r="P1869" s="48" t="s">
        <v>131</v>
      </c>
      <c r="Q1869" s="48" t="s">
        <v>31</v>
      </c>
      <c r="R1869" s="48" t="s">
        <v>138</v>
      </c>
      <c r="S1869" s="48" t="s">
        <v>139</v>
      </c>
      <c r="T1869" s="48" t="s">
        <v>147</v>
      </c>
      <c r="U1869" s="48" t="s">
        <v>148</v>
      </c>
      <c r="V1869" s="52"/>
    </row>
    <row r="1870" spans="1:22" ht="15" thickBot="1">
      <c r="A1870" s="48" t="s">
        <v>2918</v>
      </c>
      <c r="B1870" s="48" t="s">
        <v>20</v>
      </c>
      <c r="C1870" s="48" t="s">
        <v>74</v>
      </c>
      <c r="D1870" s="49" t="s">
        <v>75</v>
      </c>
      <c r="E1870" s="50">
        <v>0</v>
      </c>
      <c r="F1870" s="48" t="s">
        <v>144</v>
      </c>
      <c r="G1870" s="48" t="s">
        <v>145</v>
      </c>
      <c r="H1870" s="48" t="s">
        <v>150</v>
      </c>
      <c r="I1870" s="48" t="s">
        <v>105</v>
      </c>
      <c r="J1870" s="51"/>
      <c r="K1870" s="51"/>
      <c r="L1870" s="48" t="s">
        <v>80</v>
      </c>
      <c r="M1870" s="48" t="s">
        <v>81</v>
      </c>
      <c r="N1870" s="48" t="s">
        <v>82</v>
      </c>
      <c r="O1870" s="48" t="s">
        <v>24</v>
      </c>
      <c r="P1870" s="48" t="s">
        <v>131</v>
      </c>
      <c r="Q1870" s="48" t="s">
        <v>31</v>
      </c>
      <c r="R1870" s="48" t="s">
        <v>138</v>
      </c>
      <c r="S1870" s="48" t="s">
        <v>139</v>
      </c>
      <c r="T1870" s="48" t="s">
        <v>147</v>
      </c>
      <c r="U1870" s="48" t="s">
        <v>148</v>
      </c>
      <c r="V1870" s="52"/>
    </row>
    <row r="1871" spans="1:22" ht="15" thickBot="1">
      <c r="A1871" s="48" t="s">
        <v>142</v>
      </c>
      <c r="B1871" s="48" t="s">
        <v>20</v>
      </c>
      <c r="C1871" s="48" t="s">
        <v>74</v>
      </c>
      <c r="D1871" s="49" t="s">
        <v>75</v>
      </c>
      <c r="E1871" s="53">
        <v>19776.150000000001</v>
      </c>
      <c r="F1871" s="48" t="s">
        <v>153</v>
      </c>
      <c r="G1871" s="48" t="s">
        <v>1999</v>
      </c>
      <c r="H1871" s="48" t="s">
        <v>113</v>
      </c>
      <c r="I1871" s="48" t="s">
        <v>105</v>
      </c>
      <c r="J1871" s="51"/>
      <c r="K1871" s="51"/>
      <c r="L1871" s="48" t="s">
        <v>80</v>
      </c>
      <c r="M1871" s="48" t="s">
        <v>81</v>
      </c>
      <c r="N1871" s="48" t="s">
        <v>82</v>
      </c>
      <c r="O1871" s="48" t="s">
        <v>24</v>
      </c>
      <c r="P1871" s="48" t="s">
        <v>131</v>
      </c>
      <c r="Q1871" s="48" t="s">
        <v>31</v>
      </c>
      <c r="R1871" s="48" t="s">
        <v>138</v>
      </c>
      <c r="S1871" s="48" t="s">
        <v>139</v>
      </c>
      <c r="T1871" s="48" t="s">
        <v>147</v>
      </c>
      <c r="U1871" s="48" t="s">
        <v>148</v>
      </c>
      <c r="V1871" s="52"/>
    </row>
    <row r="1872" spans="1:22" ht="15" thickBot="1">
      <c r="A1872" s="48" t="s">
        <v>152</v>
      </c>
      <c r="B1872" s="48" t="s">
        <v>20</v>
      </c>
      <c r="C1872" s="48" t="s">
        <v>74</v>
      </c>
      <c r="D1872" s="49" t="s">
        <v>75</v>
      </c>
      <c r="E1872" s="53">
        <v>13409.41</v>
      </c>
      <c r="F1872" s="48" t="s">
        <v>153</v>
      </c>
      <c r="G1872" s="48" t="s">
        <v>1999</v>
      </c>
      <c r="H1872" s="48" t="s">
        <v>113</v>
      </c>
      <c r="I1872" s="48" t="s">
        <v>105</v>
      </c>
      <c r="J1872" s="51"/>
      <c r="K1872" s="51"/>
      <c r="L1872" s="48" t="s">
        <v>80</v>
      </c>
      <c r="M1872" s="48" t="s">
        <v>81</v>
      </c>
      <c r="N1872" s="48" t="s">
        <v>82</v>
      </c>
      <c r="O1872" s="48" t="s">
        <v>24</v>
      </c>
      <c r="P1872" s="48" t="s">
        <v>131</v>
      </c>
      <c r="Q1872" s="48" t="s">
        <v>31</v>
      </c>
      <c r="R1872" s="48" t="s">
        <v>138</v>
      </c>
      <c r="S1872" s="48" t="s">
        <v>139</v>
      </c>
      <c r="T1872" s="48" t="s">
        <v>147</v>
      </c>
      <c r="U1872" s="48" t="s">
        <v>148</v>
      </c>
      <c r="V1872" s="52"/>
    </row>
    <row r="1873" spans="1:22" ht="15" thickBot="1">
      <c r="A1873" s="48" t="s">
        <v>1398</v>
      </c>
      <c r="B1873" s="48" t="s">
        <v>20</v>
      </c>
      <c r="C1873" s="48" t="s">
        <v>74</v>
      </c>
      <c r="D1873" s="49" t="s">
        <v>75</v>
      </c>
      <c r="E1873" s="53">
        <v>10163.129999999999</v>
      </c>
      <c r="F1873" s="48" t="s">
        <v>156</v>
      </c>
      <c r="G1873" s="48" t="s">
        <v>2919</v>
      </c>
      <c r="H1873" s="48" t="s">
        <v>113</v>
      </c>
      <c r="I1873" s="48" t="s">
        <v>105</v>
      </c>
      <c r="J1873" s="51"/>
      <c r="K1873" s="51"/>
      <c r="L1873" s="48" t="s">
        <v>80</v>
      </c>
      <c r="M1873" s="48" t="s">
        <v>81</v>
      </c>
      <c r="N1873" s="48" t="s">
        <v>82</v>
      </c>
      <c r="O1873" s="48" t="s">
        <v>24</v>
      </c>
      <c r="P1873" s="48" t="s">
        <v>131</v>
      </c>
      <c r="Q1873" s="48" t="s">
        <v>31</v>
      </c>
      <c r="R1873" s="48" t="s">
        <v>138</v>
      </c>
      <c r="S1873" s="48" t="s">
        <v>139</v>
      </c>
      <c r="T1873" s="48" t="s">
        <v>158</v>
      </c>
      <c r="U1873" s="48" t="s">
        <v>159</v>
      </c>
      <c r="V1873" s="52"/>
    </row>
    <row r="1874" spans="1:22" ht="15" thickBot="1">
      <c r="A1874" s="48" t="s">
        <v>1997</v>
      </c>
      <c r="B1874" s="48" t="s">
        <v>20</v>
      </c>
      <c r="C1874" s="48" t="s">
        <v>74</v>
      </c>
      <c r="D1874" s="49" t="s">
        <v>75</v>
      </c>
      <c r="E1874" s="53">
        <v>218.04</v>
      </c>
      <c r="F1874" s="48" t="s">
        <v>156</v>
      </c>
      <c r="G1874" s="48" t="s">
        <v>2919</v>
      </c>
      <c r="H1874" s="48" t="s">
        <v>95</v>
      </c>
      <c r="I1874" s="48" t="s">
        <v>105</v>
      </c>
      <c r="J1874" s="51"/>
      <c r="K1874" s="51"/>
      <c r="L1874" s="48" t="s">
        <v>80</v>
      </c>
      <c r="M1874" s="48" t="s">
        <v>81</v>
      </c>
      <c r="N1874" s="48" t="s">
        <v>82</v>
      </c>
      <c r="O1874" s="48" t="s">
        <v>24</v>
      </c>
      <c r="P1874" s="48" t="s">
        <v>131</v>
      </c>
      <c r="Q1874" s="48" t="s">
        <v>31</v>
      </c>
      <c r="R1874" s="48" t="s">
        <v>138</v>
      </c>
      <c r="S1874" s="48" t="s">
        <v>139</v>
      </c>
      <c r="T1874" s="48" t="s">
        <v>158</v>
      </c>
      <c r="U1874" s="48" t="s">
        <v>159</v>
      </c>
      <c r="V1874" s="52"/>
    </row>
    <row r="1875" spans="1:22" ht="15" thickBot="1">
      <c r="A1875" s="48" t="s">
        <v>2920</v>
      </c>
      <c r="B1875" s="48" t="s">
        <v>20</v>
      </c>
      <c r="C1875" s="48" t="s">
        <v>74</v>
      </c>
      <c r="D1875" s="49" t="s">
        <v>75</v>
      </c>
      <c r="E1875" s="50">
        <v>0</v>
      </c>
      <c r="F1875" s="48" t="s">
        <v>156</v>
      </c>
      <c r="G1875" s="48" t="s">
        <v>157</v>
      </c>
      <c r="H1875" s="48" t="s">
        <v>90</v>
      </c>
      <c r="I1875" s="48" t="s">
        <v>105</v>
      </c>
      <c r="J1875" s="51"/>
      <c r="K1875" s="51"/>
      <c r="L1875" s="48" t="s">
        <v>80</v>
      </c>
      <c r="M1875" s="48" t="s">
        <v>81</v>
      </c>
      <c r="N1875" s="48" t="s">
        <v>82</v>
      </c>
      <c r="O1875" s="48" t="s">
        <v>24</v>
      </c>
      <c r="P1875" s="48" t="s">
        <v>131</v>
      </c>
      <c r="Q1875" s="48" t="s">
        <v>31</v>
      </c>
      <c r="R1875" s="48" t="s">
        <v>138</v>
      </c>
      <c r="S1875" s="48" t="s">
        <v>139</v>
      </c>
      <c r="T1875" s="48" t="s">
        <v>158</v>
      </c>
      <c r="U1875" s="48" t="s">
        <v>159</v>
      </c>
      <c r="V1875" s="52"/>
    </row>
    <row r="1876" spans="1:22" ht="15" thickBot="1">
      <c r="A1876" s="48" t="s">
        <v>2921</v>
      </c>
      <c r="B1876" s="48" t="s">
        <v>20</v>
      </c>
      <c r="C1876" s="48" t="s">
        <v>74</v>
      </c>
      <c r="D1876" s="49" t="s">
        <v>75</v>
      </c>
      <c r="E1876" s="50">
        <v>0</v>
      </c>
      <c r="F1876" s="48" t="s">
        <v>156</v>
      </c>
      <c r="G1876" s="48" t="s">
        <v>157</v>
      </c>
      <c r="H1876" s="48" t="s">
        <v>150</v>
      </c>
      <c r="I1876" s="48" t="s">
        <v>105</v>
      </c>
      <c r="J1876" s="51"/>
      <c r="K1876" s="51"/>
      <c r="L1876" s="48" t="s">
        <v>80</v>
      </c>
      <c r="M1876" s="48" t="s">
        <v>81</v>
      </c>
      <c r="N1876" s="48" t="s">
        <v>82</v>
      </c>
      <c r="O1876" s="48" t="s">
        <v>24</v>
      </c>
      <c r="P1876" s="48" t="s">
        <v>131</v>
      </c>
      <c r="Q1876" s="48" t="s">
        <v>31</v>
      </c>
      <c r="R1876" s="48" t="s">
        <v>138</v>
      </c>
      <c r="S1876" s="48" t="s">
        <v>139</v>
      </c>
      <c r="T1876" s="48" t="s">
        <v>158</v>
      </c>
      <c r="U1876" s="48" t="s">
        <v>159</v>
      </c>
      <c r="V1876" s="52"/>
    </row>
    <row r="1877" spans="1:22" ht="15" thickBot="1">
      <c r="A1877" s="48" t="s">
        <v>2922</v>
      </c>
      <c r="B1877" s="48" t="s">
        <v>20</v>
      </c>
      <c r="C1877" s="48" t="s">
        <v>74</v>
      </c>
      <c r="D1877" s="49" t="s">
        <v>75</v>
      </c>
      <c r="E1877" s="50">
        <v>0</v>
      </c>
      <c r="F1877" s="48" t="s">
        <v>156</v>
      </c>
      <c r="G1877" s="48" t="s">
        <v>157</v>
      </c>
      <c r="H1877" s="48" t="s">
        <v>150</v>
      </c>
      <c r="I1877" s="48" t="s">
        <v>105</v>
      </c>
      <c r="J1877" s="51"/>
      <c r="K1877" s="51"/>
      <c r="L1877" s="48" t="s">
        <v>80</v>
      </c>
      <c r="M1877" s="48" t="s">
        <v>81</v>
      </c>
      <c r="N1877" s="48" t="s">
        <v>82</v>
      </c>
      <c r="O1877" s="48" t="s">
        <v>24</v>
      </c>
      <c r="P1877" s="48" t="s">
        <v>131</v>
      </c>
      <c r="Q1877" s="48" t="s">
        <v>31</v>
      </c>
      <c r="R1877" s="48" t="s">
        <v>138</v>
      </c>
      <c r="S1877" s="48" t="s">
        <v>139</v>
      </c>
      <c r="T1877" s="48" t="s">
        <v>158</v>
      </c>
      <c r="U1877" s="48" t="s">
        <v>159</v>
      </c>
      <c r="V1877" s="52"/>
    </row>
    <row r="1878" spans="1:22" ht="15" thickBot="1">
      <c r="A1878" s="48" t="s">
        <v>2923</v>
      </c>
      <c r="B1878" s="48" t="s">
        <v>20</v>
      </c>
      <c r="C1878" s="48" t="s">
        <v>74</v>
      </c>
      <c r="D1878" s="49" t="s">
        <v>75</v>
      </c>
      <c r="E1878" s="50">
        <v>0</v>
      </c>
      <c r="F1878" s="48" t="s">
        <v>156</v>
      </c>
      <c r="G1878" s="48" t="s">
        <v>157</v>
      </c>
      <c r="H1878" s="48" t="s">
        <v>125</v>
      </c>
      <c r="I1878" s="48" t="s">
        <v>105</v>
      </c>
      <c r="J1878" s="51"/>
      <c r="K1878" s="51"/>
      <c r="L1878" s="48" t="s">
        <v>80</v>
      </c>
      <c r="M1878" s="48" t="s">
        <v>81</v>
      </c>
      <c r="N1878" s="48" t="s">
        <v>82</v>
      </c>
      <c r="O1878" s="48" t="s">
        <v>24</v>
      </c>
      <c r="P1878" s="48" t="s">
        <v>131</v>
      </c>
      <c r="Q1878" s="48" t="s">
        <v>31</v>
      </c>
      <c r="R1878" s="48" t="s">
        <v>138</v>
      </c>
      <c r="S1878" s="48" t="s">
        <v>139</v>
      </c>
      <c r="T1878" s="48" t="s">
        <v>158</v>
      </c>
      <c r="U1878" s="48" t="s">
        <v>159</v>
      </c>
      <c r="V1878" s="52"/>
    </row>
    <row r="1879" spans="1:22" ht="15" thickBot="1">
      <c r="A1879" s="48" t="s">
        <v>2924</v>
      </c>
      <c r="B1879" s="48" t="s">
        <v>20</v>
      </c>
      <c r="C1879" s="48" t="s">
        <v>74</v>
      </c>
      <c r="D1879" s="49" t="s">
        <v>75</v>
      </c>
      <c r="E1879" s="50">
        <v>0</v>
      </c>
      <c r="F1879" s="48" t="s">
        <v>156</v>
      </c>
      <c r="G1879" s="48" t="s">
        <v>157</v>
      </c>
      <c r="H1879" s="48" t="s">
        <v>150</v>
      </c>
      <c r="I1879" s="48" t="s">
        <v>105</v>
      </c>
      <c r="J1879" s="51"/>
      <c r="K1879" s="51"/>
      <c r="L1879" s="48" t="s">
        <v>80</v>
      </c>
      <c r="M1879" s="48" t="s">
        <v>81</v>
      </c>
      <c r="N1879" s="48" t="s">
        <v>82</v>
      </c>
      <c r="O1879" s="48" t="s">
        <v>24</v>
      </c>
      <c r="P1879" s="48" t="s">
        <v>131</v>
      </c>
      <c r="Q1879" s="48" t="s">
        <v>31</v>
      </c>
      <c r="R1879" s="48" t="s">
        <v>138</v>
      </c>
      <c r="S1879" s="48" t="s">
        <v>139</v>
      </c>
      <c r="T1879" s="48" t="s">
        <v>158</v>
      </c>
      <c r="U1879" s="48" t="s">
        <v>159</v>
      </c>
      <c r="V1879" s="52"/>
    </row>
    <row r="1880" spans="1:22" ht="15" thickBot="1">
      <c r="A1880" s="48" t="s">
        <v>2925</v>
      </c>
      <c r="B1880" s="48" t="s">
        <v>20</v>
      </c>
      <c r="C1880" s="48" t="s">
        <v>74</v>
      </c>
      <c r="D1880" s="49" t="s">
        <v>75</v>
      </c>
      <c r="E1880" s="50">
        <v>0</v>
      </c>
      <c r="F1880" s="48" t="s">
        <v>156</v>
      </c>
      <c r="G1880" s="48" t="s">
        <v>157</v>
      </c>
      <c r="H1880" s="48" t="s">
        <v>150</v>
      </c>
      <c r="I1880" s="48" t="s">
        <v>105</v>
      </c>
      <c r="J1880" s="51"/>
      <c r="K1880" s="51"/>
      <c r="L1880" s="48" t="s">
        <v>80</v>
      </c>
      <c r="M1880" s="48" t="s">
        <v>81</v>
      </c>
      <c r="N1880" s="48" t="s">
        <v>82</v>
      </c>
      <c r="O1880" s="48" t="s">
        <v>24</v>
      </c>
      <c r="P1880" s="48" t="s">
        <v>131</v>
      </c>
      <c r="Q1880" s="48" t="s">
        <v>31</v>
      </c>
      <c r="R1880" s="48" t="s">
        <v>138</v>
      </c>
      <c r="S1880" s="48" t="s">
        <v>139</v>
      </c>
      <c r="T1880" s="48" t="s">
        <v>158</v>
      </c>
      <c r="U1880" s="48" t="s">
        <v>159</v>
      </c>
      <c r="V1880" s="52"/>
    </row>
    <row r="1881" spans="1:22" ht="15" thickBot="1">
      <c r="A1881" s="48" t="s">
        <v>2926</v>
      </c>
      <c r="B1881" s="48" t="s">
        <v>20</v>
      </c>
      <c r="C1881" s="48" t="s">
        <v>74</v>
      </c>
      <c r="D1881" s="49" t="s">
        <v>75</v>
      </c>
      <c r="E1881" s="50">
        <v>0</v>
      </c>
      <c r="F1881" s="48" t="s">
        <v>156</v>
      </c>
      <c r="G1881" s="48" t="s">
        <v>157</v>
      </c>
      <c r="H1881" s="48" t="s">
        <v>150</v>
      </c>
      <c r="I1881" s="48" t="s">
        <v>105</v>
      </c>
      <c r="J1881" s="51"/>
      <c r="K1881" s="51"/>
      <c r="L1881" s="48" t="s">
        <v>80</v>
      </c>
      <c r="M1881" s="48" t="s">
        <v>81</v>
      </c>
      <c r="N1881" s="48" t="s">
        <v>82</v>
      </c>
      <c r="O1881" s="48" t="s">
        <v>24</v>
      </c>
      <c r="P1881" s="48" t="s">
        <v>131</v>
      </c>
      <c r="Q1881" s="48" t="s">
        <v>31</v>
      </c>
      <c r="R1881" s="48" t="s">
        <v>138</v>
      </c>
      <c r="S1881" s="48" t="s">
        <v>139</v>
      </c>
      <c r="T1881" s="48" t="s">
        <v>158</v>
      </c>
      <c r="U1881" s="48" t="s">
        <v>159</v>
      </c>
      <c r="V1881" s="52"/>
    </row>
    <row r="1882" spans="1:22" ht="15" thickBot="1">
      <c r="A1882" s="48" t="s">
        <v>2927</v>
      </c>
      <c r="B1882" s="48" t="s">
        <v>20</v>
      </c>
      <c r="C1882" s="48" t="s">
        <v>74</v>
      </c>
      <c r="D1882" s="49" t="s">
        <v>75</v>
      </c>
      <c r="E1882" s="53">
        <v>68947.63</v>
      </c>
      <c r="F1882" s="48" t="s">
        <v>165</v>
      </c>
      <c r="G1882" s="48" t="s">
        <v>2004</v>
      </c>
      <c r="H1882" s="48" t="s">
        <v>113</v>
      </c>
      <c r="I1882" s="48" t="s">
        <v>105</v>
      </c>
      <c r="J1882" s="51"/>
      <c r="K1882" s="51"/>
      <c r="L1882" s="48" t="s">
        <v>80</v>
      </c>
      <c r="M1882" s="48" t="s">
        <v>81</v>
      </c>
      <c r="N1882" s="48" t="s">
        <v>82</v>
      </c>
      <c r="O1882" s="48" t="s">
        <v>24</v>
      </c>
      <c r="P1882" s="48" t="s">
        <v>131</v>
      </c>
      <c r="Q1882" s="48" t="s">
        <v>31</v>
      </c>
      <c r="R1882" s="48" t="s">
        <v>138</v>
      </c>
      <c r="S1882" s="48" t="s">
        <v>139</v>
      </c>
      <c r="T1882" s="48" t="s">
        <v>167</v>
      </c>
      <c r="U1882" s="48" t="s">
        <v>168</v>
      </c>
      <c r="V1882" s="52"/>
    </row>
    <row r="1883" spans="1:22" ht="15" thickBot="1">
      <c r="A1883" s="48" t="s">
        <v>2928</v>
      </c>
      <c r="B1883" s="48" t="s">
        <v>20</v>
      </c>
      <c r="C1883" s="48" t="s">
        <v>74</v>
      </c>
      <c r="D1883" s="49" t="s">
        <v>75</v>
      </c>
      <c r="E1883" s="53">
        <v>55339.89</v>
      </c>
      <c r="F1883" s="48" t="s">
        <v>165</v>
      </c>
      <c r="G1883" s="48" t="s">
        <v>2004</v>
      </c>
      <c r="H1883" s="48" t="s">
        <v>113</v>
      </c>
      <c r="I1883" s="48" t="s">
        <v>187</v>
      </c>
      <c r="J1883" s="51"/>
      <c r="K1883" s="51"/>
      <c r="L1883" s="48" t="s">
        <v>80</v>
      </c>
      <c r="M1883" s="48" t="s">
        <v>81</v>
      </c>
      <c r="N1883" s="48" t="s">
        <v>82</v>
      </c>
      <c r="O1883" s="48" t="s">
        <v>24</v>
      </c>
      <c r="P1883" s="48" t="s">
        <v>131</v>
      </c>
      <c r="Q1883" s="48" t="s">
        <v>31</v>
      </c>
      <c r="R1883" s="48" t="s">
        <v>138</v>
      </c>
      <c r="S1883" s="48" t="s">
        <v>139</v>
      </c>
      <c r="T1883" s="48" t="s">
        <v>167</v>
      </c>
      <c r="U1883" s="48" t="s">
        <v>168</v>
      </c>
      <c r="V1883" s="52"/>
    </row>
    <row r="1884" spans="1:22" ht="15" thickBot="1">
      <c r="A1884" s="48" t="s">
        <v>2927</v>
      </c>
      <c r="B1884" s="48" t="s">
        <v>20</v>
      </c>
      <c r="C1884" s="48" t="s">
        <v>74</v>
      </c>
      <c r="D1884" s="49" t="s">
        <v>75</v>
      </c>
      <c r="E1884" s="53">
        <v>68947.63</v>
      </c>
      <c r="F1884" s="48" t="s">
        <v>165</v>
      </c>
      <c r="G1884" s="48" t="s">
        <v>166</v>
      </c>
      <c r="H1884" s="48" t="s">
        <v>113</v>
      </c>
      <c r="I1884" s="48" t="s">
        <v>105</v>
      </c>
      <c r="J1884" s="51"/>
      <c r="K1884" s="51"/>
      <c r="L1884" s="48" t="s">
        <v>80</v>
      </c>
      <c r="M1884" s="48" t="s">
        <v>81</v>
      </c>
      <c r="N1884" s="48" t="s">
        <v>82</v>
      </c>
      <c r="O1884" s="48" t="s">
        <v>24</v>
      </c>
      <c r="P1884" s="48" t="s">
        <v>131</v>
      </c>
      <c r="Q1884" s="48" t="s">
        <v>31</v>
      </c>
      <c r="R1884" s="48" t="s">
        <v>138</v>
      </c>
      <c r="S1884" s="48" t="s">
        <v>139</v>
      </c>
      <c r="T1884" s="48" t="s">
        <v>167</v>
      </c>
      <c r="U1884" s="48" t="s">
        <v>168</v>
      </c>
      <c r="V1884" s="52"/>
    </row>
    <row r="1885" spans="1:22" ht="15" thickBot="1">
      <c r="A1885" s="48" t="s">
        <v>152</v>
      </c>
      <c r="B1885" s="48" t="s">
        <v>20</v>
      </c>
      <c r="C1885" s="48" t="s">
        <v>74</v>
      </c>
      <c r="D1885" s="49" t="s">
        <v>75</v>
      </c>
      <c r="E1885" s="53">
        <v>7385.38</v>
      </c>
      <c r="F1885" s="48" t="s">
        <v>180</v>
      </c>
      <c r="G1885" s="48" t="s">
        <v>181</v>
      </c>
      <c r="H1885" s="48" t="s">
        <v>113</v>
      </c>
      <c r="I1885" s="48" t="s">
        <v>105</v>
      </c>
      <c r="J1885" s="51"/>
      <c r="K1885" s="51"/>
      <c r="L1885" s="48" t="s">
        <v>80</v>
      </c>
      <c r="M1885" s="48" t="s">
        <v>81</v>
      </c>
      <c r="N1885" s="48" t="s">
        <v>82</v>
      </c>
      <c r="O1885" s="48" t="s">
        <v>24</v>
      </c>
      <c r="P1885" s="48" t="s">
        <v>131</v>
      </c>
      <c r="Q1885" s="48" t="s">
        <v>31</v>
      </c>
      <c r="R1885" s="48" t="s">
        <v>138</v>
      </c>
      <c r="S1885" s="48" t="s">
        <v>139</v>
      </c>
      <c r="T1885" s="48" t="s">
        <v>182</v>
      </c>
      <c r="U1885" s="48" t="s">
        <v>183</v>
      </c>
      <c r="V1885" s="52"/>
    </row>
    <row r="1886" spans="1:22" ht="15" thickBot="1">
      <c r="A1886" s="48" t="s">
        <v>2929</v>
      </c>
      <c r="B1886" s="48" t="s">
        <v>20</v>
      </c>
      <c r="C1886" s="48" t="s">
        <v>195</v>
      </c>
      <c r="D1886" s="49" t="s">
        <v>75</v>
      </c>
      <c r="E1886" s="50">
        <v>0</v>
      </c>
      <c r="F1886" s="48" t="s">
        <v>76</v>
      </c>
      <c r="G1886" s="48" t="s">
        <v>185</v>
      </c>
      <c r="H1886" s="48" t="s">
        <v>113</v>
      </c>
      <c r="I1886" s="48" t="s">
        <v>187</v>
      </c>
      <c r="J1886" s="51"/>
      <c r="K1886" s="51"/>
      <c r="L1886" s="48" t="s">
        <v>80</v>
      </c>
      <c r="M1886" s="48" t="s">
        <v>81</v>
      </c>
      <c r="N1886" s="48" t="s">
        <v>82</v>
      </c>
      <c r="O1886" s="48" t="s">
        <v>24</v>
      </c>
      <c r="P1886" s="48" t="s">
        <v>188</v>
      </c>
      <c r="Q1886" s="48" t="s">
        <v>26</v>
      </c>
      <c r="R1886" s="48" t="s">
        <v>189</v>
      </c>
      <c r="S1886" s="48" t="s">
        <v>190</v>
      </c>
      <c r="T1886" s="48" t="s">
        <v>191</v>
      </c>
      <c r="U1886" s="48" t="s">
        <v>192</v>
      </c>
      <c r="V1886" s="52"/>
    </row>
    <row r="1887" spans="1:22" ht="15" thickBot="1">
      <c r="A1887" s="48" t="s">
        <v>2930</v>
      </c>
      <c r="B1887" s="48" t="s">
        <v>20</v>
      </c>
      <c r="C1887" s="48" t="s">
        <v>74</v>
      </c>
      <c r="D1887" s="49" t="s">
        <v>75</v>
      </c>
      <c r="E1887" s="53">
        <v>128201.95</v>
      </c>
      <c r="F1887" s="48" t="s">
        <v>76</v>
      </c>
      <c r="G1887" s="48" t="s">
        <v>2012</v>
      </c>
      <c r="H1887" s="48" t="s">
        <v>113</v>
      </c>
      <c r="I1887" s="48" t="s">
        <v>187</v>
      </c>
      <c r="J1887" s="51"/>
      <c r="K1887" s="51"/>
      <c r="L1887" s="48" t="s">
        <v>80</v>
      </c>
      <c r="M1887" s="48" t="s">
        <v>81</v>
      </c>
      <c r="N1887" s="48" t="s">
        <v>82</v>
      </c>
      <c r="O1887" s="48" t="s">
        <v>24</v>
      </c>
      <c r="P1887" s="48" t="s">
        <v>188</v>
      </c>
      <c r="Q1887" s="48" t="s">
        <v>26</v>
      </c>
      <c r="R1887" s="48" t="s">
        <v>189</v>
      </c>
      <c r="S1887" s="48" t="s">
        <v>190</v>
      </c>
      <c r="T1887" s="48" t="s">
        <v>191</v>
      </c>
      <c r="U1887" s="48" t="s">
        <v>192</v>
      </c>
      <c r="V1887" s="52"/>
    </row>
    <row r="1888" spans="1:22" ht="15" thickBot="1">
      <c r="A1888" s="48" t="s">
        <v>2013</v>
      </c>
      <c r="B1888" s="48" t="s">
        <v>20</v>
      </c>
      <c r="C1888" s="48" t="s">
        <v>74</v>
      </c>
      <c r="D1888" s="49" t="s">
        <v>75</v>
      </c>
      <c r="E1888" s="53">
        <v>210870.17</v>
      </c>
      <c r="F1888" s="48" t="s">
        <v>76</v>
      </c>
      <c r="G1888" s="48" t="s">
        <v>2014</v>
      </c>
      <c r="H1888" s="48" t="s">
        <v>113</v>
      </c>
      <c r="I1888" s="48" t="s">
        <v>187</v>
      </c>
      <c r="J1888" s="51"/>
      <c r="K1888" s="51"/>
      <c r="L1888" s="48" t="s">
        <v>80</v>
      </c>
      <c r="M1888" s="48" t="s">
        <v>81</v>
      </c>
      <c r="N1888" s="48" t="s">
        <v>82</v>
      </c>
      <c r="O1888" s="48" t="s">
        <v>24</v>
      </c>
      <c r="P1888" s="48" t="s">
        <v>188</v>
      </c>
      <c r="Q1888" s="48" t="s">
        <v>26</v>
      </c>
      <c r="R1888" s="48" t="s">
        <v>189</v>
      </c>
      <c r="S1888" s="48" t="s">
        <v>190</v>
      </c>
      <c r="T1888" s="48" t="s">
        <v>191</v>
      </c>
      <c r="U1888" s="48" t="s">
        <v>192</v>
      </c>
      <c r="V1888" s="52"/>
    </row>
    <row r="1889" spans="1:22" ht="15" thickBot="1">
      <c r="A1889" s="48" t="s">
        <v>2931</v>
      </c>
      <c r="B1889" s="48" t="s">
        <v>20</v>
      </c>
      <c r="C1889" s="48" t="s">
        <v>74</v>
      </c>
      <c r="D1889" s="49" t="s">
        <v>75</v>
      </c>
      <c r="E1889" s="53">
        <v>134692.17000000001</v>
      </c>
      <c r="F1889" s="48" t="s">
        <v>76</v>
      </c>
      <c r="G1889" s="48" t="s">
        <v>196</v>
      </c>
      <c r="H1889" s="48" t="s">
        <v>113</v>
      </c>
      <c r="I1889" s="48" t="s">
        <v>187</v>
      </c>
      <c r="J1889" s="51"/>
      <c r="K1889" s="51"/>
      <c r="L1889" s="48" t="s">
        <v>80</v>
      </c>
      <c r="M1889" s="48" t="s">
        <v>81</v>
      </c>
      <c r="N1889" s="48" t="s">
        <v>82</v>
      </c>
      <c r="O1889" s="48" t="s">
        <v>24</v>
      </c>
      <c r="P1889" s="48" t="s">
        <v>188</v>
      </c>
      <c r="Q1889" s="48" t="s">
        <v>26</v>
      </c>
      <c r="R1889" s="48" t="s">
        <v>197</v>
      </c>
      <c r="S1889" s="48" t="s">
        <v>198</v>
      </c>
      <c r="T1889" s="48" t="s">
        <v>199</v>
      </c>
      <c r="U1889" s="48" t="s">
        <v>198</v>
      </c>
      <c r="V1889" s="52"/>
    </row>
    <row r="1890" spans="1:22" ht="15" thickBot="1">
      <c r="A1890" s="48" t="s">
        <v>2932</v>
      </c>
      <c r="B1890" s="48" t="s">
        <v>20</v>
      </c>
      <c r="C1890" s="48" t="s">
        <v>74</v>
      </c>
      <c r="D1890" s="49" t="s">
        <v>75</v>
      </c>
      <c r="E1890" s="53">
        <v>75286.039999999994</v>
      </c>
      <c r="F1890" s="48" t="s">
        <v>76</v>
      </c>
      <c r="G1890" s="48" t="s">
        <v>196</v>
      </c>
      <c r="H1890" s="48" t="s">
        <v>95</v>
      </c>
      <c r="I1890" s="48" t="s">
        <v>187</v>
      </c>
      <c r="J1890" s="51"/>
      <c r="K1890" s="51"/>
      <c r="L1890" s="48" t="s">
        <v>80</v>
      </c>
      <c r="M1890" s="48" t="s">
        <v>81</v>
      </c>
      <c r="N1890" s="48" t="s">
        <v>82</v>
      </c>
      <c r="O1890" s="48" t="s">
        <v>24</v>
      </c>
      <c r="P1890" s="48" t="s">
        <v>188</v>
      </c>
      <c r="Q1890" s="48" t="s">
        <v>26</v>
      </c>
      <c r="R1890" s="48" t="s">
        <v>197</v>
      </c>
      <c r="S1890" s="48" t="s">
        <v>198</v>
      </c>
      <c r="T1890" s="48" t="s">
        <v>199</v>
      </c>
      <c r="U1890" s="48" t="s">
        <v>198</v>
      </c>
      <c r="V1890" s="52"/>
    </row>
    <row r="1891" spans="1:22" ht="15" thickBot="1">
      <c r="A1891" s="48" t="s">
        <v>2933</v>
      </c>
      <c r="B1891" s="48" t="s">
        <v>20</v>
      </c>
      <c r="C1891" s="48" t="s">
        <v>74</v>
      </c>
      <c r="D1891" s="49" t="s">
        <v>75</v>
      </c>
      <c r="E1891" s="53">
        <v>64918.94</v>
      </c>
      <c r="F1891" s="48" t="s">
        <v>76</v>
      </c>
      <c r="G1891" s="48" t="s">
        <v>2016</v>
      </c>
      <c r="H1891" s="48" t="s">
        <v>95</v>
      </c>
      <c r="I1891" s="48" t="s">
        <v>187</v>
      </c>
      <c r="J1891" s="51"/>
      <c r="K1891" s="51"/>
      <c r="L1891" s="48" t="s">
        <v>80</v>
      </c>
      <c r="M1891" s="48" t="s">
        <v>81</v>
      </c>
      <c r="N1891" s="48" t="s">
        <v>82</v>
      </c>
      <c r="O1891" s="48" t="s">
        <v>24</v>
      </c>
      <c r="P1891" s="48" t="s">
        <v>188</v>
      </c>
      <c r="Q1891" s="48" t="s">
        <v>26</v>
      </c>
      <c r="R1891" s="48" t="s">
        <v>197</v>
      </c>
      <c r="S1891" s="48" t="s">
        <v>198</v>
      </c>
      <c r="T1891" s="48" t="s">
        <v>199</v>
      </c>
      <c r="U1891" s="48" t="s">
        <v>198</v>
      </c>
      <c r="V1891" s="52"/>
    </row>
    <row r="1892" spans="1:22" ht="15" thickBot="1">
      <c r="A1892" s="48" t="s">
        <v>2934</v>
      </c>
      <c r="B1892" s="48" t="s">
        <v>20</v>
      </c>
      <c r="C1892" s="48" t="s">
        <v>74</v>
      </c>
      <c r="D1892" s="49" t="s">
        <v>75</v>
      </c>
      <c r="E1892" s="53">
        <v>69910.559999999998</v>
      </c>
      <c r="F1892" s="48" t="s">
        <v>76</v>
      </c>
      <c r="G1892" s="48" t="s">
        <v>2016</v>
      </c>
      <c r="H1892" s="48" t="s">
        <v>95</v>
      </c>
      <c r="I1892" s="48" t="s">
        <v>187</v>
      </c>
      <c r="J1892" s="51"/>
      <c r="K1892" s="51"/>
      <c r="L1892" s="48" t="s">
        <v>80</v>
      </c>
      <c r="M1892" s="48" t="s">
        <v>81</v>
      </c>
      <c r="N1892" s="48" t="s">
        <v>82</v>
      </c>
      <c r="O1892" s="48" t="s">
        <v>24</v>
      </c>
      <c r="P1892" s="48" t="s">
        <v>188</v>
      </c>
      <c r="Q1892" s="48" t="s">
        <v>26</v>
      </c>
      <c r="R1892" s="48" t="s">
        <v>197</v>
      </c>
      <c r="S1892" s="48" t="s">
        <v>198</v>
      </c>
      <c r="T1892" s="48" t="s">
        <v>199</v>
      </c>
      <c r="U1892" s="48" t="s">
        <v>198</v>
      </c>
      <c r="V1892" s="52"/>
    </row>
    <row r="1893" spans="1:22" ht="15" thickBot="1">
      <c r="A1893" s="48" t="s">
        <v>2935</v>
      </c>
      <c r="B1893" s="48" t="s">
        <v>20</v>
      </c>
      <c r="C1893" s="48" t="s">
        <v>74</v>
      </c>
      <c r="D1893" s="49" t="s">
        <v>75</v>
      </c>
      <c r="E1893" s="53">
        <v>168212.06</v>
      </c>
      <c r="F1893" s="48" t="s">
        <v>76</v>
      </c>
      <c r="G1893" s="48" t="s">
        <v>204</v>
      </c>
      <c r="H1893" s="48" t="s">
        <v>113</v>
      </c>
      <c r="I1893" s="48" t="s">
        <v>187</v>
      </c>
      <c r="J1893" s="51"/>
      <c r="K1893" s="51"/>
      <c r="L1893" s="48" t="s">
        <v>80</v>
      </c>
      <c r="M1893" s="48" t="s">
        <v>81</v>
      </c>
      <c r="N1893" s="48" t="s">
        <v>82</v>
      </c>
      <c r="O1893" s="48" t="s">
        <v>24</v>
      </c>
      <c r="P1893" s="48" t="s">
        <v>188</v>
      </c>
      <c r="Q1893" s="48" t="s">
        <v>26</v>
      </c>
      <c r="R1893" s="48" t="s">
        <v>197</v>
      </c>
      <c r="S1893" s="48" t="s">
        <v>198</v>
      </c>
      <c r="T1893" s="48" t="s">
        <v>205</v>
      </c>
      <c r="U1893" s="48" t="s">
        <v>206</v>
      </c>
      <c r="V1893" s="52"/>
    </row>
    <row r="1894" spans="1:22" ht="15" thickBot="1">
      <c r="A1894" s="48" t="s">
        <v>207</v>
      </c>
      <c r="B1894" s="48" t="s">
        <v>20</v>
      </c>
      <c r="C1894" s="48" t="s">
        <v>74</v>
      </c>
      <c r="D1894" s="49" t="s">
        <v>75</v>
      </c>
      <c r="E1894" s="53">
        <v>15447.68</v>
      </c>
      <c r="F1894" s="48" t="s">
        <v>762</v>
      </c>
      <c r="G1894" s="48" t="s">
        <v>204</v>
      </c>
      <c r="H1894" s="48" t="s">
        <v>95</v>
      </c>
      <c r="I1894" s="48" t="s">
        <v>187</v>
      </c>
      <c r="J1894" s="51"/>
      <c r="K1894" s="51"/>
      <c r="L1894" s="48" t="s">
        <v>80</v>
      </c>
      <c r="M1894" s="48" t="s">
        <v>81</v>
      </c>
      <c r="N1894" s="48" t="s">
        <v>82</v>
      </c>
      <c r="O1894" s="48" t="s">
        <v>24</v>
      </c>
      <c r="P1894" s="48" t="s">
        <v>188</v>
      </c>
      <c r="Q1894" s="48" t="s">
        <v>26</v>
      </c>
      <c r="R1894" s="48" t="s">
        <v>197</v>
      </c>
      <c r="S1894" s="48" t="s">
        <v>198</v>
      </c>
      <c r="T1894" s="48" t="s">
        <v>205</v>
      </c>
      <c r="U1894" s="48" t="s">
        <v>206</v>
      </c>
      <c r="V1894" s="52"/>
    </row>
    <row r="1895" spans="1:22" ht="15" thickBot="1">
      <c r="A1895" s="48" t="s">
        <v>2936</v>
      </c>
      <c r="B1895" s="48" t="s">
        <v>20</v>
      </c>
      <c r="C1895" s="48" t="s">
        <v>74</v>
      </c>
      <c r="D1895" s="49" t="s">
        <v>75</v>
      </c>
      <c r="E1895" s="53">
        <v>77168.22</v>
      </c>
      <c r="F1895" s="48" t="s">
        <v>76</v>
      </c>
      <c r="G1895" s="48" t="s">
        <v>1423</v>
      </c>
      <c r="H1895" s="48" t="s">
        <v>95</v>
      </c>
      <c r="I1895" s="48" t="s">
        <v>1424</v>
      </c>
      <c r="J1895" s="51"/>
      <c r="K1895" s="51"/>
      <c r="L1895" s="48" t="s">
        <v>80</v>
      </c>
      <c r="M1895" s="48" t="s">
        <v>81</v>
      </c>
      <c r="N1895" s="48" t="s">
        <v>82</v>
      </c>
      <c r="O1895" s="48" t="s">
        <v>24</v>
      </c>
      <c r="P1895" s="48" t="s">
        <v>188</v>
      </c>
      <c r="Q1895" s="48" t="s">
        <v>26</v>
      </c>
      <c r="R1895" s="48" t="s">
        <v>1425</v>
      </c>
      <c r="S1895" s="48" t="s">
        <v>1426</v>
      </c>
      <c r="T1895" s="48" t="s">
        <v>1427</v>
      </c>
      <c r="U1895" s="48" t="s">
        <v>1426</v>
      </c>
      <c r="V1895" s="52"/>
    </row>
    <row r="1896" spans="1:22" ht="15" thickBot="1">
      <c r="A1896" s="48" t="s">
        <v>2937</v>
      </c>
      <c r="B1896" s="48" t="s">
        <v>20</v>
      </c>
      <c r="C1896" s="48" t="s">
        <v>74</v>
      </c>
      <c r="D1896" s="49" t="s">
        <v>75</v>
      </c>
      <c r="E1896" s="53">
        <v>139576.06</v>
      </c>
      <c r="F1896" s="48" t="s">
        <v>76</v>
      </c>
      <c r="G1896" s="48" t="s">
        <v>2496</v>
      </c>
      <c r="H1896" s="48" t="s">
        <v>95</v>
      </c>
      <c r="I1896" s="48" t="s">
        <v>214</v>
      </c>
      <c r="J1896" s="51"/>
      <c r="K1896" s="51"/>
      <c r="L1896" s="48" t="s">
        <v>80</v>
      </c>
      <c r="M1896" s="48" t="s">
        <v>81</v>
      </c>
      <c r="N1896" s="48" t="s">
        <v>82</v>
      </c>
      <c r="O1896" s="48" t="s">
        <v>24</v>
      </c>
      <c r="P1896" s="48" t="s">
        <v>215</v>
      </c>
      <c r="Q1896" s="48" t="s">
        <v>29</v>
      </c>
      <c r="R1896" s="48" t="s">
        <v>2497</v>
      </c>
      <c r="S1896" s="48" t="s">
        <v>2498</v>
      </c>
      <c r="T1896" s="48" t="s">
        <v>2499</v>
      </c>
      <c r="U1896" s="48" t="s">
        <v>2498</v>
      </c>
      <c r="V1896" s="52"/>
    </row>
    <row r="1897" spans="1:22" ht="15" thickBot="1">
      <c r="A1897" s="48" t="s">
        <v>2938</v>
      </c>
      <c r="B1897" s="48" t="s">
        <v>20</v>
      </c>
      <c r="C1897" s="48" t="s">
        <v>74</v>
      </c>
      <c r="D1897" s="49" t="s">
        <v>75</v>
      </c>
      <c r="E1897" s="53">
        <v>120356.04</v>
      </c>
      <c r="F1897" s="48" t="s">
        <v>76</v>
      </c>
      <c r="G1897" s="48" t="s">
        <v>219</v>
      </c>
      <c r="H1897" s="48" t="s">
        <v>95</v>
      </c>
      <c r="I1897" s="48" t="s">
        <v>214</v>
      </c>
      <c r="J1897" s="51"/>
      <c r="K1897" s="51"/>
      <c r="L1897" s="48" t="s">
        <v>80</v>
      </c>
      <c r="M1897" s="48" t="s">
        <v>81</v>
      </c>
      <c r="N1897" s="48" t="s">
        <v>82</v>
      </c>
      <c r="O1897" s="48" t="s">
        <v>24</v>
      </c>
      <c r="P1897" s="48" t="s">
        <v>215</v>
      </c>
      <c r="Q1897" s="48" t="s">
        <v>29</v>
      </c>
      <c r="R1897" s="48" t="s">
        <v>220</v>
      </c>
      <c r="S1897" s="48" t="s">
        <v>221</v>
      </c>
      <c r="T1897" s="48" t="s">
        <v>222</v>
      </c>
      <c r="U1897" s="48" t="s">
        <v>221</v>
      </c>
      <c r="V1897" s="52"/>
    </row>
    <row r="1898" spans="1:22" ht="15" thickBot="1">
      <c r="A1898" s="48" t="s">
        <v>2939</v>
      </c>
      <c r="B1898" s="48" t="s">
        <v>20</v>
      </c>
      <c r="C1898" s="48" t="s">
        <v>74</v>
      </c>
      <c r="D1898" s="49" t="s">
        <v>75</v>
      </c>
      <c r="E1898" s="53">
        <v>101251.39</v>
      </c>
      <c r="F1898" s="48" t="s">
        <v>76</v>
      </c>
      <c r="G1898" s="48" t="s">
        <v>219</v>
      </c>
      <c r="H1898" s="48" t="s">
        <v>95</v>
      </c>
      <c r="I1898" s="48" t="s">
        <v>214</v>
      </c>
      <c r="J1898" s="51"/>
      <c r="K1898" s="51"/>
      <c r="L1898" s="48" t="s">
        <v>80</v>
      </c>
      <c r="M1898" s="48" t="s">
        <v>81</v>
      </c>
      <c r="N1898" s="48" t="s">
        <v>82</v>
      </c>
      <c r="O1898" s="48" t="s">
        <v>24</v>
      </c>
      <c r="P1898" s="48" t="s">
        <v>215</v>
      </c>
      <c r="Q1898" s="48" t="s">
        <v>29</v>
      </c>
      <c r="R1898" s="48" t="s">
        <v>220</v>
      </c>
      <c r="S1898" s="48" t="s">
        <v>221</v>
      </c>
      <c r="T1898" s="48" t="s">
        <v>222</v>
      </c>
      <c r="U1898" s="48" t="s">
        <v>221</v>
      </c>
      <c r="V1898" s="52"/>
    </row>
    <row r="1899" spans="1:22" ht="15" thickBot="1">
      <c r="A1899" s="48" t="s">
        <v>2940</v>
      </c>
      <c r="B1899" s="48" t="s">
        <v>20</v>
      </c>
      <c r="C1899" s="48" t="s">
        <v>74</v>
      </c>
      <c r="D1899" s="49" t="s">
        <v>75</v>
      </c>
      <c r="E1899" s="53">
        <v>109036.61</v>
      </c>
      <c r="F1899" s="48" t="s">
        <v>76</v>
      </c>
      <c r="G1899" s="48" t="s">
        <v>219</v>
      </c>
      <c r="H1899" s="48" t="s">
        <v>95</v>
      </c>
      <c r="I1899" s="48" t="s">
        <v>214</v>
      </c>
      <c r="J1899" s="51"/>
      <c r="K1899" s="51"/>
      <c r="L1899" s="48" t="s">
        <v>80</v>
      </c>
      <c r="M1899" s="48" t="s">
        <v>81</v>
      </c>
      <c r="N1899" s="48" t="s">
        <v>82</v>
      </c>
      <c r="O1899" s="48" t="s">
        <v>24</v>
      </c>
      <c r="P1899" s="48" t="s">
        <v>215</v>
      </c>
      <c r="Q1899" s="48" t="s">
        <v>29</v>
      </c>
      <c r="R1899" s="48" t="s">
        <v>220</v>
      </c>
      <c r="S1899" s="48" t="s">
        <v>221</v>
      </c>
      <c r="T1899" s="48" t="s">
        <v>222</v>
      </c>
      <c r="U1899" s="48" t="s">
        <v>221</v>
      </c>
      <c r="V1899" s="52"/>
    </row>
    <row r="1900" spans="1:22" ht="15" thickBot="1">
      <c r="A1900" s="48" t="s">
        <v>2941</v>
      </c>
      <c r="B1900" s="48" t="s">
        <v>20</v>
      </c>
      <c r="C1900" s="48" t="s">
        <v>74</v>
      </c>
      <c r="D1900" s="49" t="s">
        <v>75</v>
      </c>
      <c r="E1900" s="53">
        <v>19449.490000000002</v>
      </c>
      <c r="F1900" s="48" t="s">
        <v>76</v>
      </c>
      <c r="G1900" s="48" t="s">
        <v>225</v>
      </c>
      <c r="H1900" s="48" t="s">
        <v>113</v>
      </c>
      <c r="I1900" s="48" t="s">
        <v>99</v>
      </c>
      <c r="J1900" s="51"/>
      <c r="K1900" s="51"/>
      <c r="L1900" s="48" t="s">
        <v>80</v>
      </c>
      <c r="M1900" s="48" t="s">
        <v>81</v>
      </c>
      <c r="N1900" s="48" t="s">
        <v>82</v>
      </c>
      <c r="O1900" s="48" t="s">
        <v>24</v>
      </c>
      <c r="P1900" s="48" t="s">
        <v>215</v>
      </c>
      <c r="Q1900" s="48" t="s">
        <v>29</v>
      </c>
      <c r="R1900" s="48" t="s">
        <v>226</v>
      </c>
      <c r="S1900" s="48" t="s">
        <v>227</v>
      </c>
      <c r="T1900" s="48" t="s">
        <v>228</v>
      </c>
      <c r="U1900" s="48" t="s">
        <v>227</v>
      </c>
      <c r="V1900" s="52"/>
    </row>
    <row r="1901" spans="1:22" ht="15" thickBot="1">
      <c r="A1901" s="48" t="s">
        <v>2421</v>
      </c>
      <c r="B1901" s="48" t="s">
        <v>20</v>
      </c>
      <c r="C1901" s="48" t="s">
        <v>74</v>
      </c>
      <c r="D1901" s="49" t="s">
        <v>75</v>
      </c>
      <c r="E1901" s="53">
        <v>33957.599999999999</v>
      </c>
      <c r="F1901" s="48" t="s">
        <v>76</v>
      </c>
      <c r="G1901" s="48" t="s">
        <v>231</v>
      </c>
      <c r="H1901" s="48" t="s">
        <v>262</v>
      </c>
      <c r="I1901" s="48" t="s">
        <v>232</v>
      </c>
      <c r="J1901" s="51"/>
      <c r="K1901" s="51"/>
      <c r="L1901" s="48" t="s">
        <v>80</v>
      </c>
      <c r="M1901" s="48" t="s">
        <v>81</v>
      </c>
      <c r="N1901" s="48" t="s">
        <v>82</v>
      </c>
      <c r="O1901" s="48" t="s">
        <v>24</v>
      </c>
      <c r="P1901" s="48" t="s">
        <v>233</v>
      </c>
      <c r="Q1901" s="48" t="s">
        <v>28</v>
      </c>
      <c r="R1901" s="48" t="s">
        <v>234</v>
      </c>
      <c r="S1901" s="48" t="s">
        <v>28</v>
      </c>
      <c r="T1901" s="48" t="s">
        <v>235</v>
      </c>
      <c r="U1901" s="48" t="s">
        <v>28</v>
      </c>
      <c r="V1901" s="52"/>
    </row>
    <row r="1902" spans="1:22" ht="15" thickBot="1">
      <c r="A1902" s="48" t="s">
        <v>2942</v>
      </c>
      <c r="B1902" s="48" t="s">
        <v>20</v>
      </c>
      <c r="C1902" s="48" t="s">
        <v>74</v>
      </c>
      <c r="D1902" s="49" t="s">
        <v>75</v>
      </c>
      <c r="E1902" s="53">
        <v>63335.53</v>
      </c>
      <c r="F1902" s="48" t="s">
        <v>76</v>
      </c>
      <c r="G1902" s="48" t="s">
        <v>231</v>
      </c>
      <c r="H1902" s="48" t="s">
        <v>95</v>
      </c>
      <c r="I1902" s="48" t="s">
        <v>232</v>
      </c>
      <c r="J1902" s="51"/>
      <c r="K1902" s="51"/>
      <c r="L1902" s="48" t="s">
        <v>80</v>
      </c>
      <c r="M1902" s="48" t="s">
        <v>81</v>
      </c>
      <c r="N1902" s="48" t="s">
        <v>82</v>
      </c>
      <c r="O1902" s="48" t="s">
        <v>24</v>
      </c>
      <c r="P1902" s="48" t="s">
        <v>233</v>
      </c>
      <c r="Q1902" s="48" t="s">
        <v>28</v>
      </c>
      <c r="R1902" s="48" t="s">
        <v>234</v>
      </c>
      <c r="S1902" s="48" t="s">
        <v>28</v>
      </c>
      <c r="T1902" s="48" t="s">
        <v>235</v>
      </c>
      <c r="U1902" s="48" t="s">
        <v>28</v>
      </c>
      <c r="V1902" s="52"/>
    </row>
    <row r="1903" spans="1:22" ht="15" thickBot="1">
      <c r="A1903" s="48" t="s">
        <v>2943</v>
      </c>
      <c r="B1903" s="48" t="s">
        <v>20</v>
      </c>
      <c r="C1903" s="48" t="s">
        <v>74</v>
      </c>
      <c r="D1903" s="49" t="s">
        <v>75</v>
      </c>
      <c r="E1903" s="53">
        <v>58813.32</v>
      </c>
      <c r="F1903" s="48" t="s">
        <v>76</v>
      </c>
      <c r="G1903" s="48" t="s">
        <v>237</v>
      </c>
      <c r="H1903" s="48" t="s">
        <v>95</v>
      </c>
      <c r="I1903" s="48" t="s">
        <v>232</v>
      </c>
      <c r="J1903" s="51"/>
      <c r="K1903" s="51"/>
      <c r="L1903" s="48" t="s">
        <v>80</v>
      </c>
      <c r="M1903" s="48" t="s">
        <v>81</v>
      </c>
      <c r="N1903" s="48" t="s">
        <v>82</v>
      </c>
      <c r="O1903" s="48" t="s">
        <v>24</v>
      </c>
      <c r="P1903" s="48" t="s">
        <v>233</v>
      </c>
      <c r="Q1903" s="48" t="s">
        <v>28</v>
      </c>
      <c r="R1903" s="48" t="s">
        <v>238</v>
      </c>
      <c r="S1903" s="48" t="s">
        <v>239</v>
      </c>
      <c r="T1903" s="48" t="s">
        <v>240</v>
      </c>
      <c r="U1903" s="48" t="s">
        <v>241</v>
      </c>
      <c r="V1903" s="52"/>
    </row>
    <row r="1904" spans="1:22" ht="15" thickBot="1">
      <c r="A1904" s="48" t="s">
        <v>2944</v>
      </c>
      <c r="B1904" s="48" t="s">
        <v>20</v>
      </c>
      <c r="C1904" s="48" t="s">
        <v>74</v>
      </c>
      <c r="D1904" s="49" t="s">
        <v>75</v>
      </c>
      <c r="E1904" s="53">
        <v>64918.94</v>
      </c>
      <c r="F1904" s="48" t="s">
        <v>76</v>
      </c>
      <c r="G1904" s="48" t="s">
        <v>243</v>
      </c>
      <c r="H1904" s="48" t="s">
        <v>95</v>
      </c>
      <c r="I1904" s="48" t="s">
        <v>232</v>
      </c>
      <c r="J1904" s="51"/>
      <c r="K1904" s="51"/>
      <c r="L1904" s="48" t="s">
        <v>80</v>
      </c>
      <c r="M1904" s="48" t="s">
        <v>81</v>
      </c>
      <c r="N1904" s="48" t="s">
        <v>82</v>
      </c>
      <c r="O1904" s="48" t="s">
        <v>24</v>
      </c>
      <c r="P1904" s="48" t="s">
        <v>233</v>
      </c>
      <c r="Q1904" s="48" t="s">
        <v>28</v>
      </c>
      <c r="R1904" s="48" t="s">
        <v>238</v>
      </c>
      <c r="S1904" s="48" t="s">
        <v>239</v>
      </c>
      <c r="T1904" s="48" t="s">
        <v>244</v>
      </c>
      <c r="U1904" s="48" t="s">
        <v>245</v>
      </c>
      <c r="V1904" s="52"/>
    </row>
    <row r="1905" spans="1:22" ht="15" thickBot="1">
      <c r="A1905" s="48" t="s">
        <v>2945</v>
      </c>
      <c r="B1905" s="48" t="s">
        <v>20</v>
      </c>
      <c r="C1905" s="48" t="s">
        <v>74</v>
      </c>
      <c r="D1905" s="49" t="s">
        <v>75</v>
      </c>
      <c r="E1905" s="50">
        <v>0</v>
      </c>
      <c r="F1905" s="48" t="s">
        <v>76</v>
      </c>
      <c r="G1905" s="48" t="s">
        <v>243</v>
      </c>
      <c r="H1905" s="48" t="s">
        <v>90</v>
      </c>
      <c r="I1905" s="48" t="s">
        <v>232</v>
      </c>
      <c r="J1905" s="51"/>
      <c r="K1905" s="51"/>
      <c r="L1905" s="48" t="s">
        <v>80</v>
      </c>
      <c r="M1905" s="48" t="s">
        <v>81</v>
      </c>
      <c r="N1905" s="48" t="s">
        <v>82</v>
      </c>
      <c r="O1905" s="48" t="s">
        <v>24</v>
      </c>
      <c r="P1905" s="48" t="s">
        <v>233</v>
      </c>
      <c r="Q1905" s="48" t="s">
        <v>28</v>
      </c>
      <c r="R1905" s="48" t="s">
        <v>238</v>
      </c>
      <c r="S1905" s="48" t="s">
        <v>239</v>
      </c>
      <c r="T1905" s="48" t="s">
        <v>244</v>
      </c>
      <c r="U1905" s="48" t="s">
        <v>245</v>
      </c>
      <c r="V1905" s="52"/>
    </row>
    <row r="1906" spans="1:22" ht="15" thickBot="1">
      <c r="A1906" s="48" t="s">
        <v>2946</v>
      </c>
      <c r="B1906" s="48" t="s">
        <v>20</v>
      </c>
      <c r="C1906" s="48" t="s">
        <v>74</v>
      </c>
      <c r="D1906" s="49" t="s">
        <v>75</v>
      </c>
      <c r="E1906" s="53">
        <v>90142.85</v>
      </c>
      <c r="F1906" s="48" t="s">
        <v>1448</v>
      </c>
      <c r="G1906" s="48" t="s">
        <v>1449</v>
      </c>
      <c r="H1906" s="48" t="s">
        <v>113</v>
      </c>
      <c r="I1906" s="48" t="s">
        <v>99</v>
      </c>
      <c r="J1906" s="51"/>
      <c r="K1906" s="51"/>
      <c r="L1906" s="48" t="s">
        <v>80</v>
      </c>
      <c r="M1906" s="48" t="s">
        <v>81</v>
      </c>
      <c r="N1906" s="48" t="s">
        <v>82</v>
      </c>
      <c r="O1906" s="48" t="s">
        <v>24</v>
      </c>
      <c r="P1906" s="48" t="s">
        <v>1450</v>
      </c>
      <c r="Q1906" s="48" t="s">
        <v>27</v>
      </c>
      <c r="R1906" s="48" t="s">
        <v>1451</v>
      </c>
      <c r="S1906" s="48" t="s">
        <v>27</v>
      </c>
      <c r="T1906" s="48" t="s">
        <v>1452</v>
      </c>
      <c r="U1906" s="48" t="s">
        <v>27</v>
      </c>
      <c r="V1906" s="52"/>
    </row>
    <row r="1907" spans="1:22" ht="15" thickBot="1">
      <c r="A1907" s="48" t="s">
        <v>2947</v>
      </c>
      <c r="B1907" s="48" t="s">
        <v>20</v>
      </c>
      <c r="C1907" s="48" t="s">
        <v>74</v>
      </c>
      <c r="D1907" s="49" t="s">
        <v>75</v>
      </c>
      <c r="E1907" s="53">
        <v>125075.07</v>
      </c>
      <c r="F1907" s="48" t="s">
        <v>1448</v>
      </c>
      <c r="G1907" s="48" t="s">
        <v>1449</v>
      </c>
      <c r="H1907" s="48" t="s">
        <v>113</v>
      </c>
      <c r="I1907" s="48" t="s">
        <v>99</v>
      </c>
      <c r="J1907" s="51"/>
      <c r="K1907" s="51"/>
      <c r="L1907" s="48" t="s">
        <v>80</v>
      </c>
      <c r="M1907" s="48" t="s">
        <v>81</v>
      </c>
      <c r="N1907" s="48" t="s">
        <v>82</v>
      </c>
      <c r="O1907" s="48" t="s">
        <v>24</v>
      </c>
      <c r="P1907" s="48" t="s">
        <v>1450</v>
      </c>
      <c r="Q1907" s="48" t="s">
        <v>27</v>
      </c>
      <c r="R1907" s="48" t="s">
        <v>1451</v>
      </c>
      <c r="S1907" s="48" t="s">
        <v>27</v>
      </c>
      <c r="T1907" s="48" t="s">
        <v>1452</v>
      </c>
      <c r="U1907" s="48" t="s">
        <v>27</v>
      </c>
      <c r="V1907" s="52"/>
    </row>
    <row r="1908" spans="1:22" ht="15" thickBot="1">
      <c r="A1908" s="48" t="s">
        <v>2948</v>
      </c>
      <c r="B1908" s="48" t="s">
        <v>20</v>
      </c>
      <c r="C1908" s="48" t="s">
        <v>74</v>
      </c>
      <c r="D1908" s="49" t="s">
        <v>75</v>
      </c>
      <c r="E1908" s="53">
        <v>156201.62</v>
      </c>
      <c r="F1908" s="48" t="s">
        <v>1448</v>
      </c>
      <c r="G1908" s="48" t="s">
        <v>1449</v>
      </c>
      <c r="H1908" s="48" t="s">
        <v>113</v>
      </c>
      <c r="I1908" s="48" t="s">
        <v>99</v>
      </c>
      <c r="J1908" s="51"/>
      <c r="K1908" s="51"/>
      <c r="L1908" s="48" t="s">
        <v>80</v>
      </c>
      <c r="M1908" s="48" t="s">
        <v>81</v>
      </c>
      <c r="N1908" s="48" t="s">
        <v>82</v>
      </c>
      <c r="O1908" s="48" t="s">
        <v>24</v>
      </c>
      <c r="P1908" s="48" t="s">
        <v>1450</v>
      </c>
      <c r="Q1908" s="48" t="s">
        <v>27</v>
      </c>
      <c r="R1908" s="48" t="s">
        <v>1451</v>
      </c>
      <c r="S1908" s="48" t="s">
        <v>27</v>
      </c>
      <c r="T1908" s="48" t="s">
        <v>1452</v>
      </c>
      <c r="U1908" s="48" t="s">
        <v>27</v>
      </c>
      <c r="V1908" s="52"/>
    </row>
    <row r="1909" spans="1:22" ht="15" thickBot="1">
      <c r="A1909" s="48" t="s">
        <v>2949</v>
      </c>
      <c r="B1909" s="48" t="s">
        <v>20</v>
      </c>
      <c r="C1909" s="48" t="s">
        <v>74</v>
      </c>
      <c r="D1909" s="49" t="s">
        <v>75</v>
      </c>
      <c r="E1909" s="50">
        <v>0</v>
      </c>
      <c r="F1909" s="48" t="s">
        <v>1448</v>
      </c>
      <c r="G1909" s="48" t="s">
        <v>1449</v>
      </c>
      <c r="H1909" s="48" t="s">
        <v>113</v>
      </c>
      <c r="I1909" s="48" t="s">
        <v>99</v>
      </c>
      <c r="J1909" s="51"/>
      <c r="K1909" s="51"/>
      <c r="L1909" s="48" t="s">
        <v>80</v>
      </c>
      <c r="M1909" s="48" t="s">
        <v>81</v>
      </c>
      <c r="N1909" s="48" t="s">
        <v>82</v>
      </c>
      <c r="O1909" s="48" t="s">
        <v>24</v>
      </c>
      <c r="P1909" s="48" t="s">
        <v>1450</v>
      </c>
      <c r="Q1909" s="48" t="s">
        <v>27</v>
      </c>
      <c r="R1909" s="48" t="s">
        <v>1451</v>
      </c>
      <c r="S1909" s="48" t="s">
        <v>27</v>
      </c>
      <c r="T1909" s="48" t="s">
        <v>1452</v>
      </c>
      <c r="U1909" s="48" t="s">
        <v>27</v>
      </c>
      <c r="V1909" s="52"/>
    </row>
    <row r="1910" spans="1:22" ht="15" thickBot="1">
      <c r="A1910" s="48" t="s">
        <v>2950</v>
      </c>
      <c r="B1910" s="48" t="s">
        <v>20</v>
      </c>
      <c r="C1910" s="48" t="s">
        <v>74</v>
      </c>
      <c r="D1910" s="49" t="s">
        <v>75</v>
      </c>
      <c r="E1910" s="53">
        <v>75286.039999999994</v>
      </c>
      <c r="F1910" s="48" t="s">
        <v>1448</v>
      </c>
      <c r="G1910" s="48" t="s">
        <v>1449</v>
      </c>
      <c r="H1910" s="48" t="s">
        <v>95</v>
      </c>
      <c r="I1910" s="48" t="s">
        <v>99</v>
      </c>
      <c r="J1910" s="51"/>
      <c r="K1910" s="51"/>
      <c r="L1910" s="48" t="s">
        <v>80</v>
      </c>
      <c r="M1910" s="48" t="s">
        <v>81</v>
      </c>
      <c r="N1910" s="48" t="s">
        <v>82</v>
      </c>
      <c r="O1910" s="48" t="s">
        <v>24</v>
      </c>
      <c r="P1910" s="48" t="s">
        <v>1450</v>
      </c>
      <c r="Q1910" s="48" t="s">
        <v>27</v>
      </c>
      <c r="R1910" s="48" t="s">
        <v>1451</v>
      </c>
      <c r="S1910" s="48" t="s">
        <v>27</v>
      </c>
      <c r="T1910" s="48" t="s">
        <v>1452</v>
      </c>
      <c r="U1910" s="48" t="s">
        <v>27</v>
      </c>
      <c r="V1910" s="52"/>
    </row>
    <row r="1911" spans="1:22" ht="15" thickBot="1">
      <c r="A1911" s="48" t="s">
        <v>1453</v>
      </c>
      <c r="B1911" s="48" t="s">
        <v>20</v>
      </c>
      <c r="C1911" s="48" t="s">
        <v>74</v>
      </c>
      <c r="D1911" s="49" t="s">
        <v>75</v>
      </c>
      <c r="E1911" s="53">
        <v>217747.20000000001</v>
      </c>
      <c r="F1911" s="48" t="s">
        <v>76</v>
      </c>
      <c r="G1911" s="48" t="s">
        <v>1454</v>
      </c>
      <c r="H1911" s="48" t="s">
        <v>78</v>
      </c>
      <c r="I1911" s="48" t="s">
        <v>96</v>
      </c>
      <c r="J1911" s="51"/>
      <c r="K1911" s="51"/>
      <c r="L1911" s="48" t="s">
        <v>80</v>
      </c>
      <c r="M1911" s="48" t="s">
        <v>81</v>
      </c>
      <c r="N1911" s="48" t="s">
        <v>249</v>
      </c>
      <c r="O1911" s="48" t="s">
        <v>250</v>
      </c>
      <c r="P1911" s="48" t="s">
        <v>251</v>
      </c>
      <c r="Q1911" s="48" t="s">
        <v>252</v>
      </c>
      <c r="R1911" s="48" t="s">
        <v>1455</v>
      </c>
      <c r="S1911" s="48" t="s">
        <v>252</v>
      </c>
      <c r="T1911" s="48" t="s">
        <v>1456</v>
      </c>
      <c r="U1911" s="48" t="s">
        <v>1457</v>
      </c>
      <c r="V1911" s="52"/>
    </row>
    <row r="1912" spans="1:22" ht="15" thickBot="1">
      <c r="A1912" s="48" t="s">
        <v>2951</v>
      </c>
      <c r="B1912" s="48" t="s">
        <v>20</v>
      </c>
      <c r="C1912" s="48" t="s">
        <v>74</v>
      </c>
      <c r="D1912" s="49" t="s">
        <v>75</v>
      </c>
      <c r="E1912" s="50">
        <v>54614</v>
      </c>
      <c r="F1912" s="48" t="s">
        <v>76</v>
      </c>
      <c r="G1912" s="48" t="s">
        <v>1454</v>
      </c>
      <c r="H1912" s="48" t="s">
        <v>95</v>
      </c>
      <c r="I1912" s="48" t="s">
        <v>96</v>
      </c>
      <c r="J1912" s="51"/>
      <c r="K1912" s="51"/>
      <c r="L1912" s="48" t="s">
        <v>80</v>
      </c>
      <c r="M1912" s="48" t="s">
        <v>81</v>
      </c>
      <c r="N1912" s="48" t="s">
        <v>249</v>
      </c>
      <c r="O1912" s="48" t="s">
        <v>250</v>
      </c>
      <c r="P1912" s="48" t="s">
        <v>251</v>
      </c>
      <c r="Q1912" s="48" t="s">
        <v>252</v>
      </c>
      <c r="R1912" s="48" t="s">
        <v>1455</v>
      </c>
      <c r="S1912" s="48" t="s">
        <v>252</v>
      </c>
      <c r="T1912" s="48" t="s">
        <v>1456</v>
      </c>
      <c r="U1912" s="48" t="s">
        <v>1457</v>
      </c>
      <c r="V1912" s="52"/>
    </row>
    <row r="1913" spans="1:22" ht="15" thickBot="1">
      <c r="A1913" s="48" t="s">
        <v>2952</v>
      </c>
      <c r="B1913" s="48" t="s">
        <v>20</v>
      </c>
      <c r="C1913" s="48" t="s">
        <v>74</v>
      </c>
      <c r="D1913" s="49" t="s">
        <v>75</v>
      </c>
      <c r="E1913" s="53">
        <v>87308.7</v>
      </c>
      <c r="F1913" s="48" t="s">
        <v>76</v>
      </c>
      <c r="G1913" s="48" t="s">
        <v>2953</v>
      </c>
      <c r="H1913" s="48" t="s">
        <v>95</v>
      </c>
      <c r="I1913" s="48" t="s">
        <v>2410</v>
      </c>
      <c r="J1913" s="51"/>
      <c r="K1913" s="51"/>
      <c r="L1913" s="48" t="s">
        <v>80</v>
      </c>
      <c r="M1913" s="48" t="s">
        <v>81</v>
      </c>
      <c r="N1913" s="48" t="s">
        <v>249</v>
      </c>
      <c r="O1913" s="48" t="s">
        <v>250</v>
      </c>
      <c r="P1913" s="48" t="s">
        <v>251</v>
      </c>
      <c r="Q1913" s="48" t="s">
        <v>252</v>
      </c>
      <c r="R1913" s="48" t="s">
        <v>1455</v>
      </c>
      <c r="S1913" s="48" t="s">
        <v>252</v>
      </c>
      <c r="T1913" s="48" t="s">
        <v>2954</v>
      </c>
      <c r="U1913" s="48" t="s">
        <v>2955</v>
      </c>
      <c r="V1913" s="52"/>
    </row>
    <row r="1914" spans="1:22" ht="15" thickBot="1">
      <c r="A1914" s="48" t="s">
        <v>1461</v>
      </c>
      <c r="B1914" s="48" t="s">
        <v>20</v>
      </c>
      <c r="C1914" s="48" t="s">
        <v>74</v>
      </c>
      <c r="D1914" s="49" t="s">
        <v>75</v>
      </c>
      <c r="E1914" s="53">
        <v>84893.99</v>
      </c>
      <c r="F1914" s="48" t="s">
        <v>76</v>
      </c>
      <c r="G1914" s="48" t="s">
        <v>247</v>
      </c>
      <c r="H1914" s="48" t="s">
        <v>258</v>
      </c>
      <c r="I1914" s="48" t="s">
        <v>259</v>
      </c>
      <c r="J1914" s="51"/>
      <c r="K1914" s="51"/>
      <c r="L1914" s="48" t="s">
        <v>80</v>
      </c>
      <c r="M1914" s="48" t="s">
        <v>81</v>
      </c>
      <c r="N1914" s="48" t="s">
        <v>249</v>
      </c>
      <c r="O1914" s="48" t="s">
        <v>250</v>
      </c>
      <c r="P1914" s="48" t="s">
        <v>251</v>
      </c>
      <c r="Q1914" s="48" t="s">
        <v>252</v>
      </c>
      <c r="R1914" s="48" t="s">
        <v>253</v>
      </c>
      <c r="S1914" s="48" t="s">
        <v>254</v>
      </c>
      <c r="T1914" s="48" t="s">
        <v>255</v>
      </c>
      <c r="U1914" s="48" t="s">
        <v>254</v>
      </c>
      <c r="V1914" s="52"/>
    </row>
    <row r="1915" spans="1:22" ht="15" thickBot="1">
      <c r="A1915" s="48" t="s">
        <v>2514</v>
      </c>
      <c r="B1915" s="48" t="s">
        <v>20</v>
      </c>
      <c r="C1915" s="48" t="s">
        <v>74</v>
      </c>
      <c r="D1915" s="49" t="s">
        <v>75</v>
      </c>
      <c r="E1915" s="53">
        <v>116259.39</v>
      </c>
      <c r="F1915" s="48" t="s">
        <v>76</v>
      </c>
      <c r="G1915" s="48" t="s">
        <v>247</v>
      </c>
      <c r="H1915" s="48" t="s">
        <v>258</v>
      </c>
      <c r="I1915" s="48" t="s">
        <v>259</v>
      </c>
      <c r="J1915" s="51"/>
      <c r="K1915" s="51"/>
      <c r="L1915" s="48" t="s">
        <v>80</v>
      </c>
      <c r="M1915" s="48" t="s">
        <v>81</v>
      </c>
      <c r="N1915" s="48" t="s">
        <v>249</v>
      </c>
      <c r="O1915" s="48" t="s">
        <v>250</v>
      </c>
      <c r="P1915" s="48" t="s">
        <v>251</v>
      </c>
      <c r="Q1915" s="48" t="s">
        <v>252</v>
      </c>
      <c r="R1915" s="48" t="s">
        <v>253</v>
      </c>
      <c r="S1915" s="48" t="s">
        <v>254</v>
      </c>
      <c r="T1915" s="48" t="s">
        <v>255</v>
      </c>
      <c r="U1915" s="48" t="s">
        <v>254</v>
      </c>
      <c r="V1915" s="52"/>
    </row>
    <row r="1916" spans="1:22" ht="15" thickBot="1">
      <c r="A1916" s="48" t="s">
        <v>2956</v>
      </c>
      <c r="B1916" s="48" t="s">
        <v>20</v>
      </c>
      <c r="C1916" s="48" t="s">
        <v>74</v>
      </c>
      <c r="D1916" s="49" t="s">
        <v>75</v>
      </c>
      <c r="E1916" s="53">
        <v>71233.78</v>
      </c>
      <c r="F1916" s="48" t="s">
        <v>76</v>
      </c>
      <c r="G1916" s="48" t="s">
        <v>247</v>
      </c>
      <c r="H1916" s="48" t="s">
        <v>262</v>
      </c>
      <c r="I1916" s="48" t="s">
        <v>248</v>
      </c>
      <c r="J1916" s="51"/>
      <c r="K1916" s="51"/>
      <c r="L1916" s="48" t="s">
        <v>80</v>
      </c>
      <c r="M1916" s="48" t="s">
        <v>81</v>
      </c>
      <c r="N1916" s="48" t="s">
        <v>249</v>
      </c>
      <c r="O1916" s="48" t="s">
        <v>250</v>
      </c>
      <c r="P1916" s="48" t="s">
        <v>251</v>
      </c>
      <c r="Q1916" s="48" t="s">
        <v>252</v>
      </c>
      <c r="R1916" s="48" t="s">
        <v>253</v>
      </c>
      <c r="S1916" s="48" t="s">
        <v>254</v>
      </c>
      <c r="T1916" s="48" t="s">
        <v>255</v>
      </c>
      <c r="U1916" s="48" t="s">
        <v>254</v>
      </c>
      <c r="V1916" s="52"/>
    </row>
    <row r="1917" spans="1:22" ht="15" thickBot="1">
      <c r="A1917" s="48" t="s">
        <v>2511</v>
      </c>
      <c r="B1917" s="48" t="s">
        <v>20</v>
      </c>
      <c r="C1917" s="48" t="s">
        <v>74</v>
      </c>
      <c r="D1917" s="49" t="s">
        <v>75</v>
      </c>
      <c r="E1917" s="53">
        <v>116259.39</v>
      </c>
      <c r="F1917" s="48" t="s">
        <v>76</v>
      </c>
      <c r="G1917" s="48" t="s">
        <v>247</v>
      </c>
      <c r="H1917" s="48" t="s">
        <v>258</v>
      </c>
      <c r="I1917" s="48" t="s">
        <v>259</v>
      </c>
      <c r="J1917" s="51"/>
      <c r="K1917" s="51"/>
      <c r="L1917" s="48" t="s">
        <v>80</v>
      </c>
      <c r="M1917" s="48" t="s">
        <v>81</v>
      </c>
      <c r="N1917" s="48" t="s">
        <v>249</v>
      </c>
      <c r="O1917" s="48" t="s">
        <v>250</v>
      </c>
      <c r="P1917" s="48" t="s">
        <v>251</v>
      </c>
      <c r="Q1917" s="48" t="s">
        <v>252</v>
      </c>
      <c r="R1917" s="48" t="s">
        <v>253</v>
      </c>
      <c r="S1917" s="48" t="s">
        <v>254</v>
      </c>
      <c r="T1917" s="48" t="s">
        <v>255</v>
      </c>
      <c r="U1917" s="48" t="s">
        <v>254</v>
      </c>
      <c r="V1917" s="52"/>
    </row>
    <row r="1918" spans="1:22" ht="15" thickBot="1">
      <c r="A1918" s="48" t="s">
        <v>261</v>
      </c>
      <c r="B1918" s="48" t="s">
        <v>20</v>
      </c>
      <c r="C1918" s="48" t="s">
        <v>74</v>
      </c>
      <c r="D1918" s="49" t="s">
        <v>75</v>
      </c>
      <c r="E1918" s="53">
        <v>61065.7</v>
      </c>
      <c r="F1918" s="48" t="s">
        <v>76</v>
      </c>
      <c r="G1918" s="48" t="s">
        <v>247</v>
      </c>
      <c r="H1918" s="48" t="s">
        <v>258</v>
      </c>
      <c r="I1918" s="48" t="s">
        <v>259</v>
      </c>
      <c r="J1918" s="51"/>
      <c r="K1918" s="51"/>
      <c r="L1918" s="48" t="s">
        <v>80</v>
      </c>
      <c r="M1918" s="48" t="s">
        <v>81</v>
      </c>
      <c r="N1918" s="48" t="s">
        <v>249</v>
      </c>
      <c r="O1918" s="48" t="s">
        <v>250</v>
      </c>
      <c r="P1918" s="48" t="s">
        <v>251</v>
      </c>
      <c r="Q1918" s="48" t="s">
        <v>252</v>
      </c>
      <c r="R1918" s="48" t="s">
        <v>253</v>
      </c>
      <c r="S1918" s="48" t="s">
        <v>254</v>
      </c>
      <c r="T1918" s="48" t="s">
        <v>255</v>
      </c>
      <c r="U1918" s="48" t="s">
        <v>254</v>
      </c>
      <c r="V1918" s="52"/>
    </row>
    <row r="1919" spans="1:22" ht="15" thickBot="1">
      <c r="A1919" s="48" t="s">
        <v>2957</v>
      </c>
      <c r="B1919" s="48" t="s">
        <v>20</v>
      </c>
      <c r="C1919" s="48" t="s">
        <v>74</v>
      </c>
      <c r="D1919" s="49" t="s">
        <v>75</v>
      </c>
      <c r="E1919" s="50">
        <v>0</v>
      </c>
      <c r="F1919" s="48" t="s">
        <v>76</v>
      </c>
      <c r="G1919" s="48" t="s">
        <v>2958</v>
      </c>
      <c r="H1919" s="48" t="s">
        <v>125</v>
      </c>
      <c r="I1919" s="48" t="s">
        <v>248</v>
      </c>
      <c r="J1919" s="51"/>
      <c r="K1919" s="51"/>
      <c r="L1919" s="48" t="s">
        <v>80</v>
      </c>
      <c r="M1919" s="48" t="s">
        <v>81</v>
      </c>
      <c r="N1919" s="48" t="s">
        <v>249</v>
      </c>
      <c r="O1919" s="48" t="s">
        <v>250</v>
      </c>
      <c r="P1919" s="48" t="s">
        <v>251</v>
      </c>
      <c r="Q1919" s="48" t="s">
        <v>252</v>
      </c>
      <c r="R1919" s="48" t="s">
        <v>253</v>
      </c>
      <c r="S1919" s="48" t="s">
        <v>254</v>
      </c>
      <c r="T1919" s="48" t="s">
        <v>255</v>
      </c>
      <c r="U1919" s="48" t="s">
        <v>254</v>
      </c>
      <c r="V1919" s="52"/>
    </row>
    <row r="1920" spans="1:22" ht="15" thickBot="1">
      <c r="A1920" s="48" t="s">
        <v>2032</v>
      </c>
      <c r="B1920" s="48" t="s">
        <v>20</v>
      </c>
      <c r="C1920" s="48" t="s">
        <v>74</v>
      </c>
      <c r="D1920" s="49" t="s">
        <v>75</v>
      </c>
      <c r="E1920" s="53">
        <v>77169.649999999994</v>
      </c>
      <c r="F1920" s="48" t="s">
        <v>76</v>
      </c>
      <c r="G1920" s="48" t="s">
        <v>266</v>
      </c>
      <c r="H1920" s="48" t="s">
        <v>258</v>
      </c>
      <c r="I1920" s="48" t="s">
        <v>259</v>
      </c>
      <c r="J1920" s="51"/>
      <c r="K1920" s="51"/>
      <c r="L1920" s="48" t="s">
        <v>80</v>
      </c>
      <c r="M1920" s="48" t="s">
        <v>81</v>
      </c>
      <c r="N1920" s="48" t="s">
        <v>249</v>
      </c>
      <c r="O1920" s="48" t="s">
        <v>250</v>
      </c>
      <c r="P1920" s="48" t="s">
        <v>251</v>
      </c>
      <c r="Q1920" s="48" t="s">
        <v>252</v>
      </c>
      <c r="R1920" s="48" t="s">
        <v>253</v>
      </c>
      <c r="S1920" s="48" t="s">
        <v>254</v>
      </c>
      <c r="T1920" s="48" t="s">
        <v>268</v>
      </c>
      <c r="U1920" s="48" t="s">
        <v>269</v>
      </c>
      <c r="V1920" s="52"/>
    </row>
    <row r="1921" spans="1:22" ht="15" thickBot="1">
      <c r="A1921" s="48" t="s">
        <v>2959</v>
      </c>
      <c r="B1921" s="48" t="s">
        <v>20</v>
      </c>
      <c r="C1921" s="48" t="s">
        <v>74</v>
      </c>
      <c r="D1921" s="49" t="s">
        <v>75</v>
      </c>
      <c r="E1921" s="53">
        <v>154352.71</v>
      </c>
      <c r="F1921" s="48" t="s">
        <v>76</v>
      </c>
      <c r="G1921" s="48" t="s">
        <v>266</v>
      </c>
      <c r="H1921" s="48" t="s">
        <v>258</v>
      </c>
      <c r="I1921" s="48" t="s">
        <v>267</v>
      </c>
      <c r="J1921" s="51"/>
      <c r="K1921" s="51"/>
      <c r="L1921" s="48" t="s">
        <v>80</v>
      </c>
      <c r="M1921" s="48" t="s">
        <v>81</v>
      </c>
      <c r="N1921" s="48" t="s">
        <v>249</v>
      </c>
      <c r="O1921" s="48" t="s">
        <v>250</v>
      </c>
      <c r="P1921" s="48" t="s">
        <v>251</v>
      </c>
      <c r="Q1921" s="48" t="s">
        <v>252</v>
      </c>
      <c r="R1921" s="48" t="s">
        <v>253</v>
      </c>
      <c r="S1921" s="48" t="s">
        <v>254</v>
      </c>
      <c r="T1921" s="48" t="s">
        <v>268</v>
      </c>
      <c r="U1921" s="48" t="s">
        <v>269</v>
      </c>
      <c r="V1921" s="52"/>
    </row>
    <row r="1922" spans="1:22" ht="15" thickBot="1">
      <c r="A1922" s="48" t="s">
        <v>2960</v>
      </c>
      <c r="B1922" s="48" t="s">
        <v>20</v>
      </c>
      <c r="C1922" s="48" t="s">
        <v>74</v>
      </c>
      <c r="D1922" s="49" t="s">
        <v>75</v>
      </c>
      <c r="E1922" s="53">
        <v>15963.1</v>
      </c>
      <c r="F1922" s="48" t="s">
        <v>76</v>
      </c>
      <c r="G1922" s="48" t="s">
        <v>1465</v>
      </c>
      <c r="H1922" s="48" t="s">
        <v>113</v>
      </c>
      <c r="I1922" s="48" t="s">
        <v>105</v>
      </c>
      <c r="J1922" s="51"/>
      <c r="K1922" s="51"/>
      <c r="L1922" s="48" t="s">
        <v>80</v>
      </c>
      <c r="M1922" s="48" t="s">
        <v>81</v>
      </c>
      <c r="N1922" s="48" t="s">
        <v>249</v>
      </c>
      <c r="O1922" s="48" t="s">
        <v>250</v>
      </c>
      <c r="P1922" s="48" t="s">
        <v>251</v>
      </c>
      <c r="Q1922" s="48" t="s">
        <v>252</v>
      </c>
      <c r="R1922" s="48" t="s">
        <v>1466</v>
      </c>
      <c r="S1922" s="48" t="s">
        <v>1467</v>
      </c>
      <c r="T1922" s="48" t="s">
        <v>1468</v>
      </c>
      <c r="U1922" s="48" t="s">
        <v>1469</v>
      </c>
      <c r="V1922" s="52"/>
    </row>
    <row r="1923" spans="1:22" ht="15" thickBot="1">
      <c r="A1923" s="48" t="s">
        <v>2961</v>
      </c>
      <c r="B1923" s="48" t="s">
        <v>20</v>
      </c>
      <c r="C1923" s="48" t="s">
        <v>74</v>
      </c>
      <c r="D1923" s="49" t="s">
        <v>75</v>
      </c>
      <c r="E1923" s="53">
        <v>89491.36</v>
      </c>
      <c r="F1923" s="48" t="s">
        <v>76</v>
      </c>
      <c r="G1923" s="48" t="s">
        <v>2042</v>
      </c>
      <c r="H1923" s="48" t="s">
        <v>95</v>
      </c>
      <c r="I1923" s="48" t="s">
        <v>96</v>
      </c>
      <c r="J1923" s="51"/>
      <c r="K1923" s="51"/>
      <c r="L1923" s="48" t="s">
        <v>80</v>
      </c>
      <c r="M1923" s="48" t="s">
        <v>81</v>
      </c>
      <c r="N1923" s="48" t="s">
        <v>249</v>
      </c>
      <c r="O1923" s="48" t="s">
        <v>250</v>
      </c>
      <c r="P1923" s="48" t="s">
        <v>251</v>
      </c>
      <c r="Q1923" s="48" t="s">
        <v>252</v>
      </c>
      <c r="R1923" s="48" t="s">
        <v>2043</v>
      </c>
      <c r="S1923" s="48" t="s">
        <v>2044</v>
      </c>
      <c r="T1923" s="48" t="s">
        <v>2045</v>
      </c>
      <c r="U1923" s="48" t="s">
        <v>2044</v>
      </c>
      <c r="V1923" s="52"/>
    </row>
    <row r="1924" spans="1:22" ht="15" thickBot="1">
      <c r="A1924" s="48" t="s">
        <v>2962</v>
      </c>
      <c r="B1924" s="48" t="s">
        <v>20</v>
      </c>
      <c r="C1924" s="48" t="s">
        <v>74</v>
      </c>
      <c r="D1924" s="49" t="s">
        <v>75</v>
      </c>
      <c r="E1924" s="50">
        <v>159631</v>
      </c>
      <c r="F1924" s="48" t="s">
        <v>76</v>
      </c>
      <c r="G1924" s="48" t="s">
        <v>2042</v>
      </c>
      <c r="H1924" s="48" t="s">
        <v>78</v>
      </c>
      <c r="I1924" s="48" t="s">
        <v>96</v>
      </c>
      <c r="J1924" s="51"/>
      <c r="K1924" s="51"/>
      <c r="L1924" s="48" t="s">
        <v>80</v>
      </c>
      <c r="M1924" s="48" t="s">
        <v>81</v>
      </c>
      <c r="N1924" s="48" t="s">
        <v>249</v>
      </c>
      <c r="O1924" s="48" t="s">
        <v>250</v>
      </c>
      <c r="P1924" s="48" t="s">
        <v>251</v>
      </c>
      <c r="Q1924" s="48" t="s">
        <v>252</v>
      </c>
      <c r="R1924" s="48" t="s">
        <v>2043</v>
      </c>
      <c r="S1924" s="48" t="s">
        <v>2044</v>
      </c>
      <c r="T1924" s="48" t="s">
        <v>2045</v>
      </c>
      <c r="U1924" s="48" t="s">
        <v>2044</v>
      </c>
      <c r="V1924" s="52"/>
    </row>
    <row r="1925" spans="1:22" ht="15" thickBot="1">
      <c r="A1925" s="48" t="s">
        <v>2963</v>
      </c>
      <c r="B1925" s="48" t="s">
        <v>20</v>
      </c>
      <c r="C1925" s="48" t="s">
        <v>74</v>
      </c>
      <c r="D1925" s="49" t="s">
        <v>75</v>
      </c>
      <c r="E1925" s="53">
        <v>113446.77</v>
      </c>
      <c r="F1925" s="48" t="s">
        <v>2964</v>
      </c>
      <c r="G1925" s="48" t="s">
        <v>2965</v>
      </c>
      <c r="H1925" s="48" t="s">
        <v>113</v>
      </c>
      <c r="I1925" s="48" t="s">
        <v>96</v>
      </c>
      <c r="J1925" s="51"/>
      <c r="K1925" s="51"/>
      <c r="L1925" s="48" t="s">
        <v>80</v>
      </c>
      <c r="M1925" s="48" t="s">
        <v>81</v>
      </c>
      <c r="N1925" s="48" t="s">
        <v>249</v>
      </c>
      <c r="O1925" s="48" t="s">
        <v>250</v>
      </c>
      <c r="P1925" s="48" t="s">
        <v>251</v>
      </c>
      <c r="Q1925" s="48" t="s">
        <v>252</v>
      </c>
      <c r="R1925" s="48" t="s">
        <v>2043</v>
      </c>
      <c r="S1925" s="48" t="s">
        <v>2044</v>
      </c>
      <c r="T1925" s="48" t="s">
        <v>2966</v>
      </c>
      <c r="U1925" s="48" t="s">
        <v>2967</v>
      </c>
      <c r="V1925" s="52"/>
    </row>
    <row r="1926" spans="1:22" ht="15" thickBot="1">
      <c r="A1926" s="48" t="s">
        <v>2968</v>
      </c>
      <c r="B1926" s="48" t="s">
        <v>20</v>
      </c>
      <c r="C1926" s="48" t="s">
        <v>74</v>
      </c>
      <c r="D1926" s="49" t="s">
        <v>75</v>
      </c>
      <c r="E1926" s="50">
        <v>0</v>
      </c>
      <c r="F1926" s="48" t="s">
        <v>271</v>
      </c>
      <c r="G1926" s="48" t="s">
        <v>272</v>
      </c>
      <c r="H1926" s="48" t="s">
        <v>125</v>
      </c>
      <c r="I1926" s="48" t="s">
        <v>105</v>
      </c>
      <c r="J1926" s="48" t="s">
        <v>2969</v>
      </c>
      <c r="K1926" s="51"/>
      <c r="L1926" s="48" t="s">
        <v>80</v>
      </c>
      <c r="M1926" s="48" t="s">
        <v>81</v>
      </c>
      <c r="N1926" s="48" t="s">
        <v>249</v>
      </c>
      <c r="O1926" s="48" t="s">
        <v>250</v>
      </c>
      <c r="P1926" s="48" t="s">
        <v>251</v>
      </c>
      <c r="Q1926" s="48" t="s">
        <v>252</v>
      </c>
      <c r="R1926" s="48" t="s">
        <v>274</v>
      </c>
      <c r="S1926" s="48" t="s">
        <v>252</v>
      </c>
      <c r="T1926" s="48" t="s">
        <v>275</v>
      </c>
      <c r="U1926" s="48" t="s">
        <v>276</v>
      </c>
      <c r="V1926" s="52"/>
    </row>
    <row r="1927" spans="1:22" ht="15" thickBot="1">
      <c r="A1927" s="48" t="s">
        <v>2970</v>
      </c>
      <c r="B1927" s="48" t="s">
        <v>20</v>
      </c>
      <c r="C1927" s="48" t="s">
        <v>74</v>
      </c>
      <c r="D1927" s="49" t="s">
        <v>75</v>
      </c>
      <c r="E1927" s="53">
        <v>73449.850000000006</v>
      </c>
      <c r="F1927" s="48" t="s">
        <v>76</v>
      </c>
      <c r="G1927" s="48" t="s">
        <v>278</v>
      </c>
      <c r="H1927" s="48" t="s">
        <v>95</v>
      </c>
      <c r="I1927" s="48" t="s">
        <v>279</v>
      </c>
      <c r="J1927" s="51"/>
      <c r="K1927" s="51"/>
      <c r="L1927" s="48" t="s">
        <v>80</v>
      </c>
      <c r="M1927" s="48" t="s">
        <v>81</v>
      </c>
      <c r="N1927" s="48" t="s">
        <v>249</v>
      </c>
      <c r="O1927" s="48" t="s">
        <v>250</v>
      </c>
      <c r="P1927" s="48" t="s">
        <v>251</v>
      </c>
      <c r="Q1927" s="48" t="s">
        <v>252</v>
      </c>
      <c r="R1927" s="48" t="s">
        <v>280</v>
      </c>
      <c r="S1927" s="48" t="s">
        <v>281</v>
      </c>
      <c r="T1927" s="48" t="s">
        <v>282</v>
      </c>
      <c r="U1927" s="48" t="s">
        <v>281</v>
      </c>
      <c r="V1927" s="52"/>
    </row>
    <row r="1928" spans="1:22" ht="15" thickBot="1">
      <c r="A1928" s="48" t="s">
        <v>2971</v>
      </c>
      <c r="B1928" s="48" t="s">
        <v>20</v>
      </c>
      <c r="C1928" s="48" t="s">
        <v>74</v>
      </c>
      <c r="D1928" s="49" t="s">
        <v>75</v>
      </c>
      <c r="E1928" s="53">
        <v>88888.51</v>
      </c>
      <c r="F1928" s="48" t="s">
        <v>76</v>
      </c>
      <c r="G1928" s="48" t="s">
        <v>278</v>
      </c>
      <c r="H1928" s="48" t="s">
        <v>113</v>
      </c>
      <c r="I1928" s="48" t="s">
        <v>279</v>
      </c>
      <c r="J1928" s="51"/>
      <c r="K1928" s="51"/>
      <c r="L1928" s="48" t="s">
        <v>80</v>
      </c>
      <c r="M1928" s="48" t="s">
        <v>81</v>
      </c>
      <c r="N1928" s="48" t="s">
        <v>249</v>
      </c>
      <c r="O1928" s="48" t="s">
        <v>250</v>
      </c>
      <c r="P1928" s="48" t="s">
        <v>251</v>
      </c>
      <c r="Q1928" s="48" t="s">
        <v>252</v>
      </c>
      <c r="R1928" s="48" t="s">
        <v>280</v>
      </c>
      <c r="S1928" s="48" t="s">
        <v>281</v>
      </c>
      <c r="T1928" s="48" t="s">
        <v>282</v>
      </c>
      <c r="U1928" s="48" t="s">
        <v>281</v>
      </c>
      <c r="V1928" s="52"/>
    </row>
    <row r="1929" spans="1:22" ht="15" thickBot="1">
      <c r="A1929" s="48" t="s">
        <v>2972</v>
      </c>
      <c r="B1929" s="48" t="s">
        <v>20</v>
      </c>
      <c r="C1929" s="48" t="s">
        <v>74</v>
      </c>
      <c r="D1929" s="49" t="s">
        <v>75</v>
      </c>
      <c r="E1929" s="50">
        <v>0</v>
      </c>
      <c r="F1929" s="48" t="s">
        <v>76</v>
      </c>
      <c r="G1929" s="48" t="s">
        <v>284</v>
      </c>
      <c r="H1929" s="48" t="s">
        <v>301</v>
      </c>
      <c r="I1929" s="48" t="s">
        <v>302</v>
      </c>
      <c r="J1929" s="51"/>
      <c r="K1929" s="51"/>
      <c r="L1929" s="48" t="s">
        <v>80</v>
      </c>
      <c r="M1929" s="48" t="s">
        <v>81</v>
      </c>
      <c r="N1929" s="48" t="s">
        <v>249</v>
      </c>
      <c r="O1929" s="48" t="s">
        <v>250</v>
      </c>
      <c r="P1929" s="48" t="s">
        <v>285</v>
      </c>
      <c r="Q1929" s="48" t="s">
        <v>286</v>
      </c>
      <c r="R1929" s="48" t="s">
        <v>287</v>
      </c>
      <c r="S1929" s="48" t="s">
        <v>288</v>
      </c>
      <c r="T1929" s="48" t="s">
        <v>289</v>
      </c>
      <c r="U1929" s="48" t="s">
        <v>290</v>
      </c>
      <c r="V1929" s="52"/>
    </row>
    <row r="1930" spans="1:22" ht="15" thickBot="1">
      <c r="A1930" s="48" t="s">
        <v>2973</v>
      </c>
      <c r="B1930" s="48" t="s">
        <v>20</v>
      </c>
      <c r="C1930" s="48" t="s">
        <v>74</v>
      </c>
      <c r="D1930" s="49" t="s">
        <v>75</v>
      </c>
      <c r="E1930" s="50">
        <v>0</v>
      </c>
      <c r="F1930" s="48" t="s">
        <v>76</v>
      </c>
      <c r="G1930" s="48" t="s">
        <v>284</v>
      </c>
      <c r="H1930" s="48" t="s">
        <v>125</v>
      </c>
      <c r="I1930" s="48" t="s">
        <v>130</v>
      </c>
      <c r="J1930" s="51"/>
      <c r="K1930" s="51"/>
      <c r="L1930" s="48" t="s">
        <v>80</v>
      </c>
      <c r="M1930" s="48" t="s">
        <v>81</v>
      </c>
      <c r="N1930" s="48" t="s">
        <v>249</v>
      </c>
      <c r="O1930" s="48" t="s">
        <v>250</v>
      </c>
      <c r="P1930" s="48" t="s">
        <v>285</v>
      </c>
      <c r="Q1930" s="48" t="s">
        <v>286</v>
      </c>
      <c r="R1930" s="48" t="s">
        <v>287</v>
      </c>
      <c r="S1930" s="48" t="s">
        <v>288</v>
      </c>
      <c r="T1930" s="48" t="s">
        <v>289</v>
      </c>
      <c r="U1930" s="48" t="s">
        <v>290</v>
      </c>
      <c r="V1930" s="52"/>
    </row>
    <row r="1931" spans="1:22" ht="15" thickBot="1">
      <c r="A1931" s="48" t="s">
        <v>2974</v>
      </c>
      <c r="B1931" s="48" t="s">
        <v>20</v>
      </c>
      <c r="C1931" s="48" t="s">
        <v>74</v>
      </c>
      <c r="D1931" s="49" t="s">
        <v>75</v>
      </c>
      <c r="E1931" s="50">
        <v>0</v>
      </c>
      <c r="F1931" s="48" t="s">
        <v>76</v>
      </c>
      <c r="G1931" s="48" t="s">
        <v>284</v>
      </c>
      <c r="H1931" s="48" t="s">
        <v>125</v>
      </c>
      <c r="I1931" s="48" t="s">
        <v>130</v>
      </c>
      <c r="J1931" s="51"/>
      <c r="K1931" s="51"/>
      <c r="L1931" s="48" t="s">
        <v>80</v>
      </c>
      <c r="M1931" s="48" t="s">
        <v>81</v>
      </c>
      <c r="N1931" s="48" t="s">
        <v>249</v>
      </c>
      <c r="O1931" s="48" t="s">
        <v>250</v>
      </c>
      <c r="P1931" s="48" t="s">
        <v>285</v>
      </c>
      <c r="Q1931" s="48" t="s">
        <v>286</v>
      </c>
      <c r="R1931" s="48" t="s">
        <v>287</v>
      </c>
      <c r="S1931" s="48" t="s">
        <v>288</v>
      </c>
      <c r="T1931" s="48" t="s">
        <v>289</v>
      </c>
      <c r="U1931" s="48" t="s">
        <v>290</v>
      </c>
      <c r="V1931" s="52"/>
    </row>
    <row r="1932" spans="1:22" ht="15" thickBot="1">
      <c r="A1932" s="48" t="s">
        <v>2975</v>
      </c>
      <c r="B1932" s="48" t="s">
        <v>20</v>
      </c>
      <c r="C1932" s="48" t="s">
        <v>74</v>
      </c>
      <c r="D1932" s="49" t="s">
        <v>75</v>
      </c>
      <c r="E1932" s="50">
        <v>0</v>
      </c>
      <c r="F1932" s="48" t="s">
        <v>76</v>
      </c>
      <c r="G1932" s="48" t="s">
        <v>284</v>
      </c>
      <c r="H1932" s="48" t="s">
        <v>125</v>
      </c>
      <c r="I1932" s="48" t="s">
        <v>130</v>
      </c>
      <c r="J1932" s="51"/>
      <c r="K1932" s="51"/>
      <c r="L1932" s="48" t="s">
        <v>80</v>
      </c>
      <c r="M1932" s="48" t="s">
        <v>81</v>
      </c>
      <c r="N1932" s="48" t="s">
        <v>249</v>
      </c>
      <c r="O1932" s="48" t="s">
        <v>250</v>
      </c>
      <c r="P1932" s="48" t="s">
        <v>285</v>
      </c>
      <c r="Q1932" s="48" t="s">
        <v>286</v>
      </c>
      <c r="R1932" s="48" t="s">
        <v>287</v>
      </c>
      <c r="S1932" s="48" t="s">
        <v>288</v>
      </c>
      <c r="T1932" s="48" t="s">
        <v>289</v>
      </c>
      <c r="U1932" s="48" t="s">
        <v>290</v>
      </c>
      <c r="V1932" s="52"/>
    </row>
    <row r="1933" spans="1:22" ht="15" thickBot="1">
      <c r="A1933" s="48" t="s">
        <v>2976</v>
      </c>
      <c r="B1933" s="48" t="s">
        <v>20</v>
      </c>
      <c r="C1933" s="48" t="s">
        <v>74</v>
      </c>
      <c r="D1933" s="49" t="s">
        <v>75</v>
      </c>
      <c r="E1933" s="50">
        <v>0</v>
      </c>
      <c r="F1933" s="48" t="s">
        <v>76</v>
      </c>
      <c r="G1933" s="48" t="s">
        <v>284</v>
      </c>
      <c r="H1933" s="48" t="s">
        <v>125</v>
      </c>
      <c r="I1933" s="48" t="s">
        <v>130</v>
      </c>
      <c r="J1933" s="51"/>
      <c r="K1933" s="51"/>
      <c r="L1933" s="48" t="s">
        <v>80</v>
      </c>
      <c r="M1933" s="48" t="s">
        <v>81</v>
      </c>
      <c r="N1933" s="48" t="s">
        <v>249</v>
      </c>
      <c r="O1933" s="48" t="s">
        <v>250</v>
      </c>
      <c r="P1933" s="48" t="s">
        <v>285</v>
      </c>
      <c r="Q1933" s="48" t="s">
        <v>286</v>
      </c>
      <c r="R1933" s="48" t="s">
        <v>287</v>
      </c>
      <c r="S1933" s="48" t="s">
        <v>288</v>
      </c>
      <c r="T1933" s="48" t="s">
        <v>289</v>
      </c>
      <c r="U1933" s="48" t="s">
        <v>290</v>
      </c>
      <c r="V1933" s="52"/>
    </row>
    <row r="1934" spans="1:22" ht="15" thickBot="1">
      <c r="A1934" s="48" t="s">
        <v>2977</v>
      </c>
      <c r="B1934" s="48" t="s">
        <v>20</v>
      </c>
      <c r="C1934" s="48" t="s">
        <v>74</v>
      </c>
      <c r="D1934" s="49" t="s">
        <v>75</v>
      </c>
      <c r="E1934" s="50">
        <v>0</v>
      </c>
      <c r="F1934" s="48" t="s">
        <v>76</v>
      </c>
      <c r="G1934" s="48" t="s">
        <v>284</v>
      </c>
      <c r="H1934" s="48" t="s">
        <v>125</v>
      </c>
      <c r="I1934" s="48" t="s">
        <v>130</v>
      </c>
      <c r="J1934" s="51"/>
      <c r="K1934" s="51"/>
      <c r="L1934" s="48" t="s">
        <v>80</v>
      </c>
      <c r="M1934" s="48" t="s">
        <v>81</v>
      </c>
      <c r="N1934" s="48" t="s">
        <v>249</v>
      </c>
      <c r="O1934" s="48" t="s">
        <v>250</v>
      </c>
      <c r="P1934" s="48" t="s">
        <v>285</v>
      </c>
      <c r="Q1934" s="48" t="s">
        <v>286</v>
      </c>
      <c r="R1934" s="48" t="s">
        <v>287</v>
      </c>
      <c r="S1934" s="48" t="s">
        <v>288</v>
      </c>
      <c r="T1934" s="48" t="s">
        <v>289</v>
      </c>
      <c r="U1934" s="48" t="s">
        <v>290</v>
      </c>
      <c r="V1934" s="52"/>
    </row>
    <row r="1935" spans="1:22" ht="15" thickBot="1">
      <c r="A1935" s="48" t="s">
        <v>2978</v>
      </c>
      <c r="B1935" s="48" t="s">
        <v>20</v>
      </c>
      <c r="C1935" s="48" t="s">
        <v>74</v>
      </c>
      <c r="D1935" s="49" t="s">
        <v>75</v>
      </c>
      <c r="E1935" s="50">
        <v>0</v>
      </c>
      <c r="F1935" s="48" t="s">
        <v>76</v>
      </c>
      <c r="G1935" s="48" t="s">
        <v>284</v>
      </c>
      <c r="H1935" s="48" t="s">
        <v>125</v>
      </c>
      <c r="I1935" s="48" t="s">
        <v>130</v>
      </c>
      <c r="J1935" s="51"/>
      <c r="K1935" s="51"/>
      <c r="L1935" s="48" t="s">
        <v>80</v>
      </c>
      <c r="M1935" s="48" t="s">
        <v>81</v>
      </c>
      <c r="N1935" s="48" t="s">
        <v>249</v>
      </c>
      <c r="O1935" s="48" t="s">
        <v>250</v>
      </c>
      <c r="P1935" s="48" t="s">
        <v>285</v>
      </c>
      <c r="Q1935" s="48" t="s">
        <v>286</v>
      </c>
      <c r="R1935" s="48" t="s">
        <v>287</v>
      </c>
      <c r="S1935" s="48" t="s">
        <v>288</v>
      </c>
      <c r="T1935" s="48" t="s">
        <v>289</v>
      </c>
      <c r="U1935" s="48" t="s">
        <v>290</v>
      </c>
      <c r="V1935" s="52"/>
    </row>
    <row r="1936" spans="1:22" ht="15" thickBot="1">
      <c r="A1936" s="48" t="s">
        <v>2979</v>
      </c>
      <c r="B1936" s="48" t="s">
        <v>20</v>
      </c>
      <c r="C1936" s="48" t="s">
        <v>74</v>
      </c>
      <c r="D1936" s="49" t="s">
        <v>75</v>
      </c>
      <c r="E1936" s="50">
        <v>0</v>
      </c>
      <c r="F1936" s="48" t="s">
        <v>76</v>
      </c>
      <c r="G1936" s="48" t="s">
        <v>284</v>
      </c>
      <c r="H1936" s="48" t="s">
        <v>125</v>
      </c>
      <c r="I1936" s="48" t="s">
        <v>130</v>
      </c>
      <c r="J1936" s="51"/>
      <c r="K1936" s="51"/>
      <c r="L1936" s="48" t="s">
        <v>80</v>
      </c>
      <c r="M1936" s="48" t="s">
        <v>81</v>
      </c>
      <c r="N1936" s="48" t="s">
        <v>249</v>
      </c>
      <c r="O1936" s="48" t="s">
        <v>250</v>
      </c>
      <c r="P1936" s="48" t="s">
        <v>285</v>
      </c>
      <c r="Q1936" s="48" t="s">
        <v>286</v>
      </c>
      <c r="R1936" s="48" t="s">
        <v>287</v>
      </c>
      <c r="S1936" s="48" t="s">
        <v>288</v>
      </c>
      <c r="T1936" s="48" t="s">
        <v>289</v>
      </c>
      <c r="U1936" s="48" t="s">
        <v>290</v>
      </c>
      <c r="V1936" s="52"/>
    </row>
    <row r="1937" spans="1:22" ht="15" thickBot="1">
      <c r="A1937" s="48" t="s">
        <v>2980</v>
      </c>
      <c r="B1937" s="48" t="s">
        <v>20</v>
      </c>
      <c r="C1937" s="48" t="s">
        <v>74</v>
      </c>
      <c r="D1937" s="49" t="s">
        <v>75</v>
      </c>
      <c r="E1937" s="50">
        <v>0</v>
      </c>
      <c r="F1937" s="48" t="s">
        <v>76</v>
      </c>
      <c r="G1937" s="48" t="s">
        <v>284</v>
      </c>
      <c r="H1937" s="48" t="s">
        <v>125</v>
      </c>
      <c r="I1937" s="48" t="s">
        <v>130</v>
      </c>
      <c r="J1937" s="51"/>
      <c r="K1937" s="51"/>
      <c r="L1937" s="48" t="s">
        <v>80</v>
      </c>
      <c r="M1937" s="48" t="s">
        <v>81</v>
      </c>
      <c r="N1937" s="48" t="s">
        <v>249</v>
      </c>
      <c r="O1937" s="48" t="s">
        <v>250</v>
      </c>
      <c r="P1937" s="48" t="s">
        <v>285</v>
      </c>
      <c r="Q1937" s="48" t="s">
        <v>286</v>
      </c>
      <c r="R1937" s="48" t="s">
        <v>287</v>
      </c>
      <c r="S1937" s="48" t="s">
        <v>288</v>
      </c>
      <c r="T1937" s="48" t="s">
        <v>289</v>
      </c>
      <c r="U1937" s="48" t="s">
        <v>290</v>
      </c>
      <c r="V1937" s="52"/>
    </row>
    <row r="1938" spans="1:22" ht="15" thickBot="1">
      <c r="A1938" s="48" t="s">
        <v>2981</v>
      </c>
      <c r="B1938" s="48" t="s">
        <v>20</v>
      </c>
      <c r="C1938" s="48" t="s">
        <v>74</v>
      </c>
      <c r="D1938" s="49" t="s">
        <v>75</v>
      </c>
      <c r="E1938" s="50">
        <v>0</v>
      </c>
      <c r="F1938" s="48" t="s">
        <v>76</v>
      </c>
      <c r="G1938" s="48" t="s">
        <v>284</v>
      </c>
      <c r="H1938" s="48" t="s">
        <v>125</v>
      </c>
      <c r="I1938" s="48" t="s">
        <v>130</v>
      </c>
      <c r="J1938" s="51"/>
      <c r="K1938" s="51"/>
      <c r="L1938" s="48" t="s">
        <v>80</v>
      </c>
      <c r="M1938" s="48" t="s">
        <v>81</v>
      </c>
      <c r="N1938" s="48" t="s">
        <v>249</v>
      </c>
      <c r="O1938" s="48" t="s">
        <v>250</v>
      </c>
      <c r="P1938" s="48" t="s">
        <v>285</v>
      </c>
      <c r="Q1938" s="48" t="s">
        <v>286</v>
      </c>
      <c r="R1938" s="48" t="s">
        <v>287</v>
      </c>
      <c r="S1938" s="48" t="s">
        <v>288</v>
      </c>
      <c r="T1938" s="48" t="s">
        <v>289</v>
      </c>
      <c r="U1938" s="48" t="s">
        <v>290</v>
      </c>
      <c r="V1938" s="52"/>
    </row>
    <row r="1939" spans="1:22" ht="15" thickBot="1">
      <c r="A1939" s="48" t="s">
        <v>2982</v>
      </c>
      <c r="B1939" s="48" t="s">
        <v>20</v>
      </c>
      <c r="C1939" s="48" t="s">
        <v>74</v>
      </c>
      <c r="D1939" s="49" t="s">
        <v>75</v>
      </c>
      <c r="E1939" s="50">
        <v>0</v>
      </c>
      <c r="F1939" s="48" t="s">
        <v>76</v>
      </c>
      <c r="G1939" s="48" t="s">
        <v>284</v>
      </c>
      <c r="H1939" s="48" t="s">
        <v>125</v>
      </c>
      <c r="I1939" s="48" t="s">
        <v>130</v>
      </c>
      <c r="J1939" s="51"/>
      <c r="K1939" s="51"/>
      <c r="L1939" s="48" t="s">
        <v>80</v>
      </c>
      <c r="M1939" s="48" t="s">
        <v>81</v>
      </c>
      <c r="N1939" s="48" t="s">
        <v>249</v>
      </c>
      <c r="O1939" s="48" t="s">
        <v>250</v>
      </c>
      <c r="P1939" s="48" t="s">
        <v>285</v>
      </c>
      <c r="Q1939" s="48" t="s">
        <v>286</v>
      </c>
      <c r="R1939" s="48" t="s">
        <v>287</v>
      </c>
      <c r="S1939" s="48" t="s">
        <v>288</v>
      </c>
      <c r="T1939" s="48" t="s">
        <v>289</v>
      </c>
      <c r="U1939" s="48" t="s">
        <v>290</v>
      </c>
      <c r="V1939" s="52"/>
    </row>
    <row r="1940" spans="1:22" ht="15" thickBot="1">
      <c r="A1940" s="48" t="s">
        <v>2983</v>
      </c>
      <c r="B1940" s="48" t="s">
        <v>20</v>
      </c>
      <c r="C1940" s="48" t="s">
        <v>74</v>
      </c>
      <c r="D1940" s="49" t="s">
        <v>75</v>
      </c>
      <c r="E1940" s="50">
        <v>0</v>
      </c>
      <c r="F1940" s="48" t="s">
        <v>76</v>
      </c>
      <c r="G1940" s="48" t="s">
        <v>284</v>
      </c>
      <c r="H1940" s="48" t="s">
        <v>125</v>
      </c>
      <c r="I1940" s="48" t="s">
        <v>130</v>
      </c>
      <c r="J1940" s="51"/>
      <c r="K1940" s="51"/>
      <c r="L1940" s="48" t="s">
        <v>80</v>
      </c>
      <c r="M1940" s="48" t="s">
        <v>81</v>
      </c>
      <c r="N1940" s="48" t="s">
        <v>249</v>
      </c>
      <c r="O1940" s="48" t="s">
        <v>250</v>
      </c>
      <c r="P1940" s="48" t="s">
        <v>285</v>
      </c>
      <c r="Q1940" s="48" t="s">
        <v>286</v>
      </c>
      <c r="R1940" s="48" t="s">
        <v>287</v>
      </c>
      <c r="S1940" s="48" t="s">
        <v>288</v>
      </c>
      <c r="T1940" s="48" t="s">
        <v>289</v>
      </c>
      <c r="U1940" s="48" t="s">
        <v>290</v>
      </c>
      <c r="V1940" s="52"/>
    </row>
    <row r="1941" spans="1:22" ht="15" thickBot="1">
      <c r="A1941" s="48" t="s">
        <v>2984</v>
      </c>
      <c r="B1941" s="48" t="s">
        <v>20</v>
      </c>
      <c r="C1941" s="48" t="s">
        <v>74</v>
      </c>
      <c r="D1941" s="49" t="s">
        <v>75</v>
      </c>
      <c r="E1941" s="50">
        <v>0</v>
      </c>
      <c r="F1941" s="48" t="s">
        <v>76</v>
      </c>
      <c r="G1941" s="48" t="s">
        <v>284</v>
      </c>
      <c r="H1941" s="48" t="s">
        <v>336</v>
      </c>
      <c r="I1941" s="48" t="s">
        <v>130</v>
      </c>
      <c r="J1941" s="51"/>
      <c r="K1941" s="51"/>
      <c r="L1941" s="48" t="s">
        <v>80</v>
      </c>
      <c r="M1941" s="48" t="s">
        <v>81</v>
      </c>
      <c r="N1941" s="48" t="s">
        <v>249</v>
      </c>
      <c r="O1941" s="48" t="s">
        <v>250</v>
      </c>
      <c r="P1941" s="48" t="s">
        <v>285</v>
      </c>
      <c r="Q1941" s="48" t="s">
        <v>286</v>
      </c>
      <c r="R1941" s="48" t="s">
        <v>287</v>
      </c>
      <c r="S1941" s="48" t="s">
        <v>288</v>
      </c>
      <c r="T1941" s="48" t="s">
        <v>289</v>
      </c>
      <c r="U1941" s="48" t="s">
        <v>290</v>
      </c>
      <c r="V1941" s="52"/>
    </row>
    <row r="1942" spans="1:22" ht="15" thickBot="1">
      <c r="A1942" s="48" t="s">
        <v>2985</v>
      </c>
      <c r="B1942" s="48" t="s">
        <v>20</v>
      </c>
      <c r="C1942" s="48" t="s">
        <v>74</v>
      </c>
      <c r="D1942" s="49" t="s">
        <v>75</v>
      </c>
      <c r="E1942" s="50">
        <v>0</v>
      </c>
      <c r="F1942" s="48" t="s">
        <v>76</v>
      </c>
      <c r="G1942" s="48" t="s">
        <v>284</v>
      </c>
      <c r="H1942" s="48" t="s">
        <v>125</v>
      </c>
      <c r="I1942" s="48" t="s">
        <v>130</v>
      </c>
      <c r="J1942" s="51"/>
      <c r="K1942" s="51"/>
      <c r="L1942" s="48" t="s">
        <v>80</v>
      </c>
      <c r="M1942" s="48" t="s">
        <v>81</v>
      </c>
      <c r="N1942" s="48" t="s">
        <v>249</v>
      </c>
      <c r="O1942" s="48" t="s">
        <v>250</v>
      </c>
      <c r="P1942" s="48" t="s">
        <v>285</v>
      </c>
      <c r="Q1942" s="48" t="s">
        <v>286</v>
      </c>
      <c r="R1942" s="48" t="s">
        <v>287</v>
      </c>
      <c r="S1942" s="48" t="s">
        <v>288</v>
      </c>
      <c r="T1942" s="48" t="s">
        <v>289</v>
      </c>
      <c r="U1942" s="48" t="s">
        <v>290</v>
      </c>
      <c r="V1942" s="52"/>
    </row>
    <row r="1943" spans="1:22" ht="15" thickBot="1">
      <c r="A1943" s="48" t="s">
        <v>2986</v>
      </c>
      <c r="B1943" s="48" t="s">
        <v>20</v>
      </c>
      <c r="C1943" s="48" t="s">
        <v>74</v>
      </c>
      <c r="D1943" s="49" t="s">
        <v>75</v>
      </c>
      <c r="E1943" s="50">
        <v>0</v>
      </c>
      <c r="F1943" s="48" t="s">
        <v>76</v>
      </c>
      <c r="G1943" s="48" t="s">
        <v>284</v>
      </c>
      <c r="H1943" s="48" t="s">
        <v>125</v>
      </c>
      <c r="I1943" s="48" t="s">
        <v>130</v>
      </c>
      <c r="J1943" s="51"/>
      <c r="K1943" s="51"/>
      <c r="L1943" s="48" t="s">
        <v>80</v>
      </c>
      <c r="M1943" s="48" t="s">
        <v>81</v>
      </c>
      <c r="N1943" s="48" t="s">
        <v>249</v>
      </c>
      <c r="O1943" s="48" t="s">
        <v>250</v>
      </c>
      <c r="P1943" s="48" t="s">
        <v>285</v>
      </c>
      <c r="Q1943" s="48" t="s">
        <v>286</v>
      </c>
      <c r="R1943" s="48" t="s">
        <v>287</v>
      </c>
      <c r="S1943" s="48" t="s">
        <v>288</v>
      </c>
      <c r="T1943" s="48" t="s">
        <v>289</v>
      </c>
      <c r="U1943" s="48" t="s">
        <v>290</v>
      </c>
      <c r="V1943" s="52"/>
    </row>
    <row r="1944" spans="1:22" ht="15" thickBot="1">
      <c r="A1944" s="48" t="s">
        <v>2987</v>
      </c>
      <c r="B1944" s="48" t="s">
        <v>20</v>
      </c>
      <c r="C1944" s="48" t="s">
        <v>74</v>
      </c>
      <c r="D1944" s="49" t="s">
        <v>75</v>
      </c>
      <c r="E1944" s="50">
        <v>0</v>
      </c>
      <c r="F1944" s="48" t="s">
        <v>76</v>
      </c>
      <c r="G1944" s="48" t="s">
        <v>284</v>
      </c>
      <c r="H1944" s="48" t="s">
        <v>125</v>
      </c>
      <c r="I1944" s="48" t="s">
        <v>130</v>
      </c>
      <c r="J1944" s="51"/>
      <c r="K1944" s="51"/>
      <c r="L1944" s="48" t="s">
        <v>80</v>
      </c>
      <c r="M1944" s="48" t="s">
        <v>81</v>
      </c>
      <c r="N1944" s="48" t="s">
        <v>249</v>
      </c>
      <c r="O1944" s="48" t="s">
        <v>250</v>
      </c>
      <c r="P1944" s="48" t="s">
        <v>285</v>
      </c>
      <c r="Q1944" s="48" t="s">
        <v>286</v>
      </c>
      <c r="R1944" s="48" t="s">
        <v>287</v>
      </c>
      <c r="S1944" s="48" t="s">
        <v>288</v>
      </c>
      <c r="T1944" s="48" t="s">
        <v>289</v>
      </c>
      <c r="U1944" s="48" t="s">
        <v>290</v>
      </c>
      <c r="V1944" s="52"/>
    </row>
    <row r="1945" spans="1:22" ht="15" thickBot="1">
      <c r="A1945" s="48" t="s">
        <v>2988</v>
      </c>
      <c r="B1945" s="48" t="s">
        <v>20</v>
      </c>
      <c r="C1945" s="48" t="s">
        <v>74</v>
      </c>
      <c r="D1945" s="49" t="s">
        <v>75</v>
      </c>
      <c r="E1945" s="50">
        <v>0</v>
      </c>
      <c r="F1945" s="48" t="s">
        <v>76</v>
      </c>
      <c r="G1945" s="48" t="s">
        <v>284</v>
      </c>
      <c r="H1945" s="48" t="s">
        <v>125</v>
      </c>
      <c r="I1945" s="48" t="s">
        <v>130</v>
      </c>
      <c r="J1945" s="51"/>
      <c r="K1945" s="51"/>
      <c r="L1945" s="48" t="s">
        <v>80</v>
      </c>
      <c r="M1945" s="48" t="s">
        <v>81</v>
      </c>
      <c r="N1945" s="48" t="s">
        <v>249</v>
      </c>
      <c r="O1945" s="48" t="s">
        <v>250</v>
      </c>
      <c r="P1945" s="48" t="s">
        <v>285</v>
      </c>
      <c r="Q1945" s="48" t="s">
        <v>286</v>
      </c>
      <c r="R1945" s="48" t="s">
        <v>287</v>
      </c>
      <c r="S1945" s="48" t="s">
        <v>288</v>
      </c>
      <c r="T1945" s="48" t="s">
        <v>289</v>
      </c>
      <c r="U1945" s="48" t="s">
        <v>290</v>
      </c>
      <c r="V1945" s="52"/>
    </row>
    <row r="1946" spans="1:22" ht="15" thickBot="1">
      <c r="A1946" s="48" t="s">
        <v>2989</v>
      </c>
      <c r="B1946" s="48" t="s">
        <v>20</v>
      </c>
      <c r="C1946" s="48" t="s">
        <v>74</v>
      </c>
      <c r="D1946" s="49" t="s">
        <v>75</v>
      </c>
      <c r="E1946" s="50">
        <v>0</v>
      </c>
      <c r="F1946" s="48" t="s">
        <v>76</v>
      </c>
      <c r="G1946" s="48" t="s">
        <v>284</v>
      </c>
      <c r="H1946" s="48" t="s">
        <v>125</v>
      </c>
      <c r="I1946" s="48" t="s">
        <v>130</v>
      </c>
      <c r="J1946" s="51"/>
      <c r="K1946" s="51"/>
      <c r="L1946" s="48" t="s">
        <v>80</v>
      </c>
      <c r="M1946" s="48" t="s">
        <v>81</v>
      </c>
      <c r="N1946" s="48" t="s">
        <v>249</v>
      </c>
      <c r="O1946" s="48" t="s">
        <v>250</v>
      </c>
      <c r="P1946" s="48" t="s">
        <v>285</v>
      </c>
      <c r="Q1946" s="48" t="s">
        <v>286</v>
      </c>
      <c r="R1946" s="48" t="s">
        <v>287</v>
      </c>
      <c r="S1946" s="48" t="s">
        <v>288</v>
      </c>
      <c r="T1946" s="48" t="s">
        <v>289</v>
      </c>
      <c r="U1946" s="48" t="s">
        <v>290</v>
      </c>
      <c r="V1946" s="52"/>
    </row>
    <row r="1947" spans="1:22" ht="15" thickBot="1">
      <c r="A1947" s="48" t="s">
        <v>2990</v>
      </c>
      <c r="B1947" s="48" t="s">
        <v>20</v>
      </c>
      <c r="C1947" s="48" t="s">
        <v>74</v>
      </c>
      <c r="D1947" s="49" t="s">
        <v>75</v>
      </c>
      <c r="E1947" s="50">
        <v>0</v>
      </c>
      <c r="F1947" s="48" t="s">
        <v>76</v>
      </c>
      <c r="G1947" s="48" t="s">
        <v>284</v>
      </c>
      <c r="H1947" s="48" t="s">
        <v>125</v>
      </c>
      <c r="I1947" s="48" t="s">
        <v>130</v>
      </c>
      <c r="J1947" s="51"/>
      <c r="K1947" s="51"/>
      <c r="L1947" s="48" t="s">
        <v>80</v>
      </c>
      <c r="M1947" s="48" t="s">
        <v>81</v>
      </c>
      <c r="N1947" s="48" t="s">
        <v>249</v>
      </c>
      <c r="O1947" s="48" t="s">
        <v>250</v>
      </c>
      <c r="P1947" s="48" t="s">
        <v>285</v>
      </c>
      <c r="Q1947" s="48" t="s">
        <v>286</v>
      </c>
      <c r="R1947" s="48" t="s">
        <v>287</v>
      </c>
      <c r="S1947" s="48" t="s">
        <v>288</v>
      </c>
      <c r="T1947" s="48" t="s">
        <v>289</v>
      </c>
      <c r="U1947" s="48" t="s">
        <v>290</v>
      </c>
      <c r="V1947" s="52"/>
    </row>
    <row r="1948" spans="1:22" ht="15" thickBot="1">
      <c r="A1948" s="48" t="s">
        <v>2991</v>
      </c>
      <c r="B1948" s="48" t="s">
        <v>20</v>
      </c>
      <c r="C1948" s="48" t="s">
        <v>74</v>
      </c>
      <c r="D1948" s="49" t="s">
        <v>75</v>
      </c>
      <c r="E1948" s="50">
        <v>0</v>
      </c>
      <c r="F1948" s="48" t="s">
        <v>76</v>
      </c>
      <c r="G1948" s="48" t="s">
        <v>284</v>
      </c>
      <c r="H1948" s="48" t="s">
        <v>125</v>
      </c>
      <c r="I1948" s="48" t="s">
        <v>130</v>
      </c>
      <c r="J1948" s="51"/>
      <c r="K1948" s="51"/>
      <c r="L1948" s="48" t="s">
        <v>80</v>
      </c>
      <c r="M1948" s="48" t="s">
        <v>81</v>
      </c>
      <c r="N1948" s="48" t="s">
        <v>249</v>
      </c>
      <c r="O1948" s="48" t="s">
        <v>250</v>
      </c>
      <c r="P1948" s="48" t="s">
        <v>285</v>
      </c>
      <c r="Q1948" s="48" t="s">
        <v>286</v>
      </c>
      <c r="R1948" s="48" t="s">
        <v>287</v>
      </c>
      <c r="S1948" s="48" t="s">
        <v>288</v>
      </c>
      <c r="T1948" s="48" t="s">
        <v>289</v>
      </c>
      <c r="U1948" s="48" t="s">
        <v>290</v>
      </c>
      <c r="V1948" s="52"/>
    </row>
    <row r="1949" spans="1:22" ht="15" thickBot="1">
      <c r="A1949" s="48" t="s">
        <v>2992</v>
      </c>
      <c r="B1949" s="48" t="s">
        <v>20</v>
      </c>
      <c r="C1949" s="48" t="s">
        <v>74</v>
      </c>
      <c r="D1949" s="49" t="s">
        <v>75</v>
      </c>
      <c r="E1949" s="50">
        <v>0</v>
      </c>
      <c r="F1949" s="48" t="s">
        <v>76</v>
      </c>
      <c r="G1949" s="48" t="s">
        <v>284</v>
      </c>
      <c r="H1949" s="48" t="s">
        <v>125</v>
      </c>
      <c r="I1949" s="48" t="s">
        <v>130</v>
      </c>
      <c r="J1949" s="51"/>
      <c r="K1949" s="51"/>
      <c r="L1949" s="48" t="s">
        <v>80</v>
      </c>
      <c r="M1949" s="48" t="s">
        <v>81</v>
      </c>
      <c r="N1949" s="48" t="s">
        <v>249</v>
      </c>
      <c r="O1949" s="48" t="s">
        <v>250</v>
      </c>
      <c r="P1949" s="48" t="s">
        <v>285</v>
      </c>
      <c r="Q1949" s="48" t="s">
        <v>286</v>
      </c>
      <c r="R1949" s="48" t="s">
        <v>287</v>
      </c>
      <c r="S1949" s="48" t="s">
        <v>288</v>
      </c>
      <c r="T1949" s="48" t="s">
        <v>289</v>
      </c>
      <c r="U1949" s="48" t="s">
        <v>290</v>
      </c>
      <c r="V1949" s="52"/>
    </row>
    <row r="1950" spans="1:22" ht="15" thickBot="1">
      <c r="A1950" s="48" t="s">
        <v>2993</v>
      </c>
      <c r="B1950" s="48" t="s">
        <v>20</v>
      </c>
      <c r="C1950" s="48" t="s">
        <v>74</v>
      </c>
      <c r="D1950" s="49" t="s">
        <v>75</v>
      </c>
      <c r="E1950" s="50">
        <v>0</v>
      </c>
      <c r="F1950" s="48" t="s">
        <v>76</v>
      </c>
      <c r="G1950" s="48" t="s">
        <v>284</v>
      </c>
      <c r="H1950" s="48" t="s">
        <v>125</v>
      </c>
      <c r="I1950" s="48" t="s">
        <v>130</v>
      </c>
      <c r="J1950" s="51"/>
      <c r="K1950" s="51"/>
      <c r="L1950" s="48" t="s">
        <v>80</v>
      </c>
      <c r="M1950" s="48" t="s">
        <v>81</v>
      </c>
      <c r="N1950" s="48" t="s">
        <v>249</v>
      </c>
      <c r="O1950" s="48" t="s">
        <v>250</v>
      </c>
      <c r="P1950" s="48" t="s">
        <v>285</v>
      </c>
      <c r="Q1950" s="48" t="s">
        <v>286</v>
      </c>
      <c r="R1950" s="48" t="s">
        <v>287</v>
      </c>
      <c r="S1950" s="48" t="s">
        <v>288</v>
      </c>
      <c r="T1950" s="48" t="s">
        <v>289</v>
      </c>
      <c r="U1950" s="48" t="s">
        <v>290</v>
      </c>
      <c r="V1950" s="52"/>
    </row>
    <row r="1951" spans="1:22" ht="15" thickBot="1">
      <c r="A1951" s="48" t="s">
        <v>2994</v>
      </c>
      <c r="B1951" s="48" t="s">
        <v>20</v>
      </c>
      <c r="C1951" s="48" t="s">
        <v>74</v>
      </c>
      <c r="D1951" s="49" t="s">
        <v>75</v>
      </c>
      <c r="E1951" s="50">
        <v>0</v>
      </c>
      <c r="F1951" s="48" t="s">
        <v>76</v>
      </c>
      <c r="G1951" s="48" t="s">
        <v>284</v>
      </c>
      <c r="H1951" s="48" t="s">
        <v>125</v>
      </c>
      <c r="I1951" s="48" t="s">
        <v>130</v>
      </c>
      <c r="J1951" s="51"/>
      <c r="K1951" s="51"/>
      <c r="L1951" s="48" t="s">
        <v>80</v>
      </c>
      <c r="M1951" s="48" t="s">
        <v>81</v>
      </c>
      <c r="N1951" s="48" t="s">
        <v>249</v>
      </c>
      <c r="O1951" s="48" t="s">
        <v>250</v>
      </c>
      <c r="P1951" s="48" t="s">
        <v>285</v>
      </c>
      <c r="Q1951" s="48" t="s">
        <v>286</v>
      </c>
      <c r="R1951" s="48" t="s">
        <v>287</v>
      </c>
      <c r="S1951" s="48" t="s">
        <v>288</v>
      </c>
      <c r="T1951" s="48" t="s">
        <v>289</v>
      </c>
      <c r="U1951" s="48" t="s">
        <v>290</v>
      </c>
      <c r="V1951" s="52"/>
    </row>
    <row r="1952" spans="1:22" ht="15" thickBot="1">
      <c r="A1952" s="48" t="s">
        <v>2995</v>
      </c>
      <c r="B1952" s="48" t="s">
        <v>20</v>
      </c>
      <c r="C1952" s="48" t="s">
        <v>74</v>
      </c>
      <c r="D1952" s="49" t="s">
        <v>75</v>
      </c>
      <c r="E1952" s="50">
        <v>0</v>
      </c>
      <c r="F1952" s="48" t="s">
        <v>76</v>
      </c>
      <c r="G1952" s="48" t="s">
        <v>284</v>
      </c>
      <c r="H1952" s="48" t="s">
        <v>125</v>
      </c>
      <c r="I1952" s="48" t="s">
        <v>130</v>
      </c>
      <c r="J1952" s="51"/>
      <c r="K1952" s="51"/>
      <c r="L1952" s="48" t="s">
        <v>80</v>
      </c>
      <c r="M1952" s="48" t="s">
        <v>81</v>
      </c>
      <c r="N1952" s="48" t="s">
        <v>249</v>
      </c>
      <c r="O1952" s="48" t="s">
        <v>250</v>
      </c>
      <c r="P1952" s="48" t="s">
        <v>285</v>
      </c>
      <c r="Q1952" s="48" t="s">
        <v>286</v>
      </c>
      <c r="R1952" s="48" t="s">
        <v>287</v>
      </c>
      <c r="S1952" s="48" t="s">
        <v>288</v>
      </c>
      <c r="T1952" s="48" t="s">
        <v>289</v>
      </c>
      <c r="U1952" s="48" t="s">
        <v>290</v>
      </c>
      <c r="V1952" s="52"/>
    </row>
    <row r="1953" spans="1:22" ht="15" thickBot="1">
      <c r="A1953" s="48" t="s">
        <v>2996</v>
      </c>
      <c r="B1953" s="48" t="s">
        <v>20</v>
      </c>
      <c r="C1953" s="48" t="s">
        <v>74</v>
      </c>
      <c r="D1953" s="49" t="s">
        <v>75</v>
      </c>
      <c r="E1953" s="50">
        <v>0</v>
      </c>
      <c r="F1953" s="48" t="s">
        <v>76</v>
      </c>
      <c r="G1953" s="48" t="s">
        <v>284</v>
      </c>
      <c r="H1953" s="48" t="s">
        <v>125</v>
      </c>
      <c r="I1953" s="48" t="s">
        <v>130</v>
      </c>
      <c r="J1953" s="51"/>
      <c r="K1953" s="51"/>
      <c r="L1953" s="48" t="s">
        <v>80</v>
      </c>
      <c r="M1953" s="48" t="s">
        <v>81</v>
      </c>
      <c r="N1953" s="48" t="s">
        <v>249</v>
      </c>
      <c r="O1953" s="48" t="s">
        <v>250</v>
      </c>
      <c r="P1953" s="48" t="s">
        <v>285</v>
      </c>
      <c r="Q1953" s="48" t="s">
        <v>286</v>
      </c>
      <c r="R1953" s="48" t="s">
        <v>287</v>
      </c>
      <c r="S1953" s="48" t="s">
        <v>288</v>
      </c>
      <c r="T1953" s="48" t="s">
        <v>289</v>
      </c>
      <c r="U1953" s="48" t="s">
        <v>290</v>
      </c>
      <c r="V1953" s="52"/>
    </row>
    <row r="1954" spans="1:22" ht="15" thickBot="1">
      <c r="A1954" s="48" t="s">
        <v>2997</v>
      </c>
      <c r="B1954" s="48" t="s">
        <v>20</v>
      </c>
      <c r="C1954" s="48" t="s">
        <v>74</v>
      </c>
      <c r="D1954" s="49" t="s">
        <v>75</v>
      </c>
      <c r="E1954" s="50">
        <v>0</v>
      </c>
      <c r="F1954" s="48" t="s">
        <v>76</v>
      </c>
      <c r="G1954" s="48" t="s">
        <v>284</v>
      </c>
      <c r="H1954" s="48" t="s">
        <v>125</v>
      </c>
      <c r="I1954" s="48" t="s">
        <v>130</v>
      </c>
      <c r="J1954" s="51"/>
      <c r="K1954" s="51"/>
      <c r="L1954" s="48" t="s">
        <v>80</v>
      </c>
      <c r="M1954" s="48" t="s">
        <v>81</v>
      </c>
      <c r="N1954" s="48" t="s">
        <v>249</v>
      </c>
      <c r="O1954" s="48" t="s">
        <v>250</v>
      </c>
      <c r="P1954" s="48" t="s">
        <v>285</v>
      </c>
      <c r="Q1954" s="48" t="s">
        <v>286</v>
      </c>
      <c r="R1954" s="48" t="s">
        <v>287</v>
      </c>
      <c r="S1954" s="48" t="s">
        <v>288</v>
      </c>
      <c r="T1954" s="48" t="s">
        <v>289</v>
      </c>
      <c r="U1954" s="48" t="s">
        <v>290</v>
      </c>
      <c r="V1954" s="52"/>
    </row>
    <row r="1955" spans="1:22" ht="15" thickBot="1">
      <c r="A1955" s="48" t="s">
        <v>2998</v>
      </c>
      <c r="B1955" s="48" t="s">
        <v>20</v>
      </c>
      <c r="C1955" s="48" t="s">
        <v>74</v>
      </c>
      <c r="D1955" s="49" t="s">
        <v>75</v>
      </c>
      <c r="E1955" s="50">
        <v>0</v>
      </c>
      <c r="F1955" s="48" t="s">
        <v>76</v>
      </c>
      <c r="G1955" s="48" t="s">
        <v>284</v>
      </c>
      <c r="H1955" s="48" t="s">
        <v>384</v>
      </c>
      <c r="I1955" s="48" t="s">
        <v>302</v>
      </c>
      <c r="J1955" s="48" t="s">
        <v>1573</v>
      </c>
      <c r="K1955" s="51"/>
      <c r="L1955" s="48" t="s">
        <v>80</v>
      </c>
      <c r="M1955" s="48" t="s">
        <v>81</v>
      </c>
      <c r="N1955" s="48" t="s">
        <v>249</v>
      </c>
      <c r="O1955" s="48" t="s">
        <v>250</v>
      </c>
      <c r="P1955" s="48" t="s">
        <v>285</v>
      </c>
      <c r="Q1955" s="48" t="s">
        <v>286</v>
      </c>
      <c r="R1955" s="48" t="s">
        <v>287</v>
      </c>
      <c r="S1955" s="48" t="s">
        <v>288</v>
      </c>
      <c r="T1955" s="48" t="s">
        <v>289</v>
      </c>
      <c r="U1955" s="48" t="s">
        <v>290</v>
      </c>
      <c r="V1955" s="52"/>
    </row>
    <row r="1956" spans="1:22" ht="15" thickBot="1">
      <c r="A1956" s="48" t="s">
        <v>2999</v>
      </c>
      <c r="B1956" s="48" t="s">
        <v>20</v>
      </c>
      <c r="C1956" s="48" t="s">
        <v>74</v>
      </c>
      <c r="D1956" s="49" t="s">
        <v>75</v>
      </c>
      <c r="E1956" s="53">
        <v>89491.36</v>
      </c>
      <c r="F1956" s="48" t="s">
        <v>76</v>
      </c>
      <c r="G1956" s="48" t="s">
        <v>284</v>
      </c>
      <c r="H1956" s="48" t="s">
        <v>95</v>
      </c>
      <c r="I1956" s="48" t="s">
        <v>130</v>
      </c>
      <c r="J1956" s="51"/>
      <c r="K1956" s="51"/>
      <c r="L1956" s="48" t="s">
        <v>80</v>
      </c>
      <c r="M1956" s="48" t="s">
        <v>81</v>
      </c>
      <c r="N1956" s="48" t="s">
        <v>249</v>
      </c>
      <c r="O1956" s="48" t="s">
        <v>250</v>
      </c>
      <c r="P1956" s="48" t="s">
        <v>285</v>
      </c>
      <c r="Q1956" s="48" t="s">
        <v>286</v>
      </c>
      <c r="R1956" s="48" t="s">
        <v>287</v>
      </c>
      <c r="S1956" s="48" t="s">
        <v>288</v>
      </c>
      <c r="T1956" s="48" t="s">
        <v>289</v>
      </c>
      <c r="U1956" s="48" t="s">
        <v>290</v>
      </c>
      <c r="V1956" s="52"/>
    </row>
    <row r="1957" spans="1:22" ht="15" thickBot="1">
      <c r="A1957" s="48" t="s">
        <v>3000</v>
      </c>
      <c r="B1957" s="48" t="s">
        <v>20</v>
      </c>
      <c r="C1957" s="48" t="s">
        <v>74</v>
      </c>
      <c r="D1957" s="49" t="s">
        <v>75</v>
      </c>
      <c r="E1957" s="50">
        <v>0</v>
      </c>
      <c r="F1957" s="48" t="s">
        <v>76</v>
      </c>
      <c r="G1957" s="48" t="s">
        <v>284</v>
      </c>
      <c r="H1957" s="48" t="s">
        <v>301</v>
      </c>
      <c r="I1957" s="48" t="s">
        <v>302</v>
      </c>
      <c r="J1957" s="51"/>
      <c r="K1957" s="51"/>
      <c r="L1957" s="48" t="s">
        <v>80</v>
      </c>
      <c r="M1957" s="48" t="s">
        <v>81</v>
      </c>
      <c r="N1957" s="48" t="s">
        <v>249</v>
      </c>
      <c r="O1957" s="48" t="s">
        <v>250</v>
      </c>
      <c r="P1957" s="48" t="s">
        <v>285</v>
      </c>
      <c r="Q1957" s="48" t="s">
        <v>286</v>
      </c>
      <c r="R1957" s="48" t="s">
        <v>287</v>
      </c>
      <c r="S1957" s="48" t="s">
        <v>288</v>
      </c>
      <c r="T1957" s="48" t="s">
        <v>289</v>
      </c>
      <c r="U1957" s="48" t="s">
        <v>290</v>
      </c>
      <c r="V1957" s="52"/>
    </row>
    <row r="1958" spans="1:22" ht="15" thickBot="1">
      <c r="A1958" s="48" t="s">
        <v>3001</v>
      </c>
      <c r="B1958" s="48" t="s">
        <v>20</v>
      </c>
      <c r="C1958" s="48" t="s">
        <v>74</v>
      </c>
      <c r="D1958" s="49" t="s">
        <v>75</v>
      </c>
      <c r="E1958" s="50">
        <v>0</v>
      </c>
      <c r="F1958" s="48" t="s">
        <v>76</v>
      </c>
      <c r="G1958" s="48" t="s">
        <v>284</v>
      </c>
      <c r="H1958" s="48" t="s">
        <v>125</v>
      </c>
      <c r="I1958" s="48" t="s">
        <v>130</v>
      </c>
      <c r="J1958" s="51"/>
      <c r="K1958" s="51"/>
      <c r="L1958" s="48" t="s">
        <v>80</v>
      </c>
      <c r="M1958" s="48" t="s">
        <v>81</v>
      </c>
      <c r="N1958" s="48" t="s">
        <v>249</v>
      </c>
      <c r="O1958" s="48" t="s">
        <v>250</v>
      </c>
      <c r="P1958" s="48" t="s">
        <v>285</v>
      </c>
      <c r="Q1958" s="48" t="s">
        <v>286</v>
      </c>
      <c r="R1958" s="48" t="s">
        <v>287</v>
      </c>
      <c r="S1958" s="48" t="s">
        <v>288</v>
      </c>
      <c r="T1958" s="48" t="s">
        <v>289</v>
      </c>
      <c r="U1958" s="48" t="s">
        <v>290</v>
      </c>
      <c r="V1958" s="52"/>
    </row>
    <row r="1959" spans="1:22" ht="15" thickBot="1">
      <c r="A1959" s="48" t="s">
        <v>3002</v>
      </c>
      <c r="B1959" s="48" t="s">
        <v>20</v>
      </c>
      <c r="C1959" s="48" t="s">
        <v>74</v>
      </c>
      <c r="D1959" s="49" t="s">
        <v>75</v>
      </c>
      <c r="E1959" s="50">
        <v>0</v>
      </c>
      <c r="F1959" s="48" t="s">
        <v>76</v>
      </c>
      <c r="G1959" s="48" t="s">
        <v>284</v>
      </c>
      <c r="H1959" s="48" t="s">
        <v>125</v>
      </c>
      <c r="I1959" s="48" t="s">
        <v>130</v>
      </c>
      <c r="J1959" s="51"/>
      <c r="K1959" s="51"/>
      <c r="L1959" s="48" t="s">
        <v>80</v>
      </c>
      <c r="M1959" s="48" t="s">
        <v>81</v>
      </c>
      <c r="N1959" s="48" t="s">
        <v>249</v>
      </c>
      <c r="O1959" s="48" t="s">
        <v>250</v>
      </c>
      <c r="P1959" s="48" t="s">
        <v>285</v>
      </c>
      <c r="Q1959" s="48" t="s">
        <v>286</v>
      </c>
      <c r="R1959" s="48" t="s">
        <v>287</v>
      </c>
      <c r="S1959" s="48" t="s">
        <v>288</v>
      </c>
      <c r="T1959" s="48" t="s">
        <v>289</v>
      </c>
      <c r="U1959" s="48" t="s">
        <v>290</v>
      </c>
      <c r="V1959" s="52"/>
    </row>
    <row r="1960" spans="1:22" ht="15" thickBot="1">
      <c r="A1960" s="48" t="s">
        <v>3003</v>
      </c>
      <c r="B1960" s="48" t="s">
        <v>20</v>
      </c>
      <c r="C1960" s="48" t="s">
        <v>74</v>
      </c>
      <c r="D1960" s="49" t="s">
        <v>75</v>
      </c>
      <c r="E1960" s="50">
        <v>0</v>
      </c>
      <c r="F1960" s="48" t="s">
        <v>76</v>
      </c>
      <c r="G1960" s="48" t="s">
        <v>284</v>
      </c>
      <c r="H1960" s="48" t="s">
        <v>125</v>
      </c>
      <c r="I1960" s="48" t="s">
        <v>130</v>
      </c>
      <c r="J1960" s="51"/>
      <c r="K1960" s="51"/>
      <c r="L1960" s="48" t="s">
        <v>80</v>
      </c>
      <c r="M1960" s="48" t="s">
        <v>81</v>
      </c>
      <c r="N1960" s="48" t="s">
        <v>249</v>
      </c>
      <c r="O1960" s="48" t="s">
        <v>250</v>
      </c>
      <c r="P1960" s="48" t="s">
        <v>285</v>
      </c>
      <c r="Q1960" s="48" t="s">
        <v>286</v>
      </c>
      <c r="R1960" s="48" t="s">
        <v>287</v>
      </c>
      <c r="S1960" s="48" t="s">
        <v>288</v>
      </c>
      <c r="T1960" s="48" t="s">
        <v>289</v>
      </c>
      <c r="U1960" s="48" t="s">
        <v>290</v>
      </c>
      <c r="V1960" s="52"/>
    </row>
    <row r="1961" spans="1:22" ht="15" thickBot="1">
      <c r="A1961" s="48" t="s">
        <v>3004</v>
      </c>
      <c r="B1961" s="48" t="s">
        <v>20</v>
      </c>
      <c r="C1961" s="48" t="s">
        <v>74</v>
      </c>
      <c r="D1961" s="49" t="s">
        <v>75</v>
      </c>
      <c r="E1961" s="50">
        <v>0</v>
      </c>
      <c r="F1961" s="48" t="s">
        <v>76</v>
      </c>
      <c r="G1961" s="48" t="s">
        <v>284</v>
      </c>
      <c r="H1961" s="48" t="s">
        <v>125</v>
      </c>
      <c r="I1961" s="48" t="s">
        <v>130</v>
      </c>
      <c r="J1961" s="51"/>
      <c r="K1961" s="51"/>
      <c r="L1961" s="48" t="s">
        <v>80</v>
      </c>
      <c r="M1961" s="48" t="s">
        <v>81</v>
      </c>
      <c r="N1961" s="48" t="s">
        <v>249</v>
      </c>
      <c r="O1961" s="48" t="s">
        <v>250</v>
      </c>
      <c r="P1961" s="48" t="s">
        <v>285</v>
      </c>
      <c r="Q1961" s="48" t="s">
        <v>286</v>
      </c>
      <c r="R1961" s="48" t="s">
        <v>287</v>
      </c>
      <c r="S1961" s="48" t="s">
        <v>288</v>
      </c>
      <c r="T1961" s="48" t="s">
        <v>289</v>
      </c>
      <c r="U1961" s="48" t="s">
        <v>290</v>
      </c>
      <c r="V1961" s="52"/>
    </row>
    <row r="1962" spans="1:22" ht="15" thickBot="1">
      <c r="A1962" s="48" t="s">
        <v>3005</v>
      </c>
      <c r="B1962" s="48" t="s">
        <v>20</v>
      </c>
      <c r="C1962" s="48" t="s">
        <v>74</v>
      </c>
      <c r="D1962" s="49" t="s">
        <v>75</v>
      </c>
      <c r="E1962" s="50">
        <v>0</v>
      </c>
      <c r="F1962" s="48" t="s">
        <v>76</v>
      </c>
      <c r="G1962" s="48" t="s">
        <v>284</v>
      </c>
      <c r="H1962" s="48" t="s">
        <v>125</v>
      </c>
      <c r="I1962" s="48" t="s">
        <v>130</v>
      </c>
      <c r="J1962" s="51"/>
      <c r="K1962" s="51"/>
      <c r="L1962" s="48" t="s">
        <v>80</v>
      </c>
      <c r="M1962" s="48" t="s">
        <v>81</v>
      </c>
      <c r="N1962" s="48" t="s">
        <v>249</v>
      </c>
      <c r="O1962" s="48" t="s">
        <v>250</v>
      </c>
      <c r="P1962" s="48" t="s">
        <v>285</v>
      </c>
      <c r="Q1962" s="48" t="s">
        <v>286</v>
      </c>
      <c r="R1962" s="48" t="s">
        <v>287</v>
      </c>
      <c r="S1962" s="48" t="s">
        <v>288</v>
      </c>
      <c r="T1962" s="48" t="s">
        <v>289</v>
      </c>
      <c r="U1962" s="48" t="s">
        <v>290</v>
      </c>
      <c r="V1962" s="52"/>
    </row>
    <row r="1963" spans="1:22" ht="15" thickBot="1">
      <c r="A1963" s="48" t="s">
        <v>3006</v>
      </c>
      <c r="B1963" s="48" t="s">
        <v>20</v>
      </c>
      <c r="C1963" s="48" t="s">
        <v>74</v>
      </c>
      <c r="D1963" s="49" t="s">
        <v>75</v>
      </c>
      <c r="E1963" s="50">
        <v>0</v>
      </c>
      <c r="F1963" s="48" t="s">
        <v>76</v>
      </c>
      <c r="G1963" s="48" t="s">
        <v>284</v>
      </c>
      <c r="H1963" s="48" t="s">
        <v>125</v>
      </c>
      <c r="I1963" s="48" t="s">
        <v>130</v>
      </c>
      <c r="J1963" s="51"/>
      <c r="K1963" s="51"/>
      <c r="L1963" s="48" t="s">
        <v>80</v>
      </c>
      <c r="M1963" s="48" t="s">
        <v>81</v>
      </c>
      <c r="N1963" s="48" t="s">
        <v>249</v>
      </c>
      <c r="O1963" s="48" t="s">
        <v>250</v>
      </c>
      <c r="P1963" s="48" t="s">
        <v>285</v>
      </c>
      <c r="Q1963" s="48" t="s">
        <v>286</v>
      </c>
      <c r="R1963" s="48" t="s">
        <v>287</v>
      </c>
      <c r="S1963" s="48" t="s">
        <v>288</v>
      </c>
      <c r="T1963" s="48" t="s">
        <v>289</v>
      </c>
      <c r="U1963" s="48" t="s">
        <v>290</v>
      </c>
      <c r="V1963" s="52"/>
    </row>
    <row r="1964" spans="1:22" ht="15" thickBot="1">
      <c r="A1964" s="48" t="s">
        <v>3007</v>
      </c>
      <c r="B1964" s="48" t="s">
        <v>20</v>
      </c>
      <c r="C1964" s="48" t="s">
        <v>74</v>
      </c>
      <c r="D1964" s="49" t="s">
        <v>75</v>
      </c>
      <c r="E1964" s="50">
        <v>0</v>
      </c>
      <c r="F1964" s="48" t="s">
        <v>76</v>
      </c>
      <c r="G1964" s="48" t="s">
        <v>284</v>
      </c>
      <c r="H1964" s="48" t="s">
        <v>125</v>
      </c>
      <c r="I1964" s="48" t="s">
        <v>130</v>
      </c>
      <c r="J1964" s="51"/>
      <c r="K1964" s="51"/>
      <c r="L1964" s="48" t="s">
        <v>80</v>
      </c>
      <c r="M1964" s="48" t="s">
        <v>81</v>
      </c>
      <c r="N1964" s="48" t="s">
        <v>249</v>
      </c>
      <c r="O1964" s="48" t="s">
        <v>250</v>
      </c>
      <c r="P1964" s="48" t="s">
        <v>285</v>
      </c>
      <c r="Q1964" s="48" t="s">
        <v>286</v>
      </c>
      <c r="R1964" s="48" t="s">
        <v>287</v>
      </c>
      <c r="S1964" s="48" t="s">
        <v>288</v>
      </c>
      <c r="T1964" s="48" t="s">
        <v>289</v>
      </c>
      <c r="U1964" s="48" t="s">
        <v>290</v>
      </c>
      <c r="V1964" s="52"/>
    </row>
    <row r="1965" spans="1:22" ht="15" thickBot="1">
      <c r="A1965" s="48" t="s">
        <v>3008</v>
      </c>
      <c r="B1965" s="48" t="s">
        <v>20</v>
      </c>
      <c r="C1965" s="48" t="s">
        <v>74</v>
      </c>
      <c r="D1965" s="49" t="s">
        <v>75</v>
      </c>
      <c r="E1965" s="50">
        <v>0</v>
      </c>
      <c r="F1965" s="48" t="s">
        <v>76</v>
      </c>
      <c r="G1965" s="48" t="s">
        <v>284</v>
      </c>
      <c r="H1965" s="48" t="s">
        <v>125</v>
      </c>
      <c r="I1965" s="48" t="s">
        <v>130</v>
      </c>
      <c r="J1965" s="51"/>
      <c r="K1965" s="51"/>
      <c r="L1965" s="48" t="s">
        <v>80</v>
      </c>
      <c r="M1965" s="48" t="s">
        <v>81</v>
      </c>
      <c r="N1965" s="48" t="s">
        <v>249</v>
      </c>
      <c r="O1965" s="48" t="s">
        <v>250</v>
      </c>
      <c r="P1965" s="48" t="s">
        <v>285</v>
      </c>
      <c r="Q1965" s="48" t="s">
        <v>286</v>
      </c>
      <c r="R1965" s="48" t="s">
        <v>287</v>
      </c>
      <c r="S1965" s="48" t="s">
        <v>288</v>
      </c>
      <c r="T1965" s="48" t="s">
        <v>289</v>
      </c>
      <c r="U1965" s="48" t="s">
        <v>290</v>
      </c>
      <c r="V1965" s="52"/>
    </row>
    <row r="1966" spans="1:22" ht="15" thickBot="1">
      <c r="A1966" s="48" t="s">
        <v>3009</v>
      </c>
      <c r="B1966" s="48" t="s">
        <v>20</v>
      </c>
      <c r="C1966" s="48" t="s">
        <v>74</v>
      </c>
      <c r="D1966" s="49" t="s">
        <v>75</v>
      </c>
      <c r="E1966" s="50">
        <v>0</v>
      </c>
      <c r="F1966" s="48" t="s">
        <v>76</v>
      </c>
      <c r="G1966" s="48" t="s">
        <v>284</v>
      </c>
      <c r="H1966" s="48" t="s">
        <v>125</v>
      </c>
      <c r="I1966" s="48" t="s">
        <v>130</v>
      </c>
      <c r="J1966" s="51"/>
      <c r="K1966" s="51"/>
      <c r="L1966" s="48" t="s">
        <v>80</v>
      </c>
      <c r="M1966" s="48" t="s">
        <v>81</v>
      </c>
      <c r="N1966" s="48" t="s">
        <v>249</v>
      </c>
      <c r="O1966" s="48" t="s">
        <v>250</v>
      </c>
      <c r="P1966" s="48" t="s">
        <v>285</v>
      </c>
      <c r="Q1966" s="48" t="s">
        <v>286</v>
      </c>
      <c r="R1966" s="48" t="s">
        <v>287</v>
      </c>
      <c r="S1966" s="48" t="s">
        <v>288</v>
      </c>
      <c r="T1966" s="48" t="s">
        <v>289</v>
      </c>
      <c r="U1966" s="48" t="s">
        <v>290</v>
      </c>
      <c r="V1966" s="52"/>
    </row>
    <row r="1967" spans="1:22" ht="15" thickBot="1">
      <c r="A1967" s="48" t="s">
        <v>3010</v>
      </c>
      <c r="B1967" s="48" t="s">
        <v>20</v>
      </c>
      <c r="C1967" s="48" t="s">
        <v>74</v>
      </c>
      <c r="D1967" s="49" t="s">
        <v>75</v>
      </c>
      <c r="E1967" s="50">
        <v>0</v>
      </c>
      <c r="F1967" s="48" t="s">
        <v>76</v>
      </c>
      <c r="G1967" s="48" t="s">
        <v>284</v>
      </c>
      <c r="H1967" s="48" t="s">
        <v>125</v>
      </c>
      <c r="I1967" s="48" t="s">
        <v>130</v>
      </c>
      <c r="J1967" s="51"/>
      <c r="K1967" s="51"/>
      <c r="L1967" s="48" t="s">
        <v>80</v>
      </c>
      <c r="M1967" s="48" t="s">
        <v>81</v>
      </c>
      <c r="N1967" s="48" t="s">
        <v>249</v>
      </c>
      <c r="O1967" s="48" t="s">
        <v>250</v>
      </c>
      <c r="P1967" s="48" t="s">
        <v>285</v>
      </c>
      <c r="Q1967" s="48" t="s">
        <v>286</v>
      </c>
      <c r="R1967" s="48" t="s">
        <v>287</v>
      </c>
      <c r="S1967" s="48" t="s">
        <v>288</v>
      </c>
      <c r="T1967" s="48" t="s">
        <v>289</v>
      </c>
      <c r="U1967" s="48" t="s">
        <v>290</v>
      </c>
      <c r="V1967" s="52"/>
    </row>
    <row r="1968" spans="1:22" ht="15" thickBot="1">
      <c r="A1968" s="48" t="s">
        <v>3011</v>
      </c>
      <c r="B1968" s="48" t="s">
        <v>20</v>
      </c>
      <c r="C1968" s="48" t="s">
        <v>74</v>
      </c>
      <c r="D1968" s="49" t="s">
        <v>75</v>
      </c>
      <c r="E1968" s="50">
        <v>0</v>
      </c>
      <c r="F1968" s="48" t="s">
        <v>76</v>
      </c>
      <c r="G1968" s="48" t="s">
        <v>284</v>
      </c>
      <c r="H1968" s="48" t="s">
        <v>125</v>
      </c>
      <c r="I1968" s="48" t="s">
        <v>130</v>
      </c>
      <c r="J1968" s="51"/>
      <c r="K1968" s="51"/>
      <c r="L1968" s="48" t="s">
        <v>80</v>
      </c>
      <c r="M1968" s="48" t="s">
        <v>81</v>
      </c>
      <c r="N1968" s="48" t="s">
        <v>249</v>
      </c>
      <c r="O1968" s="48" t="s">
        <v>250</v>
      </c>
      <c r="P1968" s="48" t="s">
        <v>285</v>
      </c>
      <c r="Q1968" s="48" t="s">
        <v>286</v>
      </c>
      <c r="R1968" s="48" t="s">
        <v>287</v>
      </c>
      <c r="S1968" s="48" t="s">
        <v>288</v>
      </c>
      <c r="T1968" s="48" t="s">
        <v>289</v>
      </c>
      <c r="U1968" s="48" t="s">
        <v>290</v>
      </c>
      <c r="V1968" s="52"/>
    </row>
    <row r="1969" spans="1:22" ht="15" thickBot="1">
      <c r="A1969" s="48" t="s">
        <v>3012</v>
      </c>
      <c r="B1969" s="48" t="s">
        <v>20</v>
      </c>
      <c r="C1969" s="48" t="s">
        <v>74</v>
      </c>
      <c r="D1969" s="49" t="s">
        <v>75</v>
      </c>
      <c r="E1969" s="50">
        <v>0</v>
      </c>
      <c r="F1969" s="48" t="s">
        <v>76</v>
      </c>
      <c r="G1969" s="48" t="s">
        <v>284</v>
      </c>
      <c r="H1969" s="48" t="s">
        <v>125</v>
      </c>
      <c r="I1969" s="48" t="s">
        <v>130</v>
      </c>
      <c r="J1969" s="51"/>
      <c r="K1969" s="51"/>
      <c r="L1969" s="48" t="s">
        <v>80</v>
      </c>
      <c r="M1969" s="48" t="s">
        <v>81</v>
      </c>
      <c r="N1969" s="48" t="s">
        <v>249</v>
      </c>
      <c r="O1969" s="48" t="s">
        <v>250</v>
      </c>
      <c r="P1969" s="48" t="s">
        <v>285</v>
      </c>
      <c r="Q1969" s="48" t="s">
        <v>286</v>
      </c>
      <c r="R1969" s="48" t="s">
        <v>287</v>
      </c>
      <c r="S1969" s="48" t="s">
        <v>288</v>
      </c>
      <c r="T1969" s="48" t="s">
        <v>289</v>
      </c>
      <c r="U1969" s="48" t="s">
        <v>290</v>
      </c>
      <c r="V1969" s="52"/>
    </row>
    <row r="1970" spans="1:22" ht="15" thickBot="1">
      <c r="A1970" s="48" t="s">
        <v>3013</v>
      </c>
      <c r="B1970" s="48" t="s">
        <v>20</v>
      </c>
      <c r="C1970" s="48" t="s">
        <v>74</v>
      </c>
      <c r="D1970" s="49" t="s">
        <v>75</v>
      </c>
      <c r="E1970" s="50">
        <v>0</v>
      </c>
      <c r="F1970" s="48" t="s">
        <v>76</v>
      </c>
      <c r="G1970" s="48" t="s">
        <v>284</v>
      </c>
      <c r="H1970" s="48" t="s">
        <v>125</v>
      </c>
      <c r="I1970" s="48" t="s">
        <v>130</v>
      </c>
      <c r="J1970" s="51"/>
      <c r="K1970" s="51"/>
      <c r="L1970" s="48" t="s">
        <v>80</v>
      </c>
      <c r="M1970" s="48" t="s">
        <v>81</v>
      </c>
      <c r="N1970" s="48" t="s">
        <v>249</v>
      </c>
      <c r="O1970" s="48" t="s">
        <v>250</v>
      </c>
      <c r="P1970" s="48" t="s">
        <v>285</v>
      </c>
      <c r="Q1970" s="48" t="s">
        <v>286</v>
      </c>
      <c r="R1970" s="48" t="s">
        <v>287</v>
      </c>
      <c r="S1970" s="48" t="s">
        <v>288</v>
      </c>
      <c r="T1970" s="48" t="s">
        <v>289</v>
      </c>
      <c r="U1970" s="48" t="s">
        <v>290</v>
      </c>
      <c r="V1970" s="52"/>
    </row>
    <row r="1971" spans="1:22" ht="15" thickBot="1">
      <c r="A1971" s="48" t="s">
        <v>3014</v>
      </c>
      <c r="B1971" s="48" t="s">
        <v>20</v>
      </c>
      <c r="C1971" s="48" t="s">
        <v>74</v>
      </c>
      <c r="D1971" s="49" t="s">
        <v>75</v>
      </c>
      <c r="E1971" s="50">
        <v>0</v>
      </c>
      <c r="F1971" s="48" t="s">
        <v>76</v>
      </c>
      <c r="G1971" s="48" t="s">
        <v>284</v>
      </c>
      <c r="H1971" s="48" t="s">
        <v>125</v>
      </c>
      <c r="I1971" s="48" t="s">
        <v>130</v>
      </c>
      <c r="J1971" s="51"/>
      <c r="K1971" s="51"/>
      <c r="L1971" s="48" t="s">
        <v>80</v>
      </c>
      <c r="M1971" s="48" t="s">
        <v>81</v>
      </c>
      <c r="N1971" s="48" t="s">
        <v>249</v>
      </c>
      <c r="O1971" s="48" t="s">
        <v>250</v>
      </c>
      <c r="P1971" s="48" t="s">
        <v>285</v>
      </c>
      <c r="Q1971" s="48" t="s">
        <v>286</v>
      </c>
      <c r="R1971" s="48" t="s">
        <v>287</v>
      </c>
      <c r="S1971" s="48" t="s">
        <v>288</v>
      </c>
      <c r="T1971" s="48" t="s">
        <v>289</v>
      </c>
      <c r="U1971" s="48" t="s">
        <v>290</v>
      </c>
      <c r="V1971" s="52"/>
    </row>
    <row r="1972" spans="1:22" ht="15" thickBot="1">
      <c r="A1972" s="48" t="s">
        <v>3015</v>
      </c>
      <c r="B1972" s="48" t="s">
        <v>20</v>
      </c>
      <c r="C1972" s="48" t="s">
        <v>74</v>
      </c>
      <c r="D1972" s="49" t="s">
        <v>75</v>
      </c>
      <c r="E1972" s="50">
        <v>0</v>
      </c>
      <c r="F1972" s="48" t="s">
        <v>76</v>
      </c>
      <c r="G1972" s="48" t="s">
        <v>284</v>
      </c>
      <c r="H1972" s="48" t="s">
        <v>301</v>
      </c>
      <c r="I1972" s="48" t="s">
        <v>302</v>
      </c>
      <c r="J1972" s="51"/>
      <c r="K1972" s="51"/>
      <c r="L1972" s="48" t="s">
        <v>80</v>
      </c>
      <c r="M1972" s="48" t="s">
        <v>81</v>
      </c>
      <c r="N1972" s="48" t="s">
        <v>249</v>
      </c>
      <c r="O1972" s="48" t="s">
        <v>250</v>
      </c>
      <c r="P1972" s="48" t="s">
        <v>285</v>
      </c>
      <c r="Q1972" s="48" t="s">
        <v>286</v>
      </c>
      <c r="R1972" s="48" t="s">
        <v>287</v>
      </c>
      <c r="S1972" s="48" t="s">
        <v>288</v>
      </c>
      <c r="T1972" s="48" t="s">
        <v>289</v>
      </c>
      <c r="U1972" s="48" t="s">
        <v>290</v>
      </c>
      <c r="V1972" s="52"/>
    </row>
    <row r="1973" spans="1:22" ht="15" thickBot="1">
      <c r="A1973" s="48" t="s">
        <v>3016</v>
      </c>
      <c r="B1973" s="48" t="s">
        <v>20</v>
      </c>
      <c r="C1973" s="48" t="s">
        <v>74</v>
      </c>
      <c r="D1973" s="49" t="s">
        <v>75</v>
      </c>
      <c r="E1973" s="50">
        <v>0</v>
      </c>
      <c r="F1973" s="48" t="s">
        <v>76</v>
      </c>
      <c r="G1973" s="48" t="s">
        <v>284</v>
      </c>
      <c r="H1973" s="48" t="s">
        <v>125</v>
      </c>
      <c r="I1973" s="48" t="s">
        <v>130</v>
      </c>
      <c r="J1973" s="51"/>
      <c r="K1973" s="51"/>
      <c r="L1973" s="48" t="s">
        <v>80</v>
      </c>
      <c r="M1973" s="48" t="s">
        <v>81</v>
      </c>
      <c r="N1973" s="48" t="s">
        <v>249</v>
      </c>
      <c r="O1973" s="48" t="s">
        <v>250</v>
      </c>
      <c r="P1973" s="48" t="s">
        <v>285</v>
      </c>
      <c r="Q1973" s="48" t="s">
        <v>286</v>
      </c>
      <c r="R1973" s="48" t="s">
        <v>287</v>
      </c>
      <c r="S1973" s="48" t="s">
        <v>288</v>
      </c>
      <c r="T1973" s="48" t="s">
        <v>289</v>
      </c>
      <c r="U1973" s="48" t="s">
        <v>290</v>
      </c>
      <c r="V1973" s="52"/>
    </row>
    <row r="1974" spans="1:22" ht="15" thickBot="1">
      <c r="A1974" s="48" t="s">
        <v>3017</v>
      </c>
      <c r="B1974" s="48" t="s">
        <v>20</v>
      </c>
      <c r="C1974" s="48" t="s">
        <v>74</v>
      </c>
      <c r="D1974" s="49" t="s">
        <v>75</v>
      </c>
      <c r="E1974" s="50">
        <v>0</v>
      </c>
      <c r="F1974" s="48" t="s">
        <v>76</v>
      </c>
      <c r="G1974" s="48" t="s">
        <v>284</v>
      </c>
      <c r="H1974" s="48" t="s">
        <v>125</v>
      </c>
      <c r="I1974" s="48" t="s">
        <v>130</v>
      </c>
      <c r="J1974" s="51"/>
      <c r="K1974" s="51"/>
      <c r="L1974" s="48" t="s">
        <v>80</v>
      </c>
      <c r="M1974" s="48" t="s">
        <v>81</v>
      </c>
      <c r="N1974" s="48" t="s">
        <v>249</v>
      </c>
      <c r="O1974" s="48" t="s">
        <v>250</v>
      </c>
      <c r="P1974" s="48" t="s">
        <v>285</v>
      </c>
      <c r="Q1974" s="48" t="s">
        <v>286</v>
      </c>
      <c r="R1974" s="48" t="s">
        <v>287</v>
      </c>
      <c r="S1974" s="48" t="s">
        <v>288</v>
      </c>
      <c r="T1974" s="48" t="s">
        <v>289</v>
      </c>
      <c r="U1974" s="48" t="s">
        <v>290</v>
      </c>
      <c r="V1974" s="52"/>
    </row>
    <row r="1975" spans="1:22" ht="15" thickBot="1">
      <c r="A1975" s="48" t="s">
        <v>3018</v>
      </c>
      <c r="B1975" s="48" t="s">
        <v>20</v>
      </c>
      <c r="C1975" s="48" t="s">
        <v>74</v>
      </c>
      <c r="D1975" s="49" t="s">
        <v>75</v>
      </c>
      <c r="E1975" s="50">
        <v>0</v>
      </c>
      <c r="F1975" s="48" t="s">
        <v>76</v>
      </c>
      <c r="G1975" s="48" t="s">
        <v>284</v>
      </c>
      <c r="H1975" s="48" t="s">
        <v>125</v>
      </c>
      <c r="I1975" s="48" t="s">
        <v>130</v>
      </c>
      <c r="J1975" s="51"/>
      <c r="K1975" s="51"/>
      <c r="L1975" s="48" t="s">
        <v>80</v>
      </c>
      <c r="M1975" s="48" t="s">
        <v>81</v>
      </c>
      <c r="N1975" s="48" t="s">
        <v>249</v>
      </c>
      <c r="O1975" s="48" t="s">
        <v>250</v>
      </c>
      <c r="P1975" s="48" t="s">
        <v>285</v>
      </c>
      <c r="Q1975" s="48" t="s">
        <v>286</v>
      </c>
      <c r="R1975" s="48" t="s">
        <v>287</v>
      </c>
      <c r="S1975" s="48" t="s">
        <v>288</v>
      </c>
      <c r="T1975" s="48" t="s">
        <v>289</v>
      </c>
      <c r="U1975" s="48" t="s">
        <v>290</v>
      </c>
      <c r="V1975" s="52"/>
    </row>
    <row r="1976" spans="1:22" ht="15" thickBot="1">
      <c r="A1976" s="48" t="s">
        <v>3019</v>
      </c>
      <c r="B1976" s="48" t="s">
        <v>20</v>
      </c>
      <c r="C1976" s="48" t="s">
        <v>74</v>
      </c>
      <c r="D1976" s="49" t="s">
        <v>75</v>
      </c>
      <c r="E1976" s="50">
        <v>0</v>
      </c>
      <c r="F1976" s="48" t="s">
        <v>76</v>
      </c>
      <c r="G1976" s="48" t="s">
        <v>284</v>
      </c>
      <c r="H1976" s="48" t="s">
        <v>125</v>
      </c>
      <c r="I1976" s="48" t="s">
        <v>130</v>
      </c>
      <c r="J1976" s="51"/>
      <c r="K1976" s="51"/>
      <c r="L1976" s="48" t="s">
        <v>80</v>
      </c>
      <c r="M1976" s="48" t="s">
        <v>81</v>
      </c>
      <c r="N1976" s="48" t="s">
        <v>249</v>
      </c>
      <c r="O1976" s="48" t="s">
        <v>250</v>
      </c>
      <c r="P1976" s="48" t="s">
        <v>285</v>
      </c>
      <c r="Q1976" s="48" t="s">
        <v>286</v>
      </c>
      <c r="R1976" s="48" t="s">
        <v>287</v>
      </c>
      <c r="S1976" s="48" t="s">
        <v>288</v>
      </c>
      <c r="T1976" s="48" t="s">
        <v>289</v>
      </c>
      <c r="U1976" s="48" t="s">
        <v>290</v>
      </c>
      <c r="V1976" s="52"/>
    </row>
    <row r="1977" spans="1:22" ht="15" thickBot="1">
      <c r="A1977" s="48" t="s">
        <v>3020</v>
      </c>
      <c r="B1977" s="48" t="s">
        <v>20</v>
      </c>
      <c r="C1977" s="48" t="s">
        <v>74</v>
      </c>
      <c r="D1977" s="49" t="s">
        <v>75</v>
      </c>
      <c r="E1977" s="50">
        <v>0</v>
      </c>
      <c r="F1977" s="48" t="s">
        <v>76</v>
      </c>
      <c r="G1977" s="48" t="s">
        <v>284</v>
      </c>
      <c r="H1977" s="48" t="s">
        <v>125</v>
      </c>
      <c r="I1977" s="48" t="s">
        <v>130</v>
      </c>
      <c r="J1977" s="51"/>
      <c r="K1977" s="51"/>
      <c r="L1977" s="48" t="s">
        <v>80</v>
      </c>
      <c r="M1977" s="48" t="s">
        <v>81</v>
      </c>
      <c r="N1977" s="48" t="s">
        <v>249</v>
      </c>
      <c r="O1977" s="48" t="s">
        <v>250</v>
      </c>
      <c r="P1977" s="48" t="s">
        <v>285</v>
      </c>
      <c r="Q1977" s="48" t="s">
        <v>286</v>
      </c>
      <c r="R1977" s="48" t="s">
        <v>287</v>
      </c>
      <c r="S1977" s="48" t="s">
        <v>288</v>
      </c>
      <c r="T1977" s="48" t="s">
        <v>289</v>
      </c>
      <c r="U1977" s="48" t="s">
        <v>290</v>
      </c>
      <c r="V1977" s="52"/>
    </row>
    <row r="1978" spans="1:22" ht="15" thickBot="1">
      <c r="A1978" s="48" t="s">
        <v>3021</v>
      </c>
      <c r="B1978" s="48" t="s">
        <v>20</v>
      </c>
      <c r="C1978" s="48" t="s">
        <v>74</v>
      </c>
      <c r="D1978" s="49" t="s">
        <v>75</v>
      </c>
      <c r="E1978" s="50">
        <v>0</v>
      </c>
      <c r="F1978" s="48" t="s">
        <v>76</v>
      </c>
      <c r="G1978" s="48" t="s">
        <v>284</v>
      </c>
      <c r="H1978" s="48" t="s">
        <v>125</v>
      </c>
      <c r="I1978" s="48" t="s">
        <v>130</v>
      </c>
      <c r="J1978" s="51"/>
      <c r="K1978" s="51"/>
      <c r="L1978" s="48" t="s">
        <v>80</v>
      </c>
      <c r="M1978" s="48" t="s">
        <v>81</v>
      </c>
      <c r="N1978" s="48" t="s">
        <v>249</v>
      </c>
      <c r="O1978" s="48" t="s">
        <v>250</v>
      </c>
      <c r="P1978" s="48" t="s">
        <v>285</v>
      </c>
      <c r="Q1978" s="48" t="s">
        <v>286</v>
      </c>
      <c r="R1978" s="48" t="s">
        <v>287</v>
      </c>
      <c r="S1978" s="48" t="s">
        <v>288</v>
      </c>
      <c r="T1978" s="48" t="s">
        <v>289</v>
      </c>
      <c r="U1978" s="48" t="s">
        <v>290</v>
      </c>
      <c r="V1978" s="52"/>
    </row>
    <row r="1979" spans="1:22" ht="15" thickBot="1">
      <c r="A1979" s="48" t="s">
        <v>3022</v>
      </c>
      <c r="B1979" s="48" t="s">
        <v>20</v>
      </c>
      <c r="C1979" s="48" t="s">
        <v>74</v>
      </c>
      <c r="D1979" s="49" t="s">
        <v>75</v>
      </c>
      <c r="E1979" s="50">
        <v>0</v>
      </c>
      <c r="F1979" s="48" t="s">
        <v>76</v>
      </c>
      <c r="G1979" s="48" t="s">
        <v>284</v>
      </c>
      <c r="H1979" s="48" t="s">
        <v>301</v>
      </c>
      <c r="I1979" s="48" t="s">
        <v>302</v>
      </c>
      <c r="J1979" s="51"/>
      <c r="K1979" s="51"/>
      <c r="L1979" s="48" t="s">
        <v>80</v>
      </c>
      <c r="M1979" s="48" t="s">
        <v>81</v>
      </c>
      <c r="N1979" s="48" t="s">
        <v>249</v>
      </c>
      <c r="O1979" s="48" t="s">
        <v>250</v>
      </c>
      <c r="P1979" s="48" t="s">
        <v>285</v>
      </c>
      <c r="Q1979" s="48" t="s">
        <v>286</v>
      </c>
      <c r="R1979" s="48" t="s">
        <v>287</v>
      </c>
      <c r="S1979" s="48" t="s">
        <v>288</v>
      </c>
      <c r="T1979" s="48" t="s">
        <v>289</v>
      </c>
      <c r="U1979" s="48" t="s">
        <v>290</v>
      </c>
      <c r="V1979" s="52"/>
    </row>
    <row r="1980" spans="1:22" ht="15" thickBot="1">
      <c r="A1980" s="48" t="s">
        <v>3023</v>
      </c>
      <c r="B1980" s="48" t="s">
        <v>20</v>
      </c>
      <c r="C1980" s="48" t="s">
        <v>74</v>
      </c>
      <c r="D1980" s="49" t="s">
        <v>75</v>
      </c>
      <c r="E1980" s="50">
        <v>0</v>
      </c>
      <c r="F1980" s="48" t="s">
        <v>76</v>
      </c>
      <c r="G1980" s="48" t="s">
        <v>284</v>
      </c>
      <c r="H1980" s="48" t="s">
        <v>301</v>
      </c>
      <c r="I1980" s="48" t="s">
        <v>302</v>
      </c>
      <c r="J1980" s="51"/>
      <c r="K1980" s="51"/>
      <c r="L1980" s="48" t="s">
        <v>80</v>
      </c>
      <c r="M1980" s="48" t="s">
        <v>81</v>
      </c>
      <c r="N1980" s="48" t="s">
        <v>249</v>
      </c>
      <c r="O1980" s="48" t="s">
        <v>250</v>
      </c>
      <c r="P1980" s="48" t="s">
        <v>285</v>
      </c>
      <c r="Q1980" s="48" t="s">
        <v>286</v>
      </c>
      <c r="R1980" s="48" t="s">
        <v>287</v>
      </c>
      <c r="S1980" s="48" t="s">
        <v>288</v>
      </c>
      <c r="T1980" s="48" t="s">
        <v>289</v>
      </c>
      <c r="U1980" s="48" t="s">
        <v>290</v>
      </c>
      <c r="V1980" s="52"/>
    </row>
    <row r="1981" spans="1:22" ht="15" thickBot="1">
      <c r="A1981" s="48" t="s">
        <v>3024</v>
      </c>
      <c r="B1981" s="48" t="s">
        <v>20</v>
      </c>
      <c r="C1981" s="48" t="s">
        <v>74</v>
      </c>
      <c r="D1981" s="49" t="s">
        <v>75</v>
      </c>
      <c r="E1981" s="50">
        <v>0</v>
      </c>
      <c r="F1981" s="48" t="s">
        <v>76</v>
      </c>
      <c r="G1981" s="48" t="s">
        <v>284</v>
      </c>
      <c r="H1981" s="48" t="s">
        <v>301</v>
      </c>
      <c r="I1981" s="48" t="s">
        <v>302</v>
      </c>
      <c r="J1981" s="51"/>
      <c r="K1981" s="51"/>
      <c r="L1981" s="48" t="s">
        <v>80</v>
      </c>
      <c r="M1981" s="48" t="s">
        <v>81</v>
      </c>
      <c r="N1981" s="48" t="s">
        <v>249</v>
      </c>
      <c r="O1981" s="48" t="s">
        <v>250</v>
      </c>
      <c r="P1981" s="48" t="s">
        <v>285</v>
      </c>
      <c r="Q1981" s="48" t="s">
        <v>286</v>
      </c>
      <c r="R1981" s="48" t="s">
        <v>287</v>
      </c>
      <c r="S1981" s="48" t="s">
        <v>288</v>
      </c>
      <c r="T1981" s="48" t="s">
        <v>289</v>
      </c>
      <c r="U1981" s="48" t="s">
        <v>290</v>
      </c>
      <c r="V1981" s="52"/>
    </row>
    <row r="1982" spans="1:22" ht="15" thickBot="1">
      <c r="A1982" s="48" t="s">
        <v>3025</v>
      </c>
      <c r="B1982" s="48" t="s">
        <v>20</v>
      </c>
      <c r="C1982" s="48" t="s">
        <v>74</v>
      </c>
      <c r="D1982" s="49" t="s">
        <v>75</v>
      </c>
      <c r="E1982" s="50">
        <v>0</v>
      </c>
      <c r="F1982" s="48" t="s">
        <v>76</v>
      </c>
      <c r="G1982" s="48" t="s">
        <v>284</v>
      </c>
      <c r="H1982" s="48" t="s">
        <v>125</v>
      </c>
      <c r="I1982" s="48" t="s">
        <v>130</v>
      </c>
      <c r="J1982" s="51"/>
      <c r="K1982" s="51"/>
      <c r="L1982" s="48" t="s">
        <v>80</v>
      </c>
      <c r="M1982" s="48" t="s">
        <v>81</v>
      </c>
      <c r="N1982" s="48" t="s">
        <v>249</v>
      </c>
      <c r="O1982" s="48" t="s">
        <v>250</v>
      </c>
      <c r="P1982" s="48" t="s">
        <v>285</v>
      </c>
      <c r="Q1982" s="48" t="s">
        <v>286</v>
      </c>
      <c r="R1982" s="48" t="s">
        <v>287</v>
      </c>
      <c r="S1982" s="48" t="s">
        <v>288</v>
      </c>
      <c r="T1982" s="48" t="s">
        <v>289</v>
      </c>
      <c r="U1982" s="48" t="s">
        <v>290</v>
      </c>
      <c r="V1982" s="52"/>
    </row>
    <row r="1983" spans="1:22" ht="15" thickBot="1">
      <c r="A1983" s="48" t="s">
        <v>3026</v>
      </c>
      <c r="B1983" s="48" t="s">
        <v>20</v>
      </c>
      <c r="C1983" s="48" t="s">
        <v>74</v>
      </c>
      <c r="D1983" s="49" t="s">
        <v>75</v>
      </c>
      <c r="E1983" s="50">
        <v>0</v>
      </c>
      <c r="F1983" s="48" t="s">
        <v>76</v>
      </c>
      <c r="G1983" s="48" t="s">
        <v>284</v>
      </c>
      <c r="H1983" s="48" t="s">
        <v>125</v>
      </c>
      <c r="I1983" s="48" t="s">
        <v>130</v>
      </c>
      <c r="J1983" s="51"/>
      <c r="K1983" s="51"/>
      <c r="L1983" s="48" t="s">
        <v>80</v>
      </c>
      <c r="M1983" s="48" t="s">
        <v>81</v>
      </c>
      <c r="N1983" s="48" t="s">
        <v>249</v>
      </c>
      <c r="O1983" s="48" t="s">
        <v>250</v>
      </c>
      <c r="P1983" s="48" t="s">
        <v>285</v>
      </c>
      <c r="Q1983" s="48" t="s">
        <v>286</v>
      </c>
      <c r="R1983" s="48" t="s">
        <v>287</v>
      </c>
      <c r="S1983" s="48" t="s">
        <v>288</v>
      </c>
      <c r="T1983" s="48" t="s">
        <v>289</v>
      </c>
      <c r="U1983" s="48" t="s">
        <v>290</v>
      </c>
      <c r="V1983" s="52"/>
    </row>
    <row r="1984" spans="1:22" ht="15" thickBot="1">
      <c r="A1984" s="48" t="s">
        <v>3027</v>
      </c>
      <c r="B1984" s="48" t="s">
        <v>20</v>
      </c>
      <c r="C1984" s="48" t="s">
        <v>74</v>
      </c>
      <c r="D1984" s="49" t="s">
        <v>75</v>
      </c>
      <c r="E1984" s="50">
        <v>0</v>
      </c>
      <c r="F1984" s="48" t="s">
        <v>76</v>
      </c>
      <c r="G1984" s="48" t="s">
        <v>284</v>
      </c>
      <c r="H1984" s="48" t="s">
        <v>150</v>
      </c>
      <c r="I1984" s="48" t="s">
        <v>302</v>
      </c>
      <c r="J1984" s="51"/>
      <c r="K1984" s="51"/>
      <c r="L1984" s="48" t="s">
        <v>80</v>
      </c>
      <c r="M1984" s="48" t="s">
        <v>81</v>
      </c>
      <c r="N1984" s="48" t="s">
        <v>249</v>
      </c>
      <c r="O1984" s="48" t="s">
        <v>250</v>
      </c>
      <c r="P1984" s="48" t="s">
        <v>285</v>
      </c>
      <c r="Q1984" s="48" t="s">
        <v>286</v>
      </c>
      <c r="R1984" s="48" t="s">
        <v>287</v>
      </c>
      <c r="S1984" s="48" t="s">
        <v>288</v>
      </c>
      <c r="T1984" s="48" t="s">
        <v>289</v>
      </c>
      <c r="U1984" s="48" t="s">
        <v>290</v>
      </c>
      <c r="V1984" s="52"/>
    </row>
    <row r="1985" spans="1:22" ht="15" thickBot="1">
      <c r="A1985" s="48" t="s">
        <v>3028</v>
      </c>
      <c r="B1985" s="48" t="s">
        <v>20</v>
      </c>
      <c r="C1985" s="48" t="s">
        <v>74</v>
      </c>
      <c r="D1985" s="49" t="s">
        <v>75</v>
      </c>
      <c r="E1985" s="50">
        <v>0</v>
      </c>
      <c r="F1985" s="48" t="s">
        <v>76</v>
      </c>
      <c r="G1985" s="48" t="s">
        <v>284</v>
      </c>
      <c r="H1985" s="48" t="s">
        <v>125</v>
      </c>
      <c r="I1985" s="48" t="s">
        <v>130</v>
      </c>
      <c r="J1985" s="51"/>
      <c r="K1985" s="51"/>
      <c r="L1985" s="48" t="s">
        <v>80</v>
      </c>
      <c r="M1985" s="48" t="s">
        <v>81</v>
      </c>
      <c r="N1985" s="48" t="s">
        <v>249</v>
      </c>
      <c r="O1985" s="48" t="s">
        <v>250</v>
      </c>
      <c r="P1985" s="48" t="s">
        <v>285</v>
      </c>
      <c r="Q1985" s="48" t="s">
        <v>286</v>
      </c>
      <c r="R1985" s="48" t="s">
        <v>287</v>
      </c>
      <c r="S1985" s="48" t="s">
        <v>288</v>
      </c>
      <c r="T1985" s="48" t="s">
        <v>289</v>
      </c>
      <c r="U1985" s="48" t="s">
        <v>290</v>
      </c>
      <c r="V1985" s="52"/>
    </row>
    <row r="1986" spans="1:22" ht="15" thickBot="1">
      <c r="A1986" s="48" t="s">
        <v>3029</v>
      </c>
      <c r="B1986" s="48" t="s">
        <v>20</v>
      </c>
      <c r="C1986" s="48" t="s">
        <v>74</v>
      </c>
      <c r="D1986" s="49" t="s">
        <v>75</v>
      </c>
      <c r="E1986" s="50">
        <v>0</v>
      </c>
      <c r="F1986" s="48" t="s">
        <v>76</v>
      </c>
      <c r="G1986" s="48" t="s">
        <v>284</v>
      </c>
      <c r="H1986" s="48" t="s">
        <v>125</v>
      </c>
      <c r="I1986" s="48" t="s">
        <v>130</v>
      </c>
      <c r="J1986" s="51"/>
      <c r="K1986" s="51"/>
      <c r="L1986" s="48" t="s">
        <v>80</v>
      </c>
      <c r="M1986" s="48" t="s">
        <v>81</v>
      </c>
      <c r="N1986" s="48" t="s">
        <v>249</v>
      </c>
      <c r="O1986" s="48" t="s">
        <v>250</v>
      </c>
      <c r="P1986" s="48" t="s">
        <v>285</v>
      </c>
      <c r="Q1986" s="48" t="s">
        <v>286</v>
      </c>
      <c r="R1986" s="48" t="s">
        <v>287</v>
      </c>
      <c r="S1986" s="48" t="s">
        <v>288</v>
      </c>
      <c r="T1986" s="48" t="s">
        <v>289</v>
      </c>
      <c r="U1986" s="48" t="s">
        <v>290</v>
      </c>
      <c r="V1986" s="52"/>
    </row>
    <row r="1987" spans="1:22" ht="15" thickBot="1">
      <c r="A1987" s="48" t="s">
        <v>3030</v>
      </c>
      <c r="B1987" s="48" t="s">
        <v>20</v>
      </c>
      <c r="C1987" s="48" t="s">
        <v>74</v>
      </c>
      <c r="D1987" s="49" t="s">
        <v>75</v>
      </c>
      <c r="E1987" s="50">
        <v>0</v>
      </c>
      <c r="F1987" s="48" t="s">
        <v>76</v>
      </c>
      <c r="G1987" s="48" t="s">
        <v>284</v>
      </c>
      <c r="H1987" s="48" t="s">
        <v>125</v>
      </c>
      <c r="I1987" s="48" t="s">
        <v>130</v>
      </c>
      <c r="J1987" s="51"/>
      <c r="K1987" s="51"/>
      <c r="L1987" s="48" t="s">
        <v>80</v>
      </c>
      <c r="M1987" s="48" t="s">
        <v>81</v>
      </c>
      <c r="N1987" s="48" t="s">
        <v>249</v>
      </c>
      <c r="O1987" s="48" t="s">
        <v>250</v>
      </c>
      <c r="P1987" s="48" t="s">
        <v>285</v>
      </c>
      <c r="Q1987" s="48" t="s">
        <v>286</v>
      </c>
      <c r="R1987" s="48" t="s">
        <v>287</v>
      </c>
      <c r="S1987" s="48" t="s">
        <v>288</v>
      </c>
      <c r="T1987" s="48" t="s">
        <v>289</v>
      </c>
      <c r="U1987" s="48" t="s">
        <v>290</v>
      </c>
      <c r="V1987" s="52"/>
    </row>
    <row r="1988" spans="1:22" ht="15" thickBot="1">
      <c r="A1988" s="48" t="s">
        <v>3031</v>
      </c>
      <c r="B1988" s="48" t="s">
        <v>20</v>
      </c>
      <c r="C1988" s="48" t="s">
        <v>74</v>
      </c>
      <c r="D1988" s="49" t="s">
        <v>75</v>
      </c>
      <c r="E1988" s="50">
        <v>0</v>
      </c>
      <c r="F1988" s="48" t="s">
        <v>76</v>
      </c>
      <c r="G1988" s="48" t="s">
        <v>284</v>
      </c>
      <c r="H1988" s="48" t="s">
        <v>125</v>
      </c>
      <c r="I1988" s="48" t="s">
        <v>130</v>
      </c>
      <c r="J1988" s="51"/>
      <c r="K1988" s="51"/>
      <c r="L1988" s="48" t="s">
        <v>80</v>
      </c>
      <c r="M1988" s="48" t="s">
        <v>81</v>
      </c>
      <c r="N1988" s="48" t="s">
        <v>249</v>
      </c>
      <c r="O1988" s="48" t="s">
        <v>250</v>
      </c>
      <c r="P1988" s="48" t="s">
        <v>285</v>
      </c>
      <c r="Q1988" s="48" t="s">
        <v>286</v>
      </c>
      <c r="R1988" s="48" t="s">
        <v>287</v>
      </c>
      <c r="S1988" s="48" t="s">
        <v>288</v>
      </c>
      <c r="T1988" s="48" t="s">
        <v>289</v>
      </c>
      <c r="U1988" s="48" t="s">
        <v>290</v>
      </c>
      <c r="V1988" s="52"/>
    </row>
    <row r="1989" spans="1:22" ht="15" thickBot="1">
      <c r="A1989" s="48" t="s">
        <v>3032</v>
      </c>
      <c r="B1989" s="48" t="s">
        <v>20</v>
      </c>
      <c r="C1989" s="48" t="s">
        <v>74</v>
      </c>
      <c r="D1989" s="49" t="s">
        <v>75</v>
      </c>
      <c r="E1989" s="50">
        <v>0</v>
      </c>
      <c r="F1989" s="48" t="s">
        <v>76</v>
      </c>
      <c r="G1989" s="48" t="s">
        <v>284</v>
      </c>
      <c r="H1989" s="48" t="s">
        <v>125</v>
      </c>
      <c r="I1989" s="48" t="s">
        <v>130</v>
      </c>
      <c r="J1989" s="51"/>
      <c r="K1989" s="51"/>
      <c r="L1989" s="48" t="s">
        <v>80</v>
      </c>
      <c r="M1989" s="48" t="s">
        <v>81</v>
      </c>
      <c r="N1989" s="48" t="s">
        <v>249</v>
      </c>
      <c r="O1989" s="48" t="s">
        <v>250</v>
      </c>
      <c r="P1989" s="48" t="s">
        <v>285</v>
      </c>
      <c r="Q1989" s="48" t="s">
        <v>286</v>
      </c>
      <c r="R1989" s="48" t="s">
        <v>287</v>
      </c>
      <c r="S1989" s="48" t="s">
        <v>288</v>
      </c>
      <c r="T1989" s="48" t="s">
        <v>289</v>
      </c>
      <c r="U1989" s="48" t="s">
        <v>290</v>
      </c>
      <c r="V1989" s="52"/>
    </row>
    <row r="1990" spans="1:22" ht="15" thickBot="1">
      <c r="A1990" s="48" t="s">
        <v>3033</v>
      </c>
      <c r="B1990" s="48" t="s">
        <v>20</v>
      </c>
      <c r="C1990" s="48" t="s">
        <v>74</v>
      </c>
      <c r="D1990" s="49" t="s">
        <v>75</v>
      </c>
      <c r="E1990" s="50">
        <v>0</v>
      </c>
      <c r="F1990" s="48" t="s">
        <v>76</v>
      </c>
      <c r="G1990" s="48" t="s">
        <v>284</v>
      </c>
      <c r="H1990" s="48" t="s">
        <v>301</v>
      </c>
      <c r="I1990" s="48" t="s">
        <v>302</v>
      </c>
      <c r="J1990" s="51"/>
      <c r="K1990" s="51"/>
      <c r="L1990" s="48" t="s">
        <v>80</v>
      </c>
      <c r="M1990" s="48" t="s">
        <v>81</v>
      </c>
      <c r="N1990" s="48" t="s">
        <v>249</v>
      </c>
      <c r="O1990" s="48" t="s">
        <v>250</v>
      </c>
      <c r="P1990" s="48" t="s">
        <v>285</v>
      </c>
      <c r="Q1990" s="48" t="s">
        <v>286</v>
      </c>
      <c r="R1990" s="48" t="s">
        <v>287</v>
      </c>
      <c r="S1990" s="48" t="s">
        <v>288</v>
      </c>
      <c r="T1990" s="48" t="s">
        <v>289</v>
      </c>
      <c r="U1990" s="48" t="s">
        <v>290</v>
      </c>
      <c r="V1990" s="52"/>
    </row>
    <row r="1991" spans="1:22" ht="15" thickBot="1">
      <c r="A1991" s="48" t="s">
        <v>3034</v>
      </c>
      <c r="B1991" s="48" t="s">
        <v>20</v>
      </c>
      <c r="C1991" s="48" t="s">
        <v>74</v>
      </c>
      <c r="D1991" s="49" t="s">
        <v>75</v>
      </c>
      <c r="E1991" s="50">
        <v>0</v>
      </c>
      <c r="F1991" s="48" t="s">
        <v>76</v>
      </c>
      <c r="G1991" s="48" t="s">
        <v>284</v>
      </c>
      <c r="H1991" s="48" t="s">
        <v>301</v>
      </c>
      <c r="I1991" s="48" t="s">
        <v>302</v>
      </c>
      <c r="J1991" s="51"/>
      <c r="K1991" s="51"/>
      <c r="L1991" s="48" t="s">
        <v>80</v>
      </c>
      <c r="M1991" s="48" t="s">
        <v>81</v>
      </c>
      <c r="N1991" s="48" t="s">
        <v>249</v>
      </c>
      <c r="O1991" s="48" t="s">
        <v>250</v>
      </c>
      <c r="P1991" s="48" t="s">
        <v>285</v>
      </c>
      <c r="Q1991" s="48" t="s">
        <v>286</v>
      </c>
      <c r="R1991" s="48" t="s">
        <v>287</v>
      </c>
      <c r="S1991" s="48" t="s">
        <v>288</v>
      </c>
      <c r="T1991" s="48" t="s">
        <v>289</v>
      </c>
      <c r="U1991" s="48" t="s">
        <v>290</v>
      </c>
      <c r="V1991" s="52"/>
    </row>
    <row r="1992" spans="1:22" ht="15" thickBot="1">
      <c r="A1992" s="48" t="s">
        <v>3035</v>
      </c>
      <c r="B1992" s="48" t="s">
        <v>20</v>
      </c>
      <c r="C1992" s="48" t="s">
        <v>74</v>
      </c>
      <c r="D1992" s="49" t="s">
        <v>75</v>
      </c>
      <c r="E1992" s="50">
        <v>0</v>
      </c>
      <c r="F1992" s="48" t="s">
        <v>76</v>
      </c>
      <c r="G1992" s="48" t="s">
        <v>284</v>
      </c>
      <c r="H1992" s="48" t="s">
        <v>125</v>
      </c>
      <c r="I1992" s="48" t="s">
        <v>130</v>
      </c>
      <c r="J1992" s="51"/>
      <c r="K1992" s="51"/>
      <c r="L1992" s="48" t="s">
        <v>80</v>
      </c>
      <c r="M1992" s="48" t="s">
        <v>81</v>
      </c>
      <c r="N1992" s="48" t="s">
        <v>249</v>
      </c>
      <c r="O1992" s="48" t="s">
        <v>250</v>
      </c>
      <c r="P1992" s="48" t="s">
        <v>285</v>
      </c>
      <c r="Q1992" s="48" t="s">
        <v>286</v>
      </c>
      <c r="R1992" s="48" t="s">
        <v>287</v>
      </c>
      <c r="S1992" s="48" t="s">
        <v>288</v>
      </c>
      <c r="T1992" s="48" t="s">
        <v>289</v>
      </c>
      <c r="U1992" s="48" t="s">
        <v>290</v>
      </c>
      <c r="V1992" s="52"/>
    </row>
    <row r="1993" spans="1:22" ht="15" thickBot="1">
      <c r="A1993" s="48" t="s">
        <v>3036</v>
      </c>
      <c r="B1993" s="48" t="s">
        <v>20</v>
      </c>
      <c r="C1993" s="48" t="s">
        <v>74</v>
      </c>
      <c r="D1993" s="49" t="s">
        <v>75</v>
      </c>
      <c r="E1993" s="50">
        <v>0</v>
      </c>
      <c r="F1993" s="48" t="s">
        <v>76</v>
      </c>
      <c r="G1993" s="48" t="s">
        <v>284</v>
      </c>
      <c r="H1993" s="48" t="s">
        <v>125</v>
      </c>
      <c r="I1993" s="48" t="s">
        <v>130</v>
      </c>
      <c r="J1993" s="51"/>
      <c r="K1993" s="51"/>
      <c r="L1993" s="48" t="s">
        <v>80</v>
      </c>
      <c r="M1993" s="48" t="s">
        <v>81</v>
      </c>
      <c r="N1993" s="48" t="s">
        <v>249</v>
      </c>
      <c r="O1993" s="48" t="s">
        <v>250</v>
      </c>
      <c r="P1993" s="48" t="s">
        <v>285</v>
      </c>
      <c r="Q1993" s="48" t="s">
        <v>286</v>
      </c>
      <c r="R1993" s="48" t="s">
        <v>287</v>
      </c>
      <c r="S1993" s="48" t="s">
        <v>288</v>
      </c>
      <c r="T1993" s="48" t="s">
        <v>289</v>
      </c>
      <c r="U1993" s="48" t="s">
        <v>290</v>
      </c>
      <c r="V1993" s="52"/>
    </row>
    <row r="1994" spans="1:22" ht="15" thickBot="1">
      <c r="A1994" s="48" t="s">
        <v>3037</v>
      </c>
      <c r="B1994" s="48" t="s">
        <v>20</v>
      </c>
      <c r="C1994" s="48" t="s">
        <v>74</v>
      </c>
      <c r="D1994" s="49" t="s">
        <v>75</v>
      </c>
      <c r="E1994" s="50">
        <v>0</v>
      </c>
      <c r="F1994" s="48" t="s">
        <v>76</v>
      </c>
      <c r="G1994" s="48" t="s">
        <v>284</v>
      </c>
      <c r="H1994" s="48" t="s">
        <v>125</v>
      </c>
      <c r="I1994" s="48" t="s">
        <v>130</v>
      </c>
      <c r="J1994" s="51"/>
      <c r="K1994" s="51"/>
      <c r="L1994" s="48" t="s">
        <v>80</v>
      </c>
      <c r="M1994" s="48" t="s">
        <v>81</v>
      </c>
      <c r="N1994" s="48" t="s">
        <v>249</v>
      </c>
      <c r="O1994" s="48" t="s">
        <v>250</v>
      </c>
      <c r="P1994" s="48" t="s">
        <v>285</v>
      </c>
      <c r="Q1994" s="48" t="s">
        <v>286</v>
      </c>
      <c r="R1994" s="48" t="s">
        <v>287</v>
      </c>
      <c r="S1994" s="48" t="s">
        <v>288</v>
      </c>
      <c r="T1994" s="48" t="s">
        <v>289</v>
      </c>
      <c r="U1994" s="48" t="s">
        <v>290</v>
      </c>
      <c r="V1994" s="52"/>
    </row>
    <row r="1995" spans="1:22" ht="15" thickBot="1">
      <c r="A1995" s="48" t="s">
        <v>3038</v>
      </c>
      <c r="B1995" s="48" t="s">
        <v>20</v>
      </c>
      <c r="C1995" s="48" t="s">
        <v>74</v>
      </c>
      <c r="D1995" s="49" t="s">
        <v>75</v>
      </c>
      <c r="E1995" s="50">
        <v>0</v>
      </c>
      <c r="F1995" s="48" t="s">
        <v>76</v>
      </c>
      <c r="G1995" s="48" t="s">
        <v>284</v>
      </c>
      <c r="H1995" s="48" t="s">
        <v>125</v>
      </c>
      <c r="I1995" s="48" t="s">
        <v>130</v>
      </c>
      <c r="J1995" s="51"/>
      <c r="K1995" s="51"/>
      <c r="L1995" s="48" t="s">
        <v>80</v>
      </c>
      <c r="M1995" s="48" t="s">
        <v>81</v>
      </c>
      <c r="N1995" s="48" t="s">
        <v>249</v>
      </c>
      <c r="O1995" s="48" t="s">
        <v>250</v>
      </c>
      <c r="P1995" s="48" t="s">
        <v>285</v>
      </c>
      <c r="Q1995" s="48" t="s">
        <v>286</v>
      </c>
      <c r="R1995" s="48" t="s">
        <v>287</v>
      </c>
      <c r="S1995" s="48" t="s">
        <v>288</v>
      </c>
      <c r="T1995" s="48" t="s">
        <v>289</v>
      </c>
      <c r="U1995" s="48" t="s">
        <v>290</v>
      </c>
      <c r="V1995" s="52"/>
    </row>
    <row r="1996" spans="1:22" ht="15" thickBot="1">
      <c r="A1996" s="48" t="s">
        <v>3039</v>
      </c>
      <c r="B1996" s="48" t="s">
        <v>20</v>
      </c>
      <c r="C1996" s="48" t="s">
        <v>74</v>
      </c>
      <c r="D1996" s="49" t="s">
        <v>75</v>
      </c>
      <c r="E1996" s="50">
        <v>0</v>
      </c>
      <c r="F1996" s="48" t="s">
        <v>76</v>
      </c>
      <c r="G1996" s="48" t="s">
        <v>284</v>
      </c>
      <c r="H1996" s="48" t="s">
        <v>125</v>
      </c>
      <c r="I1996" s="48" t="s">
        <v>130</v>
      </c>
      <c r="J1996" s="51"/>
      <c r="K1996" s="51"/>
      <c r="L1996" s="48" t="s">
        <v>80</v>
      </c>
      <c r="M1996" s="48" t="s">
        <v>81</v>
      </c>
      <c r="N1996" s="48" t="s">
        <v>249</v>
      </c>
      <c r="O1996" s="48" t="s">
        <v>250</v>
      </c>
      <c r="P1996" s="48" t="s">
        <v>285</v>
      </c>
      <c r="Q1996" s="48" t="s">
        <v>286</v>
      </c>
      <c r="R1996" s="48" t="s">
        <v>287</v>
      </c>
      <c r="S1996" s="48" t="s">
        <v>288</v>
      </c>
      <c r="T1996" s="48" t="s">
        <v>289</v>
      </c>
      <c r="U1996" s="48" t="s">
        <v>290</v>
      </c>
      <c r="V1996" s="52"/>
    </row>
    <row r="1997" spans="1:22" ht="15" thickBot="1">
      <c r="A1997" s="48" t="s">
        <v>3040</v>
      </c>
      <c r="B1997" s="48" t="s">
        <v>20</v>
      </c>
      <c r="C1997" s="48" t="s">
        <v>74</v>
      </c>
      <c r="D1997" s="49" t="s">
        <v>75</v>
      </c>
      <c r="E1997" s="50">
        <v>0</v>
      </c>
      <c r="F1997" s="48" t="s">
        <v>76</v>
      </c>
      <c r="G1997" s="48" t="s">
        <v>284</v>
      </c>
      <c r="H1997" s="48" t="s">
        <v>125</v>
      </c>
      <c r="I1997" s="48" t="s">
        <v>130</v>
      </c>
      <c r="J1997" s="51"/>
      <c r="K1997" s="51"/>
      <c r="L1997" s="48" t="s">
        <v>80</v>
      </c>
      <c r="M1997" s="48" t="s">
        <v>81</v>
      </c>
      <c r="N1997" s="48" t="s">
        <v>249</v>
      </c>
      <c r="O1997" s="48" t="s">
        <v>250</v>
      </c>
      <c r="P1997" s="48" t="s">
        <v>285</v>
      </c>
      <c r="Q1997" s="48" t="s">
        <v>286</v>
      </c>
      <c r="R1997" s="48" t="s">
        <v>287</v>
      </c>
      <c r="S1997" s="48" t="s">
        <v>288</v>
      </c>
      <c r="T1997" s="48" t="s">
        <v>289</v>
      </c>
      <c r="U1997" s="48" t="s">
        <v>290</v>
      </c>
      <c r="V1997" s="52"/>
    </row>
    <row r="1998" spans="1:22" ht="15" thickBot="1">
      <c r="A1998" s="48" t="s">
        <v>3041</v>
      </c>
      <c r="B1998" s="48" t="s">
        <v>20</v>
      </c>
      <c r="C1998" s="48" t="s">
        <v>74</v>
      </c>
      <c r="D1998" s="49" t="s">
        <v>75</v>
      </c>
      <c r="E1998" s="50">
        <v>0</v>
      </c>
      <c r="F1998" s="48" t="s">
        <v>76</v>
      </c>
      <c r="G1998" s="48" t="s">
        <v>284</v>
      </c>
      <c r="H1998" s="48" t="s">
        <v>125</v>
      </c>
      <c r="I1998" s="48" t="s">
        <v>130</v>
      </c>
      <c r="J1998" s="51"/>
      <c r="K1998" s="51"/>
      <c r="L1998" s="48" t="s">
        <v>80</v>
      </c>
      <c r="M1998" s="48" t="s">
        <v>81</v>
      </c>
      <c r="N1998" s="48" t="s">
        <v>249</v>
      </c>
      <c r="O1998" s="48" t="s">
        <v>250</v>
      </c>
      <c r="P1998" s="48" t="s">
        <v>285</v>
      </c>
      <c r="Q1998" s="48" t="s">
        <v>286</v>
      </c>
      <c r="R1998" s="48" t="s">
        <v>287</v>
      </c>
      <c r="S1998" s="48" t="s">
        <v>288</v>
      </c>
      <c r="T1998" s="48" t="s">
        <v>289</v>
      </c>
      <c r="U1998" s="48" t="s">
        <v>290</v>
      </c>
      <c r="V1998" s="52"/>
    </row>
    <row r="1999" spans="1:22" ht="15" thickBot="1">
      <c r="A1999" s="48" t="s">
        <v>3042</v>
      </c>
      <c r="B1999" s="48" t="s">
        <v>20</v>
      </c>
      <c r="C1999" s="48" t="s">
        <v>74</v>
      </c>
      <c r="D1999" s="49" t="s">
        <v>75</v>
      </c>
      <c r="E1999" s="50">
        <v>0</v>
      </c>
      <c r="F1999" s="48" t="s">
        <v>76</v>
      </c>
      <c r="G1999" s="48" t="s">
        <v>284</v>
      </c>
      <c r="H1999" s="48" t="s">
        <v>125</v>
      </c>
      <c r="I1999" s="48" t="s">
        <v>130</v>
      </c>
      <c r="J1999" s="51"/>
      <c r="K1999" s="51"/>
      <c r="L1999" s="48" t="s">
        <v>80</v>
      </c>
      <c r="M1999" s="48" t="s">
        <v>81</v>
      </c>
      <c r="N1999" s="48" t="s">
        <v>249</v>
      </c>
      <c r="O1999" s="48" t="s">
        <v>250</v>
      </c>
      <c r="P1999" s="48" t="s">
        <v>285</v>
      </c>
      <c r="Q1999" s="48" t="s">
        <v>286</v>
      </c>
      <c r="R1999" s="48" t="s">
        <v>287</v>
      </c>
      <c r="S1999" s="48" t="s">
        <v>288</v>
      </c>
      <c r="T1999" s="48" t="s">
        <v>289</v>
      </c>
      <c r="U1999" s="48" t="s">
        <v>290</v>
      </c>
      <c r="V1999" s="52"/>
    </row>
    <row r="2000" spans="1:22" ht="15" thickBot="1">
      <c r="A2000" s="48" t="s">
        <v>3043</v>
      </c>
      <c r="B2000" s="48" t="s">
        <v>20</v>
      </c>
      <c r="C2000" s="48" t="s">
        <v>74</v>
      </c>
      <c r="D2000" s="49" t="s">
        <v>75</v>
      </c>
      <c r="E2000" s="50">
        <v>0</v>
      </c>
      <c r="F2000" s="48" t="s">
        <v>76</v>
      </c>
      <c r="G2000" s="48" t="s">
        <v>284</v>
      </c>
      <c r="H2000" s="48" t="s">
        <v>125</v>
      </c>
      <c r="I2000" s="48" t="s">
        <v>130</v>
      </c>
      <c r="J2000" s="51"/>
      <c r="K2000" s="51"/>
      <c r="L2000" s="48" t="s">
        <v>80</v>
      </c>
      <c r="M2000" s="48" t="s">
        <v>81</v>
      </c>
      <c r="N2000" s="48" t="s">
        <v>249</v>
      </c>
      <c r="O2000" s="48" t="s">
        <v>250</v>
      </c>
      <c r="P2000" s="48" t="s">
        <v>285</v>
      </c>
      <c r="Q2000" s="48" t="s">
        <v>286</v>
      </c>
      <c r="R2000" s="48" t="s">
        <v>287</v>
      </c>
      <c r="S2000" s="48" t="s">
        <v>288</v>
      </c>
      <c r="T2000" s="48" t="s">
        <v>289</v>
      </c>
      <c r="U2000" s="48" t="s">
        <v>290</v>
      </c>
      <c r="V2000" s="52"/>
    </row>
    <row r="2001" spans="1:22" ht="15" thickBot="1">
      <c r="A2001" s="48" t="s">
        <v>3044</v>
      </c>
      <c r="B2001" s="48" t="s">
        <v>20</v>
      </c>
      <c r="C2001" s="48" t="s">
        <v>74</v>
      </c>
      <c r="D2001" s="49" t="s">
        <v>75</v>
      </c>
      <c r="E2001" s="50">
        <v>0</v>
      </c>
      <c r="F2001" s="48" t="s">
        <v>76</v>
      </c>
      <c r="G2001" s="48" t="s">
        <v>284</v>
      </c>
      <c r="H2001" s="48" t="s">
        <v>125</v>
      </c>
      <c r="I2001" s="48" t="s">
        <v>130</v>
      </c>
      <c r="J2001" s="51"/>
      <c r="K2001" s="51"/>
      <c r="L2001" s="48" t="s">
        <v>80</v>
      </c>
      <c r="M2001" s="48" t="s">
        <v>81</v>
      </c>
      <c r="N2001" s="48" t="s">
        <v>249</v>
      </c>
      <c r="O2001" s="48" t="s">
        <v>250</v>
      </c>
      <c r="P2001" s="48" t="s">
        <v>285</v>
      </c>
      <c r="Q2001" s="48" t="s">
        <v>286</v>
      </c>
      <c r="R2001" s="48" t="s">
        <v>287</v>
      </c>
      <c r="S2001" s="48" t="s">
        <v>288</v>
      </c>
      <c r="T2001" s="48" t="s">
        <v>289</v>
      </c>
      <c r="U2001" s="48" t="s">
        <v>290</v>
      </c>
      <c r="V2001" s="52"/>
    </row>
    <row r="2002" spans="1:22" ht="15" thickBot="1">
      <c r="A2002" s="48" t="s">
        <v>3045</v>
      </c>
      <c r="B2002" s="48" t="s">
        <v>20</v>
      </c>
      <c r="C2002" s="48" t="s">
        <v>74</v>
      </c>
      <c r="D2002" s="49" t="s">
        <v>75</v>
      </c>
      <c r="E2002" s="50">
        <v>0</v>
      </c>
      <c r="F2002" s="48" t="s">
        <v>76</v>
      </c>
      <c r="G2002" s="48" t="s">
        <v>284</v>
      </c>
      <c r="H2002" s="48" t="s">
        <v>125</v>
      </c>
      <c r="I2002" s="48" t="s">
        <v>130</v>
      </c>
      <c r="J2002" s="51"/>
      <c r="K2002" s="51"/>
      <c r="L2002" s="48" t="s">
        <v>80</v>
      </c>
      <c r="M2002" s="48" t="s">
        <v>81</v>
      </c>
      <c r="N2002" s="48" t="s">
        <v>249</v>
      </c>
      <c r="O2002" s="48" t="s">
        <v>250</v>
      </c>
      <c r="P2002" s="48" t="s">
        <v>285</v>
      </c>
      <c r="Q2002" s="48" t="s">
        <v>286</v>
      </c>
      <c r="R2002" s="48" t="s">
        <v>287</v>
      </c>
      <c r="S2002" s="48" t="s">
        <v>288</v>
      </c>
      <c r="T2002" s="48" t="s">
        <v>289</v>
      </c>
      <c r="U2002" s="48" t="s">
        <v>290</v>
      </c>
      <c r="V2002" s="52"/>
    </row>
    <row r="2003" spans="1:22" ht="15" thickBot="1">
      <c r="A2003" s="48" t="s">
        <v>3046</v>
      </c>
      <c r="B2003" s="48" t="s">
        <v>20</v>
      </c>
      <c r="C2003" s="48" t="s">
        <v>74</v>
      </c>
      <c r="D2003" s="49" t="s">
        <v>75</v>
      </c>
      <c r="E2003" s="50">
        <v>0</v>
      </c>
      <c r="F2003" s="48" t="s">
        <v>76</v>
      </c>
      <c r="G2003" s="48" t="s">
        <v>284</v>
      </c>
      <c r="H2003" s="48" t="s">
        <v>125</v>
      </c>
      <c r="I2003" s="48" t="s">
        <v>130</v>
      </c>
      <c r="J2003" s="51"/>
      <c r="K2003" s="51"/>
      <c r="L2003" s="48" t="s">
        <v>80</v>
      </c>
      <c r="M2003" s="48" t="s">
        <v>81</v>
      </c>
      <c r="N2003" s="48" t="s">
        <v>249</v>
      </c>
      <c r="O2003" s="48" t="s">
        <v>250</v>
      </c>
      <c r="P2003" s="48" t="s">
        <v>285</v>
      </c>
      <c r="Q2003" s="48" t="s">
        <v>286</v>
      </c>
      <c r="R2003" s="48" t="s">
        <v>287</v>
      </c>
      <c r="S2003" s="48" t="s">
        <v>288</v>
      </c>
      <c r="T2003" s="48" t="s">
        <v>289</v>
      </c>
      <c r="U2003" s="48" t="s">
        <v>290</v>
      </c>
      <c r="V2003" s="52"/>
    </row>
    <row r="2004" spans="1:22" ht="15" thickBot="1">
      <c r="A2004" s="48" t="s">
        <v>3047</v>
      </c>
      <c r="B2004" s="48" t="s">
        <v>20</v>
      </c>
      <c r="C2004" s="48" t="s">
        <v>74</v>
      </c>
      <c r="D2004" s="49" t="s">
        <v>75</v>
      </c>
      <c r="E2004" s="50">
        <v>0</v>
      </c>
      <c r="F2004" s="48" t="s">
        <v>76</v>
      </c>
      <c r="G2004" s="48" t="s">
        <v>284</v>
      </c>
      <c r="H2004" s="48" t="s">
        <v>125</v>
      </c>
      <c r="I2004" s="48" t="s">
        <v>130</v>
      </c>
      <c r="J2004" s="51"/>
      <c r="K2004" s="51"/>
      <c r="L2004" s="48" t="s">
        <v>80</v>
      </c>
      <c r="M2004" s="48" t="s">
        <v>81</v>
      </c>
      <c r="N2004" s="48" t="s">
        <v>249</v>
      </c>
      <c r="O2004" s="48" t="s">
        <v>250</v>
      </c>
      <c r="P2004" s="48" t="s">
        <v>285</v>
      </c>
      <c r="Q2004" s="48" t="s">
        <v>286</v>
      </c>
      <c r="R2004" s="48" t="s">
        <v>287</v>
      </c>
      <c r="S2004" s="48" t="s">
        <v>288</v>
      </c>
      <c r="T2004" s="48" t="s">
        <v>289</v>
      </c>
      <c r="U2004" s="48" t="s">
        <v>290</v>
      </c>
      <c r="V2004" s="52"/>
    </row>
    <row r="2005" spans="1:22" ht="15" thickBot="1">
      <c r="A2005" s="48" t="s">
        <v>3048</v>
      </c>
      <c r="B2005" s="48" t="s">
        <v>20</v>
      </c>
      <c r="C2005" s="48" t="s">
        <v>74</v>
      </c>
      <c r="D2005" s="49" t="s">
        <v>75</v>
      </c>
      <c r="E2005" s="50">
        <v>0</v>
      </c>
      <c r="F2005" s="48" t="s">
        <v>76</v>
      </c>
      <c r="G2005" s="48" t="s">
        <v>284</v>
      </c>
      <c r="H2005" s="48" t="s">
        <v>125</v>
      </c>
      <c r="I2005" s="48" t="s">
        <v>130</v>
      </c>
      <c r="J2005" s="51"/>
      <c r="K2005" s="51"/>
      <c r="L2005" s="48" t="s">
        <v>80</v>
      </c>
      <c r="M2005" s="48" t="s">
        <v>81</v>
      </c>
      <c r="N2005" s="48" t="s">
        <v>249</v>
      </c>
      <c r="O2005" s="48" t="s">
        <v>250</v>
      </c>
      <c r="P2005" s="48" t="s">
        <v>285</v>
      </c>
      <c r="Q2005" s="48" t="s">
        <v>286</v>
      </c>
      <c r="R2005" s="48" t="s">
        <v>287</v>
      </c>
      <c r="S2005" s="48" t="s">
        <v>288</v>
      </c>
      <c r="T2005" s="48" t="s">
        <v>289</v>
      </c>
      <c r="U2005" s="48" t="s">
        <v>290</v>
      </c>
      <c r="V2005" s="52"/>
    </row>
    <row r="2006" spans="1:22" ht="15" thickBot="1">
      <c r="A2006" s="48" t="s">
        <v>3049</v>
      </c>
      <c r="B2006" s="48" t="s">
        <v>20</v>
      </c>
      <c r="C2006" s="48" t="s">
        <v>74</v>
      </c>
      <c r="D2006" s="49" t="s">
        <v>75</v>
      </c>
      <c r="E2006" s="50">
        <v>0</v>
      </c>
      <c r="F2006" s="48" t="s">
        <v>76</v>
      </c>
      <c r="G2006" s="48" t="s">
        <v>284</v>
      </c>
      <c r="H2006" s="48" t="s">
        <v>125</v>
      </c>
      <c r="I2006" s="48" t="s">
        <v>130</v>
      </c>
      <c r="J2006" s="51"/>
      <c r="K2006" s="51"/>
      <c r="L2006" s="48" t="s">
        <v>80</v>
      </c>
      <c r="M2006" s="48" t="s">
        <v>81</v>
      </c>
      <c r="N2006" s="48" t="s">
        <v>249</v>
      </c>
      <c r="O2006" s="48" t="s">
        <v>250</v>
      </c>
      <c r="P2006" s="48" t="s">
        <v>285</v>
      </c>
      <c r="Q2006" s="48" t="s">
        <v>286</v>
      </c>
      <c r="R2006" s="48" t="s">
        <v>287</v>
      </c>
      <c r="S2006" s="48" t="s">
        <v>288</v>
      </c>
      <c r="T2006" s="48" t="s">
        <v>289</v>
      </c>
      <c r="U2006" s="48" t="s">
        <v>290</v>
      </c>
      <c r="V2006" s="52"/>
    </row>
    <row r="2007" spans="1:22" ht="15" thickBot="1">
      <c r="A2007" s="48" t="s">
        <v>3050</v>
      </c>
      <c r="B2007" s="48" t="s">
        <v>20</v>
      </c>
      <c r="C2007" s="48" t="s">
        <v>74</v>
      </c>
      <c r="D2007" s="49" t="s">
        <v>75</v>
      </c>
      <c r="E2007" s="50">
        <v>0</v>
      </c>
      <c r="F2007" s="48" t="s">
        <v>76</v>
      </c>
      <c r="G2007" s="48" t="s">
        <v>284</v>
      </c>
      <c r="H2007" s="48" t="s">
        <v>301</v>
      </c>
      <c r="I2007" s="48" t="s">
        <v>302</v>
      </c>
      <c r="J2007" s="51"/>
      <c r="K2007" s="51"/>
      <c r="L2007" s="48" t="s">
        <v>80</v>
      </c>
      <c r="M2007" s="48" t="s">
        <v>81</v>
      </c>
      <c r="N2007" s="48" t="s">
        <v>249</v>
      </c>
      <c r="O2007" s="48" t="s">
        <v>250</v>
      </c>
      <c r="P2007" s="48" t="s">
        <v>285</v>
      </c>
      <c r="Q2007" s="48" t="s">
        <v>286</v>
      </c>
      <c r="R2007" s="48" t="s">
        <v>287</v>
      </c>
      <c r="S2007" s="48" t="s">
        <v>288</v>
      </c>
      <c r="T2007" s="48" t="s">
        <v>289</v>
      </c>
      <c r="U2007" s="48" t="s">
        <v>290</v>
      </c>
      <c r="V2007" s="52"/>
    </row>
    <row r="2008" spans="1:22" ht="15" thickBot="1">
      <c r="A2008" s="48" t="s">
        <v>3051</v>
      </c>
      <c r="B2008" s="48" t="s">
        <v>20</v>
      </c>
      <c r="C2008" s="48" t="s">
        <v>74</v>
      </c>
      <c r="D2008" s="49" t="s">
        <v>75</v>
      </c>
      <c r="E2008" s="50">
        <v>0</v>
      </c>
      <c r="F2008" s="48" t="s">
        <v>76</v>
      </c>
      <c r="G2008" s="48" t="s">
        <v>284</v>
      </c>
      <c r="H2008" s="48" t="s">
        <v>125</v>
      </c>
      <c r="I2008" s="48" t="s">
        <v>130</v>
      </c>
      <c r="J2008" s="51"/>
      <c r="K2008" s="51"/>
      <c r="L2008" s="48" t="s">
        <v>80</v>
      </c>
      <c r="M2008" s="48" t="s">
        <v>81</v>
      </c>
      <c r="N2008" s="48" t="s">
        <v>249</v>
      </c>
      <c r="O2008" s="48" t="s">
        <v>250</v>
      </c>
      <c r="P2008" s="48" t="s">
        <v>285</v>
      </c>
      <c r="Q2008" s="48" t="s">
        <v>286</v>
      </c>
      <c r="R2008" s="48" t="s">
        <v>287</v>
      </c>
      <c r="S2008" s="48" t="s">
        <v>288</v>
      </c>
      <c r="T2008" s="48" t="s">
        <v>289</v>
      </c>
      <c r="U2008" s="48" t="s">
        <v>290</v>
      </c>
      <c r="V2008" s="52"/>
    </row>
    <row r="2009" spans="1:22" ht="15" thickBot="1">
      <c r="A2009" s="48" t="s">
        <v>3052</v>
      </c>
      <c r="B2009" s="48" t="s">
        <v>20</v>
      </c>
      <c r="C2009" s="48" t="s">
        <v>74</v>
      </c>
      <c r="D2009" s="49" t="s">
        <v>75</v>
      </c>
      <c r="E2009" s="50">
        <v>0</v>
      </c>
      <c r="F2009" s="48" t="s">
        <v>76</v>
      </c>
      <c r="G2009" s="48" t="s">
        <v>284</v>
      </c>
      <c r="H2009" s="48" t="s">
        <v>125</v>
      </c>
      <c r="I2009" s="48" t="s">
        <v>130</v>
      </c>
      <c r="J2009" s="51"/>
      <c r="K2009" s="51"/>
      <c r="L2009" s="48" t="s">
        <v>80</v>
      </c>
      <c r="M2009" s="48" t="s">
        <v>81</v>
      </c>
      <c r="N2009" s="48" t="s">
        <v>249</v>
      </c>
      <c r="O2009" s="48" t="s">
        <v>250</v>
      </c>
      <c r="P2009" s="48" t="s">
        <v>285</v>
      </c>
      <c r="Q2009" s="48" t="s">
        <v>286</v>
      </c>
      <c r="R2009" s="48" t="s">
        <v>287</v>
      </c>
      <c r="S2009" s="48" t="s">
        <v>288</v>
      </c>
      <c r="T2009" s="48" t="s">
        <v>289</v>
      </c>
      <c r="U2009" s="48" t="s">
        <v>290</v>
      </c>
      <c r="V2009" s="52"/>
    </row>
    <row r="2010" spans="1:22" ht="15" thickBot="1">
      <c r="A2010" s="48" t="s">
        <v>3053</v>
      </c>
      <c r="B2010" s="48" t="s">
        <v>20</v>
      </c>
      <c r="C2010" s="48" t="s">
        <v>74</v>
      </c>
      <c r="D2010" s="49" t="s">
        <v>75</v>
      </c>
      <c r="E2010" s="50">
        <v>0</v>
      </c>
      <c r="F2010" s="48" t="s">
        <v>76</v>
      </c>
      <c r="G2010" s="48" t="s">
        <v>284</v>
      </c>
      <c r="H2010" s="48" t="s">
        <v>125</v>
      </c>
      <c r="I2010" s="48" t="s">
        <v>130</v>
      </c>
      <c r="J2010" s="51"/>
      <c r="K2010" s="51"/>
      <c r="L2010" s="48" t="s">
        <v>80</v>
      </c>
      <c r="M2010" s="48" t="s">
        <v>81</v>
      </c>
      <c r="N2010" s="48" t="s">
        <v>249</v>
      </c>
      <c r="O2010" s="48" t="s">
        <v>250</v>
      </c>
      <c r="P2010" s="48" t="s">
        <v>285</v>
      </c>
      <c r="Q2010" s="48" t="s">
        <v>286</v>
      </c>
      <c r="R2010" s="48" t="s">
        <v>287</v>
      </c>
      <c r="S2010" s="48" t="s">
        <v>288</v>
      </c>
      <c r="T2010" s="48" t="s">
        <v>289</v>
      </c>
      <c r="U2010" s="48" t="s">
        <v>290</v>
      </c>
      <c r="V2010" s="52"/>
    </row>
    <row r="2011" spans="1:22" ht="15" thickBot="1">
      <c r="A2011" s="48" t="s">
        <v>3054</v>
      </c>
      <c r="B2011" s="48" t="s">
        <v>20</v>
      </c>
      <c r="C2011" s="48" t="s">
        <v>74</v>
      </c>
      <c r="D2011" s="49" t="s">
        <v>75</v>
      </c>
      <c r="E2011" s="50">
        <v>0</v>
      </c>
      <c r="F2011" s="48" t="s">
        <v>76</v>
      </c>
      <c r="G2011" s="48" t="s">
        <v>284</v>
      </c>
      <c r="H2011" s="48" t="s">
        <v>125</v>
      </c>
      <c r="I2011" s="48" t="s">
        <v>130</v>
      </c>
      <c r="J2011" s="51"/>
      <c r="K2011" s="51"/>
      <c r="L2011" s="48" t="s">
        <v>80</v>
      </c>
      <c r="M2011" s="48" t="s">
        <v>81</v>
      </c>
      <c r="N2011" s="48" t="s">
        <v>249</v>
      </c>
      <c r="O2011" s="48" t="s">
        <v>250</v>
      </c>
      <c r="P2011" s="48" t="s">
        <v>285</v>
      </c>
      <c r="Q2011" s="48" t="s">
        <v>286</v>
      </c>
      <c r="R2011" s="48" t="s">
        <v>287</v>
      </c>
      <c r="S2011" s="48" t="s">
        <v>288</v>
      </c>
      <c r="T2011" s="48" t="s">
        <v>289</v>
      </c>
      <c r="U2011" s="48" t="s">
        <v>290</v>
      </c>
      <c r="V2011" s="52"/>
    </row>
    <row r="2012" spans="1:22" ht="15" thickBot="1">
      <c r="A2012" s="48" t="s">
        <v>3055</v>
      </c>
      <c r="B2012" s="48" t="s">
        <v>20</v>
      </c>
      <c r="C2012" s="48" t="s">
        <v>74</v>
      </c>
      <c r="D2012" s="49" t="s">
        <v>75</v>
      </c>
      <c r="E2012" s="50">
        <v>0</v>
      </c>
      <c r="F2012" s="48" t="s">
        <v>76</v>
      </c>
      <c r="G2012" s="48" t="s">
        <v>284</v>
      </c>
      <c r="H2012" s="48" t="s">
        <v>125</v>
      </c>
      <c r="I2012" s="48" t="s">
        <v>130</v>
      </c>
      <c r="J2012" s="51"/>
      <c r="K2012" s="51"/>
      <c r="L2012" s="48" t="s">
        <v>80</v>
      </c>
      <c r="M2012" s="48" t="s">
        <v>81</v>
      </c>
      <c r="N2012" s="48" t="s">
        <v>249</v>
      </c>
      <c r="O2012" s="48" t="s">
        <v>250</v>
      </c>
      <c r="P2012" s="48" t="s">
        <v>285</v>
      </c>
      <c r="Q2012" s="48" t="s">
        <v>286</v>
      </c>
      <c r="R2012" s="48" t="s">
        <v>287</v>
      </c>
      <c r="S2012" s="48" t="s">
        <v>288</v>
      </c>
      <c r="T2012" s="48" t="s">
        <v>289</v>
      </c>
      <c r="U2012" s="48" t="s">
        <v>290</v>
      </c>
      <c r="V2012" s="52"/>
    </row>
    <row r="2013" spans="1:22" ht="15" thickBot="1">
      <c r="A2013" s="48" t="s">
        <v>3056</v>
      </c>
      <c r="B2013" s="48" t="s">
        <v>20</v>
      </c>
      <c r="C2013" s="48" t="s">
        <v>74</v>
      </c>
      <c r="D2013" s="49" t="s">
        <v>75</v>
      </c>
      <c r="E2013" s="50">
        <v>0</v>
      </c>
      <c r="F2013" s="48" t="s">
        <v>76</v>
      </c>
      <c r="G2013" s="48" t="s">
        <v>284</v>
      </c>
      <c r="H2013" s="48" t="s">
        <v>125</v>
      </c>
      <c r="I2013" s="48" t="s">
        <v>130</v>
      </c>
      <c r="J2013" s="51"/>
      <c r="K2013" s="51"/>
      <c r="L2013" s="48" t="s">
        <v>80</v>
      </c>
      <c r="M2013" s="48" t="s">
        <v>81</v>
      </c>
      <c r="N2013" s="48" t="s">
        <v>249</v>
      </c>
      <c r="O2013" s="48" t="s">
        <v>250</v>
      </c>
      <c r="P2013" s="48" t="s">
        <v>285</v>
      </c>
      <c r="Q2013" s="48" t="s">
        <v>286</v>
      </c>
      <c r="R2013" s="48" t="s">
        <v>287</v>
      </c>
      <c r="S2013" s="48" t="s">
        <v>288</v>
      </c>
      <c r="T2013" s="48" t="s">
        <v>289</v>
      </c>
      <c r="U2013" s="48" t="s">
        <v>290</v>
      </c>
      <c r="V2013" s="52"/>
    </row>
    <row r="2014" spans="1:22" ht="15" thickBot="1">
      <c r="A2014" s="48" t="s">
        <v>3057</v>
      </c>
      <c r="B2014" s="48" t="s">
        <v>20</v>
      </c>
      <c r="C2014" s="48" t="s">
        <v>74</v>
      </c>
      <c r="D2014" s="49" t="s">
        <v>75</v>
      </c>
      <c r="E2014" s="50">
        <v>0</v>
      </c>
      <c r="F2014" s="48" t="s">
        <v>76</v>
      </c>
      <c r="G2014" s="48" t="s">
        <v>284</v>
      </c>
      <c r="H2014" s="48" t="s">
        <v>125</v>
      </c>
      <c r="I2014" s="48" t="s">
        <v>130</v>
      </c>
      <c r="J2014" s="51"/>
      <c r="K2014" s="51"/>
      <c r="L2014" s="48" t="s">
        <v>80</v>
      </c>
      <c r="M2014" s="48" t="s">
        <v>81</v>
      </c>
      <c r="N2014" s="48" t="s">
        <v>249</v>
      </c>
      <c r="O2014" s="48" t="s">
        <v>250</v>
      </c>
      <c r="P2014" s="48" t="s">
        <v>285</v>
      </c>
      <c r="Q2014" s="48" t="s">
        <v>286</v>
      </c>
      <c r="R2014" s="48" t="s">
        <v>287</v>
      </c>
      <c r="S2014" s="48" t="s">
        <v>288</v>
      </c>
      <c r="T2014" s="48" t="s">
        <v>289</v>
      </c>
      <c r="U2014" s="48" t="s">
        <v>290</v>
      </c>
      <c r="V2014" s="52"/>
    </row>
    <row r="2015" spans="1:22" ht="15" thickBot="1">
      <c r="A2015" s="48" t="s">
        <v>3058</v>
      </c>
      <c r="B2015" s="48" t="s">
        <v>20</v>
      </c>
      <c r="C2015" s="48" t="s">
        <v>74</v>
      </c>
      <c r="D2015" s="49" t="s">
        <v>75</v>
      </c>
      <c r="E2015" s="50">
        <v>0</v>
      </c>
      <c r="F2015" s="48" t="s">
        <v>76</v>
      </c>
      <c r="G2015" s="48" t="s">
        <v>284</v>
      </c>
      <c r="H2015" s="48" t="s">
        <v>125</v>
      </c>
      <c r="I2015" s="48" t="s">
        <v>130</v>
      </c>
      <c r="J2015" s="51"/>
      <c r="K2015" s="51"/>
      <c r="L2015" s="48" t="s">
        <v>80</v>
      </c>
      <c r="M2015" s="48" t="s">
        <v>81</v>
      </c>
      <c r="N2015" s="48" t="s">
        <v>249</v>
      </c>
      <c r="O2015" s="48" t="s">
        <v>250</v>
      </c>
      <c r="P2015" s="48" t="s">
        <v>285</v>
      </c>
      <c r="Q2015" s="48" t="s">
        <v>286</v>
      </c>
      <c r="R2015" s="48" t="s">
        <v>287</v>
      </c>
      <c r="S2015" s="48" t="s">
        <v>288</v>
      </c>
      <c r="T2015" s="48" t="s">
        <v>289</v>
      </c>
      <c r="U2015" s="48" t="s">
        <v>290</v>
      </c>
      <c r="V2015" s="52"/>
    </row>
    <row r="2016" spans="1:22" ht="15" thickBot="1">
      <c r="A2016" s="48" t="s">
        <v>3059</v>
      </c>
      <c r="B2016" s="48" t="s">
        <v>20</v>
      </c>
      <c r="C2016" s="48" t="s">
        <v>74</v>
      </c>
      <c r="D2016" s="49" t="s">
        <v>75</v>
      </c>
      <c r="E2016" s="50">
        <v>0</v>
      </c>
      <c r="F2016" s="48" t="s">
        <v>76</v>
      </c>
      <c r="G2016" s="48" t="s">
        <v>284</v>
      </c>
      <c r="H2016" s="48" t="s">
        <v>125</v>
      </c>
      <c r="I2016" s="48" t="s">
        <v>130</v>
      </c>
      <c r="J2016" s="51"/>
      <c r="K2016" s="51"/>
      <c r="L2016" s="48" t="s">
        <v>80</v>
      </c>
      <c r="M2016" s="48" t="s">
        <v>81</v>
      </c>
      <c r="N2016" s="48" t="s">
        <v>249</v>
      </c>
      <c r="O2016" s="48" t="s">
        <v>250</v>
      </c>
      <c r="P2016" s="48" t="s">
        <v>285</v>
      </c>
      <c r="Q2016" s="48" t="s">
        <v>286</v>
      </c>
      <c r="R2016" s="48" t="s">
        <v>287</v>
      </c>
      <c r="S2016" s="48" t="s">
        <v>288</v>
      </c>
      <c r="T2016" s="48" t="s">
        <v>289</v>
      </c>
      <c r="U2016" s="48" t="s">
        <v>290</v>
      </c>
      <c r="V2016" s="52"/>
    </row>
    <row r="2017" spans="1:22" ht="15" thickBot="1">
      <c r="A2017" s="48" t="s">
        <v>3060</v>
      </c>
      <c r="B2017" s="48" t="s">
        <v>20</v>
      </c>
      <c r="C2017" s="48" t="s">
        <v>74</v>
      </c>
      <c r="D2017" s="49" t="s">
        <v>75</v>
      </c>
      <c r="E2017" s="50">
        <v>0</v>
      </c>
      <c r="F2017" s="48" t="s">
        <v>76</v>
      </c>
      <c r="G2017" s="48" t="s">
        <v>284</v>
      </c>
      <c r="H2017" s="48" t="s">
        <v>125</v>
      </c>
      <c r="I2017" s="48" t="s">
        <v>130</v>
      </c>
      <c r="J2017" s="51"/>
      <c r="K2017" s="51"/>
      <c r="L2017" s="48" t="s">
        <v>80</v>
      </c>
      <c r="M2017" s="48" t="s">
        <v>81</v>
      </c>
      <c r="N2017" s="48" t="s">
        <v>249</v>
      </c>
      <c r="O2017" s="48" t="s">
        <v>250</v>
      </c>
      <c r="P2017" s="48" t="s">
        <v>285</v>
      </c>
      <c r="Q2017" s="48" t="s">
        <v>286</v>
      </c>
      <c r="R2017" s="48" t="s">
        <v>287</v>
      </c>
      <c r="S2017" s="48" t="s">
        <v>288</v>
      </c>
      <c r="T2017" s="48" t="s">
        <v>289</v>
      </c>
      <c r="U2017" s="48" t="s">
        <v>290</v>
      </c>
      <c r="V2017" s="52"/>
    </row>
    <row r="2018" spans="1:22" ht="15" thickBot="1">
      <c r="A2018" s="48" t="s">
        <v>3061</v>
      </c>
      <c r="B2018" s="48" t="s">
        <v>20</v>
      </c>
      <c r="C2018" s="48" t="s">
        <v>74</v>
      </c>
      <c r="D2018" s="49" t="s">
        <v>75</v>
      </c>
      <c r="E2018" s="50">
        <v>0</v>
      </c>
      <c r="F2018" s="48" t="s">
        <v>76</v>
      </c>
      <c r="G2018" s="48" t="s">
        <v>284</v>
      </c>
      <c r="H2018" s="48" t="s">
        <v>125</v>
      </c>
      <c r="I2018" s="48" t="s">
        <v>130</v>
      </c>
      <c r="J2018" s="51"/>
      <c r="K2018" s="51"/>
      <c r="L2018" s="48" t="s">
        <v>80</v>
      </c>
      <c r="M2018" s="48" t="s">
        <v>81</v>
      </c>
      <c r="N2018" s="48" t="s">
        <v>249</v>
      </c>
      <c r="O2018" s="48" t="s">
        <v>250</v>
      </c>
      <c r="P2018" s="48" t="s">
        <v>285</v>
      </c>
      <c r="Q2018" s="48" t="s">
        <v>286</v>
      </c>
      <c r="R2018" s="48" t="s">
        <v>287</v>
      </c>
      <c r="S2018" s="48" t="s">
        <v>288</v>
      </c>
      <c r="T2018" s="48" t="s">
        <v>289</v>
      </c>
      <c r="U2018" s="48" t="s">
        <v>290</v>
      </c>
      <c r="V2018" s="52"/>
    </row>
    <row r="2019" spans="1:22" ht="15" thickBot="1">
      <c r="A2019" s="48" t="s">
        <v>3062</v>
      </c>
      <c r="B2019" s="48" t="s">
        <v>20</v>
      </c>
      <c r="C2019" s="48" t="s">
        <v>74</v>
      </c>
      <c r="D2019" s="49" t="s">
        <v>75</v>
      </c>
      <c r="E2019" s="50">
        <v>0</v>
      </c>
      <c r="F2019" s="48" t="s">
        <v>76</v>
      </c>
      <c r="G2019" s="48" t="s">
        <v>284</v>
      </c>
      <c r="H2019" s="48" t="s">
        <v>125</v>
      </c>
      <c r="I2019" s="48" t="s">
        <v>130</v>
      </c>
      <c r="J2019" s="51"/>
      <c r="K2019" s="51"/>
      <c r="L2019" s="48" t="s">
        <v>80</v>
      </c>
      <c r="M2019" s="48" t="s">
        <v>81</v>
      </c>
      <c r="N2019" s="48" t="s">
        <v>249</v>
      </c>
      <c r="O2019" s="48" t="s">
        <v>250</v>
      </c>
      <c r="P2019" s="48" t="s">
        <v>285</v>
      </c>
      <c r="Q2019" s="48" t="s">
        <v>286</v>
      </c>
      <c r="R2019" s="48" t="s">
        <v>287</v>
      </c>
      <c r="S2019" s="48" t="s">
        <v>288</v>
      </c>
      <c r="T2019" s="48" t="s">
        <v>289</v>
      </c>
      <c r="U2019" s="48" t="s">
        <v>290</v>
      </c>
      <c r="V2019" s="52"/>
    </row>
    <row r="2020" spans="1:22" ht="15" thickBot="1">
      <c r="A2020" s="48" t="s">
        <v>3063</v>
      </c>
      <c r="B2020" s="48" t="s">
        <v>20</v>
      </c>
      <c r="C2020" s="48" t="s">
        <v>74</v>
      </c>
      <c r="D2020" s="49" t="s">
        <v>75</v>
      </c>
      <c r="E2020" s="50">
        <v>0</v>
      </c>
      <c r="F2020" s="48" t="s">
        <v>76</v>
      </c>
      <c r="G2020" s="48" t="s">
        <v>284</v>
      </c>
      <c r="H2020" s="48" t="s">
        <v>125</v>
      </c>
      <c r="I2020" s="48" t="s">
        <v>130</v>
      </c>
      <c r="J2020" s="51"/>
      <c r="K2020" s="51"/>
      <c r="L2020" s="48" t="s">
        <v>80</v>
      </c>
      <c r="M2020" s="48" t="s">
        <v>81</v>
      </c>
      <c r="N2020" s="48" t="s">
        <v>249</v>
      </c>
      <c r="O2020" s="48" t="s">
        <v>250</v>
      </c>
      <c r="P2020" s="48" t="s">
        <v>285</v>
      </c>
      <c r="Q2020" s="48" t="s">
        <v>286</v>
      </c>
      <c r="R2020" s="48" t="s">
        <v>287</v>
      </c>
      <c r="S2020" s="48" t="s">
        <v>288</v>
      </c>
      <c r="T2020" s="48" t="s">
        <v>289</v>
      </c>
      <c r="U2020" s="48" t="s">
        <v>290</v>
      </c>
      <c r="V2020" s="52"/>
    </row>
    <row r="2021" spans="1:22" ht="15" thickBot="1">
      <c r="A2021" s="48" t="s">
        <v>3064</v>
      </c>
      <c r="B2021" s="48" t="s">
        <v>20</v>
      </c>
      <c r="C2021" s="48" t="s">
        <v>74</v>
      </c>
      <c r="D2021" s="49" t="s">
        <v>75</v>
      </c>
      <c r="E2021" s="50">
        <v>0</v>
      </c>
      <c r="F2021" s="48" t="s">
        <v>76</v>
      </c>
      <c r="G2021" s="48" t="s">
        <v>284</v>
      </c>
      <c r="H2021" s="48" t="s">
        <v>125</v>
      </c>
      <c r="I2021" s="48" t="s">
        <v>130</v>
      </c>
      <c r="J2021" s="51"/>
      <c r="K2021" s="51"/>
      <c r="L2021" s="48" t="s">
        <v>80</v>
      </c>
      <c r="M2021" s="48" t="s">
        <v>81</v>
      </c>
      <c r="N2021" s="48" t="s">
        <v>249</v>
      </c>
      <c r="O2021" s="48" t="s">
        <v>250</v>
      </c>
      <c r="P2021" s="48" t="s">
        <v>285</v>
      </c>
      <c r="Q2021" s="48" t="s">
        <v>286</v>
      </c>
      <c r="R2021" s="48" t="s">
        <v>287</v>
      </c>
      <c r="S2021" s="48" t="s">
        <v>288</v>
      </c>
      <c r="T2021" s="48" t="s">
        <v>289</v>
      </c>
      <c r="U2021" s="48" t="s">
        <v>290</v>
      </c>
      <c r="V2021" s="52"/>
    </row>
    <row r="2022" spans="1:22" ht="15" thickBot="1">
      <c r="A2022" s="48" t="s">
        <v>3065</v>
      </c>
      <c r="B2022" s="48" t="s">
        <v>20</v>
      </c>
      <c r="C2022" s="48" t="s">
        <v>74</v>
      </c>
      <c r="D2022" s="49" t="s">
        <v>75</v>
      </c>
      <c r="E2022" s="50">
        <v>0</v>
      </c>
      <c r="F2022" s="48" t="s">
        <v>76</v>
      </c>
      <c r="G2022" s="48" t="s">
        <v>284</v>
      </c>
      <c r="H2022" s="48" t="s">
        <v>125</v>
      </c>
      <c r="I2022" s="48" t="s">
        <v>130</v>
      </c>
      <c r="J2022" s="51"/>
      <c r="K2022" s="51"/>
      <c r="L2022" s="48" t="s">
        <v>80</v>
      </c>
      <c r="M2022" s="48" t="s">
        <v>81</v>
      </c>
      <c r="N2022" s="48" t="s">
        <v>249</v>
      </c>
      <c r="O2022" s="48" t="s">
        <v>250</v>
      </c>
      <c r="P2022" s="48" t="s">
        <v>285</v>
      </c>
      <c r="Q2022" s="48" t="s">
        <v>286</v>
      </c>
      <c r="R2022" s="48" t="s">
        <v>287</v>
      </c>
      <c r="S2022" s="48" t="s">
        <v>288</v>
      </c>
      <c r="T2022" s="48" t="s">
        <v>289</v>
      </c>
      <c r="U2022" s="48" t="s">
        <v>290</v>
      </c>
      <c r="V2022" s="52"/>
    </row>
    <row r="2023" spans="1:22" ht="15" thickBot="1">
      <c r="A2023" s="48" t="s">
        <v>3066</v>
      </c>
      <c r="B2023" s="48" t="s">
        <v>20</v>
      </c>
      <c r="C2023" s="48" t="s">
        <v>74</v>
      </c>
      <c r="D2023" s="49" t="s">
        <v>75</v>
      </c>
      <c r="E2023" s="53">
        <v>60283.64</v>
      </c>
      <c r="F2023" s="48" t="s">
        <v>76</v>
      </c>
      <c r="G2023" s="48" t="s">
        <v>1593</v>
      </c>
      <c r="H2023" s="48" t="s">
        <v>95</v>
      </c>
      <c r="I2023" s="48" t="s">
        <v>130</v>
      </c>
      <c r="J2023" s="51"/>
      <c r="K2023" s="51"/>
      <c r="L2023" s="48" t="s">
        <v>80</v>
      </c>
      <c r="M2023" s="48" t="s">
        <v>81</v>
      </c>
      <c r="N2023" s="48" t="s">
        <v>249</v>
      </c>
      <c r="O2023" s="48" t="s">
        <v>250</v>
      </c>
      <c r="P2023" s="48" t="s">
        <v>285</v>
      </c>
      <c r="Q2023" s="48" t="s">
        <v>286</v>
      </c>
      <c r="R2023" s="48" t="s">
        <v>407</v>
      </c>
      <c r="S2023" s="48" t="s">
        <v>408</v>
      </c>
      <c r="T2023" s="48" t="s">
        <v>1591</v>
      </c>
      <c r="U2023" s="48" t="s">
        <v>408</v>
      </c>
      <c r="V2023" s="52"/>
    </row>
    <row r="2024" spans="1:22" ht="15" thickBot="1">
      <c r="A2024" s="48" t="s">
        <v>3067</v>
      </c>
      <c r="B2024" s="48" t="s">
        <v>20</v>
      </c>
      <c r="C2024" s="48" t="s">
        <v>74</v>
      </c>
      <c r="D2024" s="49" t="s">
        <v>75</v>
      </c>
      <c r="E2024" s="53">
        <v>13453.2</v>
      </c>
      <c r="F2024" s="48" t="s">
        <v>76</v>
      </c>
      <c r="G2024" s="48" t="s">
        <v>1593</v>
      </c>
      <c r="H2024" s="48" t="s">
        <v>78</v>
      </c>
      <c r="I2024" s="48" t="s">
        <v>99</v>
      </c>
      <c r="J2024" s="51"/>
      <c r="K2024" s="48" t="s">
        <v>1595</v>
      </c>
      <c r="L2024" s="48" t="s">
        <v>80</v>
      </c>
      <c r="M2024" s="48" t="s">
        <v>81</v>
      </c>
      <c r="N2024" s="48" t="s">
        <v>249</v>
      </c>
      <c r="O2024" s="48" t="s">
        <v>250</v>
      </c>
      <c r="P2024" s="48" t="s">
        <v>285</v>
      </c>
      <c r="Q2024" s="48" t="s">
        <v>286</v>
      </c>
      <c r="R2024" s="48" t="s">
        <v>407</v>
      </c>
      <c r="S2024" s="48" t="s">
        <v>408</v>
      </c>
      <c r="T2024" s="48" t="s">
        <v>1591</v>
      </c>
      <c r="U2024" s="48" t="s">
        <v>408</v>
      </c>
      <c r="V2024" s="52"/>
    </row>
    <row r="2025" spans="1:22" ht="15" thickBot="1">
      <c r="A2025" s="48" t="s">
        <v>3068</v>
      </c>
      <c r="B2025" s="48" t="s">
        <v>20</v>
      </c>
      <c r="C2025" s="48" t="s">
        <v>74</v>
      </c>
      <c r="D2025" s="49" t="s">
        <v>75</v>
      </c>
      <c r="E2025" s="53">
        <v>125189.69</v>
      </c>
      <c r="F2025" s="48" t="s">
        <v>76</v>
      </c>
      <c r="G2025" s="48" t="s">
        <v>1593</v>
      </c>
      <c r="H2025" s="48" t="s">
        <v>258</v>
      </c>
      <c r="I2025" s="48" t="s">
        <v>537</v>
      </c>
      <c r="J2025" s="51"/>
      <c r="K2025" s="48" t="s">
        <v>1595</v>
      </c>
      <c r="L2025" s="48" t="s">
        <v>80</v>
      </c>
      <c r="M2025" s="48" t="s">
        <v>81</v>
      </c>
      <c r="N2025" s="48" t="s">
        <v>249</v>
      </c>
      <c r="O2025" s="48" t="s">
        <v>250</v>
      </c>
      <c r="P2025" s="48" t="s">
        <v>285</v>
      </c>
      <c r="Q2025" s="48" t="s">
        <v>286</v>
      </c>
      <c r="R2025" s="48" t="s">
        <v>407</v>
      </c>
      <c r="S2025" s="48" t="s">
        <v>408</v>
      </c>
      <c r="T2025" s="48" t="s">
        <v>1591</v>
      </c>
      <c r="U2025" s="48" t="s">
        <v>408</v>
      </c>
      <c r="V2025" s="52"/>
    </row>
    <row r="2026" spans="1:22" ht="15" thickBot="1">
      <c r="A2026" s="48" t="s">
        <v>3069</v>
      </c>
      <c r="B2026" s="48" t="s">
        <v>20</v>
      </c>
      <c r="C2026" s="48" t="s">
        <v>74</v>
      </c>
      <c r="D2026" s="49" t="s">
        <v>75</v>
      </c>
      <c r="E2026" s="53">
        <v>114769.85</v>
      </c>
      <c r="F2026" s="48" t="s">
        <v>76</v>
      </c>
      <c r="G2026" s="48" t="s">
        <v>418</v>
      </c>
      <c r="H2026" s="48" t="s">
        <v>258</v>
      </c>
      <c r="I2026" s="48" t="s">
        <v>425</v>
      </c>
      <c r="J2026" s="51"/>
      <c r="K2026" s="51"/>
      <c r="L2026" s="48" t="s">
        <v>80</v>
      </c>
      <c r="M2026" s="48" t="s">
        <v>81</v>
      </c>
      <c r="N2026" s="48" t="s">
        <v>249</v>
      </c>
      <c r="O2026" s="48" t="s">
        <v>250</v>
      </c>
      <c r="P2026" s="48" t="s">
        <v>285</v>
      </c>
      <c r="Q2026" s="48" t="s">
        <v>286</v>
      </c>
      <c r="R2026" s="48" t="s">
        <v>420</v>
      </c>
      <c r="S2026" s="48" t="s">
        <v>421</v>
      </c>
      <c r="T2026" s="48" t="s">
        <v>422</v>
      </c>
      <c r="U2026" s="48" t="s">
        <v>423</v>
      </c>
      <c r="V2026" s="52"/>
    </row>
    <row r="2027" spans="1:22" ht="15" thickBot="1">
      <c r="A2027" s="48" t="s">
        <v>3070</v>
      </c>
      <c r="B2027" s="48" t="s">
        <v>20</v>
      </c>
      <c r="C2027" s="48" t="s">
        <v>74</v>
      </c>
      <c r="D2027" s="49" t="s">
        <v>75</v>
      </c>
      <c r="E2027" s="50">
        <v>0</v>
      </c>
      <c r="F2027" s="48" t="s">
        <v>76</v>
      </c>
      <c r="G2027" s="48" t="s">
        <v>418</v>
      </c>
      <c r="H2027" s="48" t="s">
        <v>301</v>
      </c>
      <c r="I2027" s="48" t="s">
        <v>425</v>
      </c>
      <c r="J2027" s="51"/>
      <c r="K2027" s="51"/>
      <c r="L2027" s="48" t="s">
        <v>80</v>
      </c>
      <c r="M2027" s="48" t="s">
        <v>81</v>
      </c>
      <c r="N2027" s="48" t="s">
        <v>249</v>
      </c>
      <c r="O2027" s="48" t="s">
        <v>250</v>
      </c>
      <c r="P2027" s="48" t="s">
        <v>285</v>
      </c>
      <c r="Q2027" s="48" t="s">
        <v>286</v>
      </c>
      <c r="R2027" s="48" t="s">
        <v>420</v>
      </c>
      <c r="S2027" s="48" t="s">
        <v>421</v>
      </c>
      <c r="T2027" s="48" t="s">
        <v>422</v>
      </c>
      <c r="U2027" s="48" t="s">
        <v>423</v>
      </c>
      <c r="V2027" s="52"/>
    </row>
    <row r="2028" spans="1:22" ht="15" thickBot="1">
      <c r="A2028" s="48" t="s">
        <v>3071</v>
      </c>
      <c r="B2028" s="48" t="s">
        <v>20</v>
      </c>
      <c r="C2028" s="48" t="s">
        <v>74</v>
      </c>
      <c r="D2028" s="49" t="s">
        <v>75</v>
      </c>
      <c r="E2028" s="53">
        <v>125189.7</v>
      </c>
      <c r="F2028" s="48" t="s">
        <v>76</v>
      </c>
      <c r="G2028" s="48" t="s">
        <v>428</v>
      </c>
      <c r="H2028" s="48" t="s">
        <v>258</v>
      </c>
      <c r="I2028" s="48" t="s">
        <v>2880</v>
      </c>
      <c r="J2028" s="51"/>
      <c r="K2028" s="51"/>
      <c r="L2028" s="48" t="s">
        <v>80</v>
      </c>
      <c r="M2028" s="48" t="s">
        <v>81</v>
      </c>
      <c r="N2028" s="48" t="s">
        <v>249</v>
      </c>
      <c r="O2028" s="48" t="s">
        <v>250</v>
      </c>
      <c r="P2028" s="48" t="s">
        <v>285</v>
      </c>
      <c r="Q2028" s="48" t="s">
        <v>286</v>
      </c>
      <c r="R2028" s="48" t="s">
        <v>420</v>
      </c>
      <c r="S2028" s="48" t="s">
        <v>421</v>
      </c>
      <c r="T2028" s="48" t="s">
        <v>430</v>
      </c>
      <c r="U2028" s="48" t="s">
        <v>431</v>
      </c>
      <c r="V2028" s="52"/>
    </row>
    <row r="2029" spans="1:22" ht="15" thickBot="1">
      <c r="A2029" s="48" t="s">
        <v>3072</v>
      </c>
      <c r="B2029" s="48" t="s">
        <v>20</v>
      </c>
      <c r="C2029" s="48" t="s">
        <v>74</v>
      </c>
      <c r="D2029" s="49" t="s">
        <v>75</v>
      </c>
      <c r="E2029" s="53">
        <v>100242.94</v>
      </c>
      <c r="F2029" s="48" t="s">
        <v>76</v>
      </c>
      <c r="G2029" s="48" t="s">
        <v>428</v>
      </c>
      <c r="H2029" s="48" t="s">
        <v>258</v>
      </c>
      <c r="I2029" s="48" t="s">
        <v>429</v>
      </c>
      <c r="J2029" s="51"/>
      <c r="K2029" s="51"/>
      <c r="L2029" s="48" t="s">
        <v>80</v>
      </c>
      <c r="M2029" s="48" t="s">
        <v>81</v>
      </c>
      <c r="N2029" s="48" t="s">
        <v>249</v>
      </c>
      <c r="O2029" s="48" t="s">
        <v>250</v>
      </c>
      <c r="P2029" s="48" t="s">
        <v>285</v>
      </c>
      <c r="Q2029" s="48" t="s">
        <v>286</v>
      </c>
      <c r="R2029" s="48" t="s">
        <v>420</v>
      </c>
      <c r="S2029" s="48" t="s">
        <v>421</v>
      </c>
      <c r="T2029" s="48" t="s">
        <v>430</v>
      </c>
      <c r="U2029" s="48" t="s">
        <v>431</v>
      </c>
      <c r="V2029" s="52"/>
    </row>
    <row r="2030" spans="1:22" ht="15" thickBot="1">
      <c r="A2030" s="48" t="s">
        <v>3073</v>
      </c>
      <c r="B2030" s="48" t="s">
        <v>20</v>
      </c>
      <c r="C2030" s="48" t="s">
        <v>74</v>
      </c>
      <c r="D2030" s="49" t="s">
        <v>75</v>
      </c>
      <c r="E2030" s="50">
        <v>153363</v>
      </c>
      <c r="F2030" s="48" t="s">
        <v>76</v>
      </c>
      <c r="G2030" s="48" t="s">
        <v>435</v>
      </c>
      <c r="H2030" s="48" t="s">
        <v>258</v>
      </c>
      <c r="I2030" s="48" t="s">
        <v>1232</v>
      </c>
      <c r="J2030" s="51"/>
      <c r="K2030" s="51"/>
      <c r="L2030" s="48" t="s">
        <v>80</v>
      </c>
      <c r="M2030" s="48" t="s">
        <v>81</v>
      </c>
      <c r="N2030" s="48" t="s">
        <v>249</v>
      </c>
      <c r="O2030" s="48" t="s">
        <v>250</v>
      </c>
      <c r="P2030" s="48" t="s">
        <v>285</v>
      </c>
      <c r="Q2030" s="48" t="s">
        <v>286</v>
      </c>
      <c r="R2030" s="48" t="s">
        <v>420</v>
      </c>
      <c r="S2030" s="48" t="s">
        <v>421</v>
      </c>
      <c r="T2030" s="48" t="s">
        <v>438</v>
      </c>
      <c r="U2030" s="48" t="s">
        <v>439</v>
      </c>
      <c r="V2030" s="52"/>
    </row>
    <row r="2031" spans="1:22" ht="15" thickBot="1">
      <c r="A2031" s="48" t="s">
        <v>3074</v>
      </c>
      <c r="B2031" s="48" t="s">
        <v>20</v>
      </c>
      <c r="C2031" s="48" t="s">
        <v>74</v>
      </c>
      <c r="D2031" s="49" t="s">
        <v>75</v>
      </c>
      <c r="E2031" s="53">
        <v>75286.039999999994</v>
      </c>
      <c r="F2031" s="48" t="s">
        <v>76</v>
      </c>
      <c r="G2031" s="48" t="s">
        <v>442</v>
      </c>
      <c r="H2031" s="48" t="s">
        <v>95</v>
      </c>
      <c r="I2031" s="48" t="s">
        <v>130</v>
      </c>
      <c r="J2031" s="51"/>
      <c r="K2031" s="51"/>
      <c r="L2031" s="48" t="s">
        <v>80</v>
      </c>
      <c r="M2031" s="48" t="s">
        <v>81</v>
      </c>
      <c r="N2031" s="48" t="s">
        <v>249</v>
      </c>
      <c r="O2031" s="48" t="s">
        <v>250</v>
      </c>
      <c r="P2031" s="48" t="s">
        <v>285</v>
      </c>
      <c r="Q2031" s="48" t="s">
        <v>286</v>
      </c>
      <c r="R2031" s="48" t="s">
        <v>420</v>
      </c>
      <c r="S2031" s="48" t="s">
        <v>421</v>
      </c>
      <c r="T2031" s="48" t="s">
        <v>438</v>
      </c>
      <c r="U2031" s="48" t="s">
        <v>439</v>
      </c>
      <c r="V2031" s="52"/>
    </row>
    <row r="2032" spans="1:22" ht="15" thickBot="1">
      <c r="A2032" s="48" t="s">
        <v>3075</v>
      </c>
      <c r="B2032" s="48" t="s">
        <v>20</v>
      </c>
      <c r="C2032" s="48" t="s">
        <v>74</v>
      </c>
      <c r="D2032" s="49" t="s">
        <v>75</v>
      </c>
      <c r="E2032" s="53">
        <v>109941.88</v>
      </c>
      <c r="F2032" s="48" t="s">
        <v>76</v>
      </c>
      <c r="G2032" s="48" t="s">
        <v>442</v>
      </c>
      <c r="H2032" s="48" t="s">
        <v>258</v>
      </c>
      <c r="I2032" s="48" t="s">
        <v>443</v>
      </c>
      <c r="J2032" s="51"/>
      <c r="K2032" s="51"/>
      <c r="L2032" s="48" t="s">
        <v>80</v>
      </c>
      <c r="M2032" s="48" t="s">
        <v>81</v>
      </c>
      <c r="N2032" s="48" t="s">
        <v>249</v>
      </c>
      <c r="O2032" s="48" t="s">
        <v>250</v>
      </c>
      <c r="P2032" s="48" t="s">
        <v>285</v>
      </c>
      <c r="Q2032" s="48" t="s">
        <v>286</v>
      </c>
      <c r="R2032" s="48" t="s">
        <v>420</v>
      </c>
      <c r="S2032" s="48" t="s">
        <v>421</v>
      </c>
      <c r="T2032" s="48" t="s">
        <v>438</v>
      </c>
      <c r="U2032" s="48" t="s">
        <v>439</v>
      </c>
      <c r="V2032" s="52"/>
    </row>
    <row r="2033" spans="1:22" ht="15" thickBot="1">
      <c r="A2033" s="48" t="s">
        <v>3076</v>
      </c>
      <c r="B2033" s="48" t="s">
        <v>20</v>
      </c>
      <c r="C2033" s="48" t="s">
        <v>74</v>
      </c>
      <c r="D2033" s="49" t="s">
        <v>75</v>
      </c>
      <c r="E2033" s="53">
        <v>100242.94</v>
      </c>
      <c r="F2033" s="48" t="s">
        <v>76</v>
      </c>
      <c r="G2033" s="48" t="s">
        <v>446</v>
      </c>
      <c r="H2033" s="48" t="s">
        <v>258</v>
      </c>
      <c r="I2033" s="48" t="s">
        <v>3077</v>
      </c>
      <c r="J2033" s="51"/>
      <c r="K2033" s="51"/>
      <c r="L2033" s="48" t="s">
        <v>80</v>
      </c>
      <c r="M2033" s="48" t="s">
        <v>81</v>
      </c>
      <c r="N2033" s="48" t="s">
        <v>249</v>
      </c>
      <c r="O2033" s="48" t="s">
        <v>250</v>
      </c>
      <c r="P2033" s="48" t="s">
        <v>285</v>
      </c>
      <c r="Q2033" s="48" t="s">
        <v>286</v>
      </c>
      <c r="R2033" s="48" t="s">
        <v>448</v>
      </c>
      <c r="S2033" s="48" t="s">
        <v>449</v>
      </c>
      <c r="T2033" s="48" t="s">
        <v>450</v>
      </c>
      <c r="U2033" s="48" t="s">
        <v>451</v>
      </c>
      <c r="V2033" s="52"/>
    </row>
    <row r="2034" spans="1:22" ht="15" thickBot="1">
      <c r="A2034" s="48" t="s">
        <v>3078</v>
      </c>
      <c r="B2034" s="48" t="s">
        <v>20</v>
      </c>
      <c r="C2034" s="48" t="s">
        <v>74</v>
      </c>
      <c r="D2034" s="49" t="s">
        <v>75</v>
      </c>
      <c r="E2034" s="53">
        <v>142412.79999999999</v>
      </c>
      <c r="F2034" s="48" t="s">
        <v>76</v>
      </c>
      <c r="G2034" s="48" t="s">
        <v>446</v>
      </c>
      <c r="H2034" s="48" t="s">
        <v>258</v>
      </c>
      <c r="I2034" s="48" t="s">
        <v>453</v>
      </c>
      <c r="J2034" s="51"/>
      <c r="K2034" s="51"/>
      <c r="L2034" s="48" t="s">
        <v>80</v>
      </c>
      <c r="M2034" s="48" t="s">
        <v>81</v>
      </c>
      <c r="N2034" s="48" t="s">
        <v>249</v>
      </c>
      <c r="O2034" s="48" t="s">
        <v>250</v>
      </c>
      <c r="P2034" s="48" t="s">
        <v>285</v>
      </c>
      <c r="Q2034" s="48" t="s">
        <v>286</v>
      </c>
      <c r="R2034" s="48" t="s">
        <v>448</v>
      </c>
      <c r="S2034" s="48" t="s">
        <v>449</v>
      </c>
      <c r="T2034" s="48" t="s">
        <v>450</v>
      </c>
      <c r="U2034" s="48" t="s">
        <v>451</v>
      </c>
      <c r="V2034" s="52"/>
    </row>
    <row r="2035" spans="1:22" ht="15" thickBot="1">
      <c r="A2035" s="48" t="s">
        <v>3079</v>
      </c>
      <c r="B2035" s="48" t="s">
        <v>20</v>
      </c>
      <c r="C2035" s="48" t="s">
        <v>74</v>
      </c>
      <c r="D2035" s="49" t="s">
        <v>75</v>
      </c>
      <c r="E2035" s="53">
        <v>55979.4</v>
      </c>
      <c r="F2035" s="48" t="s">
        <v>76</v>
      </c>
      <c r="G2035" s="48" t="s">
        <v>457</v>
      </c>
      <c r="H2035" s="48" t="s">
        <v>95</v>
      </c>
      <c r="I2035" s="48" t="s">
        <v>130</v>
      </c>
      <c r="J2035" s="51"/>
      <c r="K2035" s="51"/>
      <c r="L2035" s="48" t="s">
        <v>80</v>
      </c>
      <c r="M2035" s="48" t="s">
        <v>81</v>
      </c>
      <c r="N2035" s="48" t="s">
        <v>249</v>
      </c>
      <c r="O2035" s="48" t="s">
        <v>250</v>
      </c>
      <c r="P2035" s="48" t="s">
        <v>285</v>
      </c>
      <c r="Q2035" s="48" t="s">
        <v>286</v>
      </c>
      <c r="R2035" s="48" t="s">
        <v>448</v>
      </c>
      <c r="S2035" s="48" t="s">
        <v>449</v>
      </c>
      <c r="T2035" s="48" t="s">
        <v>458</v>
      </c>
      <c r="U2035" s="48" t="s">
        <v>459</v>
      </c>
      <c r="V2035" s="52"/>
    </row>
    <row r="2036" spans="1:22" ht="15" thickBot="1">
      <c r="A2036" s="48" t="s">
        <v>3080</v>
      </c>
      <c r="B2036" s="48" t="s">
        <v>20</v>
      </c>
      <c r="C2036" s="48" t="s">
        <v>74</v>
      </c>
      <c r="D2036" s="49" t="s">
        <v>75</v>
      </c>
      <c r="E2036" s="53">
        <v>100569.19</v>
      </c>
      <c r="F2036" s="48" t="s">
        <v>1081</v>
      </c>
      <c r="G2036" s="48" t="s">
        <v>2165</v>
      </c>
      <c r="H2036" s="48" t="s">
        <v>113</v>
      </c>
      <c r="I2036" s="48" t="s">
        <v>105</v>
      </c>
      <c r="J2036" s="51"/>
      <c r="K2036" s="51"/>
      <c r="L2036" s="48" t="s">
        <v>80</v>
      </c>
      <c r="M2036" s="48" t="s">
        <v>81</v>
      </c>
      <c r="N2036" s="48" t="s">
        <v>249</v>
      </c>
      <c r="O2036" s="48" t="s">
        <v>250</v>
      </c>
      <c r="P2036" s="48" t="s">
        <v>285</v>
      </c>
      <c r="Q2036" s="48" t="s">
        <v>286</v>
      </c>
      <c r="R2036" s="48" t="s">
        <v>448</v>
      </c>
      <c r="S2036" s="48" t="s">
        <v>449</v>
      </c>
      <c r="T2036" s="48" t="s">
        <v>467</v>
      </c>
      <c r="U2036" s="48" t="s">
        <v>468</v>
      </c>
      <c r="V2036" s="52"/>
    </row>
    <row r="2037" spans="1:22" ht="15" thickBot="1">
      <c r="A2037" s="48" t="s">
        <v>3081</v>
      </c>
      <c r="B2037" s="48" t="s">
        <v>20</v>
      </c>
      <c r="C2037" s="48" t="s">
        <v>74</v>
      </c>
      <c r="D2037" s="49" t="s">
        <v>75</v>
      </c>
      <c r="E2037" s="53">
        <v>134815.62</v>
      </c>
      <c r="F2037" s="48" t="s">
        <v>76</v>
      </c>
      <c r="G2037" s="48" t="s">
        <v>465</v>
      </c>
      <c r="H2037" s="48" t="s">
        <v>258</v>
      </c>
      <c r="I2037" s="48" t="s">
        <v>466</v>
      </c>
      <c r="J2037" s="51"/>
      <c r="K2037" s="51"/>
      <c r="L2037" s="48" t="s">
        <v>80</v>
      </c>
      <c r="M2037" s="48" t="s">
        <v>81</v>
      </c>
      <c r="N2037" s="48" t="s">
        <v>249</v>
      </c>
      <c r="O2037" s="48" t="s">
        <v>250</v>
      </c>
      <c r="P2037" s="48" t="s">
        <v>285</v>
      </c>
      <c r="Q2037" s="48" t="s">
        <v>286</v>
      </c>
      <c r="R2037" s="48" t="s">
        <v>448</v>
      </c>
      <c r="S2037" s="48" t="s">
        <v>449</v>
      </c>
      <c r="T2037" s="48" t="s">
        <v>467</v>
      </c>
      <c r="U2037" s="48" t="s">
        <v>468</v>
      </c>
      <c r="V2037" s="52"/>
    </row>
    <row r="2038" spans="1:22" ht="15" thickBot="1">
      <c r="A2038" s="48" t="s">
        <v>3082</v>
      </c>
      <c r="B2038" s="48" t="s">
        <v>20</v>
      </c>
      <c r="C2038" s="48" t="s">
        <v>74</v>
      </c>
      <c r="D2038" s="49" t="s">
        <v>75</v>
      </c>
      <c r="E2038" s="53">
        <v>131527.43</v>
      </c>
      <c r="F2038" s="48" t="s">
        <v>76</v>
      </c>
      <c r="G2038" s="48" t="s">
        <v>465</v>
      </c>
      <c r="H2038" s="48" t="s">
        <v>258</v>
      </c>
      <c r="I2038" s="48" t="s">
        <v>466</v>
      </c>
      <c r="J2038" s="51"/>
      <c r="K2038" s="51"/>
      <c r="L2038" s="48" t="s">
        <v>80</v>
      </c>
      <c r="M2038" s="48" t="s">
        <v>81</v>
      </c>
      <c r="N2038" s="48" t="s">
        <v>249</v>
      </c>
      <c r="O2038" s="48" t="s">
        <v>250</v>
      </c>
      <c r="P2038" s="48" t="s">
        <v>285</v>
      </c>
      <c r="Q2038" s="48" t="s">
        <v>286</v>
      </c>
      <c r="R2038" s="48" t="s">
        <v>448</v>
      </c>
      <c r="S2038" s="48" t="s">
        <v>449</v>
      </c>
      <c r="T2038" s="48" t="s">
        <v>467</v>
      </c>
      <c r="U2038" s="48" t="s">
        <v>468</v>
      </c>
      <c r="V2038" s="52"/>
    </row>
    <row r="2039" spans="1:22" ht="15" thickBot="1">
      <c r="A2039" s="48" t="s">
        <v>3083</v>
      </c>
      <c r="B2039" s="48" t="s">
        <v>20</v>
      </c>
      <c r="C2039" s="48" t="s">
        <v>74</v>
      </c>
      <c r="D2039" s="49" t="s">
        <v>75</v>
      </c>
      <c r="E2039" s="53">
        <v>134815.62</v>
      </c>
      <c r="F2039" s="48" t="s">
        <v>76</v>
      </c>
      <c r="G2039" s="48" t="s">
        <v>465</v>
      </c>
      <c r="H2039" s="48" t="s">
        <v>258</v>
      </c>
      <c r="I2039" s="48" t="s">
        <v>1594</v>
      </c>
      <c r="J2039" s="51"/>
      <c r="K2039" s="51"/>
      <c r="L2039" s="48" t="s">
        <v>80</v>
      </c>
      <c r="M2039" s="48" t="s">
        <v>81</v>
      </c>
      <c r="N2039" s="48" t="s">
        <v>249</v>
      </c>
      <c r="O2039" s="48" t="s">
        <v>250</v>
      </c>
      <c r="P2039" s="48" t="s">
        <v>285</v>
      </c>
      <c r="Q2039" s="48" t="s">
        <v>286</v>
      </c>
      <c r="R2039" s="48" t="s">
        <v>448</v>
      </c>
      <c r="S2039" s="48" t="s">
        <v>449</v>
      </c>
      <c r="T2039" s="48" t="s">
        <v>467</v>
      </c>
      <c r="U2039" s="48" t="s">
        <v>468</v>
      </c>
      <c r="V2039" s="52"/>
    </row>
    <row r="2040" spans="1:22" ht="15" thickBot="1">
      <c r="A2040" s="48" t="s">
        <v>3084</v>
      </c>
      <c r="B2040" s="48" t="s">
        <v>20</v>
      </c>
      <c r="C2040" s="48" t="s">
        <v>74</v>
      </c>
      <c r="D2040" s="49" t="s">
        <v>75</v>
      </c>
      <c r="E2040" s="53">
        <v>134815.62</v>
      </c>
      <c r="F2040" s="48" t="s">
        <v>76</v>
      </c>
      <c r="G2040" s="48" t="s">
        <v>465</v>
      </c>
      <c r="H2040" s="48" t="s">
        <v>258</v>
      </c>
      <c r="I2040" s="48" t="s">
        <v>466</v>
      </c>
      <c r="J2040" s="51"/>
      <c r="K2040" s="51"/>
      <c r="L2040" s="48" t="s">
        <v>80</v>
      </c>
      <c r="M2040" s="48" t="s">
        <v>81</v>
      </c>
      <c r="N2040" s="48" t="s">
        <v>249</v>
      </c>
      <c r="O2040" s="48" t="s">
        <v>250</v>
      </c>
      <c r="P2040" s="48" t="s">
        <v>285</v>
      </c>
      <c r="Q2040" s="48" t="s">
        <v>286</v>
      </c>
      <c r="R2040" s="48" t="s">
        <v>448</v>
      </c>
      <c r="S2040" s="48" t="s">
        <v>449</v>
      </c>
      <c r="T2040" s="48" t="s">
        <v>467</v>
      </c>
      <c r="U2040" s="48" t="s">
        <v>468</v>
      </c>
      <c r="V2040" s="52"/>
    </row>
    <row r="2041" spans="1:22" ht="15" thickBot="1">
      <c r="A2041" s="48" t="s">
        <v>3085</v>
      </c>
      <c r="B2041" s="48" t="s">
        <v>20</v>
      </c>
      <c r="C2041" s="48" t="s">
        <v>74</v>
      </c>
      <c r="D2041" s="49" t="s">
        <v>75</v>
      </c>
      <c r="E2041" s="53">
        <v>125189.69</v>
      </c>
      <c r="F2041" s="48" t="s">
        <v>76</v>
      </c>
      <c r="G2041" s="48" t="s">
        <v>465</v>
      </c>
      <c r="H2041" s="48" t="s">
        <v>258</v>
      </c>
      <c r="I2041" s="48" t="s">
        <v>2663</v>
      </c>
      <c r="J2041" s="51"/>
      <c r="K2041" s="51"/>
      <c r="L2041" s="48" t="s">
        <v>80</v>
      </c>
      <c r="M2041" s="48" t="s">
        <v>81</v>
      </c>
      <c r="N2041" s="48" t="s">
        <v>249</v>
      </c>
      <c r="O2041" s="48" t="s">
        <v>250</v>
      </c>
      <c r="P2041" s="48" t="s">
        <v>285</v>
      </c>
      <c r="Q2041" s="48" t="s">
        <v>286</v>
      </c>
      <c r="R2041" s="48" t="s">
        <v>448</v>
      </c>
      <c r="S2041" s="48" t="s">
        <v>449</v>
      </c>
      <c r="T2041" s="48" t="s">
        <v>467</v>
      </c>
      <c r="U2041" s="48" t="s">
        <v>468</v>
      </c>
      <c r="V2041" s="52"/>
    </row>
    <row r="2042" spans="1:22" ht="15" thickBot="1">
      <c r="A2042" s="48" t="s">
        <v>3086</v>
      </c>
      <c r="B2042" s="48" t="s">
        <v>20</v>
      </c>
      <c r="C2042" s="48" t="s">
        <v>74</v>
      </c>
      <c r="D2042" s="49" t="s">
        <v>75</v>
      </c>
      <c r="E2042" s="50">
        <v>0</v>
      </c>
      <c r="F2042" s="48" t="s">
        <v>76</v>
      </c>
      <c r="G2042" s="48" t="s">
        <v>484</v>
      </c>
      <c r="H2042" s="48" t="s">
        <v>78</v>
      </c>
      <c r="I2042" s="48" t="s">
        <v>130</v>
      </c>
      <c r="J2042" s="51"/>
      <c r="K2042" s="51"/>
      <c r="L2042" s="48" t="s">
        <v>80</v>
      </c>
      <c r="M2042" s="48" t="s">
        <v>81</v>
      </c>
      <c r="N2042" s="48" t="s">
        <v>249</v>
      </c>
      <c r="O2042" s="48" t="s">
        <v>250</v>
      </c>
      <c r="P2042" s="48" t="s">
        <v>285</v>
      </c>
      <c r="Q2042" s="48" t="s">
        <v>286</v>
      </c>
      <c r="R2042" s="48" t="s">
        <v>485</v>
      </c>
      <c r="S2042" s="48" t="s">
        <v>486</v>
      </c>
      <c r="T2042" s="48" t="s">
        <v>487</v>
      </c>
      <c r="U2042" s="48" t="s">
        <v>486</v>
      </c>
      <c r="V2042" s="52"/>
    </row>
    <row r="2043" spans="1:22" ht="15" thickBot="1">
      <c r="A2043" s="48" t="s">
        <v>3087</v>
      </c>
      <c r="B2043" s="48" t="s">
        <v>20</v>
      </c>
      <c r="C2043" s="48" t="s">
        <v>74</v>
      </c>
      <c r="D2043" s="49" t="s">
        <v>75</v>
      </c>
      <c r="E2043" s="53">
        <v>189638.22</v>
      </c>
      <c r="F2043" s="48" t="s">
        <v>76</v>
      </c>
      <c r="G2043" s="48" t="s">
        <v>484</v>
      </c>
      <c r="H2043" s="48" t="s">
        <v>78</v>
      </c>
      <c r="I2043" s="48" t="s">
        <v>130</v>
      </c>
      <c r="J2043" s="51"/>
      <c r="K2043" s="51"/>
      <c r="L2043" s="48" t="s">
        <v>80</v>
      </c>
      <c r="M2043" s="48" t="s">
        <v>81</v>
      </c>
      <c r="N2043" s="48" t="s">
        <v>249</v>
      </c>
      <c r="O2043" s="48" t="s">
        <v>250</v>
      </c>
      <c r="P2043" s="48" t="s">
        <v>285</v>
      </c>
      <c r="Q2043" s="48" t="s">
        <v>286</v>
      </c>
      <c r="R2043" s="48" t="s">
        <v>485</v>
      </c>
      <c r="S2043" s="48" t="s">
        <v>486</v>
      </c>
      <c r="T2043" s="48" t="s">
        <v>487</v>
      </c>
      <c r="U2043" s="48" t="s">
        <v>486</v>
      </c>
      <c r="V2043" s="52"/>
    </row>
    <row r="2044" spans="1:22" ht="15" thickBot="1">
      <c r="A2044" s="48" t="s">
        <v>1623</v>
      </c>
      <c r="B2044" s="48" t="s">
        <v>20</v>
      </c>
      <c r="C2044" s="48" t="s">
        <v>74</v>
      </c>
      <c r="D2044" s="49" t="s">
        <v>75</v>
      </c>
      <c r="E2044" s="50">
        <v>0</v>
      </c>
      <c r="F2044" s="48" t="s">
        <v>489</v>
      </c>
      <c r="G2044" s="48" t="s">
        <v>490</v>
      </c>
      <c r="H2044" s="48" t="s">
        <v>125</v>
      </c>
      <c r="I2044" s="48" t="s">
        <v>130</v>
      </c>
      <c r="J2044" s="51"/>
      <c r="K2044" s="51"/>
      <c r="L2044" s="48" t="s">
        <v>80</v>
      </c>
      <c r="M2044" s="48" t="s">
        <v>81</v>
      </c>
      <c r="N2044" s="48" t="s">
        <v>249</v>
      </c>
      <c r="O2044" s="48" t="s">
        <v>250</v>
      </c>
      <c r="P2044" s="48" t="s">
        <v>285</v>
      </c>
      <c r="Q2044" s="48" t="s">
        <v>286</v>
      </c>
      <c r="R2044" s="48" t="s">
        <v>485</v>
      </c>
      <c r="S2044" s="48" t="s">
        <v>486</v>
      </c>
      <c r="T2044" s="48" t="s">
        <v>487</v>
      </c>
      <c r="U2044" s="48" t="s">
        <v>486</v>
      </c>
      <c r="V2044" s="52"/>
    </row>
    <row r="2045" spans="1:22" ht="15" thickBot="1">
      <c r="A2045" s="48" t="s">
        <v>3088</v>
      </c>
      <c r="B2045" s="48" t="s">
        <v>20</v>
      </c>
      <c r="C2045" s="48" t="s">
        <v>74</v>
      </c>
      <c r="D2045" s="49" t="s">
        <v>75</v>
      </c>
      <c r="E2045" s="53">
        <v>138939.32</v>
      </c>
      <c r="F2045" s="48" t="s">
        <v>76</v>
      </c>
      <c r="G2045" s="48" t="s">
        <v>492</v>
      </c>
      <c r="H2045" s="48" t="s">
        <v>258</v>
      </c>
      <c r="I2045" s="48" t="s">
        <v>493</v>
      </c>
      <c r="J2045" s="51"/>
      <c r="K2045" s="51"/>
      <c r="L2045" s="48" t="s">
        <v>80</v>
      </c>
      <c r="M2045" s="48" t="s">
        <v>81</v>
      </c>
      <c r="N2045" s="48" t="s">
        <v>249</v>
      </c>
      <c r="O2045" s="48" t="s">
        <v>250</v>
      </c>
      <c r="P2045" s="48" t="s">
        <v>285</v>
      </c>
      <c r="Q2045" s="48" t="s">
        <v>286</v>
      </c>
      <c r="R2045" s="48" t="s">
        <v>485</v>
      </c>
      <c r="S2045" s="48" t="s">
        <v>486</v>
      </c>
      <c r="T2045" s="48" t="s">
        <v>494</v>
      </c>
      <c r="U2045" s="48" t="s">
        <v>495</v>
      </c>
      <c r="V2045" s="52"/>
    </row>
    <row r="2046" spans="1:22" ht="15" thickBot="1">
      <c r="A2046" s="48" t="s">
        <v>3089</v>
      </c>
      <c r="B2046" s="48" t="s">
        <v>20</v>
      </c>
      <c r="C2046" s="48" t="s">
        <v>74</v>
      </c>
      <c r="D2046" s="49" t="s">
        <v>75</v>
      </c>
      <c r="E2046" s="53">
        <v>117639.09</v>
      </c>
      <c r="F2046" s="48" t="s">
        <v>76</v>
      </c>
      <c r="G2046" s="48" t="s">
        <v>492</v>
      </c>
      <c r="H2046" s="48" t="s">
        <v>258</v>
      </c>
      <c r="I2046" s="48" t="s">
        <v>493</v>
      </c>
      <c r="J2046" s="51"/>
      <c r="K2046" s="51"/>
      <c r="L2046" s="48" t="s">
        <v>80</v>
      </c>
      <c r="M2046" s="48" t="s">
        <v>81</v>
      </c>
      <c r="N2046" s="48" t="s">
        <v>249</v>
      </c>
      <c r="O2046" s="48" t="s">
        <v>250</v>
      </c>
      <c r="P2046" s="48" t="s">
        <v>285</v>
      </c>
      <c r="Q2046" s="48" t="s">
        <v>286</v>
      </c>
      <c r="R2046" s="48" t="s">
        <v>485</v>
      </c>
      <c r="S2046" s="48" t="s">
        <v>486</v>
      </c>
      <c r="T2046" s="48" t="s">
        <v>494</v>
      </c>
      <c r="U2046" s="48" t="s">
        <v>495</v>
      </c>
      <c r="V2046" s="52"/>
    </row>
    <row r="2047" spans="1:22" ht="15" thickBot="1">
      <c r="A2047" s="48" t="s">
        <v>3090</v>
      </c>
      <c r="B2047" s="48" t="s">
        <v>20</v>
      </c>
      <c r="C2047" s="48" t="s">
        <v>74</v>
      </c>
      <c r="D2047" s="49" t="s">
        <v>75</v>
      </c>
      <c r="E2047" s="53">
        <v>42261.48</v>
      </c>
      <c r="F2047" s="48" t="s">
        <v>76</v>
      </c>
      <c r="G2047" s="48" t="s">
        <v>492</v>
      </c>
      <c r="H2047" s="48" t="s">
        <v>506</v>
      </c>
      <c r="I2047" s="48" t="s">
        <v>493</v>
      </c>
      <c r="J2047" s="51"/>
      <c r="K2047" s="51"/>
      <c r="L2047" s="48" t="s">
        <v>80</v>
      </c>
      <c r="M2047" s="48" t="s">
        <v>81</v>
      </c>
      <c r="N2047" s="48" t="s">
        <v>249</v>
      </c>
      <c r="O2047" s="48" t="s">
        <v>250</v>
      </c>
      <c r="P2047" s="48" t="s">
        <v>285</v>
      </c>
      <c r="Q2047" s="48" t="s">
        <v>286</v>
      </c>
      <c r="R2047" s="48" t="s">
        <v>485</v>
      </c>
      <c r="S2047" s="48" t="s">
        <v>486</v>
      </c>
      <c r="T2047" s="48" t="s">
        <v>494</v>
      </c>
      <c r="U2047" s="48" t="s">
        <v>495</v>
      </c>
      <c r="V2047" s="52"/>
    </row>
    <row r="2048" spans="1:22" ht="15" thickBot="1">
      <c r="A2048" s="48" t="s">
        <v>3091</v>
      </c>
      <c r="B2048" s="48" t="s">
        <v>20</v>
      </c>
      <c r="C2048" s="48" t="s">
        <v>74</v>
      </c>
      <c r="D2048" s="49" t="s">
        <v>75</v>
      </c>
      <c r="E2048" s="53">
        <v>129018.97</v>
      </c>
      <c r="F2048" s="48" t="s">
        <v>76</v>
      </c>
      <c r="G2048" s="48" t="s">
        <v>492</v>
      </c>
      <c r="H2048" s="48" t="s">
        <v>258</v>
      </c>
      <c r="I2048" s="48" t="s">
        <v>493</v>
      </c>
      <c r="J2048" s="51"/>
      <c r="K2048" s="51"/>
      <c r="L2048" s="48" t="s">
        <v>80</v>
      </c>
      <c r="M2048" s="48" t="s">
        <v>81</v>
      </c>
      <c r="N2048" s="48" t="s">
        <v>249</v>
      </c>
      <c r="O2048" s="48" t="s">
        <v>250</v>
      </c>
      <c r="P2048" s="48" t="s">
        <v>285</v>
      </c>
      <c r="Q2048" s="48" t="s">
        <v>286</v>
      </c>
      <c r="R2048" s="48" t="s">
        <v>485</v>
      </c>
      <c r="S2048" s="48" t="s">
        <v>486</v>
      </c>
      <c r="T2048" s="48" t="s">
        <v>494</v>
      </c>
      <c r="U2048" s="48" t="s">
        <v>495</v>
      </c>
      <c r="V2048" s="52"/>
    </row>
    <row r="2049" spans="1:22" ht="15" thickBot="1">
      <c r="A2049" s="48" t="s">
        <v>3092</v>
      </c>
      <c r="B2049" s="48" t="s">
        <v>20</v>
      </c>
      <c r="C2049" s="48" t="s">
        <v>74</v>
      </c>
      <c r="D2049" s="49" t="s">
        <v>75</v>
      </c>
      <c r="E2049" s="50">
        <v>0</v>
      </c>
      <c r="F2049" s="48" t="s">
        <v>76</v>
      </c>
      <c r="G2049" s="48" t="s">
        <v>492</v>
      </c>
      <c r="H2049" s="48" t="s">
        <v>258</v>
      </c>
      <c r="I2049" s="48" t="s">
        <v>493</v>
      </c>
      <c r="J2049" s="51"/>
      <c r="K2049" s="51"/>
      <c r="L2049" s="48" t="s">
        <v>80</v>
      </c>
      <c r="M2049" s="48" t="s">
        <v>81</v>
      </c>
      <c r="N2049" s="48" t="s">
        <v>249</v>
      </c>
      <c r="O2049" s="48" t="s">
        <v>250</v>
      </c>
      <c r="P2049" s="48" t="s">
        <v>285</v>
      </c>
      <c r="Q2049" s="48" t="s">
        <v>286</v>
      </c>
      <c r="R2049" s="48" t="s">
        <v>485</v>
      </c>
      <c r="S2049" s="48" t="s">
        <v>486</v>
      </c>
      <c r="T2049" s="48" t="s">
        <v>494</v>
      </c>
      <c r="U2049" s="48" t="s">
        <v>495</v>
      </c>
      <c r="V2049" s="52"/>
    </row>
    <row r="2050" spans="1:22" ht="15" thickBot="1">
      <c r="A2050" s="48" t="s">
        <v>3093</v>
      </c>
      <c r="B2050" s="48" t="s">
        <v>20</v>
      </c>
      <c r="C2050" s="48" t="s">
        <v>74</v>
      </c>
      <c r="D2050" s="49" t="s">
        <v>75</v>
      </c>
      <c r="E2050" s="50">
        <v>0</v>
      </c>
      <c r="F2050" s="48" t="s">
        <v>76</v>
      </c>
      <c r="G2050" s="48" t="s">
        <v>498</v>
      </c>
      <c r="H2050" s="48" t="s">
        <v>258</v>
      </c>
      <c r="I2050" s="48" t="s">
        <v>503</v>
      </c>
      <c r="J2050" s="51"/>
      <c r="K2050" s="51"/>
      <c r="L2050" s="48" t="s">
        <v>80</v>
      </c>
      <c r="M2050" s="48" t="s">
        <v>81</v>
      </c>
      <c r="N2050" s="48" t="s">
        <v>249</v>
      </c>
      <c r="O2050" s="48" t="s">
        <v>250</v>
      </c>
      <c r="P2050" s="48" t="s">
        <v>285</v>
      </c>
      <c r="Q2050" s="48" t="s">
        <v>286</v>
      </c>
      <c r="R2050" s="48" t="s">
        <v>485</v>
      </c>
      <c r="S2050" s="48" t="s">
        <v>486</v>
      </c>
      <c r="T2050" s="48" t="s">
        <v>500</v>
      </c>
      <c r="U2050" s="48" t="s">
        <v>501</v>
      </c>
      <c r="V2050" s="52"/>
    </row>
    <row r="2051" spans="1:22" ht="15" thickBot="1">
      <c r="A2051" s="48" t="s">
        <v>3094</v>
      </c>
      <c r="B2051" s="48" t="s">
        <v>20</v>
      </c>
      <c r="C2051" s="48" t="s">
        <v>74</v>
      </c>
      <c r="D2051" s="49" t="s">
        <v>75</v>
      </c>
      <c r="E2051" s="53">
        <v>134815.62</v>
      </c>
      <c r="F2051" s="48" t="s">
        <v>76</v>
      </c>
      <c r="G2051" s="48" t="s">
        <v>498</v>
      </c>
      <c r="H2051" s="48" t="s">
        <v>258</v>
      </c>
      <c r="I2051" s="48" t="s">
        <v>503</v>
      </c>
      <c r="J2051" s="51"/>
      <c r="K2051" s="51"/>
      <c r="L2051" s="48" t="s">
        <v>80</v>
      </c>
      <c r="M2051" s="48" t="s">
        <v>81</v>
      </c>
      <c r="N2051" s="48" t="s">
        <v>249</v>
      </c>
      <c r="O2051" s="48" t="s">
        <v>250</v>
      </c>
      <c r="P2051" s="48" t="s">
        <v>285</v>
      </c>
      <c r="Q2051" s="48" t="s">
        <v>286</v>
      </c>
      <c r="R2051" s="48" t="s">
        <v>485</v>
      </c>
      <c r="S2051" s="48" t="s">
        <v>486</v>
      </c>
      <c r="T2051" s="48" t="s">
        <v>500</v>
      </c>
      <c r="U2051" s="48" t="s">
        <v>501</v>
      </c>
      <c r="V2051" s="52"/>
    </row>
    <row r="2052" spans="1:22" ht="15" thickBot="1">
      <c r="A2052" s="48" t="s">
        <v>3095</v>
      </c>
      <c r="B2052" s="48" t="s">
        <v>20</v>
      </c>
      <c r="C2052" s="48" t="s">
        <v>74</v>
      </c>
      <c r="D2052" s="49" t="s">
        <v>75</v>
      </c>
      <c r="E2052" s="53">
        <v>116251.08</v>
      </c>
      <c r="F2052" s="48" t="s">
        <v>76</v>
      </c>
      <c r="G2052" s="48" t="s">
        <v>511</v>
      </c>
      <c r="H2052" s="48" t="s">
        <v>258</v>
      </c>
      <c r="I2052" s="48" t="s">
        <v>2182</v>
      </c>
      <c r="J2052" s="51"/>
      <c r="K2052" s="51"/>
      <c r="L2052" s="48" t="s">
        <v>80</v>
      </c>
      <c r="M2052" s="48" t="s">
        <v>81</v>
      </c>
      <c r="N2052" s="48" t="s">
        <v>249</v>
      </c>
      <c r="O2052" s="48" t="s">
        <v>250</v>
      </c>
      <c r="P2052" s="48" t="s">
        <v>285</v>
      </c>
      <c r="Q2052" s="48" t="s">
        <v>286</v>
      </c>
      <c r="R2052" s="48" t="s">
        <v>485</v>
      </c>
      <c r="S2052" s="48" t="s">
        <v>486</v>
      </c>
      <c r="T2052" s="48" t="s">
        <v>513</v>
      </c>
      <c r="U2052" s="48" t="s">
        <v>514</v>
      </c>
      <c r="V2052" s="52"/>
    </row>
    <row r="2053" spans="1:22" ht="15" thickBot="1">
      <c r="A2053" s="48" t="s">
        <v>3096</v>
      </c>
      <c r="B2053" s="48" t="s">
        <v>20</v>
      </c>
      <c r="C2053" s="48" t="s">
        <v>74</v>
      </c>
      <c r="D2053" s="49" t="s">
        <v>75</v>
      </c>
      <c r="E2053" s="53">
        <v>125872.17</v>
      </c>
      <c r="F2053" s="48" t="s">
        <v>76</v>
      </c>
      <c r="G2053" s="48" t="s">
        <v>511</v>
      </c>
      <c r="H2053" s="48" t="s">
        <v>258</v>
      </c>
      <c r="I2053" s="48" t="s">
        <v>2182</v>
      </c>
      <c r="J2053" s="51"/>
      <c r="K2053" s="51"/>
      <c r="L2053" s="48" t="s">
        <v>80</v>
      </c>
      <c r="M2053" s="48" t="s">
        <v>81</v>
      </c>
      <c r="N2053" s="48" t="s">
        <v>249</v>
      </c>
      <c r="O2053" s="48" t="s">
        <v>250</v>
      </c>
      <c r="P2053" s="48" t="s">
        <v>285</v>
      </c>
      <c r="Q2053" s="48" t="s">
        <v>286</v>
      </c>
      <c r="R2053" s="48" t="s">
        <v>485</v>
      </c>
      <c r="S2053" s="48" t="s">
        <v>486</v>
      </c>
      <c r="T2053" s="48" t="s">
        <v>513</v>
      </c>
      <c r="U2053" s="48" t="s">
        <v>514</v>
      </c>
      <c r="V2053" s="52"/>
    </row>
    <row r="2054" spans="1:22" ht="15" thickBot="1">
      <c r="A2054" s="48" t="s">
        <v>3097</v>
      </c>
      <c r="B2054" s="48" t="s">
        <v>20</v>
      </c>
      <c r="C2054" s="48" t="s">
        <v>74</v>
      </c>
      <c r="D2054" s="49" t="s">
        <v>75</v>
      </c>
      <c r="E2054" s="50">
        <v>0</v>
      </c>
      <c r="F2054" s="48" t="s">
        <v>76</v>
      </c>
      <c r="G2054" s="48" t="s">
        <v>511</v>
      </c>
      <c r="H2054" s="48" t="s">
        <v>258</v>
      </c>
      <c r="I2054" s="48" t="s">
        <v>516</v>
      </c>
      <c r="J2054" s="51"/>
      <c r="K2054" s="51"/>
      <c r="L2054" s="48" t="s">
        <v>80</v>
      </c>
      <c r="M2054" s="48" t="s">
        <v>81</v>
      </c>
      <c r="N2054" s="48" t="s">
        <v>249</v>
      </c>
      <c r="O2054" s="48" t="s">
        <v>250</v>
      </c>
      <c r="P2054" s="48" t="s">
        <v>285</v>
      </c>
      <c r="Q2054" s="48" t="s">
        <v>286</v>
      </c>
      <c r="R2054" s="48" t="s">
        <v>485</v>
      </c>
      <c r="S2054" s="48" t="s">
        <v>486</v>
      </c>
      <c r="T2054" s="48" t="s">
        <v>513</v>
      </c>
      <c r="U2054" s="48" t="s">
        <v>514</v>
      </c>
      <c r="V2054" s="52"/>
    </row>
    <row r="2055" spans="1:22" ht="15" thickBot="1">
      <c r="A2055" s="48" t="s">
        <v>3098</v>
      </c>
      <c r="B2055" s="48" t="s">
        <v>20</v>
      </c>
      <c r="C2055" s="48" t="s">
        <v>74</v>
      </c>
      <c r="D2055" s="49" t="s">
        <v>75</v>
      </c>
      <c r="E2055" s="53">
        <v>133097.85</v>
      </c>
      <c r="F2055" s="48" t="s">
        <v>76</v>
      </c>
      <c r="G2055" s="48" t="s">
        <v>511</v>
      </c>
      <c r="H2055" s="48" t="s">
        <v>258</v>
      </c>
      <c r="I2055" s="48" t="s">
        <v>2182</v>
      </c>
      <c r="J2055" s="51"/>
      <c r="K2055" s="51"/>
      <c r="L2055" s="48" t="s">
        <v>80</v>
      </c>
      <c r="M2055" s="48" t="s">
        <v>81</v>
      </c>
      <c r="N2055" s="48" t="s">
        <v>249</v>
      </c>
      <c r="O2055" s="48" t="s">
        <v>250</v>
      </c>
      <c r="P2055" s="48" t="s">
        <v>285</v>
      </c>
      <c r="Q2055" s="48" t="s">
        <v>286</v>
      </c>
      <c r="R2055" s="48" t="s">
        <v>485</v>
      </c>
      <c r="S2055" s="48" t="s">
        <v>486</v>
      </c>
      <c r="T2055" s="48" t="s">
        <v>513</v>
      </c>
      <c r="U2055" s="48" t="s">
        <v>514</v>
      </c>
      <c r="V2055" s="52"/>
    </row>
    <row r="2056" spans="1:22" ht="15" thickBot="1">
      <c r="A2056" s="48" t="s">
        <v>3099</v>
      </c>
      <c r="B2056" s="48" t="s">
        <v>20</v>
      </c>
      <c r="C2056" s="48" t="s">
        <v>74</v>
      </c>
      <c r="D2056" s="49" t="s">
        <v>75</v>
      </c>
      <c r="E2056" s="50">
        <v>0</v>
      </c>
      <c r="F2056" s="48" t="s">
        <v>76</v>
      </c>
      <c r="G2056" s="48" t="s">
        <v>511</v>
      </c>
      <c r="H2056" s="48" t="s">
        <v>258</v>
      </c>
      <c r="I2056" s="48" t="s">
        <v>516</v>
      </c>
      <c r="J2056" s="51"/>
      <c r="K2056" s="51"/>
      <c r="L2056" s="48" t="s">
        <v>80</v>
      </c>
      <c r="M2056" s="48" t="s">
        <v>81</v>
      </c>
      <c r="N2056" s="48" t="s">
        <v>249</v>
      </c>
      <c r="O2056" s="48" t="s">
        <v>250</v>
      </c>
      <c r="P2056" s="48" t="s">
        <v>285</v>
      </c>
      <c r="Q2056" s="48" t="s">
        <v>286</v>
      </c>
      <c r="R2056" s="48" t="s">
        <v>485</v>
      </c>
      <c r="S2056" s="48" t="s">
        <v>486</v>
      </c>
      <c r="T2056" s="48" t="s">
        <v>513</v>
      </c>
      <c r="U2056" s="48" t="s">
        <v>514</v>
      </c>
      <c r="V2056" s="52"/>
    </row>
    <row r="2057" spans="1:22" ht="15" thickBot="1">
      <c r="A2057" s="48" t="s">
        <v>3100</v>
      </c>
      <c r="B2057" s="48" t="s">
        <v>20</v>
      </c>
      <c r="C2057" s="48" t="s">
        <v>74</v>
      </c>
      <c r="D2057" s="49" t="s">
        <v>75</v>
      </c>
      <c r="E2057" s="53">
        <v>113415.69</v>
      </c>
      <c r="F2057" s="48" t="s">
        <v>76</v>
      </c>
      <c r="G2057" s="48" t="s">
        <v>519</v>
      </c>
      <c r="H2057" s="48" t="s">
        <v>258</v>
      </c>
      <c r="I2057" s="48" t="s">
        <v>581</v>
      </c>
      <c r="J2057" s="51"/>
      <c r="K2057" s="51"/>
      <c r="L2057" s="48" t="s">
        <v>80</v>
      </c>
      <c r="M2057" s="48" t="s">
        <v>81</v>
      </c>
      <c r="N2057" s="48" t="s">
        <v>249</v>
      </c>
      <c r="O2057" s="48" t="s">
        <v>250</v>
      </c>
      <c r="P2057" s="48" t="s">
        <v>285</v>
      </c>
      <c r="Q2057" s="48" t="s">
        <v>286</v>
      </c>
      <c r="R2057" s="48" t="s">
        <v>485</v>
      </c>
      <c r="S2057" s="48" t="s">
        <v>486</v>
      </c>
      <c r="T2057" s="48" t="s">
        <v>521</v>
      </c>
      <c r="U2057" s="48" t="s">
        <v>522</v>
      </c>
      <c r="V2057" s="52"/>
    </row>
    <row r="2058" spans="1:22" ht="15" thickBot="1">
      <c r="A2058" s="48" t="s">
        <v>3101</v>
      </c>
      <c r="B2058" s="48" t="s">
        <v>20</v>
      </c>
      <c r="C2058" s="48" t="s">
        <v>74</v>
      </c>
      <c r="D2058" s="49" t="s">
        <v>75</v>
      </c>
      <c r="E2058" s="53">
        <v>144253.26</v>
      </c>
      <c r="F2058" s="48" t="s">
        <v>76</v>
      </c>
      <c r="G2058" s="48" t="s">
        <v>519</v>
      </c>
      <c r="H2058" s="48" t="s">
        <v>258</v>
      </c>
      <c r="I2058" s="48" t="s">
        <v>2216</v>
      </c>
      <c r="J2058" s="51"/>
      <c r="K2058" s="51"/>
      <c r="L2058" s="48" t="s">
        <v>80</v>
      </c>
      <c r="M2058" s="48" t="s">
        <v>81</v>
      </c>
      <c r="N2058" s="48" t="s">
        <v>249</v>
      </c>
      <c r="O2058" s="48" t="s">
        <v>250</v>
      </c>
      <c r="P2058" s="48" t="s">
        <v>285</v>
      </c>
      <c r="Q2058" s="48" t="s">
        <v>286</v>
      </c>
      <c r="R2058" s="48" t="s">
        <v>485</v>
      </c>
      <c r="S2058" s="48" t="s">
        <v>486</v>
      </c>
      <c r="T2058" s="48" t="s">
        <v>521</v>
      </c>
      <c r="U2058" s="48" t="s">
        <v>522</v>
      </c>
      <c r="V2058" s="52"/>
    </row>
    <row r="2059" spans="1:22" ht="15" thickBot="1">
      <c r="A2059" s="48" t="s">
        <v>3102</v>
      </c>
      <c r="B2059" s="48" t="s">
        <v>20</v>
      </c>
      <c r="C2059" s="48" t="s">
        <v>74</v>
      </c>
      <c r="D2059" s="49" t="s">
        <v>75</v>
      </c>
      <c r="E2059" s="53">
        <v>117639.09</v>
      </c>
      <c r="F2059" s="48" t="s">
        <v>76</v>
      </c>
      <c r="G2059" s="48" t="s">
        <v>519</v>
      </c>
      <c r="H2059" s="48" t="s">
        <v>258</v>
      </c>
      <c r="I2059" s="48" t="s">
        <v>2216</v>
      </c>
      <c r="J2059" s="51"/>
      <c r="K2059" s="51"/>
      <c r="L2059" s="48" t="s">
        <v>80</v>
      </c>
      <c r="M2059" s="48" t="s">
        <v>81</v>
      </c>
      <c r="N2059" s="48" t="s">
        <v>249</v>
      </c>
      <c r="O2059" s="48" t="s">
        <v>250</v>
      </c>
      <c r="P2059" s="48" t="s">
        <v>285</v>
      </c>
      <c r="Q2059" s="48" t="s">
        <v>286</v>
      </c>
      <c r="R2059" s="48" t="s">
        <v>485</v>
      </c>
      <c r="S2059" s="48" t="s">
        <v>486</v>
      </c>
      <c r="T2059" s="48" t="s">
        <v>521</v>
      </c>
      <c r="U2059" s="48" t="s">
        <v>522</v>
      </c>
      <c r="V2059" s="52"/>
    </row>
    <row r="2060" spans="1:22" ht="15" thickBot="1">
      <c r="A2060" s="48" t="s">
        <v>488</v>
      </c>
      <c r="B2060" s="48" t="s">
        <v>20</v>
      </c>
      <c r="C2060" s="48" t="s">
        <v>74</v>
      </c>
      <c r="D2060" s="49" t="s">
        <v>75</v>
      </c>
      <c r="E2060" s="50">
        <v>0</v>
      </c>
      <c r="F2060" s="48" t="s">
        <v>1624</v>
      </c>
      <c r="G2060" s="48" t="s">
        <v>1625</v>
      </c>
      <c r="H2060" s="48" t="s">
        <v>125</v>
      </c>
      <c r="I2060" s="48" t="s">
        <v>130</v>
      </c>
      <c r="J2060" s="51"/>
      <c r="K2060" s="51"/>
      <c r="L2060" s="48" t="s">
        <v>80</v>
      </c>
      <c r="M2060" s="48" t="s">
        <v>81</v>
      </c>
      <c r="N2060" s="48" t="s">
        <v>249</v>
      </c>
      <c r="O2060" s="48" t="s">
        <v>250</v>
      </c>
      <c r="P2060" s="48" t="s">
        <v>285</v>
      </c>
      <c r="Q2060" s="48" t="s">
        <v>286</v>
      </c>
      <c r="R2060" s="48" t="s">
        <v>485</v>
      </c>
      <c r="S2060" s="48" t="s">
        <v>486</v>
      </c>
      <c r="T2060" s="48" t="s">
        <v>521</v>
      </c>
      <c r="U2060" s="48" t="s">
        <v>522</v>
      </c>
      <c r="V2060" s="52"/>
    </row>
    <row r="2061" spans="1:22" ht="15" thickBot="1">
      <c r="A2061" s="48" t="s">
        <v>3103</v>
      </c>
      <c r="B2061" s="48" t="s">
        <v>20</v>
      </c>
      <c r="C2061" s="48" t="s">
        <v>74</v>
      </c>
      <c r="D2061" s="49" t="s">
        <v>75</v>
      </c>
      <c r="E2061" s="53">
        <v>52658.86</v>
      </c>
      <c r="F2061" s="48" t="s">
        <v>76</v>
      </c>
      <c r="G2061" s="48" t="s">
        <v>2680</v>
      </c>
      <c r="H2061" s="48" t="s">
        <v>258</v>
      </c>
      <c r="I2061" s="48" t="s">
        <v>2681</v>
      </c>
      <c r="J2061" s="51"/>
      <c r="K2061" s="51"/>
      <c r="L2061" s="48" t="s">
        <v>80</v>
      </c>
      <c r="M2061" s="48" t="s">
        <v>81</v>
      </c>
      <c r="N2061" s="48" t="s">
        <v>249</v>
      </c>
      <c r="O2061" s="48" t="s">
        <v>250</v>
      </c>
      <c r="P2061" s="48" t="s">
        <v>285</v>
      </c>
      <c r="Q2061" s="48" t="s">
        <v>286</v>
      </c>
      <c r="R2061" s="48" t="s">
        <v>525</v>
      </c>
      <c r="S2061" s="48" t="s">
        <v>477</v>
      </c>
      <c r="T2061" s="48" t="s">
        <v>2682</v>
      </c>
      <c r="U2061" s="48" t="s">
        <v>2683</v>
      </c>
      <c r="V2061" s="52"/>
    </row>
    <row r="2062" spans="1:22" ht="15" thickBot="1">
      <c r="A2062" s="48" t="s">
        <v>2188</v>
      </c>
      <c r="B2062" s="48" t="s">
        <v>20</v>
      </c>
      <c r="C2062" s="48" t="s">
        <v>74</v>
      </c>
      <c r="D2062" s="49" t="s">
        <v>75</v>
      </c>
      <c r="E2062" s="53">
        <v>13212.41</v>
      </c>
      <c r="F2062" s="48" t="s">
        <v>76</v>
      </c>
      <c r="G2062" s="48" t="s">
        <v>529</v>
      </c>
      <c r="H2062" s="48" t="s">
        <v>447</v>
      </c>
      <c r="I2062" s="48" t="s">
        <v>130</v>
      </c>
      <c r="J2062" s="51"/>
      <c r="K2062" s="51"/>
      <c r="L2062" s="48" t="s">
        <v>80</v>
      </c>
      <c r="M2062" s="48" t="s">
        <v>81</v>
      </c>
      <c r="N2062" s="48" t="s">
        <v>249</v>
      </c>
      <c r="O2062" s="48" t="s">
        <v>250</v>
      </c>
      <c r="P2062" s="48" t="s">
        <v>285</v>
      </c>
      <c r="Q2062" s="48" t="s">
        <v>286</v>
      </c>
      <c r="R2062" s="48" t="s">
        <v>525</v>
      </c>
      <c r="S2062" s="48" t="s">
        <v>477</v>
      </c>
      <c r="T2062" s="48" t="s">
        <v>531</v>
      </c>
      <c r="U2062" s="48" t="s">
        <v>532</v>
      </c>
      <c r="V2062" s="52"/>
    </row>
    <row r="2063" spans="1:22" ht="15" thickBot="1">
      <c r="A2063" s="48" t="s">
        <v>3104</v>
      </c>
      <c r="B2063" s="48" t="s">
        <v>20</v>
      </c>
      <c r="C2063" s="48" t="s">
        <v>74</v>
      </c>
      <c r="D2063" s="49" t="s">
        <v>75</v>
      </c>
      <c r="E2063" s="53">
        <v>122136.28</v>
      </c>
      <c r="F2063" s="48" t="s">
        <v>76</v>
      </c>
      <c r="G2063" s="48" t="s">
        <v>529</v>
      </c>
      <c r="H2063" s="48" t="s">
        <v>258</v>
      </c>
      <c r="I2063" s="48" t="s">
        <v>530</v>
      </c>
      <c r="J2063" s="51"/>
      <c r="K2063" s="51"/>
      <c r="L2063" s="48" t="s">
        <v>80</v>
      </c>
      <c r="M2063" s="48" t="s">
        <v>81</v>
      </c>
      <c r="N2063" s="48" t="s">
        <v>249</v>
      </c>
      <c r="O2063" s="48" t="s">
        <v>250</v>
      </c>
      <c r="P2063" s="48" t="s">
        <v>285</v>
      </c>
      <c r="Q2063" s="48" t="s">
        <v>286</v>
      </c>
      <c r="R2063" s="48" t="s">
        <v>525</v>
      </c>
      <c r="S2063" s="48" t="s">
        <v>477</v>
      </c>
      <c r="T2063" s="48" t="s">
        <v>531</v>
      </c>
      <c r="U2063" s="48" t="s">
        <v>532</v>
      </c>
      <c r="V2063" s="52"/>
    </row>
    <row r="2064" spans="1:22" ht="15" thickBot="1">
      <c r="A2064" s="48" t="s">
        <v>3105</v>
      </c>
      <c r="B2064" s="48" t="s">
        <v>20</v>
      </c>
      <c r="C2064" s="48" t="s">
        <v>74</v>
      </c>
      <c r="D2064" s="49" t="s">
        <v>75</v>
      </c>
      <c r="E2064" s="53">
        <v>129018.97</v>
      </c>
      <c r="F2064" s="48" t="s">
        <v>76</v>
      </c>
      <c r="G2064" s="48" t="s">
        <v>536</v>
      </c>
      <c r="H2064" s="48" t="s">
        <v>258</v>
      </c>
      <c r="I2064" s="48" t="s">
        <v>3106</v>
      </c>
      <c r="J2064" s="51"/>
      <c r="K2064" s="51"/>
      <c r="L2064" s="48" t="s">
        <v>80</v>
      </c>
      <c r="M2064" s="48" t="s">
        <v>81</v>
      </c>
      <c r="N2064" s="48" t="s">
        <v>249</v>
      </c>
      <c r="O2064" s="48" t="s">
        <v>250</v>
      </c>
      <c r="P2064" s="48" t="s">
        <v>285</v>
      </c>
      <c r="Q2064" s="48" t="s">
        <v>286</v>
      </c>
      <c r="R2064" s="48" t="s">
        <v>538</v>
      </c>
      <c r="S2064" s="48" t="s">
        <v>477</v>
      </c>
      <c r="T2064" s="48" t="s">
        <v>539</v>
      </c>
      <c r="U2064" s="48" t="s">
        <v>540</v>
      </c>
      <c r="V2064" s="52"/>
    </row>
    <row r="2065" spans="1:22" ht="15" thickBot="1">
      <c r="A2065" s="48" t="s">
        <v>3107</v>
      </c>
      <c r="B2065" s="48" t="s">
        <v>20</v>
      </c>
      <c r="C2065" s="48" t="s">
        <v>74</v>
      </c>
      <c r="D2065" s="49" t="s">
        <v>75</v>
      </c>
      <c r="E2065" s="50">
        <v>0</v>
      </c>
      <c r="F2065" s="48" t="s">
        <v>76</v>
      </c>
      <c r="G2065" s="48" t="s">
        <v>536</v>
      </c>
      <c r="H2065" s="48" t="s">
        <v>258</v>
      </c>
      <c r="I2065" s="48" t="s">
        <v>3106</v>
      </c>
      <c r="J2065" s="51"/>
      <c r="K2065" s="51"/>
      <c r="L2065" s="48" t="s">
        <v>80</v>
      </c>
      <c r="M2065" s="48" t="s">
        <v>81</v>
      </c>
      <c r="N2065" s="48" t="s">
        <v>249</v>
      </c>
      <c r="O2065" s="48" t="s">
        <v>250</v>
      </c>
      <c r="P2065" s="48" t="s">
        <v>285</v>
      </c>
      <c r="Q2065" s="48" t="s">
        <v>286</v>
      </c>
      <c r="R2065" s="48" t="s">
        <v>538</v>
      </c>
      <c r="S2065" s="48" t="s">
        <v>477</v>
      </c>
      <c r="T2065" s="48" t="s">
        <v>539</v>
      </c>
      <c r="U2065" s="48" t="s">
        <v>540</v>
      </c>
      <c r="V2065" s="52"/>
    </row>
    <row r="2066" spans="1:22" ht="15" thickBot="1">
      <c r="A2066" s="48" t="s">
        <v>3108</v>
      </c>
      <c r="B2066" s="48" t="s">
        <v>20</v>
      </c>
      <c r="C2066" s="48" t="s">
        <v>74</v>
      </c>
      <c r="D2066" s="49" t="s">
        <v>75</v>
      </c>
      <c r="E2066" s="50">
        <v>0</v>
      </c>
      <c r="F2066" s="48" t="s">
        <v>76</v>
      </c>
      <c r="G2066" s="48" t="s">
        <v>536</v>
      </c>
      <c r="H2066" s="48" t="s">
        <v>95</v>
      </c>
      <c r="I2066" s="48" t="s">
        <v>130</v>
      </c>
      <c r="J2066" s="51"/>
      <c r="K2066" s="51"/>
      <c r="L2066" s="48" t="s">
        <v>80</v>
      </c>
      <c r="M2066" s="48" t="s">
        <v>81</v>
      </c>
      <c r="N2066" s="48" t="s">
        <v>249</v>
      </c>
      <c r="O2066" s="48" t="s">
        <v>250</v>
      </c>
      <c r="P2066" s="48" t="s">
        <v>285</v>
      </c>
      <c r="Q2066" s="48" t="s">
        <v>286</v>
      </c>
      <c r="R2066" s="48" t="s">
        <v>538</v>
      </c>
      <c r="S2066" s="48" t="s">
        <v>477</v>
      </c>
      <c r="T2066" s="48" t="s">
        <v>539</v>
      </c>
      <c r="U2066" s="48" t="s">
        <v>540</v>
      </c>
      <c r="V2066" s="52"/>
    </row>
    <row r="2067" spans="1:22" ht="15" thickBot="1">
      <c r="A2067" s="48" t="s">
        <v>3109</v>
      </c>
      <c r="B2067" s="48" t="s">
        <v>20</v>
      </c>
      <c r="C2067" s="48" t="s">
        <v>74</v>
      </c>
      <c r="D2067" s="49" t="s">
        <v>75</v>
      </c>
      <c r="E2067" s="50">
        <v>0</v>
      </c>
      <c r="F2067" s="48" t="s">
        <v>76</v>
      </c>
      <c r="G2067" s="48" t="s">
        <v>1636</v>
      </c>
      <c r="H2067" s="48" t="s">
        <v>258</v>
      </c>
      <c r="I2067" s="48" t="s">
        <v>1637</v>
      </c>
      <c r="J2067" s="51"/>
      <c r="K2067" s="51"/>
      <c r="L2067" s="48" t="s">
        <v>80</v>
      </c>
      <c r="M2067" s="48" t="s">
        <v>81</v>
      </c>
      <c r="N2067" s="48" t="s">
        <v>249</v>
      </c>
      <c r="O2067" s="48" t="s">
        <v>250</v>
      </c>
      <c r="P2067" s="48" t="s">
        <v>285</v>
      </c>
      <c r="Q2067" s="48" t="s">
        <v>286</v>
      </c>
      <c r="R2067" s="48" t="s">
        <v>538</v>
      </c>
      <c r="S2067" s="48" t="s">
        <v>477</v>
      </c>
      <c r="T2067" s="48" t="s">
        <v>1638</v>
      </c>
      <c r="U2067" s="48" t="s">
        <v>1639</v>
      </c>
      <c r="V2067" s="52"/>
    </row>
    <row r="2068" spans="1:22" ht="15" thickBot="1">
      <c r="A2068" s="48" t="s">
        <v>3110</v>
      </c>
      <c r="B2068" s="48" t="s">
        <v>20</v>
      </c>
      <c r="C2068" s="48" t="s">
        <v>74</v>
      </c>
      <c r="D2068" s="49" t="s">
        <v>75</v>
      </c>
      <c r="E2068" s="53">
        <v>44401.05</v>
      </c>
      <c r="F2068" s="48" t="s">
        <v>76</v>
      </c>
      <c r="G2068" s="48" t="s">
        <v>3111</v>
      </c>
      <c r="H2068" s="48" t="s">
        <v>506</v>
      </c>
      <c r="I2068" s="48" t="s">
        <v>1637</v>
      </c>
      <c r="J2068" s="51"/>
      <c r="K2068" s="51"/>
      <c r="L2068" s="48" t="s">
        <v>80</v>
      </c>
      <c r="M2068" s="48" t="s">
        <v>81</v>
      </c>
      <c r="N2068" s="48" t="s">
        <v>249</v>
      </c>
      <c r="O2068" s="48" t="s">
        <v>250</v>
      </c>
      <c r="P2068" s="48" t="s">
        <v>285</v>
      </c>
      <c r="Q2068" s="48" t="s">
        <v>286</v>
      </c>
      <c r="R2068" s="48" t="s">
        <v>538</v>
      </c>
      <c r="S2068" s="48" t="s">
        <v>477</v>
      </c>
      <c r="T2068" s="48" t="s">
        <v>1638</v>
      </c>
      <c r="U2068" s="48" t="s">
        <v>1639</v>
      </c>
      <c r="V2068" s="52"/>
    </row>
    <row r="2069" spans="1:22" ht="15" thickBot="1">
      <c r="A2069" s="48" t="s">
        <v>3112</v>
      </c>
      <c r="B2069" s="48" t="s">
        <v>20</v>
      </c>
      <c r="C2069" s="48" t="s">
        <v>74</v>
      </c>
      <c r="D2069" s="49" t="s">
        <v>75</v>
      </c>
      <c r="E2069" s="50">
        <v>0</v>
      </c>
      <c r="F2069" s="48" t="s">
        <v>543</v>
      </c>
      <c r="G2069" s="48" t="s">
        <v>544</v>
      </c>
      <c r="H2069" s="48" t="s">
        <v>125</v>
      </c>
      <c r="I2069" s="48" t="s">
        <v>545</v>
      </c>
      <c r="J2069" s="51"/>
      <c r="K2069" s="51"/>
      <c r="L2069" s="48" t="s">
        <v>80</v>
      </c>
      <c r="M2069" s="48" t="s">
        <v>81</v>
      </c>
      <c r="N2069" s="48" t="s">
        <v>249</v>
      </c>
      <c r="O2069" s="48" t="s">
        <v>250</v>
      </c>
      <c r="P2069" s="48" t="s">
        <v>285</v>
      </c>
      <c r="Q2069" s="48" t="s">
        <v>286</v>
      </c>
      <c r="R2069" s="48" t="s">
        <v>538</v>
      </c>
      <c r="S2069" s="48" t="s">
        <v>477</v>
      </c>
      <c r="T2069" s="48" t="s">
        <v>546</v>
      </c>
      <c r="U2069" s="48" t="s">
        <v>547</v>
      </c>
      <c r="V2069" s="52"/>
    </row>
    <row r="2070" spans="1:22" ht="15" thickBot="1">
      <c r="A2070" s="48" t="s">
        <v>3113</v>
      </c>
      <c r="B2070" s="48" t="s">
        <v>20</v>
      </c>
      <c r="C2070" s="48" t="s">
        <v>74</v>
      </c>
      <c r="D2070" s="49" t="s">
        <v>75</v>
      </c>
      <c r="E2070" s="50">
        <v>0</v>
      </c>
      <c r="F2070" s="48" t="s">
        <v>543</v>
      </c>
      <c r="G2070" s="48" t="s">
        <v>544</v>
      </c>
      <c r="H2070" s="48" t="s">
        <v>125</v>
      </c>
      <c r="I2070" s="48" t="s">
        <v>545</v>
      </c>
      <c r="J2070" s="51"/>
      <c r="K2070" s="51"/>
      <c r="L2070" s="48" t="s">
        <v>80</v>
      </c>
      <c r="M2070" s="48" t="s">
        <v>81</v>
      </c>
      <c r="N2070" s="48" t="s">
        <v>249</v>
      </c>
      <c r="O2070" s="48" t="s">
        <v>250</v>
      </c>
      <c r="P2070" s="48" t="s">
        <v>285</v>
      </c>
      <c r="Q2070" s="48" t="s">
        <v>286</v>
      </c>
      <c r="R2070" s="48" t="s">
        <v>538</v>
      </c>
      <c r="S2070" s="48" t="s">
        <v>477</v>
      </c>
      <c r="T2070" s="48" t="s">
        <v>546</v>
      </c>
      <c r="U2070" s="48" t="s">
        <v>547</v>
      </c>
      <c r="V2070" s="52"/>
    </row>
    <row r="2071" spans="1:22" ht="15" thickBot="1">
      <c r="A2071" s="48" t="s">
        <v>3114</v>
      </c>
      <c r="B2071" s="48" t="s">
        <v>20</v>
      </c>
      <c r="C2071" s="48" t="s">
        <v>74</v>
      </c>
      <c r="D2071" s="49" t="s">
        <v>75</v>
      </c>
      <c r="E2071" s="53">
        <v>48841.15</v>
      </c>
      <c r="F2071" s="48" t="s">
        <v>557</v>
      </c>
      <c r="G2071" s="48" t="s">
        <v>558</v>
      </c>
      <c r="H2071" s="48" t="s">
        <v>95</v>
      </c>
      <c r="I2071" s="48" t="s">
        <v>551</v>
      </c>
      <c r="J2071" s="51"/>
      <c r="K2071" s="51"/>
      <c r="L2071" s="48" t="s">
        <v>80</v>
      </c>
      <c r="M2071" s="48" t="s">
        <v>81</v>
      </c>
      <c r="N2071" s="48" t="s">
        <v>249</v>
      </c>
      <c r="O2071" s="48" t="s">
        <v>250</v>
      </c>
      <c r="P2071" s="48" t="s">
        <v>285</v>
      </c>
      <c r="Q2071" s="48" t="s">
        <v>286</v>
      </c>
      <c r="R2071" s="48" t="s">
        <v>552</v>
      </c>
      <c r="S2071" s="48" t="s">
        <v>553</v>
      </c>
      <c r="T2071" s="48" t="s">
        <v>554</v>
      </c>
      <c r="U2071" s="48" t="s">
        <v>553</v>
      </c>
      <c r="V2071" s="52"/>
    </row>
    <row r="2072" spans="1:22" ht="15" thickBot="1">
      <c r="A2072" s="48" t="s">
        <v>3115</v>
      </c>
      <c r="B2072" s="48" t="s">
        <v>20</v>
      </c>
      <c r="C2072" s="48" t="s">
        <v>74</v>
      </c>
      <c r="D2072" s="49" t="s">
        <v>75</v>
      </c>
      <c r="E2072" s="53">
        <v>34566.230000000003</v>
      </c>
      <c r="F2072" s="48" t="s">
        <v>557</v>
      </c>
      <c r="G2072" s="48" t="s">
        <v>558</v>
      </c>
      <c r="H2072" s="48" t="s">
        <v>95</v>
      </c>
      <c r="I2072" s="48" t="s">
        <v>551</v>
      </c>
      <c r="J2072" s="51"/>
      <c r="K2072" s="51"/>
      <c r="L2072" s="48" t="s">
        <v>80</v>
      </c>
      <c r="M2072" s="48" t="s">
        <v>81</v>
      </c>
      <c r="N2072" s="48" t="s">
        <v>249</v>
      </c>
      <c r="O2072" s="48" t="s">
        <v>250</v>
      </c>
      <c r="P2072" s="48" t="s">
        <v>285</v>
      </c>
      <c r="Q2072" s="48" t="s">
        <v>286</v>
      </c>
      <c r="R2072" s="48" t="s">
        <v>552</v>
      </c>
      <c r="S2072" s="48" t="s">
        <v>553</v>
      </c>
      <c r="T2072" s="48" t="s">
        <v>554</v>
      </c>
      <c r="U2072" s="48" t="s">
        <v>553</v>
      </c>
      <c r="V2072" s="52"/>
    </row>
    <row r="2073" spans="1:22" ht="15" thickBot="1">
      <c r="A2073" s="48" t="s">
        <v>3116</v>
      </c>
      <c r="B2073" s="48" t="s">
        <v>20</v>
      </c>
      <c r="C2073" s="48" t="s">
        <v>74</v>
      </c>
      <c r="D2073" s="49" t="s">
        <v>75</v>
      </c>
      <c r="E2073" s="50">
        <v>0</v>
      </c>
      <c r="F2073" s="48" t="s">
        <v>560</v>
      </c>
      <c r="G2073" s="48" t="s">
        <v>561</v>
      </c>
      <c r="H2073" s="48" t="s">
        <v>95</v>
      </c>
      <c r="I2073" s="48" t="s">
        <v>551</v>
      </c>
      <c r="J2073" s="51"/>
      <c r="K2073" s="51"/>
      <c r="L2073" s="48" t="s">
        <v>80</v>
      </c>
      <c r="M2073" s="48" t="s">
        <v>81</v>
      </c>
      <c r="N2073" s="48" t="s">
        <v>249</v>
      </c>
      <c r="O2073" s="48" t="s">
        <v>250</v>
      </c>
      <c r="P2073" s="48" t="s">
        <v>285</v>
      </c>
      <c r="Q2073" s="48" t="s">
        <v>286</v>
      </c>
      <c r="R2073" s="48" t="s">
        <v>552</v>
      </c>
      <c r="S2073" s="48" t="s">
        <v>553</v>
      </c>
      <c r="T2073" s="48" t="s">
        <v>554</v>
      </c>
      <c r="U2073" s="48" t="s">
        <v>553</v>
      </c>
      <c r="V2073" s="52"/>
    </row>
    <row r="2074" spans="1:22" ht="15" thickBot="1">
      <c r="A2074" s="48" t="s">
        <v>3117</v>
      </c>
      <c r="B2074" s="48" t="s">
        <v>20</v>
      </c>
      <c r="C2074" s="48" t="s">
        <v>74</v>
      </c>
      <c r="D2074" s="49" t="s">
        <v>75</v>
      </c>
      <c r="E2074" s="53">
        <v>34566.03</v>
      </c>
      <c r="F2074" s="48" t="s">
        <v>560</v>
      </c>
      <c r="G2074" s="48" t="s">
        <v>561</v>
      </c>
      <c r="H2074" s="48" t="s">
        <v>95</v>
      </c>
      <c r="I2074" s="48" t="s">
        <v>551</v>
      </c>
      <c r="J2074" s="51"/>
      <c r="K2074" s="51"/>
      <c r="L2074" s="48" t="s">
        <v>80</v>
      </c>
      <c r="M2074" s="48" t="s">
        <v>81</v>
      </c>
      <c r="N2074" s="48" t="s">
        <v>249</v>
      </c>
      <c r="O2074" s="48" t="s">
        <v>250</v>
      </c>
      <c r="P2074" s="48" t="s">
        <v>285</v>
      </c>
      <c r="Q2074" s="48" t="s">
        <v>286</v>
      </c>
      <c r="R2074" s="48" t="s">
        <v>552</v>
      </c>
      <c r="S2074" s="48" t="s">
        <v>553</v>
      </c>
      <c r="T2074" s="48" t="s">
        <v>554</v>
      </c>
      <c r="U2074" s="48" t="s">
        <v>553</v>
      </c>
      <c r="V2074" s="52"/>
    </row>
    <row r="2075" spans="1:22" ht="15" thickBot="1">
      <c r="A2075" s="48" t="s">
        <v>3118</v>
      </c>
      <c r="B2075" s="48" t="s">
        <v>20</v>
      </c>
      <c r="C2075" s="48" t="s">
        <v>74</v>
      </c>
      <c r="D2075" s="49" t="s">
        <v>75</v>
      </c>
      <c r="E2075" s="53">
        <v>10647.51</v>
      </c>
      <c r="F2075" s="48" t="s">
        <v>76</v>
      </c>
      <c r="G2075" s="48" t="s">
        <v>577</v>
      </c>
      <c r="H2075" s="48" t="s">
        <v>447</v>
      </c>
      <c r="I2075" s="48" t="s">
        <v>130</v>
      </c>
      <c r="J2075" s="51"/>
      <c r="K2075" s="51"/>
      <c r="L2075" s="48" t="s">
        <v>80</v>
      </c>
      <c r="M2075" s="48" t="s">
        <v>81</v>
      </c>
      <c r="N2075" s="48" t="s">
        <v>249</v>
      </c>
      <c r="O2075" s="48" t="s">
        <v>250</v>
      </c>
      <c r="P2075" s="48" t="s">
        <v>285</v>
      </c>
      <c r="Q2075" s="48" t="s">
        <v>286</v>
      </c>
      <c r="R2075" s="48" t="s">
        <v>572</v>
      </c>
      <c r="S2075" s="48" t="s">
        <v>573</v>
      </c>
      <c r="T2075" s="48" t="s">
        <v>578</v>
      </c>
      <c r="U2075" s="48" t="s">
        <v>579</v>
      </c>
      <c r="V2075" s="52"/>
    </row>
    <row r="2076" spans="1:22" ht="15" thickBot="1">
      <c r="A2076" s="48" t="s">
        <v>3118</v>
      </c>
      <c r="B2076" s="48" t="s">
        <v>20</v>
      </c>
      <c r="C2076" s="48" t="s">
        <v>74</v>
      </c>
      <c r="D2076" s="49" t="s">
        <v>75</v>
      </c>
      <c r="E2076" s="53">
        <v>143331.82999999999</v>
      </c>
      <c r="F2076" s="48" t="s">
        <v>76</v>
      </c>
      <c r="G2076" s="48" t="s">
        <v>577</v>
      </c>
      <c r="H2076" s="48" t="s">
        <v>258</v>
      </c>
      <c r="I2076" s="48" t="s">
        <v>1658</v>
      </c>
      <c r="J2076" s="51"/>
      <c r="K2076" s="51"/>
      <c r="L2076" s="48" t="s">
        <v>80</v>
      </c>
      <c r="M2076" s="48" t="s">
        <v>81</v>
      </c>
      <c r="N2076" s="48" t="s">
        <v>249</v>
      </c>
      <c r="O2076" s="48" t="s">
        <v>250</v>
      </c>
      <c r="P2076" s="48" t="s">
        <v>285</v>
      </c>
      <c r="Q2076" s="48" t="s">
        <v>286</v>
      </c>
      <c r="R2076" s="48" t="s">
        <v>572</v>
      </c>
      <c r="S2076" s="48" t="s">
        <v>573</v>
      </c>
      <c r="T2076" s="48" t="s">
        <v>578</v>
      </c>
      <c r="U2076" s="48" t="s">
        <v>579</v>
      </c>
      <c r="V2076" s="52"/>
    </row>
    <row r="2077" spans="1:22" ht="15" thickBot="1">
      <c r="A2077" s="48" t="s">
        <v>3119</v>
      </c>
      <c r="B2077" s="48" t="s">
        <v>20</v>
      </c>
      <c r="C2077" s="48" t="s">
        <v>74</v>
      </c>
      <c r="D2077" s="49" t="s">
        <v>75</v>
      </c>
      <c r="E2077" s="53">
        <v>61790.73</v>
      </c>
      <c r="F2077" s="48" t="s">
        <v>76</v>
      </c>
      <c r="G2077" s="48" t="s">
        <v>577</v>
      </c>
      <c r="H2077" s="48" t="s">
        <v>506</v>
      </c>
      <c r="I2077" s="48" t="s">
        <v>581</v>
      </c>
      <c r="J2077" s="51"/>
      <c r="K2077" s="51"/>
      <c r="L2077" s="48" t="s">
        <v>80</v>
      </c>
      <c r="M2077" s="48" t="s">
        <v>81</v>
      </c>
      <c r="N2077" s="48" t="s">
        <v>249</v>
      </c>
      <c r="O2077" s="48" t="s">
        <v>250</v>
      </c>
      <c r="P2077" s="48" t="s">
        <v>285</v>
      </c>
      <c r="Q2077" s="48" t="s">
        <v>286</v>
      </c>
      <c r="R2077" s="48" t="s">
        <v>572</v>
      </c>
      <c r="S2077" s="48" t="s">
        <v>573</v>
      </c>
      <c r="T2077" s="48" t="s">
        <v>578</v>
      </c>
      <c r="U2077" s="48" t="s">
        <v>579</v>
      </c>
      <c r="V2077" s="52"/>
    </row>
    <row r="2078" spans="1:22" ht="15" thickBot="1">
      <c r="A2078" s="48" t="s">
        <v>3120</v>
      </c>
      <c r="B2078" s="48" t="s">
        <v>20</v>
      </c>
      <c r="C2078" s="48" t="s">
        <v>74</v>
      </c>
      <c r="D2078" s="49" t="s">
        <v>75</v>
      </c>
      <c r="E2078" s="50">
        <v>0</v>
      </c>
      <c r="F2078" s="48" t="s">
        <v>76</v>
      </c>
      <c r="G2078" s="48" t="s">
        <v>583</v>
      </c>
      <c r="H2078" s="48" t="s">
        <v>258</v>
      </c>
      <c r="I2078" s="48" t="s">
        <v>589</v>
      </c>
      <c r="J2078" s="51"/>
      <c r="K2078" s="51"/>
      <c r="L2078" s="48" t="s">
        <v>80</v>
      </c>
      <c r="M2078" s="48" t="s">
        <v>81</v>
      </c>
      <c r="N2078" s="48" t="s">
        <v>249</v>
      </c>
      <c r="O2078" s="48" t="s">
        <v>250</v>
      </c>
      <c r="P2078" s="48" t="s">
        <v>285</v>
      </c>
      <c r="Q2078" s="48" t="s">
        <v>286</v>
      </c>
      <c r="R2078" s="48" t="s">
        <v>572</v>
      </c>
      <c r="S2078" s="48" t="s">
        <v>573</v>
      </c>
      <c r="T2078" s="48" t="s">
        <v>584</v>
      </c>
      <c r="U2078" s="48" t="s">
        <v>585</v>
      </c>
      <c r="V2078" s="52"/>
    </row>
    <row r="2079" spans="1:22" ht="15" thickBot="1">
      <c r="A2079" s="48" t="s">
        <v>3121</v>
      </c>
      <c r="B2079" s="48" t="s">
        <v>20</v>
      </c>
      <c r="C2079" s="48" t="s">
        <v>74</v>
      </c>
      <c r="D2079" s="49" t="s">
        <v>75</v>
      </c>
      <c r="E2079" s="53">
        <v>117639.09</v>
      </c>
      <c r="F2079" s="48" t="s">
        <v>76</v>
      </c>
      <c r="G2079" s="48" t="s">
        <v>583</v>
      </c>
      <c r="H2079" s="48" t="s">
        <v>258</v>
      </c>
      <c r="I2079" s="48" t="s">
        <v>3122</v>
      </c>
      <c r="J2079" s="51"/>
      <c r="K2079" s="51"/>
      <c r="L2079" s="48" t="s">
        <v>80</v>
      </c>
      <c r="M2079" s="48" t="s">
        <v>81</v>
      </c>
      <c r="N2079" s="48" t="s">
        <v>249</v>
      </c>
      <c r="O2079" s="48" t="s">
        <v>250</v>
      </c>
      <c r="P2079" s="48" t="s">
        <v>285</v>
      </c>
      <c r="Q2079" s="48" t="s">
        <v>286</v>
      </c>
      <c r="R2079" s="48" t="s">
        <v>572</v>
      </c>
      <c r="S2079" s="48" t="s">
        <v>573</v>
      </c>
      <c r="T2079" s="48" t="s">
        <v>584</v>
      </c>
      <c r="U2079" s="48" t="s">
        <v>585</v>
      </c>
      <c r="V2079" s="52"/>
    </row>
    <row r="2080" spans="1:22" ht="15" thickBot="1">
      <c r="A2080" s="48" t="s">
        <v>3123</v>
      </c>
      <c r="B2080" s="48" t="s">
        <v>20</v>
      </c>
      <c r="C2080" s="48" t="s">
        <v>74</v>
      </c>
      <c r="D2080" s="49" t="s">
        <v>75</v>
      </c>
      <c r="E2080" s="53">
        <v>87308.7</v>
      </c>
      <c r="F2080" s="48" t="s">
        <v>596</v>
      </c>
      <c r="G2080" s="48" t="s">
        <v>597</v>
      </c>
      <c r="H2080" s="48" t="s">
        <v>95</v>
      </c>
      <c r="I2080" s="48" t="s">
        <v>105</v>
      </c>
      <c r="J2080" s="48" t="s">
        <v>604</v>
      </c>
      <c r="K2080" s="51"/>
      <c r="L2080" s="48" t="s">
        <v>80</v>
      </c>
      <c r="M2080" s="48" t="s">
        <v>81</v>
      </c>
      <c r="N2080" s="48" t="s">
        <v>249</v>
      </c>
      <c r="O2080" s="48" t="s">
        <v>250</v>
      </c>
      <c r="P2080" s="48" t="s">
        <v>285</v>
      </c>
      <c r="Q2080" s="48" t="s">
        <v>286</v>
      </c>
      <c r="R2080" s="48" t="s">
        <v>572</v>
      </c>
      <c r="S2080" s="48" t="s">
        <v>573</v>
      </c>
      <c r="T2080" s="48" t="s">
        <v>600</v>
      </c>
      <c r="U2080" s="48" t="s">
        <v>601</v>
      </c>
      <c r="V2080" s="52"/>
    </row>
    <row r="2081" spans="1:22" ht="15" thickBot="1">
      <c r="A2081" s="48" t="s">
        <v>3124</v>
      </c>
      <c r="B2081" s="48" t="s">
        <v>20</v>
      </c>
      <c r="C2081" s="48" t="s">
        <v>74</v>
      </c>
      <c r="D2081" s="49" t="s">
        <v>75</v>
      </c>
      <c r="E2081" s="53">
        <v>98781.82</v>
      </c>
      <c r="F2081" s="48" t="s">
        <v>596</v>
      </c>
      <c r="G2081" s="48" t="s">
        <v>597</v>
      </c>
      <c r="H2081" s="48" t="s">
        <v>95</v>
      </c>
      <c r="I2081" s="48" t="s">
        <v>105</v>
      </c>
      <c r="J2081" s="48" t="s">
        <v>604</v>
      </c>
      <c r="K2081" s="51"/>
      <c r="L2081" s="48" t="s">
        <v>80</v>
      </c>
      <c r="M2081" s="48" t="s">
        <v>81</v>
      </c>
      <c r="N2081" s="48" t="s">
        <v>249</v>
      </c>
      <c r="O2081" s="48" t="s">
        <v>250</v>
      </c>
      <c r="P2081" s="48" t="s">
        <v>285</v>
      </c>
      <c r="Q2081" s="48" t="s">
        <v>286</v>
      </c>
      <c r="R2081" s="48" t="s">
        <v>572</v>
      </c>
      <c r="S2081" s="48" t="s">
        <v>573</v>
      </c>
      <c r="T2081" s="48" t="s">
        <v>600</v>
      </c>
      <c r="U2081" s="48" t="s">
        <v>601</v>
      </c>
      <c r="V2081" s="52"/>
    </row>
    <row r="2082" spans="1:22" ht="15" thickBot="1">
      <c r="A2082" s="48" t="s">
        <v>3125</v>
      </c>
      <c r="B2082" s="48" t="s">
        <v>20</v>
      </c>
      <c r="C2082" s="48" t="s">
        <v>74</v>
      </c>
      <c r="D2082" s="49" t="s">
        <v>75</v>
      </c>
      <c r="E2082" s="53">
        <v>132343.39000000001</v>
      </c>
      <c r="F2082" s="48" t="s">
        <v>606</v>
      </c>
      <c r="G2082" s="48" t="s">
        <v>607</v>
      </c>
      <c r="H2082" s="48" t="s">
        <v>839</v>
      </c>
      <c r="I2082" s="48" t="s">
        <v>105</v>
      </c>
      <c r="J2082" s="48" t="s">
        <v>609</v>
      </c>
      <c r="K2082" s="51"/>
      <c r="L2082" s="48" t="s">
        <v>80</v>
      </c>
      <c r="M2082" s="48" t="s">
        <v>81</v>
      </c>
      <c r="N2082" s="48" t="s">
        <v>249</v>
      </c>
      <c r="O2082" s="48" t="s">
        <v>250</v>
      </c>
      <c r="P2082" s="48" t="s">
        <v>285</v>
      </c>
      <c r="Q2082" s="48" t="s">
        <v>286</v>
      </c>
      <c r="R2082" s="48" t="s">
        <v>572</v>
      </c>
      <c r="S2082" s="48" t="s">
        <v>573</v>
      </c>
      <c r="T2082" s="48" t="s">
        <v>610</v>
      </c>
      <c r="U2082" s="48" t="s">
        <v>611</v>
      </c>
      <c r="V2082" s="52"/>
    </row>
    <row r="2083" spans="1:22" ht="15" thickBot="1">
      <c r="A2083" s="48" t="s">
        <v>3126</v>
      </c>
      <c r="B2083" s="48" t="s">
        <v>20</v>
      </c>
      <c r="C2083" s="48" t="s">
        <v>74</v>
      </c>
      <c r="D2083" s="49" t="s">
        <v>75</v>
      </c>
      <c r="E2083" s="50">
        <v>0</v>
      </c>
      <c r="F2083" s="48" t="s">
        <v>76</v>
      </c>
      <c r="G2083" s="48" t="s">
        <v>616</v>
      </c>
      <c r="H2083" s="48" t="s">
        <v>258</v>
      </c>
      <c r="I2083" s="48" t="s">
        <v>617</v>
      </c>
      <c r="J2083" s="51"/>
      <c r="K2083" s="51"/>
      <c r="L2083" s="48" t="s">
        <v>80</v>
      </c>
      <c r="M2083" s="48" t="s">
        <v>81</v>
      </c>
      <c r="N2083" s="48" t="s">
        <v>249</v>
      </c>
      <c r="O2083" s="48" t="s">
        <v>250</v>
      </c>
      <c r="P2083" s="48" t="s">
        <v>285</v>
      </c>
      <c r="Q2083" s="48" t="s">
        <v>286</v>
      </c>
      <c r="R2083" s="48" t="s">
        <v>618</v>
      </c>
      <c r="S2083" s="48" t="s">
        <v>619</v>
      </c>
      <c r="T2083" s="48" t="s">
        <v>620</v>
      </c>
      <c r="U2083" s="48" t="s">
        <v>621</v>
      </c>
      <c r="V2083" s="52"/>
    </row>
    <row r="2084" spans="1:22" ht="15" thickBot="1">
      <c r="A2084" s="48" t="s">
        <v>3127</v>
      </c>
      <c r="B2084" s="48" t="s">
        <v>20</v>
      </c>
      <c r="C2084" s="48" t="s">
        <v>74</v>
      </c>
      <c r="D2084" s="49" t="s">
        <v>75</v>
      </c>
      <c r="E2084" s="53">
        <v>133097.85</v>
      </c>
      <c r="F2084" s="48" t="s">
        <v>76</v>
      </c>
      <c r="G2084" s="48" t="s">
        <v>624</v>
      </c>
      <c r="H2084" s="48" t="s">
        <v>258</v>
      </c>
      <c r="I2084" s="48" t="s">
        <v>625</v>
      </c>
      <c r="J2084" s="51"/>
      <c r="K2084" s="51"/>
      <c r="L2084" s="48" t="s">
        <v>80</v>
      </c>
      <c r="M2084" s="48" t="s">
        <v>81</v>
      </c>
      <c r="N2084" s="48" t="s">
        <v>249</v>
      </c>
      <c r="O2084" s="48" t="s">
        <v>250</v>
      </c>
      <c r="P2084" s="48" t="s">
        <v>285</v>
      </c>
      <c r="Q2084" s="48" t="s">
        <v>286</v>
      </c>
      <c r="R2084" s="48" t="s">
        <v>618</v>
      </c>
      <c r="S2084" s="48" t="s">
        <v>619</v>
      </c>
      <c r="T2084" s="48" t="s">
        <v>626</v>
      </c>
      <c r="U2084" s="48" t="s">
        <v>619</v>
      </c>
      <c r="V2084" s="52"/>
    </row>
    <row r="2085" spans="1:22" ht="15" thickBot="1">
      <c r="A2085" s="48" t="s">
        <v>3128</v>
      </c>
      <c r="B2085" s="48" t="s">
        <v>20</v>
      </c>
      <c r="C2085" s="48" t="s">
        <v>74</v>
      </c>
      <c r="D2085" s="49" t="s">
        <v>75</v>
      </c>
      <c r="E2085" s="53">
        <v>137302.32999999999</v>
      </c>
      <c r="F2085" s="48" t="s">
        <v>76</v>
      </c>
      <c r="G2085" s="48" t="s">
        <v>624</v>
      </c>
      <c r="H2085" s="48" t="s">
        <v>258</v>
      </c>
      <c r="I2085" s="48" t="s">
        <v>625</v>
      </c>
      <c r="J2085" s="51"/>
      <c r="K2085" s="51"/>
      <c r="L2085" s="48" t="s">
        <v>80</v>
      </c>
      <c r="M2085" s="48" t="s">
        <v>81</v>
      </c>
      <c r="N2085" s="48" t="s">
        <v>249</v>
      </c>
      <c r="O2085" s="48" t="s">
        <v>250</v>
      </c>
      <c r="P2085" s="48" t="s">
        <v>285</v>
      </c>
      <c r="Q2085" s="48" t="s">
        <v>286</v>
      </c>
      <c r="R2085" s="48" t="s">
        <v>618</v>
      </c>
      <c r="S2085" s="48" t="s">
        <v>619</v>
      </c>
      <c r="T2085" s="48" t="s">
        <v>626</v>
      </c>
      <c r="U2085" s="48" t="s">
        <v>619</v>
      </c>
      <c r="V2085" s="52"/>
    </row>
    <row r="2086" spans="1:22" ht="15" thickBot="1">
      <c r="A2086" s="48" t="s">
        <v>3129</v>
      </c>
      <c r="B2086" s="48" t="s">
        <v>20</v>
      </c>
      <c r="C2086" s="48" t="s">
        <v>74</v>
      </c>
      <c r="D2086" s="49" t="s">
        <v>75</v>
      </c>
      <c r="E2086" s="53">
        <v>154352.71</v>
      </c>
      <c r="F2086" s="48" t="s">
        <v>76</v>
      </c>
      <c r="G2086" s="48" t="s">
        <v>624</v>
      </c>
      <c r="H2086" s="48" t="s">
        <v>258</v>
      </c>
      <c r="I2086" s="48" t="s">
        <v>625</v>
      </c>
      <c r="J2086" s="51"/>
      <c r="K2086" s="51"/>
      <c r="L2086" s="48" t="s">
        <v>80</v>
      </c>
      <c r="M2086" s="48" t="s">
        <v>81</v>
      </c>
      <c r="N2086" s="48" t="s">
        <v>249</v>
      </c>
      <c r="O2086" s="48" t="s">
        <v>250</v>
      </c>
      <c r="P2086" s="48" t="s">
        <v>285</v>
      </c>
      <c r="Q2086" s="48" t="s">
        <v>286</v>
      </c>
      <c r="R2086" s="48" t="s">
        <v>618</v>
      </c>
      <c r="S2086" s="48" t="s">
        <v>619</v>
      </c>
      <c r="T2086" s="48" t="s">
        <v>626</v>
      </c>
      <c r="U2086" s="48" t="s">
        <v>619</v>
      </c>
      <c r="V2086" s="52"/>
    </row>
    <row r="2087" spans="1:22" ht="15" thickBot="1">
      <c r="A2087" s="48" t="s">
        <v>3130</v>
      </c>
      <c r="B2087" s="48" t="s">
        <v>20</v>
      </c>
      <c r="C2087" s="48" t="s">
        <v>74</v>
      </c>
      <c r="D2087" s="49" t="s">
        <v>75</v>
      </c>
      <c r="E2087" s="53">
        <v>139835.93</v>
      </c>
      <c r="F2087" s="48" t="s">
        <v>76</v>
      </c>
      <c r="G2087" s="48" t="s">
        <v>624</v>
      </c>
      <c r="H2087" s="48" t="s">
        <v>258</v>
      </c>
      <c r="I2087" s="48" t="s">
        <v>625</v>
      </c>
      <c r="J2087" s="51"/>
      <c r="K2087" s="51"/>
      <c r="L2087" s="48" t="s">
        <v>80</v>
      </c>
      <c r="M2087" s="48" t="s">
        <v>81</v>
      </c>
      <c r="N2087" s="48" t="s">
        <v>249</v>
      </c>
      <c r="O2087" s="48" t="s">
        <v>250</v>
      </c>
      <c r="P2087" s="48" t="s">
        <v>285</v>
      </c>
      <c r="Q2087" s="48" t="s">
        <v>286</v>
      </c>
      <c r="R2087" s="48" t="s">
        <v>618</v>
      </c>
      <c r="S2087" s="48" t="s">
        <v>619</v>
      </c>
      <c r="T2087" s="48" t="s">
        <v>626</v>
      </c>
      <c r="U2087" s="48" t="s">
        <v>619</v>
      </c>
      <c r="V2087" s="52"/>
    </row>
    <row r="2088" spans="1:22" ht="15" thickBot="1">
      <c r="A2088" s="48" t="s">
        <v>3131</v>
      </c>
      <c r="B2088" s="48" t="s">
        <v>20</v>
      </c>
      <c r="C2088" s="48" t="s">
        <v>74</v>
      </c>
      <c r="D2088" s="49" t="s">
        <v>75</v>
      </c>
      <c r="E2088" s="50">
        <v>0</v>
      </c>
      <c r="F2088" s="48" t="s">
        <v>76</v>
      </c>
      <c r="G2088" s="48" t="s">
        <v>624</v>
      </c>
      <c r="H2088" s="48" t="s">
        <v>258</v>
      </c>
      <c r="I2088" s="48" t="s">
        <v>625</v>
      </c>
      <c r="J2088" s="51"/>
      <c r="K2088" s="51"/>
      <c r="L2088" s="48" t="s">
        <v>80</v>
      </c>
      <c r="M2088" s="48" t="s">
        <v>81</v>
      </c>
      <c r="N2088" s="48" t="s">
        <v>249</v>
      </c>
      <c r="O2088" s="48" t="s">
        <v>250</v>
      </c>
      <c r="P2088" s="48" t="s">
        <v>285</v>
      </c>
      <c r="Q2088" s="48" t="s">
        <v>286</v>
      </c>
      <c r="R2088" s="48" t="s">
        <v>618</v>
      </c>
      <c r="S2088" s="48" t="s">
        <v>619</v>
      </c>
      <c r="T2088" s="48" t="s">
        <v>626</v>
      </c>
      <c r="U2088" s="48" t="s">
        <v>619</v>
      </c>
      <c r="V2088" s="52"/>
    </row>
    <row r="2089" spans="1:22" ht="15" thickBot="1">
      <c r="A2089" s="48" t="s">
        <v>2721</v>
      </c>
      <c r="B2089" s="48" t="s">
        <v>20</v>
      </c>
      <c r="C2089" s="48" t="s">
        <v>74</v>
      </c>
      <c r="D2089" s="49" t="s">
        <v>75</v>
      </c>
      <c r="E2089" s="53">
        <v>154352.71</v>
      </c>
      <c r="F2089" s="48" t="s">
        <v>76</v>
      </c>
      <c r="G2089" s="48" t="s">
        <v>624</v>
      </c>
      <c r="H2089" s="48" t="s">
        <v>258</v>
      </c>
      <c r="I2089" s="48" t="s">
        <v>625</v>
      </c>
      <c r="J2089" s="51"/>
      <c r="K2089" s="51"/>
      <c r="L2089" s="48" t="s">
        <v>80</v>
      </c>
      <c r="M2089" s="48" t="s">
        <v>81</v>
      </c>
      <c r="N2089" s="48" t="s">
        <v>249</v>
      </c>
      <c r="O2089" s="48" t="s">
        <v>250</v>
      </c>
      <c r="P2089" s="48" t="s">
        <v>285</v>
      </c>
      <c r="Q2089" s="48" t="s">
        <v>286</v>
      </c>
      <c r="R2089" s="48" t="s">
        <v>618</v>
      </c>
      <c r="S2089" s="48" t="s">
        <v>619</v>
      </c>
      <c r="T2089" s="48" t="s">
        <v>626</v>
      </c>
      <c r="U2089" s="48" t="s">
        <v>619</v>
      </c>
      <c r="V2089" s="52"/>
    </row>
    <row r="2090" spans="1:22" ht="15" thickBot="1">
      <c r="A2090" s="48" t="s">
        <v>3132</v>
      </c>
      <c r="B2090" s="48" t="s">
        <v>20</v>
      </c>
      <c r="C2090" s="48" t="s">
        <v>74</v>
      </c>
      <c r="D2090" s="49" t="s">
        <v>75</v>
      </c>
      <c r="E2090" s="50">
        <v>0</v>
      </c>
      <c r="F2090" s="48" t="s">
        <v>76</v>
      </c>
      <c r="G2090" s="48" t="s">
        <v>624</v>
      </c>
      <c r="H2090" s="48" t="s">
        <v>258</v>
      </c>
      <c r="I2090" s="48" t="s">
        <v>625</v>
      </c>
      <c r="J2090" s="51"/>
      <c r="K2090" s="51"/>
      <c r="L2090" s="48" t="s">
        <v>80</v>
      </c>
      <c r="M2090" s="48" t="s">
        <v>81</v>
      </c>
      <c r="N2090" s="48" t="s">
        <v>249</v>
      </c>
      <c r="O2090" s="48" t="s">
        <v>250</v>
      </c>
      <c r="P2090" s="48" t="s">
        <v>285</v>
      </c>
      <c r="Q2090" s="48" t="s">
        <v>286</v>
      </c>
      <c r="R2090" s="48" t="s">
        <v>618</v>
      </c>
      <c r="S2090" s="48" t="s">
        <v>619</v>
      </c>
      <c r="T2090" s="48" t="s">
        <v>626</v>
      </c>
      <c r="U2090" s="48" t="s">
        <v>619</v>
      </c>
      <c r="V2090" s="52"/>
    </row>
    <row r="2091" spans="1:22" ht="15" thickBot="1">
      <c r="A2091" s="48" t="s">
        <v>3133</v>
      </c>
      <c r="B2091" s="48" t="s">
        <v>20</v>
      </c>
      <c r="C2091" s="48" t="s">
        <v>74</v>
      </c>
      <c r="D2091" s="49" t="s">
        <v>75</v>
      </c>
      <c r="E2091" s="50">
        <v>0</v>
      </c>
      <c r="F2091" s="48" t="s">
        <v>76</v>
      </c>
      <c r="G2091" s="48" t="s">
        <v>631</v>
      </c>
      <c r="H2091" s="48" t="s">
        <v>258</v>
      </c>
      <c r="I2091" s="48" t="s">
        <v>1683</v>
      </c>
      <c r="J2091" s="51"/>
      <c r="K2091" s="51"/>
      <c r="L2091" s="48" t="s">
        <v>80</v>
      </c>
      <c r="M2091" s="48" t="s">
        <v>81</v>
      </c>
      <c r="N2091" s="48" t="s">
        <v>249</v>
      </c>
      <c r="O2091" s="48" t="s">
        <v>250</v>
      </c>
      <c r="P2091" s="48" t="s">
        <v>285</v>
      </c>
      <c r="Q2091" s="48" t="s">
        <v>286</v>
      </c>
      <c r="R2091" s="48" t="s">
        <v>633</v>
      </c>
      <c r="S2091" s="48" t="s">
        <v>634</v>
      </c>
      <c r="T2091" s="48" t="s">
        <v>635</v>
      </c>
      <c r="U2091" s="48" t="s">
        <v>636</v>
      </c>
      <c r="V2091" s="52"/>
    </row>
    <row r="2092" spans="1:22" ht="15" thickBot="1">
      <c r="A2092" s="48" t="s">
        <v>3134</v>
      </c>
      <c r="B2092" s="48" t="s">
        <v>20</v>
      </c>
      <c r="C2092" s="48" t="s">
        <v>74</v>
      </c>
      <c r="D2092" s="49" t="s">
        <v>75</v>
      </c>
      <c r="E2092" s="53">
        <v>49477.61</v>
      </c>
      <c r="F2092" s="48" t="s">
        <v>76</v>
      </c>
      <c r="G2092" s="48" t="s">
        <v>631</v>
      </c>
      <c r="H2092" s="48" t="s">
        <v>95</v>
      </c>
      <c r="I2092" s="48" t="s">
        <v>130</v>
      </c>
      <c r="J2092" s="51"/>
      <c r="K2092" s="51"/>
      <c r="L2092" s="48" t="s">
        <v>80</v>
      </c>
      <c r="M2092" s="48" t="s">
        <v>81</v>
      </c>
      <c r="N2092" s="48" t="s">
        <v>249</v>
      </c>
      <c r="O2092" s="48" t="s">
        <v>250</v>
      </c>
      <c r="P2092" s="48" t="s">
        <v>285</v>
      </c>
      <c r="Q2092" s="48" t="s">
        <v>286</v>
      </c>
      <c r="R2092" s="48" t="s">
        <v>633</v>
      </c>
      <c r="S2092" s="48" t="s">
        <v>634</v>
      </c>
      <c r="T2092" s="48" t="s">
        <v>635</v>
      </c>
      <c r="U2092" s="48" t="s">
        <v>636</v>
      </c>
      <c r="V2092" s="52"/>
    </row>
    <row r="2093" spans="1:22" ht="15" thickBot="1">
      <c r="A2093" s="48" t="s">
        <v>3135</v>
      </c>
      <c r="B2093" s="48" t="s">
        <v>20</v>
      </c>
      <c r="C2093" s="48" t="s">
        <v>74</v>
      </c>
      <c r="D2093" s="49" t="s">
        <v>75</v>
      </c>
      <c r="E2093" s="53">
        <v>142412.79999999999</v>
      </c>
      <c r="F2093" s="48" t="s">
        <v>76</v>
      </c>
      <c r="G2093" s="48" t="s">
        <v>631</v>
      </c>
      <c r="H2093" s="48" t="s">
        <v>258</v>
      </c>
      <c r="I2093" s="48" t="s">
        <v>638</v>
      </c>
      <c r="J2093" s="51"/>
      <c r="K2093" s="51"/>
      <c r="L2093" s="48" t="s">
        <v>80</v>
      </c>
      <c r="M2093" s="48" t="s">
        <v>81</v>
      </c>
      <c r="N2093" s="48" t="s">
        <v>249</v>
      </c>
      <c r="O2093" s="48" t="s">
        <v>250</v>
      </c>
      <c r="P2093" s="48" t="s">
        <v>285</v>
      </c>
      <c r="Q2093" s="48" t="s">
        <v>286</v>
      </c>
      <c r="R2093" s="48" t="s">
        <v>633</v>
      </c>
      <c r="S2093" s="48" t="s">
        <v>634</v>
      </c>
      <c r="T2093" s="48" t="s">
        <v>635</v>
      </c>
      <c r="U2093" s="48" t="s">
        <v>636</v>
      </c>
      <c r="V2093" s="52"/>
    </row>
    <row r="2094" spans="1:22" ht="15" thickBot="1">
      <c r="A2094" s="48" t="s">
        <v>3136</v>
      </c>
      <c r="B2094" s="48" t="s">
        <v>20</v>
      </c>
      <c r="C2094" s="48" t="s">
        <v>74</v>
      </c>
      <c r="D2094" s="49" t="s">
        <v>75</v>
      </c>
      <c r="E2094" s="53">
        <v>95930.47</v>
      </c>
      <c r="F2094" s="48" t="s">
        <v>76</v>
      </c>
      <c r="G2094" s="48" t="s">
        <v>631</v>
      </c>
      <c r="H2094" s="48" t="s">
        <v>258</v>
      </c>
      <c r="I2094" s="48" t="s">
        <v>644</v>
      </c>
      <c r="J2094" s="51"/>
      <c r="K2094" s="51"/>
      <c r="L2094" s="48" t="s">
        <v>80</v>
      </c>
      <c r="M2094" s="48" t="s">
        <v>81</v>
      </c>
      <c r="N2094" s="48" t="s">
        <v>249</v>
      </c>
      <c r="O2094" s="48" t="s">
        <v>250</v>
      </c>
      <c r="P2094" s="48" t="s">
        <v>285</v>
      </c>
      <c r="Q2094" s="48" t="s">
        <v>286</v>
      </c>
      <c r="R2094" s="48" t="s">
        <v>633</v>
      </c>
      <c r="S2094" s="48" t="s">
        <v>634</v>
      </c>
      <c r="T2094" s="48" t="s">
        <v>635</v>
      </c>
      <c r="U2094" s="48" t="s">
        <v>636</v>
      </c>
      <c r="V2094" s="52"/>
    </row>
    <row r="2095" spans="1:22" ht="15" thickBot="1">
      <c r="A2095" s="48" t="s">
        <v>3137</v>
      </c>
      <c r="B2095" s="48" t="s">
        <v>20</v>
      </c>
      <c r="C2095" s="48" t="s">
        <v>74</v>
      </c>
      <c r="D2095" s="49" t="s">
        <v>75</v>
      </c>
      <c r="E2095" s="50">
        <v>0</v>
      </c>
      <c r="F2095" s="48" t="s">
        <v>76</v>
      </c>
      <c r="G2095" s="48" t="s">
        <v>631</v>
      </c>
      <c r="H2095" s="48" t="s">
        <v>258</v>
      </c>
      <c r="I2095" s="48" t="s">
        <v>638</v>
      </c>
      <c r="J2095" s="51"/>
      <c r="K2095" s="51"/>
      <c r="L2095" s="48" t="s">
        <v>80</v>
      </c>
      <c r="M2095" s="48" t="s">
        <v>81</v>
      </c>
      <c r="N2095" s="48" t="s">
        <v>249</v>
      </c>
      <c r="O2095" s="48" t="s">
        <v>250</v>
      </c>
      <c r="P2095" s="48" t="s">
        <v>285</v>
      </c>
      <c r="Q2095" s="48" t="s">
        <v>286</v>
      </c>
      <c r="R2095" s="48" t="s">
        <v>633</v>
      </c>
      <c r="S2095" s="48" t="s">
        <v>634</v>
      </c>
      <c r="T2095" s="48" t="s">
        <v>635</v>
      </c>
      <c r="U2095" s="48" t="s">
        <v>636</v>
      </c>
      <c r="V2095" s="52"/>
    </row>
    <row r="2096" spans="1:22" ht="15" thickBot="1">
      <c r="A2096" s="48" t="s">
        <v>3138</v>
      </c>
      <c r="B2096" s="48" t="s">
        <v>20</v>
      </c>
      <c r="C2096" s="48" t="s">
        <v>74</v>
      </c>
      <c r="D2096" s="49" t="s">
        <v>75</v>
      </c>
      <c r="E2096" s="50">
        <v>0</v>
      </c>
      <c r="F2096" s="48" t="s">
        <v>76</v>
      </c>
      <c r="G2096" s="48" t="s">
        <v>649</v>
      </c>
      <c r="H2096" s="48" t="s">
        <v>258</v>
      </c>
      <c r="I2096" s="48" t="s">
        <v>650</v>
      </c>
      <c r="J2096" s="51"/>
      <c r="K2096" s="51"/>
      <c r="L2096" s="48" t="s">
        <v>80</v>
      </c>
      <c r="M2096" s="48" t="s">
        <v>81</v>
      </c>
      <c r="N2096" s="48" t="s">
        <v>249</v>
      </c>
      <c r="O2096" s="48" t="s">
        <v>250</v>
      </c>
      <c r="P2096" s="48" t="s">
        <v>285</v>
      </c>
      <c r="Q2096" s="48" t="s">
        <v>286</v>
      </c>
      <c r="R2096" s="48" t="s">
        <v>633</v>
      </c>
      <c r="S2096" s="48" t="s">
        <v>634</v>
      </c>
      <c r="T2096" s="48" t="s">
        <v>635</v>
      </c>
      <c r="U2096" s="48" t="s">
        <v>636</v>
      </c>
      <c r="V2096" s="52"/>
    </row>
    <row r="2097" spans="1:22" ht="15" thickBot="1">
      <c r="A2097" s="48" t="s">
        <v>3139</v>
      </c>
      <c r="B2097" s="48" t="s">
        <v>20</v>
      </c>
      <c r="C2097" s="48" t="s">
        <v>74</v>
      </c>
      <c r="D2097" s="49" t="s">
        <v>75</v>
      </c>
      <c r="E2097" s="50">
        <v>0</v>
      </c>
      <c r="F2097" s="48" t="s">
        <v>76</v>
      </c>
      <c r="G2097" s="48" t="s">
        <v>1696</v>
      </c>
      <c r="H2097" s="48" t="s">
        <v>258</v>
      </c>
      <c r="I2097" s="48" t="s">
        <v>1697</v>
      </c>
      <c r="J2097" s="51"/>
      <c r="K2097" s="51"/>
      <c r="L2097" s="48" t="s">
        <v>80</v>
      </c>
      <c r="M2097" s="48" t="s">
        <v>81</v>
      </c>
      <c r="N2097" s="48" t="s">
        <v>249</v>
      </c>
      <c r="O2097" s="48" t="s">
        <v>250</v>
      </c>
      <c r="P2097" s="48" t="s">
        <v>285</v>
      </c>
      <c r="Q2097" s="48" t="s">
        <v>286</v>
      </c>
      <c r="R2097" s="48" t="s">
        <v>633</v>
      </c>
      <c r="S2097" s="48" t="s">
        <v>634</v>
      </c>
      <c r="T2097" s="48" t="s">
        <v>1698</v>
      </c>
      <c r="U2097" s="48" t="s">
        <v>1699</v>
      </c>
      <c r="V2097" s="52"/>
    </row>
    <row r="2098" spans="1:22" ht="15" thickBot="1">
      <c r="A2098" s="48" t="s">
        <v>3140</v>
      </c>
      <c r="B2098" s="48" t="s">
        <v>20</v>
      </c>
      <c r="C2098" s="48" t="s">
        <v>74</v>
      </c>
      <c r="D2098" s="49" t="s">
        <v>75</v>
      </c>
      <c r="E2098" s="53">
        <v>88888.51</v>
      </c>
      <c r="F2098" s="48" t="s">
        <v>652</v>
      </c>
      <c r="G2098" s="48" t="s">
        <v>653</v>
      </c>
      <c r="H2098" s="48" t="s">
        <v>113</v>
      </c>
      <c r="I2098" s="48" t="s">
        <v>130</v>
      </c>
      <c r="J2098" s="51"/>
      <c r="K2098" s="51"/>
      <c r="L2098" s="48" t="s">
        <v>80</v>
      </c>
      <c r="M2098" s="48" t="s">
        <v>81</v>
      </c>
      <c r="N2098" s="48" t="s">
        <v>249</v>
      </c>
      <c r="O2098" s="48" t="s">
        <v>250</v>
      </c>
      <c r="P2098" s="48" t="s">
        <v>285</v>
      </c>
      <c r="Q2098" s="48" t="s">
        <v>286</v>
      </c>
      <c r="R2098" s="48" t="s">
        <v>654</v>
      </c>
      <c r="S2098" s="48" t="s">
        <v>655</v>
      </c>
      <c r="T2098" s="48" t="s">
        <v>656</v>
      </c>
      <c r="U2098" s="48" t="s">
        <v>657</v>
      </c>
      <c r="V2098" s="52"/>
    </row>
    <row r="2099" spans="1:22" ht="15" thickBot="1">
      <c r="A2099" s="48" t="s">
        <v>3141</v>
      </c>
      <c r="B2099" s="48" t="s">
        <v>20</v>
      </c>
      <c r="C2099" s="48" t="s">
        <v>74</v>
      </c>
      <c r="D2099" s="49" t="s">
        <v>75</v>
      </c>
      <c r="E2099" s="50">
        <v>0</v>
      </c>
      <c r="F2099" s="48" t="s">
        <v>76</v>
      </c>
      <c r="G2099" s="48" t="s">
        <v>665</v>
      </c>
      <c r="H2099" s="48" t="s">
        <v>258</v>
      </c>
      <c r="I2099" s="48" t="s">
        <v>666</v>
      </c>
      <c r="J2099" s="51"/>
      <c r="K2099" s="51"/>
      <c r="L2099" s="48" t="s">
        <v>80</v>
      </c>
      <c r="M2099" s="48" t="s">
        <v>81</v>
      </c>
      <c r="N2099" s="48" t="s">
        <v>249</v>
      </c>
      <c r="O2099" s="48" t="s">
        <v>250</v>
      </c>
      <c r="P2099" s="48" t="s">
        <v>285</v>
      </c>
      <c r="Q2099" s="48" t="s">
        <v>286</v>
      </c>
      <c r="R2099" s="48" t="s">
        <v>660</v>
      </c>
      <c r="S2099" s="48" t="s">
        <v>661</v>
      </c>
      <c r="T2099" s="48" t="s">
        <v>667</v>
      </c>
      <c r="U2099" s="48" t="s">
        <v>668</v>
      </c>
      <c r="V2099" s="52"/>
    </row>
    <row r="2100" spans="1:22" ht="15" thickBot="1">
      <c r="A2100" s="48" t="s">
        <v>3142</v>
      </c>
      <c r="B2100" s="48" t="s">
        <v>20</v>
      </c>
      <c r="C2100" s="48" t="s">
        <v>74</v>
      </c>
      <c r="D2100" s="49" t="s">
        <v>75</v>
      </c>
      <c r="E2100" s="53">
        <v>134815.62</v>
      </c>
      <c r="F2100" s="48" t="s">
        <v>76</v>
      </c>
      <c r="G2100" s="48" t="s">
        <v>665</v>
      </c>
      <c r="H2100" s="48" t="s">
        <v>258</v>
      </c>
      <c r="I2100" s="48" t="s">
        <v>666</v>
      </c>
      <c r="J2100" s="51"/>
      <c r="K2100" s="51"/>
      <c r="L2100" s="48" t="s">
        <v>80</v>
      </c>
      <c r="M2100" s="48" t="s">
        <v>81</v>
      </c>
      <c r="N2100" s="48" t="s">
        <v>249</v>
      </c>
      <c r="O2100" s="48" t="s">
        <v>250</v>
      </c>
      <c r="P2100" s="48" t="s">
        <v>285</v>
      </c>
      <c r="Q2100" s="48" t="s">
        <v>286</v>
      </c>
      <c r="R2100" s="48" t="s">
        <v>660</v>
      </c>
      <c r="S2100" s="48" t="s">
        <v>661</v>
      </c>
      <c r="T2100" s="48" t="s">
        <v>667</v>
      </c>
      <c r="U2100" s="48" t="s">
        <v>668</v>
      </c>
      <c r="V2100" s="52"/>
    </row>
    <row r="2101" spans="1:22" ht="15" thickBot="1">
      <c r="A2101" s="48" t="s">
        <v>3143</v>
      </c>
      <c r="B2101" s="48" t="s">
        <v>20</v>
      </c>
      <c r="C2101" s="48" t="s">
        <v>74</v>
      </c>
      <c r="D2101" s="49" t="s">
        <v>75</v>
      </c>
      <c r="E2101" s="53">
        <v>139835.93</v>
      </c>
      <c r="F2101" s="48" t="s">
        <v>76</v>
      </c>
      <c r="G2101" s="48" t="s">
        <v>679</v>
      </c>
      <c r="H2101" s="48" t="s">
        <v>258</v>
      </c>
      <c r="I2101" s="48" t="s">
        <v>680</v>
      </c>
      <c r="J2101" s="51"/>
      <c r="K2101" s="51"/>
      <c r="L2101" s="48" t="s">
        <v>80</v>
      </c>
      <c r="M2101" s="48" t="s">
        <v>81</v>
      </c>
      <c r="N2101" s="48" t="s">
        <v>249</v>
      </c>
      <c r="O2101" s="48" t="s">
        <v>250</v>
      </c>
      <c r="P2101" s="48" t="s">
        <v>285</v>
      </c>
      <c r="Q2101" s="48" t="s">
        <v>286</v>
      </c>
      <c r="R2101" s="48" t="s">
        <v>660</v>
      </c>
      <c r="S2101" s="48" t="s">
        <v>661</v>
      </c>
      <c r="T2101" s="48" t="s">
        <v>681</v>
      </c>
      <c r="U2101" s="48" t="s">
        <v>682</v>
      </c>
      <c r="V2101" s="52"/>
    </row>
    <row r="2102" spans="1:22" ht="15" thickBot="1">
      <c r="A2102" s="48" t="s">
        <v>3144</v>
      </c>
      <c r="B2102" s="48" t="s">
        <v>20</v>
      </c>
      <c r="C2102" s="48" t="s">
        <v>74</v>
      </c>
      <c r="D2102" s="49" t="s">
        <v>75</v>
      </c>
      <c r="E2102" s="53">
        <v>28312.32</v>
      </c>
      <c r="F2102" s="48" t="s">
        <v>76</v>
      </c>
      <c r="G2102" s="48" t="s">
        <v>685</v>
      </c>
      <c r="H2102" s="48" t="s">
        <v>447</v>
      </c>
      <c r="I2102" s="48" t="s">
        <v>130</v>
      </c>
      <c r="J2102" s="51"/>
      <c r="K2102" s="51"/>
      <c r="L2102" s="48" t="s">
        <v>80</v>
      </c>
      <c r="M2102" s="48" t="s">
        <v>81</v>
      </c>
      <c r="N2102" s="48" t="s">
        <v>249</v>
      </c>
      <c r="O2102" s="48" t="s">
        <v>250</v>
      </c>
      <c r="P2102" s="48" t="s">
        <v>285</v>
      </c>
      <c r="Q2102" s="48" t="s">
        <v>286</v>
      </c>
      <c r="R2102" s="48" t="s">
        <v>687</v>
      </c>
      <c r="S2102" s="48" t="s">
        <v>688</v>
      </c>
      <c r="T2102" s="48" t="s">
        <v>689</v>
      </c>
      <c r="U2102" s="48" t="s">
        <v>690</v>
      </c>
      <c r="V2102" s="52"/>
    </row>
    <row r="2103" spans="1:22" ht="15" thickBot="1">
      <c r="A2103" s="48" t="s">
        <v>3145</v>
      </c>
      <c r="B2103" s="48" t="s">
        <v>20</v>
      </c>
      <c r="C2103" s="48" t="s">
        <v>74</v>
      </c>
      <c r="D2103" s="49" t="s">
        <v>75</v>
      </c>
      <c r="E2103" s="53">
        <v>135550.56</v>
      </c>
      <c r="F2103" s="48" t="s">
        <v>76</v>
      </c>
      <c r="G2103" s="48" t="s">
        <v>685</v>
      </c>
      <c r="H2103" s="48" t="s">
        <v>258</v>
      </c>
      <c r="I2103" s="48" t="s">
        <v>686</v>
      </c>
      <c r="J2103" s="51"/>
      <c r="K2103" s="51"/>
      <c r="L2103" s="48" t="s">
        <v>80</v>
      </c>
      <c r="M2103" s="48" t="s">
        <v>81</v>
      </c>
      <c r="N2103" s="48" t="s">
        <v>249</v>
      </c>
      <c r="O2103" s="48" t="s">
        <v>250</v>
      </c>
      <c r="P2103" s="48" t="s">
        <v>285</v>
      </c>
      <c r="Q2103" s="48" t="s">
        <v>286</v>
      </c>
      <c r="R2103" s="48" t="s">
        <v>687</v>
      </c>
      <c r="S2103" s="48" t="s">
        <v>688</v>
      </c>
      <c r="T2103" s="48" t="s">
        <v>689</v>
      </c>
      <c r="U2103" s="48" t="s">
        <v>690</v>
      </c>
      <c r="V2103" s="52"/>
    </row>
    <row r="2104" spans="1:22" ht="15" thickBot="1">
      <c r="A2104" s="48" t="s">
        <v>3146</v>
      </c>
      <c r="B2104" s="48" t="s">
        <v>20</v>
      </c>
      <c r="C2104" s="48" t="s">
        <v>74</v>
      </c>
      <c r="D2104" s="49" t="s">
        <v>75</v>
      </c>
      <c r="E2104" s="53">
        <v>139835.93</v>
      </c>
      <c r="F2104" s="48" t="s">
        <v>76</v>
      </c>
      <c r="G2104" s="48" t="s">
        <v>685</v>
      </c>
      <c r="H2104" s="48" t="s">
        <v>258</v>
      </c>
      <c r="I2104" s="48" t="s">
        <v>671</v>
      </c>
      <c r="J2104" s="51"/>
      <c r="K2104" s="51"/>
      <c r="L2104" s="48" t="s">
        <v>80</v>
      </c>
      <c r="M2104" s="48" t="s">
        <v>81</v>
      </c>
      <c r="N2104" s="48" t="s">
        <v>249</v>
      </c>
      <c r="O2104" s="48" t="s">
        <v>250</v>
      </c>
      <c r="P2104" s="48" t="s">
        <v>285</v>
      </c>
      <c r="Q2104" s="48" t="s">
        <v>286</v>
      </c>
      <c r="R2104" s="48" t="s">
        <v>687</v>
      </c>
      <c r="S2104" s="48" t="s">
        <v>688</v>
      </c>
      <c r="T2104" s="48" t="s">
        <v>689</v>
      </c>
      <c r="U2104" s="48" t="s">
        <v>690</v>
      </c>
      <c r="V2104" s="52"/>
    </row>
    <row r="2105" spans="1:22" ht="15" thickBot="1">
      <c r="A2105" s="48" t="s">
        <v>3147</v>
      </c>
      <c r="B2105" s="48" t="s">
        <v>20</v>
      </c>
      <c r="C2105" s="48" t="s">
        <v>74</v>
      </c>
      <c r="D2105" s="49" t="s">
        <v>75</v>
      </c>
      <c r="E2105" s="53">
        <v>168011.98</v>
      </c>
      <c r="F2105" s="48" t="s">
        <v>76</v>
      </c>
      <c r="G2105" s="48" t="s">
        <v>697</v>
      </c>
      <c r="H2105" s="48" t="s">
        <v>78</v>
      </c>
      <c r="I2105" s="48" t="s">
        <v>96</v>
      </c>
      <c r="J2105" s="51"/>
      <c r="K2105" s="51"/>
      <c r="L2105" s="48" t="s">
        <v>80</v>
      </c>
      <c r="M2105" s="48" t="s">
        <v>81</v>
      </c>
      <c r="N2105" s="48" t="s">
        <v>249</v>
      </c>
      <c r="O2105" s="48" t="s">
        <v>250</v>
      </c>
      <c r="P2105" s="48" t="s">
        <v>285</v>
      </c>
      <c r="Q2105" s="48" t="s">
        <v>286</v>
      </c>
      <c r="R2105" s="48" t="s">
        <v>687</v>
      </c>
      <c r="S2105" s="48" t="s">
        <v>688</v>
      </c>
      <c r="T2105" s="48" t="s">
        <v>699</v>
      </c>
      <c r="U2105" s="48" t="s">
        <v>661</v>
      </c>
      <c r="V2105" s="52"/>
    </row>
    <row r="2106" spans="1:22" ht="15" thickBot="1">
      <c r="A2106" s="48" t="s">
        <v>3148</v>
      </c>
      <c r="B2106" s="48" t="s">
        <v>20</v>
      </c>
      <c r="C2106" s="48" t="s">
        <v>74</v>
      </c>
      <c r="D2106" s="49" t="s">
        <v>75</v>
      </c>
      <c r="E2106" s="53">
        <v>171802.86</v>
      </c>
      <c r="F2106" s="48" t="s">
        <v>76</v>
      </c>
      <c r="G2106" s="48" t="s">
        <v>3149</v>
      </c>
      <c r="H2106" s="48" t="s">
        <v>78</v>
      </c>
      <c r="I2106" s="48" t="s">
        <v>130</v>
      </c>
      <c r="J2106" s="51"/>
      <c r="K2106" s="51"/>
      <c r="L2106" s="48" t="s">
        <v>80</v>
      </c>
      <c r="M2106" s="48" t="s">
        <v>81</v>
      </c>
      <c r="N2106" s="48" t="s">
        <v>249</v>
      </c>
      <c r="O2106" s="48" t="s">
        <v>250</v>
      </c>
      <c r="P2106" s="48" t="s">
        <v>285</v>
      </c>
      <c r="Q2106" s="48" t="s">
        <v>286</v>
      </c>
      <c r="R2106" s="48" t="s">
        <v>687</v>
      </c>
      <c r="S2106" s="48" t="s">
        <v>688</v>
      </c>
      <c r="T2106" s="48" t="s">
        <v>699</v>
      </c>
      <c r="U2106" s="48" t="s">
        <v>661</v>
      </c>
      <c r="V2106" s="52"/>
    </row>
    <row r="2107" spans="1:22" ht="15" thickBot="1">
      <c r="A2107" s="48" t="s">
        <v>3150</v>
      </c>
      <c r="B2107" s="48" t="s">
        <v>20</v>
      </c>
      <c r="C2107" s="48" t="s">
        <v>74</v>
      </c>
      <c r="D2107" s="49" t="s">
        <v>75</v>
      </c>
      <c r="E2107" s="53">
        <v>53281.97</v>
      </c>
      <c r="F2107" s="48" t="s">
        <v>76</v>
      </c>
      <c r="G2107" s="48" t="s">
        <v>702</v>
      </c>
      <c r="H2107" s="48" t="s">
        <v>95</v>
      </c>
      <c r="I2107" s="48" t="s">
        <v>704</v>
      </c>
      <c r="J2107" s="51"/>
      <c r="K2107" s="51"/>
      <c r="L2107" s="48" t="s">
        <v>80</v>
      </c>
      <c r="M2107" s="48" t="s">
        <v>81</v>
      </c>
      <c r="N2107" s="48" t="s">
        <v>249</v>
      </c>
      <c r="O2107" s="48" t="s">
        <v>250</v>
      </c>
      <c r="P2107" s="48" t="s">
        <v>285</v>
      </c>
      <c r="Q2107" s="48" t="s">
        <v>286</v>
      </c>
      <c r="R2107" s="48" t="s">
        <v>687</v>
      </c>
      <c r="S2107" s="48" t="s">
        <v>688</v>
      </c>
      <c r="T2107" s="48" t="s">
        <v>705</v>
      </c>
      <c r="U2107" s="48" t="s">
        <v>706</v>
      </c>
      <c r="V2107" s="52"/>
    </row>
    <row r="2108" spans="1:22" ht="15" thickBot="1">
      <c r="A2108" s="48" t="s">
        <v>2744</v>
      </c>
      <c r="B2108" s="48" t="s">
        <v>20</v>
      </c>
      <c r="C2108" s="48" t="s">
        <v>74</v>
      </c>
      <c r="D2108" s="49" t="s">
        <v>75</v>
      </c>
      <c r="E2108" s="53">
        <v>42600.22</v>
      </c>
      <c r="F2108" s="48" t="s">
        <v>76</v>
      </c>
      <c r="G2108" s="48" t="s">
        <v>715</v>
      </c>
      <c r="H2108" s="48" t="s">
        <v>95</v>
      </c>
      <c r="I2108" s="48" t="s">
        <v>716</v>
      </c>
      <c r="J2108" s="51"/>
      <c r="K2108" s="51"/>
      <c r="L2108" s="48" t="s">
        <v>80</v>
      </c>
      <c r="M2108" s="48" t="s">
        <v>81</v>
      </c>
      <c r="N2108" s="48" t="s">
        <v>249</v>
      </c>
      <c r="O2108" s="48" t="s">
        <v>250</v>
      </c>
      <c r="P2108" s="48" t="s">
        <v>717</v>
      </c>
      <c r="Q2108" s="48" t="s">
        <v>718</v>
      </c>
      <c r="R2108" s="48" t="s">
        <v>719</v>
      </c>
      <c r="S2108" s="48" t="s">
        <v>720</v>
      </c>
      <c r="T2108" s="48" t="s">
        <v>721</v>
      </c>
      <c r="U2108" s="48" t="s">
        <v>720</v>
      </c>
      <c r="V2108" s="52"/>
    </row>
    <row r="2109" spans="1:22" ht="15" thickBot="1">
      <c r="A2109" s="48" t="s">
        <v>1710</v>
      </c>
      <c r="B2109" s="48" t="s">
        <v>20</v>
      </c>
      <c r="C2109" s="48" t="s">
        <v>74</v>
      </c>
      <c r="D2109" s="49" t="s">
        <v>75</v>
      </c>
      <c r="E2109" s="53">
        <v>5325.03</v>
      </c>
      <c r="F2109" s="48" t="s">
        <v>724</v>
      </c>
      <c r="G2109" s="48" t="s">
        <v>715</v>
      </c>
      <c r="H2109" s="48" t="s">
        <v>95</v>
      </c>
      <c r="I2109" s="48" t="s">
        <v>725</v>
      </c>
      <c r="J2109" s="51"/>
      <c r="K2109" s="51"/>
      <c r="L2109" s="48" t="s">
        <v>80</v>
      </c>
      <c r="M2109" s="48" t="s">
        <v>81</v>
      </c>
      <c r="N2109" s="48" t="s">
        <v>249</v>
      </c>
      <c r="O2109" s="48" t="s">
        <v>250</v>
      </c>
      <c r="P2109" s="48" t="s">
        <v>717</v>
      </c>
      <c r="Q2109" s="48" t="s">
        <v>718</v>
      </c>
      <c r="R2109" s="48" t="s">
        <v>719</v>
      </c>
      <c r="S2109" s="48" t="s">
        <v>720</v>
      </c>
      <c r="T2109" s="48" t="s">
        <v>721</v>
      </c>
      <c r="U2109" s="48" t="s">
        <v>720</v>
      </c>
      <c r="V2109" s="52"/>
    </row>
    <row r="2110" spans="1:22" ht="15" thickBot="1">
      <c r="A2110" s="48" t="s">
        <v>3151</v>
      </c>
      <c r="B2110" s="48" t="s">
        <v>20</v>
      </c>
      <c r="C2110" s="48" t="s">
        <v>74</v>
      </c>
      <c r="D2110" s="49" t="s">
        <v>75</v>
      </c>
      <c r="E2110" s="53">
        <v>5325.03</v>
      </c>
      <c r="F2110" s="48" t="s">
        <v>724</v>
      </c>
      <c r="G2110" s="48" t="s">
        <v>715</v>
      </c>
      <c r="H2110" s="48" t="s">
        <v>95</v>
      </c>
      <c r="I2110" s="48" t="s">
        <v>725</v>
      </c>
      <c r="J2110" s="51"/>
      <c r="K2110" s="51"/>
      <c r="L2110" s="48" t="s">
        <v>80</v>
      </c>
      <c r="M2110" s="48" t="s">
        <v>81</v>
      </c>
      <c r="N2110" s="48" t="s">
        <v>249</v>
      </c>
      <c r="O2110" s="48" t="s">
        <v>250</v>
      </c>
      <c r="P2110" s="48" t="s">
        <v>717</v>
      </c>
      <c r="Q2110" s="48" t="s">
        <v>718</v>
      </c>
      <c r="R2110" s="48" t="s">
        <v>719</v>
      </c>
      <c r="S2110" s="48" t="s">
        <v>720</v>
      </c>
      <c r="T2110" s="48" t="s">
        <v>721</v>
      </c>
      <c r="U2110" s="48" t="s">
        <v>720</v>
      </c>
      <c r="V2110" s="52"/>
    </row>
    <row r="2111" spans="1:22" ht="15" thickBot="1">
      <c r="A2111" s="48" t="s">
        <v>3151</v>
      </c>
      <c r="B2111" s="48" t="s">
        <v>20</v>
      </c>
      <c r="C2111" s="48" t="s">
        <v>74</v>
      </c>
      <c r="D2111" s="49" t="s">
        <v>75</v>
      </c>
      <c r="E2111" s="53">
        <v>42600.22</v>
      </c>
      <c r="F2111" s="48" t="s">
        <v>76</v>
      </c>
      <c r="G2111" s="48" t="s">
        <v>715</v>
      </c>
      <c r="H2111" s="48" t="s">
        <v>95</v>
      </c>
      <c r="I2111" s="48" t="s">
        <v>716</v>
      </c>
      <c r="J2111" s="51"/>
      <c r="K2111" s="51"/>
      <c r="L2111" s="48" t="s">
        <v>80</v>
      </c>
      <c r="M2111" s="48" t="s">
        <v>81</v>
      </c>
      <c r="N2111" s="48" t="s">
        <v>249</v>
      </c>
      <c r="O2111" s="48" t="s">
        <v>250</v>
      </c>
      <c r="P2111" s="48" t="s">
        <v>717</v>
      </c>
      <c r="Q2111" s="48" t="s">
        <v>718</v>
      </c>
      <c r="R2111" s="48" t="s">
        <v>719</v>
      </c>
      <c r="S2111" s="48" t="s">
        <v>720</v>
      </c>
      <c r="T2111" s="48" t="s">
        <v>721</v>
      </c>
      <c r="U2111" s="48" t="s">
        <v>720</v>
      </c>
      <c r="V2111" s="52"/>
    </row>
    <row r="2112" spans="1:22" ht="15" thickBot="1">
      <c r="A2112" s="48" t="s">
        <v>732</v>
      </c>
      <c r="B2112" s="48" t="s">
        <v>20</v>
      </c>
      <c r="C2112" s="48" t="s">
        <v>74</v>
      </c>
      <c r="D2112" s="49" t="s">
        <v>75</v>
      </c>
      <c r="E2112" s="53">
        <v>43665.23</v>
      </c>
      <c r="F2112" s="48" t="s">
        <v>76</v>
      </c>
      <c r="G2112" s="48" t="s">
        <v>715</v>
      </c>
      <c r="H2112" s="48" t="s">
        <v>95</v>
      </c>
      <c r="I2112" s="48" t="s">
        <v>716</v>
      </c>
      <c r="J2112" s="51"/>
      <c r="K2112" s="51"/>
      <c r="L2112" s="48" t="s">
        <v>80</v>
      </c>
      <c r="M2112" s="48" t="s">
        <v>81</v>
      </c>
      <c r="N2112" s="48" t="s">
        <v>249</v>
      </c>
      <c r="O2112" s="48" t="s">
        <v>250</v>
      </c>
      <c r="P2112" s="48" t="s">
        <v>717</v>
      </c>
      <c r="Q2112" s="48" t="s">
        <v>718</v>
      </c>
      <c r="R2112" s="48" t="s">
        <v>719</v>
      </c>
      <c r="S2112" s="48" t="s">
        <v>720</v>
      </c>
      <c r="T2112" s="48" t="s">
        <v>721</v>
      </c>
      <c r="U2112" s="48" t="s">
        <v>720</v>
      </c>
      <c r="V2112" s="52"/>
    </row>
    <row r="2113" spans="1:22" ht="15" thickBot="1">
      <c r="A2113" s="48" t="s">
        <v>2744</v>
      </c>
      <c r="B2113" s="48" t="s">
        <v>20</v>
      </c>
      <c r="C2113" s="48" t="s">
        <v>74</v>
      </c>
      <c r="D2113" s="49" t="s">
        <v>75</v>
      </c>
      <c r="E2113" s="53">
        <v>5325.03</v>
      </c>
      <c r="F2113" s="48" t="s">
        <v>724</v>
      </c>
      <c r="G2113" s="48" t="s">
        <v>715</v>
      </c>
      <c r="H2113" s="48" t="s">
        <v>95</v>
      </c>
      <c r="I2113" s="48" t="s">
        <v>725</v>
      </c>
      <c r="J2113" s="51"/>
      <c r="K2113" s="51"/>
      <c r="L2113" s="48" t="s">
        <v>80</v>
      </c>
      <c r="M2113" s="48" t="s">
        <v>81</v>
      </c>
      <c r="N2113" s="48" t="s">
        <v>249</v>
      </c>
      <c r="O2113" s="48" t="s">
        <v>250</v>
      </c>
      <c r="P2113" s="48" t="s">
        <v>717</v>
      </c>
      <c r="Q2113" s="48" t="s">
        <v>718</v>
      </c>
      <c r="R2113" s="48" t="s">
        <v>719</v>
      </c>
      <c r="S2113" s="48" t="s">
        <v>720</v>
      </c>
      <c r="T2113" s="48" t="s">
        <v>721</v>
      </c>
      <c r="U2113" s="48" t="s">
        <v>720</v>
      </c>
      <c r="V2113" s="52"/>
    </row>
    <row r="2114" spans="1:22" ht="15" thickBot="1">
      <c r="A2114" s="48" t="s">
        <v>731</v>
      </c>
      <c r="B2114" s="48" t="s">
        <v>20</v>
      </c>
      <c r="C2114" s="48" t="s">
        <v>74</v>
      </c>
      <c r="D2114" s="49" t="s">
        <v>75</v>
      </c>
      <c r="E2114" s="53">
        <v>5734.47</v>
      </c>
      <c r="F2114" s="48" t="s">
        <v>724</v>
      </c>
      <c r="G2114" s="48" t="s">
        <v>715</v>
      </c>
      <c r="H2114" s="48" t="s">
        <v>95</v>
      </c>
      <c r="I2114" s="48" t="s">
        <v>725</v>
      </c>
      <c r="J2114" s="51"/>
      <c r="K2114" s="51"/>
      <c r="L2114" s="48" t="s">
        <v>80</v>
      </c>
      <c r="M2114" s="48" t="s">
        <v>81</v>
      </c>
      <c r="N2114" s="48" t="s">
        <v>249</v>
      </c>
      <c r="O2114" s="48" t="s">
        <v>250</v>
      </c>
      <c r="P2114" s="48" t="s">
        <v>717</v>
      </c>
      <c r="Q2114" s="48" t="s">
        <v>718</v>
      </c>
      <c r="R2114" s="48" t="s">
        <v>719</v>
      </c>
      <c r="S2114" s="48" t="s">
        <v>720</v>
      </c>
      <c r="T2114" s="48" t="s">
        <v>721</v>
      </c>
      <c r="U2114" s="48" t="s">
        <v>720</v>
      </c>
      <c r="V2114" s="52"/>
    </row>
    <row r="2115" spans="1:22" ht="15" thickBot="1">
      <c r="A2115" s="48" t="s">
        <v>3152</v>
      </c>
      <c r="B2115" s="48" t="s">
        <v>20</v>
      </c>
      <c r="C2115" s="48" t="s">
        <v>74</v>
      </c>
      <c r="D2115" s="49" t="s">
        <v>75</v>
      </c>
      <c r="E2115" s="53">
        <v>17210.98</v>
      </c>
      <c r="F2115" s="48" t="s">
        <v>724</v>
      </c>
      <c r="G2115" s="48" t="s">
        <v>715</v>
      </c>
      <c r="H2115" s="48" t="s">
        <v>113</v>
      </c>
      <c r="I2115" s="48" t="s">
        <v>725</v>
      </c>
      <c r="J2115" s="51"/>
      <c r="K2115" s="51"/>
      <c r="L2115" s="48" t="s">
        <v>80</v>
      </c>
      <c r="M2115" s="48" t="s">
        <v>81</v>
      </c>
      <c r="N2115" s="48" t="s">
        <v>249</v>
      </c>
      <c r="O2115" s="48" t="s">
        <v>250</v>
      </c>
      <c r="P2115" s="48" t="s">
        <v>717</v>
      </c>
      <c r="Q2115" s="48" t="s">
        <v>718</v>
      </c>
      <c r="R2115" s="48" t="s">
        <v>719</v>
      </c>
      <c r="S2115" s="48" t="s">
        <v>720</v>
      </c>
      <c r="T2115" s="48" t="s">
        <v>721</v>
      </c>
      <c r="U2115" s="48" t="s">
        <v>720</v>
      </c>
      <c r="V2115" s="52"/>
    </row>
    <row r="2116" spans="1:22" ht="15" thickBot="1">
      <c r="A2116" s="48" t="s">
        <v>727</v>
      </c>
      <c r="B2116" s="48" t="s">
        <v>20</v>
      </c>
      <c r="C2116" s="48" t="s">
        <v>74</v>
      </c>
      <c r="D2116" s="49" t="s">
        <v>75</v>
      </c>
      <c r="E2116" s="53">
        <v>5734.47</v>
      </c>
      <c r="F2116" s="48" t="s">
        <v>724</v>
      </c>
      <c r="G2116" s="48" t="s">
        <v>715</v>
      </c>
      <c r="H2116" s="48" t="s">
        <v>95</v>
      </c>
      <c r="I2116" s="48" t="s">
        <v>725</v>
      </c>
      <c r="J2116" s="51"/>
      <c r="K2116" s="51"/>
      <c r="L2116" s="48" t="s">
        <v>80</v>
      </c>
      <c r="M2116" s="48" t="s">
        <v>81</v>
      </c>
      <c r="N2116" s="48" t="s">
        <v>249</v>
      </c>
      <c r="O2116" s="48" t="s">
        <v>250</v>
      </c>
      <c r="P2116" s="48" t="s">
        <v>717</v>
      </c>
      <c r="Q2116" s="48" t="s">
        <v>718</v>
      </c>
      <c r="R2116" s="48" t="s">
        <v>719</v>
      </c>
      <c r="S2116" s="48" t="s">
        <v>720</v>
      </c>
      <c r="T2116" s="48" t="s">
        <v>721</v>
      </c>
      <c r="U2116" s="48" t="s">
        <v>720</v>
      </c>
      <c r="V2116" s="52"/>
    </row>
    <row r="2117" spans="1:22" ht="15" thickBot="1">
      <c r="A2117" s="48" t="s">
        <v>3153</v>
      </c>
      <c r="B2117" s="48" t="s">
        <v>20</v>
      </c>
      <c r="C2117" s="48" t="s">
        <v>74</v>
      </c>
      <c r="D2117" s="49" t="s">
        <v>75</v>
      </c>
      <c r="E2117" s="53">
        <v>85179.28</v>
      </c>
      <c r="F2117" s="48" t="s">
        <v>76</v>
      </c>
      <c r="G2117" s="48" t="s">
        <v>747</v>
      </c>
      <c r="H2117" s="48" t="s">
        <v>95</v>
      </c>
      <c r="I2117" s="48" t="s">
        <v>748</v>
      </c>
      <c r="J2117" s="51"/>
      <c r="K2117" s="51"/>
      <c r="L2117" s="48" t="s">
        <v>80</v>
      </c>
      <c r="M2117" s="48" t="s">
        <v>81</v>
      </c>
      <c r="N2117" s="48" t="s">
        <v>249</v>
      </c>
      <c r="O2117" s="48" t="s">
        <v>250</v>
      </c>
      <c r="P2117" s="48" t="s">
        <v>717</v>
      </c>
      <c r="Q2117" s="48" t="s">
        <v>718</v>
      </c>
      <c r="R2117" s="48" t="s">
        <v>742</v>
      </c>
      <c r="S2117" s="48" t="s">
        <v>743</v>
      </c>
      <c r="T2117" s="48" t="s">
        <v>744</v>
      </c>
      <c r="U2117" s="48" t="s">
        <v>743</v>
      </c>
      <c r="V2117" s="52"/>
    </row>
    <row r="2118" spans="1:22" ht="15" thickBot="1">
      <c r="A2118" s="48" t="s">
        <v>3154</v>
      </c>
      <c r="B2118" s="48" t="s">
        <v>20</v>
      </c>
      <c r="C2118" s="48" t="s">
        <v>74</v>
      </c>
      <c r="D2118" s="49" t="s">
        <v>75</v>
      </c>
      <c r="E2118" s="53">
        <v>42664.41</v>
      </c>
      <c r="F2118" s="48" t="s">
        <v>76</v>
      </c>
      <c r="G2118" s="48" t="s">
        <v>751</v>
      </c>
      <c r="H2118" s="48" t="s">
        <v>95</v>
      </c>
      <c r="I2118" s="48" t="s">
        <v>752</v>
      </c>
      <c r="J2118" s="51"/>
      <c r="K2118" s="51"/>
      <c r="L2118" s="48" t="s">
        <v>80</v>
      </c>
      <c r="M2118" s="48" t="s">
        <v>81</v>
      </c>
      <c r="N2118" s="48" t="s">
        <v>249</v>
      </c>
      <c r="O2118" s="48" t="s">
        <v>250</v>
      </c>
      <c r="P2118" s="48" t="s">
        <v>717</v>
      </c>
      <c r="Q2118" s="48" t="s">
        <v>718</v>
      </c>
      <c r="R2118" s="48" t="s">
        <v>742</v>
      </c>
      <c r="S2118" s="48" t="s">
        <v>743</v>
      </c>
      <c r="T2118" s="48" t="s">
        <v>744</v>
      </c>
      <c r="U2118" s="48" t="s">
        <v>743</v>
      </c>
      <c r="V2118" s="52"/>
    </row>
    <row r="2119" spans="1:22" ht="15" thickBot="1">
      <c r="A2119" s="48" t="s">
        <v>3155</v>
      </c>
      <c r="B2119" s="48" t="s">
        <v>20</v>
      </c>
      <c r="C2119" s="48" t="s">
        <v>74</v>
      </c>
      <c r="D2119" s="49" t="s">
        <v>75</v>
      </c>
      <c r="E2119" s="53">
        <v>40584.480000000003</v>
      </c>
      <c r="F2119" s="48" t="s">
        <v>76</v>
      </c>
      <c r="G2119" s="48" t="s">
        <v>751</v>
      </c>
      <c r="H2119" s="48" t="s">
        <v>95</v>
      </c>
      <c r="I2119" s="48" t="s">
        <v>752</v>
      </c>
      <c r="J2119" s="51"/>
      <c r="K2119" s="51"/>
      <c r="L2119" s="48" t="s">
        <v>80</v>
      </c>
      <c r="M2119" s="48" t="s">
        <v>81</v>
      </c>
      <c r="N2119" s="48" t="s">
        <v>249</v>
      </c>
      <c r="O2119" s="48" t="s">
        <v>250</v>
      </c>
      <c r="P2119" s="48" t="s">
        <v>717</v>
      </c>
      <c r="Q2119" s="48" t="s">
        <v>718</v>
      </c>
      <c r="R2119" s="48" t="s">
        <v>742</v>
      </c>
      <c r="S2119" s="48" t="s">
        <v>743</v>
      </c>
      <c r="T2119" s="48" t="s">
        <v>744</v>
      </c>
      <c r="U2119" s="48" t="s">
        <v>743</v>
      </c>
      <c r="V2119" s="52"/>
    </row>
    <row r="2120" spans="1:22" ht="15" thickBot="1">
      <c r="A2120" s="48" t="s">
        <v>3156</v>
      </c>
      <c r="B2120" s="48" t="s">
        <v>20</v>
      </c>
      <c r="C2120" s="48" t="s">
        <v>74</v>
      </c>
      <c r="D2120" s="49" t="s">
        <v>75</v>
      </c>
      <c r="E2120" s="50">
        <v>0</v>
      </c>
      <c r="F2120" s="48" t="s">
        <v>762</v>
      </c>
      <c r="G2120" s="48" t="s">
        <v>763</v>
      </c>
      <c r="H2120" s="48" t="s">
        <v>90</v>
      </c>
      <c r="I2120" s="48" t="s">
        <v>764</v>
      </c>
      <c r="J2120" s="51"/>
      <c r="K2120" s="51"/>
      <c r="L2120" s="48" t="s">
        <v>80</v>
      </c>
      <c r="M2120" s="48" t="s">
        <v>81</v>
      </c>
      <c r="N2120" s="48" t="s">
        <v>249</v>
      </c>
      <c r="O2120" s="48" t="s">
        <v>250</v>
      </c>
      <c r="P2120" s="48" t="s">
        <v>717</v>
      </c>
      <c r="Q2120" s="48" t="s">
        <v>718</v>
      </c>
      <c r="R2120" s="48" t="s">
        <v>765</v>
      </c>
      <c r="S2120" s="48" t="s">
        <v>766</v>
      </c>
      <c r="T2120" s="48" t="s">
        <v>767</v>
      </c>
      <c r="U2120" s="48" t="s">
        <v>766</v>
      </c>
      <c r="V2120" s="52"/>
    </row>
    <row r="2121" spans="1:22" ht="15" thickBot="1">
      <c r="A2121" s="48" t="s">
        <v>3157</v>
      </c>
      <c r="B2121" s="48" t="s">
        <v>20</v>
      </c>
      <c r="C2121" s="48" t="s">
        <v>74</v>
      </c>
      <c r="D2121" s="49" t="s">
        <v>75</v>
      </c>
      <c r="E2121" s="53">
        <v>47093.56</v>
      </c>
      <c r="F2121" s="48" t="s">
        <v>762</v>
      </c>
      <c r="G2121" s="48" t="s">
        <v>771</v>
      </c>
      <c r="H2121" s="48" t="s">
        <v>95</v>
      </c>
      <c r="I2121" s="48" t="s">
        <v>772</v>
      </c>
      <c r="J2121" s="51"/>
      <c r="K2121" s="51"/>
      <c r="L2121" s="48" t="s">
        <v>80</v>
      </c>
      <c r="M2121" s="48" t="s">
        <v>81</v>
      </c>
      <c r="N2121" s="48" t="s">
        <v>249</v>
      </c>
      <c r="O2121" s="48" t="s">
        <v>250</v>
      </c>
      <c r="P2121" s="48" t="s">
        <v>717</v>
      </c>
      <c r="Q2121" s="48" t="s">
        <v>718</v>
      </c>
      <c r="R2121" s="48" t="s">
        <v>765</v>
      </c>
      <c r="S2121" s="48" t="s">
        <v>766</v>
      </c>
      <c r="T2121" s="48" t="s">
        <v>767</v>
      </c>
      <c r="U2121" s="48" t="s">
        <v>766</v>
      </c>
      <c r="V2121" s="52"/>
    </row>
    <row r="2122" spans="1:22" ht="15" thickBot="1">
      <c r="A2122" s="48" t="s">
        <v>2797</v>
      </c>
      <c r="B2122" s="48" t="s">
        <v>20</v>
      </c>
      <c r="C2122" s="48" t="s">
        <v>74</v>
      </c>
      <c r="D2122" s="49" t="s">
        <v>75</v>
      </c>
      <c r="E2122" s="53">
        <v>44444.25</v>
      </c>
      <c r="F2122" s="48" t="s">
        <v>775</v>
      </c>
      <c r="G2122" s="48" t="s">
        <v>776</v>
      </c>
      <c r="H2122" s="48" t="s">
        <v>113</v>
      </c>
      <c r="I2122" s="48" t="s">
        <v>777</v>
      </c>
      <c r="J2122" s="51"/>
      <c r="K2122" s="51"/>
      <c r="L2122" s="48" t="s">
        <v>80</v>
      </c>
      <c r="M2122" s="48" t="s">
        <v>81</v>
      </c>
      <c r="N2122" s="48" t="s">
        <v>249</v>
      </c>
      <c r="O2122" s="48" t="s">
        <v>250</v>
      </c>
      <c r="P2122" s="48" t="s">
        <v>778</v>
      </c>
      <c r="Q2122" s="48" t="s">
        <v>779</v>
      </c>
      <c r="R2122" s="48" t="s">
        <v>780</v>
      </c>
      <c r="S2122" s="48" t="s">
        <v>779</v>
      </c>
      <c r="T2122" s="48" t="s">
        <v>781</v>
      </c>
      <c r="U2122" s="48" t="s">
        <v>779</v>
      </c>
      <c r="V2122" s="52"/>
    </row>
    <row r="2123" spans="1:22" ht="15" thickBot="1">
      <c r="A2123" s="48" t="s">
        <v>3158</v>
      </c>
      <c r="B2123" s="48" t="s">
        <v>20</v>
      </c>
      <c r="C2123" s="48" t="s">
        <v>74</v>
      </c>
      <c r="D2123" s="49" t="s">
        <v>75</v>
      </c>
      <c r="E2123" s="50">
        <v>0</v>
      </c>
      <c r="F2123" s="48" t="s">
        <v>775</v>
      </c>
      <c r="G2123" s="48" t="s">
        <v>776</v>
      </c>
      <c r="H2123" s="48" t="s">
        <v>113</v>
      </c>
      <c r="I2123" s="48" t="s">
        <v>777</v>
      </c>
      <c r="J2123" s="51"/>
      <c r="K2123" s="51"/>
      <c r="L2123" s="48" t="s">
        <v>80</v>
      </c>
      <c r="M2123" s="48" t="s">
        <v>81</v>
      </c>
      <c r="N2123" s="48" t="s">
        <v>249</v>
      </c>
      <c r="O2123" s="48" t="s">
        <v>250</v>
      </c>
      <c r="P2123" s="48" t="s">
        <v>778</v>
      </c>
      <c r="Q2123" s="48" t="s">
        <v>779</v>
      </c>
      <c r="R2123" s="48" t="s">
        <v>780</v>
      </c>
      <c r="S2123" s="48" t="s">
        <v>779</v>
      </c>
      <c r="T2123" s="48" t="s">
        <v>781</v>
      </c>
      <c r="U2123" s="48" t="s">
        <v>779</v>
      </c>
      <c r="V2123" s="52"/>
    </row>
    <row r="2124" spans="1:22" ht="15" thickBot="1">
      <c r="A2124" s="48" t="s">
        <v>3159</v>
      </c>
      <c r="B2124" s="48" t="s">
        <v>20</v>
      </c>
      <c r="C2124" s="48" t="s">
        <v>74</v>
      </c>
      <c r="D2124" s="49" t="s">
        <v>75</v>
      </c>
      <c r="E2124" s="53">
        <v>88888.51</v>
      </c>
      <c r="F2124" s="48" t="s">
        <v>775</v>
      </c>
      <c r="G2124" s="48" t="s">
        <v>776</v>
      </c>
      <c r="H2124" s="48" t="s">
        <v>113</v>
      </c>
      <c r="I2124" s="48" t="s">
        <v>777</v>
      </c>
      <c r="J2124" s="51"/>
      <c r="K2124" s="51"/>
      <c r="L2124" s="48" t="s">
        <v>80</v>
      </c>
      <c r="M2124" s="48" t="s">
        <v>81</v>
      </c>
      <c r="N2124" s="48" t="s">
        <v>249</v>
      </c>
      <c r="O2124" s="48" t="s">
        <v>250</v>
      </c>
      <c r="P2124" s="48" t="s">
        <v>778</v>
      </c>
      <c r="Q2124" s="48" t="s">
        <v>779</v>
      </c>
      <c r="R2124" s="48" t="s">
        <v>780</v>
      </c>
      <c r="S2124" s="48" t="s">
        <v>779</v>
      </c>
      <c r="T2124" s="48" t="s">
        <v>781</v>
      </c>
      <c r="U2124" s="48" t="s">
        <v>779</v>
      </c>
      <c r="V2124" s="52"/>
    </row>
    <row r="2125" spans="1:22" ht="15" thickBot="1">
      <c r="A2125" s="48" t="s">
        <v>3160</v>
      </c>
      <c r="B2125" s="48" t="s">
        <v>20</v>
      </c>
      <c r="C2125" s="48" t="s">
        <v>74</v>
      </c>
      <c r="D2125" s="49" t="s">
        <v>75</v>
      </c>
      <c r="E2125" s="50">
        <v>0</v>
      </c>
      <c r="F2125" s="48" t="s">
        <v>76</v>
      </c>
      <c r="G2125" s="48" t="s">
        <v>789</v>
      </c>
      <c r="H2125" s="48" t="s">
        <v>90</v>
      </c>
      <c r="I2125" s="48" t="s">
        <v>790</v>
      </c>
      <c r="J2125" s="51"/>
      <c r="K2125" s="51"/>
      <c r="L2125" s="48" t="s">
        <v>80</v>
      </c>
      <c r="M2125" s="48" t="s">
        <v>81</v>
      </c>
      <c r="N2125" s="48" t="s">
        <v>249</v>
      </c>
      <c r="O2125" s="48" t="s">
        <v>250</v>
      </c>
      <c r="P2125" s="48" t="s">
        <v>791</v>
      </c>
      <c r="Q2125" s="48" t="s">
        <v>792</v>
      </c>
      <c r="R2125" s="48" t="s">
        <v>793</v>
      </c>
      <c r="S2125" s="48" t="s">
        <v>794</v>
      </c>
      <c r="T2125" s="48" t="s">
        <v>795</v>
      </c>
      <c r="U2125" s="48" t="s">
        <v>794</v>
      </c>
      <c r="V2125" s="52"/>
    </row>
    <row r="2126" spans="1:22" ht="15" thickBot="1">
      <c r="A2126" s="48" t="s">
        <v>3161</v>
      </c>
      <c r="B2126" s="48" t="s">
        <v>20</v>
      </c>
      <c r="C2126" s="48" t="s">
        <v>74</v>
      </c>
      <c r="D2126" s="49" t="s">
        <v>75</v>
      </c>
      <c r="E2126" s="50">
        <v>0</v>
      </c>
      <c r="F2126" s="48" t="s">
        <v>76</v>
      </c>
      <c r="G2126" s="48" t="s">
        <v>789</v>
      </c>
      <c r="H2126" s="48" t="s">
        <v>90</v>
      </c>
      <c r="I2126" s="48" t="s">
        <v>790</v>
      </c>
      <c r="J2126" s="51"/>
      <c r="K2126" s="51"/>
      <c r="L2126" s="48" t="s">
        <v>80</v>
      </c>
      <c r="M2126" s="48" t="s">
        <v>81</v>
      </c>
      <c r="N2126" s="48" t="s">
        <v>249</v>
      </c>
      <c r="O2126" s="48" t="s">
        <v>250</v>
      </c>
      <c r="P2126" s="48" t="s">
        <v>791</v>
      </c>
      <c r="Q2126" s="48" t="s">
        <v>792</v>
      </c>
      <c r="R2126" s="48" t="s">
        <v>793</v>
      </c>
      <c r="S2126" s="48" t="s">
        <v>794</v>
      </c>
      <c r="T2126" s="48" t="s">
        <v>795</v>
      </c>
      <c r="U2126" s="48" t="s">
        <v>794</v>
      </c>
      <c r="V2126" s="52"/>
    </row>
    <row r="2127" spans="1:22" ht="15" thickBot="1">
      <c r="A2127" s="48" t="s">
        <v>3162</v>
      </c>
      <c r="B2127" s="48" t="s">
        <v>20</v>
      </c>
      <c r="C2127" s="48" t="s">
        <v>74</v>
      </c>
      <c r="D2127" s="49" t="s">
        <v>75</v>
      </c>
      <c r="E2127" s="50">
        <v>0</v>
      </c>
      <c r="F2127" s="48" t="s">
        <v>76</v>
      </c>
      <c r="G2127" s="48" t="s">
        <v>789</v>
      </c>
      <c r="H2127" s="48" t="s">
        <v>90</v>
      </c>
      <c r="I2127" s="48" t="s">
        <v>790</v>
      </c>
      <c r="J2127" s="51"/>
      <c r="K2127" s="51"/>
      <c r="L2127" s="48" t="s">
        <v>80</v>
      </c>
      <c r="M2127" s="48" t="s">
        <v>81</v>
      </c>
      <c r="N2127" s="48" t="s">
        <v>249</v>
      </c>
      <c r="O2127" s="48" t="s">
        <v>250</v>
      </c>
      <c r="P2127" s="48" t="s">
        <v>791</v>
      </c>
      <c r="Q2127" s="48" t="s">
        <v>792</v>
      </c>
      <c r="R2127" s="48" t="s">
        <v>793</v>
      </c>
      <c r="S2127" s="48" t="s">
        <v>794</v>
      </c>
      <c r="T2127" s="48" t="s">
        <v>795</v>
      </c>
      <c r="U2127" s="48" t="s">
        <v>794</v>
      </c>
      <c r="V2127" s="52"/>
    </row>
    <row r="2128" spans="1:22" ht="15" thickBot="1">
      <c r="A2128" s="48" t="s">
        <v>3163</v>
      </c>
      <c r="B2128" s="48" t="s">
        <v>20</v>
      </c>
      <c r="C2128" s="48" t="s">
        <v>74</v>
      </c>
      <c r="D2128" s="49" t="s">
        <v>75</v>
      </c>
      <c r="E2128" s="50">
        <v>0</v>
      </c>
      <c r="F2128" s="48" t="s">
        <v>76</v>
      </c>
      <c r="G2128" s="48" t="s">
        <v>789</v>
      </c>
      <c r="H2128" s="48" t="s">
        <v>90</v>
      </c>
      <c r="I2128" s="48" t="s">
        <v>790</v>
      </c>
      <c r="J2128" s="51"/>
      <c r="K2128" s="51"/>
      <c r="L2128" s="48" t="s">
        <v>80</v>
      </c>
      <c r="M2128" s="48" t="s">
        <v>81</v>
      </c>
      <c r="N2128" s="48" t="s">
        <v>249</v>
      </c>
      <c r="O2128" s="48" t="s">
        <v>250</v>
      </c>
      <c r="P2128" s="48" t="s">
        <v>791</v>
      </c>
      <c r="Q2128" s="48" t="s">
        <v>792</v>
      </c>
      <c r="R2128" s="48" t="s">
        <v>793</v>
      </c>
      <c r="S2128" s="48" t="s">
        <v>794</v>
      </c>
      <c r="T2128" s="48" t="s">
        <v>795</v>
      </c>
      <c r="U2128" s="48" t="s">
        <v>794</v>
      </c>
      <c r="V2128" s="52"/>
    </row>
    <row r="2129" spans="1:22" ht="15" thickBot="1">
      <c r="A2129" s="48" t="s">
        <v>3164</v>
      </c>
      <c r="B2129" s="48" t="s">
        <v>20</v>
      </c>
      <c r="C2129" s="48" t="s">
        <v>74</v>
      </c>
      <c r="D2129" s="49" t="s">
        <v>75</v>
      </c>
      <c r="E2129" s="53">
        <v>155225.98000000001</v>
      </c>
      <c r="F2129" s="48" t="s">
        <v>76</v>
      </c>
      <c r="G2129" s="48" t="s">
        <v>789</v>
      </c>
      <c r="H2129" s="48" t="s">
        <v>78</v>
      </c>
      <c r="I2129" s="48" t="s">
        <v>96</v>
      </c>
      <c r="J2129" s="51"/>
      <c r="K2129" s="51"/>
      <c r="L2129" s="48" t="s">
        <v>80</v>
      </c>
      <c r="M2129" s="48" t="s">
        <v>81</v>
      </c>
      <c r="N2129" s="48" t="s">
        <v>249</v>
      </c>
      <c r="O2129" s="48" t="s">
        <v>250</v>
      </c>
      <c r="P2129" s="48" t="s">
        <v>791</v>
      </c>
      <c r="Q2129" s="48" t="s">
        <v>792</v>
      </c>
      <c r="R2129" s="48" t="s">
        <v>793</v>
      </c>
      <c r="S2129" s="48" t="s">
        <v>794</v>
      </c>
      <c r="T2129" s="48" t="s">
        <v>795</v>
      </c>
      <c r="U2129" s="48" t="s">
        <v>794</v>
      </c>
      <c r="V2129" s="52"/>
    </row>
    <row r="2130" spans="1:22" ht="15" thickBot="1">
      <c r="A2130" s="48" t="s">
        <v>3165</v>
      </c>
      <c r="B2130" s="48" t="s">
        <v>20</v>
      </c>
      <c r="C2130" s="48" t="s">
        <v>74</v>
      </c>
      <c r="D2130" s="49" t="s">
        <v>75</v>
      </c>
      <c r="E2130" s="50">
        <v>0</v>
      </c>
      <c r="F2130" s="48" t="s">
        <v>76</v>
      </c>
      <c r="G2130" s="48" t="s">
        <v>789</v>
      </c>
      <c r="H2130" s="48" t="s">
        <v>90</v>
      </c>
      <c r="I2130" s="48" t="s">
        <v>790</v>
      </c>
      <c r="J2130" s="51"/>
      <c r="K2130" s="51"/>
      <c r="L2130" s="48" t="s">
        <v>80</v>
      </c>
      <c r="M2130" s="48" t="s">
        <v>81</v>
      </c>
      <c r="N2130" s="48" t="s">
        <v>249</v>
      </c>
      <c r="O2130" s="48" t="s">
        <v>250</v>
      </c>
      <c r="P2130" s="48" t="s">
        <v>791</v>
      </c>
      <c r="Q2130" s="48" t="s">
        <v>792</v>
      </c>
      <c r="R2130" s="48" t="s">
        <v>793</v>
      </c>
      <c r="S2130" s="48" t="s">
        <v>794</v>
      </c>
      <c r="T2130" s="48" t="s">
        <v>795</v>
      </c>
      <c r="U2130" s="48" t="s">
        <v>794</v>
      </c>
      <c r="V2130" s="52"/>
    </row>
    <row r="2131" spans="1:22" ht="15" thickBot="1">
      <c r="A2131" s="48" t="s">
        <v>3166</v>
      </c>
      <c r="B2131" s="48" t="s">
        <v>20</v>
      </c>
      <c r="C2131" s="48" t="s">
        <v>74</v>
      </c>
      <c r="D2131" s="49" t="s">
        <v>75</v>
      </c>
      <c r="E2131" s="50">
        <v>0</v>
      </c>
      <c r="F2131" s="48" t="s">
        <v>76</v>
      </c>
      <c r="G2131" s="48" t="s">
        <v>789</v>
      </c>
      <c r="H2131" s="48" t="s">
        <v>90</v>
      </c>
      <c r="I2131" s="48" t="s">
        <v>790</v>
      </c>
      <c r="J2131" s="51"/>
      <c r="K2131" s="51"/>
      <c r="L2131" s="48" t="s">
        <v>80</v>
      </c>
      <c r="M2131" s="48" t="s">
        <v>81</v>
      </c>
      <c r="N2131" s="48" t="s">
        <v>249</v>
      </c>
      <c r="O2131" s="48" t="s">
        <v>250</v>
      </c>
      <c r="P2131" s="48" t="s">
        <v>791</v>
      </c>
      <c r="Q2131" s="48" t="s">
        <v>792</v>
      </c>
      <c r="R2131" s="48" t="s">
        <v>793</v>
      </c>
      <c r="S2131" s="48" t="s">
        <v>794</v>
      </c>
      <c r="T2131" s="48" t="s">
        <v>795</v>
      </c>
      <c r="U2131" s="48" t="s">
        <v>794</v>
      </c>
      <c r="V2131" s="52"/>
    </row>
    <row r="2132" spans="1:22" ht="15" thickBot="1">
      <c r="A2132" s="48" t="s">
        <v>3167</v>
      </c>
      <c r="B2132" s="48" t="s">
        <v>20</v>
      </c>
      <c r="C2132" s="48" t="s">
        <v>74</v>
      </c>
      <c r="D2132" s="49" t="s">
        <v>75</v>
      </c>
      <c r="E2132" s="50">
        <v>0</v>
      </c>
      <c r="F2132" s="48" t="s">
        <v>76</v>
      </c>
      <c r="G2132" s="48" t="s">
        <v>789</v>
      </c>
      <c r="H2132" s="48" t="s">
        <v>90</v>
      </c>
      <c r="I2132" s="48" t="s">
        <v>790</v>
      </c>
      <c r="J2132" s="51"/>
      <c r="K2132" s="51"/>
      <c r="L2132" s="48" t="s">
        <v>80</v>
      </c>
      <c r="M2132" s="48" t="s">
        <v>81</v>
      </c>
      <c r="N2132" s="48" t="s">
        <v>249</v>
      </c>
      <c r="O2132" s="48" t="s">
        <v>250</v>
      </c>
      <c r="P2132" s="48" t="s">
        <v>791</v>
      </c>
      <c r="Q2132" s="48" t="s">
        <v>792</v>
      </c>
      <c r="R2132" s="48" t="s">
        <v>793</v>
      </c>
      <c r="S2132" s="48" t="s">
        <v>794</v>
      </c>
      <c r="T2132" s="48" t="s">
        <v>795</v>
      </c>
      <c r="U2132" s="48" t="s">
        <v>794</v>
      </c>
      <c r="V2132" s="52"/>
    </row>
    <row r="2133" spans="1:22" ht="15" thickBot="1">
      <c r="A2133" s="48" t="s">
        <v>3168</v>
      </c>
      <c r="B2133" s="48" t="s">
        <v>20</v>
      </c>
      <c r="C2133" s="48" t="s">
        <v>74</v>
      </c>
      <c r="D2133" s="49" t="s">
        <v>75</v>
      </c>
      <c r="E2133" s="50">
        <v>0</v>
      </c>
      <c r="F2133" s="48" t="s">
        <v>76</v>
      </c>
      <c r="G2133" s="48" t="s">
        <v>789</v>
      </c>
      <c r="H2133" s="48" t="s">
        <v>90</v>
      </c>
      <c r="I2133" s="48" t="s">
        <v>790</v>
      </c>
      <c r="J2133" s="51"/>
      <c r="K2133" s="51"/>
      <c r="L2133" s="48" t="s">
        <v>80</v>
      </c>
      <c r="M2133" s="48" t="s">
        <v>81</v>
      </c>
      <c r="N2133" s="48" t="s">
        <v>249</v>
      </c>
      <c r="O2133" s="48" t="s">
        <v>250</v>
      </c>
      <c r="P2133" s="48" t="s">
        <v>791</v>
      </c>
      <c r="Q2133" s="48" t="s">
        <v>792</v>
      </c>
      <c r="R2133" s="48" t="s">
        <v>793</v>
      </c>
      <c r="S2133" s="48" t="s">
        <v>794</v>
      </c>
      <c r="T2133" s="48" t="s">
        <v>795</v>
      </c>
      <c r="U2133" s="48" t="s">
        <v>794</v>
      </c>
      <c r="V2133" s="52"/>
    </row>
    <row r="2134" spans="1:22" ht="15" thickBot="1">
      <c r="A2134" s="48" t="s">
        <v>3169</v>
      </c>
      <c r="B2134" s="48" t="s">
        <v>20</v>
      </c>
      <c r="C2134" s="48" t="s">
        <v>74</v>
      </c>
      <c r="D2134" s="49" t="s">
        <v>75</v>
      </c>
      <c r="E2134" s="50">
        <v>0</v>
      </c>
      <c r="F2134" s="48" t="s">
        <v>76</v>
      </c>
      <c r="G2134" s="48" t="s">
        <v>789</v>
      </c>
      <c r="H2134" s="48" t="s">
        <v>90</v>
      </c>
      <c r="I2134" s="48" t="s">
        <v>790</v>
      </c>
      <c r="J2134" s="51"/>
      <c r="K2134" s="51"/>
      <c r="L2134" s="48" t="s">
        <v>80</v>
      </c>
      <c r="M2134" s="48" t="s">
        <v>81</v>
      </c>
      <c r="N2134" s="48" t="s">
        <v>249</v>
      </c>
      <c r="O2134" s="48" t="s">
        <v>250</v>
      </c>
      <c r="P2134" s="48" t="s">
        <v>791</v>
      </c>
      <c r="Q2134" s="48" t="s">
        <v>792</v>
      </c>
      <c r="R2134" s="48" t="s">
        <v>793</v>
      </c>
      <c r="S2134" s="48" t="s">
        <v>794</v>
      </c>
      <c r="T2134" s="48" t="s">
        <v>795</v>
      </c>
      <c r="U2134" s="48" t="s">
        <v>794</v>
      </c>
      <c r="V2134" s="52"/>
    </row>
    <row r="2135" spans="1:22" ht="15" thickBot="1">
      <c r="A2135" s="48" t="s">
        <v>3170</v>
      </c>
      <c r="B2135" s="48" t="s">
        <v>20</v>
      </c>
      <c r="C2135" s="48" t="s">
        <v>74</v>
      </c>
      <c r="D2135" s="49" t="s">
        <v>75</v>
      </c>
      <c r="E2135" s="50">
        <v>0</v>
      </c>
      <c r="F2135" s="48" t="s">
        <v>76</v>
      </c>
      <c r="G2135" s="48" t="s">
        <v>789</v>
      </c>
      <c r="H2135" s="48" t="s">
        <v>90</v>
      </c>
      <c r="I2135" s="48" t="s">
        <v>790</v>
      </c>
      <c r="J2135" s="51"/>
      <c r="K2135" s="51"/>
      <c r="L2135" s="48" t="s">
        <v>80</v>
      </c>
      <c r="M2135" s="48" t="s">
        <v>81</v>
      </c>
      <c r="N2135" s="48" t="s">
        <v>249</v>
      </c>
      <c r="O2135" s="48" t="s">
        <v>250</v>
      </c>
      <c r="P2135" s="48" t="s">
        <v>791</v>
      </c>
      <c r="Q2135" s="48" t="s">
        <v>792</v>
      </c>
      <c r="R2135" s="48" t="s">
        <v>793</v>
      </c>
      <c r="S2135" s="48" t="s">
        <v>794</v>
      </c>
      <c r="T2135" s="48" t="s">
        <v>795</v>
      </c>
      <c r="U2135" s="48" t="s">
        <v>794</v>
      </c>
      <c r="V2135" s="52"/>
    </row>
    <row r="2136" spans="1:22" ht="15" thickBot="1">
      <c r="A2136" s="48" t="s">
        <v>3171</v>
      </c>
      <c r="B2136" s="48" t="s">
        <v>20</v>
      </c>
      <c r="C2136" s="48" t="s">
        <v>74</v>
      </c>
      <c r="D2136" s="49" t="s">
        <v>75</v>
      </c>
      <c r="E2136" s="50">
        <v>0</v>
      </c>
      <c r="F2136" s="48" t="s">
        <v>76</v>
      </c>
      <c r="G2136" s="48" t="s">
        <v>789</v>
      </c>
      <c r="H2136" s="48" t="s">
        <v>90</v>
      </c>
      <c r="I2136" s="48" t="s">
        <v>790</v>
      </c>
      <c r="J2136" s="51"/>
      <c r="K2136" s="51"/>
      <c r="L2136" s="48" t="s">
        <v>80</v>
      </c>
      <c r="M2136" s="48" t="s">
        <v>81</v>
      </c>
      <c r="N2136" s="48" t="s">
        <v>249</v>
      </c>
      <c r="O2136" s="48" t="s">
        <v>250</v>
      </c>
      <c r="P2136" s="48" t="s">
        <v>791</v>
      </c>
      <c r="Q2136" s="48" t="s">
        <v>792</v>
      </c>
      <c r="R2136" s="48" t="s">
        <v>793</v>
      </c>
      <c r="S2136" s="48" t="s">
        <v>794</v>
      </c>
      <c r="T2136" s="48" t="s">
        <v>795</v>
      </c>
      <c r="U2136" s="48" t="s">
        <v>794</v>
      </c>
      <c r="V2136" s="52"/>
    </row>
    <row r="2137" spans="1:22" ht="15" thickBot="1">
      <c r="A2137" s="48" t="s">
        <v>3172</v>
      </c>
      <c r="B2137" s="48" t="s">
        <v>20</v>
      </c>
      <c r="C2137" s="48" t="s">
        <v>74</v>
      </c>
      <c r="D2137" s="49" t="s">
        <v>75</v>
      </c>
      <c r="E2137" s="50">
        <v>0</v>
      </c>
      <c r="F2137" s="48" t="s">
        <v>76</v>
      </c>
      <c r="G2137" s="48" t="s">
        <v>789</v>
      </c>
      <c r="H2137" s="48" t="s">
        <v>90</v>
      </c>
      <c r="I2137" s="48" t="s">
        <v>790</v>
      </c>
      <c r="J2137" s="51"/>
      <c r="K2137" s="51"/>
      <c r="L2137" s="48" t="s">
        <v>80</v>
      </c>
      <c r="M2137" s="48" t="s">
        <v>81</v>
      </c>
      <c r="N2137" s="48" t="s">
        <v>249</v>
      </c>
      <c r="O2137" s="48" t="s">
        <v>250</v>
      </c>
      <c r="P2137" s="48" t="s">
        <v>791</v>
      </c>
      <c r="Q2137" s="48" t="s">
        <v>792</v>
      </c>
      <c r="R2137" s="48" t="s">
        <v>793</v>
      </c>
      <c r="S2137" s="48" t="s">
        <v>794</v>
      </c>
      <c r="T2137" s="48" t="s">
        <v>795</v>
      </c>
      <c r="U2137" s="48" t="s">
        <v>794</v>
      </c>
      <c r="V2137" s="52"/>
    </row>
    <row r="2138" spans="1:22" ht="15" thickBot="1">
      <c r="A2138" s="48" t="s">
        <v>3173</v>
      </c>
      <c r="B2138" s="48" t="s">
        <v>20</v>
      </c>
      <c r="C2138" s="48" t="s">
        <v>74</v>
      </c>
      <c r="D2138" s="49" t="s">
        <v>75</v>
      </c>
      <c r="E2138" s="50">
        <v>0</v>
      </c>
      <c r="F2138" s="48" t="s">
        <v>76</v>
      </c>
      <c r="G2138" s="48" t="s">
        <v>789</v>
      </c>
      <c r="H2138" s="48" t="s">
        <v>90</v>
      </c>
      <c r="I2138" s="48" t="s">
        <v>790</v>
      </c>
      <c r="J2138" s="51"/>
      <c r="K2138" s="51"/>
      <c r="L2138" s="48" t="s">
        <v>80</v>
      </c>
      <c r="M2138" s="48" t="s">
        <v>81</v>
      </c>
      <c r="N2138" s="48" t="s">
        <v>249</v>
      </c>
      <c r="O2138" s="48" t="s">
        <v>250</v>
      </c>
      <c r="P2138" s="48" t="s">
        <v>791</v>
      </c>
      <c r="Q2138" s="48" t="s">
        <v>792</v>
      </c>
      <c r="R2138" s="48" t="s">
        <v>793</v>
      </c>
      <c r="S2138" s="48" t="s">
        <v>794</v>
      </c>
      <c r="T2138" s="48" t="s">
        <v>795</v>
      </c>
      <c r="U2138" s="48" t="s">
        <v>794</v>
      </c>
      <c r="V2138" s="52"/>
    </row>
    <row r="2139" spans="1:22" ht="15" thickBot="1">
      <c r="A2139" s="48" t="s">
        <v>3174</v>
      </c>
      <c r="B2139" s="48" t="s">
        <v>20</v>
      </c>
      <c r="C2139" s="48" t="s">
        <v>74</v>
      </c>
      <c r="D2139" s="49" t="s">
        <v>75</v>
      </c>
      <c r="E2139" s="50">
        <v>0</v>
      </c>
      <c r="F2139" s="48" t="s">
        <v>76</v>
      </c>
      <c r="G2139" s="48" t="s">
        <v>789</v>
      </c>
      <c r="H2139" s="48" t="s">
        <v>90</v>
      </c>
      <c r="I2139" s="48" t="s">
        <v>790</v>
      </c>
      <c r="J2139" s="51"/>
      <c r="K2139" s="51"/>
      <c r="L2139" s="48" t="s">
        <v>80</v>
      </c>
      <c r="M2139" s="48" t="s">
        <v>81</v>
      </c>
      <c r="N2139" s="48" t="s">
        <v>249</v>
      </c>
      <c r="O2139" s="48" t="s">
        <v>250</v>
      </c>
      <c r="P2139" s="48" t="s">
        <v>791</v>
      </c>
      <c r="Q2139" s="48" t="s">
        <v>792</v>
      </c>
      <c r="R2139" s="48" t="s">
        <v>793</v>
      </c>
      <c r="S2139" s="48" t="s">
        <v>794</v>
      </c>
      <c r="T2139" s="48" t="s">
        <v>795</v>
      </c>
      <c r="U2139" s="48" t="s">
        <v>794</v>
      </c>
      <c r="V2139" s="52"/>
    </row>
    <row r="2140" spans="1:22" ht="15" thickBot="1">
      <c r="A2140" s="48" t="s">
        <v>3175</v>
      </c>
      <c r="B2140" s="48" t="s">
        <v>20</v>
      </c>
      <c r="C2140" s="48" t="s">
        <v>74</v>
      </c>
      <c r="D2140" s="49" t="s">
        <v>75</v>
      </c>
      <c r="E2140" s="50">
        <v>0</v>
      </c>
      <c r="F2140" s="48" t="s">
        <v>76</v>
      </c>
      <c r="G2140" s="48" t="s">
        <v>789</v>
      </c>
      <c r="H2140" s="48" t="s">
        <v>90</v>
      </c>
      <c r="I2140" s="48" t="s">
        <v>790</v>
      </c>
      <c r="J2140" s="51"/>
      <c r="K2140" s="51"/>
      <c r="L2140" s="48" t="s">
        <v>80</v>
      </c>
      <c r="M2140" s="48" t="s">
        <v>81</v>
      </c>
      <c r="N2140" s="48" t="s">
        <v>249</v>
      </c>
      <c r="O2140" s="48" t="s">
        <v>250</v>
      </c>
      <c r="P2140" s="48" t="s">
        <v>791</v>
      </c>
      <c r="Q2140" s="48" t="s">
        <v>792</v>
      </c>
      <c r="R2140" s="48" t="s">
        <v>793</v>
      </c>
      <c r="S2140" s="48" t="s">
        <v>794</v>
      </c>
      <c r="T2140" s="48" t="s">
        <v>795</v>
      </c>
      <c r="U2140" s="48" t="s">
        <v>794</v>
      </c>
      <c r="V2140" s="52"/>
    </row>
    <row r="2141" spans="1:22" ht="15" thickBot="1">
      <c r="A2141" s="48" t="s">
        <v>3176</v>
      </c>
      <c r="B2141" s="48" t="s">
        <v>20</v>
      </c>
      <c r="C2141" s="48" t="s">
        <v>74</v>
      </c>
      <c r="D2141" s="49" t="s">
        <v>75</v>
      </c>
      <c r="E2141" s="50">
        <v>0</v>
      </c>
      <c r="F2141" s="48" t="s">
        <v>76</v>
      </c>
      <c r="G2141" s="48" t="s">
        <v>789</v>
      </c>
      <c r="H2141" s="48" t="s">
        <v>90</v>
      </c>
      <c r="I2141" s="48" t="s">
        <v>790</v>
      </c>
      <c r="J2141" s="51"/>
      <c r="K2141" s="51"/>
      <c r="L2141" s="48" t="s">
        <v>80</v>
      </c>
      <c r="M2141" s="48" t="s">
        <v>81</v>
      </c>
      <c r="N2141" s="48" t="s">
        <v>249</v>
      </c>
      <c r="O2141" s="48" t="s">
        <v>250</v>
      </c>
      <c r="P2141" s="48" t="s">
        <v>791</v>
      </c>
      <c r="Q2141" s="48" t="s">
        <v>792</v>
      </c>
      <c r="R2141" s="48" t="s">
        <v>793</v>
      </c>
      <c r="S2141" s="48" t="s">
        <v>794</v>
      </c>
      <c r="T2141" s="48" t="s">
        <v>795</v>
      </c>
      <c r="U2141" s="48" t="s">
        <v>794</v>
      </c>
      <c r="V2141" s="52"/>
    </row>
    <row r="2142" spans="1:22" ht="15" thickBot="1">
      <c r="A2142" s="48" t="s">
        <v>3177</v>
      </c>
      <c r="B2142" s="48" t="s">
        <v>20</v>
      </c>
      <c r="C2142" s="48" t="s">
        <v>74</v>
      </c>
      <c r="D2142" s="49" t="s">
        <v>75</v>
      </c>
      <c r="E2142" s="50">
        <v>0</v>
      </c>
      <c r="F2142" s="48" t="s">
        <v>76</v>
      </c>
      <c r="G2142" s="48" t="s">
        <v>789</v>
      </c>
      <c r="H2142" s="48" t="s">
        <v>90</v>
      </c>
      <c r="I2142" s="48" t="s">
        <v>790</v>
      </c>
      <c r="J2142" s="51"/>
      <c r="K2142" s="51"/>
      <c r="L2142" s="48" t="s">
        <v>80</v>
      </c>
      <c r="M2142" s="48" t="s">
        <v>81</v>
      </c>
      <c r="N2142" s="48" t="s">
        <v>249</v>
      </c>
      <c r="O2142" s="48" t="s">
        <v>250</v>
      </c>
      <c r="P2142" s="48" t="s">
        <v>791</v>
      </c>
      <c r="Q2142" s="48" t="s">
        <v>792</v>
      </c>
      <c r="R2142" s="48" t="s">
        <v>793</v>
      </c>
      <c r="S2142" s="48" t="s">
        <v>794</v>
      </c>
      <c r="T2142" s="48" t="s">
        <v>795</v>
      </c>
      <c r="U2142" s="48" t="s">
        <v>794</v>
      </c>
      <c r="V2142" s="52"/>
    </row>
    <row r="2143" spans="1:22" ht="15" thickBot="1">
      <c r="A2143" s="48" t="s">
        <v>3178</v>
      </c>
      <c r="B2143" s="48" t="s">
        <v>20</v>
      </c>
      <c r="C2143" s="48" t="s">
        <v>74</v>
      </c>
      <c r="D2143" s="49" t="s">
        <v>75</v>
      </c>
      <c r="E2143" s="50">
        <v>0</v>
      </c>
      <c r="F2143" s="48" t="s">
        <v>76</v>
      </c>
      <c r="G2143" s="48" t="s">
        <v>789</v>
      </c>
      <c r="H2143" s="48" t="s">
        <v>90</v>
      </c>
      <c r="I2143" s="48" t="s">
        <v>790</v>
      </c>
      <c r="J2143" s="51"/>
      <c r="K2143" s="51"/>
      <c r="L2143" s="48" t="s">
        <v>80</v>
      </c>
      <c r="M2143" s="48" t="s">
        <v>81</v>
      </c>
      <c r="N2143" s="48" t="s">
        <v>249</v>
      </c>
      <c r="O2143" s="48" t="s">
        <v>250</v>
      </c>
      <c r="P2143" s="48" t="s">
        <v>791</v>
      </c>
      <c r="Q2143" s="48" t="s">
        <v>792</v>
      </c>
      <c r="R2143" s="48" t="s">
        <v>793</v>
      </c>
      <c r="S2143" s="48" t="s">
        <v>794</v>
      </c>
      <c r="T2143" s="48" t="s">
        <v>795</v>
      </c>
      <c r="U2143" s="48" t="s">
        <v>794</v>
      </c>
      <c r="V2143" s="52"/>
    </row>
    <row r="2144" spans="1:22" ht="15" thickBot="1">
      <c r="A2144" s="48" t="s">
        <v>3179</v>
      </c>
      <c r="B2144" s="48" t="s">
        <v>20</v>
      </c>
      <c r="C2144" s="48" t="s">
        <v>74</v>
      </c>
      <c r="D2144" s="49" t="s">
        <v>75</v>
      </c>
      <c r="E2144" s="50">
        <v>0</v>
      </c>
      <c r="F2144" s="48" t="s">
        <v>76</v>
      </c>
      <c r="G2144" s="48" t="s">
        <v>789</v>
      </c>
      <c r="H2144" s="48" t="s">
        <v>90</v>
      </c>
      <c r="I2144" s="48" t="s">
        <v>790</v>
      </c>
      <c r="J2144" s="51"/>
      <c r="K2144" s="51"/>
      <c r="L2144" s="48" t="s">
        <v>80</v>
      </c>
      <c r="M2144" s="48" t="s">
        <v>81</v>
      </c>
      <c r="N2144" s="48" t="s">
        <v>249</v>
      </c>
      <c r="O2144" s="48" t="s">
        <v>250</v>
      </c>
      <c r="P2144" s="48" t="s">
        <v>791</v>
      </c>
      <c r="Q2144" s="48" t="s">
        <v>792</v>
      </c>
      <c r="R2144" s="48" t="s">
        <v>793</v>
      </c>
      <c r="S2144" s="48" t="s">
        <v>794</v>
      </c>
      <c r="T2144" s="48" t="s">
        <v>795</v>
      </c>
      <c r="U2144" s="48" t="s">
        <v>794</v>
      </c>
      <c r="V2144" s="52"/>
    </row>
    <row r="2145" spans="1:22" ht="15" thickBot="1">
      <c r="A2145" s="48" t="s">
        <v>3180</v>
      </c>
      <c r="B2145" s="48" t="s">
        <v>20</v>
      </c>
      <c r="C2145" s="48" t="s">
        <v>74</v>
      </c>
      <c r="D2145" s="49" t="s">
        <v>75</v>
      </c>
      <c r="E2145" s="53">
        <v>189638.22</v>
      </c>
      <c r="F2145" s="48" t="s">
        <v>76</v>
      </c>
      <c r="G2145" s="48" t="s">
        <v>814</v>
      </c>
      <c r="H2145" s="48" t="s">
        <v>78</v>
      </c>
      <c r="I2145" s="48" t="s">
        <v>96</v>
      </c>
      <c r="J2145" s="51"/>
      <c r="K2145" s="51"/>
      <c r="L2145" s="48" t="s">
        <v>80</v>
      </c>
      <c r="M2145" s="48" t="s">
        <v>81</v>
      </c>
      <c r="N2145" s="48" t="s">
        <v>249</v>
      </c>
      <c r="O2145" s="48" t="s">
        <v>250</v>
      </c>
      <c r="P2145" s="48" t="s">
        <v>791</v>
      </c>
      <c r="Q2145" s="48" t="s">
        <v>792</v>
      </c>
      <c r="R2145" s="48" t="s">
        <v>815</v>
      </c>
      <c r="S2145" s="48" t="s">
        <v>816</v>
      </c>
      <c r="T2145" s="48" t="s">
        <v>817</v>
      </c>
      <c r="U2145" s="48" t="s">
        <v>816</v>
      </c>
      <c r="V2145" s="52"/>
    </row>
    <row r="2146" spans="1:22" ht="15" thickBot="1">
      <c r="A2146" s="48" t="s">
        <v>3181</v>
      </c>
      <c r="B2146" s="48" t="s">
        <v>20</v>
      </c>
      <c r="C2146" s="48" t="s">
        <v>74</v>
      </c>
      <c r="D2146" s="49" t="s">
        <v>75</v>
      </c>
      <c r="E2146" s="53">
        <v>53812.78</v>
      </c>
      <c r="F2146" s="48" t="s">
        <v>2290</v>
      </c>
      <c r="G2146" s="48" t="s">
        <v>2291</v>
      </c>
      <c r="H2146" s="48" t="s">
        <v>78</v>
      </c>
      <c r="I2146" s="48" t="s">
        <v>2292</v>
      </c>
      <c r="J2146" s="51"/>
      <c r="K2146" s="51"/>
      <c r="L2146" s="48" t="s">
        <v>80</v>
      </c>
      <c r="M2146" s="48" t="s">
        <v>81</v>
      </c>
      <c r="N2146" s="48" t="s">
        <v>249</v>
      </c>
      <c r="O2146" s="48" t="s">
        <v>250</v>
      </c>
      <c r="P2146" s="48" t="s">
        <v>791</v>
      </c>
      <c r="Q2146" s="48" t="s">
        <v>792</v>
      </c>
      <c r="R2146" s="48" t="s">
        <v>815</v>
      </c>
      <c r="S2146" s="48" t="s">
        <v>816</v>
      </c>
      <c r="T2146" s="48" t="s">
        <v>817</v>
      </c>
      <c r="U2146" s="48" t="s">
        <v>816</v>
      </c>
      <c r="V2146" s="52"/>
    </row>
    <row r="2147" spans="1:22" ht="15" thickBot="1">
      <c r="A2147" s="48" t="s">
        <v>3181</v>
      </c>
      <c r="B2147" s="48" t="s">
        <v>20</v>
      </c>
      <c r="C2147" s="48" t="s">
        <v>74</v>
      </c>
      <c r="D2147" s="49" t="s">
        <v>75</v>
      </c>
      <c r="E2147" s="53">
        <v>80719.179999999993</v>
      </c>
      <c r="F2147" s="48" t="s">
        <v>3182</v>
      </c>
      <c r="G2147" s="48" t="s">
        <v>3183</v>
      </c>
      <c r="H2147" s="48" t="s">
        <v>78</v>
      </c>
      <c r="I2147" s="48" t="s">
        <v>2292</v>
      </c>
      <c r="J2147" s="51"/>
      <c r="K2147" s="51"/>
      <c r="L2147" s="48" t="s">
        <v>80</v>
      </c>
      <c r="M2147" s="48" t="s">
        <v>81</v>
      </c>
      <c r="N2147" s="48" t="s">
        <v>249</v>
      </c>
      <c r="O2147" s="48" t="s">
        <v>250</v>
      </c>
      <c r="P2147" s="48" t="s">
        <v>791</v>
      </c>
      <c r="Q2147" s="48" t="s">
        <v>792</v>
      </c>
      <c r="R2147" s="48" t="s">
        <v>815</v>
      </c>
      <c r="S2147" s="48" t="s">
        <v>816</v>
      </c>
      <c r="T2147" s="48" t="s">
        <v>817</v>
      </c>
      <c r="U2147" s="48" t="s">
        <v>816</v>
      </c>
      <c r="V2147" s="52"/>
    </row>
    <row r="2148" spans="1:22" ht="15" thickBot="1">
      <c r="A2148" s="48" t="s">
        <v>2289</v>
      </c>
      <c r="B2148" s="48" t="s">
        <v>20</v>
      </c>
      <c r="C2148" s="48" t="s">
        <v>74</v>
      </c>
      <c r="D2148" s="49" t="s">
        <v>75</v>
      </c>
      <c r="E2148" s="50">
        <v>0</v>
      </c>
      <c r="F2148" s="48" t="s">
        <v>3182</v>
      </c>
      <c r="G2148" s="48" t="s">
        <v>3183</v>
      </c>
      <c r="H2148" s="48" t="s">
        <v>113</v>
      </c>
      <c r="I2148" s="48" t="s">
        <v>2292</v>
      </c>
      <c r="J2148" s="51"/>
      <c r="K2148" s="51"/>
      <c r="L2148" s="48" t="s">
        <v>80</v>
      </c>
      <c r="M2148" s="48" t="s">
        <v>81</v>
      </c>
      <c r="N2148" s="48" t="s">
        <v>249</v>
      </c>
      <c r="O2148" s="48" t="s">
        <v>250</v>
      </c>
      <c r="P2148" s="48" t="s">
        <v>791</v>
      </c>
      <c r="Q2148" s="48" t="s">
        <v>792</v>
      </c>
      <c r="R2148" s="48" t="s">
        <v>815</v>
      </c>
      <c r="S2148" s="48" t="s">
        <v>816</v>
      </c>
      <c r="T2148" s="48" t="s">
        <v>817</v>
      </c>
      <c r="U2148" s="48" t="s">
        <v>816</v>
      </c>
      <c r="V2148" s="52"/>
    </row>
    <row r="2149" spans="1:22" ht="15" thickBot="1">
      <c r="A2149" s="48" t="s">
        <v>3184</v>
      </c>
      <c r="B2149" s="48" t="s">
        <v>20</v>
      </c>
      <c r="C2149" s="48" t="s">
        <v>74</v>
      </c>
      <c r="D2149" s="49" t="s">
        <v>75</v>
      </c>
      <c r="E2149" s="50">
        <v>0</v>
      </c>
      <c r="F2149" s="48" t="s">
        <v>1130</v>
      </c>
      <c r="G2149" s="48" t="s">
        <v>2294</v>
      </c>
      <c r="H2149" s="48" t="s">
        <v>95</v>
      </c>
      <c r="I2149" s="48" t="s">
        <v>790</v>
      </c>
      <c r="J2149" s="51"/>
      <c r="K2149" s="51"/>
      <c r="L2149" s="48" t="s">
        <v>80</v>
      </c>
      <c r="M2149" s="48" t="s">
        <v>81</v>
      </c>
      <c r="N2149" s="48" t="s">
        <v>249</v>
      </c>
      <c r="O2149" s="48" t="s">
        <v>250</v>
      </c>
      <c r="P2149" s="48" t="s">
        <v>791</v>
      </c>
      <c r="Q2149" s="48" t="s">
        <v>792</v>
      </c>
      <c r="R2149" s="48" t="s">
        <v>815</v>
      </c>
      <c r="S2149" s="48" t="s">
        <v>816</v>
      </c>
      <c r="T2149" s="48" t="s">
        <v>2295</v>
      </c>
      <c r="U2149" s="48" t="s">
        <v>2296</v>
      </c>
      <c r="V2149" s="52"/>
    </row>
    <row r="2150" spans="1:22" ht="15" thickBot="1">
      <c r="A2150" s="48" t="s">
        <v>3185</v>
      </c>
      <c r="B2150" s="48" t="s">
        <v>20</v>
      </c>
      <c r="C2150" s="48" t="s">
        <v>74</v>
      </c>
      <c r="D2150" s="49" t="s">
        <v>75</v>
      </c>
      <c r="E2150" s="53">
        <v>105971.11</v>
      </c>
      <c r="F2150" s="48" t="s">
        <v>76</v>
      </c>
      <c r="G2150" s="48" t="s">
        <v>831</v>
      </c>
      <c r="H2150" s="48" t="s">
        <v>839</v>
      </c>
      <c r="I2150" s="48" t="s">
        <v>832</v>
      </c>
      <c r="J2150" s="51"/>
      <c r="K2150" s="51"/>
      <c r="L2150" s="48" t="s">
        <v>80</v>
      </c>
      <c r="M2150" s="48" t="s">
        <v>81</v>
      </c>
      <c r="N2150" s="48" t="s">
        <v>249</v>
      </c>
      <c r="O2150" s="48" t="s">
        <v>250</v>
      </c>
      <c r="P2150" s="48" t="s">
        <v>791</v>
      </c>
      <c r="Q2150" s="48" t="s">
        <v>792</v>
      </c>
      <c r="R2150" s="48" t="s">
        <v>833</v>
      </c>
      <c r="S2150" s="48" t="s">
        <v>834</v>
      </c>
      <c r="T2150" s="48" t="s">
        <v>835</v>
      </c>
      <c r="U2150" s="48" t="s">
        <v>836</v>
      </c>
      <c r="V2150" s="52"/>
    </row>
    <row r="2151" spans="1:22" ht="15" thickBot="1">
      <c r="A2151" s="48" t="s">
        <v>3186</v>
      </c>
      <c r="B2151" s="48" t="s">
        <v>20</v>
      </c>
      <c r="C2151" s="48" t="s">
        <v>74</v>
      </c>
      <c r="D2151" s="49" t="s">
        <v>75</v>
      </c>
      <c r="E2151" s="50">
        <v>0</v>
      </c>
      <c r="F2151" s="48" t="s">
        <v>128</v>
      </c>
      <c r="G2151" s="48" t="s">
        <v>3187</v>
      </c>
      <c r="H2151" s="48" t="s">
        <v>125</v>
      </c>
      <c r="I2151" s="48" t="s">
        <v>96</v>
      </c>
      <c r="J2151" s="51"/>
      <c r="K2151" s="51"/>
      <c r="L2151" s="48" t="s">
        <v>80</v>
      </c>
      <c r="M2151" s="48" t="s">
        <v>81</v>
      </c>
      <c r="N2151" s="48" t="s">
        <v>249</v>
      </c>
      <c r="O2151" s="48" t="s">
        <v>250</v>
      </c>
      <c r="P2151" s="48" t="s">
        <v>791</v>
      </c>
      <c r="Q2151" s="48" t="s">
        <v>792</v>
      </c>
      <c r="R2151" s="48" t="s">
        <v>844</v>
      </c>
      <c r="S2151" s="48" t="s">
        <v>792</v>
      </c>
      <c r="T2151" s="48" t="s">
        <v>845</v>
      </c>
      <c r="U2151" s="48" t="s">
        <v>846</v>
      </c>
      <c r="V2151" s="52"/>
    </row>
    <row r="2152" spans="1:22" ht="15" thickBot="1">
      <c r="A2152" s="48" t="s">
        <v>3188</v>
      </c>
      <c r="B2152" s="48" t="s">
        <v>20</v>
      </c>
      <c r="C2152" s="48" t="s">
        <v>74</v>
      </c>
      <c r="D2152" s="49" t="s">
        <v>75</v>
      </c>
      <c r="E2152" s="53">
        <v>98781.82</v>
      </c>
      <c r="F2152" s="48" t="s">
        <v>76</v>
      </c>
      <c r="G2152" s="48" t="s">
        <v>1751</v>
      </c>
      <c r="H2152" s="48" t="s">
        <v>95</v>
      </c>
      <c r="I2152" s="48" t="s">
        <v>790</v>
      </c>
      <c r="J2152" s="51"/>
      <c r="K2152" s="51"/>
      <c r="L2152" s="48" t="s">
        <v>80</v>
      </c>
      <c r="M2152" s="48" t="s">
        <v>81</v>
      </c>
      <c r="N2152" s="48" t="s">
        <v>249</v>
      </c>
      <c r="O2152" s="48" t="s">
        <v>250</v>
      </c>
      <c r="P2152" s="48" t="s">
        <v>791</v>
      </c>
      <c r="Q2152" s="48" t="s">
        <v>792</v>
      </c>
      <c r="R2152" s="48" t="s">
        <v>844</v>
      </c>
      <c r="S2152" s="48" t="s">
        <v>792</v>
      </c>
      <c r="T2152" s="48" t="s">
        <v>845</v>
      </c>
      <c r="U2152" s="48" t="s">
        <v>846</v>
      </c>
      <c r="V2152" s="52"/>
    </row>
    <row r="2153" spans="1:22" ht="15" thickBot="1">
      <c r="A2153" s="48" t="s">
        <v>3189</v>
      </c>
      <c r="B2153" s="48" t="s">
        <v>20</v>
      </c>
      <c r="C2153" s="48" t="s">
        <v>74</v>
      </c>
      <c r="D2153" s="49" t="s">
        <v>75</v>
      </c>
      <c r="E2153" s="53">
        <v>141342.64000000001</v>
      </c>
      <c r="F2153" s="48" t="s">
        <v>76</v>
      </c>
      <c r="G2153" s="48" t="s">
        <v>1751</v>
      </c>
      <c r="H2153" s="48" t="s">
        <v>78</v>
      </c>
      <c r="I2153" s="48" t="s">
        <v>790</v>
      </c>
      <c r="J2153" s="51"/>
      <c r="K2153" s="51"/>
      <c r="L2153" s="48" t="s">
        <v>80</v>
      </c>
      <c r="M2153" s="48" t="s">
        <v>81</v>
      </c>
      <c r="N2153" s="48" t="s">
        <v>249</v>
      </c>
      <c r="O2153" s="48" t="s">
        <v>250</v>
      </c>
      <c r="P2153" s="48" t="s">
        <v>791</v>
      </c>
      <c r="Q2153" s="48" t="s">
        <v>792</v>
      </c>
      <c r="R2153" s="48" t="s">
        <v>844</v>
      </c>
      <c r="S2153" s="48" t="s">
        <v>792</v>
      </c>
      <c r="T2153" s="48" t="s">
        <v>845</v>
      </c>
      <c r="U2153" s="48" t="s">
        <v>846</v>
      </c>
      <c r="V2153" s="52"/>
    </row>
    <row r="2154" spans="1:22" ht="15" thickBot="1">
      <c r="A2154" s="48" t="s">
        <v>3190</v>
      </c>
      <c r="B2154" s="48" t="s">
        <v>20</v>
      </c>
      <c r="C2154" s="48" t="s">
        <v>74</v>
      </c>
      <c r="D2154" s="49" t="s">
        <v>75</v>
      </c>
      <c r="E2154" s="53">
        <v>41623.78</v>
      </c>
      <c r="F2154" s="48" t="s">
        <v>76</v>
      </c>
      <c r="G2154" s="48" t="s">
        <v>1751</v>
      </c>
      <c r="H2154" s="48" t="s">
        <v>95</v>
      </c>
      <c r="I2154" s="48" t="s">
        <v>790</v>
      </c>
      <c r="J2154" s="51"/>
      <c r="K2154" s="51"/>
      <c r="L2154" s="48" t="s">
        <v>80</v>
      </c>
      <c r="M2154" s="48" t="s">
        <v>81</v>
      </c>
      <c r="N2154" s="48" t="s">
        <v>249</v>
      </c>
      <c r="O2154" s="48" t="s">
        <v>250</v>
      </c>
      <c r="P2154" s="48" t="s">
        <v>791</v>
      </c>
      <c r="Q2154" s="48" t="s">
        <v>792</v>
      </c>
      <c r="R2154" s="48" t="s">
        <v>844</v>
      </c>
      <c r="S2154" s="48" t="s">
        <v>792</v>
      </c>
      <c r="T2154" s="48" t="s">
        <v>845</v>
      </c>
      <c r="U2154" s="48" t="s">
        <v>846</v>
      </c>
      <c r="V2154" s="52"/>
    </row>
    <row r="2155" spans="1:22" ht="15" thickBot="1">
      <c r="A2155" s="48" t="s">
        <v>3191</v>
      </c>
      <c r="B2155" s="48" t="s">
        <v>20</v>
      </c>
      <c r="C2155" s="48" t="s">
        <v>74</v>
      </c>
      <c r="D2155" s="49" t="s">
        <v>75</v>
      </c>
      <c r="E2155" s="53">
        <v>119129.87</v>
      </c>
      <c r="F2155" s="48" t="s">
        <v>852</v>
      </c>
      <c r="G2155" s="48" t="s">
        <v>853</v>
      </c>
      <c r="H2155" s="48" t="s">
        <v>839</v>
      </c>
      <c r="I2155" s="48" t="s">
        <v>854</v>
      </c>
      <c r="J2155" s="51"/>
      <c r="K2155" s="51"/>
      <c r="L2155" s="48" t="s">
        <v>80</v>
      </c>
      <c r="M2155" s="48" t="s">
        <v>81</v>
      </c>
      <c r="N2155" s="48" t="s">
        <v>249</v>
      </c>
      <c r="O2155" s="48" t="s">
        <v>250</v>
      </c>
      <c r="P2155" s="48" t="s">
        <v>791</v>
      </c>
      <c r="Q2155" s="48" t="s">
        <v>792</v>
      </c>
      <c r="R2155" s="48" t="s">
        <v>855</v>
      </c>
      <c r="S2155" s="48" t="s">
        <v>792</v>
      </c>
      <c r="T2155" s="48" t="s">
        <v>856</v>
      </c>
      <c r="U2155" s="48" t="s">
        <v>857</v>
      </c>
      <c r="V2155" s="52"/>
    </row>
    <row r="2156" spans="1:22" ht="15" thickBot="1">
      <c r="A2156" s="48" t="s">
        <v>3192</v>
      </c>
      <c r="B2156" s="48" t="s">
        <v>20</v>
      </c>
      <c r="C2156" s="48" t="s">
        <v>74</v>
      </c>
      <c r="D2156" s="49" t="s">
        <v>75</v>
      </c>
      <c r="E2156" s="53">
        <v>130657.12</v>
      </c>
      <c r="F2156" s="48" t="s">
        <v>852</v>
      </c>
      <c r="G2156" s="48" t="s">
        <v>853</v>
      </c>
      <c r="H2156" s="48" t="s">
        <v>839</v>
      </c>
      <c r="I2156" s="48" t="s">
        <v>854</v>
      </c>
      <c r="J2156" s="51"/>
      <c r="K2156" s="51"/>
      <c r="L2156" s="48" t="s">
        <v>80</v>
      </c>
      <c r="M2156" s="48" t="s">
        <v>81</v>
      </c>
      <c r="N2156" s="48" t="s">
        <v>249</v>
      </c>
      <c r="O2156" s="48" t="s">
        <v>250</v>
      </c>
      <c r="P2156" s="48" t="s">
        <v>791</v>
      </c>
      <c r="Q2156" s="48" t="s">
        <v>792</v>
      </c>
      <c r="R2156" s="48" t="s">
        <v>855</v>
      </c>
      <c r="S2156" s="48" t="s">
        <v>792</v>
      </c>
      <c r="T2156" s="48" t="s">
        <v>856</v>
      </c>
      <c r="U2156" s="48" t="s">
        <v>857</v>
      </c>
      <c r="V2156" s="52"/>
    </row>
    <row r="2157" spans="1:22" ht="15" thickBot="1">
      <c r="A2157" s="48" t="s">
        <v>851</v>
      </c>
      <c r="B2157" s="48" t="s">
        <v>20</v>
      </c>
      <c r="C2157" s="48" t="s">
        <v>74</v>
      </c>
      <c r="D2157" s="49" t="s">
        <v>75</v>
      </c>
      <c r="E2157" s="53">
        <v>72888.58</v>
      </c>
      <c r="F2157" s="48" t="s">
        <v>859</v>
      </c>
      <c r="G2157" s="48" t="s">
        <v>860</v>
      </c>
      <c r="H2157" s="48" t="s">
        <v>113</v>
      </c>
      <c r="I2157" s="48" t="s">
        <v>854</v>
      </c>
      <c r="J2157" s="51"/>
      <c r="K2157" s="51"/>
      <c r="L2157" s="48" t="s">
        <v>80</v>
      </c>
      <c r="M2157" s="48" t="s">
        <v>81</v>
      </c>
      <c r="N2157" s="48" t="s">
        <v>249</v>
      </c>
      <c r="O2157" s="48" t="s">
        <v>250</v>
      </c>
      <c r="P2157" s="48" t="s">
        <v>791</v>
      </c>
      <c r="Q2157" s="48" t="s">
        <v>792</v>
      </c>
      <c r="R2157" s="48" t="s">
        <v>855</v>
      </c>
      <c r="S2157" s="48" t="s">
        <v>792</v>
      </c>
      <c r="T2157" s="48" t="s">
        <v>861</v>
      </c>
      <c r="U2157" s="48" t="s">
        <v>862</v>
      </c>
      <c r="V2157" s="52"/>
    </row>
    <row r="2158" spans="1:22" ht="15" thickBot="1">
      <c r="A2158" s="48" t="s">
        <v>3193</v>
      </c>
      <c r="B2158" s="48" t="s">
        <v>20</v>
      </c>
      <c r="C2158" s="48" t="s">
        <v>74</v>
      </c>
      <c r="D2158" s="49" t="s">
        <v>75</v>
      </c>
      <c r="E2158" s="53">
        <v>51982.42</v>
      </c>
      <c r="F2158" s="48" t="s">
        <v>76</v>
      </c>
      <c r="G2158" s="48" t="s">
        <v>864</v>
      </c>
      <c r="H2158" s="48" t="s">
        <v>95</v>
      </c>
      <c r="I2158" s="48" t="s">
        <v>865</v>
      </c>
      <c r="J2158" s="51"/>
      <c r="K2158" s="51"/>
      <c r="L2158" s="48" t="s">
        <v>80</v>
      </c>
      <c r="M2158" s="48" t="s">
        <v>81</v>
      </c>
      <c r="N2158" s="48" t="s">
        <v>249</v>
      </c>
      <c r="O2158" s="48" t="s">
        <v>250</v>
      </c>
      <c r="P2158" s="48" t="s">
        <v>791</v>
      </c>
      <c r="Q2158" s="48" t="s">
        <v>792</v>
      </c>
      <c r="R2158" s="48" t="s">
        <v>866</v>
      </c>
      <c r="S2158" s="48" t="s">
        <v>867</v>
      </c>
      <c r="T2158" s="48" t="s">
        <v>868</v>
      </c>
      <c r="U2158" s="48" t="s">
        <v>869</v>
      </c>
      <c r="V2158" s="52"/>
    </row>
    <row r="2159" spans="1:22" ht="15" thickBot="1">
      <c r="A2159" s="48" t="s">
        <v>3194</v>
      </c>
      <c r="B2159" s="48" t="s">
        <v>20</v>
      </c>
      <c r="C2159" s="48" t="s">
        <v>74</v>
      </c>
      <c r="D2159" s="49" t="s">
        <v>75</v>
      </c>
      <c r="E2159" s="53">
        <v>69646.48</v>
      </c>
      <c r="F2159" s="48" t="s">
        <v>76</v>
      </c>
      <c r="G2159" s="48" t="s">
        <v>877</v>
      </c>
      <c r="H2159" s="48" t="s">
        <v>113</v>
      </c>
      <c r="I2159" s="48" t="s">
        <v>865</v>
      </c>
      <c r="J2159" s="51"/>
      <c r="K2159" s="51"/>
      <c r="L2159" s="48" t="s">
        <v>80</v>
      </c>
      <c r="M2159" s="48" t="s">
        <v>81</v>
      </c>
      <c r="N2159" s="48" t="s">
        <v>249</v>
      </c>
      <c r="O2159" s="48" t="s">
        <v>250</v>
      </c>
      <c r="P2159" s="48" t="s">
        <v>791</v>
      </c>
      <c r="Q2159" s="48" t="s">
        <v>792</v>
      </c>
      <c r="R2159" s="48" t="s">
        <v>866</v>
      </c>
      <c r="S2159" s="48" t="s">
        <v>867</v>
      </c>
      <c r="T2159" s="48" t="s">
        <v>868</v>
      </c>
      <c r="U2159" s="48" t="s">
        <v>869</v>
      </c>
      <c r="V2159" s="52"/>
    </row>
    <row r="2160" spans="1:22" ht="15" thickBot="1">
      <c r="A2160" s="48" t="s">
        <v>3195</v>
      </c>
      <c r="B2160" s="48" t="s">
        <v>20</v>
      </c>
      <c r="C2160" s="48" t="s">
        <v>74</v>
      </c>
      <c r="D2160" s="49" t="s">
        <v>75</v>
      </c>
      <c r="E2160" s="53">
        <v>81074.759999999995</v>
      </c>
      <c r="F2160" s="48" t="s">
        <v>876</v>
      </c>
      <c r="G2160" s="48" t="s">
        <v>877</v>
      </c>
      <c r="H2160" s="48" t="s">
        <v>95</v>
      </c>
      <c r="I2160" s="48" t="s">
        <v>865</v>
      </c>
      <c r="J2160" s="48" t="s">
        <v>878</v>
      </c>
      <c r="K2160" s="51"/>
      <c r="L2160" s="48" t="s">
        <v>80</v>
      </c>
      <c r="M2160" s="48" t="s">
        <v>81</v>
      </c>
      <c r="N2160" s="48" t="s">
        <v>249</v>
      </c>
      <c r="O2160" s="48" t="s">
        <v>250</v>
      </c>
      <c r="P2160" s="48" t="s">
        <v>791</v>
      </c>
      <c r="Q2160" s="48" t="s">
        <v>792</v>
      </c>
      <c r="R2160" s="48" t="s">
        <v>866</v>
      </c>
      <c r="S2160" s="48" t="s">
        <v>867</v>
      </c>
      <c r="T2160" s="48" t="s">
        <v>868</v>
      </c>
      <c r="U2160" s="48" t="s">
        <v>869</v>
      </c>
      <c r="V2160" s="52"/>
    </row>
    <row r="2161" spans="1:22" ht="15" thickBot="1">
      <c r="A2161" s="48" t="s">
        <v>3196</v>
      </c>
      <c r="B2161" s="48" t="s">
        <v>20</v>
      </c>
      <c r="C2161" s="48" t="s">
        <v>74</v>
      </c>
      <c r="D2161" s="49" t="s">
        <v>75</v>
      </c>
      <c r="E2161" s="53">
        <v>86978.91</v>
      </c>
      <c r="F2161" s="48" t="s">
        <v>76</v>
      </c>
      <c r="G2161" s="48" t="s">
        <v>877</v>
      </c>
      <c r="H2161" s="48" t="s">
        <v>113</v>
      </c>
      <c r="I2161" s="48" t="s">
        <v>865</v>
      </c>
      <c r="J2161" s="51"/>
      <c r="K2161" s="51"/>
      <c r="L2161" s="48" t="s">
        <v>80</v>
      </c>
      <c r="M2161" s="48" t="s">
        <v>81</v>
      </c>
      <c r="N2161" s="48" t="s">
        <v>249</v>
      </c>
      <c r="O2161" s="48" t="s">
        <v>250</v>
      </c>
      <c r="P2161" s="48" t="s">
        <v>791</v>
      </c>
      <c r="Q2161" s="48" t="s">
        <v>792</v>
      </c>
      <c r="R2161" s="48" t="s">
        <v>866</v>
      </c>
      <c r="S2161" s="48" t="s">
        <v>867</v>
      </c>
      <c r="T2161" s="48" t="s">
        <v>868</v>
      </c>
      <c r="U2161" s="48" t="s">
        <v>869</v>
      </c>
      <c r="V2161" s="52"/>
    </row>
    <row r="2162" spans="1:22" ht="15" thickBot="1">
      <c r="A2162" s="48" t="s">
        <v>3197</v>
      </c>
      <c r="B2162" s="48" t="s">
        <v>20</v>
      </c>
      <c r="C2162" s="48" t="s">
        <v>74</v>
      </c>
      <c r="D2162" s="49" t="s">
        <v>75</v>
      </c>
      <c r="E2162" s="53">
        <v>17777.7</v>
      </c>
      <c r="F2162" s="48" t="s">
        <v>1103</v>
      </c>
      <c r="G2162" s="48" t="s">
        <v>2802</v>
      </c>
      <c r="H2162" s="48" t="s">
        <v>113</v>
      </c>
      <c r="I2162" s="48" t="s">
        <v>1105</v>
      </c>
      <c r="J2162" s="48" t="s">
        <v>3198</v>
      </c>
      <c r="K2162" s="51"/>
      <c r="L2162" s="48" t="s">
        <v>80</v>
      </c>
      <c r="M2162" s="48" t="s">
        <v>81</v>
      </c>
      <c r="N2162" s="48" t="s">
        <v>249</v>
      </c>
      <c r="O2162" s="48" t="s">
        <v>250</v>
      </c>
      <c r="P2162" s="48" t="s">
        <v>791</v>
      </c>
      <c r="Q2162" s="48" t="s">
        <v>792</v>
      </c>
      <c r="R2162" s="48" t="s">
        <v>884</v>
      </c>
      <c r="S2162" s="48" t="s">
        <v>792</v>
      </c>
      <c r="T2162" s="48" t="s">
        <v>885</v>
      </c>
      <c r="U2162" s="48" t="s">
        <v>886</v>
      </c>
      <c r="V2162" s="52"/>
    </row>
    <row r="2163" spans="1:22" ht="15" thickBot="1">
      <c r="A2163" s="48" t="s">
        <v>879</v>
      </c>
      <c r="B2163" s="48" t="s">
        <v>20</v>
      </c>
      <c r="C2163" s="48" t="s">
        <v>74</v>
      </c>
      <c r="D2163" s="49" t="s">
        <v>75</v>
      </c>
      <c r="E2163" s="53">
        <v>23256.59</v>
      </c>
      <c r="F2163" s="48" t="s">
        <v>1103</v>
      </c>
      <c r="G2163" s="48" t="s">
        <v>2802</v>
      </c>
      <c r="H2163" s="48" t="s">
        <v>113</v>
      </c>
      <c r="I2163" s="48" t="s">
        <v>1105</v>
      </c>
      <c r="J2163" s="48" t="s">
        <v>3198</v>
      </c>
      <c r="K2163" s="51"/>
      <c r="L2163" s="48" t="s">
        <v>80</v>
      </c>
      <c r="M2163" s="48" t="s">
        <v>81</v>
      </c>
      <c r="N2163" s="48" t="s">
        <v>249</v>
      </c>
      <c r="O2163" s="48" t="s">
        <v>250</v>
      </c>
      <c r="P2163" s="48" t="s">
        <v>791</v>
      </c>
      <c r="Q2163" s="48" t="s">
        <v>792</v>
      </c>
      <c r="R2163" s="48" t="s">
        <v>884</v>
      </c>
      <c r="S2163" s="48" t="s">
        <v>792</v>
      </c>
      <c r="T2163" s="48" t="s">
        <v>885</v>
      </c>
      <c r="U2163" s="48" t="s">
        <v>886</v>
      </c>
      <c r="V2163" s="52"/>
    </row>
    <row r="2164" spans="1:22" ht="15" thickBot="1">
      <c r="A2164" s="48" t="s">
        <v>3199</v>
      </c>
      <c r="B2164" s="48" t="s">
        <v>20</v>
      </c>
      <c r="C2164" s="48" t="s">
        <v>74</v>
      </c>
      <c r="D2164" s="49" t="s">
        <v>75</v>
      </c>
      <c r="E2164" s="53">
        <v>51982.42</v>
      </c>
      <c r="F2164" s="48" t="s">
        <v>1120</v>
      </c>
      <c r="G2164" s="48" t="s">
        <v>889</v>
      </c>
      <c r="H2164" s="48" t="s">
        <v>95</v>
      </c>
      <c r="I2164" s="48" t="s">
        <v>890</v>
      </c>
      <c r="J2164" s="48" t="s">
        <v>891</v>
      </c>
      <c r="K2164" s="51"/>
      <c r="L2164" s="48" t="s">
        <v>80</v>
      </c>
      <c r="M2164" s="48" t="s">
        <v>81</v>
      </c>
      <c r="N2164" s="48" t="s">
        <v>249</v>
      </c>
      <c r="O2164" s="48" t="s">
        <v>250</v>
      </c>
      <c r="P2164" s="48" t="s">
        <v>791</v>
      </c>
      <c r="Q2164" s="48" t="s">
        <v>792</v>
      </c>
      <c r="R2164" s="48" t="s">
        <v>884</v>
      </c>
      <c r="S2164" s="48" t="s">
        <v>792</v>
      </c>
      <c r="T2164" s="48" t="s">
        <v>885</v>
      </c>
      <c r="U2164" s="48" t="s">
        <v>886</v>
      </c>
      <c r="V2164" s="52"/>
    </row>
    <row r="2165" spans="1:22" ht="15" thickBot="1">
      <c r="A2165" s="48" t="s">
        <v>3200</v>
      </c>
      <c r="B2165" s="48" t="s">
        <v>20</v>
      </c>
      <c r="C2165" s="48" t="s">
        <v>74</v>
      </c>
      <c r="D2165" s="49" t="s">
        <v>75</v>
      </c>
      <c r="E2165" s="53">
        <v>83101.710000000006</v>
      </c>
      <c r="F2165" s="48" t="s">
        <v>1120</v>
      </c>
      <c r="G2165" s="48" t="s">
        <v>889</v>
      </c>
      <c r="H2165" s="48" t="s">
        <v>95</v>
      </c>
      <c r="I2165" s="48" t="s">
        <v>890</v>
      </c>
      <c r="J2165" s="48" t="s">
        <v>3201</v>
      </c>
      <c r="K2165" s="51"/>
      <c r="L2165" s="48" t="s">
        <v>80</v>
      </c>
      <c r="M2165" s="48" t="s">
        <v>81</v>
      </c>
      <c r="N2165" s="48" t="s">
        <v>249</v>
      </c>
      <c r="O2165" s="48" t="s">
        <v>250</v>
      </c>
      <c r="P2165" s="48" t="s">
        <v>791</v>
      </c>
      <c r="Q2165" s="48" t="s">
        <v>792</v>
      </c>
      <c r="R2165" s="48" t="s">
        <v>884</v>
      </c>
      <c r="S2165" s="48" t="s">
        <v>792</v>
      </c>
      <c r="T2165" s="48" t="s">
        <v>885</v>
      </c>
      <c r="U2165" s="48" t="s">
        <v>886</v>
      </c>
      <c r="V2165" s="52"/>
    </row>
    <row r="2166" spans="1:22" ht="15" thickBot="1">
      <c r="A2166" s="48" t="s">
        <v>3202</v>
      </c>
      <c r="B2166" s="48" t="s">
        <v>20</v>
      </c>
      <c r="C2166" s="48" t="s">
        <v>74</v>
      </c>
      <c r="D2166" s="49" t="s">
        <v>75</v>
      </c>
      <c r="E2166" s="53">
        <v>75275.34</v>
      </c>
      <c r="F2166" s="48" t="s">
        <v>1120</v>
      </c>
      <c r="G2166" s="48" t="s">
        <v>889</v>
      </c>
      <c r="H2166" s="48" t="s">
        <v>839</v>
      </c>
      <c r="I2166" s="48" t="s">
        <v>890</v>
      </c>
      <c r="J2166" s="48" t="s">
        <v>3201</v>
      </c>
      <c r="K2166" s="51"/>
      <c r="L2166" s="48" t="s">
        <v>80</v>
      </c>
      <c r="M2166" s="48" t="s">
        <v>81</v>
      </c>
      <c r="N2166" s="48" t="s">
        <v>249</v>
      </c>
      <c r="O2166" s="48" t="s">
        <v>250</v>
      </c>
      <c r="P2166" s="48" t="s">
        <v>791</v>
      </c>
      <c r="Q2166" s="48" t="s">
        <v>792</v>
      </c>
      <c r="R2166" s="48" t="s">
        <v>884</v>
      </c>
      <c r="S2166" s="48" t="s">
        <v>792</v>
      </c>
      <c r="T2166" s="48" t="s">
        <v>885</v>
      </c>
      <c r="U2166" s="48" t="s">
        <v>886</v>
      </c>
      <c r="V2166" s="52"/>
    </row>
    <row r="2167" spans="1:22" ht="15" thickBot="1">
      <c r="A2167" s="48" t="s">
        <v>2310</v>
      </c>
      <c r="B2167" s="48" t="s">
        <v>20</v>
      </c>
      <c r="C2167" s="48" t="s">
        <v>74</v>
      </c>
      <c r="D2167" s="49" t="s">
        <v>75</v>
      </c>
      <c r="E2167" s="53">
        <v>84964.79</v>
      </c>
      <c r="F2167" s="48" t="s">
        <v>1120</v>
      </c>
      <c r="G2167" s="48" t="s">
        <v>889</v>
      </c>
      <c r="H2167" s="48" t="s">
        <v>839</v>
      </c>
      <c r="I2167" s="48" t="s">
        <v>890</v>
      </c>
      <c r="J2167" s="48" t="s">
        <v>3201</v>
      </c>
      <c r="K2167" s="51"/>
      <c r="L2167" s="48" t="s">
        <v>80</v>
      </c>
      <c r="M2167" s="48" t="s">
        <v>81</v>
      </c>
      <c r="N2167" s="48" t="s">
        <v>249</v>
      </c>
      <c r="O2167" s="48" t="s">
        <v>250</v>
      </c>
      <c r="P2167" s="48" t="s">
        <v>791</v>
      </c>
      <c r="Q2167" s="48" t="s">
        <v>792</v>
      </c>
      <c r="R2167" s="48" t="s">
        <v>884</v>
      </c>
      <c r="S2167" s="48" t="s">
        <v>792</v>
      </c>
      <c r="T2167" s="48" t="s">
        <v>885</v>
      </c>
      <c r="U2167" s="48" t="s">
        <v>886</v>
      </c>
      <c r="V2167" s="52"/>
    </row>
    <row r="2168" spans="1:22" ht="15" thickBot="1">
      <c r="A2168" s="48" t="s">
        <v>3203</v>
      </c>
      <c r="B2168" s="48" t="s">
        <v>20</v>
      </c>
      <c r="C2168" s="48" t="s">
        <v>74</v>
      </c>
      <c r="D2168" s="49" t="s">
        <v>75</v>
      </c>
      <c r="E2168" s="53">
        <v>86720.5</v>
      </c>
      <c r="F2168" s="48" t="s">
        <v>76</v>
      </c>
      <c r="G2168" s="48" t="s">
        <v>896</v>
      </c>
      <c r="H2168" s="48" t="s">
        <v>113</v>
      </c>
      <c r="I2168" s="48" t="s">
        <v>897</v>
      </c>
      <c r="J2168" s="51"/>
      <c r="K2168" s="51"/>
      <c r="L2168" s="48" t="s">
        <v>80</v>
      </c>
      <c r="M2168" s="48" t="s">
        <v>81</v>
      </c>
      <c r="N2168" s="48" t="s">
        <v>249</v>
      </c>
      <c r="O2168" s="48" t="s">
        <v>250</v>
      </c>
      <c r="P2168" s="48" t="s">
        <v>791</v>
      </c>
      <c r="Q2168" s="48" t="s">
        <v>792</v>
      </c>
      <c r="R2168" s="48" t="s">
        <v>898</v>
      </c>
      <c r="S2168" s="48" t="s">
        <v>899</v>
      </c>
      <c r="T2168" s="48" t="s">
        <v>900</v>
      </c>
      <c r="U2168" s="48" t="s">
        <v>899</v>
      </c>
      <c r="V2168" s="52"/>
    </row>
    <row r="2169" spans="1:22" ht="15" thickBot="1">
      <c r="A2169" s="48" t="s">
        <v>3204</v>
      </c>
      <c r="B2169" s="48" t="s">
        <v>20</v>
      </c>
      <c r="C2169" s="48" t="s">
        <v>74</v>
      </c>
      <c r="D2169" s="49" t="s">
        <v>75</v>
      </c>
      <c r="E2169" s="53">
        <v>60283.63</v>
      </c>
      <c r="F2169" s="48" t="s">
        <v>76</v>
      </c>
      <c r="G2169" s="48" t="s">
        <v>896</v>
      </c>
      <c r="H2169" s="48" t="s">
        <v>95</v>
      </c>
      <c r="I2169" s="48" t="s">
        <v>897</v>
      </c>
      <c r="J2169" s="51"/>
      <c r="K2169" s="51"/>
      <c r="L2169" s="48" t="s">
        <v>80</v>
      </c>
      <c r="M2169" s="48" t="s">
        <v>81</v>
      </c>
      <c r="N2169" s="48" t="s">
        <v>249</v>
      </c>
      <c r="O2169" s="48" t="s">
        <v>250</v>
      </c>
      <c r="P2169" s="48" t="s">
        <v>791</v>
      </c>
      <c r="Q2169" s="48" t="s">
        <v>792</v>
      </c>
      <c r="R2169" s="48" t="s">
        <v>898</v>
      </c>
      <c r="S2169" s="48" t="s">
        <v>899</v>
      </c>
      <c r="T2169" s="48" t="s">
        <v>900</v>
      </c>
      <c r="U2169" s="48" t="s">
        <v>899</v>
      </c>
      <c r="V2169" s="52"/>
    </row>
    <row r="2170" spans="1:22" ht="15" thickBot="1">
      <c r="A2170" s="48" t="s">
        <v>2319</v>
      </c>
      <c r="B2170" s="48" t="s">
        <v>20</v>
      </c>
      <c r="C2170" s="48" t="s">
        <v>74</v>
      </c>
      <c r="D2170" s="49" t="s">
        <v>75</v>
      </c>
      <c r="E2170" s="50">
        <v>0</v>
      </c>
      <c r="F2170" s="48" t="s">
        <v>902</v>
      </c>
      <c r="G2170" s="48" t="s">
        <v>903</v>
      </c>
      <c r="H2170" s="48" t="s">
        <v>125</v>
      </c>
      <c r="I2170" s="48" t="s">
        <v>904</v>
      </c>
      <c r="J2170" s="48" t="s">
        <v>905</v>
      </c>
      <c r="K2170" s="51"/>
      <c r="L2170" s="48" t="s">
        <v>80</v>
      </c>
      <c r="M2170" s="48" t="s">
        <v>81</v>
      </c>
      <c r="N2170" s="48" t="s">
        <v>249</v>
      </c>
      <c r="O2170" s="48" t="s">
        <v>250</v>
      </c>
      <c r="P2170" s="48" t="s">
        <v>791</v>
      </c>
      <c r="Q2170" s="48" t="s">
        <v>792</v>
      </c>
      <c r="R2170" s="48" t="s">
        <v>906</v>
      </c>
      <c r="S2170" s="48" t="s">
        <v>907</v>
      </c>
      <c r="T2170" s="48" t="s">
        <v>908</v>
      </c>
      <c r="U2170" s="48" t="s">
        <v>909</v>
      </c>
      <c r="V2170" s="52"/>
    </row>
    <row r="2171" spans="1:22" ht="15" thickBot="1">
      <c r="A2171" s="48" t="s">
        <v>1765</v>
      </c>
      <c r="B2171" s="48" t="s">
        <v>20</v>
      </c>
      <c r="C2171" s="48" t="s">
        <v>74</v>
      </c>
      <c r="D2171" s="49" t="s">
        <v>75</v>
      </c>
      <c r="E2171" s="53">
        <v>6975.13</v>
      </c>
      <c r="F2171" s="48" t="s">
        <v>902</v>
      </c>
      <c r="G2171" s="48" t="s">
        <v>903</v>
      </c>
      <c r="H2171" s="48" t="s">
        <v>95</v>
      </c>
      <c r="I2171" s="48" t="s">
        <v>904</v>
      </c>
      <c r="J2171" s="48" t="s">
        <v>2320</v>
      </c>
      <c r="K2171" s="51"/>
      <c r="L2171" s="48" t="s">
        <v>80</v>
      </c>
      <c r="M2171" s="48" t="s">
        <v>81</v>
      </c>
      <c r="N2171" s="48" t="s">
        <v>249</v>
      </c>
      <c r="O2171" s="48" t="s">
        <v>250</v>
      </c>
      <c r="P2171" s="48" t="s">
        <v>791</v>
      </c>
      <c r="Q2171" s="48" t="s">
        <v>792</v>
      </c>
      <c r="R2171" s="48" t="s">
        <v>906</v>
      </c>
      <c r="S2171" s="48" t="s">
        <v>907</v>
      </c>
      <c r="T2171" s="48" t="s">
        <v>908</v>
      </c>
      <c r="U2171" s="48" t="s">
        <v>909</v>
      </c>
      <c r="V2171" s="52"/>
    </row>
    <row r="2172" spans="1:22" ht="15" thickBot="1">
      <c r="A2172" s="48" t="s">
        <v>1765</v>
      </c>
      <c r="B2172" s="48" t="s">
        <v>20</v>
      </c>
      <c r="C2172" s="48" t="s">
        <v>74</v>
      </c>
      <c r="D2172" s="49" t="s">
        <v>75</v>
      </c>
      <c r="E2172" s="53">
        <v>13539.96</v>
      </c>
      <c r="F2172" s="48" t="s">
        <v>902</v>
      </c>
      <c r="G2172" s="48" t="s">
        <v>903</v>
      </c>
      <c r="H2172" s="48" t="s">
        <v>95</v>
      </c>
      <c r="I2172" s="48" t="s">
        <v>904</v>
      </c>
      <c r="J2172" s="48" t="s">
        <v>905</v>
      </c>
      <c r="K2172" s="51"/>
      <c r="L2172" s="48" t="s">
        <v>80</v>
      </c>
      <c r="M2172" s="48" t="s">
        <v>81</v>
      </c>
      <c r="N2172" s="48" t="s">
        <v>249</v>
      </c>
      <c r="O2172" s="48" t="s">
        <v>250</v>
      </c>
      <c r="P2172" s="48" t="s">
        <v>791</v>
      </c>
      <c r="Q2172" s="48" t="s">
        <v>792</v>
      </c>
      <c r="R2172" s="48" t="s">
        <v>906</v>
      </c>
      <c r="S2172" s="48" t="s">
        <v>907</v>
      </c>
      <c r="T2172" s="48" t="s">
        <v>908</v>
      </c>
      <c r="U2172" s="48" t="s">
        <v>909</v>
      </c>
      <c r="V2172" s="52"/>
    </row>
    <row r="2173" spans="1:22" ht="15" thickBot="1">
      <c r="A2173" s="48" t="s">
        <v>901</v>
      </c>
      <c r="B2173" s="48" t="s">
        <v>20</v>
      </c>
      <c r="C2173" s="48" t="s">
        <v>74</v>
      </c>
      <c r="D2173" s="49" t="s">
        <v>75</v>
      </c>
      <c r="E2173" s="53">
        <v>7467.26</v>
      </c>
      <c r="F2173" s="48" t="s">
        <v>902</v>
      </c>
      <c r="G2173" s="48" t="s">
        <v>903</v>
      </c>
      <c r="H2173" s="48" t="s">
        <v>113</v>
      </c>
      <c r="I2173" s="48" t="s">
        <v>904</v>
      </c>
      <c r="J2173" s="48" t="s">
        <v>3205</v>
      </c>
      <c r="K2173" s="51"/>
      <c r="L2173" s="48" t="s">
        <v>80</v>
      </c>
      <c r="M2173" s="48" t="s">
        <v>81</v>
      </c>
      <c r="N2173" s="48" t="s">
        <v>249</v>
      </c>
      <c r="O2173" s="48" t="s">
        <v>250</v>
      </c>
      <c r="P2173" s="48" t="s">
        <v>791</v>
      </c>
      <c r="Q2173" s="48" t="s">
        <v>792</v>
      </c>
      <c r="R2173" s="48" t="s">
        <v>906</v>
      </c>
      <c r="S2173" s="48" t="s">
        <v>907</v>
      </c>
      <c r="T2173" s="48" t="s">
        <v>908</v>
      </c>
      <c r="U2173" s="48" t="s">
        <v>909</v>
      </c>
      <c r="V2173" s="52"/>
    </row>
    <row r="2174" spans="1:22" ht="15" thickBot="1">
      <c r="A2174" s="48" t="s">
        <v>1777</v>
      </c>
      <c r="B2174" s="48" t="s">
        <v>20</v>
      </c>
      <c r="C2174" s="48" t="s">
        <v>74</v>
      </c>
      <c r="D2174" s="49" t="s">
        <v>75</v>
      </c>
      <c r="E2174" s="53">
        <v>75761.11</v>
      </c>
      <c r="F2174" s="48" t="s">
        <v>918</v>
      </c>
      <c r="G2174" s="48" t="s">
        <v>919</v>
      </c>
      <c r="H2174" s="48" t="s">
        <v>839</v>
      </c>
      <c r="I2174" s="48" t="s">
        <v>790</v>
      </c>
      <c r="J2174" s="51"/>
      <c r="K2174" s="51"/>
      <c r="L2174" s="48" t="s">
        <v>80</v>
      </c>
      <c r="M2174" s="48" t="s">
        <v>81</v>
      </c>
      <c r="N2174" s="48" t="s">
        <v>249</v>
      </c>
      <c r="O2174" s="48" t="s">
        <v>250</v>
      </c>
      <c r="P2174" s="48" t="s">
        <v>791</v>
      </c>
      <c r="Q2174" s="48" t="s">
        <v>792</v>
      </c>
      <c r="R2174" s="48" t="s">
        <v>920</v>
      </c>
      <c r="S2174" s="48" t="s">
        <v>921</v>
      </c>
      <c r="T2174" s="48" t="s">
        <v>922</v>
      </c>
      <c r="U2174" s="48" t="s">
        <v>923</v>
      </c>
      <c r="V2174" s="52"/>
    </row>
    <row r="2175" spans="1:22" ht="15" thickBot="1">
      <c r="A2175" s="48" t="s">
        <v>3206</v>
      </c>
      <c r="B2175" s="48" t="s">
        <v>20</v>
      </c>
      <c r="C2175" s="48" t="s">
        <v>74</v>
      </c>
      <c r="D2175" s="49" t="s">
        <v>75</v>
      </c>
      <c r="E2175" s="50">
        <v>0</v>
      </c>
      <c r="F2175" s="48" t="s">
        <v>918</v>
      </c>
      <c r="G2175" s="48" t="s">
        <v>919</v>
      </c>
      <c r="H2175" s="48" t="s">
        <v>95</v>
      </c>
      <c r="I2175" s="48" t="s">
        <v>790</v>
      </c>
      <c r="J2175" s="51"/>
      <c r="K2175" s="51"/>
      <c r="L2175" s="48" t="s">
        <v>80</v>
      </c>
      <c r="M2175" s="48" t="s">
        <v>81</v>
      </c>
      <c r="N2175" s="48" t="s">
        <v>249</v>
      </c>
      <c r="O2175" s="48" t="s">
        <v>250</v>
      </c>
      <c r="P2175" s="48" t="s">
        <v>791</v>
      </c>
      <c r="Q2175" s="48" t="s">
        <v>792</v>
      </c>
      <c r="R2175" s="48" t="s">
        <v>920</v>
      </c>
      <c r="S2175" s="48" t="s">
        <v>921</v>
      </c>
      <c r="T2175" s="48" t="s">
        <v>922</v>
      </c>
      <c r="U2175" s="48" t="s">
        <v>923</v>
      </c>
      <c r="V2175" s="52"/>
    </row>
    <row r="2176" spans="1:22" ht="15" thickBot="1">
      <c r="A2176" s="48" t="s">
        <v>3207</v>
      </c>
      <c r="B2176" s="48" t="s">
        <v>20</v>
      </c>
      <c r="C2176" s="48" t="s">
        <v>74</v>
      </c>
      <c r="D2176" s="49" t="s">
        <v>75</v>
      </c>
      <c r="E2176" s="53">
        <v>46694.25</v>
      </c>
      <c r="F2176" s="48" t="s">
        <v>918</v>
      </c>
      <c r="G2176" s="48" t="s">
        <v>919</v>
      </c>
      <c r="H2176" s="48" t="s">
        <v>113</v>
      </c>
      <c r="I2176" s="48" t="s">
        <v>790</v>
      </c>
      <c r="J2176" s="51"/>
      <c r="K2176" s="51"/>
      <c r="L2176" s="48" t="s">
        <v>80</v>
      </c>
      <c r="M2176" s="48" t="s">
        <v>81</v>
      </c>
      <c r="N2176" s="48" t="s">
        <v>249</v>
      </c>
      <c r="O2176" s="48" t="s">
        <v>250</v>
      </c>
      <c r="P2176" s="48" t="s">
        <v>791</v>
      </c>
      <c r="Q2176" s="48" t="s">
        <v>792</v>
      </c>
      <c r="R2176" s="48" t="s">
        <v>920</v>
      </c>
      <c r="S2176" s="48" t="s">
        <v>921</v>
      </c>
      <c r="T2176" s="48" t="s">
        <v>922</v>
      </c>
      <c r="U2176" s="48" t="s">
        <v>923</v>
      </c>
      <c r="V2176" s="52"/>
    </row>
    <row r="2177" spans="1:22" ht="15" thickBot="1">
      <c r="A2177" s="48" t="s">
        <v>2819</v>
      </c>
      <c r="B2177" s="48" t="s">
        <v>20</v>
      </c>
      <c r="C2177" s="48" t="s">
        <v>74</v>
      </c>
      <c r="D2177" s="49" t="s">
        <v>75</v>
      </c>
      <c r="E2177" s="53">
        <v>39548.67</v>
      </c>
      <c r="F2177" s="48" t="s">
        <v>918</v>
      </c>
      <c r="G2177" s="48" t="s">
        <v>919</v>
      </c>
      <c r="H2177" s="48" t="s">
        <v>95</v>
      </c>
      <c r="I2177" s="48" t="s">
        <v>790</v>
      </c>
      <c r="J2177" s="51"/>
      <c r="K2177" s="51"/>
      <c r="L2177" s="48" t="s">
        <v>80</v>
      </c>
      <c r="M2177" s="48" t="s">
        <v>81</v>
      </c>
      <c r="N2177" s="48" t="s">
        <v>249</v>
      </c>
      <c r="O2177" s="48" t="s">
        <v>250</v>
      </c>
      <c r="P2177" s="48" t="s">
        <v>791</v>
      </c>
      <c r="Q2177" s="48" t="s">
        <v>792</v>
      </c>
      <c r="R2177" s="48" t="s">
        <v>920</v>
      </c>
      <c r="S2177" s="48" t="s">
        <v>921</v>
      </c>
      <c r="T2177" s="48" t="s">
        <v>922</v>
      </c>
      <c r="U2177" s="48" t="s">
        <v>923</v>
      </c>
      <c r="V2177" s="52"/>
    </row>
    <row r="2178" spans="1:22" ht="15" thickBot="1">
      <c r="A2178" s="48" t="s">
        <v>2818</v>
      </c>
      <c r="B2178" s="48" t="s">
        <v>20</v>
      </c>
      <c r="C2178" s="48" t="s">
        <v>74</v>
      </c>
      <c r="D2178" s="49" t="s">
        <v>75</v>
      </c>
      <c r="E2178" s="53">
        <v>37643.019999999997</v>
      </c>
      <c r="F2178" s="48" t="s">
        <v>918</v>
      </c>
      <c r="G2178" s="48" t="s">
        <v>919</v>
      </c>
      <c r="H2178" s="48" t="s">
        <v>95</v>
      </c>
      <c r="I2178" s="48" t="s">
        <v>790</v>
      </c>
      <c r="J2178" s="51"/>
      <c r="K2178" s="51"/>
      <c r="L2178" s="48" t="s">
        <v>80</v>
      </c>
      <c r="M2178" s="48" t="s">
        <v>81</v>
      </c>
      <c r="N2178" s="48" t="s">
        <v>249</v>
      </c>
      <c r="O2178" s="48" t="s">
        <v>250</v>
      </c>
      <c r="P2178" s="48" t="s">
        <v>791</v>
      </c>
      <c r="Q2178" s="48" t="s">
        <v>792</v>
      </c>
      <c r="R2178" s="48" t="s">
        <v>920</v>
      </c>
      <c r="S2178" s="48" t="s">
        <v>921</v>
      </c>
      <c r="T2178" s="48" t="s">
        <v>922</v>
      </c>
      <c r="U2178" s="48" t="s">
        <v>923</v>
      </c>
      <c r="V2178" s="52"/>
    </row>
    <row r="2179" spans="1:22" ht="15" thickBot="1">
      <c r="A2179" s="48" t="s">
        <v>3208</v>
      </c>
      <c r="B2179" s="48" t="s">
        <v>20</v>
      </c>
      <c r="C2179" s="48" t="s">
        <v>74</v>
      </c>
      <c r="D2179" s="49" t="s">
        <v>75</v>
      </c>
      <c r="E2179" s="50">
        <v>0</v>
      </c>
      <c r="F2179" s="48" t="s">
        <v>918</v>
      </c>
      <c r="G2179" s="48" t="s">
        <v>919</v>
      </c>
      <c r="H2179" s="48" t="s">
        <v>95</v>
      </c>
      <c r="I2179" s="48" t="s">
        <v>790</v>
      </c>
      <c r="J2179" s="51"/>
      <c r="K2179" s="51"/>
      <c r="L2179" s="48" t="s">
        <v>80</v>
      </c>
      <c r="M2179" s="48" t="s">
        <v>81</v>
      </c>
      <c r="N2179" s="48" t="s">
        <v>249</v>
      </c>
      <c r="O2179" s="48" t="s">
        <v>250</v>
      </c>
      <c r="P2179" s="48" t="s">
        <v>791</v>
      </c>
      <c r="Q2179" s="48" t="s">
        <v>792</v>
      </c>
      <c r="R2179" s="48" t="s">
        <v>920</v>
      </c>
      <c r="S2179" s="48" t="s">
        <v>921</v>
      </c>
      <c r="T2179" s="48" t="s">
        <v>922</v>
      </c>
      <c r="U2179" s="48" t="s">
        <v>923</v>
      </c>
      <c r="V2179" s="52"/>
    </row>
    <row r="2180" spans="1:22" ht="15" thickBot="1">
      <c r="A2180" s="48" t="s">
        <v>3209</v>
      </c>
      <c r="B2180" s="48" t="s">
        <v>20</v>
      </c>
      <c r="C2180" s="48" t="s">
        <v>74</v>
      </c>
      <c r="D2180" s="49" t="s">
        <v>75</v>
      </c>
      <c r="E2180" s="50">
        <v>0</v>
      </c>
      <c r="F2180" s="48" t="s">
        <v>918</v>
      </c>
      <c r="G2180" s="48" t="s">
        <v>929</v>
      </c>
      <c r="H2180" s="48" t="s">
        <v>113</v>
      </c>
      <c r="I2180" s="48" t="s">
        <v>790</v>
      </c>
      <c r="J2180" s="51"/>
      <c r="K2180" s="51"/>
      <c r="L2180" s="48" t="s">
        <v>80</v>
      </c>
      <c r="M2180" s="48" t="s">
        <v>81</v>
      </c>
      <c r="N2180" s="48" t="s">
        <v>249</v>
      </c>
      <c r="O2180" s="48" t="s">
        <v>250</v>
      </c>
      <c r="P2180" s="48" t="s">
        <v>791</v>
      </c>
      <c r="Q2180" s="48" t="s">
        <v>792</v>
      </c>
      <c r="R2180" s="48" t="s">
        <v>920</v>
      </c>
      <c r="S2180" s="48" t="s">
        <v>921</v>
      </c>
      <c r="T2180" s="48" t="s">
        <v>922</v>
      </c>
      <c r="U2180" s="48" t="s">
        <v>923</v>
      </c>
      <c r="V2180" s="52"/>
    </row>
    <row r="2181" spans="1:22" ht="15" thickBot="1">
      <c r="A2181" s="48" t="s">
        <v>917</v>
      </c>
      <c r="B2181" s="48" t="s">
        <v>20</v>
      </c>
      <c r="C2181" s="48" t="s">
        <v>74</v>
      </c>
      <c r="D2181" s="49" t="s">
        <v>75</v>
      </c>
      <c r="E2181" s="53">
        <v>43360.25</v>
      </c>
      <c r="F2181" s="48" t="s">
        <v>918</v>
      </c>
      <c r="G2181" s="48" t="s">
        <v>929</v>
      </c>
      <c r="H2181" s="48" t="s">
        <v>113</v>
      </c>
      <c r="I2181" s="48" t="s">
        <v>790</v>
      </c>
      <c r="J2181" s="51"/>
      <c r="K2181" s="51"/>
      <c r="L2181" s="48" t="s">
        <v>80</v>
      </c>
      <c r="M2181" s="48" t="s">
        <v>81</v>
      </c>
      <c r="N2181" s="48" t="s">
        <v>249</v>
      </c>
      <c r="O2181" s="48" t="s">
        <v>250</v>
      </c>
      <c r="P2181" s="48" t="s">
        <v>791</v>
      </c>
      <c r="Q2181" s="48" t="s">
        <v>792</v>
      </c>
      <c r="R2181" s="48" t="s">
        <v>920</v>
      </c>
      <c r="S2181" s="48" t="s">
        <v>921</v>
      </c>
      <c r="T2181" s="48" t="s">
        <v>922</v>
      </c>
      <c r="U2181" s="48" t="s">
        <v>923</v>
      </c>
      <c r="V2181" s="52"/>
    </row>
    <row r="2182" spans="1:22" ht="15" thickBot="1">
      <c r="A2182" s="48" t="s">
        <v>3210</v>
      </c>
      <c r="B2182" s="48" t="s">
        <v>20</v>
      </c>
      <c r="C2182" s="48" t="s">
        <v>74</v>
      </c>
      <c r="D2182" s="49" t="s">
        <v>75</v>
      </c>
      <c r="E2182" s="53">
        <v>44444.25</v>
      </c>
      <c r="F2182" s="48" t="s">
        <v>918</v>
      </c>
      <c r="G2182" s="48" t="s">
        <v>929</v>
      </c>
      <c r="H2182" s="48" t="s">
        <v>113</v>
      </c>
      <c r="I2182" s="48" t="s">
        <v>790</v>
      </c>
      <c r="J2182" s="51"/>
      <c r="K2182" s="51"/>
      <c r="L2182" s="48" t="s">
        <v>80</v>
      </c>
      <c r="M2182" s="48" t="s">
        <v>81</v>
      </c>
      <c r="N2182" s="48" t="s">
        <v>249</v>
      </c>
      <c r="O2182" s="48" t="s">
        <v>250</v>
      </c>
      <c r="P2182" s="48" t="s">
        <v>791</v>
      </c>
      <c r="Q2182" s="48" t="s">
        <v>792</v>
      </c>
      <c r="R2182" s="48" t="s">
        <v>920</v>
      </c>
      <c r="S2182" s="48" t="s">
        <v>921</v>
      </c>
      <c r="T2182" s="48" t="s">
        <v>922</v>
      </c>
      <c r="U2182" s="48" t="s">
        <v>923</v>
      </c>
      <c r="V2182" s="52"/>
    </row>
    <row r="2183" spans="1:22" ht="15" thickBot="1">
      <c r="A2183" s="48" t="s">
        <v>3211</v>
      </c>
      <c r="B2183" s="48" t="s">
        <v>20</v>
      </c>
      <c r="C2183" s="48" t="s">
        <v>74</v>
      </c>
      <c r="D2183" s="49" t="s">
        <v>75</v>
      </c>
      <c r="E2183" s="50">
        <v>0</v>
      </c>
      <c r="F2183" s="48" t="s">
        <v>935</v>
      </c>
      <c r="G2183" s="48" t="s">
        <v>936</v>
      </c>
      <c r="H2183" s="48" t="s">
        <v>125</v>
      </c>
      <c r="I2183" s="48" t="s">
        <v>937</v>
      </c>
      <c r="J2183" s="48" t="s">
        <v>945</v>
      </c>
      <c r="K2183" s="51"/>
      <c r="L2183" s="48" t="s">
        <v>80</v>
      </c>
      <c r="M2183" s="48" t="s">
        <v>81</v>
      </c>
      <c r="N2183" s="48" t="s">
        <v>249</v>
      </c>
      <c r="O2183" s="48" t="s">
        <v>250</v>
      </c>
      <c r="P2183" s="48" t="s">
        <v>791</v>
      </c>
      <c r="Q2183" s="48" t="s">
        <v>792</v>
      </c>
      <c r="R2183" s="48" t="s">
        <v>920</v>
      </c>
      <c r="S2183" s="48" t="s">
        <v>921</v>
      </c>
      <c r="T2183" s="48" t="s">
        <v>939</v>
      </c>
      <c r="U2183" s="48" t="s">
        <v>940</v>
      </c>
      <c r="V2183" s="52"/>
    </row>
    <row r="2184" spans="1:22" ht="15" thickBot="1">
      <c r="A2184" s="48" t="s">
        <v>3212</v>
      </c>
      <c r="B2184" s="48" t="s">
        <v>20</v>
      </c>
      <c r="C2184" s="48" t="s">
        <v>74</v>
      </c>
      <c r="D2184" s="49" t="s">
        <v>75</v>
      </c>
      <c r="E2184" s="50">
        <v>0</v>
      </c>
      <c r="F2184" s="48" t="s">
        <v>935</v>
      </c>
      <c r="G2184" s="48" t="s">
        <v>936</v>
      </c>
      <c r="H2184" s="48" t="s">
        <v>125</v>
      </c>
      <c r="I2184" s="48" t="s">
        <v>937</v>
      </c>
      <c r="J2184" s="48" t="s">
        <v>945</v>
      </c>
      <c r="K2184" s="51"/>
      <c r="L2184" s="48" t="s">
        <v>80</v>
      </c>
      <c r="M2184" s="48" t="s">
        <v>81</v>
      </c>
      <c r="N2184" s="48" t="s">
        <v>249</v>
      </c>
      <c r="O2184" s="48" t="s">
        <v>250</v>
      </c>
      <c r="P2184" s="48" t="s">
        <v>791</v>
      </c>
      <c r="Q2184" s="48" t="s">
        <v>792</v>
      </c>
      <c r="R2184" s="48" t="s">
        <v>920</v>
      </c>
      <c r="S2184" s="48" t="s">
        <v>921</v>
      </c>
      <c r="T2184" s="48" t="s">
        <v>939</v>
      </c>
      <c r="U2184" s="48" t="s">
        <v>940</v>
      </c>
      <c r="V2184" s="52"/>
    </row>
    <row r="2185" spans="1:22" ht="15" thickBot="1">
      <c r="A2185" s="48" t="s">
        <v>3213</v>
      </c>
      <c r="B2185" s="48" t="s">
        <v>20</v>
      </c>
      <c r="C2185" s="48" t="s">
        <v>74</v>
      </c>
      <c r="D2185" s="49" t="s">
        <v>75</v>
      </c>
      <c r="E2185" s="50">
        <v>0</v>
      </c>
      <c r="F2185" s="48" t="s">
        <v>935</v>
      </c>
      <c r="G2185" s="48" t="s">
        <v>936</v>
      </c>
      <c r="H2185" s="48" t="s">
        <v>113</v>
      </c>
      <c r="I2185" s="48" t="s">
        <v>937</v>
      </c>
      <c r="J2185" s="48" t="s">
        <v>3214</v>
      </c>
      <c r="K2185" s="51"/>
      <c r="L2185" s="48" t="s">
        <v>80</v>
      </c>
      <c r="M2185" s="48" t="s">
        <v>81</v>
      </c>
      <c r="N2185" s="48" t="s">
        <v>249</v>
      </c>
      <c r="O2185" s="48" t="s">
        <v>250</v>
      </c>
      <c r="P2185" s="48" t="s">
        <v>791</v>
      </c>
      <c r="Q2185" s="48" t="s">
        <v>792</v>
      </c>
      <c r="R2185" s="48" t="s">
        <v>920</v>
      </c>
      <c r="S2185" s="48" t="s">
        <v>921</v>
      </c>
      <c r="T2185" s="48" t="s">
        <v>939</v>
      </c>
      <c r="U2185" s="48" t="s">
        <v>940</v>
      </c>
      <c r="V2185" s="52"/>
    </row>
    <row r="2186" spans="1:22" ht="15" thickBot="1">
      <c r="A2186" s="48" t="s">
        <v>3215</v>
      </c>
      <c r="B2186" s="48" t="s">
        <v>20</v>
      </c>
      <c r="C2186" s="48" t="s">
        <v>74</v>
      </c>
      <c r="D2186" s="49" t="s">
        <v>75</v>
      </c>
      <c r="E2186" s="50">
        <v>0</v>
      </c>
      <c r="F2186" s="48" t="s">
        <v>935</v>
      </c>
      <c r="G2186" s="48" t="s">
        <v>936</v>
      </c>
      <c r="H2186" s="48" t="s">
        <v>125</v>
      </c>
      <c r="I2186" s="48" t="s">
        <v>937</v>
      </c>
      <c r="J2186" s="48" t="s">
        <v>945</v>
      </c>
      <c r="K2186" s="51"/>
      <c r="L2186" s="48" t="s">
        <v>80</v>
      </c>
      <c r="M2186" s="48" t="s">
        <v>81</v>
      </c>
      <c r="N2186" s="48" t="s">
        <v>249</v>
      </c>
      <c r="O2186" s="48" t="s">
        <v>250</v>
      </c>
      <c r="P2186" s="48" t="s">
        <v>791</v>
      </c>
      <c r="Q2186" s="48" t="s">
        <v>792</v>
      </c>
      <c r="R2186" s="48" t="s">
        <v>920</v>
      </c>
      <c r="S2186" s="48" t="s">
        <v>921</v>
      </c>
      <c r="T2186" s="48" t="s">
        <v>939</v>
      </c>
      <c r="U2186" s="48" t="s">
        <v>940</v>
      </c>
      <c r="V2186" s="52"/>
    </row>
    <row r="2187" spans="1:22" ht="15" thickBot="1">
      <c r="A2187" s="48" t="s">
        <v>3216</v>
      </c>
      <c r="B2187" s="48" t="s">
        <v>20</v>
      </c>
      <c r="C2187" s="48" t="s">
        <v>74</v>
      </c>
      <c r="D2187" s="49" t="s">
        <v>75</v>
      </c>
      <c r="E2187" s="53">
        <v>83101.679999999993</v>
      </c>
      <c r="F2187" s="48" t="s">
        <v>76</v>
      </c>
      <c r="G2187" s="48" t="s">
        <v>1795</v>
      </c>
      <c r="H2187" s="48" t="s">
        <v>95</v>
      </c>
      <c r="I2187" s="48" t="s">
        <v>214</v>
      </c>
      <c r="J2187" s="51"/>
      <c r="K2187" s="48" t="s">
        <v>951</v>
      </c>
      <c r="L2187" s="48" t="s">
        <v>80</v>
      </c>
      <c r="M2187" s="48" t="s">
        <v>81</v>
      </c>
      <c r="N2187" s="48" t="s">
        <v>952</v>
      </c>
      <c r="O2187" s="48" t="s">
        <v>953</v>
      </c>
      <c r="P2187" s="48" t="s">
        <v>954</v>
      </c>
      <c r="Q2187" s="48" t="s">
        <v>955</v>
      </c>
      <c r="R2187" s="48" t="s">
        <v>1796</v>
      </c>
      <c r="S2187" s="48" t="s">
        <v>6</v>
      </c>
      <c r="T2187" s="48" t="s">
        <v>1797</v>
      </c>
      <c r="U2187" s="48" t="s">
        <v>6</v>
      </c>
      <c r="V2187" s="52"/>
    </row>
    <row r="2188" spans="1:22" ht="15" thickBot="1">
      <c r="A2188" s="48" t="s">
        <v>3217</v>
      </c>
      <c r="B2188" s="48" t="s">
        <v>20</v>
      </c>
      <c r="C2188" s="48" t="s">
        <v>74</v>
      </c>
      <c r="D2188" s="49" t="s">
        <v>75</v>
      </c>
      <c r="E2188" s="53">
        <v>35829.14</v>
      </c>
      <c r="F2188" s="48" t="s">
        <v>76</v>
      </c>
      <c r="G2188" s="48" t="s">
        <v>1795</v>
      </c>
      <c r="H2188" s="48" t="s">
        <v>95</v>
      </c>
      <c r="I2188" s="48" t="s">
        <v>214</v>
      </c>
      <c r="J2188" s="51"/>
      <c r="K2188" s="48" t="s">
        <v>1800</v>
      </c>
      <c r="L2188" s="48" t="s">
        <v>80</v>
      </c>
      <c r="M2188" s="48" t="s">
        <v>81</v>
      </c>
      <c r="N2188" s="48" t="s">
        <v>952</v>
      </c>
      <c r="O2188" s="48" t="s">
        <v>953</v>
      </c>
      <c r="P2188" s="48" t="s">
        <v>954</v>
      </c>
      <c r="Q2188" s="48" t="s">
        <v>955</v>
      </c>
      <c r="R2188" s="48" t="s">
        <v>1796</v>
      </c>
      <c r="S2188" s="48" t="s">
        <v>6</v>
      </c>
      <c r="T2188" s="48" t="s">
        <v>1797</v>
      </c>
      <c r="U2188" s="48" t="s">
        <v>6</v>
      </c>
      <c r="V2188" s="52"/>
    </row>
    <row r="2189" spans="1:22" ht="15" thickBot="1">
      <c r="A2189" s="48" t="s">
        <v>2338</v>
      </c>
      <c r="B2189" s="48" t="s">
        <v>20</v>
      </c>
      <c r="C2189" s="48" t="s">
        <v>74</v>
      </c>
      <c r="D2189" s="49" t="s">
        <v>75</v>
      </c>
      <c r="E2189" s="53">
        <v>4827.08</v>
      </c>
      <c r="F2189" s="48" t="s">
        <v>76</v>
      </c>
      <c r="G2189" s="48" t="s">
        <v>960</v>
      </c>
      <c r="H2189" s="48" t="s">
        <v>95</v>
      </c>
      <c r="I2189" s="48" t="s">
        <v>2271</v>
      </c>
      <c r="J2189" s="51"/>
      <c r="K2189" s="48" t="s">
        <v>951</v>
      </c>
      <c r="L2189" s="48" t="s">
        <v>80</v>
      </c>
      <c r="M2189" s="48" t="s">
        <v>81</v>
      </c>
      <c r="N2189" s="48" t="s">
        <v>952</v>
      </c>
      <c r="O2189" s="48" t="s">
        <v>953</v>
      </c>
      <c r="P2189" s="48" t="s">
        <v>954</v>
      </c>
      <c r="Q2189" s="48" t="s">
        <v>955</v>
      </c>
      <c r="R2189" s="48" t="s">
        <v>961</v>
      </c>
      <c r="S2189" s="48" t="s">
        <v>962</v>
      </c>
      <c r="T2189" s="48" t="s">
        <v>963</v>
      </c>
      <c r="U2189" s="48" t="s">
        <v>962</v>
      </c>
      <c r="V2189" s="52"/>
    </row>
    <row r="2190" spans="1:22" ht="15" thickBot="1">
      <c r="A2190" s="48" t="s">
        <v>1853</v>
      </c>
      <c r="B2190" s="48" t="s">
        <v>20</v>
      </c>
      <c r="C2190" s="48" t="s">
        <v>74</v>
      </c>
      <c r="D2190" s="49" t="s">
        <v>75</v>
      </c>
      <c r="E2190" s="53">
        <v>4127.4799999999996</v>
      </c>
      <c r="F2190" s="48" t="s">
        <v>918</v>
      </c>
      <c r="G2190" s="48" t="s">
        <v>965</v>
      </c>
      <c r="H2190" s="48" t="s">
        <v>113</v>
      </c>
      <c r="I2190" s="48" t="s">
        <v>790</v>
      </c>
      <c r="J2190" s="51"/>
      <c r="K2190" s="48" t="s">
        <v>951</v>
      </c>
      <c r="L2190" s="48" t="s">
        <v>80</v>
      </c>
      <c r="M2190" s="48" t="s">
        <v>81</v>
      </c>
      <c r="N2190" s="48" t="s">
        <v>952</v>
      </c>
      <c r="O2190" s="48" t="s">
        <v>953</v>
      </c>
      <c r="P2190" s="48" t="s">
        <v>954</v>
      </c>
      <c r="Q2190" s="48" t="s">
        <v>955</v>
      </c>
      <c r="R2190" s="48" t="s">
        <v>966</v>
      </c>
      <c r="S2190" s="48" t="s">
        <v>967</v>
      </c>
      <c r="T2190" s="48" t="s">
        <v>968</v>
      </c>
      <c r="U2190" s="48" t="s">
        <v>967</v>
      </c>
      <c r="V2190" s="52"/>
    </row>
    <row r="2191" spans="1:22" ht="15" thickBot="1">
      <c r="A2191" s="48" t="s">
        <v>1799</v>
      </c>
      <c r="B2191" s="48" t="s">
        <v>20</v>
      </c>
      <c r="C2191" s="48" t="s">
        <v>74</v>
      </c>
      <c r="D2191" s="49" t="s">
        <v>75</v>
      </c>
      <c r="E2191" s="53">
        <v>5418.17</v>
      </c>
      <c r="F2191" s="48" t="s">
        <v>918</v>
      </c>
      <c r="G2191" s="48" t="s">
        <v>965</v>
      </c>
      <c r="H2191" s="48" t="s">
        <v>95</v>
      </c>
      <c r="I2191" s="48" t="s">
        <v>790</v>
      </c>
      <c r="J2191" s="51"/>
      <c r="K2191" s="48" t="s">
        <v>1800</v>
      </c>
      <c r="L2191" s="48" t="s">
        <v>80</v>
      </c>
      <c r="M2191" s="48" t="s">
        <v>81</v>
      </c>
      <c r="N2191" s="48" t="s">
        <v>952</v>
      </c>
      <c r="O2191" s="48" t="s">
        <v>953</v>
      </c>
      <c r="P2191" s="48" t="s">
        <v>954</v>
      </c>
      <c r="Q2191" s="48" t="s">
        <v>955</v>
      </c>
      <c r="R2191" s="48" t="s">
        <v>966</v>
      </c>
      <c r="S2191" s="48" t="s">
        <v>967</v>
      </c>
      <c r="T2191" s="48" t="s">
        <v>968</v>
      </c>
      <c r="U2191" s="48" t="s">
        <v>967</v>
      </c>
      <c r="V2191" s="52"/>
    </row>
    <row r="2192" spans="1:22" ht="15" thickBot="1">
      <c r="A2192" s="48" t="s">
        <v>1096</v>
      </c>
      <c r="B2192" s="48" t="s">
        <v>20</v>
      </c>
      <c r="C2192" s="48" t="s">
        <v>74</v>
      </c>
      <c r="D2192" s="49" t="s">
        <v>75</v>
      </c>
      <c r="E2192" s="53">
        <v>1378.95</v>
      </c>
      <c r="F2192" s="48" t="s">
        <v>918</v>
      </c>
      <c r="G2192" s="48" t="s">
        <v>965</v>
      </c>
      <c r="H2192" s="48" t="s">
        <v>78</v>
      </c>
      <c r="I2192" s="48" t="s">
        <v>790</v>
      </c>
      <c r="J2192" s="51"/>
      <c r="K2192" s="48" t="s">
        <v>951</v>
      </c>
      <c r="L2192" s="48" t="s">
        <v>80</v>
      </c>
      <c r="M2192" s="48" t="s">
        <v>81</v>
      </c>
      <c r="N2192" s="48" t="s">
        <v>952</v>
      </c>
      <c r="O2192" s="48" t="s">
        <v>953</v>
      </c>
      <c r="P2192" s="48" t="s">
        <v>954</v>
      </c>
      <c r="Q2192" s="48" t="s">
        <v>955</v>
      </c>
      <c r="R2192" s="48" t="s">
        <v>966</v>
      </c>
      <c r="S2192" s="48" t="s">
        <v>967</v>
      </c>
      <c r="T2192" s="48" t="s">
        <v>968</v>
      </c>
      <c r="U2192" s="48" t="s">
        <v>967</v>
      </c>
      <c r="V2192" s="52"/>
    </row>
    <row r="2193" spans="1:22" ht="15" thickBot="1">
      <c r="A2193" s="48" t="s">
        <v>3218</v>
      </c>
      <c r="B2193" s="48" t="s">
        <v>20</v>
      </c>
      <c r="C2193" s="48" t="s">
        <v>74</v>
      </c>
      <c r="D2193" s="49" t="s">
        <v>75</v>
      </c>
      <c r="E2193" s="50">
        <v>0</v>
      </c>
      <c r="F2193" s="48" t="s">
        <v>918</v>
      </c>
      <c r="G2193" s="48" t="s">
        <v>965</v>
      </c>
      <c r="H2193" s="48" t="s">
        <v>125</v>
      </c>
      <c r="I2193" s="48" t="s">
        <v>790</v>
      </c>
      <c r="J2193" s="51"/>
      <c r="K2193" s="48" t="s">
        <v>951</v>
      </c>
      <c r="L2193" s="48" t="s">
        <v>80</v>
      </c>
      <c r="M2193" s="48" t="s">
        <v>81</v>
      </c>
      <c r="N2193" s="48" t="s">
        <v>952</v>
      </c>
      <c r="O2193" s="48" t="s">
        <v>953</v>
      </c>
      <c r="P2193" s="48" t="s">
        <v>954</v>
      </c>
      <c r="Q2193" s="48" t="s">
        <v>955</v>
      </c>
      <c r="R2193" s="48" t="s">
        <v>966</v>
      </c>
      <c r="S2193" s="48" t="s">
        <v>967</v>
      </c>
      <c r="T2193" s="48" t="s">
        <v>968</v>
      </c>
      <c r="U2193" s="48" t="s">
        <v>967</v>
      </c>
      <c r="V2193" s="52"/>
    </row>
    <row r="2194" spans="1:22" ht="15" thickBot="1">
      <c r="A2194" s="48" t="s">
        <v>1148</v>
      </c>
      <c r="B2194" s="48" t="s">
        <v>20</v>
      </c>
      <c r="C2194" s="48" t="s">
        <v>74</v>
      </c>
      <c r="D2194" s="49" t="s">
        <v>75</v>
      </c>
      <c r="E2194" s="53">
        <v>1470.62</v>
      </c>
      <c r="F2194" s="48" t="s">
        <v>918</v>
      </c>
      <c r="G2194" s="48" t="s">
        <v>965</v>
      </c>
      <c r="H2194" s="48" t="s">
        <v>95</v>
      </c>
      <c r="I2194" s="48" t="s">
        <v>790</v>
      </c>
      <c r="J2194" s="51"/>
      <c r="K2194" s="48" t="s">
        <v>951</v>
      </c>
      <c r="L2194" s="48" t="s">
        <v>80</v>
      </c>
      <c r="M2194" s="48" t="s">
        <v>81</v>
      </c>
      <c r="N2194" s="48" t="s">
        <v>952</v>
      </c>
      <c r="O2194" s="48" t="s">
        <v>953</v>
      </c>
      <c r="P2194" s="48" t="s">
        <v>954</v>
      </c>
      <c r="Q2194" s="48" t="s">
        <v>955</v>
      </c>
      <c r="R2194" s="48" t="s">
        <v>966</v>
      </c>
      <c r="S2194" s="48" t="s">
        <v>967</v>
      </c>
      <c r="T2194" s="48" t="s">
        <v>968</v>
      </c>
      <c r="U2194" s="48" t="s">
        <v>967</v>
      </c>
      <c r="V2194" s="52"/>
    </row>
    <row r="2195" spans="1:22" ht="15" thickBot="1">
      <c r="A2195" s="48" t="s">
        <v>1062</v>
      </c>
      <c r="B2195" s="48" t="s">
        <v>20</v>
      </c>
      <c r="C2195" s="48" t="s">
        <v>74</v>
      </c>
      <c r="D2195" s="49" t="s">
        <v>75</v>
      </c>
      <c r="E2195" s="53">
        <v>2715.51</v>
      </c>
      <c r="F2195" s="48" t="s">
        <v>918</v>
      </c>
      <c r="G2195" s="48" t="s">
        <v>971</v>
      </c>
      <c r="H2195" s="48" t="s">
        <v>703</v>
      </c>
      <c r="I2195" s="48" t="s">
        <v>790</v>
      </c>
      <c r="J2195" s="51"/>
      <c r="K2195" s="48" t="s">
        <v>990</v>
      </c>
      <c r="L2195" s="48" t="s">
        <v>80</v>
      </c>
      <c r="M2195" s="48" t="s">
        <v>81</v>
      </c>
      <c r="N2195" s="48" t="s">
        <v>952</v>
      </c>
      <c r="O2195" s="48" t="s">
        <v>953</v>
      </c>
      <c r="P2195" s="48" t="s">
        <v>954</v>
      </c>
      <c r="Q2195" s="48" t="s">
        <v>955</v>
      </c>
      <c r="R2195" s="48" t="s">
        <v>966</v>
      </c>
      <c r="S2195" s="48" t="s">
        <v>967</v>
      </c>
      <c r="T2195" s="48" t="s">
        <v>968</v>
      </c>
      <c r="U2195" s="48" t="s">
        <v>967</v>
      </c>
      <c r="V2195" s="52"/>
    </row>
    <row r="2196" spans="1:22" ht="15" thickBot="1">
      <c r="A2196" s="48" t="s">
        <v>964</v>
      </c>
      <c r="B2196" s="48" t="s">
        <v>20</v>
      </c>
      <c r="C2196" s="48" t="s">
        <v>74</v>
      </c>
      <c r="D2196" s="49" t="s">
        <v>75</v>
      </c>
      <c r="E2196" s="53">
        <v>7239.5</v>
      </c>
      <c r="F2196" s="48" t="s">
        <v>918</v>
      </c>
      <c r="G2196" s="48" t="s">
        <v>971</v>
      </c>
      <c r="H2196" s="48" t="s">
        <v>113</v>
      </c>
      <c r="I2196" s="48" t="s">
        <v>790</v>
      </c>
      <c r="J2196" s="51"/>
      <c r="K2196" s="48" t="s">
        <v>951</v>
      </c>
      <c r="L2196" s="48" t="s">
        <v>80</v>
      </c>
      <c r="M2196" s="48" t="s">
        <v>81</v>
      </c>
      <c r="N2196" s="48" t="s">
        <v>952</v>
      </c>
      <c r="O2196" s="48" t="s">
        <v>953</v>
      </c>
      <c r="P2196" s="48" t="s">
        <v>954</v>
      </c>
      <c r="Q2196" s="48" t="s">
        <v>955</v>
      </c>
      <c r="R2196" s="48" t="s">
        <v>966</v>
      </c>
      <c r="S2196" s="48" t="s">
        <v>967</v>
      </c>
      <c r="T2196" s="48" t="s">
        <v>968</v>
      </c>
      <c r="U2196" s="48" t="s">
        <v>967</v>
      </c>
      <c r="V2196" s="52"/>
    </row>
    <row r="2197" spans="1:22" ht="15" thickBot="1">
      <c r="A2197" s="48" t="s">
        <v>1853</v>
      </c>
      <c r="B2197" s="48" t="s">
        <v>20</v>
      </c>
      <c r="C2197" s="48" t="s">
        <v>74</v>
      </c>
      <c r="D2197" s="49" t="s">
        <v>75</v>
      </c>
      <c r="E2197" s="53">
        <v>4127.4799999999996</v>
      </c>
      <c r="F2197" s="48" t="s">
        <v>918</v>
      </c>
      <c r="G2197" s="48" t="s">
        <v>971</v>
      </c>
      <c r="H2197" s="48" t="s">
        <v>113</v>
      </c>
      <c r="I2197" s="48" t="s">
        <v>790</v>
      </c>
      <c r="J2197" s="51"/>
      <c r="K2197" s="48" t="s">
        <v>951</v>
      </c>
      <c r="L2197" s="48" t="s">
        <v>80</v>
      </c>
      <c r="M2197" s="48" t="s">
        <v>81</v>
      </c>
      <c r="N2197" s="48" t="s">
        <v>952</v>
      </c>
      <c r="O2197" s="48" t="s">
        <v>953</v>
      </c>
      <c r="P2197" s="48" t="s">
        <v>954</v>
      </c>
      <c r="Q2197" s="48" t="s">
        <v>955</v>
      </c>
      <c r="R2197" s="48" t="s">
        <v>966</v>
      </c>
      <c r="S2197" s="48" t="s">
        <v>967</v>
      </c>
      <c r="T2197" s="48" t="s">
        <v>968</v>
      </c>
      <c r="U2197" s="48" t="s">
        <v>967</v>
      </c>
      <c r="V2197" s="52"/>
    </row>
    <row r="2198" spans="1:22" ht="15" thickBot="1">
      <c r="A2198" s="48" t="s">
        <v>1799</v>
      </c>
      <c r="B2198" s="48" t="s">
        <v>20</v>
      </c>
      <c r="C2198" s="48" t="s">
        <v>74</v>
      </c>
      <c r="D2198" s="49" t="s">
        <v>75</v>
      </c>
      <c r="E2198" s="53">
        <v>3638.48</v>
      </c>
      <c r="F2198" s="48" t="s">
        <v>1783</v>
      </c>
      <c r="G2198" s="48" t="s">
        <v>1801</v>
      </c>
      <c r="H2198" s="48" t="s">
        <v>95</v>
      </c>
      <c r="I2198" s="48" t="s">
        <v>790</v>
      </c>
      <c r="J2198" s="51"/>
      <c r="K2198" s="48" t="s">
        <v>1800</v>
      </c>
      <c r="L2198" s="48" t="s">
        <v>80</v>
      </c>
      <c r="M2198" s="48" t="s">
        <v>81</v>
      </c>
      <c r="N2198" s="48" t="s">
        <v>952</v>
      </c>
      <c r="O2198" s="48" t="s">
        <v>953</v>
      </c>
      <c r="P2198" s="48" t="s">
        <v>954</v>
      </c>
      <c r="Q2198" s="48" t="s">
        <v>955</v>
      </c>
      <c r="R2198" s="48" t="s">
        <v>966</v>
      </c>
      <c r="S2198" s="48" t="s">
        <v>967</v>
      </c>
      <c r="T2198" s="48" t="s">
        <v>968</v>
      </c>
      <c r="U2198" s="48" t="s">
        <v>967</v>
      </c>
      <c r="V2198" s="52"/>
    </row>
    <row r="2199" spans="1:22" ht="15" thickBot="1">
      <c r="A2199" s="48" t="s">
        <v>3219</v>
      </c>
      <c r="B2199" s="48" t="s">
        <v>20</v>
      </c>
      <c r="C2199" s="48" t="s">
        <v>74</v>
      </c>
      <c r="D2199" s="49" t="s">
        <v>75</v>
      </c>
      <c r="E2199" s="53">
        <v>60283.64</v>
      </c>
      <c r="F2199" s="48" t="s">
        <v>1783</v>
      </c>
      <c r="G2199" s="48" t="s">
        <v>1801</v>
      </c>
      <c r="H2199" s="48" t="s">
        <v>95</v>
      </c>
      <c r="I2199" s="48" t="s">
        <v>790</v>
      </c>
      <c r="J2199" s="51"/>
      <c r="K2199" s="48" t="s">
        <v>1800</v>
      </c>
      <c r="L2199" s="48" t="s">
        <v>80</v>
      </c>
      <c r="M2199" s="48" t="s">
        <v>81</v>
      </c>
      <c r="N2199" s="48" t="s">
        <v>952</v>
      </c>
      <c r="O2199" s="48" t="s">
        <v>953</v>
      </c>
      <c r="P2199" s="48" t="s">
        <v>954</v>
      </c>
      <c r="Q2199" s="48" t="s">
        <v>955</v>
      </c>
      <c r="R2199" s="48" t="s">
        <v>966</v>
      </c>
      <c r="S2199" s="48" t="s">
        <v>967</v>
      </c>
      <c r="T2199" s="48" t="s">
        <v>968</v>
      </c>
      <c r="U2199" s="48" t="s">
        <v>967</v>
      </c>
      <c r="V2199" s="52"/>
    </row>
    <row r="2200" spans="1:22" ht="15" thickBot="1">
      <c r="A2200" s="48" t="s">
        <v>1799</v>
      </c>
      <c r="B2200" s="48" t="s">
        <v>20</v>
      </c>
      <c r="C2200" s="48" t="s">
        <v>74</v>
      </c>
      <c r="D2200" s="49" t="s">
        <v>75</v>
      </c>
      <c r="E2200" s="53">
        <v>3638.48</v>
      </c>
      <c r="F2200" s="48" t="s">
        <v>1783</v>
      </c>
      <c r="G2200" s="48" t="s">
        <v>1801</v>
      </c>
      <c r="H2200" s="48" t="s">
        <v>95</v>
      </c>
      <c r="I2200" s="48" t="s">
        <v>790</v>
      </c>
      <c r="J2200" s="51"/>
      <c r="K2200" s="48" t="s">
        <v>1044</v>
      </c>
      <c r="L2200" s="48" t="s">
        <v>80</v>
      </c>
      <c r="M2200" s="48" t="s">
        <v>81</v>
      </c>
      <c r="N2200" s="48" t="s">
        <v>952</v>
      </c>
      <c r="O2200" s="48" t="s">
        <v>953</v>
      </c>
      <c r="P2200" s="48" t="s">
        <v>954</v>
      </c>
      <c r="Q2200" s="48" t="s">
        <v>955</v>
      </c>
      <c r="R2200" s="48" t="s">
        <v>966</v>
      </c>
      <c r="S2200" s="48" t="s">
        <v>967</v>
      </c>
      <c r="T2200" s="48" t="s">
        <v>968</v>
      </c>
      <c r="U2200" s="48" t="s">
        <v>967</v>
      </c>
      <c r="V2200" s="52"/>
    </row>
    <row r="2201" spans="1:22" ht="15" thickBot="1">
      <c r="A2201" s="48" t="s">
        <v>1119</v>
      </c>
      <c r="B2201" s="48" t="s">
        <v>20</v>
      </c>
      <c r="C2201" s="48" t="s">
        <v>74</v>
      </c>
      <c r="D2201" s="49" t="s">
        <v>75</v>
      </c>
      <c r="E2201" s="53">
        <v>4947.76</v>
      </c>
      <c r="F2201" s="48" t="s">
        <v>1783</v>
      </c>
      <c r="G2201" s="48" t="s">
        <v>1801</v>
      </c>
      <c r="H2201" s="48" t="s">
        <v>95</v>
      </c>
      <c r="I2201" s="48" t="s">
        <v>790</v>
      </c>
      <c r="J2201" s="51"/>
      <c r="K2201" s="48" t="s">
        <v>951</v>
      </c>
      <c r="L2201" s="48" t="s">
        <v>80</v>
      </c>
      <c r="M2201" s="48" t="s">
        <v>81</v>
      </c>
      <c r="N2201" s="48" t="s">
        <v>952</v>
      </c>
      <c r="O2201" s="48" t="s">
        <v>953</v>
      </c>
      <c r="P2201" s="48" t="s">
        <v>954</v>
      </c>
      <c r="Q2201" s="48" t="s">
        <v>955</v>
      </c>
      <c r="R2201" s="48" t="s">
        <v>966</v>
      </c>
      <c r="S2201" s="48" t="s">
        <v>967</v>
      </c>
      <c r="T2201" s="48" t="s">
        <v>968</v>
      </c>
      <c r="U2201" s="48" t="s">
        <v>967</v>
      </c>
      <c r="V2201" s="52"/>
    </row>
    <row r="2202" spans="1:22" ht="15" thickBot="1">
      <c r="A2202" s="48" t="s">
        <v>3220</v>
      </c>
      <c r="B2202" s="48" t="s">
        <v>20</v>
      </c>
      <c r="C2202" s="48" t="s">
        <v>74</v>
      </c>
      <c r="D2202" s="49" t="s">
        <v>75</v>
      </c>
      <c r="E2202" s="50">
        <v>0</v>
      </c>
      <c r="F2202" s="48" t="s">
        <v>976</v>
      </c>
      <c r="G2202" s="48" t="s">
        <v>977</v>
      </c>
      <c r="H2202" s="48" t="s">
        <v>125</v>
      </c>
      <c r="I2202" s="48" t="s">
        <v>130</v>
      </c>
      <c r="J2202" s="48" t="s">
        <v>979</v>
      </c>
      <c r="K2202" s="48" t="s">
        <v>951</v>
      </c>
      <c r="L2202" s="48" t="s">
        <v>80</v>
      </c>
      <c r="M2202" s="48" t="s">
        <v>81</v>
      </c>
      <c r="N2202" s="48" t="s">
        <v>952</v>
      </c>
      <c r="O2202" s="48" t="s">
        <v>953</v>
      </c>
      <c r="P2202" s="48" t="s">
        <v>980</v>
      </c>
      <c r="Q2202" s="48" t="s">
        <v>981</v>
      </c>
      <c r="R2202" s="48" t="s">
        <v>982</v>
      </c>
      <c r="S2202" s="48" t="s">
        <v>981</v>
      </c>
      <c r="T2202" s="48" t="s">
        <v>983</v>
      </c>
      <c r="U2202" s="48" t="s">
        <v>984</v>
      </c>
      <c r="V2202" s="52"/>
    </row>
    <row r="2203" spans="1:22" ht="15" thickBot="1">
      <c r="A2203" s="48" t="s">
        <v>3221</v>
      </c>
      <c r="B2203" s="48" t="s">
        <v>20</v>
      </c>
      <c r="C2203" s="48" t="s">
        <v>74</v>
      </c>
      <c r="D2203" s="49" t="s">
        <v>75</v>
      </c>
      <c r="E2203" s="53">
        <v>81074.759999999995</v>
      </c>
      <c r="F2203" s="48" t="s">
        <v>76</v>
      </c>
      <c r="G2203" s="48" t="s">
        <v>987</v>
      </c>
      <c r="H2203" s="48" t="s">
        <v>95</v>
      </c>
      <c r="I2203" s="48" t="s">
        <v>130</v>
      </c>
      <c r="J2203" s="51"/>
      <c r="K2203" s="48" t="s">
        <v>951</v>
      </c>
      <c r="L2203" s="48" t="s">
        <v>80</v>
      </c>
      <c r="M2203" s="48" t="s">
        <v>81</v>
      </c>
      <c r="N2203" s="48" t="s">
        <v>952</v>
      </c>
      <c r="O2203" s="48" t="s">
        <v>953</v>
      </c>
      <c r="P2203" s="48" t="s">
        <v>980</v>
      </c>
      <c r="Q2203" s="48" t="s">
        <v>981</v>
      </c>
      <c r="R2203" s="48" t="s">
        <v>982</v>
      </c>
      <c r="S2203" s="48" t="s">
        <v>981</v>
      </c>
      <c r="T2203" s="48" t="s">
        <v>983</v>
      </c>
      <c r="U2203" s="48" t="s">
        <v>984</v>
      </c>
      <c r="V2203" s="52"/>
    </row>
    <row r="2204" spans="1:22" ht="15" thickBot="1">
      <c r="A2204" s="48" t="s">
        <v>3222</v>
      </c>
      <c r="B2204" s="48" t="s">
        <v>20</v>
      </c>
      <c r="C2204" s="48" t="s">
        <v>74</v>
      </c>
      <c r="D2204" s="49" t="s">
        <v>75</v>
      </c>
      <c r="E2204" s="50">
        <v>0</v>
      </c>
      <c r="F2204" s="48" t="s">
        <v>76</v>
      </c>
      <c r="G2204" s="48" t="s">
        <v>987</v>
      </c>
      <c r="H2204" s="48" t="s">
        <v>3223</v>
      </c>
      <c r="I2204" s="48" t="s">
        <v>698</v>
      </c>
      <c r="J2204" s="51"/>
      <c r="K2204" s="48" t="s">
        <v>951</v>
      </c>
      <c r="L2204" s="48" t="s">
        <v>80</v>
      </c>
      <c r="M2204" s="48" t="s">
        <v>81</v>
      </c>
      <c r="N2204" s="48" t="s">
        <v>952</v>
      </c>
      <c r="O2204" s="48" t="s">
        <v>953</v>
      </c>
      <c r="P2204" s="48" t="s">
        <v>980</v>
      </c>
      <c r="Q2204" s="48" t="s">
        <v>981</v>
      </c>
      <c r="R2204" s="48" t="s">
        <v>982</v>
      </c>
      <c r="S2204" s="48" t="s">
        <v>981</v>
      </c>
      <c r="T2204" s="48" t="s">
        <v>983</v>
      </c>
      <c r="U2204" s="48" t="s">
        <v>984</v>
      </c>
      <c r="V2204" s="52"/>
    </row>
    <row r="2205" spans="1:22" ht="15" thickBot="1">
      <c r="A2205" s="48" t="s">
        <v>3224</v>
      </c>
      <c r="B2205" s="48" t="s">
        <v>20</v>
      </c>
      <c r="C2205" s="48" t="s">
        <v>74</v>
      </c>
      <c r="D2205" s="49" t="s">
        <v>75</v>
      </c>
      <c r="E2205" s="50">
        <v>0</v>
      </c>
      <c r="F2205" s="48" t="s">
        <v>76</v>
      </c>
      <c r="G2205" s="48" t="s">
        <v>987</v>
      </c>
      <c r="H2205" s="48" t="s">
        <v>384</v>
      </c>
      <c r="I2205" s="48" t="s">
        <v>698</v>
      </c>
      <c r="J2205" s="51"/>
      <c r="K2205" s="48" t="s">
        <v>951</v>
      </c>
      <c r="L2205" s="48" t="s">
        <v>80</v>
      </c>
      <c r="M2205" s="48" t="s">
        <v>81</v>
      </c>
      <c r="N2205" s="48" t="s">
        <v>952</v>
      </c>
      <c r="O2205" s="48" t="s">
        <v>953</v>
      </c>
      <c r="P2205" s="48" t="s">
        <v>980</v>
      </c>
      <c r="Q2205" s="48" t="s">
        <v>981</v>
      </c>
      <c r="R2205" s="48" t="s">
        <v>982</v>
      </c>
      <c r="S2205" s="48" t="s">
        <v>981</v>
      </c>
      <c r="T2205" s="48" t="s">
        <v>983</v>
      </c>
      <c r="U2205" s="48" t="s">
        <v>984</v>
      </c>
      <c r="V2205" s="52"/>
    </row>
    <row r="2206" spans="1:22" ht="15" thickBot="1">
      <c r="A2206" s="48" t="s">
        <v>3225</v>
      </c>
      <c r="B2206" s="48" t="s">
        <v>20</v>
      </c>
      <c r="C2206" s="48" t="s">
        <v>74</v>
      </c>
      <c r="D2206" s="49" t="s">
        <v>75</v>
      </c>
      <c r="E2206" s="53">
        <v>31696.59</v>
      </c>
      <c r="F2206" s="48" t="s">
        <v>76</v>
      </c>
      <c r="G2206" s="48" t="s">
        <v>989</v>
      </c>
      <c r="H2206" s="48" t="s">
        <v>506</v>
      </c>
      <c r="I2206" s="48" t="s">
        <v>2827</v>
      </c>
      <c r="J2206" s="51"/>
      <c r="K2206" s="48" t="s">
        <v>951</v>
      </c>
      <c r="L2206" s="48" t="s">
        <v>80</v>
      </c>
      <c r="M2206" s="48" t="s">
        <v>81</v>
      </c>
      <c r="N2206" s="48" t="s">
        <v>952</v>
      </c>
      <c r="O2206" s="48" t="s">
        <v>953</v>
      </c>
      <c r="P2206" s="48" t="s">
        <v>980</v>
      </c>
      <c r="Q2206" s="48" t="s">
        <v>981</v>
      </c>
      <c r="R2206" s="48" t="s">
        <v>991</v>
      </c>
      <c r="S2206" s="48" t="s">
        <v>992</v>
      </c>
      <c r="T2206" s="48" t="s">
        <v>993</v>
      </c>
      <c r="U2206" s="48" t="s">
        <v>992</v>
      </c>
      <c r="V2206" s="52"/>
    </row>
    <row r="2207" spans="1:22" ht="15" thickBot="1">
      <c r="A2207" s="48" t="s">
        <v>1809</v>
      </c>
      <c r="B2207" s="48" t="s">
        <v>20</v>
      </c>
      <c r="C2207" s="48" t="s">
        <v>74</v>
      </c>
      <c r="D2207" s="49" t="s">
        <v>75</v>
      </c>
      <c r="E2207" s="53">
        <v>40550.39</v>
      </c>
      <c r="F2207" s="48" t="s">
        <v>76</v>
      </c>
      <c r="G2207" s="48" t="s">
        <v>989</v>
      </c>
      <c r="H2207" s="48" t="s">
        <v>258</v>
      </c>
      <c r="I2207" s="48" t="s">
        <v>2827</v>
      </c>
      <c r="J2207" s="51"/>
      <c r="K2207" s="48" t="s">
        <v>951</v>
      </c>
      <c r="L2207" s="48" t="s">
        <v>80</v>
      </c>
      <c r="M2207" s="48" t="s">
        <v>81</v>
      </c>
      <c r="N2207" s="48" t="s">
        <v>952</v>
      </c>
      <c r="O2207" s="48" t="s">
        <v>953</v>
      </c>
      <c r="P2207" s="48" t="s">
        <v>980</v>
      </c>
      <c r="Q2207" s="48" t="s">
        <v>981</v>
      </c>
      <c r="R2207" s="48" t="s">
        <v>991</v>
      </c>
      <c r="S2207" s="48" t="s">
        <v>992</v>
      </c>
      <c r="T2207" s="48" t="s">
        <v>993</v>
      </c>
      <c r="U2207" s="48" t="s">
        <v>992</v>
      </c>
      <c r="V2207" s="52"/>
    </row>
    <row r="2208" spans="1:22" ht="15" thickBot="1">
      <c r="A2208" s="48" t="s">
        <v>3226</v>
      </c>
      <c r="B2208" s="48" t="s">
        <v>20</v>
      </c>
      <c r="C2208" s="48" t="s">
        <v>74</v>
      </c>
      <c r="D2208" s="49" t="s">
        <v>75</v>
      </c>
      <c r="E2208" s="50">
        <v>2000</v>
      </c>
      <c r="F2208" s="48" t="s">
        <v>76</v>
      </c>
      <c r="G2208" s="48" t="s">
        <v>1806</v>
      </c>
      <c r="H2208" s="48" t="s">
        <v>258</v>
      </c>
      <c r="I2208" s="48" t="s">
        <v>433</v>
      </c>
      <c r="J2208" s="51"/>
      <c r="K2208" s="48" t="s">
        <v>951</v>
      </c>
      <c r="L2208" s="48" t="s">
        <v>80</v>
      </c>
      <c r="M2208" s="48" t="s">
        <v>81</v>
      </c>
      <c r="N2208" s="48" t="s">
        <v>952</v>
      </c>
      <c r="O2208" s="48" t="s">
        <v>953</v>
      </c>
      <c r="P2208" s="48" t="s">
        <v>980</v>
      </c>
      <c r="Q2208" s="48" t="s">
        <v>981</v>
      </c>
      <c r="R2208" s="48" t="s">
        <v>991</v>
      </c>
      <c r="S2208" s="48" t="s">
        <v>992</v>
      </c>
      <c r="T2208" s="48" t="s">
        <v>993</v>
      </c>
      <c r="U2208" s="48" t="s">
        <v>992</v>
      </c>
      <c r="V2208" s="52"/>
    </row>
    <row r="2209" spans="1:22" ht="15" thickBot="1">
      <c r="A2209" s="48" t="s">
        <v>3227</v>
      </c>
      <c r="B2209" s="48" t="s">
        <v>20</v>
      </c>
      <c r="C2209" s="48" t="s">
        <v>74</v>
      </c>
      <c r="D2209" s="49" t="s">
        <v>75</v>
      </c>
      <c r="E2209" s="53">
        <v>47706.34</v>
      </c>
      <c r="F2209" s="48" t="s">
        <v>76</v>
      </c>
      <c r="G2209" s="48" t="s">
        <v>1806</v>
      </c>
      <c r="H2209" s="48" t="s">
        <v>258</v>
      </c>
      <c r="I2209" s="48" t="s">
        <v>433</v>
      </c>
      <c r="J2209" s="51"/>
      <c r="K2209" s="48" t="s">
        <v>990</v>
      </c>
      <c r="L2209" s="48" t="s">
        <v>80</v>
      </c>
      <c r="M2209" s="48" t="s">
        <v>81</v>
      </c>
      <c r="N2209" s="48" t="s">
        <v>952</v>
      </c>
      <c r="O2209" s="48" t="s">
        <v>953</v>
      </c>
      <c r="P2209" s="48" t="s">
        <v>980</v>
      </c>
      <c r="Q2209" s="48" t="s">
        <v>981</v>
      </c>
      <c r="R2209" s="48" t="s">
        <v>991</v>
      </c>
      <c r="S2209" s="48" t="s">
        <v>992</v>
      </c>
      <c r="T2209" s="48" t="s">
        <v>993</v>
      </c>
      <c r="U2209" s="48" t="s">
        <v>992</v>
      </c>
      <c r="V2209" s="52"/>
    </row>
    <row r="2210" spans="1:22" ht="15" thickBot="1">
      <c r="A2210" s="48" t="s">
        <v>3228</v>
      </c>
      <c r="B2210" s="48" t="s">
        <v>20</v>
      </c>
      <c r="C2210" s="48" t="s">
        <v>74</v>
      </c>
      <c r="D2210" s="49" t="s">
        <v>75</v>
      </c>
      <c r="E2210" s="53">
        <v>95412.68</v>
      </c>
      <c r="F2210" s="48" t="s">
        <v>76</v>
      </c>
      <c r="G2210" s="48" t="s">
        <v>2347</v>
      </c>
      <c r="H2210" s="48" t="s">
        <v>258</v>
      </c>
      <c r="I2210" s="48" t="s">
        <v>2150</v>
      </c>
      <c r="J2210" s="51"/>
      <c r="K2210" s="48" t="s">
        <v>951</v>
      </c>
      <c r="L2210" s="48" t="s">
        <v>80</v>
      </c>
      <c r="M2210" s="48" t="s">
        <v>81</v>
      </c>
      <c r="N2210" s="48" t="s">
        <v>952</v>
      </c>
      <c r="O2210" s="48" t="s">
        <v>953</v>
      </c>
      <c r="P2210" s="48" t="s">
        <v>980</v>
      </c>
      <c r="Q2210" s="48" t="s">
        <v>981</v>
      </c>
      <c r="R2210" s="48" t="s">
        <v>991</v>
      </c>
      <c r="S2210" s="48" t="s">
        <v>992</v>
      </c>
      <c r="T2210" s="48" t="s">
        <v>993</v>
      </c>
      <c r="U2210" s="48" t="s">
        <v>992</v>
      </c>
      <c r="V2210" s="52"/>
    </row>
    <row r="2211" spans="1:22" ht="15" thickBot="1">
      <c r="A2211" s="48" t="s">
        <v>1816</v>
      </c>
      <c r="B2211" s="48" t="s">
        <v>20</v>
      </c>
      <c r="C2211" s="48" t="s">
        <v>74</v>
      </c>
      <c r="D2211" s="49" t="s">
        <v>75</v>
      </c>
      <c r="E2211" s="53">
        <v>6398.89</v>
      </c>
      <c r="F2211" s="48" t="s">
        <v>1244</v>
      </c>
      <c r="G2211" s="48" t="s">
        <v>2834</v>
      </c>
      <c r="H2211" s="48" t="s">
        <v>95</v>
      </c>
      <c r="I2211" s="48" t="s">
        <v>130</v>
      </c>
      <c r="J2211" s="51"/>
      <c r="K2211" s="48" t="s">
        <v>951</v>
      </c>
      <c r="L2211" s="48" t="s">
        <v>80</v>
      </c>
      <c r="M2211" s="48" t="s">
        <v>81</v>
      </c>
      <c r="N2211" s="48" t="s">
        <v>952</v>
      </c>
      <c r="O2211" s="48" t="s">
        <v>953</v>
      </c>
      <c r="P2211" s="48" t="s">
        <v>980</v>
      </c>
      <c r="Q2211" s="48" t="s">
        <v>981</v>
      </c>
      <c r="R2211" s="48" t="s">
        <v>991</v>
      </c>
      <c r="S2211" s="48" t="s">
        <v>992</v>
      </c>
      <c r="T2211" s="48" t="s">
        <v>993</v>
      </c>
      <c r="U2211" s="48" t="s">
        <v>992</v>
      </c>
      <c r="V2211" s="52"/>
    </row>
    <row r="2212" spans="1:22" ht="15" thickBot="1">
      <c r="A2212" s="48" t="s">
        <v>2838</v>
      </c>
      <c r="B2212" s="48" t="s">
        <v>20</v>
      </c>
      <c r="C2212" s="48" t="s">
        <v>74</v>
      </c>
      <c r="D2212" s="49" t="s">
        <v>75</v>
      </c>
      <c r="E2212" s="53">
        <v>126110.02</v>
      </c>
      <c r="F2212" s="48" t="s">
        <v>76</v>
      </c>
      <c r="G2212" s="48" t="s">
        <v>2836</v>
      </c>
      <c r="H2212" s="48" t="s">
        <v>258</v>
      </c>
      <c r="I2212" s="48" t="s">
        <v>520</v>
      </c>
      <c r="J2212" s="51"/>
      <c r="K2212" s="48" t="s">
        <v>951</v>
      </c>
      <c r="L2212" s="48" t="s">
        <v>80</v>
      </c>
      <c r="M2212" s="48" t="s">
        <v>81</v>
      </c>
      <c r="N2212" s="48" t="s">
        <v>952</v>
      </c>
      <c r="O2212" s="48" t="s">
        <v>953</v>
      </c>
      <c r="P2212" s="48" t="s">
        <v>980</v>
      </c>
      <c r="Q2212" s="48" t="s">
        <v>981</v>
      </c>
      <c r="R2212" s="48" t="s">
        <v>991</v>
      </c>
      <c r="S2212" s="48" t="s">
        <v>992</v>
      </c>
      <c r="T2212" s="48" t="s">
        <v>993</v>
      </c>
      <c r="U2212" s="48" t="s">
        <v>992</v>
      </c>
      <c r="V2212" s="52"/>
    </row>
    <row r="2213" spans="1:22" ht="15" thickBot="1">
      <c r="A2213" s="48" t="s">
        <v>3229</v>
      </c>
      <c r="B2213" s="48" t="s">
        <v>20</v>
      </c>
      <c r="C2213" s="48" t="s">
        <v>74</v>
      </c>
      <c r="D2213" s="49" t="s">
        <v>75</v>
      </c>
      <c r="E2213" s="53">
        <v>40169.449999999997</v>
      </c>
      <c r="F2213" s="48" t="s">
        <v>1002</v>
      </c>
      <c r="G2213" s="48" t="s">
        <v>1003</v>
      </c>
      <c r="H2213" s="48" t="s">
        <v>262</v>
      </c>
      <c r="I2213" s="48" t="s">
        <v>130</v>
      </c>
      <c r="J2213" s="48" t="s">
        <v>1810</v>
      </c>
      <c r="K2213" s="48" t="s">
        <v>951</v>
      </c>
      <c r="L2213" s="48" t="s">
        <v>80</v>
      </c>
      <c r="M2213" s="48" t="s">
        <v>81</v>
      </c>
      <c r="N2213" s="48" t="s">
        <v>952</v>
      </c>
      <c r="O2213" s="48" t="s">
        <v>953</v>
      </c>
      <c r="P2213" s="48" t="s">
        <v>980</v>
      </c>
      <c r="Q2213" s="48" t="s">
        <v>981</v>
      </c>
      <c r="R2213" s="48" t="s">
        <v>991</v>
      </c>
      <c r="S2213" s="48" t="s">
        <v>992</v>
      </c>
      <c r="T2213" s="48" t="s">
        <v>993</v>
      </c>
      <c r="U2213" s="48" t="s">
        <v>992</v>
      </c>
      <c r="V2213" s="52"/>
    </row>
    <row r="2214" spans="1:22" ht="15" thickBot="1">
      <c r="A2214" s="48" t="s">
        <v>3230</v>
      </c>
      <c r="B2214" s="48" t="s">
        <v>20</v>
      </c>
      <c r="C2214" s="48" t="s">
        <v>74</v>
      </c>
      <c r="D2214" s="49" t="s">
        <v>75</v>
      </c>
      <c r="E2214" s="53">
        <v>102749.01</v>
      </c>
      <c r="F2214" s="48" t="s">
        <v>76</v>
      </c>
      <c r="G2214" s="48" t="s">
        <v>1812</v>
      </c>
      <c r="H2214" s="48" t="s">
        <v>258</v>
      </c>
      <c r="I2214" s="48" t="s">
        <v>2216</v>
      </c>
      <c r="J2214" s="51"/>
      <c r="K2214" s="48" t="s">
        <v>951</v>
      </c>
      <c r="L2214" s="48" t="s">
        <v>80</v>
      </c>
      <c r="M2214" s="48" t="s">
        <v>81</v>
      </c>
      <c r="N2214" s="48" t="s">
        <v>952</v>
      </c>
      <c r="O2214" s="48" t="s">
        <v>953</v>
      </c>
      <c r="P2214" s="48" t="s">
        <v>980</v>
      </c>
      <c r="Q2214" s="48" t="s">
        <v>981</v>
      </c>
      <c r="R2214" s="48" t="s">
        <v>991</v>
      </c>
      <c r="S2214" s="48" t="s">
        <v>992</v>
      </c>
      <c r="T2214" s="48" t="s">
        <v>993</v>
      </c>
      <c r="U2214" s="48" t="s">
        <v>992</v>
      </c>
      <c r="V2214" s="52"/>
    </row>
    <row r="2215" spans="1:22" ht="15" thickBot="1">
      <c r="A2215" s="48" t="s">
        <v>1811</v>
      </c>
      <c r="B2215" s="48" t="s">
        <v>20</v>
      </c>
      <c r="C2215" s="48" t="s">
        <v>74</v>
      </c>
      <c r="D2215" s="49" t="s">
        <v>75</v>
      </c>
      <c r="E2215" s="53">
        <v>10200.549999999999</v>
      </c>
      <c r="F2215" s="48" t="s">
        <v>76</v>
      </c>
      <c r="G2215" s="48" t="s">
        <v>1812</v>
      </c>
      <c r="H2215" s="48" t="s">
        <v>447</v>
      </c>
      <c r="I2215" s="48" t="s">
        <v>130</v>
      </c>
      <c r="J2215" s="51"/>
      <c r="K2215" s="48" t="s">
        <v>951</v>
      </c>
      <c r="L2215" s="48" t="s">
        <v>80</v>
      </c>
      <c r="M2215" s="48" t="s">
        <v>81</v>
      </c>
      <c r="N2215" s="48" t="s">
        <v>952</v>
      </c>
      <c r="O2215" s="48" t="s">
        <v>953</v>
      </c>
      <c r="P2215" s="48" t="s">
        <v>980</v>
      </c>
      <c r="Q2215" s="48" t="s">
        <v>981</v>
      </c>
      <c r="R2215" s="48" t="s">
        <v>991</v>
      </c>
      <c r="S2215" s="48" t="s">
        <v>992</v>
      </c>
      <c r="T2215" s="48" t="s">
        <v>993</v>
      </c>
      <c r="U2215" s="48" t="s">
        <v>992</v>
      </c>
      <c r="V2215" s="52"/>
    </row>
    <row r="2216" spans="1:22" ht="15" thickBot="1">
      <c r="A2216" s="48" t="s">
        <v>1816</v>
      </c>
      <c r="B2216" s="48" t="s">
        <v>20</v>
      </c>
      <c r="C2216" s="48" t="s">
        <v>74</v>
      </c>
      <c r="D2216" s="49" t="s">
        <v>75</v>
      </c>
      <c r="E2216" s="53">
        <v>2129.04</v>
      </c>
      <c r="F2216" s="48" t="s">
        <v>1814</v>
      </c>
      <c r="G2216" s="48" t="s">
        <v>1815</v>
      </c>
      <c r="H2216" s="48" t="s">
        <v>95</v>
      </c>
      <c r="I2216" s="48" t="s">
        <v>130</v>
      </c>
      <c r="J2216" s="51"/>
      <c r="K2216" s="48" t="s">
        <v>951</v>
      </c>
      <c r="L2216" s="48" t="s">
        <v>80</v>
      </c>
      <c r="M2216" s="48" t="s">
        <v>81</v>
      </c>
      <c r="N2216" s="48" t="s">
        <v>952</v>
      </c>
      <c r="O2216" s="48" t="s">
        <v>953</v>
      </c>
      <c r="P2216" s="48" t="s">
        <v>980</v>
      </c>
      <c r="Q2216" s="48" t="s">
        <v>981</v>
      </c>
      <c r="R2216" s="48" t="s">
        <v>991</v>
      </c>
      <c r="S2216" s="48" t="s">
        <v>992</v>
      </c>
      <c r="T2216" s="48" t="s">
        <v>993</v>
      </c>
      <c r="U2216" s="48" t="s">
        <v>992</v>
      </c>
      <c r="V2216" s="52"/>
    </row>
    <row r="2217" spans="1:22" ht="15" thickBot="1">
      <c r="A2217" s="48" t="s">
        <v>2350</v>
      </c>
      <c r="B2217" s="48" t="s">
        <v>20</v>
      </c>
      <c r="C2217" s="48" t="s">
        <v>74</v>
      </c>
      <c r="D2217" s="49" t="s">
        <v>75</v>
      </c>
      <c r="E2217" s="53">
        <v>14703.33</v>
      </c>
      <c r="F2217" s="48" t="s">
        <v>76</v>
      </c>
      <c r="G2217" s="48" t="s">
        <v>1817</v>
      </c>
      <c r="H2217" s="48" t="s">
        <v>95</v>
      </c>
      <c r="I2217" s="48" t="s">
        <v>130</v>
      </c>
      <c r="J2217" s="51"/>
      <c r="K2217" s="48" t="s">
        <v>951</v>
      </c>
      <c r="L2217" s="48" t="s">
        <v>80</v>
      </c>
      <c r="M2217" s="48" t="s">
        <v>81</v>
      </c>
      <c r="N2217" s="48" t="s">
        <v>952</v>
      </c>
      <c r="O2217" s="48" t="s">
        <v>953</v>
      </c>
      <c r="P2217" s="48" t="s">
        <v>980</v>
      </c>
      <c r="Q2217" s="48" t="s">
        <v>981</v>
      </c>
      <c r="R2217" s="48" t="s">
        <v>991</v>
      </c>
      <c r="S2217" s="48" t="s">
        <v>992</v>
      </c>
      <c r="T2217" s="48" t="s">
        <v>993</v>
      </c>
      <c r="U2217" s="48" t="s">
        <v>992</v>
      </c>
      <c r="V2217" s="52"/>
    </row>
    <row r="2218" spans="1:22" ht="15" thickBot="1">
      <c r="A2218" s="48" t="s">
        <v>3231</v>
      </c>
      <c r="B2218" s="48" t="s">
        <v>20</v>
      </c>
      <c r="C2218" s="48" t="s">
        <v>74</v>
      </c>
      <c r="D2218" s="49" t="s">
        <v>75</v>
      </c>
      <c r="E2218" s="50">
        <v>0</v>
      </c>
      <c r="F2218" s="48" t="s">
        <v>606</v>
      </c>
      <c r="G2218" s="48" t="s">
        <v>2352</v>
      </c>
      <c r="H2218" s="48" t="s">
        <v>413</v>
      </c>
      <c r="I2218" s="48" t="s">
        <v>2150</v>
      </c>
      <c r="J2218" s="48" t="s">
        <v>2353</v>
      </c>
      <c r="K2218" s="48" t="s">
        <v>951</v>
      </c>
      <c r="L2218" s="48" t="s">
        <v>80</v>
      </c>
      <c r="M2218" s="48" t="s">
        <v>81</v>
      </c>
      <c r="N2218" s="48" t="s">
        <v>952</v>
      </c>
      <c r="O2218" s="48" t="s">
        <v>953</v>
      </c>
      <c r="P2218" s="48" t="s">
        <v>980</v>
      </c>
      <c r="Q2218" s="48" t="s">
        <v>981</v>
      </c>
      <c r="R2218" s="48" t="s">
        <v>991</v>
      </c>
      <c r="S2218" s="48" t="s">
        <v>992</v>
      </c>
      <c r="T2218" s="48" t="s">
        <v>993</v>
      </c>
      <c r="U2218" s="48" t="s">
        <v>992</v>
      </c>
      <c r="V2218" s="52"/>
    </row>
    <row r="2219" spans="1:22" ht="15" thickBot="1">
      <c r="A2219" s="48" t="s">
        <v>3232</v>
      </c>
      <c r="B2219" s="48" t="s">
        <v>20</v>
      </c>
      <c r="C2219" s="48" t="s">
        <v>74</v>
      </c>
      <c r="D2219" s="49" t="s">
        <v>75</v>
      </c>
      <c r="E2219" s="53">
        <v>36758.31</v>
      </c>
      <c r="F2219" s="48" t="s">
        <v>606</v>
      </c>
      <c r="G2219" s="48" t="s">
        <v>1014</v>
      </c>
      <c r="H2219" s="48" t="s">
        <v>95</v>
      </c>
      <c r="I2219" s="48" t="s">
        <v>130</v>
      </c>
      <c r="J2219" s="48" t="s">
        <v>1015</v>
      </c>
      <c r="K2219" s="48" t="s">
        <v>951</v>
      </c>
      <c r="L2219" s="48" t="s">
        <v>80</v>
      </c>
      <c r="M2219" s="48" t="s">
        <v>81</v>
      </c>
      <c r="N2219" s="48" t="s">
        <v>952</v>
      </c>
      <c r="O2219" s="48" t="s">
        <v>953</v>
      </c>
      <c r="P2219" s="48" t="s">
        <v>980</v>
      </c>
      <c r="Q2219" s="48" t="s">
        <v>981</v>
      </c>
      <c r="R2219" s="48" t="s">
        <v>991</v>
      </c>
      <c r="S2219" s="48" t="s">
        <v>992</v>
      </c>
      <c r="T2219" s="48" t="s">
        <v>993</v>
      </c>
      <c r="U2219" s="48" t="s">
        <v>992</v>
      </c>
      <c r="V2219" s="52"/>
    </row>
    <row r="2220" spans="1:22" ht="15" thickBot="1">
      <c r="A2220" s="48" t="s">
        <v>3233</v>
      </c>
      <c r="B2220" s="48" t="s">
        <v>20</v>
      </c>
      <c r="C2220" s="48" t="s">
        <v>74</v>
      </c>
      <c r="D2220" s="49" t="s">
        <v>75</v>
      </c>
      <c r="E2220" s="50">
        <v>0</v>
      </c>
      <c r="F2220" s="48" t="s">
        <v>606</v>
      </c>
      <c r="G2220" s="48" t="s">
        <v>1014</v>
      </c>
      <c r="H2220" s="48" t="s">
        <v>125</v>
      </c>
      <c r="I2220" s="48" t="s">
        <v>130</v>
      </c>
      <c r="J2220" s="48" t="s">
        <v>1017</v>
      </c>
      <c r="K2220" s="48" t="s">
        <v>951</v>
      </c>
      <c r="L2220" s="48" t="s">
        <v>80</v>
      </c>
      <c r="M2220" s="48" t="s">
        <v>81</v>
      </c>
      <c r="N2220" s="48" t="s">
        <v>952</v>
      </c>
      <c r="O2220" s="48" t="s">
        <v>953</v>
      </c>
      <c r="P2220" s="48" t="s">
        <v>980</v>
      </c>
      <c r="Q2220" s="48" t="s">
        <v>981</v>
      </c>
      <c r="R2220" s="48" t="s">
        <v>991</v>
      </c>
      <c r="S2220" s="48" t="s">
        <v>992</v>
      </c>
      <c r="T2220" s="48" t="s">
        <v>993</v>
      </c>
      <c r="U2220" s="48" t="s">
        <v>992</v>
      </c>
      <c r="V2220" s="52"/>
    </row>
    <row r="2221" spans="1:22" ht="15" thickBot="1">
      <c r="A2221" s="48" t="s">
        <v>1819</v>
      </c>
      <c r="B2221" s="48" t="s">
        <v>20</v>
      </c>
      <c r="C2221" s="48" t="s">
        <v>74</v>
      </c>
      <c r="D2221" s="49" t="s">
        <v>75</v>
      </c>
      <c r="E2221" s="53">
        <v>57326.07</v>
      </c>
      <c r="F2221" s="48" t="s">
        <v>76</v>
      </c>
      <c r="G2221" s="48" t="s">
        <v>3234</v>
      </c>
      <c r="H2221" s="48" t="s">
        <v>78</v>
      </c>
      <c r="I2221" s="48" t="s">
        <v>130</v>
      </c>
      <c r="J2221" s="51"/>
      <c r="K2221" s="48" t="s">
        <v>1044</v>
      </c>
      <c r="L2221" s="48" t="s">
        <v>80</v>
      </c>
      <c r="M2221" s="48" t="s">
        <v>81</v>
      </c>
      <c r="N2221" s="48" t="s">
        <v>952</v>
      </c>
      <c r="O2221" s="48" t="s">
        <v>953</v>
      </c>
      <c r="P2221" s="48" t="s">
        <v>980</v>
      </c>
      <c r="Q2221" s="48" t="s">
        <v>981</v>
      </c>
      <c r="R2221" s="48" t="s">
        <v>1821</v>
      </c>
      <c r="S2221" s="48" t="s">
        <v>1822</v>
      </c>
      <c r="T2221" s="48" t="s">
        <v>1823</v>
      </c>
      <c r="U2221" s="48" t="s">
        <v>1824</v>
      </c>
      <c r="V2221" s="52"/>
    </row>
    <row r="2222" spans="1:22" ht="15" thickBot="1">
      <c r="A2222" s="48" t="s">
        <v>969</v>
      </c>
      <c r="B2222" s="48" t="s">
        <v>20</v>
      </c>
      <c r="C2222" s="48" t="s">
        <v>74</v>
      </c>
      <c r="D2222" s="49" t="s">
        <v>75</v>
      </c>
      <c r="E2222" s="53">
        <v>8018.88</v>
      </c>
      <c r="F2222" s="48" t="s">
        <v>1034</v>
      </c>
      <c r="G2222" s="48" t="s">
        <v>1035</v>
      </c>
      <c r="H2222" s="48" t="s">
        <v>839</v>
      </c>
      <c r="I2222" s="48" t="s">
        <v>832</v>
      </c>
      <c r="J2222" s="48" t="s">
        <v>1036</v>
      </c>
      <c r="K2222" s="48" t="s">
        <v>951</v>
      </c>
      <c r="L2222" s="48" t="s">
        <v>80</v>
      </c>
      <c r="M2222" s="48" t="s">
        <v>81</v>
      </c>
      <c r="N2222" s="48" t="s">
        <v>952</v>
      </c>
      <c r="O2222" s="48" t="s">
        <v>953</v>
      </c>
      <c r="P2222" s="48" t="s">
        <v>980</v>
      </c>
      <c r="Q2222" s="48" t="s">
        <v>981</v>
      </c>
      <c r="R2222" s="48" t="s">
        <v>1037</v>
      </c>
      <c r="S2222" s="48" t="s">
        <v>1038</v>
      </c>
      <c r="T2222" s="48" t="s">
        <v>1039</v>
      </c>
      <c r="U2222" s="48" t="s">
        <v>1038</v>
      </c>
      <c r="V2222" s="52"/>
    </row>
    <row r="2223" spans="1:22" ht="15" thickBot="1">
      <c r="A2223" s="48" t="s">
        <v>1042</v>
      </c>
      <c r="B2223" s="48" t="s">
        <v>20</v>
      </c>
      <c r="C2223" s="48" t="s">
        <v>74</v>
      </c>
      <c r="D2223" s="49" t="s">
        <v>75</v>
      </c>
      <c r="E2223" s="53">
        <v>77176.350000000006</v>
      </c>
      <c r="F2223" s="48" t="s">
        <v>76</v>
      </c>
      <c r="G2223" s="48" t="s">
        <v>1043</v>
      </c>
      <c r="H2223" s="48" t="s">
        <v>258</v>
      </c>
      <c r="I2223" s="48" t="s">
        <v>503</v>
      </c>
      <c r="J2223" s="51"/>
      <c r="K2223" s="48" t="s">
        <v>1800</v>
      </c>
      <c r="L2223" s="48" t="s">
        <v>80</v>
      </c>
      <c r="M2223" s="48" t="s">
        <v>81</v>
      </c>
      <c r="N2223" s="48" t="s">
        <v>952</v>
      </c>
      <c r="O2223" s="48" t="s">
        <v>953</v>
      </c>
      <c r="P2223" s="48" t="s">
        <v>980</v>
      </c>
      <c r="Q2223" s="48" t="s">
        <v>981</v>
      </c>
      <c r="R2223" s="48" t="s">
        <v>1037</v>
      </c>
      <c r="S2223" s="48" t="s">
        <v>1038</v>
      </c>
      <c r="T2223" s="48" t="s">
        <v>1045</v>
      </c>
      <c r="U2223" s="48" t="s">
        <v>1046</v>
      </c>
      <c r="V2223" s="52"/>
    </row>
    <row r="2224" spans="1:22" ht="15" thickBot="1">
      <c r="A2224" s="48" t="s">
        <v>3235</v>
      </c>
      <c r="B2224" s="48" t="s">
        <v>20</v>
      </c>
      <c r="C2224" s="48" t="s">
        <v>74</v>
      </c>
      <c r="D2224" s="49" t="s">
        <v>75</v>
      </c>
      <c r="E2224" s="53">
        <v>113415.69</v>
      </c>
      <c r="F2224" s="48" t="s">
        <v>76</v>
      </c>
      <c r="G2224" s="48" t="s">
        <v>1043</v>
      </c>
      <c r="H2224" s="48" t="s">
        <v>258</v>
      </c>
      <c r="I2224" s="48" t="s">
        <v>503</v>
      </c>
      <c r="J2224" s="51"/>
      <c r="K2224" s="48" t="s">
        <v>951</v>
      </c>
      <c r="L2224" s="48" t="s">
        <v>80</v>
      </c>
      <c r="M2224" s="48" t="s">
        <v>81</v>
      </c>
      <c r="N2224" s="48" t="s">
        <v>952</v>
      </c>
      <c r="O2224" s="48" t="s">
        <v>953</v>
      </c>
      <c r="P2224" s="48" t="s">
        <v>980</v>
      </c>
      <c r="Q2224" s="48" t="s">
        <v>981</v>
      </c>
      <c r="R2224" s="48" t="s">
        <v>1037</v>
      </c>
      <c r="S2224" s="48" t="s">
        <v>1038</v>
      </c>
      <c r="T2224" s="48" t="s">
        <v>1045</v>
      </c>
      <c r="U2224" s="48" t="s">
        <v>1046</v>
      </c>
      <c r="V2224" s="52"/>
    </row>
    <row r="2225" spans="1:22" ht="15" thickBot="1">
      <c r="A2225" s="48" t="s">
        <v>3236</v>
      </c>
      <c r="B2225" s="48" t="s">
        <v>20</v>
      </c>
      <c r="C2225" s="48" t="s">
        <v>74</v>
      </c>
      <c r="D2225" s="49" t="s">
        <v>75</v>
      </c>
      <c r="E2225" s="53">
        <v>8114.33</v>
      </c>
      <c r="F2225" s="48" t="s">
        <v>76</v>
      </c>
      <c r="G2225" s="48" t="s">
        <v>1052</v>
      </c>
      <c r="H2225" s="48" t="s">
        <v>506</v>
      </c>
      <c r="I2225" s="48" t="s">
        <v>3237</v>
      </c>
      <c r="J2225" s="51"/>
      <c r="K2225" s="48" t="s">
        <v>951</v>
      </c>
      <c r="L2225" s="48" t="s">
        <v>80</v>
      </c>
      <c r="M2225" s="48" t="s">
        <v>81</v>
      </c>
      <c r="N2225" s="48" t="s">
        <v>952</v>
      </c>
      <c r="O2225" s="48" t="s">
        <v>953</v>
      </c>
      <c r="P2225" s="48" t="s">
        <v>980</v>
      </c>
      <c r="Q2225" s="48" t="s">
        <v>981</v>
      </c>
      <c r="R2225" s="48" t="s">
        <v>1037</v>
      </c>
      <c r="S2225" s="48" t="s">
        <v>1038</v>
      </c>
      <c r="T2225" s="48" t="s">
        <v>1053</v>
      </c>
      <c r="U2225" s="48" t="s">
        <v>1054</v>
      </c>
      <c r="V2225" s="52"/>
    </row>
    <row r="2226" spans="1:22" ht="15" thickBot="1">
      <c r="A2226" s="48" t="s">
        <v>3238</v>
      </c>
      <c r="B2226" s="48" t="s">
        <v>20</v>
      </c>
      <c r="C2226" s="48" t="s">
        <v>74</v>
      </c>
      <c r="D2226" s="49" t="s">
        <v>75</v>
      </c>
      <c r="E2226" s="53">
        <v>125189.69</v>
      </c>
      <c r="F2226" s="48" t="s">
        <v>76</v>
      </c>
      <c r="G2226" s="48" t="s">
        <v>1058</v>
      </c>
      <c r="H2226" s="48" t="s">
        <v>258</v>
      </c>
      <c r="I2226" s="48" t="s">
        <v>466</v>
      </c>
      <c r="J2226" s="51"/>
      <c r="K2226" s="48" t="s">
        <v>951</v>
      </c>
      <c r="L2226" s="48" t="s">
        <v>80</v>
      </c>
      <c r="M2226" s="48" t="s">
        <v>81</v>
      </c>
      <c r="N2226" s="48" t="s">
        <v>952</v>
      </c>
      <c r="O2226" s="48" t="s">
        <v>953</v>
      </c>
      <c r="P2226" s="48" t="s">
        <v>980</v>
      </c>
      <c r="Q2226" s="48" t="s">
        <v>981</v>
      </c>
      <c r="R2226" s="48" t="s">
        <v>1037</v>
      </c>
      <c r="S2226" s="48" t="s">
        <v>1038</v>
      </c>
      <c r="T2226" s="48" t="s">
        <v>1059</v>
      </c>
      <c r="U2226" s="48" t="s">
        <v>1060</v>
      </c>
      <c r="V2226" s="52"/>
    </row>
    <row r="2227" spans="1:22" ht="15" thickBot="1">
      <c r="A2227" s="48" t="s">
        <v>3239</v>
      </c>
      <c r="B2227" s="48" t="s">
        <v>20</v>
      </c>
      <c r="C2227" s="48" t="s">
        <v>74</v>
      </c>
      <c r="D2227" s="49" t="s">
        <v>75</v>
      </c>
      <c r="E2227" s="50">
        <v>0</v>
      </c>
      <c r="F2227" s="48" t="s">
        <v>76</v>
      </c>
      <c r="G2227" s="48" t="s">
        <v>1068</v>
      </c>
      <c r="H2227" s="48" t="s">
        <v>150</v>
      </c>
      <c r="I2227" s="48" t="s">
        <v>978</v>
      </c>
      <c r="J2227" s="51"/>
      <c r="K2227" s="48" t="s">
        <v>951</v>
      </c>
      <c r="L2227" s="48" t="s">
        <v>80</v>
      </c>
      <c r="M2227" s="48" t="s">
        <v>81</v>
      </c>
      <c r="N2227" s="48" t="s">
        <v>952</v>
      </c>
      <c r="O2227" s="48" t="s">
        <v>953</v>
      </c>
      <c r="P2227" s="48" t="s">
        <v>980</v>
      </c>
      <c r="Q2227" s="48" t="s">
        <v>981</v>
      </c>
      <c r="R2227" s="48" t="s">
        <v>1037</v>
      </c>
      <c r="S2227" s="48" t="s">
        <v>1038</v>
      </c>
      <c r="T2227" s="48" t="s">
        <v>1069</v>
      </c>
      <c r="U2227" s="48" t="s">
        <v>1070</v>
      </c>
      <c r="V2227" s="52"/>
    </row>
    <row r="2228" spans="1:22" ht="15" thickBot="1">
      <c r="A2228" s="48" t="s">
        <v>1116</v>
      </c>
      <c r="B2228" s="48" t="s">
        <v>20</v>
      </c>
      <c r="C2228" s="48" t="s">
        <v>74</v>
      </c>
      <c r="D2228" s="49" t="s">
        <v>75</v>
      </c>
      <c r="E2228" s="53">
        <v>2329.6</v>
      </c>
      <c r="F2228" s="48" t="s">
        <v>1103</v>
      </c>
      <c r="G2228" s="48" t="s">
        <v>1104</v>
      </c>
      <c r="H2228" s="48" t="s">
        <v>839</v>
      </c>
      <c r="I2228" s="48" t="s">
        <v>1105</v>
      </c>
      <c r="J2228" s="48" t="s">
        <v>1106</v>
      </c>
      <c r="K2228" s="48" t="s">
        <v>990</v>
      </c>
      <c r="L2228" s="48" t="s">
        <v>80</v>
      </c>
      <c r="M2228" s="48" t="s">
        <v>81</v>
      </c>
      <c r="N2228" s="48" t="s">
        <v>952</v>
      </c>
      <c r="O2228" s="48" t="s">
        <v>953</v>
      </c>
      <c r="P2228" s="48" t="s">
        <v>1091</v>
      </c>
      <c r="Q2228" s="48" t="s">
        <v>1092</v>
      </c>
      <c r="R2228" s="48" t="s">
        <v>1099</v>
      </c>
      <c r="S2228" s="48" t="s">
        <v>1100</v>
      </c>
      <c r="T2228" s="48" t="s">
        <v>1107</v>
      </c>
      <c r="U2228" s="48" t="s">
        <v>1108</v>
      </c>
      <c r="V2228" s="52"/>
    </row>
    <row r="2229" spans="1:22" ht="15" thickBot="1">
      <c r="A2229" s="48" t="s">
        <v>1109</v>
      </c>
      <c r="B2229" s="48" t="s">
        <v>20</v>
      </c>
      <c r="C2229" s="48" t="s">
        <v>74</v>
      </c>
      <c r="D2229" s="49" t="s">
        <v>75</v>
      </c>
      <c r="E2229" s="53">
        <v>1332.05</v>
      </c>
      <c r="F2229" s="48" t="s">
        <v>1103</v>
      </c>
      <c r="G2229" s="48" t="s">
        <v>1104</v>
      </c>
      <c r="H2229" s="48" t="s">
        <v>95</v>
      </c>
      <c r="I2229" s="48" t="s">
        <v>1105</v>
      </c>
      <c r="J2229" s="48" t="s">
        <v>1106</v>
      </c>
      <c r="K2229" s="48" t="s">
        <v>951</v>
      </c>
      <c r="L2229" s="48" t="s">
        <v>80</v>
      </c>
      <c r="M2229" s="48" t="s">
        <v>81</v>
      </c>
      <c r="N2229" s="48" t="s">
        <v>952</v>
      </c>
      <c r="O2229" s="48" t="s">
        <v>953</v>
      </c>
      <c r="P2229" s="48" t="s">
        <v>1091</v>
      </c>
      <c r="Q2229" s="48" t="s">
        <v>1092</v>
      </c>
      <c r="R2229" s="48" t="s">
        <v>1099</v>
      </c>
      <c r="S2229" s="48" t="s">
        <v>1100</v>
      </c>
      <c r="T2229" s="48" t="s">
        <v>1107</v>
      </c>
      <c r="U2229" s="48" t="s">
        <v>1108</v>
      </c>
      <c r="V2229" s="52"/>
    </row>
    <row r="2230" spans="1:22" ht="15" thickBot="1">
      <c r="A2230" s="48" t="s">
        <v>1840</v>
      </c>
      <c r="B2230" s="48" t="s">
        <v>20</v>
      </c>
      <c r="C2230" s="48" t="s">
        <v>74</v>
      </c>
      <c r="D2230" s="49" t="s">
        <v>75</v>
      </c>
      <c r="E2230" s="50">
        <v>0</v>
      </c>
      <c r="F2230" s="48" t="s">
        <v>1103</v>
      </c>
      <c r="G2230" s="48" t="s">
        <v>1104</v>
      </c>
      <c r="H2230" s="48" t="s">
        <v>95</v>
      </c>
      <c r="I2230" s="48" t="s">
        <v>1105</v>
      </c>
      <c r="J2230" s="48" t="s">
        <v>1106</v>
      </c>
      <c r="K2230" s="48" t="s">
        <v>951</v>
      </c>
      <c r="L2230" s="48" t="s">
        <v>80</v>
      </c>
      <c r="M2230" s="48" t="s">
        <v>81</v>
      </c>
      <c r="N2230" s="48" t="s">
        <v>952</v>
      </c>
      <c r="O2230" s="48" t="s">
        <v>953</v>
      </c>
      <c r="P2230" s="48" t="s">
        <v>1091</v>
      </c>
      <c r="Q2230" s="48" t="s">
        <v>1092</v>
      </c>
      <c r="R2230" s="48" t="s">
        <v>1099</v>
      </c>
      <c r="S2230" s="48" t="s">
        <v>1100</v>
      </c>
      <c r="T2230" s="48" t="s">
        <v>1107</v>
      </c>
      <c r="U2230" s="48" t="s">
        <v>1108</v>
      </c>
      <c r="V2230" s="52"/>
    </row>
    <row r="2231" spans="1:22" ht="15" thickBot="1">
      <c r="A2231" s="48" t="s">
        <v>1127</v>
      </c>
      <c r="B2231" s="48" t="s">
        <v>20</v>
      </c>
      <c r="C2231" s="48" t="s">
        <v>74</v>
      </c>
      <c r="D2231" s="49" t="s">
        <v>75</v>
      </c>
      <c r="E2231" s="53">
        <v>1470.33</v>
      </c>
      <c r="F2231" s="48" t="s">
        <v>1112</v>
      </c>
      <c r="G2231" s="48" t="s">
        <v>1113</v>
      </c>
      <c r="H2231" s="48" t="s">
        <v>95</v>
      </c>
      <c r="I2231" s="48" t="s">
        <v>854</v>
      </c>
      <c r="J2231" s="51"/>
      <c r="K2231" s="48" t="s">
        <v>951</v>
      </c>
      <c r="L2231" s="48" t="s">
        <v>80</v>
      </c>
      <c r="M2231" s="48" t="s">
        <v>81</v>
      </c>
      <c r="N2231" s="48" t="s">
        <v>952</v>
      </c>
      <c r="O2231" s="48" t="s">
        <v>953</v>
      </c>
      <c r="P2231" s="48" t="s">
        <v>1091</v>
      </c>
      <c r="Q2231" s="48" t="s">
        <v>1092</v>
      </c>
      <c r="R2231" s="48" t="s">
        <v>1099</v>
      </c>
      <c r="S2231" s="48" t="s">
        <v>1100</v>
      </c>
      <c r="T2231" s="48" t="s">
        <v>1114</v>
      </c>
      <c r="U2231" s="48" t="s">
        <v>1115</v>
      </c>
      <c r="V2231" s="52"/>
    </row>
    <row r="2232" spans="1:22" ht="15" thickBot="1">
      <c r="A2232" s="48" t="s">
        <v>1102</v>
      </c>
      <c r="B2232" s="48" t="s">
        <v>20</v>
      </c>
      <c r="C2232" s="48" t="s">
        <v>74</v>
      </c>
      <c r="D2232" s="49" t="s">
        <v>75</v>
      </c>
      <c r="E2232" s="53">
        <v>4663.53</v>
      </c>
      <c r="F2232" s="48" t="s">
        <v>1112</v>
      </c>
      <c r="G2232" s="48" t="s">
        <v>1113</v>
      </c>
      <c r="H2232" s="48" t="s">
        <v>95</v>
      </c>
      <c r="I2232" s="48" t="s">
        <v>854</v>
      </c>
      <c r="J2232" s="51"/>
      <c r="K2232" s="48" t="s">
        <v>951</v>
      </c>
      <c r="L2232" s="48" t="s">
        <v>80</v>
      </c>
      <c r="M2232" s="48" t="s">
        <v>81</v>
      </c>
      <c r="N2232" s="48" t="s">
        <v>952</v>
      </c>
      <c r="O2232" s="48" t="s">
        <v>953</v>
      </c>
      <c r="P2232" s="48" t="s">
        <v>1091</v>
      </c>
      <c r="Q2232" s="48" t="s">
        <v>1092</v>
      </c>
      <c r="R2232" s="48" t="s">
        <v>1099</v>
      </c>
      <c r="S2232" s="48" t="s">
        <v>1100</v>
      </c>
      <c r="T2232" s="48" t="s">
        <v>1114</v>
      </c>
      <c r="U2232" s="48" t="s">
        <v>1115</v>
      </c>
      <c r="V2232" s="52"/>
    </row>
    <row r="2233" spans="1:22" ht="15" thickBot="1">
      <c r="A2233" s="48" t="s">
        <v>1096</v>
      </c>
      <c r="B2233" s="48" t="s">
        <v>20</v>
      </c>
      <c r="C2233" s="48" t="s">
        <v>74</v>
      </c>
      <c r="D2233" s="49" t="s">
        <v>75</v>
      </c>
      <c r="E2233" s="53">
        <v>34473.82</v>
      </c>
      <c r="F2233" s="48" t="s">
        <v>1112</v>
      </c>
      <c r="G2233" s="48" t="s">
        <v>1113</v>
      </c>
      <c r="H2233" s="48" t="s">
        <v>78</v>
      </c>
      <c r="I2233" s="48" t="s">
        <v>854</v>
      </c>
      <c r="J2233" s="51"/>
      <c r="K2233" s="48" t="s">
        <v>951</v>
      </c>
      <c r="L2233" s="48" t="s">
        <v>80</v>
      </c>
      <c r="M2233" s="48" t="s">
        <v>81</v>
      </c>
      <c r="N2233" s="48" t="s">
        <v>952</v>
      </c>
      <c r="O2233" s="48" t="s">
        <v>953</v>
      </c>
      <c r="P2233" s="48" t="s">
        <v>1091</v>
      </c>
      <c r="Q2233" s="48" t="s">
        <v>1092</v>
      </c>
      <c r="R2233" s="48" t="s">
        <v>1099</v>
      </c>
      <c r="S2233" s="48" t="s">
        <v>1100</v>
      </c>
      <c r="T2233" s="48" t="s">
        <v>1114</v>
      </c>
      <c r="U2233" s="48" t="s">
        <v>1115</v>
      </c>
      <c r="V2233" s="52"/>
    </row>
    <row r="2234" spans="1:22" ht="15" thickBot="1">
      <c r="A2234" s="48" t="s">
        <v>1840</v>
      </c>
      <c r="B2234" s="48" t="s">
        <v>20</v>
      </c>
      <c r="C2234" s="48" t="s">
        <v>74</v>
      </c>
      <c r="D2234" s="49" t="s">
        <v>75</v>
      </c>
      <c r="E2234" s="50">
        <v>0</v>
      </c>
      <c r="F2234" s="48" t="s">
        <v>1120</v>
      </c>
      <c r="G2234" s="48" t="s">
        <v>1121</v>
      </c>
      <c r="H2234" s="48" t="s">
        <v>95</v>
      </c>
      <c r="I2234" s="48" t="s">
        <v>890</v>
      </c>
      <c r="J2234" s="48" t="s">
        <v>1122</v>
      </c>
      <c r="K2234" s="48" t="s">
        <v>951</v>
      </c>
      <c r="L2234" s="48" t="s">
        <v>80</v>
      </c>
      <c r="M2234" s="48" t="s">
        <v>81</v>
      </c>
      <c r="N2234" s="48" t="s">
        <v>952</v>
      </c>
      <c r="O2234" s="48" t="s">
        <v>953</v>
      </c>
      <c r="P2234" s="48" t="s">
        <v>1091</v>
      </c>
      <c r="Q2234" s="48" t="s">
        <v>1092</v>
      </c>
      <c r="R2234" s="48" t="s">
        <v>1099</v>
      </c>
      <c r="S2234" s="48" t="s">
        <v>1100</v>
      </c>
      <c r="T2234" s="48" t="s">
        <v>1123</v>
      </c>
      <c r="U2234" s="48" t="s">
        <v>1124</v>
      </c>
      <c r="V2234" s="52"/>
    </row>
    <row r="2235" spans="1:22" ht="15" thickBot="1">
      <c r="A2235" s="48" t="s">
        <v>1838</v>
      </c>
      <c r="B2235" s="48" t="s">
        <v>20</v>
      </c>
      <c r="C2235" s="48" t="s">
        <v>74</v>
      </c>
      <c r="D2235" s="49" t="s">
        <v>75</v>
      </c>
      <c r="E2235" s="53">
        <v>22643.119999999999</v>
      </c>
      <c r="F2235" s="48" t="s">
        <v>1120</v>
      </c>
      <c r="G2235" s="48" t="s">
        <v>1121</v>
      </c>
      <c r="H2235" s="48" t="s">
        <v>95</v>
      </c>
      <c r="I2235" s="48" t="s">
        <v>890</v>
      </c>
      <c r="J2235" s="48" t="s">
        <v>1126</v>
      </c>
      <c r="K2235" s="48" t="s">
        <v>951</v>
      </c>
      <c r="L2235" s="48" t="s">
        <v>80</v>
      </c>
      <c r="M2235" s="48" t="s">
        <v>81</v>
      </c>
      <c r="N2235" s="48" t="s">
        <v>952</v>
      </c>
      <c r="O2235" s="48" t="s">
        <v>953</v>
      </c>
      <c r="P2235" s="48" t="s">
        <v>1091</v>
      </c>
      <c r="Q2235" s="48" t="s">
        <v>1092</v>
      </c>
      <c r="R2235" s="48" t="s">
        <v>1099</v>
      </c>
      <c r="S2235" s="48" t="s">
        <v>1100</v>
      </c>
      <c r="T2235" s="48" t="s">
        <v>1123</v>
      </c>
      <c r="U2235" s="48" t="s">
        <v>1124</v>
      </c>
      <c r="V2235" s="52"/>
    </row>
    <row r="2236" spans="1:22" ht="15" thickBot="1">
      <c r="A2236" s="48" t="s">
        <v>1128</v>
      </c>
      <c r="B2236" s="48" t="s">
        <v>20</v>
      </c>
      <c r="C2236" s="48" t="s">
        <v>74</v>
      </c>
      <c r="D2236" s="49" t="s">
        <v>75</v>
      </c>
      <c r="E2236" s="53">
        <v>2937.99</v>
      </c>
      <c r="F2236" s="48" t="s">
        <v>880</v>
      </c>
      <c r="G2236" s="48" t="s">
        <v>1843</v>
      </c>
      <c r="H2236" s="48" t="s">
        <v>95</v>
      </c>
      <c r="I2236" s="48" t="s">
        <v>882</v>
      </c>
      <c r="J2236" s="48" t="s">
        <v>1973</v>
      </c>
      <c r="K2236" s="48" t="s">
        <v>951</v>
      </c>
      <c r="L2236" s="48" t="s">
        <v>80</v>
      </c>
      <c r="M2236" s="48" t="s">
        <v>81</v>
      </c>
      <c r="N2236" s="48" t="s">
        <v>952</v>
      </c>
      <c r="O2236" s="48" t="s">
        <v>953</v>
      </c>
      <c r="P2236" s="48" t="s">
        <v>1091</v>
      </c>
      <c r="Q2236" s="48" t="s">
        <v>1092</v>
      </c>
      <c r="R2236" s="48" t="s">
        <v>1099</v>
      </c>
      <c r="S2236" s="48" t="s">
        <v>1100</v>
      </c>
      <c r="T2236" s="48" t="s">
        <v>1845</v>
      </c>
      <c r="U2236" s="48" t="s">
        <v>1846</v>
      </c>
      <c r="V2236" s="52"/>
    </row>
    <row r="2237" spans="1:22" ht="15" thickBot="1">
      <c r="A2237" s="48" t="s">
        <v>969</v>
      </c>
      <c r="B2237" s="48" t="s">
        <v>20</v>
      </c>
      <c r="C2237" s="48" t="s">
        <v>74</v>
      </c>
      <c r="D2237" s="49" t="s">
        <v>75</v>
      </c>
      <c r="E2237" s="53">
        <v>3237.77</v>
      </c>
      <c r="F2237" s="48" t="s">
        <v>880</v>
      </c>
      <c r="G2237" s="48" t="s">
        <v>1843</v>
      </c>
      <c r="H2237" s="48" t="s">
        <v>839</v>
      </c>
      <c r="I2237" s="48" t="s">
        <v>882</v>
      </c>
      <c r="J2237" s="48" t="s">
        <v>1973</v>
      </c>
      <c r="K2237" s="48" t="s">
        <v>951</v>
      </c>
      <c r="L2237" s="48" t="s">
        <v>80</v>
      </c>
      <c r="M2237" s="48" t="s">
        <v>81</v>
      </c>
      <c r="N2237" s="48" t="s">
        <v>952</v>
      </c>
      <c r="O2237" s="48" t="s">
        <v>953</v>
      </c>
      <c r="P2237" s="48" t="s">
        <v>1091</v>
      </c>
      <c r="Q2237" s="48" t="s">
        <v>1092</v>
      </c>
      <c r="R2237" s="48" t="s">
        <v>1099</v>
      </c>
      <c r="S2237" s="48" t="s">
        <v>1100</v>
      </c>
      <c r="T2237" s="48" t="s">
        <v>1845</v>
      </c>
      <c r="U2237" s="48" t="s">
        <v>1846</v>
      </c>
      <c r="V2237" s="52"/>
    </row>
    <row r="2238" spans="1:22" ht="15" thickBot="1">
      <c r="A2238" s="48" t="s">
        <v>1109</v>
      </c>
      <c r="B2238" s="48" t="s">
        <v>20</v>
      </c>
      <c r="C2238" s="48" t="s">
        <v>74</v>
      </c>
      <c r="D2238" s="49" t="s">
        <v>75</v>
      </c>
      <c r="E2238" s="53">
        <v>7992.29</v>
      </c>
      <c r="F2238" s="48" t="s">
        <v>880</v>
      </c>
      <c r="G2238" s="48" t="s">
        <v>1843</v>
      </c>
      <c r="H2238" s="48" t="s">
        <v>95</v>
      </c>
      <c r="I2238" s="48" t="s">
        <v>882</v>
      </c>
      <c r="J2238" s="48" t="s">
        <v>1973</v>
      </c>
      <c r="K2238" s="48" t="s">
        <v>951</v>
      </c>
      <c r="L2238" s="48" t="s">
        <v>80</v>
      </c>
      <c r="M2238" s="48" t="s">
        <v>81</v>
      </c>
      <c r="N2238" s="48" t="s">
        <v>952</v>
      </c>
      <c r="O2238" s="48" t="s">
        <v>953</v>
      </c>
      <c r="P2238" s="48" t="s">
        <v>1091</v>
      </c>
      <c r="Q2238" s="48" t="s">
        <v>1092</v>
      </c>
      <c r="R2238" s="48" t="s">
        <v>1099</v>
      </c>
      <c r="S2238" s="48" t="s">
        <v>1100</v>
      </c>
      <c r="T2238" s="48" t="s">
        <v>1845</v>
      </c>
      <c r="U2238" s="48" t="s">
        <v>1846</v>
      </c>
      <c r="V2238" s="52"/>
    </row>
    <row r="2239" spans="1:22" ht="15" thickBot="1">
      <c r="A2239" s="48" t="s">
        <v>2372</v>
      </c>
      <c r="B2239" s="48" t="s">
        <v>20</v>
      </c>
      <c r="C2239" s="48" t="s">
        <v>74</v>
      </c>
      <c r="D2239" s="49" t="s">
        <v>75</v>
      </c>
      <c r="E2239" s="53">
        <v>2715.51</v>
      </c>
      <c r="F2239" s="48" t="s">
        <v>880</v>
      </c>
      <c r="G2239" s="48" t="s">
        <v>1843</v>
      </c>
      <c r="H2239" s="48" t="s">
        <v>839</v>
      </c>
      <c r="I2239" s="48" t="s">
        <v>882</v>
      </c>
      <c r="J2239" s="48" t="s">
        <v>1973</v>
      </c>
      <c r="K2239" s="48" t="s">
        <v>951</v>
      </c>
      <c r="L2239" s="48" t="s">
        <v>80</v>
      </c>
      <c r="M2239" s="48" t="s">
        <v>81</v>
      </c>
      <c r="N2239" s="48" t="s">
        <v>952</v>
      </c>
      <c r="O2239" s="48" t="s">
        <v>953</v>
      </c>
      <c r="P2239" s="48" t="s">
        <v>1091</v>
      </c>
      <c r="Q2239" s="48" t="s">
        <v>1092</v>
      </c>
      <c r="R2239" s="48" t="s">
        <v>1099</v>
      </c>
      <c r="S2239" s="48" t="s">
        <v>1100</v>
      </c>
      <c r="T2239" s="48" t="s">
        <v>1845</v>
      </c>
      <c r="U2239" s="48" t="s">
        <v>1846</v>
      </c>
      <c r="V2239" s="52"/>
    </row>
    <row r="2240" spans="1:22" ht="15" thickBot="1">
      <c r="A2240" s="48" t="s">
        <v>2374</v>
      </c>
      <c r="B2240" s="48" t="s">
        <v>20</v>
      </c>
      <c r="C2240" s="48" t="s">
        <v>74</v>
      </c>
      <c r="D2240" s="49" t="s">
        <v>75</v>
      </c>
      <c r="E2240" s="53">
        <v>75045.039999999994</v>
      </c>
      <c r="F2240" s="48" t="s">
        <v>76</v>
      </c>
      <c r="G2240" s="48" t="s">
        <v>1850</v>
      </c>
      <c r="H2240" s="48" t="s">
        <v>113</v>
      </c>
      <c r="I2240" s="48" t="s">
        <v>897</v>
      </c>
      <c r="J2240" s="51"/>
      <c r="K2240" s="48" t="s">
        <v>951</v>
      </c>
      <c r="L2240" s="48" t="s">
        <v>80</v>
      </c>
      <c r="M2240" s="48" t="s">
        <v>81</v>
      </c>
      <c r="N2240" s="48" t="s">
        <v>952</v>
      </c>
      <c r="O2240" s="48" t="s">
        <v>953</v>
      </c>
      <c r="P2240" s="48" t="s">
        <v>1091</v>
      </c>
      <c r="Q2240" s="48" t="s">
        <v>1092</v>
      </c>
      <c r="R2240" s="48" t="s">
        <v>1132</v>
      </c>
      <c r="S2240" s="48" t="s">
        <v>1133</v>
      </c>
      <c r="T2240" s="48" t="s">
        <v>1142</v>
      </c>
      <c r="U2240" s="48" t="s">
        <v>1143</v>
      </c>
      <c r="V2240" s="52"/>
    </row>
    <row r="2241" spans="1:22" ht="15" thickBot="1">
      <c r="A2241" s="48" t="s">
        <v>2374</v>
      </c>
      <c r="B2241" s="48" t="s">
        <v>20</v>
      </c>
      <c r="C2241" s="48" t="s">
        <v>74</v>
      </c>
      <c r="D2241" s="49" t="s">
        <v>75</v>
      </c>
      <c r="E2241" s="53">
        <v>25015.01</v>
      </c>
      <c r="F2241" s="48" t="s">
        <v>1139</v>
      </c>
      <c r="G2241" s="48" t="s">
        <v>1140</v>
      </c>
      <c r="H2241" s="48" t="s">
        <v>113</v>
      </c>
      <c r="I2241" s="48" t="s">
        <v>1141</v>
      </c>
      <c r="J2241" s="51"/>
      <c r="K2241" s="48" t="s">
        <v>951</v>
      </c>
      <c r="L2241" s="48" t="s">
        <v>80</v>
      </c>
      <c r="M2241" s="48" t="s">
        <v>81</v>
      </c>
      <c r="N2241" s="48" t="s">
        <v>952</v>
      </c>
      <c r="O2241" s="48" t="s">
        <v>953</v>
      </c>
      <c r="P2241" s="48" t="s">
        <v>1091</v>
      </c>
      <c r="Q2241" s="48" t="s">
        <v>1092</v>
      </c>
      <c r="R2241" s="48" t="s">
        <v>1132</v>
      </c>
      <c r="S2241" s="48" t="s">
        <v>1133</v>
      </c>
      <c r="T2241" s="48" t="s">
        <v>1142</v>
      </c>
      <c r="U2241" s="48" t="s">
        <v>1143</v>
      </c>
      <c r="V2241" s="52"/>
    </row>
    <row r="2242" spans="1:22" ht="15" thickBot="1">
      <c r="A2242" s="48" t="s">
        <v>1839</v>
      </c>
      <c r="B2242" s="48" t="s">
        <v>20</v>
      </c>
      <c r="C2242" s="48" t="s">
        <v>74</v>
      </c>
      <c r="D2242" s="49" t="s">
        <v>75</v>
      </c>
      <c r="E2242" s="53">
        <v>29406.66</v>
      </c>
      <c r="F2242" s="48" t="s">
        <v>76</v>
      </c>
      <c r="G2242" s="48" t="s">
        <v>1145</v>
      </c>
      <c r="H2242" s="48" t="s">
        <v>95</v>
      </c>
      <c r="I2242" s="48" t="s">
        <v>865</v>
      </c>
      <c r="J2242" s="51"/>
      <c r="K2242" s="48" t="s">
        <v>951</v>
      </c>
      <c r="L2242" s="48" t="s">
        <v>80</v>
      </c>
      <c r="M2242" s="48" t="s">
        <v>81</v>
      </c>
      <c r="N2242" s="48" t="s">
        <v>952</v>
      </c>
      <c r="O2242" s="48" t="s">
        <v>953</v>
      </c>
      <c r="P2242" s="48" t="s">
        <v>1091</v>
      </c>
      <c r="Q2242" s="48" t="s">
        <v>1092</v>
      </c>
      <c r="R2242" s="48" t="s">
        <v>1132</v>
      </c>
      <c r="S2242" s="48" t="s">
        <v>1133</v>
      </c>
      <c r="T2242" s="48" t="s">
        <v>1146</v>
      </c>
      <c r="U2242" s="48" t="s">
        <v>1147</v>
      </c>
      <c r="V2242" s="52"/>
    </row>
    <row r="2243" spans="1:22" ht="15" thickBot="1">
      <c r="A2243" s="48" t="s">
        <v>2851</v>
      </c>
      <c r="B2243" s="48" t="s">
        <v>20</v>
      </c>
      <c r="C2243" s="48" t="s">
        <v>74</v>
      </c>
      <c r="D2243" s="49" t="s">
        <v>75</v>
      </c>
      <c r="E2243" s="53">
        <v>56752.33</v>
      </c>
      <c r="F2243" s="48" t="s">
        <v>876</v>
      </c>
      <c r="G2243" s="48" t="s">
        <v>1145</v>
      </c>
      <c r="H2243" s="48" t="s">
        <v>95</v>
      </c>
      <c r="I2243" s="48" t="s">
        <v>1149</v>
      </c>
      <c r="J2243" s="48" t="s">
        <v>1150</v>
      </c>
      <c r="K2243" s="48" t="s">
        <v>951</v>
      </c>
      <c r="L2243" s="48" t="s">
        <v>80</v>
      </c>
      <c r="M2243" s="48" t="s">
        <v>81</v>
      </c>
      <c r="N2243" s="48" t="s">
        <v>952</v>
      </c>
      <c r="O2243" s="48" t="s">
        <v>953</v>
      </c>
      <c r="P2243" s="48" t="s">
        <v>1091</v>
      </c>
      <c r="Q2243" s="48" t="s">
        <v>1092</v>
      </c>
      <c r="R2243" s="48" t="s">
        <v>1132</v>
      </c>
      <c r="S2243" s="48" t="s">
        <v>1133</v>
      </c>
      <c r="T2243" s="48" t="s">
        <v>1146</v>
      </c>
      <c r="U2243" s="48" t="s">
        <v>1147</v>
      </c>
      <c r="V2243" s="52"/>
    </row>
    <row r="2244" spans="1:22" ht="15" thickBot="1">
      <c r="A2244" s="48" t="s">
        <v>1853</v>
      </c>
      <c r="B2244" s="48" t="s">
        <v>20</v>
      </c>
      <c r="C2244" s="48" t="s">
        <v>74</v>
      </c>
      <c r="D2244" s="49" t="s">
        <v>75</v>
      </c>
      <c r="E2244" s="53">
        <v>67603.08</v>
      </c>
      <c r="F2244" s="48" t="s">
        <v>76</v>
      </c>
      <c r="G2244" s="48" t="s">
        <v>1145</v>
      </c>
      <c r="H2244" s="48" t="s">
        <v>113</v>
      </c>
      <c r="I2244" s="48" t="s">
        <v>865</v>
      </c>
      <c r="J2244" s="51"/>
      <c r="K2244" s="48" t="s">
        <v>951</v>
      </c>
      <c r="L2244" s="48" t="s">
        <v>80</v>
      </c>
      <c r="M2244" s="48" t="s">
        <v>81</v>
      </c>
      <c r="N2244" s="48" t="s">
        <v>952</v>
      </c>
      <c r="O2244" s="48" t="s">
        <v>953</v>
      </c>
      <c r="P2244" s="48" t="s">
        <v>1091</v>
      </c>
      <c r="Q2244" s="48" t="s">
        <v>1092</v>
      </c>
      <c r="R2244" s="48" t="s">
        <v>1132</v>
      </c>
      <c r="S2244" s="48" t="s">
        <v>1133</v>
      </c>
      <c r="T2244" s="48" t="s">
        <v>1146</v>
      </c>
      <c r="U2244" s="48" t="s">
        <v>1147</v>
      </c>
      <c r="V2244" s="52"/>
    </row>
    <row r="2245" spans="1:22" ht="15" thickBot="1">
      <c r="A2245" s="48" t="s">
        <v>1119</v>
      </c>
      <c r="B2245" s="48" t="s">
        <v>20</v>
      </c>
      <c r="C2245" s="48" t="s">
        <v>74</v>
      </c>
      <c r="D2245" s="49" t="s">
        <v>75</v>
      </c>
      <c r="E2245" s="53">
        <v>4947.76</v>
      </c>
      <c r="F2245" s="48" t="s">
        <v>1151</v>
      </c>
      <c r="G2245" s="48" t="s">
        <v>1152</v>
      </c>
      <c r="H2245" s="48" t="s">
        <v>95</v>
      </c>
      <c r="I2245" s="48" t="s">
        <v>1156</v>
      </c>
      <c r="J2245" s="51"/>
      <c r="K2245" s="48" t="s">
        <v>951</v>
      </c>
      <c r="L2245" s="48" t="s">
        <v>80</v>
      </c>
      <c r="M2245" s="48" t="s">
        <v>81</v>
      </c>
      <c r="N2245" s="48" t="s">
        <v>952</v>
      </c>
      <c r="O2245" s="48" t="s">
        <v>953</v>
      </c>
      <c r="P2245" s="48" t="s">
        <v>1091</v>
      </c>
      <c r="Q2245" s="48" t="s">
        <v>1092</v>
      </c>
      <c r="R2245" s="48" t="s">
        <v>1132</v>
      </c>
      <c r="S2245" s="48" t="s">
        <v>1133</v>
      </c>
      <c r="T2245" s="48" t="s">
        <v>1154</v>
      </c>
      <c r="U2245" s="48" t="s">
        <v>1155</v>
      </c>
      <c r="V2245" s="52"/>
    </row>
    <row r="2246" spans="1:22" ht="15" thickBot="1">
      <c r="A2246" s="48" t="s">
        <v>3240</v>
      </c>
      <c r="B2246" s="48" t="s">
        <v>20</v>
      </c>
      <c r="C2246" s="48" t="s">
        <v>74</v>
      </c>
      <c r="D2246" s="49" t="s">
        <v>75</v>
      </c>
      <c r="E2246" s="53">
        <v>36788.959999999999</v>
      </c>
      <c r="F2246" s="48" t="s">
        <v>560</v>
      </c>
      <c r="G2246" s="48" t="s">
        <v>1163</v>
      </c>
      <c r="H2246" s="48" t="s">
        <v>95</v>
      </c>
      <c r="I2246" s="48" t="s">
        <v>551</v>
      </c>
      <c r="J2246" s="51"/>
      <c r="K2246" s="48" t="s">
        <v>1164</v>
      </c>
      <c r="L2246" s="48" t="s">
        <v>80</v>
      </c>
      <c r="M2246" s="48" t="s">
        <v>81</v>
      </c>
      <c r="N2246" s="48" t="s">
        <v>952</v>
      </c>
      <c r="O2246" s="48" t="s">
        <v>953</v>
      </c>
      <c r="P2246" s="48" t="s">
        <v>1091</v>
      </c>
      <c r="Q2246" s="48" t="s">
        <v>1092</v>
      </c>
      <c r="R2246" s="48" t="s">
        <v>1159</v>
      </c>
      <c r="S2246" s="48" t="s">
        <v>1160</v>
      </c>
      <c r="T2246" s="48" t="s">
        <v>1161</v>
      </c>
      <c r="U2246" s="48" t="s">
        <v>1160</v>
      </c>
      <c r="V2246" s="52"/>
    </row>
    <row r="2247" spans="1:22" ht="15" thickBot="1">
      <c r="A2247" s="48" t="s">
        <v>1127</v>
      </c>
      <c r="B2247" s="48" t="s">
        <v>20</v>
      </c>
      <c r="C2247" s="48" t="s">
        <v>74</v>
      </c>
      <c r="D2247" s="49" t="s">
        <v>75</v>
      </c>
      <c r="E2247" s="53">
        <v>29406.66</v>
      </c>
      <c r="F2247" s="48" t="s">
        <v>76</v>
      </c>
      <c r="G2247" s="48" t="s">
        <v>1166</v>
      </c>
      <c r="H2247" s="48" t="s">
        <v>95</v>
      </c>
      <c r="I2247" s="48" t="s">
        <v>1173</v>
      </c>
      <c r="J2247" s="51"/>
      <c r="K2247" s="48" t="s">
        <v>951</v>
      </c>
      <c r="L2247" s="48" t="s">
        <v>80</v>
      </c>
      <c r="M2247" s="48" t="s">
        <v>81</v>
      </c>
      <c r="N2247" s="48" t="s">
        <v>952</v>
      </c>
      <c r="O2247" s="48" t="s">
        <v>953</v>
      </c>
      <c r="P2247" s="48" t="s">
        <v>1091</v>
      </c>
      <c r="Q2247" s="48" t="s">
        <v>1092</v>
      </c>
      <c r="R2247" s="48" t="s">
        <v>1167</v>
      </c>
      <c r="S2247" s="48" t="s">
        <v>1168</v>
      </c>
      <c r="T2247" s="48" t="s">
        <v>1169</v>
      </c>
      <c r="U2247" s="48" t="s">
        <v>1168</v>
      </c>
      <c r="V2247" s="52"/>
    </row>
    <row r="2248" spans="1:22" ht="15" thickBot="1">
      <c r="A2248" s="48" t="s">
        <v>3241</v>
      </c>
      <c r="B2248" s="48" t="s">
        <v>20</v>
      </c>
      <c r="C2248" s="48" t="s">
        <v>74</v>
      </c>
      <c r="D2248" s="49" t="s">
        <v>75</v>
      </c>
      <c r="E2248" s="53">
        <v>131497.07999999999</v>
      </c>
      <c r="F2248" s="48" t="s">
        <v>76</v>
      </c>
      <c r="G2248" s="48" t="s">
        <v>1166</v>
      </c>
      <c r="H2248" s="48" t="s">
        <v>839</v>
      </c>
      <c r="I2248" s="48" t="s">
        <v>832</v>
      </c>
      <c r="J2248" s="51"/>
      <c r="K2248" s="48" t="s">
        <v>951</v>
      </c>
      <c r="L2248" s="48" t="s">
        <v>80</v>
      </c>
      <c r="M2248" s="48" t="s">
        <v>81</v>
      </c>
      <c r="N2248" s="48" t="s">
        <v>952</v>
      </c>
      <c r="O2248" s="48" t="s">
        <v>953</v>
      </c>
      <c r="P2248" s="48" t="s">
        <v>1091</v>
      </c>
      <c r="Q2248" s="48" t="s">
        <v>1092</v>
      </c>
      <c r="R2248" s="48" t="s">
        <v>1167</v>
      </c>
      <c r="S2248" s="48" t="s">
        <v>1168</v>
      </c>
      <c r="T2248" s="48" t="s">
        <v>1169</v>
      </c>
      <c r="U2248" s="48" t="s">
        <v>1168</v>
      </c>
      <c r="V2248" s="52"/>
    </row>
    <row r="2249" spans="1:22" ht="15" thickBot="1">
      <c r="A2249" s="48" t="s">
        <v>1799</v>
      </c>
      <c r="B2249" s="48" t="s">
        <v>20</v>
      </c>
      <c r="C2249" s="48" t="s">
        <v>74</v>
      </c>
      <c r="D2249" s="49" t="s">
        <v>75</v>
      </c>
      <c r="E2249" s="53">
        <v>5465.63</v>
      </c>
      <c r="F2249" s="48" t="s">
        <v>76</v>
      </c>
      <c r="G2249" s="48" t="s">
        <v>1166</v>
      </c>
      <c r="H2249" s="48" t="s">
        <v>95</v>
      </c>
      <c r="I2249" s="48" t="s">
        <v>832</v>
      </c>
      <c r="J2249" s="51"/>
      <c r="K2249" s="48" t="s">
        <v>1800</v>
      </c>
      <c r="L2249" s="48" t="s">
        <v>80</v>
      </c>
      <c r="M2249" s="48" t="s">
        <v>81</v>
      </c>
      <c r="N2249" s="48" t="s">
        <v>952</v>
      </c>
      <c r="O2249" s="48" t="s">
        <v>953</v>
      </c>
      <c r="P2249" s="48" t="s">
        <v>1091</v>
      </c>
      <c r="Q2249" s="48" t="s">
        <v>1092</v>
      </c>
      <c r="R2249" s="48" t="s">
        <v>1167</v>
      </c>
      <c r="S2249" s="48" t="s">
        <v>1168</v>
      </c>
      <c r="T2249" s="48" t="s">
        <v>1169</v>
      </c>
      <c r="U2249" s="48" t="s">
        <v>1168</v>
      </c>
      <c r="V2249" s="52"/>
    </row>
    <row r="2250" spans="1:22" ht="15" thickBot="1">
      <c r="A2250" s="48" t="s">
        <v>1135</v>
      </c>
      <c r="B2250" s="48" t="s">
        <v>20</v>
      </c>
      <c r="C2250" s="48" t="s">
        <v>74</v>
      </c>
      <c r="D2250" s="49" t="s">
        <v>75</v>
      </c>
      <c r="E2250" s="53">
        <v>13805.95</v>
      </c>
      <c r="F2250" s="48" t="s">
        <v>76</v>
      </c>
      <c r="G2250" s="48" t="s">
        <v>1862</v>
      </c>
      <c r="H2250" s="48" t="s">
        <v>78</v>
      </c>
      <c r="I2250" s="48" t="s">
        <v>99</v>
      </c>
      <c r="J2250" s="51"/>
      <c r="K2250" s="48" t="s">
        <v>951</v>
      </c>
      <c r="L2250" s="48" t="s">
        <v>80</v>
      </c>
      <c r="M2250" s="48" t="s">
        <v>81</v>
      </c>
      <c r="N2250" s="48" t="s">
        <v>952</v>
      </c>
      <c r="O2250" s="48" t="s">
        <v>953</v>
      </c>
      <c r="P2250" s="48" t="s">
        <v>1091</v>
      </c>
      <c r="Q2250" s="48" t="s">
        <v>1092</v>
      </c>
      <c r="R2250" s="48" t="s">
        <v>1863</v>
      </c>
      <c r="S2250" s="48" t="s">
        <v>1864</v>
      </c>
      <c r="T2250" s="48" t="s">
        <v>1865</v>
      </c>
      <c r="U2250" s="48" t="s">
        <v>1864</v>
      </c>
      <c r="V2250" s="52"/>
    </row>
    <row r="2251" spans="1:22" ht="15" thickBot="1">
      <c r="A2251" s="48" t="s">
        <v>3242</v>
      </c>
      <c r="B2251" s="48" t="s">
        <v>20</v>
      </c>
      <c r="C2251" s="48" t="s">
        <v>74</v>
      </c>
      <c r="D2251" s="49" t="s">
        <v>75</v>
      </c>
      <c r="E2251" s="50">
        <v>0</v>
      </c>
      <c r="F2251" s="48" t="s">
        <v>76</v>
      </c>
      <c r="G2251" s="48" t="s">
        <v>1862</v>
      </c>
      <c r="H2251" s="48" t="s">
        <v>125</v>
      </c>
      <c r="I2251" s="48" t="s">
        <v>1153</v>
      </c>
      <c r="J2251" s="51"/>
      <c r="K2251" s="48" t="s">
        <v>951</v>
      </c>
      <c r="L2251" s="48" t="s">
        <v>80</v>
      </c>
      <c r="M2251" s="48" t="s">
        <v>81</v>
      </c>
      <c r="N2251" s="48" t="s">
        <v>952</v>
      </c>
      <c r="O2251" s="48" t="s">
        <v>953</v>
      </c>
      <c r="P2251" s="48" t="s">
        <v>1091</v>
      </c>
      <c r="Q2251" s="48" t="s">
        <v>1092</v>
      </c>
      <c r="R2251" s="48" t="s">
        <v>1863</v>
      </c>
      <c r="S2251" s="48" t="s">
        <v>1864</v>
      </c>
      <c r="T2251" s="48" t="s">
        <v>1865</v>
      </c>
      <c r="U2251" s="48" t="s">
        <v>1864</v>
      </c>
      <c r="V2251" s="52"/>
    </row>
    <row r="2252" spans="1:22" ht="15" thickBot="1">
      <c r="A2252" s="48" t="s">
        <v>3243</v>
      </c>
      <c r="B2252" s="48" t="s">
        <v>20</v>
      </c>
      <c r="C2252" s="48" t="s">
        <v>74</v>
      </c>
      <c r="D2252" s="49" t="s">
        <v>75</v>
      </c>
      <c r="E2252" s="53">
        <v>60283.64</v>
      </c>
      <c r="F2252" s="48" t="s">
        <v>76</v>
      </c>
      <c r="G2252" s="48" t="s">
        <v>1862</v>
      </c>
      <c r="H2252" s="48" t="s">
        <v>95</v>
      </c>
      <c r="I2252" s="48" t="s">
        <v>1153</v>
      </c>
      <c r="J2252" s="51"/>
      <c r="K2252" s="48" t="s">
        <v>951</v>
      </c>
      <c r="L2252" s="48" t="s">
        <v>80</v>
      </c>
      <c r="M2252" s="48" t="s">
        <v>81</v>
      </c>
      <c r="N2252" s="48" t="s">
        <v>952</v>
      </c>
      <c r="O2252" s="48" t="s">
        <v>953</v>
      </c>
      <c r="P2252" s="48" t="s">
        <v>1091</v>
      </c>
      <c r="Q2252" s="48" t="s">
        <v>1092</v>
      </c>
      <c r="R2252" s="48" t="s">
        <v>1863</v>
      </c>
      <c r="S2252" s="48" t="s">
        <v>1864</v>
      </c>
      <c r="T2252" s="48" t="s">
        <v>1865</v>
      </c>
      <c r="U2252" s="48" t="s">
        <v>1864</v>
      </c>
      <c r="V2252" s="52"/>
    </row>
    <row r="2253" spans="1:22" ht="15" thickBot="1">
      <c r="A2253" s="48" t="s">
        <v>3244</v>
      </c>
      <c r="B2253" s="48" t="s">
        <v>20</v>
      </c>
      <c r="C2253" s="48" t="s">
        <v>74</v>
      </c>
      <c r="D2253" s="49" t="s">
        <v>75</v>
      </c>
      <c r="E2253" s="50">
        <v>0</v>
      </c>
      <c r="F2253" s="48" t="s">
        <v>76</v>
      </c>
      <c r="G2253" s="48" t="s">
        <v>2862</v>
      </c>
      <c r="H2253" s="48" t="s">
        <v>125</v>
      </c>
      <c r="I2253" s="48" t="s">
        <v>1153</v>
      </c>
      <c r="J2253" s="51"/>
      <c r="K2253" s="48" t="s">
        <v>951</v>
      </c>
      <c r="L2253" s="48" t="s">
        <v>80</v>
      </c>
      <c r="M2253" s="48" t="s">
        <v>81</v>
      </c>
      <c r="N2253" s="48" t="s">
        <v>952</v>
      </c>
      <c r="O2253" s="48" t="s">
        <v>953</v>
      </c>
      <c r="P2253" s="48" t="s">
        <v>1091</v>
      </c>
      <c r="Q2253" s="48" t="s">
        <v>1092</v>
      </c>
      <c r="R2253" s="48" t="s">
        <v>1863</v>
      </c>
      <c r="S2253" s="48" t="s">
        <v>1864</v>
      </c>
      <c r="T2253" s="48" t="s">
        <v>1865</v>
      </c>
      <c r="U2253" s="48" t="s">
        <v>1864</v>
      </c>
      <c r="V2253" s="52"/>
    </row>
    <row r="2254" spans="1:22" ht="15" thickBot="1">
      <c r="A2254" s="48" t="s">
        <v>1877</v>
      </c>
      <c r="B2254" s="48" t="s">
        <v>20</v>
      </c>
      <c r="C2254" s="48" t="s">
        <v>74</v>
      </c>
      <c r="D2254" s="49" t="s">
        <v>75</v>
      </c>
      <c r="E2254" s="53">
        <v>47050.64</v>
      </c>
      <c r="F2254" s="48" t="s">
        <v>76</v>
      </c>
      <c r="G2254" s="48" t="s">
        <v>1876</v>
      </c>
      <c r="H2254" s="48" t="s">
        <v>95</v>
      </c>
      <c r="I2254" s="48" t="s">
        <v>96</v>
      </c>
      <c r="J2254" s="51"/>
      <c r="K2254" s="48" t="s">
        <v>951</v>
      </c>
      <c r="L2254" s="48" t="s">
        <v>80</v>
      </c>
      <c r="M2254" s="48" t="s">
        <v>81</v>
      </c>
      <c r="N2254" s="48" t="s">
        <v>952</v>
      </c>
      <c r="O2254" s="48" t="s">
        <v>953</v>
      </c>
      <c r="P2254" s="48" t="s">
        <v>1177</v>
      </c>
      <c r="Q2254" s="48" t="s">
        <v>1178</v>
      </c>
      <c r="R2254" s="48" t="s">
        <v>1179</v>
      </c>
      <c r="S2254" s="48" t="s">
        <v>1180</v>
      </c>
      <c r="T2254" s="48" t="s">
        <v>1181</v>
      </c>
      <c r="U2254" s="48" t="s">
        <v>1182</v>
      </c>
      <c r="V2254" s="52"/>
    </row>
    <row r="2255" spans="1:22" ht="15" thickBot="1">
      <c r="A2255" s="48" t="s">
        <v>3245</v>
      </c>
      <c r="B2255" s="48" t="s">
        <v>20</v>
      </c>
      <c r="C2255" s="48" t="s">
        <v>74</v>
      </c>
      <c r="D2255" s="49" t="s">
        <v>75</v>
      </c>
      <c r="E2255" s="53">
        <v>11206.08</v>
      </c>
      <c r="F2255" s="48" t="s">
        <v>76</v>
      </c>
      <c r="G2255" s="48" t="s">
        <v>1184</v>
      </c>
      <c r="H2255" s="48" t="s">
        <v>95</v>
      </c>
      <c r="I2255" s="48" t="s">
        <v>759</v>
      </c>
      <c r="J2255" s="51"/>
      <c r="K2255" s="48" t="s">
        <v>951</v>
      </c>
      <c r="L2255" s="48" t="s">
        <v>80</v>
      </c>
      <c r="M2255" s="48" t="s">
        <v>81</v>
      </c>
      <c r="N2255" s="48" t="s">
        <v>952</v>
      </c>
      <c r="O2255" s="48" t="s">
        <v>953</v>
      </c>
      <c r="P2255" s="48" t="s">
        <v>1177</v>
      </c>
      <c r="Q2255" s="48" t="s">
        <v>1178</v>
      </c>
      <c r="R2255" s="48" t="s">
        <v>1179</v>
      </c>
      <c r="S2255" s="48" t="s">
        <v>1180</v>
      </c>
      <c r="T2255" s="48" t="s">
        <v>1181</v>
      </c>
      <c r="U2255" s="48" t="s">
        <v>1182</v>
      </c>
      <c r="V2255" s="52"/>
    </row>
    <row r="2256" spans="1:22" ht="15" thickBot="1">
      <c r="A2256" s="48" t="s">
        <v>2391</v>
      </c>
      <c r="B2256" s="48" t="s">
        <v>20</v>
      </c>
      <c r="C2256" s="48" t="s">
        <v>74</v>
      </c>
      <c r="D2256" s="49" t="s">
        <v>75</v>
      </c>
      <c r="E2256" s="53">
        <v>8964.86</v>
      </c>
      <c r="F2256" s="48" t="s">
        <v>76</v>
      </c>
      <c r="G2256" s="48" t="s">
        <v>1186</v>
      </c>
      <c r="H2256" s="48" t="s">
        <v>95</v>
      </c>
      <c r="I2256" s="48" t="s">
        <v>1153</v>
      </c>
      <c r="J2256" s="51"/>
      <c r="K2256" s="48" t="s">
        <v>951</v>
      </c>
      <c r="L2256" s="48" t="s">
        <v>80</v>
      </c>
      <c r="M2256" s="48" t="s">
        <v>81</v>
      </c>
      <c r="N2256" s="48" t="s">
        <v>952</v>
      </c>
      <c r="O2256" s="48" t="s">
        <v>953</v>
      </c>
      <c r="P2256" s="48" t="s">
        <v>1177</v>
      </c>
      <c r="Q2256" s="48" t="s">
        <v>1178</v>
      </c>
      <c r="R2256" s="48" t="s">
        <v>1179</v>
      </c>
      <c r="S2256" s="48" t="s">
        <v>1180</v>
      </c>
      <c r="T2256" s="48" t="s">
        <v>1187</v>
      </c>
      <c r="U2256" s="48" t="s">
        <v>1188</v>
      </c>
      <c r="V2256" s="52"/>
    </row>
    <row r="2257" spans="1:22" ht="15" thickBot="1">
      <c r="A2257" s="48" t="s">
        <v>3246</v>
      </c>
      <c r="B2257" s="48" t="s">
        <v>20</v>
      </c>
      <c r="C2257" s="48" t="s">
        <v>74</v>
      </c>
      <c r="D2257" s="49" t="s">
        <v>75</v>
      </c>
      <c r="E2257" s="50">
        <v>0</v>
      </c>
      <c r="F2257" s="48" t="s">
        <v>76</v>
      </c>
      <c r="G2257" s="48" t="s">
        <v>1186</v>
      </c>
      <c r="H2257" s="48" t="s">
        <v>90</v>
      </c>
      <c r="I2257" s="48" t="s">
        <v>752</v>
      </c>
      <c r="J2257" s="51"/>
      <c r="K2257" s="48" t="s">
        <v>951</v>
      </c>
      <c r="L2257" s="48" t="s">
        <v>80</v>
      </c>
      <c r="M2257" s="48" t="s">
        <v>81</v>
      </c>
      <c r="N2257" s="48" t="s">
        <v>952</v>
      </c>
      <c r="O2257" s="48" t="s">
        <v>953</v>
      </c>
      <c r="P2257" s="48" t="s">
        <v>1177</v>
      </c>
      <c r="Q2257" s="48" t="s">
        <v>1178</v>
      </c>
      <c r="R2257" s="48" t="s">
        <v>1179</v>
      </c>
      <c r="S2257" s="48" t="s">
        <v>1180</v>
      </c>
      <c r="T2257" s="48" t="s">
        <v>1187</v>
      </c>
      <c r="U2257" s="48" t="s">
        <v>1188</v>
      </c>
      <c r="V2257" s="52"/>
    </row>
    <row r="2258" spans="1:22" ht="15" thickBot="1">
      <c r="A2258" s="48" t="s">
        <v>3247</v>
      </c>
      <c r="B2258" s="48" t="s">
        <v>20</v>
      </c>
      <c r="C2258" s="48" t="s">
        <v>74</v>
      </c>
      <c r="D2258" s="49" t="s">
        <v>75</v>
      </c>
      <c r="E2258" s="50">
        <v>0</v>
      </c>
      <c r="F2258" s="48" t="s">
        <v>76</v>
      </c>
      <c r="G2258" s="48" t="s">
        <v>1880</v>
      </c>
      <c r="H2258" s="48" t="s">
        <v>125</v>
      </c>
      <c r="I2258" s="48" t="s">
        <v>1424</v>
      </c>
      <c r="J2258" s="51"/>
      <c r="K2258" s="48" t="s">
        <v>951</v>
      </c>
      <c r="L2258" s="48" t="s">
        <v>80</v>
      </c>
      <c r="M2258" s="48" t="s">
        <v>81</v>
      </c>
      <c r="N2258" s="48" t="s">
        <v>952</v>
      </c>
      <c r="O2258" s="48" t="s">
        <v>953</v>
      </c>
      <c r="P2258" s="48" t="s">
        <v>1177</v>
      </c>
      <c r="Q2258" s="48" t="s">
        <v>1178</v>
      </c>
      <c r="R2258" s="48" t="s">
        <v>1881</v>
      </c>
      <c r="S2258" s="48" t="s">
        <v>1882</v>
      </c>
      <c r="T2258" s="48" t="s">
        <v>1883</v>
      </c>
      <c r="U2258" s="48" t="s">
        <v>1884</v>
      </c>
      <c r="V2258" s="52"/>
    </row>
    <row r="2259" spans="1:22" ht="15" thickBot="1">
      <c r="A2259" s="48" t="s">
        <v>2396</v>
      </c>
      <c r="B2259" s="48" t="s">
        <v>20</v>
      </c>
      <c r="C2259" s="48" t="s">
        <v>74</v>
      </c>
      <c r="D2259" s="49" t="s">
        <v>75</v>
      </c>
      <c r="E2259" s="53">
        <v>23125.84</v>
      </c>
      <c r="F2259" s="48" t="s">
        <v>76</v>
      </c>
      <c r="G2259" s="48" t="s">
        <v>1880</v>
      </c>
      <c r="H2259" s="48" t="s">
        <v>95</v>
      </c>
      <c r="I2259" s="48" t="s">
        <v>1424</v>
      </c>
      <c r="J2259" s="51"/>
      <c r="K2259" s="48" t="s">
        <v>951</v>
      </c>
      <c r="L2259" s="48" t="s">
        <v>80</v>
      </c>
      <c r="M2259" s="48" t="s">
        <v>81</v>
      </c>
      <c r="N2259" s="48" t="s">
        <v>952</v>
      </c>
      <c r="O2259" s="48" t="s">
        <v>953</v>
      </c>
      <c r="P2259" s="48" t="s">
        <v>1177</v>
      </c>
      <c r="Q2259" s="48" t="s">
        <v>1178</v>
      </c>
      <c r="R2259" s="48" t="s">
        <v>1881</v>
      </c>
      <c r="S2259" s="48" t="s">
        <v>1882</v>
      </c>
      <c r="T2259" s="48" t="s">
        <v>1883</v>
      </c>
      <c r="U2259" s="48" t="s">
        <v>1884</v>
      </c>
      <c r="V2259" s="52"/>
    </row>
    <row r="2260" spans="1:22" ht="15" thickBot="1">
      <c r="A2260" s="48" t="s">
        <v>2392</v>
      </c>
      <c r="B2260" s="48" t="s">
        <v>20</v>
      </c>
      <c r="C2260" s="48" t="s">
        <v>74</v>
      </c>
      <c r="D2260" s="49" t="s">
        <v>75</v>
      </c>
      <c r="E2260" s="53">
        <v>48178.81</v>
      </c>
      <c r="F2260" s="48" t="s">
        <v>76</v>
      </c>
      <c r="G2260" s="48" t="s">
        <v>1880</v>
      </c>
      <c r="H2260" s="48" t="s">
        <v>95</v>
      </c>
      <c r="I2260" s="48" t="s">
        <v>1424</v>
      </c>
      <c r="J2260" s="51"/>
      <c r="K2260" s="48" t="s">
        <v>951</v>
      </c>
      <c r="L2260" s="48" t="s">
        <v>80</v>
      </c>
      <c r="M2260" s="48" t="s">
        <v>81</v>
      </c>
      <c r="N2260" s="48" t="s">
        <v>952</v>
      </c>
      <c r="O2260" s="48" t="s">
        <v>953</v>
      </c>
      <c r="P2260" s="48" t="s">
        <v>1177</v>
      </c>
      <c r="Q2260" s="48" t="s">
        <v>1178</v>
      </c>
      <c r="R2260" s="48" t="s">
        <v>1881</v>
      </c>
      <c r="S2260" s="48" t="s">
        <v>1882</v>
      </c>
      <c r="T2260" s="48" t="s">
        <v>1883</v>
      </c>
      <c r="U2260" s="48" t="s">
        <v>1884</v>
      </c>
      <c r="V2260" s="52"/>
    </row>
    <row r="2261" spans="1:22" ht="15" thickBot="1">
      <c r="A2261" s="48" t="s">
        <v>3248</v>
      </c>
      <c r="B2261" s="48" t="s">
        <v>20</v>
      </c>
      <c r="C2261" s="48" t="s">
        <v>74</v>
      </c>
      <c r="D2261" s="49" t="s">
        <v>75</v>
      </c>
      <c r="E2261" s="50">
        <v>0</v>
      </c>
      <c r="F2261" s="48" t="s">
        <v>76</v>
      </c>
      <c r="G2261" s="48" t="s">
        <v>2398</v>
      </c>
      <c r="H2261" s="48" t="s">
        <v>125</v>
      </c>
      <c r="I2261" s="48" t="s">
        <v>2399</v>
      </c>
      <c r="J2261" s="51"/>
      <c r="K2261" s="51"/>
      <c r="L2261" s="48" t="s">
        <v>80</v>
      </c>
      <c r="M2261" s="48" t="s">
        <v>81</v>
      </c>
      <c r="N2261" s="48" t="s">
        <v>1195</v>
      </c>
      <c r="O2261" s="48" t="s">
        <v>1196</v>
      </c>
      <c r="P2261" s="48" t="s">
        <v>1197</v>
      </c>
      <c r="Q2261" s="48" t="s">
        <v>1198</v>
      </c>
      <c r="R2261" s="48" t="s">
        <v>1887</v>
      </c>
      <c r="S2261" s="48" t="s">
        <v>1888</v>
      </c>
      <c r="T2261" s="48" t="s">
        <v>1889</v>
      </c>
      <c r="U2261" s="48" t="s">
        <v>1890</v>
      </c>
      <c r="V2261" s="52"/>
    </row>
    <row r="2262" spans="1:22" ht="15" thickBot="1">
      <c r="A2262" s="48" t="s">
        <v>3249</v>
      </c>
      <c r="B2262" s="48" t="s">
        <v>20</v>
      </c>
      <c r="C2262" s="48" t="s">
        <v>74</v>
      </c>
      <c r="D2262" s="49" t="s">
        <v>75</v>
      </c>
      <c r="E2262" s="53">
        <v>117420.45</v>
      </c>
      <c r="F2262" s="48" t="s">
        <v>76</v>
      </c>
      <c r="G2262" s="48" t="s">
        <v>3250</v>
      </c>
      <c r="H2262" s="48" t="s">
        <v>95</v>
      </c>
      <c r="I2262" s="48" t="s">
        <v>96</v>
      </c>
      <c r="J2262" s="51"/>
      <c r="K2262" s="51"/>
      <c r="L2262" s="48" t="s">
        <v>80</v>
      </c>
      <c r="M2262" s="48" t="s">
        <v>81</v>
      </c>
      <c r="N2262" s="48" t="s">
        <v>1195</v>
      </c>
      <c r="O2262" s="48" t="s">
        <v>1196</v>
      </c>
      <c r="P2262" s="48" t="s">
        <v>1197</v>
      </c>
      <c r="Q2262" s="48" t="s">
        <v>1198</v>
      </c>
      <c r="R2262" s="48" t="s">
        <v>3251</v>
      </c>
      <c r="S2262" s="48" t="s">
        <v>1074</v>
      </c>
      <c r="T2262" s="48" t="s">
        <v>3252</v>
      </c>
      <c r="U2262" s="48" t="s">
        <v>3253</v>
      </c>
      <c r="V2262" s="52"/>
    </row>
    <row r="2263" spans="1:22" ht="15" thickBot="1">
      <c r="A2263" s="48" t="s">
        <v>3254</v>
      </c>
      <c r="B2263" s="48" t="s">
        <v>20</v>
      </c>
      <c r="C2263" s="48" t="s">
        <v>74</v>
      </c>
      <c r="D2263" s="49" t="s">
        <v>75</v>
      </c>
      <c r="E2263" s="53">
        <v>81074.759999999995</v>
      </c>
      <c r="F2263" s="48" t="s">
        <v>76</v>
      </c>
      <c r="G2263" s="48" t="s">
        <v>1194</v>
      </c>
      <c r="H2263" s="48" t="s">
        <v>95</v>
      </c>
      <c r="I2263" s="48" t="s">
        <v>279</v>
      </c>
      <c r="J2263" s="51"/>
      <c r="K2263" s="51"/>
      <c r="L2263" s="48" t="s">
        <v>80</v>
      </c>
      <c r="M2263" s="48" t="s">
        <v>81</v>
      </c>
      <c r="N2263" s="48" t="s">
        <v>1195</v>
      </c>
      <c r="O2263" s="48" t="s">
        <v>1196</v>
      </c>
      <c r="P2263" s="48" t="s">
        <v>1197</v>
      </c>
      <c r="Q2263" s="48" t="s">
        <v>1198</v>
      </c>
      <c r="R2263" s="48" t="s">
        <v>1199</v>
      </c>
      <c r="S2263" s="48" t="s">
        <v>1200</v>
      </c>
      <c r="T2263" s="48" t="s">
        <v>1201</v>
      </c>
      <c r="U2263" s="48" t="s">
        <v>6</v>
      </c>
      <c r="V2263" s="52"/>
    </row>
    <row r="2264" spans="1:22" ht="15" thickBot="1">
      <c r="A2264" s="48" t="s">
        <v>3255</v>
      </c>
      <c r="B2264" s="48" t="s">
        <v>20</v>
      </c>
      <c r="C2264" s="48" t="s">
        <v>74</v>
      </c>
      <c r="D2264" s="49" t="s">
        <v>75</v>
      </c>
      <c r="E2264" s="53">
        <v>19308.330000000002</v>
      </c>
      <c r="F2264" s="48" t="s">
        <v>76</v>
      </c>
      <c r="G2264" s="48" t="s">
        <v>1194</v>
      </c>
      <c r="H2264" s="48" t="s">
        <v>95</v>
      </c>
      <c r="I2264" s="48" t="s">
        <v>279</v>
      </c>
      <c r="J2264" s="51"/>
      <c r="K2264" s="51"/>
      <c r="L2264" s="48" t="s">
        <v>80</v>
      </c>
      <c r="M2264" s="48" t="s">
        <v>81</v>
      </c>
      <c r="N2264" s="48" t="s">
        <v>1195</v>
      </c>
      <c r="O2264" s="48" t="s">
        <v>1196</v>
      </c>
      <c r="P2264" s="48" t="s">
        <v>1197</v>
      </c>
      <c r="Q2264" s="48" t="s">
        <v>1198</v>
      </c>
      <c r="R2264" s="48" t="s">
        <v>1199</v>
      </c>
      <c r="S2264" s="48" t="s">
        <v>1200</v>
      </c>
      <c r="T2264" s="48" t="s">
        <v>1201</v>
      </c>
      <c r="U2264" s="48" t="s">
        <v>6</v>
      </c>
      <c r="V2264" s="52"/>
    </row>
    <row r="2265" spans="1:22" ht="15" thickBot="1">
      <c r="A2265" s="48" t="s">
        <v>3256</v>
      </c>
      <c r="B2265" s="48" t="s">
        <v>20</v>
      </c>
      <c r="C2265" s="48" t="s">
        <v>74</v>
      </c>
      <c r="D2265" s="49" t="s">
        <v>75</v>
      </c>
      <c r="E2265" s="50">
        <v>0</v>
      </c>
      <c r="F2265" s="48" t="s">
        <v>76</v>
      </c>
      <c r="G2265" s="48" t="s">
        <v>1203</v>
      </c>
      <c r="H2265" s="48" t="s">
        <v>384</v>
      </c>
      <c r="I2265" s="48" t="s">
        <v>698</v>
      </c>
      <c r="J2265" s="51"/>
      <c r="K2265" s="51"/>
      <c r="L2265" s="48" t="s">
        <v>80</v>
      </c>
      <c r="M2265" s="48" t="s">
        <v>81</v>
      </c>
      <c r="N2265" s="48" t="s">
        <v>1195</v>
      </c>
      <c r="O2265" s="48" t="s">
        <v>1196</v>
      </c>
      <c r="P2265" s="48" t="s">
        <v>1204</v>
      </c>
      <c r="Q2265" s="48" t="s">
        <v>981</v>
      </c>
      <c r="R2265" s="48" t="s">
        <v>1205</v>
      </c>
      <c r="S2265" s="48" t="s">
        <v>981</v>
      </c>
      <c r="T2265" s="48" t="s">
        <v>1206</v>
      </c>
      <c r="U2265" s="48" t="s">
        <v>1207</v>
      </c>
      <c r="V2265" s="52"/>
    </row>
    <row r="2266" spans="1:22" ht="15" thickBot="1">
      <c r="A2266" s="48" t="s">
        <v>3257</v>
      </c>
      <c r="B2266" s="48" t="s">
        <v>20</v>
      </c>
      <c r="C2266" s="48" t="s">
        <v>74</v>
      </c>
      <c r="D2266" s="49" t="s">
        <v>75</v>
      </c>
      <c r="E2266" s="50">
        <v>0</v>
      </c>
      <c r="F2266" s="48" t="s">
        <v>76</v>
      </c>
      <c r="G2266" s="48" t="s">
        <v>1203</v>
      </c>
      <c r="H2266" s="48" t="s">
        <v>382</v>
      </c>
      <c r="I2266" s="48" t="s">
        <v>698</v>
      </c>
      <c r="J2266" s="51"/>
      <c r="K2266" s="51"/>
      <c r="L2266" s="48" t="s">
        <v>80</v>
      </c>
      <c r="M2266" s="48" t="s">
        <v>81</v>
      </c>
      <c r="N2266" s="48" t="s">
        <v>1195</v>
      </c>
      <c r="O2266" s="48" t="s">
        <v>1196</v>
      </c>
      <c r="P2266" s="48" t="s">
        <v>1204</v>
      </c>
      <c r="Q2266" s="48" t="s">
        <v>981</v>
      </c>
      <c r="R2266" s="48" t="s">
        <v>1205</v>
      </c>
      <c r="S2266" s="48" t="s">
        <v>981</v>
      </c>
      <c r="T2266" s="48" t="s">
        <v>1206</v>
      </c>
      <c r="U2266" s="48" t="s">
        <v>1207</v>
      </c>
      <c r="V2266" s="52"/>
    </row>
    <row r="2267" spans="1:22" ht="15" thickBot="1">
      <c r="A2267" s="48" t="s">
        <v>3258</v>
      </c>
      <c r="B2267" s="48" t="s">
        <v>20</v>
      </c>
      <c r="C2267" s="48" t="s">
        <v>74</v>
      </c>
      <c r="D2267" s="49" t="s">
        <v>75</v>
      </c>
      <c r="E2267" s="50">
        <v>0</v>
      </c>
      <c r="F2267" s="48" t="s">
        <v>76</v>
      </c>
      <c r="G2267" s="48" t="s">
        <v>1203</v>
      </c>
      <c r="H2267" s="48" t="s">
        <v>384</v>
      </c>
      <c r="I2267" s="48" t="s">
        <v>698</v>
      </c>
      <c r="J2267" s="51"/>
      <c r="K2267" s="51"/>
      <c r="L2267" s="48" t="s">
        <v>80</v>
      </c>
      <c r="M2267" s="48" t="s">
        <v>81</v>
      </c>
      <c r="N2267" s="48" t="s">
        <v>1195</v>
      </c>
      <c r="O2267" s="48" t="s">
        <v>1196</v>
      </c>
      <c r="P2267" s="48" t="s">
        <v>1204</v>
      </c>
      <c r="Q2267" s="48" t="s">
        <v>981</v>
      </c>
      <c r="R2267" s="48" t="s">
        <v>1205</v>
      </c>
      <c r="S2267" s="48" t="s">
        <v>981</v>
      </c>
      <c r="T2267" s="48" t="s">
        <v>1206</v>
      </c>
      <c r="U2267" s="48" t="s">
        <v>1207</v>
      </c>
      <c r="V2267" s="52"/>
    </row>
    <row r="2268" spans="1:22" ht="15" thickBot="1">
      <c r="A2268" s="48" t="s">
        <v>3259</v>
      </c>
      <c r="B2268" s="48" t="s">
        <v>20</v>
      </c>
      <c r="C2268" s="48" t="s">
        <v>74</v>
      </c>
      <c r="D2268" s="49" t="s">
        <v>75</v>
      </c>
      <c r="E2268" s="50">
        <v>0</v>
      </c>
      <c r="F2268" s="48" t="s">
        <v>76</v>
      </c>
      <c r="G2268" s="48" t="s">
        <v>1203</v>
      </c>
      <c r="H2268" s="48" t="s">
        <v>150</v>
      </c>
      <c r="I2268" s="48" t="s">
        <v>3260</v>
      </c>
      <c r="J2268" s="51"/>
      <c r="K2268" s="51"/>
      <c r="L2268" s="48" t="s">
        <v>80</v>
      </c>
      <c r="M2268" s="48" t="s">
        <v>81</v>
      </c>
      <c r="N2268" s="48" t="s">
        <v>1195</v>
      </c>
      <c r="O2268" s="48" t="s">
        <v>1196</v>
      </c>
      <c r="P2268" s="48" t="s">
        <v>1204</v>
      </c>
      <c r="Q2268" s="48" t="s">
        <v>981</v>
      </c>
      <c r="R2268" s="48" t="s">
        <v>1205</v>
      </c>
      <c r="S2268" s="48" t="s">
        <v>981</v>
      </c>
      <c r="T2268" s="48" t="s">
        <v>1206</v>
      </c>
      <c r="U2268" s="48" t="s">
        <v>1207</v>
      </c>
      <c r="V2268" s="52"/>
    </row>
    <row r="2269" spans="1:22" ht="15" thickBot="1">
      <c r="A2269" s="48" t="s">
        <v>3261</v>
      </c>
      <c r="B2269" s="48" t="s">
        <v>20</v>
      </c>
      <c r="C2269" s="48" t="s">
        <v>74</v>
      </c>
      <c r="D2269" s="49" t="s">
        <v>75</v>
      </c>
      <c r="E2269" s="53">
        <v>41933.82</v>
      </c>
      <c r="F2269" s="48" t="s">
        <v>76</v>
      </c>
      <c r="G2269" s="48" t="s">
        <v>1907</v>
      </c>
      <c r="H2269" s="48" t="s">
        <v>95</v>
      </c>
      <c r="I2269" s="48" t="s">
        <v>704</v>
      </c>
      <c r="J2269" s="51"/>
      <c r="K2269" s="51"/>
      <c r="L2269" s="48" t="s">
        <v>80</v>
      </c>
      <c r="M2269" s="48" t="s">
        <v>81</v>
      </c>
      <c r="N2269" s="48" t="s">
        <v>1195</v>
      </c>
      <c r="O2269" s="48" t="s">
        <v>1196</v>
      </c>
      <c r="P2269" s="48" t="s">
        <v>1204</v>
      </c>
      <c r="Q2269" s="48" t="s">
        <v>981</v>
      </c>
      <c r="R2269" s="48" t="s">
        <v>1213</v>
      </c>
      <c r="S2269" s="48" t="s">
        <v>1214</v>
      </c>
      <c r="T2269" s="48" t="s">
        <v>1908</v>
      </c>
      <c r="U2269" s="48" t="s">
        <v>1909</v>
      </c>
      <c r="V2269" s="52"/>
    </row>
    <row r="2270" spans="1:22" ht="15" thickBot="1">
      <c r="A2270" s="48" t="s">
        <v>3262</v>
      </c>
      <c r="B2270" s="48" t="s">
        <v>20</v>
      </c>
      <c r="C2270" s="48" t="s">
        <v>74</v>
      </c>
      <c r="D2270" s="49" t="s">
        <v>75</v>
      </c>
      <c r="E2270" s="53">
        <v>97797.99</v>
      </c>
      <c r="F2270" s="48" t="s">
        <v>76</v>
      </c>
      <c r="G2270" s="48" t="s">
        <v>1212</v>
      </c>
      <c r="H2270" s="48" t="s">
        <v>258</v>
      </c>
      <c r="I2270" s="48" t="s">
        <v>503</v>
      </c>
      <c r="J2270" s="51"/>
      <c r="K2270" s="51"/>
      <c r="L2270" s="48" t="s">
        <v>80</v>
      </c>
      <c r="M2270" s="48" t="s">
        <v>81</v>
      </c>
      <c r="N2270" s="48" t="s">
        <v>1195</v>
      </c>
      <c r="O2270" s="48" t="s">
        <v>1196</v>
      </c>
      <c r="P2270" s="48" t="s">
        <v>1204</v>
      </c>
      <c r="Q2270" s="48" t="s">
        <v>981</v>
      </c>
      <c r="R2270" s="48" t="s">
        <v>1213</v>
      </c>
      <c r="S2270" s="48" t="s">
        <v>1214</v>
      </c>
      <c r="T2270" s="48" t="s">
        <v>1215</v>
      </c>
      <c r="U2270" s="48" t="s">
        <v>1216</v>
      </c>
      <c r="V2270" s="52"/>
    </row>
    <row r="2271" spans="1:22" ht="15" thickBot="1">
      <c r="A2271" s="48" t="s">
        <v>2868</v>
      </c>
      <c r="B2271" s="48" t="s">
        <v>20</v>
      </c>
      <c r="C2271" s="48" t="s">
        <v>74</v>
      </c>
      <c r="D2271" s="49" t="s">
        <v>75</v>
      </c>
      <c r="E2271" s="53">
        <v>119697.95</v>
      </c>
      <c r="F2271" s="48" t="s">
        <v>76</v>
      </c>
      <c r="G2271" s="48" t="s">
        <v>1212</v>
      </c>
      <c r="H2271" s="48" t="s">
        <v>258</v>
      </c>
      <c r="I2271" s="48" t="s">
        <v>503</v>
      </c>
      <c r="J2271" s="51"/>
      <c r="K2271" s="51"/>
      <c r="L2271" s="48" t="s">
        <v>80</v>
      </c>
      <c r="M2271" s="48" t="s">
        <v>81</v>
      </c>
      <c r="N2271" s="48" t="s">
        <v>1195</v>
      </c>
      <c r="O2271" s="48" t="s">
        <v>1196</v>
      </c>
      <c r="P2271" s="48" t="s">
        <v>1204</v>
      </c>
      <c r="Q2271" s="48" t="s">
        <v>981</v>
      </c>
      <c r="R2271" s="48" t="s">
        <v>1213</v>
      </c>
      <c r="S2271" s="48" t="s">
        <v>1214</v>
      </c>
      <c r="T2271" s="48" t="s">
        <v>1215</v>
      </c>
      <c r="U2271" s="48" t="s">
        <v>1216</v>
      </c>
      <c r="V2271" s="52"/>
    </row>
    <row r="2272" spans="1:22" ht="15" thickBot="1">
      <c r="A2272" s="48" t="s">
        <v>3263</v>
      </c>
      <c r="B2272" s="48" t="s">
        <v>20</v>
      </c>
      <c r="C2272" s="48" t="s">
        <v>74</v>
      </c>
      <c r="D2272" s="49" t="s">
        <v>75</v>
      </c>
      <c r="E2272" s="53">
        <v>134815.62</v>
      </c>
      <c r="F2272" s="48" t="s">
        <v>76</v>
      </c>
      <c r="G2272" s="48" t="s">
        <v>1219</v>
      </c>
      <c r="H2272" s="48" t="s">
        <v>258</v>
      </c>
      <c r="I2272" s="48" t="s">
        <v>1220</v>
      </c>
      <c r="J2272" s="51"/>
      <c r="K2272" s="51"/>
      <c r="L2272" s="48" t="s">
        <v>80</v>
      </c>
      <c r="M2272" s="48" t="s">
        <v>81</v>
      </c>
      <c r="N2272" s="48" t="s">
        <v>1195</v>
      </c>
      <c r="O2272" s="48" t="s">
        <v>1196</v>
      </c>
      <c r="P2272" s="48" t="s">
        <v>1204</v>
      </c>
      <c r="Q2272" s="48" t="s">
        <v>981</v>
      </c>
      <c r="R2272" s="48" t="s">
        <v>1213</v>
      </c>
      <c r="S2272" s="48" t="s">
        <v>1214</v>
      </c>
      <c r="T2272" s="48" t="s">
        <v>1221</v>
      </c>
      <c r="U2272" s="48" t="s">
        <v>1222</v>
      </c>
      <c r="V2272" s="52"/>
    </row>
    <row r="2273" spans="1:22" ht="15" thickBot="1">
      <c r="A2273" s="48" t="s">
        <v>3264</v>
      </c>
      <c r="B2273" s="48" t="s">
        <v>20</v>
      </c>
      <c r="C2273" s="48" t="s">
        <v>74</v>
      </c>
      <c r="D2273" s="49" t="s">
        <v>75</v>
      </c>
      <c r="E2273" s="53">
        <v>129018.97</v>
      </c>
      <c r="F2273" s="48" t="s">
        <v>76</v>
      </c>
      <c r="G2273" s="48" t="s">
        <v>1219</v>
      </c>
      <c r="H2273" s="48" t="s">
        <v>258</v>
      </c>
      <c r="I2273" s="48" t="s">
        <v>1220</v>
      </c>
      <c r="J2273" s="51"/>
      <c r="K2273" s="51"/>
      <c r="L2273" s="48" t="s">
        <v>80</v>
      </c>
      <c r="M2273" s="48" t="s">
        <v>81</v>
      </c>
      <c r="N2273" s="48" t="s">
        <v>1195</v>
      </c>
      <c r="O2273" s="48" t="s">
        <v>1196</v>
      </c>
      <c r="P2273" s="48" t="s">
        <v>1204</v>
      </c>
      <c r="Q2273" s="48" t="s">
        <v>981</v>
      </c>
      <c r="R2273" s="48" t="s">
        <v>1213</v>
      </c>
      <c r="S2273" s="48" t="s">
        <v>1214</v>
      </c>
      <c r="T2273" s="48" t="s">
        <v>1221</v>
      </c>
      <c r="U2273" s="48" t="s">
        <v>1222</v>
      </c>
      <c r="V2273" s="52"/>
    </row>
    <row r="2274" spans="1:22" ht="15" thickBot="1">
      <c r="A2274" s="48" t="s">
        <v>1436</v>
      </c>
      <c r="B2274" s="48" t="s">
        <v>20</v>
      </c>
      <c r="C2274" s="48" t="s">
        <v>74</v>
      </c>
      <c r="D2274" s="49" t="s">
        <v>75</v>
      </c>
      <c r="E2274" s="53">
        <v>123866.39</v>
      </c>
      <c r="F2274" s="48" t="s">
        <v>76</v>
      </c>
      <c r="G2274" s="48" t="s">
        <v>1224</v>
      </c>
      <c r="H2274" s="48" t="s">
        <v>258</v>
      </c>
      <c r="I2274" s="48" t="s">
        <v>3265</v>
      </c>
      <c r="J2274" s="51"/>
      <c r="K2274" s="51"/>
      <c r="L2274" s="48" t="s">
        <v>80</v>
      </c>
      <c r="M2274" s="48" t="s">
        <v>81</v>
      </c>
      <c r="N2274" s="48" t="s">
        <v>1195</v>
      </c>
      <c r="O2274" s="48" t="s">
        <v>1196</v>
      </c>
      <c r="P2274" s="48" t="s">
        <v>1204</v>
      </c>
      <c r="Q2274" s="48" t="s">
        <v>981</v>
      </c>
      <c r="R2274" s="48" t="s">
        <v>1213</v>
      </c>
      <c r="S2274" s="48" t="s">
        <v>1214</v>
      </c>
      <c r="T2274" s="48" t="s">
        <v>1226</v>
      </c>
      <c r="U2274" s="48" t="s">
        <v>1227</v>
      </c>
      <c r="V2274" s="52"/>
    </row>
    <row r="2275" spans="1:22" ht="15" thickBot="1">
      <c r="A2275" s="48" t="s">
        <v>3266</v>
      </c>
      <c r="B2275" s="48" t="s">
        <v>20</v>
      </c>
      <c r="C2275" s="48" t="s">
        <v>74</v>
      </c>
      <c r="D2275" s="49" t="s">
        <v>75</v>
      </c>
      <c r="E2275" s="53">
        <v>111970.58</v>
      </c>
      <c r="F2275" s="48" t="s">
        <v>76</v>
      </c>
      <c r="G2275" s="48" t="s">
        <v>1224</v>
      </c>
      <c r="H2275" s="48" t="s">
        <v>258</v>
      </c>
      <c r="I2275" s="48" t="s">
        <v>692</v>
      </c>
      <c r="J2275" s="51"/>
      <c r="K2275" s="51"/>
      <c r="L2275" s="48" t="s">
        <v>80</v>
      </c>
      <c r="M2275" s="48" t="s">
        <v>81</v>
      </c>
      <c r="N2275" s="48" t="s">
        <v>1195</v>
      </c>
      <c r="O2275" s="48" t="s">
        <v>1196</v>
      </c>
      <c r="P2275" s="48" t="s">
        <v>1204</v>
      </c>
      <c r="Q2275" s="48" t="s">
        <v>981</v>
      </c>
      <c r="R2275" s="48" t="s">
        <v>1213</v>
      </c>
      <c r="S2275" s="48" t="s">
        <v>1214</v>
      </c>
      <c r="T2275" s="48" t="s">
        <v>1226</v>
      </c>
      <c r="U2275" s="48" t="s">
        <v>1227</v>
      </c>
      <c r="V2275" s="52"/>
    </row>
    <row r="2276" spans="1:22" ht="15" thickBot="1">
      <c r="A2276" s="48" t="s">
        <v>3267</v>
      </c>
      <c r="B2276" s="48" t="s">
        <v>20</v>
      </c>
      <c r="C2276" s="48" t="s">
        <v>74</v>
      </c>
      <c r="D2276" s="49" t="s">
        <v>75</v>
      </c>
      <c r="E2276" s="53">
        <v>30084.400000000001</v>
      </c>
      <c r="F2276" s="48" t="s">
        <v>76</v>
      </c>
      <c r="G2276" s="48" t="s">
        <v>1231</v>
      </c>
      <c r="H2276" s="48" t="s">
        <v>506</v>
      </c>
      <c r="I2276" s="48" t="s">
        <v>1232</v>
      </c>
      <c r="J2276" s="51"/>
      <c r="K2276" s="51"/>
      <c r="L2276" s="48" t="s">
        <v>80</v>
      </c>
      <c r="M2276" s="48" t="s">
        <v>81</v>
      </c>
      <c r="N2276" s="48" t="s">
        <v>1195</v>
      </c>
      <c r="O2276" s="48" t="s">
        <v>1196</v>
      </c>
      <c r="P2276" s="48" t="s">
        <v>1204</v>
      </c>
      <c r="Q2276" s="48" t="s">
        <v>981</v>
      </c>
      <c r="R2276" s="48" t="s">
        <v>1213</v>
      </c>
      <c r="S2276" s="48" t="s">
        <v>1214</v>
      </c>
      <c r="T2276" s="48" t="s">
        <v>1233</v>
      </c>
      <c r="U2276" s="48" t="s">
        <v>1234</v>
      </c>
      <c r="V2276" s="52"/>
    </row>
    <row r="2277" spans="1:22" ht="15" thickBot="1">
      <c r="A2277" s="48" t="s">
        <v>3268</v>
      </c>
      <c r="B2277" s="48" t="s">
        <v>20</v>
      </c>
      <c r="C2277" s="48" t="s">
        <v>74</v>
      </c>
      <c r="D2277" s="49" t="s">
        <v>75</v>
      </c>
      <c r="E2277" s="53">
        <v>107260.37</v>
      </c>
      <c r="F2277" s="48" t="s">
        <v>76</v>
      </c>
      <c r="G2277" s="48" t="s">
        <v>1236</v>
      </c>
      <c r="H2277" s="48" t="s">
        <v>258</v>
      </c>
      <c r="I2277" s="48" t="s">
        <v>493</v>
      </c>
      <c r="J2277" s="51"/>
      <c r="K2277" s="51"/>
      <c r="L2277" s="48" t="s">
        <v>80</v>
      </c>
      <c r="M2277" s="48" t="s">
        <v>81</v>
      </c>
      <c r="N2277" s="48" t="s">
        <v>1195</v>
      </c>
      <c r="O2277" s="48" t="s">
        <v>1196</v>
      </c>
      <c r="P2277" s="48" t="s">
        <v>1204</v>
      </c>
      <c r="Q2277" s="48" t="s">
        <v>981</v>
      </c>
      <c r="R2277" s="48" t="s">
        <v>1213</v>
      </c>
      <c r="S2277" s="48" t="s">
        <v>1214</v>
      </c>
      <c r="T2277" s="48" t="s">
        <v>1237</v>
      </c>
      <c r="U2277" s="48" t="s">
        <v>1238</v>
      </c>
      <c r="V2277" s="52"/>
    </row>
    <row r="2278" spans="1:22" ht="15" thickBot="1">
      <c r="A2278" s="48" t="s">
        <v>3269</v>
      </c>
      <c r="B2278" s="48" t="s">
        <v>20</v>
      </c>
      <c r="C2278" s="48" t="s">
        <v>74</v>
      </c>
      <c r="D2278" s="49" t="s">
        <v>75</v>
      </c>
      <c r="E2278" s="50">
        <v>0</v>
      </c>
      <c r="F2278" s="48" t="s">
        <v>165</v>
      </c>
      <c r="G2278" s="48" t="s">
        <v>3270</v>
      </c>
      <c r="H2278" s="48" t="s">
        <v>125</v>
      </c>
      <c r="I2278" s="48" t="s">
        <v>130</v>
      </c>
      <c r="J2278" s="51"/>
      <c r="K2278" s="51"/>
      <c r="L2278" s="48" t="s">
        <v>80</v>
      </c>
      <c r="M2278" s="48" t="s">
        <v>81</v>
      </c>
      <c r="N2278" s="48" t="s">
        <v>1195</v>
      </c>
      <c r="O2278" s="48" t="s">
        <v>1196</v>
      </c>
      <c r="P2278" s="48" t="s">
        <v>1204</v>
      </c>
      <c r="Q2278" s="48" t="s">
        <v>981</v>
      </c>
      <c r="R2278" s="48" t="s">
        <v>1246</v>
      </c>
      <c r="S2278" s="48" t="s">
        <v>1247</v>
      </c>
      <c r="T2278" s="48" t="s">
        <v>1248</v>
      </c>
      <c r="U2278" s="48" t="s">
        <v>1249</v>
      </c>
      <c r="V2278" s="52"/>
    </row>
    <row r="2279" spans="1:22" ht="15" thickBot="1">
      <c r="A2279" s="48" t="s">
        <v>1255</v>
      </c>
      <c r="B2279" s="48" t="s">
        <v>20</v>
      </c>
      <c r="C2279" s="48" t="s">
        <v>74</v>
      </c>
      <c r="D2279" s="49" t="s">
        <v>75</v>
      </c>
      <c r="E2279" s="53">
        <v>61649.4</v>
      </c>
      <c r="F2279" s="48" t="s">
        <v>606</v>
      </c>
      <c r="G2279" s="48" t="s">
        <v>3271</v>
      </c>
      <c r="H2279" s="48" t="s">
        <v>258</v>
      </c>
      <c r="I2279" s="48" t="s">
        <v>530</v>
      </c>
      <c r="J2279" s="48" t="s">
        <v>3272</v>
      </c>
      <c r="K2279" s="51"/>
      <c r="L2279" s="48" t="s">
        <v>80</v>
      </c>
      <c r="M2279" s="48" t="s">
        <v>81</v>
      </c>
      <c r="N2279" s="48" t="s">
        <v>1195</v>
      </c>
      <c r="O2279" s="48" t="s">
        <v>1196</v>
      </c>
      <c r="P2279" s="48" t="s">
        <v>1204</v>
      </c>
      <c r="Q2279" s="48" t="s">
        <v>981</v>
      </c>
      <c r="R2279" s="48" t="s">
        <v>1246</v>
      </c>
      <c r="S2279" s="48" t="s">
        <v>1247</v>
      </c>
      <c r="T2279" s="48" t="s">
        <v>1248</v>
      </c>
      <c r="U2279" s="48" t="s">
        <v>1249</v>
      </c>
      <c r="V2279" s="52"/>
    </row>
    <row r="2280" spans="1:22" ht="15" thickBot="1">
      <c r="A2280" s="48" t="s">
        <v>3273</v>
      </c>
      <c r="B2280" s="48" t="s">
        <v>20</v>
      </c>
      <c r="C2280" s="48" t="s">
        <v>74</v>
      </c>
      <c r="D2280" s="49" t="s">
        <v>75</v>
      </c>
      <c r="E2280" s="50">
        <v>0</v>
      </c>
      <c r="F2280" s="48" t="s">
        <v>76</v>
      </c>
      <c r="G2280" s="48" t="s">
        <v>1927</v>
      </c>
      <c r="H2280" s="48" t="s">
        <v>258</v>
      </c>
      <c r="I2280" s="48" t="s">
        <v>2837</v>
      </c>
      <c r="J2280" s="51"/>
      <c r="K2280" s="51"/>
      <c r="L2280" s="48" t="s">
        <v>80</v>
      </c>
      <c r="M2280" s="48" t="s">
        <v>81</v>
      </c>
      <c r="N2280" s="48" t="s">
        <v>1195</v>
      </c>
      <c r="O2280" s="48" t="s">
        <v>1196</v>
      </c>
      <c r="P2280" s="48" t="s">
        <v>1204</v>
      </c>
      <c r="Q2280" s="48" t="s">
        <v>981</v>
      </c>
      <c r="R2280" s="48" t="s">
        <v>1246</v>
      </c>
      <c r="S2280" s="48" t="s">
        <v>1247</v>
      </c>
      <c r="T2280" s="48" t="s">
        <v>1258</v>
      </c>
      <c r="U2280" s="48" t="s">
        <v>1259</v>
      </c>
      <c r="V2280" s="52"/>
    </row>
    <row r="2281" spans="1:22" ht="15" thickBot="1">
      <c r="A2281" s="48" t="s">
        <v>1928</v>
      </c>
      <c r="B2281" s="48" t="s">
        <v>20</v>
      </c>
      <c r="C2281" s="48" t="s">
        <v>74</v>
      </c>
      <c r="D2281" s="49" t="s">
        <v>75</v>
      </c>
      <c r="E2281" s="53">
        <v>68789.789999999994</v>
      </c>
      <c r="F2281" s="48" t="s">
        <v>76</v>
      </c>
      <c r="G2281" s="48" t="s">
        <v>1929</v>
      </c>
      <c r="H2281" s="48" t="s">
        <v>258</v>
      </c>
      <c r="I2281" s="48" t="s">
        <v>433</v>
      </c>
      <c r="J2281" s="51"/>
      <c r="K2281" s="51"/>
      <c r="L2281" s="48" t="s">
        <v>80</v>
      </c>
      <c r="M2281" s="48" t="s">
        <v>81</v>
      </c>
      <c r="N2281" s="48" t="s">
        <v>1195</v>
      </c>
      <c r="O2281" s="48" t="s">
        <v>1196</v>
      </c>
      <c r="P2281" s="48" t="s">
        <v>1204</v>
      </c>
      <c r="Q2281" s="48" t="s">
        <v>981</v>
      </c>
      <c r="R2281" s="48" t="s">
        <v>1246</v>
      </c>
      <c r="S2281" s="48" t="s">
        <v>1247</v>
      </c>
      <c r="T2281" s="48" t="s">
        <v>1258</v>
      </c>
      <c r="U2281" s="48" t="s">
        <v>1259</v>
      </c>
      <c r="V2281" s="52"/>
    </row>
    <row r="2282" spans="1:22" ht="15" thickBot="1">
      <c r="A2282" s="48" t="s">
        <v>1264</v>
      </c>
      <c r="B2282" s="48" t="s">
        <v>20</v>
      </c>
      <c r="C2282" s="48" t="s">
        <v>74</v>
      </c>
      <c r="D2282" s="49" t="s">
        <v>75</v>
      </c>
      <c r="E2282" s="53">
        <v>45626.73</v>
      </c>
      <c r="F2282" s="48" t="s">
        <v>76</v>
      </c>
      <c r="G2282" s="48" t="s">
        <v>1261</v>
      </c>
      <c r="H2282" s="48" t="s">
        <v>447</v>
      </c>
      <c r="I2282" s="48" t="s">
        <v>130</v>
      </c>
      <c r="J2282" s="51"/>
      <c r="K2282" s="51"/>
      <c r="L2282" s="48" t="s">
        <v>80</v>
      </c>
      <c r="M2282" s="48" t="s">
        <v>81</v>
      </c>
      <c r="N2282" s="48" t="s">
        <v>1195</v>
      </c>
      <c r="O2282" s="48" t="s">
        <v>1196</v>
      </c>
      <c r="P2282" s="48" t="s">
        <v>1204</v>
      </c>
      <c r="Q2282" s="48" t="s">
        <v>981</v>
      </c>
      <c r="R2282" s="48" t="s">
        <v>1246</v>
      </c>
      <c r="S2282" s="48" t="s">
        <v>1247</v>
      </c>
      <c r="T2282" s="48" t="s">
        <v>1262</v>
      </c>
      <c r="U2282" s="48" t="s">
        <v>1263</v>
      </c>
      <c r="V2282" s="52"/>
    </row>
    <row r="2283" spans="1:22" ht="15" thickBot="1">
      <c r="A2283" s="48" t="s">
        <v>3274</v>
      </c>
      <c r="B2283" s="48" t="s">
        <v>20</v>
      </c>
      <c r="C2283" s="48" t="s">
        <v>74</v>
      </c>
      <c r="D2283" s="49" t="s">
        <v>75</v>
      </c>
      <c r="E2283" s="53">
        <v>55057.05</v>
      </c>
      <c r="F2283" s="48" t="s">
        <v>76</v>
      </c>
      <c r="G2283" s="48" t="s">
        <v>3275</v>
      </c>
      <c r="H2283" s="48" t="s">
        <v>95</v>
      </c>
      <c r="I2283" s="48" t="s">
        <v>1267</v>
      </c>
      <c r="J2283" s="51"/>
      <c r="K2283" s="51"/>
      <c r="L2283" s="48" t="s">
        <v>80</v>
      </c>
      <c r="M2283" s="48" t="s">
        <v>81</v>
      </c>
      <c r="N2283" s="48" t="s">
        <v>1195</v>
      </c>
      <c r="O2283" s="48" t="s">
        <v>1196</v>
      </c>
      <c r="P2283" s="48" t="s">
        <v>1204</v>
      </c>
      <c r="Q2283" s="48" t="s">
        <v>981</v>
      </c>
      <c r="R2283" s="48" t="s">
        <v>1268</v>
      </c>
      <c r="S2283" s="48" t="s">
        <v>1269</v>
      </c>
      <c r="T2283" s="48" t="s">
        <v>1270</v>
      </c>
      <c r="U2283" s="48" t="s">
        <v>1271</v>
      </c>
      <c r="V2283" s="52"/>
    </row>
    <row r="2284" spans="1:22" ht="15" thickBot="1">
      <c r="A2284" s="48" t="s">
        <v>3276</v>
      </c>
      <c r="B2284" s="48" t="s">
        <v>20</v>
      </c>
      <c r="C2284" s="48" t="s">
        <v>74</v>
      </c>
      <c r="D2284" s="49" t="s">
        <v>75</v>
      </c>
      <c r="E2284" s="50">
        <v>0</v>
      </c>
      <c r="F2284" s="48" t="s">
        <v>76</v>
      </c>
      <c r="G2284" s="48" t="s">
        <v>1284</v>
      </c>
      <c r="H2284" s="48" t="s">
        <v>125</v>
      </c>
      <c r="I2284" s="48" t="s">
        <v>1267</v>
      </c>
      <c r="J2284" s="51"/>
      <c r="K2284" s="51"/>
      <c r="L2284" s="48" t="s">
        <v>80</v>
      </c>
      <c r="M2284" s="48" t="s">
        <v>81</v>
      </c>
      <c r="N2284" s="48" t="s">
        <v>1195</v>
      </c>
      <c r="O2284" s="48" t="s">
        <v>1196</v>
      </c>
      <c r="P2284" s="48" t="s">
        <v>1204</v>
      </c>
      <c r="Q2284" s="48" t="s">
        <v>981</v>
      </c>
      <c r="R2284" s="48" t="s">
        <v>1268</v>
      </c>
      <c r="S2284" s="48" t="s">
        <v>1269</v>
      </c>
      <c r="T2284" s="48" t="s">
        <v>1270</v>
      </c>
      <c r="U2284" s="48" t="s">
        <v>1271</v>
      </c>
      <c r="V2284" s="52"/>
    </row>
    <row r="2285" spans="1:22" ht="15" thickBot="1">
      <c r="A2285" s="48" t="s">
        <v>3277</v>
      </c>
      <c r="B2285" s="48" t="s">
        <v>20</v>
      </c>
      <c r="C2285" s="48" t="s">
        <v>74</v>
      </c>
      <c r="D2285" s="49" t="s">
        <v>75</v>
      </c>
      <c r="E2285" s="53">
        <v>70170.06</v>
      </c>
      <c r="F2285" s="48" t="s">
        <v>2436</v>
      </c>
      <c r="G2285" s="48" t="s">
        <v>1291</v>
      </c>
      <c r="H2285" s="48" t="s">
        <v>258</v>
      </c>
      <c r="I2285" s="48" t="s">
        <v>1292</v>
      </c>
      <c r="J2285" s="51"/>
      <c r="K2285" s="51"/>
      <c r="L2285" s="48" t="s">
        <v>80</v>
      </c>
      <c r="M2285" s="48" t="s">
        <v>81</v>
      </c>
      <c r="N2285" s="48" t="s">
        <v>1195</v>
      </c>
      <c r="O2285" s="48" t="s">
        <v>1196</v>
      </c>
      <c r="P2285" s="48" t="s">
        <v>1204</v>
      </c>
      <c r="Q2285" s="48" t="s">
        <v>981</v>
      </c>
      <c r="R2285" s="48" t="s">
        <v>1287</v>
      </c>
      <c r="S2285" s="48" t="s">
        <v>1288</v>
      </c>
      <c r="T2285" s="48" t="s">
        <v>1289</v>
      </c>
      <c r="U2285" s="48" t="s">
        <v>1288</v>
      </c>
      <c r="V2285" s="52"/>
    </row>
    <row r="2286" spans="1:22" ht="15" thickBot="1">
      <c r="A2286" s="48" t="s">
        <v>3277</v>
      </c>
      <c r="B2286" s="48" t="s">
        <v>20</v>
      </c>
      <c r="C2286" s="48" t="s">
        <v>74</v>
      </c>
      <c r="D2286" s="49" t="s">
        <v>75</v>
      </c>
      <c r="E2286" s="53">
        <v>30072.880000000001</v>
      </c>
      <c r="F2286" s="48" t="s">
        <v>76</v>
      </c>
      <c r="G2286" s="48" t="s">
        <v>1291</v>
      </c>
      <c r="H2286" s="48" t="s">
        <v>258</v>
      </c>
      <c r="I2286" s="48" t="s">
        <v>1292</v>
      </c>
      <c r="J2286" s="48" t="s">
        <v>1257</v>
      </c>
      <c r="K2286" s="51"/>
      <c r="L2286" s="48" t="s">
        <v>80</v>
      </c>
      <c r="M2286" s="48" t="s">
        <v>81</v>
      </c>
      <c r="N2286" s="48" t="s">
        <v>1195</v>
      </c>
      <c r="O2286" s="48" t="s">
        <v>1196</v>
      </c>
      <c r="P2286" s="48" t="s">
        <v>1204</v>
      </c>
      <c r="Q2286" s="48" t="s">
        <v>981</v>
      </c>
      <c r="R2286" s="48" t="s">
        <v>1287</v>
      </c>
      <c r="S2286" s="48" t="s">
        <v>1288</v>
      </c>
      <c r="T2286" s="48" t="s">
        <v>1289</v>
      </c>
      <c r="U2286" s="48" t="s">
        <v>1288</v>
      </c>
      <c r="V2286" s="52"/>
    </row>
    <row r="2287" spans="1:22" ht="15" thickBot="1">
      <c r="A2287" s="48" t="s">
        <v>1290</v>
      </c>
      <c r="B2287" s="48" t="s">
        <v>20</v>
      </c>
      <c r="C2287" s="48" t="s">
        <v>74</v>
      </c>
      <c r="D2287" s="49" t="s">
        <v>75</v>
      </c>
      <c r="E2287" s="53">
        <v>66788.88</v>
      </c>
      <c r="F2287" s="48" t="s">
        <v>2436</v>
      </c>
      <c r="G2287" s="48" t="s">
        <v>1291</v>
      </c>
      <c r="H2287" s="48" t="s">
        <v>258</v>
      </c>
      <c r="I2287" s="48" t="s">
        <v>1292</v>
      </c>
      <c r="J2287" s="51"/>
      <c r="K2287" s="51"/>
      <c r="L2287" s="48" t="s">
        <v>80</v>
      </c>
      <c r="M2287" s="48" t="s">
        <v>81</v>
      </c>
      <c r="N2287" s="48" t="s">
        <v>1195</v>
      </c>
      <c r="O2287" s="48" t="s">
        <v>1196</v>
      </c>
      <c r="P2287" s="48" t="s">
        <v>1204</v>
      </c>
      <c r="Q2287" s="48" t="s">
        <v>981</v>
      </c>
      <c r="R2287" s="48" t="s">
        <v>1287</v>
      </c>
      <c r="S2287" s="48" t="s">
        <v>1288</v>
      </c>
      <c r="T2287" s="48" t="s">
        <v>1289</v>
      </c>
      <c r="U2287" s="48" t="s">
        <v>1288</v>
      </c>
      <c r="V2287" s="52"/>
    </row>
    <row r="2288" spans="1:22" ht="15" thickBot="1">
      <c r="A2288" s="48" t="s">
        <v>3278</v>
      </c>
      <c r="B2288" s="48" t="s">
        <v>20</v>
      </c>
      <c r="C2288" s="48" t="s">
        <v>74</v>
      </c>
      <c r="D2288" s="49" t="s">
        <v>75</v>
      </c>
      <c r="E2288" s="53">
        <v>146915.12</v>
      </c>
      <c r="F2288" s="48" t="s">
        <v>76</v>
      </c>
      <c r="G2288" s="48" t="s">
        <v>1294</v>
      </c>
      <c r="H2288" s="48" t="s">
        <v>258</v>
      </c>
      <c r="I2288" s="48" t="s">
        <v>638</v>
      </c>
      <c r="J2288" s="51"/>
      <c r="K2288" s="51"/>
      <c r="L2288" s="48" t="s">
        <v>80</v>
      </c>
      <c r="M2288" s="48" t="s">
        <v>81</v>
      </c>
      <c r="N2288" s="48" t="s">
        <v>1195</v>
      </c>
      <c r="O2288" s="48" t="s">
        <v>1196</v>
      </c>
      <c r="P2288" s="48" t="s">
        <v>1204</v>
      </c>
      <c r="Q2288" s="48" t="s">
        <v>981</v>
      </c>
      <c r="R2288" s="48" t="s">
        <v>1287</v>
      </c>
      <c r="S2288" s="48" t="s">
        <v>1288</v>
      </c>
      <c r="T2288" s="48" t="s">
        <v>1289</v>
      </c>
      <c r="U2288" s="48" t="s">
        <v>1288</v>
      </c>
      <c r="V2288" s="52"/>
    </row>
    <row r="2289" spans="1:22" ht="15" thickBot="1">
      <c r="A2289" s="48" t="s">
        <v>1917</v>
      </c>
      <c r="B2289" s="48" t="s">
        <v>20</v>
      </c>
      <c r="C2289" s="48" t="s">
        <v>74</v>
      </c>
      <c r="D2289" s="49" t="s">
        <v>75</v>
      </c>
      <c r="E2289" s="53">
        <v>45484.62</v>
      </c>
      <c r="F2289" s="48" t="s">
        <v>489</v>
      </c>
      <c r="G2289" s="48" t="s">
        <v>2441</v>
      </c>
      <c r="H2289" s="48" t="s">
        <v>95</v>
      </c>
      <c r="I2289" s="48" t="s">
        <v>130</v>
      </c>
      <c r="J2289" s="51"/>
      <c r="K2289" s="51"/>
      <c r="L2289" s="48" t="s">
        <v>80</v>
      </c>
      <c r="M2289" s="48" t="s">
        <v>81</v>
      </c>
      <c r="N2289" s="48" t="s">
        <v>1195</v>
      </c>
      <c r="O2289" s="48" t="s">
        <v>1196</v>
      </c>
      <c r="P2289" s="48" t="s">
        <v>1204</v>
      </c>
      <c r="Q2289" s="48" t="s">
        <v>981</v>
      </c>
      <c r="R2289" s="48" t="s">
        <v>1300</v>
      </c>
      <c r="S2289" s="48" t="s">
        <v>1301</v>
      </c>
      <c r="T2289" s="48" t="s">
        <v>1302</v>
      </c>
      <c r="U2289" s="48" t="s">
        <v>1301</v>
      </c>
      <c r="V2289" s="52"/>
    </row>
    <row r="2290" spans="1:22" ht="15" thickBot="1">
      <c r="A2290" s="48" t="s">
        <v>1317</v>
      </c>
      <c r="B2290" s="48" t="s">
        <v>20</v>
      </c>
      <c r="C2290" s="48" t="s">
        <v>74</v>
      </c>
      <c r="D2290" s="49" t="s">
        <v>75</v>
      </c>
      <c r="E2290" s="53">
        <v>92396.42</v>
      </c>
      <c r="F2290" s="48" t="s">
        <v>76</v>
      </c>
      <c r="G2290" s="48" t="s">
        <v>3279</v>
      </c>
      <c r="H2290" s="48" t="s">
        <v>113</v>
      </c>
      <c r="I2290" s="48" t="s">
        <v>756</v>
      </c>
      <c r="J2290" s="51"/>
      <c r="K2290" s="51"/>
      <c r="L2290" s="48" t="s">
        <v>80</v>
      </c>
      <c r="M2290" s="48" t="s">
        <v>81</v>
      </c>
      <c r="N2290" s="48" t="s">
        <v>1195</v>
      </c>
      <c r="O2290" s="48" t="s">
        <v>1196</v>
      </c>
      <c r="P2290" s="48" t="s">
        <v>1312</v>
      </c>
      <c r="Q2290" s="48" t="s">
        <v>1178</v>
      </c>
      <c r="R2290" s="48" t="s">
        <v>1313</v>
      </c>
      <c r="S2290" s="48" t="s">
        <v>1314</v>
      </c>
      <c r="T2290" s="48" t="s">
        <v>1315</v>
      </c>
      <c r="U2290" s="48" t="s">
        <v>1316</v>
      </c>
      <c r="V2290" s="52"/>
    </row>
    <row r="2291" spans="1:22" ht="15" thickBot="1">
      <c r="A2291" s="48" t="s">
        <v>1317</v>
      </c>
      <c r="B2291" s="48" t="s">
        <v>20</v>
      </c>
      <c r="C2291" s="48" t="s">
        <v>74</v>
      </c>
      <c r="D2291" s="49" t="s">
        <v>75</v>
      </c>
      <c r="E2291" s="53">
        <v>9239.64</v>
      </c>
      <c r="F2291" s="48" t="s">
        <v>1318</v>
      </c>
      <c r="G2291" s="48" t="s">
        <v>3280</v>
      </c>
      <c r="H2291" s="48" t="s">
        <v>113</v>
      </c>
      <c r="I2291" s="48" t="s">
        <v>3281</v>
      </c>
      <c r="J2291" s="51"/>
      <c r="K2291" s="51"/>
      <c r="L2291" s="48" t="s">
        <v>80</v>
      </c>
      <c r="M2291" s="48" t="s">
        <v>81</v>
      </c>
      <c r="N2291" s="48" t="s">
        <v>1195</v>
      </c>
      <c r="O2291" s="48" t="s">
        <v>1196</v>
      </c>
      <c r="P2291" s="48" t="s">
        <v>1312</v>
      </c>
      <c r="Q2291" s="48" t="s">
        <v>1178</v>
      </c>
      <c r="R2291" s="48" t="s">
        <v>1313</v>
      </c>
      <c r="S2291" s="48" t="s">
        <v>1314</v>
      </c>
      <c r="T2291" s="48" t="s">
        <v>1315</v>
      </c>
      <c r="U2291" s="48" t="s">
        <v>1316</v>
      </c>
      <c r="V2291" s="52"/>
    </row>
    <row r="2292" spans="1:22" ht="15" thickBot="1">
      <c r="A2292" s="48" t="s">
        <v>3282</v>
      </c>
      <c r="B2292" s="48" t="s">
        <v>20</v>
      </c>
      <c r="C2292" s="48" t="s">
        <v>74</v>
      </c>
      <c r="D2292" s="49" t="s">
        <v>75</v>
      </c>
      <c r="E2292" s="53">
        <v>6685.03</v>
      </c>
      <c r="F2292" s="48" t="s">
        <v>76</v>
      </c>
      <c r="G2292" s="48" t="s">
        <v>1321</v>
      </c>
      <c r="H2292" s="48" t="s">
        <v>95</v>
      </c>
      <c r="I2292" s="48" t="s">
        <v>752</v>
      </c>
      <c r="J2292" s="51"/>
      <c r="K2292" s="51"/>
      <c r="L2292" s="48" t="s">
        <v>80</v>
      </c>
      <c r="M2292" s="48" t="s">
        <v>81</v>
      </c>
      <c r="N2292" s="48" t="s">
        <v>1195</v>
      </c>
      <c r="O2292" s="48" t="s">
        <v>1196</v>
      </c>
      <c r="P2292" s="48" t="s">
        <v>1312</v>
      </c>
      <c r="Q2292" s="48" t="s">
        <v>1178</v>
      </c>
      <c r="R2292" s="48" t="s">
        <v>1322</v>
      </c>
      <c r="S2292" s="48" t="s">
        <v>1323</v>
      </c>
      <c r="T2292" s="48" t="s">
        <v>1324</v>
      </c>
      <c r="U2292" s="48" t="s">
        <v>1325</v>
      </c>
      <c r="V2292" s="52"/>
    </row>
    <row r="2293" spans="1:22" ht="15" thickBot="1">
      <c r="A2293" s="48" t="s">
        <v>3283</v>
      </c>
      <c r="B2293" s="48" t="s">
        <v>20</v>
      </c>
      <c r="C2293" s="48" t="s">
        <v>74</v>
      </c>
      <c r="D2293" s="49" t="s">
        <v>75</v>
      </c>
      <c r="E2293" s="50">
        <v>0</v>
      </c>
      <c r="F2293" s="48" t="s">
        <v>76</v>
      </c>
      <c r="G2293" s="48" t="s">
        <v>1321</v>
      </c>
      <c r="H2293" s="48" t="s">
        <v>95</v>
      </c>
      <c r="I2293" s="48" t="s">
        <v>752</v>
      </c>
      <c r="J2293" s="51"/>
      <c r="K2293" s="51"/>
      <c r="L2293" s="48" t="s">
        <v>80</v>
      </c>
      <c r="M2293" s="48" t="s">
        <v>81</v>
      </c>
      <c r="N2293" s="48" t="s">
        <v>1195</v>
      </c>
      <c r="O2293" s="48" t="s">
        <v>1196</v>
      </c>
      <c r="P2293" s="48" t="s">
        <v>1312</v>
      </c>
      <c r="Q2293" s="48" t="s">
        <v>1178</v>
      </c>
      <c r="R2293" s="48" t="s">
        <v>1322</v>
      </c>
      <c r="S2293" s="48" t="s">
        <v>1323</v>
      </c>
      <c r="T2293" s="48" t="s">
        <v>1324</v>
      </c>
      <c r="U2293" s="48" t="s">
        <v>1325</v>
      </c>
      <c r="V2293" s="52"/>
    </row>
    <row r="2294" spans="1:22" ht="15" thickBot="1">
      <c r="A2294" s="48" t="s">
        <v>3282</v>
      </c>
      <c r="B2294" s="48" t="s">
        <v>20</v>
      </c>
      <c r="C2294" s="48" t="s">
        <v>74</v>
      </c>
      <c r="D2294" s="49" t="s">
        <v>75</v>
      </c>
      <c r="E2294" s="53">
        <v>26740.12</v>
      </c>
      <c r="F2294" s="48" t="s">
        <v>76</v>
      </c>
      <c r="G2294" s="48" t="s">
        <v>1321</v>
      </c>
      <c r="H2294" s="48" t="s">
        <v>95</v>
      </c>
      <c r="I2294" s="48" t="s">
        <v>1267</v>
      </c>
      <c r="J2294" s="51"/>
      <c r="K2294" s="51"/>
      <c r="L2294" s="48" t="s">
        <v>80</v>
      </c>
      <c r="M2294" s="48" t="s">
        <v>81</v>
      </c>
      <c r="N2294" s="48" t="s">
        <v>1195</v>
      </c>
      <c r="O2294" s="48" t="s">
        <v>1196</v>
      </c>
      <c r="P2294" s="48" t="s">
        <v>1312</v>
      </c>
      <c r="Q2294" s="48" t="s">
        <v>1178</v>
      </c>
      <c r="R2294" s="48" t="s">
        <v>1322</v>
      </c>
      <c r="S2294" s="48" t="s">
        <v>1323</v>
      </c>
      <c r="T2294" s="48" t="s">
        <v>1324</v>
      </c>
      <c r="U2294" s="48" t="s">
        <v>1325</v>
      </c>
      <c r="V2294" s="52"/>
    </row>
    <row r="2295" spans="1:22" ht="15" thickBot="1">
      <c r="A2295" s="48" t="s">
        <v>2447</v>
      </c>
      <c r="B2295" s="48" t="s">
        <v>20</v>
      </c>
      <c r="C2295" s="48" t="s">
        <v>74</v>
      </c>
      <c r="D2295" s="49" t="s">
        <v>75</v>
      </c>
      <c r="E2295" s="53">
        <v>3770.91</v>
      </c>
      <c r="F2295" s="48" t="s">
        <v>76</v>
      </c>
      <c r="G2295" s="48" t="s">
        <v>1321</v>
      </c>
      <c r="H2295" s="48" t="s">
        <v>95</v>
      </c>
      <c r="I2295" s="48" t="s">
        <v>1267</v>
      </c>
      <c r="J2295" s="51"/>
      <c r="K2295" s="51"/>
      <c r="L2295" s="48" t="s">
        <v>80</v>
      </c>
      <c r="M2295" s="48" t="s">
        <v>81</v>
      </c>
      <c r="N2295" s="48" t="s">
        <v>1195</v>
      </c>
      <c r="O2295" s="48" t="s">
        <v>1196</v>
      </c>
      <c r="P2295" s="48" t="s">
        <v>1312</v>
      </c>
      <c r="Q2295" s="48" t="s">
        <v>1178</v>
      </c>
      <c r="R2295" s="48" t="s">
        <v>1322</v>
      </c>
      <c r="S2295" s="48" t="s">
        <v>1323</v>
      </c>
      <c r="T2295" s="48" t="s">
        <v>1324</v>
      </c>
      <c r="U2295" s="48" t="s">
        <v>1325</v>
      </c>
      <c r="V2295" s="52"/>
    </row>
    <row r="2296" spans="1:22" ht="15" thickBot="1">
      <c r="A2296" s="48" t="s">
        <v>3284</v>
      </c>
      <c r="B2296" s="48" t="s">
        <v>20</v>
      </c>
      <c r="C2296" s="48" t="s">
        <v>74</v>
      </c>
      <c r="D2296" s="49" t="s">
        <v>75</v>
      </c>
      <c r="E2296" s="53">
        <v>86874.01</v>
      </c>
      <c r="F2296" s="48" t="s">
        <v>76</v>
      </c>
      <c r="G2296" s="48" t="s">
        <v>1940</v>
      </c>
      <c r="H2296" s="48" t="s">
        <v>113</v>
      </c>
      <c r="I2296" s="48" t="s">
        <v>756</v>
      </c>
      <c r="J2296" s="51"/>
      <c r="K2296" s="51"/>
      <c r="L2296" s="48" t="s">
        <v>80</v>
      </c>
      <c r="M2296" s="48" t="s">
        <v>81</v>
      </c>
      <c r="N2296" s="48" t="s">
        <v>1195</v>
      </c>
      <c r="O2296" s="48" t="s">
        <v>1196</v>
      </c>
      <c r="P2296" s="48" t="s">
        <v>1312</v>
      </c>
      <c r="Q2296" s="48" t="s">
        <v>1178</v>
      </c>
      <c r="R2296" s="48" t="s">
        <v>1322</v>
      </c>
      <c r="S2296" s="48" t="s">
        <v>1323</v>
      </c>
      <c r="T2296" s="48" t="s">
        <v>1324</v>
      </c>
      <c r="U2296" s="48" t="s">
        <v>1325</v>
      </c>
      <c r="V2296" s="52"/>
    </row>
    <row r="2297" spans="1:22" ht="15" thickBot="1">
      <c r="A2297" s="48" t="s">
        <v>3285</v>
      </c>
      <c r="B2297" s="48" t="s">
        <v>20</v>
      </c>
      <c r="C2297" s="48" t="s">
        <v>74</v>
      </c>
      <c r="D2297" s="49" t="s">
        <v>75</v>
      </c>
      <c r="E2297" s="53">
        <v>46784.18</v>
      </c>
      <c r="F2297" s="48" t="s">
        <v>76</v>
      </c>
      <c r="G2297" s="48" t="s">
        <v>1940</v>
      </c>
      <c r="H2297" s="48" t="s">
        <v>95</v>
      </c>
      <c r="I2297" s="48" t="s">
        <v>96</v>
      </c>
      <c r="J2297" s="51"/>
      <c r="K2297" s="51"/>
      <c r="L2297" s="48" t="s">
        <v>80</v>
      </c>
      <c r="M2297" s="48" t="s">
        <v>81</v>
      </c>
      <c r="N2297" s="48" t="s">
        <v>1195</v>
      </c>
      <c r="O2297" s="48" t="s">
        <v>1196</v>
      </c>
      <c r="P2297" s="48" t="s">
        <v>1312</v>
      </c>
      <c r="Q2297" s="48" t="s">
        <v>1178</v>
      </c>
      <c r="R2297" s="48" t="s">
        <v>1322</v>
      </c>
      <c r="S2297" s="48" t="s">
        <v>1323</v>
      </c>
      <c r="T2297" s="48" t="s">
        <v>1324</v>
      </c>
      <c r="U2297" s="48" t="s">
        <v>1325</v>
      </c>
      <c r="V2297" s="52"/>
    </row>
    <row r="2298" spans="1:22" ht="15" thickBot="1">
      <c r="A2298" s="48" t="s">
        <v>3286</v>
      </c>
      <c r="B2298" s="48" t="s">
        <v>20</v>
      </c>
      <c r="C2298" s="48" t="s">
        <v>74</v>
      </c>
      <c r="D2298" s="49" t="s">
        <v>75</v>
      </c>
      <c r="E2298" s="50">
        <v>0</v>
      </c>
      <c r="F2298" s="48" t="s">
        <v>76</v>
      </c>
      <c r="G2298" s="48" t="s">
        <v>1327</v>
      </c>
      <c r="H2298" s="48" t="s">
        <v>90</v>
      </c>
      <c r="I2298" s="48" t="s">
        <v>759</v>
      </c>
      <c r="J2298" s="51"/>
      <c r="K2298" s="51"/>
      <c r="L2298" s="48" t="s">
        <v>80</v>
      </c>
      <c r="M2298" s="48" t="s">
        <v>81</v>
      </c>
      <c r="N2298" s="48" t="s">
        <v>1195</v>
      </c>
      <c r="O2298" s="48" t="s">
        <v>1196</v>
      </c>
      <c r="P2298" s="48" t="s">
        <v>1312</v>
      </c>
      <c r="Q2298" s="48" t="s">
        <v>1178</v>
      </c>
      <c r="R2298" s="48" t="s">
        <v>1322</v>
      </c>
      <c r="S2298" s="48" t="s">
        <v>1323</v>
      </c>
      <c r="T2298" s="48" t="s">
        <v>1324</v>
      </c>
      <c r="U2298" s="48" t="s">
        <v>1325</v>
      </c>
      <c r="V2298" s="52"/>
    </row>
    <row r="2299" spans="1:22" ht="15" thickBot="1">
      <c r="A2299" s="48" t="s">
        <v>1351</v>
      </c>
      <c r="B2299" s="48" t="s">
        <v>20</v>
      </c>
      <c r="C2299" s="48" t="s">
        <v>74</v>
      </c>
      <c r="D2299" s="49" t="s">
        <v>75</v>
      </c>
      <c r="E2299" s="53">
        <v>21214.959999999999</v>
      </c>
      <c r="F2299" s="48" t="s">
        <v>918</v>
      </c>
      <c r="G2299" s="48" t="s">
        <v>2455</v>
      </c>
      <c r="H2299" s="48" t="s">
        <v>78</v>
      </c>
      <c r="I2299" s="48" t="s">
        <v>790</v>
      </c>
      <c r="J2299" s="51"/>
      <c r="K2299" s="51"/>
      <c r="L2299" s="48" t="s">
        <v>80</v>
      </c>
      <c r="M2299" s="48" t="s">
        <v>81</v>
      </c>
      <c r="N2299" s="48" t="s">
        <v>1195</v>
      </c>
      <c r="O2299" s="48" t="s">
        <v>1196</v>
      </c>
      <c r="P2299" s="48" t="s">
        <v>1335</v>
      </c>
      <c r="Q2299" s="48" t="s">
        <v>1336</v>
      </c>
      <c r="R2299" s="48" t="s">
        <v>1344</v>
      </c>
      <c r="S2299" s="48" t="s">
        <v>1345</v>
      </c>
      <c r="T2299" s="48" t="s">
        <v>1346</v>
      </c>
      <c r="U2299" s="48" t="s">
        <v>1345</v>
      </c>
      <c r="V2299" s="52"/>
    </row>
    <row r="2300" spans="1:22" ht="15" thickBot="1">
      <c r="A2300" s="48" t="s">
        <v>3287</v>
      </c>
      <c r="B2300" s="48" t="s">
        <v>20</v>
      </c>
      <c r="C2300" s="48" t="s">
        <v>74</v>
      </c>
      <c r="D2300" s="49" t="s">
        <v>75</v>
      </c>
      <c r="E2300" s="50">
        <v>0</v>
      </c>
      <c r="F2300" s="48" t="s">
        <v>819</v>
      </c>
      <c r="G2300" s="48" t="s">
        <v>3288</v>
      </c>
      <c r="H2300" s="48" t="s">
        <v>113</v>
      </c>
      <c r="I2300" s="48" t="s">
        <v>821</v>
      </c>
      <c r="J2300" s="51"/>
      <c r="K2300" s="51"/>
      <c r="L2300" s="48" t="s">
        <v>80</v>
      </c>
      <c r="M2300" s="48" t="s">
        <v>81</v>
      </c>
      <c r="N2300" s="48" t="s">
        <v>1195</v>
      </c>
      <c r="O2300" s="48" t="s">
        <v>1196</v>
      </c>
      <c r="P2300" s="48" t="s">
        <v>1335</v>
      </c>
      <c r="Q2300" s="48" t="s">
        <v>1336</v>
      </c>
      <c r="R2300" s="48" t="s">
        <v>1344</v>
      </c>
      <c r="S2300" s="48" t="s">
        <v>1345</v>
      </c>
      <c r="T2300" s="48" t="s">
        <v>1346</v>
      </c>
      <c r="U2300" s="48" t="s">
        <v>1345</v>
      </c>
      <c r="V2300" s="52"/>
    </row>
    <row r="2301" spans="1:22" ht="15" thickBot="1">
      <c r="A2301" s="48" t="s">
        <v>1969</v>
      </c>
      <c r="B2301" s="48" t="s">
        <v>20</v>
      </c>
      <c r="C2301" s="48" t="s">
        <v>74</v>
      </c>
      <c r="D2301" s="49" t="s">
        <v>75</v>
      </c>
      <c r="E2301" s="53">
        <v>19017.96</v>
      </c>
      <c r="F2301" s="48" t="s">
        <v>918</v>
      </c>
      <c r="G2301" s="48" t="s">
        <v>1350</v>
      </c>
      <c r="H2301" s="48" t="s">
        <v>95</v>
      </c>
      <c r="I2301" s="48" t="s">
        <v>1173</v>
      </c>
      <c r="J2301" s="51"/>
      <c r="K2301" s="51"/>
      <c r="L2301" s="48" t="s">
        <v>80</v>
      </c>
      <c r="M2301" s="48" t="s">
        <v>81</v>
      </c>
      <c r="N2301" s="48" t="s">
        <v>1195</v>
      </c>
      <c r="O2301" s="48" t="s">
        <v>1196</v>
      </c>
      <c r="P2301" s="48" t="s">
        <v>1335</v>
      </c>
      <c r="Q2301" s="48" t="s">
        <v>1336</v>
      </c>
      <c r="R2301" s="48" t="s">
        <v>1344</v>
      </c>
      <c r="S2301" s="48" t="s">
        <v>1345</v>
      </c>
      <c r="T2301" s="48" t="s">
        <v>1346</v>
      </c>
      <c r="U2301" s="48" t="s">
        <v>1345</v>
      </c>
      <c r="V2301" s="52"/>
    </row>
    <row r="2302" spans="1:22" ht="15" thickBot="1">
      <c r="A2302" s="48" t="s">
        <v>1968</v>
      </c>
      <c r="B2302" s="48" t="s">
        <v>20</v>
      </c>
      <c r="C2302" s="48" t="s">
        <v>74</v>
      </c>
      <c r="D2302" s="49" t="s">
        <v>75</v>
      </c>
      <c r="E2302" s="53">
        <v>13653.5</v>
      </c>
      <c r="F2302" s="48" t="s">
        <v>918</v>
      </c>
      <c r="G2302" s="48" t="s">
        <v>1352</v>
      </c>
      <c r="H2302" s="48" t="s">
        <v>95</v>
      </c>
      <c r="I2302" s="48" t="s">
        <v>1173</v>
      </c>
      <c r="J2302" s="51"/>
      <c r="K2302" s="51"/>
      <c r="L2302" s="48" t="s">
        <v>80</v>
      </c>
      <c r="M2302" s="48" t="s">
        <v>81</v>
      </c>
      <c r="N2302" s="48" t="s">
        <v>1195</v>
      </c>
      <c r="O2302" s="48" t="s">
        <v>1196</v>
      </c>
      <c r="P2302" s="48" t="s">
        <v>1335</v>
      </c>
      <c r="Q2302" s="48" t="s">
        <v>1336</v>
      </c>
      <c r="R2302" s="48" t="s">
        <v>1344</v>
      </c>
      <c r="S2302" s="48" t="s">
        <v>1345</v>
      </c>
      <c r="T2302" s="48" t="s">
        <v>1346</v>
      </c>
      <c r="U2302" s="48" t="s">
        <v>1345</v>
      </c>
      <c r="V2302" s="52"/>
    </row>
    <row r="2303" spans="1:22" ht="15" thickBot="1">
      <c r="A2303" s="48" t="s">
        <v>3289</v>
      </c>
      <c r="B2303" s="48" t="s">
        <v>20</v>
      </c>
      <c r="C2303" s="48" t="s">
        <v>74</v>
      </c>
      <c r="D2303" s="49" t="s">
        <v>75</v>
      </c>
      <c r="E2303" s="53">
        <v>58813.32</v>
      </c>
      <c r="F2303" s="48" t="s">
        <v>76</v>
      </c>
      <c r="G2303" s="48" t="s">
        <v>1354</v>
      </c>
      <c r="H2303" s="48" t="s">
        <v>95</v>
      </c>
      <c r="I2303" s="48" t="s">
        <v>832</v>
      </c>
      <c r="J2303" s="51"/>
      <c r="K2303" s="51"/>
      <c r="L2303" s="48" t="s">
        <v>80</v>
      </c>
      <c r="M2303" s="48" t="s">
        <v>81</v>
      </c>
      <c r="N2303" s="48" t="s">
        <v>1195</v>
      </c>
      <c r="O2303" s="48" t="s">
        <v>1196</v>
      </c>
      <c r="P2303" s="48" t="s">
        <v>1335</v>
      </c>
      <c r="Q2303" s="48" t="s">
        <v>1336</v>
      </c>
      <c r="R2303" s="48" t="s">
        <v>1344</v>
      </c>
      <c r="S2303" s="48" t="s">
        <v>1345</v>
      </c>
      <c r="T2303" s="48" t="s">
        <v>1346</v>
      </c>
      <c r="U2303" s="48" t="s">
        <v>1345</v>
      </c>
      <c r="V2303" s="52"/>
    </row>
    <row r="2304" spans="1:22" ht="15" thickBot="1">
      <c r="A2304" s="48" t="s">
        <v>3290</v>
      </c>
      <c r="B2304" s="48" t="s">
        <v>20</v>
      </c>
      <c r="C2304" s="48" t="s">
        <v>74</v>
      </c>
      <c r="D2304" s="49" t="s">
        <v>75</v>
      </c>
      <c r="E2304" s="53">
        <v>126653.05</v>
      </c>
      <c r="F2304" s="48" t="s">
        <v>1360</v>
      </c>
      <c r="G2304" s="48" t="s">
        <v>1361</v>
      </c>
      <c r="H2304" s="48" t="s">
        <v>839</v>
      </c>
      <c r="I2304" s="48" t="s">
        <v>854</v>
      </c>
      <c r="J2304" s="51"/>
      <c r="K2304" s="51"/>
      <c r="L2304" s="48" t="s">
        <v>80</v>
      </c>
      <c r="M2304" s="48" t="s">
        <v>81</v>
      </c>
      <c r="N2304" s="48" t="s">
        <v>1195</v>
      </c>
      <c r="O2304" s="48" t="s">
        <v>1196</v>
      </c>
      <c r="P2304" s="48" t="s">
        <v>1335</v>
      </c>
      <c r="Q2304" s="48" t="s">
        <v>1336</v>
      </c>
      <c r="R2304" s="48" t="s">
        <v>1344</v>
      </c>
      <c r="S2304" s="48" t="s">
        <v>1345</v>
      </c>
      <c r="T2304" s="48" t="s">
        <v>1357</v>
      </c>
      <c r="U2304" s="48" t="s">
        <v>1358</v>
      </c>
      <c r="V2304" s="52"/>
    </row>
    <row r="2305" spans="1:22" ht="15" thickBot="1">
      <c r="A2305" s="48" t="s">
        <v>3291</v>
      </c>
      <c r="B2305" s="48" t="s">
        <v>20</v>
      </c>
      <c r="C2305" s="48" t="s">
        <v>74</v>
      </c>
      <c r="D2305" s="49" t="s">
        <v>75</v>
      </c>
      <c r="E2305" s="50">
        <v>0</v>
      </c>
      <c r="F2305" s="48" t="s">
        <v>76</v>
      </c>
      <c r="G2305" s="48" t="s">
        <v>1361</v>
      </c>
      <c r="H2305" s="48" t="s">
        <v>150</v>
      </c>
      <c r="I2305" s="48" t="s">
        <v>698</v>
      </c>
      <c r="J2305" s="51"/>
      <c r="K2305" s="51"/>
      <c r="L2305" s="48" t="s">
        <v>80</v>
      </c>
      <c r="M2305" s="48" t="s">
        <v>81</v>
      </c>
      <c r="N2305" s="48" t="s">
        <v>1195</v>
      </c>
      <c r="O2305" s="48" t="s">
        <v>1196</v>
      </c>
      <c r="P2305" s="48" t="s">
        <v>1335</v>
      </c>
      <c r="Q2305" s="48" t="s">
        <v>1336</v>
      </c>
      <c r="R2305" s="48" t="s">
        <v>1344</v>
      </c>
      <c r="S2305" s="48" t="s">
        <v>1345</v>
      </c>
      <c r="T2305" s="48" t="s">
        <v>1357</v>
      </c>
      <c r="U2305" s="48" t="s">
        <v>1358</v>
      </c>
      <c r="V2305" s="52"/>
    </row>
    <row r="2306" spans="1:22" ht="15" thickBot="1">
      <c r="A2306" s="48" t="s">
        <v>1971</v>
      </c>
      <c r="B2306" s="48" t="s">
        <v>20</v>
      </c>
      <c r="C2306" s="48" t="s">
        <v>74</v>
      </c>
      <c r="D2306" s="49" t="s">
        <v>75</v>
      </c>
      <c r="E2306" s="53">
        <v>7243.81</v>
      </c>
      <c r="F2306" s="48" t="s">
        <v>76</v>
      </c>
      <c r="G2306" s="48" t="s">
        <v>1361</v>
      </c>
      <c r="H2306" s="48" t="s">
        <v>78</v>
      </c>
      <c r="I2306" s="48" t="s">
        <v>854</v>
      </c>
      <c r="J2306" s="51"/>
      <c r="K2306" s="51"/>
      <c r="L2306" s="48" t="s">
        <v>80</v>
      </c>
      <c r="M2306" s="48" t="s">
        <v>81</v>
      </c>
      <c r="N2306" s="48" t="s">
        <v>1195</v>
      </c>
      <c r="O2306" s="48" t="s">
        <v>1196</v>
      </c>
      <c r="P2306" s="48" t="s">
        <v>1335</v>
      </c>
      <c r="Q2306" s="48" t="s">
        <v>1336</v>
      </c>
      <c r="R2306" s="48" t="s">
        <v>1344</v>
      </c>
      <c r="S2306" s="48" t="s">
        <v>1345</v>
      </c>
      <c r="T2306" s="48" t="s">
        <v>1357</v>
      </c>
      <c r="U2306" s="48" t="s">
        <v>1358</v>
      </c>
      <c r="V2306" s="52"/>
    </row>
    <row r="2307" spans="1:22" ht="15" thickBot="1">
      <c r="A2307" s="48" t="s">
        <v>1362</v>
      </c>
      <c r="B2307" s="48" t="s">
        <v>20</v>
      </c>
      <c r="C2307" s="48" t="s">
        <v>74</v>
      </c>
      <c r="D2307" s="49" t="s">
        <v>75</v>
      </c>
      <c r="E2307" s="53">
        <v>57518.64</v>
      </c>
      <c r="F2307" s="48" t="s">
        <v>1360</v>
      </c>
      <c r="G2307" s="48" t="s">
        <v>1361</v>
      </c>
      <c r="H2307" s="48" t="s">
        <v>95</v>
      </c>
      <c r="I2307" s="48" t="s">
        <v>854</v>
      </c>
      <c r="J2307" s="51"/>
      <c r="K2307" s="51"/>
      <c r="L2307" s="48" t="s">
        <v>80</v>
      </c>
      <c r="M2307" s="48" t="s">
        <v>81</v>
      </c>
      <c r="N2307" s="48" t="s">
        <v>1195</v>
      </c>
      <c r="O2307" s="48" t="s">
        <v>1196</v>
      </c>
      <c r="P2307" s="48" t="s">
        <v>1335</v>
      </c>
      <c r="Q2307" s="48" t="s">
        <v>1336</v>
      </c>
      <c r="R2307" s="48" t="s">
        <v>1344</v>
      </c>
      <c r="S2307" s="48" t="s">
        <v>1345</v>
      </c>
      <c r="T2307" s="48" t="s">
        <v>1357</v>
      </c>
      <c r="U2307" s="48" t="s">
        <v>1358</v>
      </c>
      <c r="V2307" s="52"/>
    </row>
    <row r="2308" spans="1:22" ht="15" thickBot="1">
      <c r="A2308" s="48" t="s">
        <v>3292</v>
      </c>
      <c r="B2308" s="48" t="s">
        <v>20</v>
      </c>
      <c r="C2308" s="48" t="s">
        <v>74</v>
      </c>
      <c r="D2308" s="49" t="s">
        <v>75</v>
      </c>
      <c r="E2308" s="53">
        <v>85179.29</v>
      </c>
      <c r="F2308" s="48" t="s">
        <v>1120</v>
      </c>
      <c r="G2308" s="48" t="s">
        <v>1365</v>
      </c>
      <c r="H2308" s="48" t="s">
        <v>95</v>
      </c>
      <c r="I2308" s="48" t="s">
        <v>890</v>
      </c>
      <c r="J2308" s="48" t="s">
        <v>1122</v>
      </c>
      <c r="K2308" s="51"/>
      <c r="L2308" s="48" t="s">
        <v>80</v>
      </c>
      <c r="M2308" s="48" t="s">
        <v>81</v>
      </c>
      <c r="N2308" s="48" t="s">
        <v>1195</v>
      </c>
      <c r="O2308" s="48" t="s">
        <v>1196</v>
      </c>
      <c r="P2308" s="48" t="s">
        <v>1335</v>
      </c>
      <c r="Q2308" s="48" t="s">
        <v>1336</v>
      </c>
      <c r="R2308" s="48" t="s">
        <v>1344</v>
      </c>
      <c r="S2308" s="48" t="s">
        <v>1345</v>
      </c>
      <c r="T2308" s="48" t="s">
        <v>1357</v>
      </c>
      <c r="U2308" s="48" t="s">
        <v>1358</v>
      </c>
      <c r="V2308" s="52"/>
    </row>
    <row r="2309" spans="1:22" ht="15" thickBot="1">
      <c r="A2309" s="48" t="s">
        <v>2429</v>
      </c>
      <c r="B2309" s="48" t="s">
        <v>20</v>
      </c>
      <c r="C2309" s="48" t="s">
        <v>74</v>
      </c>
      <c r="D2309" s="49" t="s">
        <v>75</v>
      </c>
      <c r="E2309" s="53">
        <v>15594.73</v>
      </c>
      <c r="F2309" s="48" t="s">
        <v>1120</v>
      </c>
      <c r="G2309" s="48" t="s">
        <v>1365</v>
      </c>
      <c r="H2309" s="48" t="s">
        <v>95</v>
      </c>
      <c r="I2309" s="48" t="s">
        <v>890</v>
      </c>
      <c r="J2309" s="48" t="s">
        <v>1122</v>
      </c>
      <c r="K2309" s="51"/>
      <c r="L2309" s="48" t="s">
        <v>80</v>
      </c>
      <c r="M2309" s="48" t="s">
        <v>81</v>
      </c>
      <c r="N2309" s="48" t="s">
        <v>1195</v>
      </c>
      <c r="O2309" s="48" t="s">
        <v>1196</v>
      </c>
      <c r="P2309" s="48" t="s">
        <v>1335</v>
      </c>
      <c r="Q2309" s="48" t="s">
        <v>1336</v>
      </c>
      <c r="R2309" s="48" t="s">
        <v>1344</v>
      </c>
      <c r="S2309" s="48" t="s">
        <v>1345</v>
      </c>
      <c r="T2309" s="48" t="s">
        <v>1357</v>
      </c>
      <c r="U2309" s="48" t="s">
        <v>1358</v>
      </c>
      <c r="V2309" s="52"/>
    </row>
    <row r="2310" spans="1:22" ht="15" thickBot="1">
      <c r="A2310" s="48" t="s">
        <v>1971</v>
      </c>
      <c r="B2310" s="48" t="s">
        <v>20</v>
      </c>
      <c r="C2310" s="48" t="s">
        <v>74</v>
      </c>
      <c r="D2310" s="49" t="s">
        <v>75</v>
      </c>
      <c r="E2310" s="53">
        <v>7243.81</v>
      </c>
      <c r="F2310" s="48" t="s">
        <v>3293</v>
      </c>
      <c r="G2310" s="48" t="s">
        <v>3294</v>
      </c>
      <c r="H2310" s="48" t="s">
        <v>78</v>
      </c>
      <c r="I2310" s="48" t="s">
        <v>130</v>
      </c>
      <c r="J2310" s="51"/>
      <c r="K2310" s="51"/>
      <c r="L2310" s="48" t="s">
        <v>80</v>
      </c>
      <c r="M2310" s="48" t="s">
        <v>81</v>
      </c>
      <c r="N2310" s="48" t="s">
        <v>1195</v>
      </c>
      <c r="O2310" s="48" t="s">
        <v>1196</v>
      </c>
      <c r="P2310" s="48" t="s">
        <v>1335</v>
      </c>
      <c r="Q2310" s="48" t="s">
        <v>1336</v>
      </c>
      <c r="R2310" s="48" t="s">
        <v>1344</v>
      </c>
      <c r="S2310" s="48" t="s">
        <v>1345</v>
      </c>
      <c r="T2310" s="48" t="s">
        <v>1357</v>
      </c>
      <c r="U2310" s="48" t="s">
        <v>1358</v>
      </c>
      <c r="V2310" s="52"/>
    </row>
    <row r="2311" spans="1:22" ht="15" thickBot="1">
      <c r="A2311" s="48" t="s">
        <v>3295</v>
      </c>
      <c r="B2311" s="48" t="s">
        <v>20</v>
      </c>
      <c r="C2311" s="48" t="s">
        <v>74</v>
      </c>
      <c r="D2311" s="49" t="s">
        <v>75</v>
      </c>
      <c r="E2311" s="53">
        <v>60283.63</v>
      </c>
      <c r="F2311" s="48" t="s">
        <v>76</v>
      </c>
      <c r="G2311" s="48" t="s">
        <v>1978</v>
      </c>
      <c r="H2311" s="48" t="s">
        <v>95</v>
      </c>
      <c r="I2311" s="48" t="s">
        <v>897</v>
      </c>
      <c r="J2311" s="51"/>
      <c r="K2311" s="51"/>
      <c r="L2311" s="48" t="s">
        <v>80</v>
      </c>
      <c r="M2311" s="48" t="s">
        <v>81</v>
      </c>
      <c r="N2311" s="48" t="s">
        <v>1195</v>
      </c>
      <c r="O2311" s="48" t="s">
        <v>1196</v>
      </c>
      <c r="P2311" s="48" t="s">
        <v>1335</v>
      </c>
      <c r="Q2311" s="48" t="s">
        <v>1336</v>
      </c>
      <c r="R2311" s="48" t="s">
        <v>1979</v>
      </c>
      <c r="S2311" s="48" t="s">
        <v>1980</v>
      </c>
      <c r="T2311" s="48" t="s">
        <v>1981</v>
      </c>
      <c r="U2311" s="48" t="s">
        <v>1980</v>
      </c>
      <c r="V2311" s="52"/>
    </row>
    <row r="2312" spans="1:22" ht="15" thickBot="1">
      <c r="A2312" s="48" t="s">
        <v>2456</v>
      </c>
      <c r="B2312" s="48" t="s">
        <v>20</v>
      </c>
      <c r="C2312" s="48" t="s">
        <v>74</v>
      </c>
      <c r="D2312" s="49" t="s">
        <v>75</v>
      </c>
      <c r="E2312" s="53">
        <v>56464.53</v>
      </c>
      <c r="F2312" s="48" t="s">
        <v>76</v>
      </c>
      <c r="G2312" s="48" t="s">
        <v>1978</v>
      </c>
      <c r="H2312" s="48" t="s">
        <v>95</v>
      </c>
      <c r="I2312" s="48" t="s">
        <v>897</v>
      </c>
      <c r="J2312" s="51"/>
      <c r="K2312" s="51"/>
      <c r="L2312" s="48" t="s">
        <v>80</v>
      </c>
      <c r="M2312" s="48" t="s">
        <v>81</v>
      </c>
      <c r="N2312" s="48" t="s">
        <v>1195</v>
      </c>
      <c r="O2312" s="48" t="s">
        <v>1196</v>
      </c>
      <c r="P2312" s="48" t="s">
        <v>1335</v>
      </c>
      <c r="Q2312" s="48" t="s">
        <v>1336</v>
      </c>
      <c r="R2312" s="48" t="s">
        <v>1979</v>
      </c>
      <c r="S2312" s="48" t="s">
        <v>1980</v>
      </c>
      <c r="T2312" s="48" t="s">
        <v>1981</v>
      </c>
      <c r="U2312" s="48" t="s">
        <v>1980</v>
      </c>
      <c r="V2312" s="52"/>
    </row>
    <row r="2313" spans="1:22" ht="15" thickBot="1">
      <c r="A2313" s="48" t="s">
        <v>3296</v>
      </c>
      <c r="B2313" s="48" t="s">
        <v>20</v>
      </c>
      <c r="C2313" s="48" t="s">
        <v>74</v>
      </c>
      <c r="D2313" s="49" t="s">
        <v>75</v>
      </c>
      <c r="E2313" s="53">
        <v>50714.55</v>
      </c>
      <c r="F2313" s="48" t="s">
        <v>76</v>
      </c>
      <c r="G2313" s="48" t="s">
        <v>3297</v>
      </c>
      <c r="H2313" s="48" t="s">
        <v>95</v>
      </c>
      <c r="I2313" s="48" t="s">
        <v>777</v>
      </c>
      <c r="J2313" s="51"/>
      <c r="K2313" s="51"/>
      <c r="L2313" s="48" t="s">
        <v>80</v>
      </c>
      <c r="M2313" s="48" t="s">
        <v>81</v>
      </c>
      <c r="N2313" s="48" t="s">
        <v>1195</v>
      </c>
      <c r="O2313" s="48" t="s">
        <v>1196</v>
      </c>
      <c r="P2313" s="48" t="s">
        <v>1335</v>
      </c>
      <c r="Q2313" s="48" t="s">
        <v>1336</v>
      </c>
      <c r="R2313" s="48" t="s">
        <v>1979</v>
      </c>
      <c r="S2313" s="48" t="s">
        <v>1980</v>
      </c>
      <c r="T2313" s="48" t="s">
        <v>1981</v>
      </c>
      <c r="U2313" s="48" t="s">
        <v>1980</v>
      </c>
      <c r="V2313" s="52"/>
    </row>
    <row r="2314" spans="1:22" ht="15" thickBot="1">
      <c r="A2314" s="48" t="s">
        <v>3298</v>
      </c>
      <c r="B2314" s="48" t="s">
        <v>20</v>
      </c>
      <c r="C2314" s="48" t="s">
        <v>74</v>
      </c>
      <c r="D2314" s="49" t="s">
        <v>75</v>
      </c>
      <c r="E2314" s="50">
        <v>0</v>
      </c>
      <c r="F2314" s="48" t="s">
        <v>76</v>
      </c>
      <c r="G2314" s="48" t="s">
        <v>89</v>
      </c>
      <c r="H2314" s="48" t="s">
        <v>90</v>
      </c>
      <c r="I2314" s="48" t="s">
        <v>79</v>
      </c>
      <c r="J2314" s="51"/>
      <c r="K2314" s="51"/>
      <c r="L2314" s="48" t="s">
        <v>80</v>
      </c>
      <c r="M2314" s="48" t="s">
        <v>81</v>
      </c>
      <c r="N2314" s="48" t="s">
        <v>82</v>
      </c>
      <c r="O2314" s="48" t="s">
        <v>24</v>
      </c>
      <c r="P2314" s="48" t="s">
        <v>83</v>
      </c>
      <c r="Q2314" s="48" t="s">
        <v>25</v>
      </c>
      <c r="R2314" s="48" t="s">
        <v>91</v>
      </c>
      <c r="S2314" s="48" t="s">
        <v>92</v>
      </c>
      <c r="T2314" s="48" t="s">
        <v>93</v>
      </c>
      <c r="U2314" s="48" t="s">
        <v>92</v>
      </c>
      <c r="V2314" s="52"/>
    </row>
    <row r="2315" spans="1:22" ht="15" thickBot="1">
      <c r="A2315" s="48" t="s">
        <v>3299</v>
      </c>
      <c r="B2315" s="48" t="s">
        <v>20</v>
      </c>
      <c r="C2315" s="48" t="s">
        <v>74</v>
      </c>
      <c r="D2315" s="49" t="s">
        <v>75</v>
      </c>
      <c r="E2315" s="53">
        <v>100569.19</v>
      </c>
      <c r="F2315" s="48" t="s">
        <v>103</v>
      </c>
      <c r="G2315" s="48" t="s">
        <v>1377</v>
      </c>
      <c r="H2315" s="48" t="s">
        <v>113</v>
      </c>
      <c r="I2315" s="48" t="s">
        <v>105</v>
      </c>
      <c r="J2315" s="51"/>
      <c r="K2315" s="51"/>
      <c r="L2315" s="48" t="s">
        <v>80</v>
      </c>
      <c r="M2315" s="48" t="s">
        <v>81</v>
      </c>
      <c r="N2315" s="48" t="s">
        <v>82</v>
      </c>
      <c r="O2315" s="48" t="s">
        <v>24</v>
      </c>
      <c r="P2315" s="48" t="s">
        <v>83</v>
      </c>
      <c r="Q2315" s="48" t="s">
        <v>25</v>
      </c>
      <c r="R2315" s="48" t="s">
        <v>106</v>
      </c>
      <c r="S2315" s="48" t="s">
        <v>107</v>
      </c>
      <c r="T2315" s="48" t="s">
        <v>1378</v>
      </c>
      <c r="U2315" s="48" t="s">
        <v>1379</v>
      </c>
      <c r="V2315" s="52"/>
    </row>
    <row r="2316" spans="1:22" ht="15" thickBot="1">
      <c r="A2316" s="48" t="s">
        <v>3300</v>
      </c>
      <c r="B2316" s="48" t="s">
        <v>20</v>
      </c>
      <c r="C2316" s="48" t="s">
        <v>74</v>
      </c>
      <c r="D2316" s="49" t="s">
        <v>75</v>
      </c>
      <c r="E2316" s="53">
        <v>69910.559999999998</v>
      </c>
      <c r="F2316" s="48" t="s">
        <v>103</v>
      </c>
      <c r="G2316" s="48" t="s">
        <v>112</v>
      </c>
      <c r="H2316" s="48" t="s">
        <v>95</v>
      </c>
      <c r="I2316" s="48" t="s">
        <v>105</v>
      </c>
      <c r="J2316" s="51"/>
      <c r="K2316" s="51"/>
      <c r="L2316" s="48" t="s">
        <v>80</v>
      </c>
      <c r="M2316" s="48" t="s">
        <v>81</v>
      </c>
      <c r="N2316" s="48" t="s">
        <v>82</v>
      </c>
      <c r="O2316" s="48" t="s">
        <v>24</v>
      </c>
      <c r="P2316" s="48" t="s">
        <v>83</v>
      </c>
      <c r="Q2316" s="48" t="s">
        <v>25</v>
      </c>
      <c r="R2316" s="48" t="s">
        <v>106</v>
      </c>
      <c r="S2316" s="48" t="s">
        <v>107</v>
      </c>
      <c r="T2316" s="48" t="s">
        <v>114</v>
      </c>
      <c r="U2316" s="48" t="s">
        <v>115</v>
      </c>
      <c r="V2316" s="52"/>
    </row>
    <row r="2317" spans="1:22" ht="15" thickBot="1">
      <c r="A2317" s="48" t="s">
        <v>3301</v>
      </c>
      <c r="B2317" s="48" t="s">
        <v>20</v>
      </c>
      <c r="C2317" s="48" t="s">
        <v>74</v>
      </c>
      <c r="D2317" s="49" t="s">
        <v>75</v>
      </c>
      <c r="E2317" s="53">
        <v>88888.51</v>
      </c>
      <c r="F2317" s="48" t="s">
        <v>103</v>
      </c>
      <c r="G2317" s="48" t="s">
        <v>112</v>
      </c>
      <c r="H2317" s="48" t="s">
        <v>113</v>
      </c>
      <c r="I2317" s="48" t="s">
        <v>105</v>
      </c>
      <c r="J2317" s="51"/>
      <c r="K2317" s="51"/>
      <c r="L2317" s="48" t="s">
        <v>80</v>
      </c>
      <c r="M2317" s="48" t="s">
        <v>81</v>
      </c>
      <c r="N2317" s="48" t="s">
        <v>82</v>
      </c>
      <c r="O2317" s="48" t="s">
        <v>24</v>
      </c>
      <c r="P2317" s="48" t="s">
        <v>83</v>
      </c>
      <c r="Q2317" s="48" t="s">
        <v>25</v>
      </c>
      <c r="R2317" s="48" t="s">
        <v>106</v>
      </c>
      <c r="S2317" s="48" t="s">
        <v>107</v>
      </c>
      <c r="T2317" s="48" t="s">
        <v>114</v>
      </c>
      <c r="U2317" s="48" t="s">
        <v>115</v>
      </c>
      <c r="V2317" s="52"/>
    </row>
    <row r="2318" spans="1:22" ht="15" thickBot="1">
      <c r="A2318" s="48" t="s">
        <v>3302</v>
      </c>
      <c r="B2318" s="48" t="s">
        <v>20</v>
      </c>
      <c r="C2318" s="48" t="s">
        <v>74</v>
      </c>
      <c r="D2318" s="49" t="s">
        <v>75</v>
      </c>
      <c r="E2318" s="53">
        <v>163914.13</v>
      </c>
      <c r="F2318" s="48" t="s">
        <v>76</v>
      </c>
      <c r="G2318" s="48" t="s">
        <v>1381</v>
      </c>
      <c r="H2318" s="48" t="s">
        <v>113</v>
      </c>
      <c r="I2318" s="48" t="s">
        <v>96</v>
      </c>
      <c r="J2318" s="51"/>
      <c r="K2318" s="51"/>
      <c r="L2318" s="48" t="s">
        <v>80</v>
      </c>
      <c r="M2318" s="48" t="s">
        <v>81</v>
      </c>
      <c r="N2318" s="48" t="s">
        <v>82</v>
      </c>
      <c r="O2318" s="48" t="s">
        <v>24</v>
      </c>
      <c r="P2318" s="48" t="s">
        <v>83</v>
      </c>
      <c r="Q2318" s="48" t="s">
        <v>25</v>
      </c>
      <c r="R2318" s="48" t="s">
        <v>106</v>
      </c>
      <c r="S2318" s="48" t="s">
        <v>107</v>
      </c>
      <c r="T2318" s="48" t="s">
        <v>120</v>
      </c>
      <c r="U2318" s="48" t="s">
        <v>121</v>
      </c>
      <c r="V2318" s="52"/>
    </row>
    <row r="2319" spans="1:22" ht="15" thickBot="1">
      <c r="A2319" s="48" t="s">
        <v>3303</v>
      </c>
      <c r="B2319" s="48" t="s">
        <v>20</v>
      </c>
      <c r="C2319" s="48" t="s">
        <v>74</v>
      </c>
      <c r="D2319" s="49" t="s">
        <v>75</v>
      </c>
      <c r="E2319" s="53">
        <v>113446.77</v>
      </c>
      <c r="F2319" s="48" t="s">
        <v>123</v>
      </c>
      <c r="G2319" s="48" t="s">
        <v>124</v>
      </c>
      <c r="H2319" s="48" t="s">
        <v>113</v>
      </c>
      <c r="I2319" s="48" t="s">
        <v>105</v>
      </c>
      <c r="J2319" s="48" t="s">
        <v>1992</v>
      </c>
      <c r="K2319" s="51"/>
      <c r="L2319" s="48" t="s">
        <v>80</v>
      </c>
      <c r="M2319" s="48" t="s">
        <v>81</v>
      </c>
      <c r="N2319" s="48" t="s">
        <v>82</v>
      </c>
      <c r="O2319" s="48" t="s">
        <v>24</v>
      </c>
      <c r="P2319" s="48" t="s">
        <v>83</v>
      </c>
      <c r="Q2319" s="48" t="s">
        <v>25</v>
      </c>
      <c r="R2319" s="48" t="s">
        <v>106</v>
      </c>
      <c r="S2319" s="48" t="s">
        <v>107</v>
      </c>
      <c r="T2319" s="48" t="s">
        <v>120</v>
      </c>
      <c r="U2319" s="48" t="s">
        <v>121</v>
      </c>
      <c r="V2319" s="52"/>
    </row>
    <row r="2320" spans="1:22" ht="15" thickBot="1">
      <c r="A2320" s="48" t="s">
        <v>1988</v>
      </c>
      <c r="B2320" s="48" t="s">
        <v>20</v>
      </c>
      <c r="C2320" s="48" t="s">
        <v>74</v>
      </c>
      <c r="D2320" s="49" t="s">
        <v>75</v>
      </c>
      <c r="E2320" s="53">
        <v>29532.15</v>
      </c>
      <c r="F2320" s="48" t="s">
        <v>123</v>
      </c>
      <c r="G2320" s="48" t="s">
        <v>124</v>
      </c>
      <c r="H2320" s="48" t="s">
        <v>95</v>
      </c>
      <c r="I2320" s="48" t="s">
        <v>105</v>
      </c>
      <c r="J2320" s="48" t="s">
        <v>1992</v>
      </c>
      <c r="K2320" s="51"/>
      <c r="L2320" s="48" t="s">
        <v>80</v>
      </c>
      <c r="M2320" s="48" t="s">
        <v>81</v>
      </c>
      <c r="N2320" s="48" t="s">
        <v>82</v>
      </c>
      <c r="O2320" s="48" t="s">
        <v>24</v>
      </c>
      <c r="P2320" s="48" t="s">
        <v>83</v>
      </c>
      <c r="Q2320" s="48" t="s">
        <v>25</v>
      </c>
      <c r="R2320" s="48" t="s">
        <v>106</v>
      </c>
      <c r="S2320" s="48" t="s">
        <v>107</v>
      </c>
      <c r="T2320" s="48" t="s">
        <v>120</v>
      </c>
      <c r="U2320" s="48" t="s">
        <v>121</v>
      </c>
      <c r="V2320" s="52"/>
    </row>
    <row r="2321" spans="1:22" ht="15" thickBot="1">
      <c r="A2321" s="48" t="s">
        <v>3304</v>
      </c>
      <c r="B2321" s="48" t="s">
        <v>20</v>
      </c>
      <c r="C2321" s="48" t="s">
        <v>74</v>
      </c>
      <c r="D2321" s="49" t="s">
        <v>75</v>
      </c>
      <c r="E2321" s="50">
        <v>0</v>
      </c>
      <c r="F2321" s="48" t="s">
        <v>76</v>
      </c>
      <c r="G2321" s="48" t="s">
        <v>129</v>
      </c>
      <c r="H2321" s="48" t="s">
        <v>125</v>
      </c>
      <c r="I2321" s="48" t="s">
        <v>79</v>
      </c>
      <c r="J2321" s="51"/>
      <c r="K2321" s="51"/>
      <c r="L2321" s="48" t="s">
        <v>80</v>
      </c>
      <c r="M2321" s="48" t="s">
        <v>81</v>
      </c>
      <c r="N2321" s="48" t="s">
        <v>82</v>
      </c>
      <c r="O2321" s="48" t="s">
        <v>24</v>
      </c>
      <c r="P2321" s="48" t="s">
        <v>131</v>
      </c>
      <c r="Q2321" s="48" t="s">
        <v>31</v>
      </c>
      <c r="R2321" s="48" t="s">
        <v>132</v>
      </c>
      <c r="S2321" s="48" t="s">
        <v>133</v>
      </c>
      <c r="T2321" s="48" t="s">
        <v>134</v>
      </c>
      <c r="U2321" s="48" t="s">
        <v>133</v>
      </c>
      <c r="V2321" s="52"/>
    </row>
    <row r="2322" spans="1:22" ht="15" thickBot="1">
      <c r="A2322" s="48" t="s">
        <v>3305</v>
      </c>
      <c r="B2322" s="48" t="s">
        <v>20</v>
      </c>
      <c r="C2322" s="48" t="s">
        <v>74</v>
      </c>
      <c r="D2322" s="49" t="s">
        <v>75</v>
      </c>
      <c r="E2322" s="50">
        <v>0</v>
      </c>
      <c r="F2322" s="48" t="s">
        <v>76</v>
      </c>
      <c r="G2322" s="48" t="s">
        <v>129</v>
      </c>
      <c r="H2322" s="48" t="s">
        <v>78</v>
      </c>
      <c r="I2322" s="48" t="s">
        <v>96</v>
      </c>
      <c r="J2322" s="51"/>
      <c r="K2322" s="51"/>
      <c r="L2322" s="48" t="s">
        <v>80</v>
      </c>
      <c r="M2322" s="48" t="s">
        <v>81</v>
      </c>
      <c r="N2322" s="48" t="s">
        <v>82</v>
      </c>
      <c r="O2322" s="48" t="s">
        <v>24</v>
      </c>
      <c r="P2322" s="48" t="s">
        <v>131</v>
      </c>
      <c r="Q2322" s="48" t="s">
        <v>31</v>
      </c>
      <c r="R2322" s="48" t="s">
        <v>132</v>
      </c>
      <c r="S2322" s="48" t="s">
        <v>133</v>
      </c>
      <c r="T2322" s="48" t="s">
        <v>134</v>
      </c>
      <c r="U2322" s="48" t="s">
        <v>133</v>
      </c>
      <c r="V2322" s="52"/>
    </row>
    <row r="2323" spans="1:22" ht="15" thickBot="1">
      <c r="A2323" s="48" t="s">
        <v>3306</v>
      </c>
      <c r="B2323" s="48" t="s">
        <v>20</v>
      </c>
      <c r="C2323" s="48" t="s">
        <v>74</v>
      </c>
      <c r="D2323" s="49" t="s">
        <v>75</v>
      </c>
      <c r="E2323" s="53">
        <v>133581.46</v>
      </c>
      <c r="F2323" s="48" t="s">
        <v>76</v>
      </c>
      <c r="G2323" s="48" t="s">
        <v>129</v>
      </c>
      <c r="H2323" s="48" t="s">
        <v>78</v>
      </c>
      <c r="I2323" s="48" t="s">
        <v>96</v>
      </c>
      <c r="J2323" s="51"/>
      <c r="K2323" s="51"/>
      <c r="L2323" s="48" t="s">
        <v>80</v>
      </c>
      <c r="M2323" s="48" t="s">
        <v>81</v>
      </c>
      <c r="N2323" s="48" t="s">
        <v>82</v>
      </c>
      <c r="O2323" s="48" t="s">
        <v>24</v>
      </c>
      <c r="P2323" s="48" t="s">
        <v>131</v>
      </c>
      <c r="Q2323" s="48" t="s">
        <v>31</v>
      </c>
      <c r="R2323" s="48" t="s">
        <v>132</v>
      </c>
      <c r="S2323" s="48" t="s">
        <v>133</v>
      </c>
      <c r="T2323" s="48" t="s">
        <v>134</v>
      </c>
      <c r="U2323" s="48" t="s">
        <v>133</v>
      </c>
      <c r="V2323" s="52"/>
    </row>
    <row r="2324" spans="1:22" ht="15" thickBot="1">
      <c r="A2324" s="48" t="s">
        <v>3307</v>
      </c>
      <c r="B2324" s="48" t="s">
        <v>20</v>
      </c>
      <c r="C2324" s="48" t="s">
        <v>74</v>
      </c>
      <c r="D2324" s="49" t="s">
        <v>75</v>
      </c>
      <c r="E2324" s="53">
        <v>84655.73</v>
      </c>
      <c r="F2324" s="48" t="s">
        <v>76</v>
      </c>
      <c r="G2324" s="48" t="s">
        <v>129</v>
      </c>
      <c r="H2324" s="48" t="s">
        <v>186</v>
      </c>
      <c r="I2324" s="48" t="s">
        <v>96</v>
      </c>
      <c r="J2324" s="51"/>
      <c r="K2324" s="51"/>
      <c r="L2324" s="48" t="s">
        <v>80</v>
      </c>
      <c r="M2324" s="48" t="s">
        <v>81</v>
      </c>
      <c r="N2324" s="48" t="s">
        <v>82</v>
      </c>
      <c r="O2324" s="48" t="s">
        <v>24</v>
      </c>
      <c r="P2324" s="48" t="s">
        <v>131</v>
      </c>
      <c r="Q2324" s="48" t="s">
        <v>31</v>
      </c>
      <c r="R2324" s="48" t="s">
        <v>132</v>
      </c>
      <c r="S2324" s="48" t="s">
        <v>133</v>
      </c>
      <c r="T2324" s="48" t="s">
        <v>134</v>
      </c>
      <c r="U2324" s="48" t="s">
        <v>133</v>
      </c>
      <c r="V2324" s="52"/>
    </row>
    <row r="2325" spans="1:22" ht="15" thickBot="1">
      <c r="A2325" s="48" t="s">
        <v>3308</v>
      </c>
      <c r="B2325" s="48" t="s">
        <v>20</v>
      </c>
      <c r="C2325" s="48" t="s">
        <v>74</v>
      </c>
      <c r="D2325" s="49" t="s">
        <v>75</v>
      </c>
      <c r="E2325" s="50">
        <v>0</v>
      </c>
      <c r="F2325" s="48" t="s">
        <v>76</v>
      </c>
      <c r="G2325" s="48" t="s">
        <v>129</v>
      </c>
      <c r="H2325" s="48" t="s">
        <v>78</v>
      </c>
      <c r="I2325" s="48" t="s">
        <v>96</v>
      </c>
      <c r="J2325" s="51"/>
      <c r="K2325" s="51"/>
      <c r="L2325" s="48" t="s">
        <v>80</v>
      </c>
      <c r="M2325" s="48" t="s">
        <v>81</v>
      </c>
      <c r="N2325" s="48" t="s">
        <v>82</v>
      </c>
      <c r="O2325" s="48" t="s">
        <v>24</v>
      </c>
      <c r="P2325" s="48" t="s">
        <v>131</v>
      </c>
      <c r="Q2325" s="48" t="s">
        <v>31</v>
      </c>
      <c r="R2325" s="48" t="s">
        <v>132</v>
      </c>
      <c r="S2325" s="48" t="s">
        <v>133</v>
      </c>
      <c r="T2325" s="48" t="s">
        <v>134</v>
      </c>
      <c r="U2325" s="48" t="s">
        <v>133</v>
      </c>
      <c r="V2325" s="52"/>
    </row>
    <row r="2326" spans="1:22" ht="15" thickBot="1">
      <c r="A2326" s="48" t="s">
        <v>3309</v>
      </c>
      <c r="B2326" s="48" t="s">
        <v>20</v>
      </c>
      <c r="C2326" s="48" t="s">
        <v>74</v>
      </c>
      <c r="D2326" s="49" t="s">
        <v>75</v>
      </c>
      <c r="E2326" s="50">
        <v>0</v>
      </c>
      <c r="F2326" s="48" t="s">
        <v>76</v>
      </c>
      <c r="G2326" s="48" t="s">
        <v>129</v>
      </c>
      <c r="H2326" s="48" t="s">
        <v>78</v>
      </c>
      <c r="I2326" s="48" t="s">
        <v>96</v>
      </c>
      <c r="J2326" s="51"/>
      <c r="K2326" s="51"/>
      <c r="L2326" s="48" t="s">
        <v>80</v>
      </c>
      <c r="M2326" s="48" t="s">
        <v>81</v>
      </c>
      <c r="N2326" s="48" t="s">
        <v>82</v>
      </c>
      <c r="O2326" s="48" t="s">
        <v>24</v>
      </c>
      <c r="P2326" s="48" t="s">
        <v>131</v>
      </c>
      <c r="Q2326" s="48" t="s">
        <v>31</v>
      </c>
      <c r="R2326" s="48" t="s">
        <v>132</v>
      </c>
      <c r="S2326" s="48" t="s">
        <v>133</v>
      </c>
      <c r="T2326" s="48" t="s">
        <v>134</v>
      </c>
      <c r="U2326" s="48" t="s">
        <v>133</v>
      </c>
      <c r="V2326" s="52"/>
    </row>
    <row r="2327" spans="1:22" ht="15" thickBot="1">
      <c r="A2327" s="48" t="s">
        <v>161</v>
      </c>
      <c r="B2327" s="48" t="s">
        <v>20</v>
      </c>
      <c r="C2327" s="48" t="s">
        <v>74</v>
      </c>
      <c r="D2327" s="49" t="s">
        <v>75</v>
      </c>
      <c r="E2327" s="53">
        <v>14671.72</v>
      </c>
      <c r="F2327" s="48" t="s">
        <v>1399</v>
      </c>
      <c r="G2327" s="48" t="s">
        <v>1400</v>
      </c>
      <c r="H2327" s="48" t="s">
        <v>95</v>
      </c>
      <c r="I2327" s="48" t="s">
        <v>105</v>
      </c>
      <c r="J2327" s="51"/>
      <c r="K2327" s="51"/>
      <c r="L2327" s="48" t="s">
        <v>80</v>
      </c>
      <c r="M2327" s="48" t="s">
        <v>81</v>
      </c>
      <c r="N2327" s="48" t="s">
        <v>82</v>
      </c>
      <c r="O2327" s="48" t="s">
        <v>24</v>
      </c>
      <c r="P2327" s="48" t="s">
        <v>131</v>
      </c>
      <c r="Q2327" s="48" t="s">
        <v>31</v>
      </c>
      <c r="R2327" s="48" t="s">
        <v>138</v>
      </c>
      <c r="S2327" s="48" t="s">
        <v>139</v>
      </c>
      <c r="T2327" s="48" t="s">
        <v>1401</v>
      </c>
      <c r="U2327" s="48" t="s">
        <v>1402</v>
      </c>
      <c r="V2327" s="52"/>
    </row>
    <row r="2328" spans="1:22" ht="15" thickBot="1">
      <c r="A2328" s="48" t="s">
        <v>1997</v>
      </c>
      <c r="B2328" s="48" t="s">
        <v>20</v>
      </c>
      <c r="C2328" s="48" t="s">
        <v>74</v>
      </c>
      <c r="D2328" s="49" t="s">
        <v>75</v>
      </c>
      <c r="E2328" s="53">
        <v>831.99</v>
      </c>
      <c r="F2328" s="48" t="s">
        <v>136</v>
      </c>
      <c r="G2328" s="48" t="s">
        <v>137</v>
      </c>
      <c r="H2328" s="48" t="s">
        <v>95</v>
      </c>
      <c r="I2328" s="48" t="s">
        <v>105</v>
      </c>
      <c r="J2328" s="51"/>
      <c r="K2328" s="51"/>
      <c r="L2328" s="48" t="s">
        <v>80</v>
      </c>
      <c r="M2328" s="48" t="s">
        <v>81</v>
      </c>
      <c r="N2328" s="48" t="s">
        <v>82</v>
      </c>
      <c r="O2328" s="48" t="s">
        <v>24</v>
      </c>
      <c r="P2328" s="48" t="s">
        <v>131</v>
      </c>
      <c r="Q2328" s="48" t="s">
        <v>31</v>
      </c>
      <c r="R2328" s="48" t="s">
        <v>138</v>
      </c>
      <c r="S2328" s="48" t="s">
        <v>139</v>
      </c>
      <c r="T2328" s="48" t="s">
        <v>140</v>
      </c>
      <c r="U2328" s="48" t="s">
        <v>141</v>
      </c>
      <c r="V2328" s="52"/>
    </row>
    <row r="2329" spans="1:22" ht="15" thickBot="1">
      <c r="A2329" s="48" t="s">
        <v>3310</v>
      </c>
      <c r="B2329" s="48" t="s">
        <v>20</v>
      </c>
      <c r="C2329" s="48" t="s">
        <v>74</v>
      </c>
      <c r="D2329" s="49" t="s">
        <v>75</v>
      </c>
      <c r="E2329" s="50">
        <v>0</v>
      </c>
      <c r="F2329" s="48" t="s">
        <v>136</v>
      </c>
      <c r="G2329" s="48" t="s">
        <v>137</v>
      </c>
      <c r="H2329" s="48" t="s">
        <v>125</v>
      </c>
      <c r="I2329" s="48" t="s">
        <v>105</v>
      </c>
      <c r="J2329" s="51"/>
      <c r="K2329" s="51"/>
      <c r="L2329" s="48" t="s">
        <v>80</v>
      </c>
      <c r="M2329" s="48" t="s">
        <v>81</v>
      </c>
      <c r="N2329" s="48" t="s">
        <v>82</v>
      </c>
      <c r="O2329" s="48" t="s">
        <v>24</v>
      </c>
      <c r="P2329" s="48" t="s">
        <v>131</v>
      </c>
      <c r="Q2329" s="48" t="s">
        <v>31</v>
      </c>
      <c r="R2329" s="48" t="s">
        <v>138</v>
      </c>
      <c r="S2329" s="48" t="s">
        <v>139</v>
      </c>
      <c r="T2329" s="48" t="s">
        <v>140</v>
      </c>
      <c r="U2329" s="48" t="s">
        <v>141</v>
      </c>
      <c r="V2329" s="52"/>
    </row>
    <row r="2330" spans="1:22" ht="15" thickBot="1">
      <c r="A2330" s="48" t="s">
        <v>152</v>
      </c>
      <c r="B2330" s="48" t="s">
        <v>20</v>
      </c>
      <c r="C2330" s="48" t="s">
        <v>74</v>
      </c>
      <c r="D2330" s="49" t="s">
        <v>75</v>
      </c>
      <c r="E2330" s="53">
        <v>41464.79</v>
      </c>
      <c r="F2330" s="48" t="s">
        <v>144</v>
      </c>
      <c r="G2330" s="48" t="s">
        <v>145</v>
      </c>
      <c r="H2330" s="48" t="s">
        <v>113</v>
      </c>
      <c r="I2330" s="48" t="s">
        <v>105</v>
      </c>
      <c r="J2330" s="48" t="s">
        <v>146</v>
      </c>
      <c r="K2330" s="51"/>
      <c r="L2330" s="48" t="s">
        <v>80</v>
      </c>
      <c r="M2330" s="48" t="s">
        <v>81</v>
      </c>
      <c r="N2330" s="48" t="s">
        <v>82</v>
      </c>
      <c r="O2330" s="48" t="s">
        <v>24</v>
      </c>
      <c r="P2330" s="48" t="s">
        <v>131</v>
      </c>
      <c r="Q2330" s="48" t="s">
        <v>31</v>
      </c>
      <c r="R2330" s="48" t="s">
        <v>138</v>
      </c>
      <c r="S2330" s="48" t="s">
        <v>139</v>
      </c>
      <c r="T2330" s="48" t="s">
        <v>147</v>
      </c>
      <c r="U2330" s="48" t="s">
        <v>148</v>
      </c>
      <c r="V2330" s="52"/>
    </row>
    <row r="2331" spans="1:22" ht="15" thickBot="1">
      <c r="A2331" s="48" t="s">
        <v>3311</v>
      </c>
      <c r="B2331" s="48" t="s">
        <v>20</v>
      </c>
      <c r="C2331" s="48" t="s">
        <v>74</v>
      </c>
      <c r="D2331" s="49" t="s">
        <v>75</v>
      </c>
      <c r="E2331" s="50">
        <v>0</v>
      </c>
      <c r="F2331" s="48" t="s">
        <v>144</v>
      </c>
      <c r="G2331" s="48" t="s">
        <v>145</v>
      </c>
      <c r="H2331" s="48" t="s">
        <v>125</v>
      </c>
      <c r="I2331" s="48" t="s">
        <v>105</v>
      </c>
      <c r="J2331" s="51"/>
      <c r="K2331" s="51"/>
      <c r="L2331" s="48" t="s">
        <v>80</v>
      </c>
      <c r="M2331" s="48" t="s">
        <v>81</v>
      </c>
      <c r="N2331" s="48" t="s">
        <v>82</v>
      </c>
      <c r="O2331" s="48" t="s">
        <v>24</v>
      </c>
      <c r="P2331" s="48" t="s">
        <v>131</v>
      </c>
      <c r="Q2331" s="48" t="s">
        <v>31</v>
      </c>
      <c r="R2331" s="48" t="s">
        <v>138</v>
      </c>
      <c r="S2331" s="48" t="s">
        <v>139</v>
      </c>
      <c r="T2331" s="48" t="s">
        <v>147</v>
      </c>
      <c r="U2331" s="48" t="s">
        <v>148</v>
      </c>
      <c r="V2331" s="52"/>
    </row>
    <row r="2332" spans="1:22" ht="15" thickBot="1">
      <c r="A2332" s="48" t="s">
        <v>3312</v>
      </c>
      <c r="B2332" s="48" t="s">
        <v>20</v>
      </c>
      <c r="C2332" s="48" t="s">
        <v>74</v>
      </c>
      <c r="D2332" s="49" t="s">
        <v>75</v>
      </c>
      <c r="E2332" s="50">
        <v>0</v>
      </c>
      <c r="F2332" s="48" t="s">
        <v>144</v>
      </c>
      <c r="G2332" s="48" t="s">
        <v>145</v>
      </c>
      <c r="H2332" s="48" t="s">
        <v>125</v>
      </c>
      <c r="I2332" s="48" t="s">
        <v>105</v>
      </c>
      <c r="J2332" s="48" t="s">
        <v>146</v>
      </c>
      <c r="K2332" s="51"/>
      <c r="L2332" s="48" t="s">
        <v>80</v>
      </c>
      <c r="M2332" s="48" t="s">
        <v>81</v>
      </c>
      <c r="N2332" s="48" t="s">
        <v>82</v>
      </c>
      <c r="O2332" s="48" t="s">
        <v>24</v>
      </c>
      <c r="P2332" s="48" t="s">
        <v>131</v>
      </c>
      <c r="Q2332" s="48" t="s">
        <v>31</v>
      </c>
      <c r="R2332" s="48" t="s">
        <v>138</v>
      </c>
      <c r="S2332" s="48" t="s">
        <v>139</v>
      </c>
      <c r="T2332" s="48" t="s">
        <v>147</v>
      </c>
      <c r="U2332" s="48" t="s">
        <v>148</v>
      </c>
      <c r="V2332" s="52"/>
    </row>
    <row r="2333" spans="1:22" ht="15" thickBot="1">
      <c r="A2333" s="48" t="s">
        <v>3313</v>
      </c>
      <c r="B2333" s="48" t="s">
        <v>20</v>
      </c>
      <c r="C2333" s="48" t="s">
        <v>74</v>
      </c>
      <c r="D2333" s="49" t="s">
        <v>75</v>
      </c>
      <c r="E2333" s="53">
        <v>40612.800000000003</v>
      </c>
      <c r="F2333" s="48" t="s">
        <v>144</v>
      </c>
      <c r="G2333" s="48" t="s">
        <v>145</v>
      </c>
      <c r="H2333" s="48" t="s">
        <v>95</v>
      </c>
      <c r="I2333" s="48" t="s">
        <v>105</v>
      </c>
      <c r="J2333" s="48" t="s">
        <v>146</v>
      </c>
      <c r="K2333" s="51"/>
      <c r="L2333" s="48" t="s">
        <v>80</v>
      </c>
      <c r="M2333" s="48" t="s">
        <v>81</v>
      </c>
      <c r="N2333" s="48" t="s">
        <v>82</v>
      </c>
      <c r="O2333" s="48" t="s">
        <v>24</v>
      </c>
      <c r="P2333" s="48" t="s">
        <v>131</v>
      </c>
      <c r="Q2333" s="48" t="s">
        <v>31</v>
      </c>
      <c r="R2333" s="48" t="s">
        <v>138</v>
      </c>
      <c r="S2333" s="48" t="s">
        <v>139</v>
      </c>
      <c r="T2333" s="48" t="s">
        <v>147</v>
      </c>
      <c r="U2333" s="48" t="s">
        <v>148</v>
      </c>
      <c r="V2333" s="52"/>
    </row>
    <row r="2334" spans="1:22" ht="15" thickBot="1">
      <c r="A2334" s="48" t="s">
        <v>1406</v>
      </c>
      <c r="B2334" s="48" t="s">
        <v>20</v>
      </c>
      <c r="C2334" s="48" t="s">
        <v>74</v>
      </c>
      <c r="D2334" s="49" t="s">
        <v>75</v>
      </c>
      <c r="E2334" s="53">
        <v>25587.26</v>
      </c>
      <c r="F2334" s="48" t="s">
        <v>153</v>
      </c>
      <c r="G2334" s="48" t="s">
        <v>1999</v>
      </c>
      <c r="H2334" s="48" t="s">
        <v>95</v>
      </c>
      <c r="I2334" s="48" t="s">
        <v>105</v>
      </c>
      <c r="J2334" s="51"/>
      <c r="K2334" s="51"/>
      <c r="L2334" s="48" t="s">
        <v>80</v>
      </c>
      <c r="M2334" s="48" t="s">
        <v>81</v>
      </c>
      <c r="N2334" s="48" t="s">
        <v>82</v>
      </c>
      <c r="O2334" s="48" t="s">
        <v>24</v>
      </c>
      <c r="P2334" s="48" t="s">
        <v>131</v>
      </c>
      <c r="Q2334" s="48" t="s">
        <v>31</v>
      </c>
      <c r="R2334" s="48" t="s">
        <v>138</v>
      </c>
      <c r="S2334" s="48" t="s">
        <v>139</v>
      </c>
      <c r="T2334" s="48" t="s">
        <v>147</v>
      </c>
      <c r="U2334" s="48" t="s">
        <v>148</v>
      </c>
      <c r="V2334" s="52"/>
    </row>
    <row r="2335" spans="1:22" ht="15" thickBot="1">
      <c r="A2335" s="48" t="s">
        <v>1997</v>
      </c>
      <c r="B2335" s="48" t="s">
        <v>20</v>
      </c>
      <c r="C2335" s="48" t="s">
        <v>74</v>
      </c>
      <c r="D2335" s="49" t="s">
        <v>75</v>
      </c>
      <c r="E2335" s="53">
        <v>1486.11</v>
      </c>
      <c r="F2335" s="48" t="s">
        <v>153</v>
      </c>
      <c r="G2335" s="48" t="s">
        <v>1999</v>
      </c>
      <c r="H2335" s="48" t="s">
        <v>95</v>
      </c>
      <c r="I2335" s="48" t="s">
        <v>105</v>
      </c>
      <c r="J2335" s="51"/>
      <c r="K2335" s="51"/>
      <c r="L2335" s="48" t="s">
        <v>80</v>
      </c>
      <c r="M2335" s="48" t="s">
        <v>81</v>
      </c>
      <c r="N2335" s="48" t="s">
        <v>82</v>
      </c>
      <c r="O2335" s="48" t="s">
        <v>24</v>
      </c>
      <c r="P2335" s="48" t="s">
        <v>131</v>
      </c>
      <c r="Q2335" s="48" t="s">
        <v>31</v>
      </c>
      <c r="R2335" s="48" t="s">
        <v>138</v>
      </c>
      <c r="S2335" s="48" t="s">
        <v>139</v>
      </c>
      <c r="T2335" s="48" t="s">
        <v>147</v>
      </c>
      <c r="U2335" s="48" t="s">
        <v>148</v>
      </c>
      <c r="V2335" s="52"/>
    </row>
    <row r="2336" spans="1:22" ht="15" thickBot="1">
      <c r="A2336" s="48" t="s">
        <v>1997</v>
      </c>
      <c r="B2336" s="48" t="s">
        <v>20</v>
      </c>
      <c r="C2336" s="48" t="s">
        <v>74</v>
      </c>
      <c r="D2336" s="49" t="s">
        <v>75</v>
      </c>
      <c r="E2336" s="53">
        <v>2696.8</v>
      </c>
      <c r="F2336" s="48" t="s">
        <v>153</v>
      </c>
      <c r="G2336" s="48" t="s">
        <v>2000</v>
      </c>
      <c r="H2336" s="48" t="s">
        <v>95</v>
      </c>
      <c r="I2336" s="48" t="s">
        <v>105</v>
      </c>
      <c r="J2336" s="51"/>
      <c r="K2336" s="51"/>
      <c r="L2336" s="48" t="s">
        <v>80</v>
      </c>
      <c r="M2336" s="48" t="s">
        <v>81</v>
      </c>
      <c r="N2336" s="48" t="s">
        <v>82</v>
      </c>
      <c r="O2336" s="48" t="s">
        <v>24</v>
      </c>
      <c r="P2336" s="48" t="s">
        <v>131</v>
      </c>
      <c r="Q2336" s="48" t="s">
        <v>31</v>
      </c>
      <c r="R2336" s="48" t="s">
        <v>138</v>
      </c>
      <c r="S2336" s="48" t="s">
        <v>139</v>
      </c>
      <c r="T2336" s="48" t="s">
        <v>147</v>
      </c>
      <c r="U2336" s="48" t="s">
        <v>148</v>
      </c>
      <c r="V2336" s="52"/>
    </row>
    <row r="2337" spans="1:22" ht="15" thickBot="1">
      <c r="A2337" s="48" t="s">
        <v>3314</v>
      </c>
      <c r="B2337" s="48" t="s">
        <v>20</v>
      </c>
      <c r="C2337" s="48" t="s">
        <v>74</v>
      </c>
      <c r="D2337" s="49" t="s">
        <v>75</v>
      </c>
      <c r="E2337" s="50">
        <v>0</v>
      </c>
      <c r="F2337" s="48" t="s">
        <v>156</v>
      </c>
      <c r="G2337" s="48" t="s">
        <v>157</v>
      </c>
      <c r="H2337" s="48" t="s">
        <v>150</v>
      </c>
      <c r="I2337" s="48" t="s">
        <v>105</v>
      </c>
      <c r="J2337" s="51"/>
      <c r="K2337" s="51"/>
      <c r="L2337" s="48" t="s">
        <v>80</v>
      </c>
      <c r="M2337" s="48" t="s">
        <v>81</v>
      </c>
      <c r="N2337" s="48" t="s">
        <v>82</v>
      </c>
      <c r="O2337" s="48" t="s">
        <v>24</v>
      </c>
      <c r="P2337" s="48" t="s">
        <v>131</v>
      </c>
      <c r="Q2337" s="48" t="s">
        <v>31</v>
      </c>
      <c r="R2337" s="48" t="s">
        <v>138</v>
      </c>
      <c r="S2337" s="48" t="s">
        <v>139</v>
      </c>
      <c r="T2337" s="48" t="s">
        <v>158</v>
      </c>
      <c r="U2337" s="48" t="s">
        <v>159</v>
      </c>
      <c r="V2337" s="52"/>
    </row>
    <row r="2338" spans="1:22" ht="15" thickBot="1">
      <c r="A2338" s="48" t="s">
        <v>3315</v>
      </c>
      <c r="B2338" s="48" t="s">
        <v>20</v>
      </c>
      <c r="C2338" s="48" t="s">
        <v>74</v>
      </c>
      <c r="D2338" s="49" t="s">
        <v>75</v>
      </c>
      <c r="E2338" s="50">
        <v>0</v>
      </c>
      <c r="F2338" s="48" t="s">
        <v>156</v>
      </c>
      <c r="G2338" s="48" t="s">
        <v>157</v>
      </c>
      <c r="H2338" s="48" t="s">
        <v>150</v>
      </c>
      <c r="I2338" s="48" t="s">
        <v>105</v>
      </c>
      <c r="J2338" s="51"/>
      <c r="K2338" s="51"/>
      <c r="L2338" s="48" t="s">
        <v>80</v>
      </c>
      <c r="M2338" s="48" t="s">
        <v>81</v>
      </c>
      <c r="N2338" s="48" t="s">
        <v>82</v>
      </c>
      <c r="O2338" s="48" t="s">
        <v>24</v>
      </c>
      <c r="P2338" s="48" t="s">
        <v>131</v>
      </c>
      <c r="Q2338" s="48" t="s">
        <v>31</v>
      </c>
      <c r="R2338" s="48" t="s">
        <v>138</v>
      </c>
      <c r="S2338" s="48" t="s">
        <v>139</v>
      </c>
      <c r="T2338" s="48" t="s">
        <v>158</v>
      </c>
      <c r="U2338" s="48" t="s">
        <v>159</v>
      </c>
      <c r="V2338" s="52"/>
    </row>
    <row r="2339" spans="1:22" ht="15" thickBot="1">
      <c r="A2339" s="48" t="s">
        <v>3316</v>
      </c>
      <c r="B2339" s="48" t="s">
        <v>20</v>
      </c>
      <c r="C2339" s="48" t="s">
        <v>74</v>
      </c>
      <c r="D2339" s="49" t="s">
        <v>75</v>
      </c>
      <c r="E2339" s="50">
        <v>0</v>
      </c>
      <c r="F2339" s="48" t="s">
        <v>156</v>
      </c>
      <c r="G2339" s="48" t="s">
        <v>157</v>
      </c>
      <c r="H2339" s="48" t="s">
        <v>125</v>
      </c>
      <c r="I2339" s="48" t="s">
        <v>105</v>
      </c>
      <c r="J2339" s="51"/>
      <c r="K2339" s="51"/>
      <c r="L2339" s="48" t="s">
        <v>80</v>
      </c>
      <c r="M2339" s="48" t="s">
        <v>81</v>
      </c>
      <c r="N2339" s="48" t="s">
        <v>82</v>
      </c>
      <c r="O2339" s="48" t="s">
        <v>24</v>
      </c>
      <c r="P2339" s="48" t="s">
        <v>131</v>
      </c>
      <c r="Q2339" s="48" t="s">
        <v>31</v>
      </c>
      <c r="R2339" s="48" t="s">
        <v>138</v>
      </c>
      <c r="S2339" s="48" t="s">
        <v>139</v>
      </c>
      <c r="T2339" s="48" t="s">
        <v>158</v>
      </c>
      <c r="U2339" s="48" t="s">
        <v>159</v>
      </c>
      <c r="V2339" s="52"/>
    </row>
    <row r="2340" spans="1:22" ht="15" thickBot="1">
      <c r="A2340" s="48" t="s">
        <v>142</v>
      </c>
      <c r="B2340" s="48" t="s">
        <v>20</v>
      </c>
      <c r="C2340" s="48" t="s">
        <v>74</v>
      </c>
      <c r="D2340" s="49" t="s">
        <v>75</v>
      </c>
      <c r="E2340" s="53">
        <v>13715.42</v>
      </c>
      <c r="F2340" s="48" t="s">
        <v>156</v>
      </c>
      <c r="G2340" s="48" t="s">
        <v>157</v>
      </c>
      <c r="H2340" s="48" t="s">
        <v>113</v>
      </c>
      <c r="I2340" s="48" t="s">
        <v>105</v>
      </c>
      <c r="J2340" s="51"/>
      <c r="K2340" s="51"/>
      <c r="L2340" s="48" t="s">
        <v>80</v>
      </c>
      <c r="M2340" s="48" t="s">
        <v>81</v>
      </c>
      <c r="N2340" s="48" t="s">
        <v>82</v>
      </c>
      <c r="O2340" s="48" t="s">
        <v>24</v>
      </c>
      <c r="P2340" s="48" t="s">
        <v>131</v>
      </c>
      <c r="Q2340" s="48" t="s">
        <v>31</v>
      </c>
      <c r="R2340" s="48" t="s">
        <v>138</v>
      </c>
      <c r="S2340" s="48" t="s">
        <v>139</v>
      </c>
      <c r="T2340" s="48" t="s">
        <v>158</v>
      </c>
      <c r="U2340" s="48" t="s">
        <v>159</v>
      </c>
      <c r="V2340" s="52"/>
    </row>
    <row r="2341" spans="1:22" ht="15" thickBot="1">
      <c r="A2341" s="48" t="s">
        <v>3317</v>
      </c>
      <c r="B2341" s="48" t="s">
        <v>20</v>
      </c>
      <c r="C2341" s="48" t="s">
        <v>74</v>
      </c>
      <c r="D2341" s="49" t="s">
        <v>75</v>
      </c>
      <c r="E2341" s="50">
        <v>0</v>
      </c>
      <c r="F2341" s="48" t="s">
        <v>156</v>
      </c>
      <c r="G2341" s="48" t="s">
        <v>157</v>
      </c>
      <c r="H2341" s="48" t="s">
        <v>150</v>
      </c>
      <c r="I2341" s="48" t="s">
        <v>978</v>
      </c>
      <c r="J2341" s="51"/>
      <c r="K2341" s="51"/>
      <c r="L2341" s="48" t="s">
        <v>80</v>
      </c>
      <c r="M2341" s="48" t="s">
        <v>81</v>
      </c>
      <c r="N2341" s="48" t="s">
        <v>82</v>
      </c>
      <c r="O2341" s="48" t="s">
        <v>24</v>
      </c>
      <c r="P2341" s="48" t="s">
        <v>131</v>
      </c>
      <c r="Q2341" s="48" t="s">
        <v>31</v>
      </c>
      <c r="R2341" s="48" t="s">
        <v>138</v>
      </c>
      <c r="S2341" s="48" t="s">
        <v>139</v>
      </c>
      <c r="T2341" s="48" t="s">
        <v>158</v>
      </c>
      <c r="U2341" s="48" t="s">
        <v>159</v>
      </c>
      <c r="V2341" s="52"/>
    </row>
    <row r="2342" spans="1:22" ht="15" thickBot="1">
      <c r="A2342" s="48" t="s">
        <v>3318</v>
      </c>
      <c r="B2342" s="48" t="s">
        <v>20</v>
      </c>
      <c r="C2342" s="48" t="s">
        <v>74</v>
      </c>
      <c r="D2342" s="49" t="s">
        <v>75</v>
      </c>
      <c r="E2342" s="50">
        <v>0</v>
      </c>
      <c r="F2342" s="48" t="s">
        <v>156</v>
      </c>
      <c r="G2342" s="48" t="s">
        <v>157</v>
      </c>
      <c r="H2342" s="48" t="s">
        <v>150</v>
      </c>
      <c r="I2342" s="48" t="s">
        <v>105</v>
      </c>
      <c r="J2342" s="51"/>
      <c r="K2342" s="51"/>
      <c r="L2342" s="48" t="s">
        <v>80</v>
      </c>
      <c r="M2342" s="48" t="s">
        <v>81</v>
      </c>
      <c r="N2342" s="48" t="s">
        <v>82</v>
      </c>
      <c r="O2342" s="48" t="s">
        <v>24</v>
      </c>
      <c r="P2342" s="48" t="s">
        <v>131</v>
      </c>
      <c r="Q2342" s="48" t="s">
        <v>31</v>
      </c>
      <c r="R2342" s="48" t="s">
        <v>138</v>
      </c>
      <c r="S2342" s="48" t="s">
        <v>139</v>
      </c>
      <c r="T2342" s="48" t="s">
        <v>158</v>
      </c>
      <c r="U2342" s="48" t="s">
        <v>159</v>
      </c>
      <c r="V2342" s="52"/>
    </row>
    <row r="2343" spans="1:22" ht="15" thickBot="1">
      <c r="A2343" s="48" t="s">
        <v>3319</v>
      </c>
      <c r="B2343" s="48" t="s">
        <v>20</v>
      </c>
      <c r="C2343" s="48" t="s">
        <v>74</v>
      </c>
      <c r="D2343" s="49" t="s">
        <v>75</v>
      </c>
      <c r="E2343" s="50">
        <v>0</v>
      </c>
      <c r="F2343" s="48" t="s">
        <v>156</v>
      </c>
      <c r="G2343" s="48" t="s">
        <v>157</v>
      </c>
      <c r="H2343" s="48" t="s">
        <v>125</v>
      </c>
      <c r="I2343" s="48" t="s">
        <v>105</v>
      </c>
      <c r="J2343" s="51"/>
      <c r="K2343" s="51"/>
      <c r="L2343" s="48" t="s">
        <v>80</v>
      </c>
      <c r="M2343" s="48" t="s">
        <v>81</v>
      </c>
      <c r="N2343" s="48" t="s">
        <v>82</v>
      </c>
      <c r="O2343" s="48" t="s">
        <v>24</v>
      </c>
      <c r="P2343" s="48" t="s">
        <v>131</v>
      </c>
      <c r="Q2343" s="48" t="s">
        <v>31</v>
      </c>
      <c r="R2343" s="48" t="s">
        <v>138</v>
      </c>
      <c r="S2343" s="48" t="s">
        <v>139</v>
      </c>
      <c r="T2343" s="48" t="s">
        <v>158</v>
      </c>
      <c r="U2343" s="48" t="s">
        <v>159</v>
      </c>
      <c r="V2343" s="52"/>
    </row>
    <row r="2344" spans="1:22" ht="15" thickBot="1">
      <c r="A2344" s="48" t="s">
        <v>3320</v>
      </c>
      <c r="B2344" s="48" t="s">
        <v>20</v>
      </c>
      <c r="C2344" s="48" t="s">
        <v>74</v>
      </c>
      <c r="D2344" s="49" t="s">
        <v>75</v>
      </c>
      <c r="E2344" s="50">
        <v>0</v>
      </c>
      <c r="F2344" s="48" t="s">
        <v>156</v>
      </c>
      <c r="G2344" s="48" t="s">
        <v>157</v>
      </c>
      <c r="H2344" s="48" t="s">
        <v>150</v>
      </c>
      <c r="I2344" s="48" t="s">
        <v>105</v>
      </c>
      <c r="J2344" s="51"/>
      <c r="K2344" s="51"/>
      <c r="L2344" s="48" t="s">
        <v>80</v>
      </c>
      <c r="M2344" s="48" t="s">
        <v>81</v>
      </c>
      <c r="N2344" s="48" t="s">
        <v>82</v>
      </c>
      <c r="O2344" s="48" t="s">
        <v>24</v>
      </c>
      <c r="P2344" s="48" t="s">
        <v>131</v>
      </c>
      <c r="Q2344" s="48" t="s">
        <v>31</v>
      </c>
      <c r="R2344" s="48" t="s">
        <v>138</v>
      </c>
      <c r="S2344" s="48" t="s">
        <v>139</v>
      </c>
      <c r="T2344" s="48" t="s">
        <v>158</v>
      </c>
      <c r="U2344" s="48" t="s">
        <v>159</v>
      </c>
      <c r="V2344" s="52"/>
    </row>
    <row r="2345" spans="1:22" ht="15" thickBot="1">
      <c r="A2345" s="48" t="s">
        <v>3321</v>
      </c>
      <c r="B2345" s="48" t="s">
        <v>20</v>
      </c>
      <c r="C2345" s="48" t="s">
        <v>74</v>
      </c>
      <c r="D2345" s="49" t="s">
        <v>75</v>
      </c>
      <c r="E2345" s="50">
        <v>0</v>
      </c>
      <c r="F2345" s="48" t="s">
        <v>156</v>
      </c>
      <c r="G2345" s="48" t="s">
        <v>157</v>
      </c>
      <c r="H2345" s="48" t="s">
        <v>95</v>
      </c>
      <c r="I2345" s="48" t="s">
        <v>105</v>
      </c>
      <c r="J2345" s="51"/>
      <c r="K2345" s="51"/>
      <c r="L2345" s="48" t="s">
        <v>80</v>
      </c>
      <c r="M2345" s="48" t="s">
        <v>81</v>
      </c>
      <c r="N2345" s="48" t="s">
        <v>82</v>
      </c>
      <c r="O2345" s="48" t="s">
        <v>24</v>
      </c>
      <c r="P2345" s="48" t="s">
        <v>131</v>
      </c>
      <c r="Q2345" s="48" t="s">
        <v>31</v>
      </c>
      <c r="R2345" s="48" t="s">
        <v>138</v>
      </c>
      <c r="S2345" s="48" t="s">
        <v>139</v>
      </c>
      <c r="T2345" s="48" t="s">
        <v>158</v>
      </c>
      <c r="U2345" s="48" t="s">
        <v>159</v>
      </c>
      <c r="V2345" s="52"/>
    </row>
    <row r="2346" spans="1:22" ht="15" thickBot="1">
      <c r="A2346" s="48" t="s">
        <v>3322</v>
      </c>
      <c r="B2346" s="48" t="s">
        <v>20</v>
      </c>
      <c r="C2346" s="48" t="s">
        <v>74</v>
      </c>
      <c r="D2346" s="49" t="s">
        <v>75</v>
      </c>
      <c r="E2346" s="50">
        <v>0</v>
      </c>
      <c r="F2346" s="48" t="s">
        <v>156</v>
      </c>
      <c r="G2346" s="48" t="s">
        <v>157</v>
      </c>
      <c r="H2346" s="48" t="s">
        <v>150</v>
      </c>
      <c r="I2346" s="48" t="s">
        <v>105</v>
      </c>
      <c r="J2346" s="51"/>
      <c r="K2346" s="51"/>
      <c r="L2346" s="48" t="s">
        <v>80</v>
      </c>
      <c r="M2346" s="48" t="s">
        <v>81</v>
      </c>
      <c r="N2346" s="48" t="s">
        <v>82</v>
      </c>
      <c r="O2346" s="48" t="s">
        <v>24</v>
      </c>
      <c r="P2346" s="48" t="s">
        <v>131</v>
      </c>
      <c r="Q2346" s="48" t="s">
        <v>31</v>
      </c>
      <c r="R2346" s="48" t="s">
        <v>138</v>
      </c>
      <c r="S2346" s="48" t="s">
        <v>139</v>
      </c>
      <c r="T2346" s="48" t="s">
        <v>158</v>
      </c>
      <c r="U2346" s="48" t="s">
        <v>159</v>
      </c>
      <c r="V2346" s="52"/>
    </row>
    <row r="2347" spans="1:22" ht="15" thickBot="1">
      <c r="A2347" s="48" t="s">
        <v>3323</v>
      </c>
      <c r="B2347" s="48" t="s">
        <v>20</v>
      </c>
      <c r="C2347" s="48" t="s">
        <v>74</v>
      </c>
      <c r="D2347" s="49" t="s">
        <v>75</v>
      </c>
      <c r="E2347" s="53">
        <v>27669.95</v>
      </c>
      <c r="F2347" s="48" t="s">
        <v>165</v>
      </c>
      <c r="G2347" s="48" t="s">
        <v>2004</v>
      </c>
      <c r="H2347" s="48" t="s">
        <v>113</v>
      </c>
      <c r="I2347" s="48" t="s">
        <v>105</v>
      </c>
      <c r="J2347" s="51"/>
      <c r="K2347" s="51"/>
      <c r="L2347" s="48" t="s">
        <v>80</v>
      </c>
      <c r="M2347" s="48" t="s">
        <v>81</v>
      </c>
      <c r="N2347" s="48" t="s">
        <v>82</v>
      </c>
      <c r="O2347" s="48" t="s">
        <v>24</v>
      </c>
      <c r="P2347" s="48" t="s">
        <v>131</v>
      </c>
      <c r="Q2347" s="48" t="s">
        <v>31</v>
      </c>
      <c r="R2347" s="48" t="s">
        <v>138</v>
      </c>
      <c r="S2347" s="48" t="s">
        <v>139</v>
      </c>
      <c r="T2347" s="48" t="s">
        <v>167</v>
      </c>
      <c r="U2347" s="48" t="s">
        <v>168</v>
      </c>
      <c r="V2347" s="52"/>
    </row>
    <row r="2348" spans="1:22" ht="15" thickBot="1">
      <c r="A2348" s="48" t="s">
        <v>1414</v>
      </c>
      <c r="B2348" s="48" t="s">
        <v>20</v>
      </c>
      <c r="C2348" s="48" t="s">
        <v>74</v>
      </c>
      <c r="D2348" s="49" t="s">
        <v>75</v>
      </c>
      <c r="E2348" s="53">
        <v>16657.259999999998</v>
      </c>
      <c r="F2348" s="48" t="s">
        <v>165</v>
      </c>
      <c r="G2348" s="48" t="s">
        <v>166</v>
      </c>
      <c r="H2348" s="48" t="s">
        <v>95</v>
      </c>
      <c r="I2348" s="48" t="s">
        <v>105</v>
      </c>
      <c r="J2348" s="51"/>
      <c r="K2348" s="51"/>
      <c r="L2348" s="48" t="s">
        <v>80</v>
      </c>
      <c r="M2348" s="48" t="s">
        <v>81</v>
      </c>
      <c r="N2348" s="48" t="s">
        <v>82</v>
      </c>
      <c r="O2348" s="48" t="s">
        <v>24</v>
      </c>
      <c r="P2348" s="48" t="s">
        <v>131</v>
      </c>
      <c r="Q2348" s="48" t="s">
        <v>31</v>
      </c>
      <c r="R2348" s="48" t="s">
        <v>138</v>
      </c>
      <c r="S2348" s="48" t="s">
        <v>139</v>
      </c>
      <c r="T2348" s="48" t="s">
        <v>167</v>
      </c>
      <c r="U2348" s="48" t="s">
        <v>168</v>
      </c>
      <c r="V2348" s="52"/>
    </row>
    <row r="2349" spans="1:22" ht="15" thickBot="1">
      <c r="A2349" s="48" t="s">
        <v>1386</v>
      </c>
      <c r="B2349" s="48" t="s">
        <v>20</v>
      </c>
      <c r="C2349" s="48" t="s">
        <v>74</v>
      </c>
      <c r="D2349" s="49" t="s">
        <v>75</v>
      </c>
      <c r="E2349" s="53">
        <v>63646.31</v>
      </c>
      <c r="F2349" s="48" t="s">
        <v>606</v>
      </c>
      <c r="G2349" s="48" t="s">
        <v>2484</v>
      </c>
      <c r="H2349" s="48" t="s">
        <v>95</v>
      </c>
      <c r="I2349" s="48" t="s">
        <v>105</v>
      </c>
      <c r="J2349" s="51"/>
      <c r="K2349" s="51"/>
      <c r="L2349" s="48" t="s">
        <v>80</v>
      </c>
      <c r="M2349" s="48" t="s">
        <v>81</v>
      </c>
      <c r="N2349" s="48" t="s">
        <v>82</v>
      </c>
      <c r="O2349" s="48" t="s">
        <v>24</v>
      </c>
      <c r="P2349" s="48" t="s">
        <v>131</v>
      </c>
      <c r="Q2349" s="48" t="s">
        <v>31</v>
      </c>
      <c r="R2349" s="48" t="s">
        <v>138</v>
      </c>
      <c r="S2349" s="48" t="s">
        <v>139</v>
      </c>
      <c r="T2349" s="48" t="s">
        <v>178</v>
      </c>
      <c r="U2349" s="48" t="s">
        <v>179</v>
      </c>
      <c r="V2349" s="52"/>
    </row>
    <row r="2350" spans="1:22" ht="15" thickBot="1">
      <c r="A2350" s="48" t="s">
        <v>3324</v>
      </c>
      <c r="B2350" s="48" t="s">
        <v>20</v>
      </c>
      <c r="C2350" s="48" t="s">
        <v>74</v>
      </c>
      <c r="D2350" s="49" t="s">
        <v>75</v>
      </c>
      <c r="E2350" s="53">
        <v>167712.32000000001</v>
      </c>
      <c r="F2350" s="48" t="s">
        <v>76</v>
      </c>
      <c r="G2350" s="48" t="s">
        <v>185</v>
      </c>
      <c r="H2350" s="48" t="s">
        <v>113</v>
      </c>
      <c r="I2350" s="48" t="s">
        <v>187</v>
      </c>
      <c r="J2350" s="51"/>
      <c r="K2350" s="51"/>
      <c r="L2350" s="48" t="s">
        <v>80</v>
      </c>
      <c r="M2350" s="48" t="s">
        <v>81</v>
      </c>
      <c r="N2350" s="48" t="s">
        <v>82</v>
      </c>
      <c r="O2350" s="48" t="s">
        <v>24</v>
      </c>
      <c r="P2350" s="48" t="s">
        <v>188</v>
      </c>
      <c r="Q2350" s="48" t="s">
        <v>26</v>
      </c>
      <c r="R2350" s="48" t="s">
        <v>189</v>
      </c>
      <c r="S2350" s="48" t="s">
        <v>190</v>
      </c>
      <c r="T2350" s="48" t="s">
        <v>191</v>
      </c>
      <c r="U2350" s="48" t="s">
        <v>192</v>
      </c>
      <c r="V2350" s="52"/>
    </row>
    <row r="2351" spans="1:22" ht="15" thickBot="1">
      <c r="A2351" s="48" t="s">
        <v>3325</v>
      </c>
      <c r="B2351" s="48" t="s">
        <v>20</v>
      </c>
      <c r="C2351" s="48" t="s">
        <v>74</v>
      </c>
      <c r="D2351" s="49" t="s">
        <v>75</v>
      </c>
      <c r="E2351" s="53">
        <v>87308.71</v>
      </c>
      <c r="F2351" s="48" t="s">
        <v>76</v>
      </c>
      <c r="G2351" s="48" t="s">
        <v>2012</v>
      </c>
      <c r="H2351" s="48" t="s">
        <v>95</v>
      </c>
      <c r="I2351" s="48" t="s">
        <v>187</v>
      </c>
      <c r="J2351" s="51"/>
      <c r="K2351" s="51"/>
      <c r="L2351" s="48" t="s">
        <v>80</v>
      </c>
      <c r="M2351" s="48" t="s">
        <v>81</v>
      </c>
      <c r="N2351" s="48" t="s">
        <v>82</v>
      </c>
      <c r="O2351" s="48" t="s">
        <v>24</v>
      </c>
      <c r="P2351" s="48" t="s">
        <v>188</v>
      </c>
      <c r="Q2351" s="48" t="s">
        <v>26</v>
      </c>
      <c r="R2351" s="48" t="s">
        <v>189</v>
      </c>
      <c r="S2351" s="48" t="s">
        <v>190</v>
      </c>
      <c r="T2351" s="48" t="s">
        <v>191</v>
      </c>
      <c r="U2351" s="48" t="s">
        <v>192</v>
      </c>
      <c r="V2351" s="52"/>
    </row>
    <row r="2352" spans="1:22" ht="15" thickBot="1">
      <c r="A2352" s="48" t="s">
        <v>3326</v>
      </c>
      <c r="B2352" s="48" t="s">
        <v>20</v>
      </c>
      <c r="C2352" s="48" t="s">
        <v>74</v>
      </c>
      <c r="D2352" s="49" t="s">
        <v>75</v>
      </c>
      <c r="E2352" s="53">
        <v>54614.04</v>
      </c>
      <c r="F2352" s="48" t="s">
        <v>76</v>
      </c>
      <c r="G2352" s="48" t="s">
        <v>196</v>
      </c>
      <c r="H2352" s="48" t="s">
        <v>95</v>
      </c>
      <c r="I2352" s="48" t="s">
        <v>187</v>
      </c>
      <c r="J2352" s="51"/>
      <c r="K2352" s="51"/>
      <c r="L2352" s="48" t="s">
        <v>80</v>
      </c>
      <c r="M2352" s="48" t="s">
        <v>81</v>
      </c>
      <c r="N2352" s="48" t="s">
        <v>82</v>
      </c>
      <c r="O2352" s="48" t="s">
        <v>24</v>
      </c>
      <c r="P2352" s="48" t="s">
        <v>188</v>
      </c>
      <c r="Q2352" s="48" t="s">
        <v>26</v>
      </c>
      <c r="R2352" s="48" t="s">
        <v>197</v>
      </c>
      <c r="S2352" s="48" t="s">
        <v>198</v>
      </c>
      <c r="T2352" s="48" t="s">
        <v>199</v>
      </c>
      <c r="U2352" s="48" t="s">
        <v>198</v>
      </c>
      <c r="V2352" s="52"/>
    </row>
    <row r="2353" spans="1:22" ht="15" thickBot="1">
      <c r="A2353" s="48" t="s">
        <v>3327</v>
      </c>
      <c r="B2353" s="48" t="s">
        <v>20</v>
      </c>
      <c r="C2353" s="48" t="s">
        <v>74</v>
      </c>
      <c r="D2353" s="49" t="s">
        <v>75</v>
      </c>
      <c r="E2353" s="53">
        <v>50777.42</v>
      </c>
      <c r="F2353" s="48" t="s">
        <v>76</v>
      </c>
      <c r="G2353" s="48" t="s">
        <v>2016</v>
      </c>
      <c r="H2353" s="48" t="s">
        <v>95</v>
      </c>
      <c r="I2353" s="48" t="s">
        <v>187</v>
      </c>
      <c r="J2353" s="51"/>
      <c r="K2353" s="51"/>
      <c r="L2353" s="48" t="s">
        <v>80</v>
      </c>
      <c r="M2353" s="48" t="s">
        <v>81</v>
      </c>
      <c r="N2353" s="48" t="s">
        <v>82</v>
      </c>
      <c r="O2353" s="48" t="s">
        <v>24</v>
      </c>
      <c r="P2353" s="48" t="s">
        <v>188</v>
      </c>
      <c r="Q2353" s="48" t="s">
        <v>26</v>
      </c>
      <c r="R2353" s="48" t="s">
        <v>197</v>
      </c>
      <c r="S2353" s="48" t="s">
        <v>198</v>
      </c>
      <c r="T2353" s="48" t="s">
        <v>199</v>
      </c>
      <c r="U2353" s="48" t="s">
        <v>198</v>
      </c>
      <c r="V2353" s="52"/>
    </row>
    <row r="2354" spans="1:22" ht="15" thickBot="1">
      <c r="A2354" s="48" t="s">
        <v>3328</v>
      </c>
      <c r="B2354" s="48" t="s">
        <v>20</v>
      </c>
      <c r="C2354" s="48" t="s">
        <v>74</v>
      </c>
      <c r="D2354" s="49" t="s">
        <v>75</v>
      </c>
      <c r="E2354" s="50">
        <v>0</v>
      </c>
      <c r="F2354" s="48" t="s">
        <v>76</v>
      </c>
      <c r="G2354" s="48" t="s">
        <v>204</v>
      </c>
      <c r="H2354" s="48" t="s">
        <v>113</v>
      </c>
      <c r="I2354" s="48" t="s">
        <v>187</v>
      </c>
      <c r="J2354" s="51"/>
      <c r="K2354" s="51"/>
      <c r="L2354" s="48" t="s">
        <v>80</v>
      </c>
      <c r="M2354" s="48" t="s">
        <v>81</v>
      </c>
      <c r="N2354" s="48" t="s">
        <v>82</v>
      </c>
      <c r="O2354" s="48" t="s">
        <v>24</v>
      </c>
      <c r="P2354" s="48" t="s">
        <v>188</v>
      </c>
      <c r="Q2354" s="48" t="s">
        <v>26</v>
      </c>
      <c r="R2354" s="48" t="s">
        <v>197</v>
      </c>
      <c r="S2354" s="48" t="s">
        <v>198</v>
      </c>
      <c r="T2354" s="48" t="s">
        <v>205</v>
      </c>
      <c r="U2354" s="48" t="s">
        <v>206</v>
      </c>
      <c r="V2354" s="52"/>
    </row>
    <row r="2355" spans="1:22" ht="15" thickBot="1">
      <c r="A2355" s="48" t="s">
        <v>3329</v>
      </c>
      <c r="B2355" s="48" t="s">
        <v>20</v>
      </c>
      <c r="C2355" s="48" t="s">
        <v>74</v>
      </c>
      <c r="D2355" s="49" t="s">
        <v>75</v>
      </c>
      <c r="E2355" s="53">
        <v>128201.95</v>
      </c>
      <c r="F2355" s="48" t="s">
        <v>76</v>
      </c>
      <c r="G2355" s="48" t="s">
        <v>209</v>
      </c>
      <c r="H2355" s="48" t="s">
        <v>113</v>
      </c>
      <c r="I2355" s="48" t="s">
        <v>187</v>
      </c>
      <c r="J2355" s="51"/>
      <c r="K2355" s="51"/>
      <c r="L2355" s="48" t="s">
        <v>80</v>
      </c>
      <c r="M2355" s="48" t="s">
        <v>81</v>
      </c>
      <c r="N2355" s="48" t="s">
        <v>82</v>
      </c>
      <c r="O2355" s="48" t="s">
        <v>24</v>
      </c>
      <c r="P2355" s="48" t="s">
        <v>188</v>
      </c>
      <c r="Q2355" s="48" t="s">
        <v>26</v>
      </c>
      <c r="R2355" s="48" t="s">
        <v>197</v>
      </c>
      <c r="S2355" s="48" t="s">
        <v>198</v>
      </c>
      <c r="T2355" s="48" t="s">
        <v>210</v>
      </c>
      <c r="U2355" s="48" t="s">
        <v>211</v>
      </c>
      <c r="V2355" s="52"/>
    </row>
    <row r="2356" spans="1:22" ht="15" thickBot="1">
      <c r="A2356" s="48" t="s">
        <v>3330</v>
      </c>
      <c r="B2356" s="48" t="s">
        <v>20</v>
      </c>
      <c r="C2356" s="48" t="s">
        <v>195</v>
      </c>
      <c r="D2356" s="49" t="s">
        <v>75</v>
      </c>
      <c r="E2356" s="50">
        <v>0</v>
      </c>
      <c r="F2356" s="48" t="s">
        <v>76</v>
      </c>
      <c r="G2356" s="48" t="s">
        <v>1423</v>
      </c>
      <c r="H2356" s="48" t="s">
        <v>95</v>
      </c>
      <c r="I2356" s="48" t="s">
        <v>1424</v>
      </c>
      <c r="J2356" s="51"/>
      <c r="K2356" s="51"/>
      <c r="L2356" s="48" t="s">
        <v>80</v>
      </c>
      <c r="M2356" s="48" t="s">
        <v>81</v>
      </c>
      <c r="N2356" s="48" t="s">
        <v>82</v>
      </c>
      <c r="O2356" s="48" t="s">
        <v>24</v>
      </c>
      <c r="P2356" s="48" t="s">
        <v>188</v>
      </c>
      <c r="Q2356" s="48" t="s">
        <v>26</v>
      </c>
      <c r="R2356" s="48" t="s">
        <v>1425</v>
      </c>
      <c r="S2356" s="48" t="s">
        <v>1426</v>
      </c>
      <c r="T2356" s="48" t="s">
        <v>1427</v>
      </c>
      <c r="U2356" s="48" t="s">
        <v>1426</v>
      </c>
      <c r="V2356" s="52"/>
    </row>
    <row r="2357" spans="1:22" ht="15" thickBot="1">
      <c r="A2357" s="48" t="s">
        <v>3331</v>
      </c>
      <c r="B2357" s="48" t="s">
        <v>20</v>
      </c>
      <c r="C2357" s="48" t="s">
        <v>74</v>
      </c>
      <c r="D2357" s="49" t="s">
        <v>75</v>
      </c>
      <c r="E2357" s="50">
        <v>0</v>
      </c>
      <c r="F2357" s="48" t="s">
        <v>76</v>
      </c>
      <c r="G2357" s="48" t="s">
        <v>213</v>
      </c>
      <c r="H2357" s="48" t="s">
        <v>113</v>
      </c>
      <c r="I2357" s="48" t="s">
        <v>214</v>
      </c>
      <c r="J2357" s="51"/>
      <c r="K2357" s="51"/>
      <c r="L2357" s="48" t="s">
        <v>80</v>
      </c>
      <c r="M2357" s="48" t="s">
        <v>81</v>
      </c>
      <c r="N2357" s="48" t="s">
        <v>82</v>
      </c>
      <c r="O2357" s="48" t="s">
        <v>24</v>
      </c>
      <c r="P2357" s="48" t="s">
        <v>215</v>
      </c>
      <c r="Q2357" s="48" t="s">
        <v>29</v>
      </c>
      <c r="R2357" s="48" t="s">
        <v>216</v>
      </c>
      <c r="S2357" s="48" t="s">
        <v>29</v>
      </c>
      <c r="T2357" s="48" t="s">
        <v>217</v>
      </c>
      <c r="U2357" s="48" t="s">
        <v>29</v>
      </c>
      <c r="V2357" s="52"/>
    </row>
    <row r="2358" spans="1:22" ht="15" thickBot="1">
      <c r="A2358" s="48" t="s">
        <v>3332</v>
      </c>
      <c r="B2358" s="48" t="s">
        <v>20</v>
      </c>
      <c r="C2358" s="48" t="s">
        <v>74</v>
      </c>
      <c r="D2358" s="49" t="s">
        <v>75</v>
      </c>
      <c r="E2358" s="53">
        <v>53281.97</v>
      </c>
      <c r="F2358" s="48" t="s">
        <v>76</v>
      </c>
      <c r="G2358" s="48" t="s">
        <v>213</v>
      </c>
      <c r="H2358" s="48" t="s">
        <v>95</v>
      </c>
      <c r="I2358" s="48" t="s">
        <v>214</v>
      </c>
      <c r="J2358" s="51"/>
      <c r="K2358" s="51"/>
      <c r="L2358" s="48" t="s">
        <v>80</v>
      </c>
      <c r="M2358" s="48" t="s">
        <v>81</v>
      </c>
      <c r="N2358" s="48" t="s">
        <v>82</v>
      </c>
      <c r="O2358" s="48" t="s">
        <v>24</v>
      </c>
      <c r="P2358" s="48" t="s">
        <v>215</v>
      </c>
      <c r="Q2358" s="48" t="s">
        <v>29</v>
      </c>
      <c r="R2358" s="48" t="s">
        <v>216</v>
      </c>
      <c r="S2358" s="48" t="s">
        <v>29</v>
      </c>
      <c r="T2358" s="48" t="s">
        <v>217</v>
      </c>
      <c r="U2358" s="48" t="s">
        <v>29</v>
      </c>
      <c r="V2358" s="52"/>
    </row>
    <row r="2359" spans="1:22" ht="15" thickBot="1">
      <c r="A2359" s="48" t="s">
        <v>3333</v>
      </c>
      <c r="B2359" s="48" t="s">
        <v>20</v>
      </c>
      <c r="C2359" s="48" t="s">
        <v>74</v>
      </c>
      <c r="D2359" s="49" t="s">
        <v>75</v>
      </c>
      <c r="E2359" s="53">
        <v>132850.54999999999</v>
      </c>
      <c r="F2359" s="48" t="s">
        <v>76</v>
      </c>
      <c r="G2359" s="48" t="s">
        <v>2496</v>
      </c>
      <c r="H2359" s="48" t="s">
        <v>95</v>
      </c>
      <c r="I2359" s="48" t="s">
        <v>214</v>
      </c>
      <c r="J2359" s="51"/>
      <c r="K2359" s="51"/>
      <c r="L2359" s="48" t="s">
        <v>80</v>
      </c>
      <c r="M2359" s="48" t="s">
        <v>81</v>
      </c>
      <c r="N2359" s="48" t="s">
        <v>82</v>
      </c>
      <c r="O2359" s="48" t="s">
        <v>24</v>
      </c>
      <c r="P2359" s="48" t="s">
        <v>215</v>
      </c>
      <c r="Q2359" s="48" t="s">
        <v>29</v>
      </c>
      <c r="R2359" s="48" t="s">
        <v>2497</v>
      </c>
      <c r="S2359" s="48" t="s">
        <v>2498</v>
      </c>
      <c r="T2359" s="48" t="s">
        <v>2499</v>
      </c>
      <c r="U2359" s="48" t="s">
        <v>2498</v>
      </c>
      <c r="V2359" s="52"/>
    </row>
    <row r="2360" spans="1:22" ht="15" thickBot="1">
      <c r="A2360" s="48" t="s">
        <v>3334</v>
      </c>
      <c r="B2360" s="48" t="s">
        <v>20</v>
      </c>
      <c r="C2360" s="48" t="s">
        <v>74</v>
      </c>
      <c r="D2360" s="49" t="s">
        <v>75</v>
      </c>
      <c r="E2360" s="53">
        <v>96372.52</v>
      </c>
      <c r="F2360" s="48" t="s">
        <v>3335</v>
      </c>
      <c r="G2360" s="48" t="s">
        <v>3336</v>
      </c>
      <c r="H2360" s="48" t="s">
        <v>95</v>
      </c>
      <c r="I2360" s="48" t="s">
        <v>214</v>
      </c>
      <c r="J2360" s="51"/>
      <c r="K2360" s="51"/>
      <c r="L2360" s="48" t="s">
        <v>80</v>
      </c>
      <c r="M2360" s="48" t="s">
        <v>81</v>
      </c>
      <c r="N2360" s="48" t="s">
        <v>82</v>
      </c>
      <c r="O2360" s="48" t="s">
        <v>24</v>
      </c>
      <c r="P2360" s="48" t="s">
        <v>215</v>
      </c>
      <c r="Q2360" s="48" t="s">
        <v>29</v>
      </c>
      <c r="R2360" s="48" t="s">
        <v>2497</v>
      </c>
      <c r="S2360" s="48" t="s">
        <v>2498</v>
      </c>
      <c r="T2360" s="48" t="s">
        <v>2499</v>
      </c>
      <c r="U2360" s="48" t="s">
        <v>2498</v>
      </c>
      <c r="V2360" s="52"/>
    </row>
    <row r="2361" spans="1:22" ht="15" thickBot="1">
      <c r="A2361" s="48" t="s">
        <v>3337</v>
      </c>
      <c r="B2361" s="48" t="s">
        <v>20</v>
      </c>
      <c r="C2361" s="48" t="s">
        <v>74</v>
      </c>
      <c r="D2361" s="49" t="s">
        <v>75</v>
      </c>
      <c r="E2361" s="53">
        <v>134531.96</v>
      </c>
      <c r="F2361" s="48" t="s">
        <v>76</v>
      </c>
      <c r="G2361" s="48" t="s">
        <v>219</v>
      </c>
      <c r="H2361" s="48" t="s">
        <v>113</v>
      </c>
      <c r="I2361" s="48" t="s">
        <v>214</v>
      </c>
      <c r="J2361" s="51"/>
      <c r="K2361" s="51"/>
      <c r="L2361" s="48" t="s">
        <v>80</v>
      </c>
      <c r="M2361" s="48" t="s">
        <v>81</v>
      </c>
      <c r="N2361" s="48" t="s">
        <v>82</v>
      </c>
      <c r="O2361" s="48" t="s">
        <v>24</v>
      </c>
      <c r="P2361" s="48" t="s">
        <v>215</v>
      </c>
      <c r="Q2361" s="48" t="s">
        <v>29</v>
      </c>
      <c r="R2361" s="48" t="s">
        <v>220</v>
      </c>
      <c r="S2361" s="48" t="s">
        <v>221</v>
      </c>
      <c r="T2361" s="48" t="s">
        <v>222</v>
      </c>
      <c r="U2361" s="48" t="s">
        <v>221</v>
      </c>
      <c r="V2361" s="52"/>
    </row>
    <row r="2362" spans="1:22" ht="15" thickBot="1">
      <c r="A2362" s="48" t="s">
        <v>2941</v>
      </c>
      <c r="B2362" s="48" t="s">
        <v>20</v>
      </c>
      <c r="C2362" s="48" t="s">
        <v>74</v>
      </c>
      <c r="D2362" s="49" t="s">
        <v>75</v>
      </c>
      <c r="E2362" s="53">
        <v>175045.39</v>
      </c>
      <c r="F2362" s="48" t="s">
        <v>76</v>
      </c>
      <c r="G2362" s="48" t="s">
        <v>225</v>
      </c>
      <c r="H2362" s="48" t="s">
        <v>113</v>
      </c>
      <c r="I2362" s="48" t="s">
        <v>214</v>
      </c>
      <c r="J2362" s="51"/>
      <c r="K2362" s="51"/>
      <c r="L2362" s="48" t="s">
        <v>80</v>
      </c>
      <c r="M2362" s="48" t="s">
        <v>81</v>
      </c>
      <c r="N2362" s="48" t="s">
        <v>82</v>
      </c>
      <c r="O2362" s="48" t="s">
        <v>24</v>
      </c>
      <c r="P2362" s="48" t="s">
        <v>215</v>
      </c>
      <c r="Q2362" s="48" t="s">
        <v>29</v>
      </c>
      <c r="R2362" s="48" t="s">
        <v>226</v>
      </c>
      <c r="S2362" s="48" t="s">
        <v>227</v>
      </c>
      <c r="T2362" s="48" t="s">
        <v>228</v>
      </c>
      <c r="U2362" s="48" t="s">
        <v>227</v>
      </c>
      <c r="V2362" s="52"/>
    </row>
    <row r="2363" spans="1:22" ht="15" thickBot="1">
      <c r="A2363" s="48" t="s">
        <v>3338</v>
      </c>
      <c r="B2363" s="48" t="s">
        <v>20</v>
      </c>
      <c r="C2363" s="48" t="s">
        <v>74</v>
      </c>
      <c r="D2363" s="49" t="s">
        <v>75</v>
      </c>
      <c r="E2363" s="53">
        <v>77168.22</v>
      </c>
      <c r="F2363" s="48" t="s">
        <v>76</v>
      </c>
      <c r="G2363" s="48" t="s">
        <v>2027</v>
      </c>
      <c r="H2363" s="48" t="s">
        <v>95</v>
      </c>
      <c r="I2363" s="48" t="s">
        <v>232</v>
      </c>
      <c r="J2363" s="51"/>
      <c r="K2363" s="51"/>
      <c r="L2363" s="48" t="s">
        <v>80</v>
      </c>
      <c r="M2363" s="48" t="s">
        <v>81</v>
      </c>
      <c r="N2363" s="48" t="s">
        <v>82</v>
      </c>
      <c r="O2363" s="48" t="s">
        <v>24</v>
      </c>
      <c r="P2363" s="48" t="s">
        <v>233</v>
      </c>
      <c r="Q2363" s="48" t="s">
        <v>28</v>
      </c>
      <c r="R2363" s="48" t="s">
        <v>234</v>
      </c>
      <c r="S2363" s="48" t="s">
        <v>28</v>
      </c>
      <c r="T2363" s="48" t="s">
        <v>235</v>
      </c>
      <c r="U2363" s="48" t="s">
        <v>28</v>
      </c>
      <c r="V2363" s="52"/>
    </row>
    <row r="2364" spans="1:22" ht="15" thickBot="1">
      <c r="A2364" s="48" t="s">
        <v>3339</v>
      </c>
      <c r="B2364" s="48" t="s">
        <v>20</v>
      </c>
      <c r="C2364" s="48" t="s">
        <v>74</v>
      </c>
      <c r="D2364" s="49" t="s">
        <v>75</v>
      </c>
      <c r="E2364" s="50">
        <v>0</v>
      </c>
      <c r="F2364" s="48" t="s">
        <v>76</v>
      </c>
      <c r="G2364" s="48" t="s">
        <v>1438</v>
      </c>
      <c r="H2364" s="48" t="s">
        <v>113</v>
      </c>
      <c r="I2364" s="48" t="s">
        <v>232</v>
      </c>
      <c r="J2364" s="51"/>
      <c r="K2364" s="51"/>
      <c r="L2364" s="48" t="s">
        <v>80</v>
      </c>
      <c r="M2364" s="48" t="s">
        <v>81</v>
      </c>
      <c r="N2364" s="48" t="s">
        <v>82</v>
      </c>
      <c r="O2364" s="48" t="s">
        <v>24</v>
      </c>
      <c r="P2364" s="48" t="s">
        <v>233</v>
      </c>
      <c r="Q2364" s="48" t="s">
        <v>28</v>
      </c>
      <c r="R2364" s="48" t="s">
        <v>238</v>
      </c>
      <c r="S2364" s="48" t="s">
        <v>239</v>
      </c>
      <c r="T2364" s="48" t="s">
        <v>1439</v>
      </c>
      <c r="U2364" s="48" t="s">
        <v>1440</v>
      </c>
      <c r="V2364" s="52"/>
    </row>
    <row r="2365" spans="1:22" ht="15" thickBot="1">
      <c r="A2365" s="48" t="s">
        <v>3340</v>
      </c>
      <c r="B2365" s="48" t="s">
        <v>20</v>
      </c>
      <c r="C2365" s="48" t="s">
        <v>74</v>
      </c>
      <c r="D2365" s="49" t="s">
        <v>75</v>
      </c>
      <c r="E2365" s="53">
        <v>81074.759999999995</v>
      </c>
      <c r="F2365" s="48" t="s">
        <v>76</v>
      </c>
      <c r="G2365" s="48" t="s">
        <v>1438</v>
      </c>
      <c r="H2365" s="48" t="s">
        <v>95</v>
      </c>
      <c r="I2365" s="48" t="s">
        <v>232</v>
      </c>
      <c r="J2365" s="51"/>
      <c r="K2365" s="51"/>
      <c r="L2365" s="48" t="s">
        <v>80</v>
      </c>
      <c r="M2365" s="48" t="s">
        <v>81</v>
      </c>
      <c r="N2365" s="48" t="s">
        <v>82</v>
      </c>
      <c r="O2365" s="48" t="s">
        <v>24</v>
      </c>
      <c r="P2365" s="48" t="s">
        <v>233</v>
      </c>
      <c r="Q2365" s="48" t="s">
        <v>28</v>
      </c>
      <c r="R2365" s="48" t="s">
        <v>238</v>
      </c>
      <c r="S2365" s="48" t="s">
        <v>239</v>
      </c>
      <c r="T2365" s="48" t="s">
        <v>1439</v>
      </c>
      <c r="U2365" s="48" t="s">
        <v>1440</v>
      </c>
      <c r="V2365" s="52"/>
    </row>
    <row r="2366" spans="1:22" ht="15" thickBot="1">
      <c r="A2366" s="48" t="s">
        <v>3341</v>
      </c>
      <c r="B2366" s="48" t="s">
        <v>20</v>
      </c>
      <c r="C2366" s="48" t="s">
        <v>74</v>
      </c>
      <c r="D2366" s="49" t="s">
        <v>75</v>
      </c>
      <c r="E2366" s="53">
        <v>71658.28</v>
      </c>
      <c r="F2366" s="48" t="s">
        <v>76</v>
      </c>
      <c r="G2366" s="48" t="s">
        <v>1438</v>
      </c>
      <c r="H2366" s="48" t="s">
        <v>95</v>
      </c>
      <c r="I2366" s="48" t="s">
        <v>232</v>
      </c>
      <c r="J2366" s="51"/>
      <c r="K2366" s="51"/>
      <c r="L2366" s="48" t="s">
        <v>80</v>
      </c>
      <c r="M2366" s="48" t="s">
        <v>81</v>
      </c>
      <c r="N2366" s="48" t="s">
        <v>82</v>
      </c>
      <c r="O2366" s="48" t="s">
        <v>24</v>
      </c>
      <c r="P2366" s="48" t="s">
        <v>233</v>
      </c>
      <c r="Q2366" s="48" t="s">
        <v>28</v>
      </c>
      <c r="R2366" s="48" t="s">
        <v>238</v>
      </c>
      <c r="S2366" s="48" t="s">
        <v>239</v>
      </c>
      <c r="T2366" s="48" t="s">
        <v>1439</v>
      </c>
      <c r="U2366" s="48" t="s">
        <v>1440</v>
      </c>
      <c r="V2366" s="52"/>
    </row>
    <row r="2367" spans="1:22" ht="15" thickBot="1">
      <c r="A2367" s="48" t="s">
        <v>3342</v>
      </c>
      <c r="B2367" s="48" t="s">
        <v>20</v>
      </c>
      <c r="C2367" s="48" t="s">
        <v>74</v>
      </c>
      <c r="D2367" s="49" t="s">
        <v>75</v>
      </c>
      <c r="E2367" s="53">
        <v>58813.32</v>
      </c>
      <c r="F2367" s="48" t="s">
        <v>76</v>
      </c>
      <c r="G2367" s="48" t="s">
        <v>1438</v>
      </c>
      <c r="H2367" s="48" t="s">
        <v>95</v>
      </c>
      <c r="I2367" s="48" t="s">
        <v>232</v>
      </c>
      <c r="J2367" s="51"/>
      <c r="K2367" s="51"/>
      <c r="L2367" s="48" t="s">
        <v>80</v>
      </c>
      <c r="M2367" s="48" t="s">
        <v>81</v>
      </c>
      <c r="N2367" s="48" t="s">
        <v>82</v>
      </c>
      <c r="O2367" s="48" t="s">
        <v>24</v>
      </c>
      <c r="P2367" s="48" t="s">
        <v>233</v>
      </c>
      <c r="Q2367" s="48" t="s">
        <v>28</v>
      </c>
      <c r="R2367" s="48" t="s">
        <v>238</v>
      </c>
      <c r="S2367" s="48" t="s">
        <v>239</v>
      </c>
      <c r="T2367" s="48" t="s">
        <v>1439</v>
      </c>
      <c r="U2367" s="48" t="s">
        <v>1440</v>
      </c>
      <c r="V2367" s="52"/>
    </row>
    <row r="2368" spans="1:22" ht="15" thickBot="1">
      <c r="A2368" s="48" t="s">
        <v>2946</v>
      </c>
      <c r="B2368" s="48" t="s">
        <v>20</v>
      </c>
      <c r="C2368" s="48" t="s">
        <v>74</v>
      </c>
      <c r="D2368" s="49" t="s">
        <v>75</v>
      </c>
      <c r="E2368" s="53">
        <v>90142.85</v>
      </c>
      <c r="F2368" s="48" t="s">
        <v>76</v>
      </c>
      <c r="G2368" s="48" t="s">
        <v>1449</v>
      </c>
      <c r="H2368" s="48" t="s">
        <v>113</v>
      </c>
      <c r="I2368" s="48" t="s">
        <v>99</v>
      </c>
      <c r="J2368" s="51"/>
      <c r="K2368" s="51"/>
      <c r="L2368" s="48" t="s">
        <v>80</v>
      </c>
      <c r="M2368" s="48" t="s">
        <v>81</v>
      </c>
      <c r="N2368" s="48" t="s">
        <v>82</v>
      </c>
      <c r="O2368" s="48" t="s">
        <v>24</v>
      </c>
      <c r="P2368" s="48" t="s">
        <v>1450</v>
      </c>
      <c r="Q2368" s="48" t="s">
        <v>27</v>
      </c>
      <c r="R2368" s="48" t="s">
        <v>1451</v>
      </c>
      <c r="S2368" s="48" t="s">
        <v>27</v>
      </c>
      <c r="T2368" s="48" t="s">
        <v>1452</v>
      </c>
      <c r="U2368" s="48" t="s">
        <v>27</v>
      </c>
      <c r="V2368" s="52"/>
    </row>
    <row r="2369" spans="1:22" ht="15" thickBot="1">
      <c r="A2369" s="48" t="s">
        <v>3343</v>
      </c>
      <c r="B2369" s="48" t="s">
        <v>20</v>
      </c>
      <c r="C2369" s="48" t="s">
        <v>74</v>
      </c>
      <c r="D2369" s="49" t="s">
        <v>75</v>
      </c>
      <c r="E2369" s="50">
        <v>0</v>
      </c>
      <c r="F2369" s="48" t="s">
        <v>76</v>
      </c>
      <c r="G2369" s="48" t="s">
        <v>1454</v>
      </c>
      <c r="H2369" s="48" t="s">
        <v>78</v>
      </c>
      <c r="I2369" s="48" t="s">
        <v>96</v>
      </c>
      <c r="J2369" s="51"/>
      <c r="K2369" s="51"/>
      <c r="L2369" s="48" t="s">
        <v>80</v>
      </c>
      <c r="M2369" s="48" t="s">
        <v>81</v>
      </c>
      <c r="N2369" s="48" t="s">
        <v>249</v>
      </c>
      <c r="O2369" s="48" t="s">
        <v>250</v>
      </c>
      <c r="P2369" s="48" t="s">
        <v>251</v>
      </c>
      <c r="Q2369" s="48" t="s">
        <v>252</v>
      </c>
      <c r="R2369" s="48" t="s">
        <v>1455</v>
      </c>
      <c r="S2369" s="48" t="s">
        <v>252</v>
      </c>
      <c r="T2369" s="48" t="s">
        <v>1456</v>
      </c>
      <c r="U2369" s="48" t="s">
        <v>1457</v>
      </c>
      <c r="V2369" s="52"/>
    </row>
    <row r="2370" spans="1:22" ht="15" thickBot="1">
      <c r="A2370" s="48" t="s">
        <v>3344</v>
      </c>
      <c r="B2370" s="48" t="s">
        <v>20</v>
      </c>
      <c r="C2370" s="48" t="s">
        <v>74</v>
      </c>
      <c r="D2370" s="49" t="s">
        <v>75</v>
      </c>
      <c r="E2370" s="50">
        <v>0</v>
      </c>
      <c r="F2370" s="48" t="s">
        <v>76</v>
      </c>
      <c r="G2370" s="48" t="s">
        <v>3345</v>
      </c>
      <c r="H2370" s="48" t="s">
        <v>125</v>
      </c>
      <c r="I2370" s="48" t="s">
        <v>248</v>
      </c>
      <c r="J2370" s="51"/>
      <c r="K2370" s="51"/>
      <c r="L2370" s="48" t="s">
        <v>80</v>
      </c>
      <c r="M2370" s="48" t="s">
        <v>81</v>
      </c>
      <c r="N2370" s="48" t="s">
        <v>249</v>
      </c>
      <c r="O2370" s="48" t="s">
        <v>250</v>
      </c>
      <c r="P2370" s="48" t="s">
        <v>251</v>
      </c>
      <c r="Q2370" s="48" t="s">
        <v>252</v>
      </c>
      <c r="R2370" s="48" t="s">
        <v>253</v>
      </c>
      <c r="S2370" s="48" t="s">
        <v>254</v>
      </c>
      <c r="T2370" s="48" t="s">
        <v>255</v>
      </c>
      <c r="U2370" s="48" t="s">
        <v>254</v>
      </c>
      <c r="V2370" s="52"/>
    </row>
    <row r="2371" spans="1:22" ht="15" thickBot="1">
      <c r="A2371" s="48" t="s">
        <v>3346</v>
      </c>
      <c r="B2371" s="48" t="s">
        <v>20</v>
      </c>
      <c r="C2371" s="48" t="s">
        <v>74</v>
      </c>
      <c r="D2371" s="49" t="s">
        <v>75</v>
      </c>
      <c r="E2371" s="53">
        <v>113446.77</v>
      </c>
      <c r="F2371" s="48" t="s">
        <v>76</v>
      </c>
      <c r="G2371" s="48" t="s">
        <v>247</v>
      </c>
      <c r="H2371" s="48" t="s">
        <v>113</v>
      </c>
      <c r="I2371" s="48" t="s">
        <v>248</v>
      </c>
      <c r="J2371" s="51"/>
      <c r="K2371" s="51"/>
      <c r="L2371" s="48" t="s">
        <v>80</v>
      </c>
      <c r="M2371" s="48" t="s">
        <v>81</v>
      </c>
      <c r="N2371" s="48" t="s">
        <v>249</v>
      </c>
      <c r="O2371" s="48" t="s">
        <v>250</v>
      </c>
      <c r="P2371" s="48" t="s">
        <v>251</v>
      </c>
      <c r="Q2371" s="48" t="s">
        <v>252</v>
      </c>
      <c r="R2371" s="48" t="s">
        <v>253</v>
      </c>
      <c r="S2371" s="48" t="s">
        <v>254</v>
      </c>
      <c r="T2371" s="48" t="s">
        <v>255</v>
      </c>
      <c r="U2371" s="48" t="s">
        <v>254</v>
      </c>
      <c r="V2371" s="52"/>
    </row>
    <row r="2372" spans="1:22" ht="15" thickBot="1">
      <c r="A2372" s="48" t="s">
        <v>3347</v>
      </c>
      <c r="B2372" s="48" t="s">
        <v>20</v>
      </c>
      <c r="C2372" s="48" t="s">
        <v>74</v>
      </c>
      <c r="D2372" s="49" t="s">
        <v>75</v>
      </c>
      <c r="E2372" s="53">
        <v>77168.22</v>
      </c>
      <c r="F2372" s="48" t="s">
        <v>76</v>
      </c>
      <c r="G2372" s="48" t="s">
        <v>247</v>
      </c>
      <c r="H2372" s="48" t="s">
        <v>95</v>
      </c>
      <c r="I2372" s="48" t="s">
        <v>248</v>
      </c>
      <c r="J2372" s="51"/>
      <c r="K2372" s="51"/>
      <c r="L2372" s="48" t="s">
        <v>80</v>
      </c>
      <c r="M2372" s="48" t="s">
        <v>81</v>
      </c>
      <c r="N2372" s="48" t="s">
        <v>249</v>
      </c>
      <c r="O2372" s="48" t="s">
        <v>250</v>
      </c>
      <c r="P2372" s="48" t="s">
        <v>251</v>
      </c>
      <c r="Q2372" s="48" t="s">
        <v>252</v>
      </c>
      <c r="R2372" s="48" t="s">
        <v>253</v>
      </c>
      <c r="S2372" s="48" t="s">
        <v>254</v>
      </c>
      <c r="T2372" s="48" t="s">
        <v>255</v>
      </c>
      <c r="U2372" s="48" t="s">
        <v>254</v>
      </c>
      <c r="V2372" s="52"/>
    </row>
    <row r="2373" spans="1:22" ht="15" thickBot="1">
      <c r="A2373" s="48" t="s">
        <v>3348</v>
      </c>
      <c r="B2373" s="48" t="s">
        <v>20</v>
      </c>
      <c r="C2373" s="48" t="s">
        <v>74</v>
      </c>
      <c r="D2373" s="49" t="s">
        <v>75</v>
      </c>
      <c r="E2373" s="53">
        <v>107260.37</v>
      </c>
      <c r="F2373" s="48" t="s">
        <v>76</v>
      </c>
      <c r="G2373" s="48" t="s">
        <v>247</v>
      </c>
      <c r="H2373" s="48" t="s">
        <v>258</v>
      </c>
      <c r="I2373" s="48" t="s">
        <v>259</v>
      </c>
      <c r="J2373" s="51"/>
      <c r="K2373" s="51"/>
      <c r="L2373" s="48" t="s">
        <v>80</v>
      </c>
      <c r="M2373" s="48" t="s">
        <v>81</v>
      </c>
      <c r="N2373" s="48" t="s">
        <v>249</v>
      </c>
      <c r="O2373" s="48" t="s">
        <v>250</v>
      </c>
      <c r="P2373" s="48" t="s">
        <v>251</v>
      </c>
      <c r="Q2373" s="48" t="s">
        <v>252</v>
      </c>
      <c r="R2373" s="48" t="s">
        <v>253</v>
      </c>
      <c r="S2373" s="48" t="s">
        <v>254</v>
      </c>
      <c r="T2373" s="48" t="s">
        <v>255</v>
      </c>
      <c r="U2373" s="48" t="s">
        <v>254</v>
      </c>
      <c r="V2373" s="52"/>
    </row>
    <row r="2374" spans="1:22" ht="15" thickBot="1">
      <c r="A2374" s="48" t="s">
        <v>3349</v>
      </c>
      <c r="B2374" s="48" t="s">
        <v>20</v>
      </c>
      <c r="C2374" s="48" t="s">
        <v>74</v>
      </c>
      <c r="D2374" s="49" t="s">
        <v>75</v>
      </c>
      <c r="E2374" s="53">
        <v>122169.76</v>
      </c>
      <c r="F2374" s="48" t="s">
        <v>76</v>
      </c>
      <c r="G2374" s="48" t="s">
        <v>247</v>
      </c>
      <c r="H2374" s="48" t="s">
        <v>113</v>
      </c>
      <c r="I2374" s="48" t="s">
        <v>248</v>
      </c>
      <c r="J2374" s="51"/>
      <c r="K2374" s="51"/>
      <c r="L2374" s="48" t="s">
        <v>80</v>
      </c>
      <c r="M2374" s="48" t="s">
        <v>81</v>
      </c>
      <c r="N2374" s="48" t="s">
        <v>249</v>
      </c>
      <c r="O2374" s="48" t="s">
        <v>250</v>
      </c>
      <c r="P2374" s="48" t="s">
        <v>251</v>
      </c>
      <c r="Q2374" s="48" t="s">
        <v>252</v>
      </c>
      <c r="R2374" s="48" t="s">
        <v>253</v>
      </c>
      <c r="S2374" s="48" t="s">
        <v>254</v>
      </c>
      <c r="T2374" s="48" t="s">
        <v>255</v>
      </c>
      <c r="U2374" s="48" t="s">
        <v>254</v>
      </c>
      <c r="V2374" s="52"/>
    </row>
    <row r="2375" spans="1:22" ht="15" thickBot="1">
      <c r="A2375" s="48" t="s">
        <v>3350</v>
      </c>
      <c r="B2375" s="48" t="s">
        <v>20</v>
      </c>
      <c r="C2375" s="48" t="s">
        <v>74</v>
      </c>
      <c r="D2375" s="49" t="s">
        <v>75</v>
      </c>
      <c r="E2375" s="53">
        <v>98116.29</v>
      </c>
      <c r="F2375" s="48" t="s">
        <v>76</v>
      </c>
      <c r="G2375" s="48" t="s">
        <v>247</v>
      </c>
      <c r="H2375" s="48" t="s">
        <v>113</v>
      </c>
      <c r="I2375" s="48" t="s">
        <v>248</v>
      </c>
      <c r="J2375" s="51"/>
      <c r="K2375" s="51"/>
      <c r="L2375" s="48" t="s">
        <v>80</v>
      </c>
      <c r="M2375" s="48" t="s">
        <v>81</v>
      </c>
      <c r="N2375" s="48" t="s">
        <v>249</v>
      </c>
      <c r="O2375" s="48" t="s">
        <v>250</v>
      </c>
      <c r="P2375" s="48" t="s">
        <v>251</v>
      </c>
      <c r="Q2375" s="48" t="s">
        <v>252</v>
      </c>
      <c r="R2375" s="48" t="s">
        <v>253</v>
      </c>
      <c r="S2375" s="48" t="s">
        <v>254</v>
      </c>
      <c r="T2375" s="48" t="s">
        <v>255</v>
      </c>
      <c r="U2375" s="48" t="s">
        <v>254</v>
      </c>
      <c r="V2375" s="52"/>
    </row>
    <row r="2376" spans="1:22" ht="15" thickBot="1">
      <c r="A2376" s="48" t="s">
        <v>3351</v>
      </c>
      <c r="B2376" s="48" t="s">
        <v>20</v>
      </c>
      <c r="C2376" s="48" t="s">
        <v>74</v>
      </c>
      <c r="D2376" s="49" t="s">
        <v>75</v>
      </c>
      <c r="E2376" s="50">
        <v>0</v>
      </c>
      <c r="F2376" s="48" t="s">
        <v>76</v>
      </c>
      <c r="G2376" s="48" t="s">
        <v>247</v>
      </c>
      <c r="H2376" s="48" t="s">
        <v>125</v>
      </c>
      <c r="I2376" s="48" t="s">
        <v>248</v>
      </c>
      <c r="J2376" s="51"/>
      <c r="K2376" s="51"/>
      <c r="L2376" s="48" t="s">
        <v>80</v>
      </c>
      <c r="M2376" s="48" t="s">
        <v>81</v>
      </c>
      <c r="N2376" s="48" t="s">
        <v>249</v>
      </c>
      <c r="O2376" s="48" t="s">
        <v>250</v>
      </c>
      <c r="P2376" s="48" t="s">
        <v>251</v>
      </c>
      <c r="Q2376" s="48" t="s">
        <v>252</v>
      </c>
      <c r="R2376" s="48" t="s">
        <v>253</v>
      </c>
      <c r="S2376" s="48" t="s">
        <v>254</v>
      </c>
      <c r="T2376" s="48" t="s">
        <v>255</v>
      </c>
      <c r="U2376" s="48" t="s">
        <v>254</v>
      </c>
      <c r="V2376" s="52"/>
    </row>
    <row r="2377" spans="1:22" ht="15" thickBot="1">
      <c r="A2377" s="48" t="s">
        <v>3352</v>
      </c>
      <c r="B2377" s="48" t="s">
        <v>20</v>
      </c>
      <c r="C2377" s="48" t="s">
        <v>74</v>
      </c>
      <c r="D2377" s="49" t="s">
        <v>75</v>
      </c>
      <c r="E2377" s="53">
        <v>122136.28</v>
      </c>
      <c r="F2377" s="48" t="s">
        <v>76</v>
      </c>
      <c r="G2377" s="48" t="s">
        <v>266</v>
      </c>
      <c r="H2377" s="48" t="s">
        <v>258</v>
      </c>
      <c r="I2377" s="48" t="s">
        <v>267</v>
      </c>
      <c r="J2377" s="51"/>
      <c r="K2377" s="51"/>
      <c r="L2377" s="48" t="s">
        <v>80</v>
      </c>
      <c r="M2377" s="48" t="s">
        <v>81</v>
      </c>
      <c r="N2377" s="48" t="s">
        <v>249</v>
      </c>
      <c r="O2377" s="48" t="s">
        <v>250</v>
      </c>
      <c r="P2377" s="48" t="s">
        <v>251</v>
      </c>
      <c r="Q2377" s="48" t="s">
        <v>252</v>
      </c>
      <c r="R2377" s="48" t="s">
        <v>253</v>
      </c>
      <c r="S2377" s="48" t="s">
        <v>254</v>
      </c>
      <c r="T2377" s="48" t="s">
        <v>268</v>
      </c>
      <c r="U2377" s="48" t="s">
        <v>269</v>
      </c>
      <c r="V2377" s="52"/>
    </row>
    <row r="2378" spans="1:22" ht="15" thickBot="1">
      <c r="A2378" s="48" t="s">
        <v>3353</v>
      </c>
      <c r="B2378" s="48" t="s">
        <v>20</v>
      </c>
      <c r="C2378" s="48" t="s">
        <v>74</v>
      </c>
      <c r="D2378" s="49" t="s">
        <v>75</v>
      </c>
      <c r="E2378" s="50">
        <v>0</v>
      </c>
      <c r="F2378" s="48" t="s">
        <v>76</v>
      </c>
      <c r="G2378" s="48" t="s">
        <v>266</v>
      </c>
      <c r="H2378" s="48" t="s">
        <v>301</v>
      </c>
      <c r="I2378" s="48" t="s">
        <v>3354</v>
      </c>
      <c r="J2378" s="51"/>
      <c r="K2378" s="51"/>
      <c r="L2378" s="48" t="s">
        <v>80</v>
      </c>
      <c r="M2378" s="48" t="s">
        <v>81</v>
      </c>
      <c r="N2378" s="48" t="s">
        <v>249</v>
      </c>
      <c r="O2378" s="48" t="s">
        <v>250</v>
      </c>
      <c r="P2378" s="48" t="s">
        <v>251</v>
      </c>
      <c r="Q2378" s="48" t="s">
        <v>252</v>
      </c>
      <c r="R2378" s="48" t="s">
        <v>253</v>
      </c>
      <c r="S2378" s="48" t="s">
        <v>254</v>
      </c>
      <c r="T2378" s="48" t="s">
        <v>268</v>
      </c>
      <c r="U2378" s="48" t="s">
        <v>269</v>
      </c>
      <c r="V2378" s="52"/>
    </row>
    <row r="2379" spans="1:22" ht="15" thickBot="1">
      <c r="A2379" s="48" t="s">
        <v>3355</v>
      </c>
      <c r="B2379" s="48" t="s">
        <v>20</v>
      </c>
      <c r="C2379" s="48" t="s">
        <v>74</v>
      </c>
      <c r="D2379" s="49" t="s">
        <v>75</v>
      </c>
      <c r="E2379" s="53">
        <v>110649.45</v>
      </c>
      <c r="F2379" s="48" t="s">
        <v>76</v>
      </c>
      <c r="G2379" s="48" t="s">
        <v>266</v>
      </c>
      <c r="H2379" s="48" t="s">
        <v>258</v>
      </c>
      <c r="I2379" s="48" t="s">
        <v>267</v>
      </c>
      <c r="J2379" s="51"/>
      <c r="K2379" s="51"/>
      <c r="L2379" s="48" t="s">
        <v>80</v>
      </c>
      <c r="M2379" s="48" t="s">
        <v>81</v>
      </c>
      <c r="N2379" s="48" t="s">
        <v>249</v>
      </c>
      <c r="O2379" s="48" t="s">
        <v>250</v>
      </c>
      <c r="P2379" s="48" t="s">
        <v>251</v>
      </c>
      <c r="Q2379" s="48" t="s">
        <v>252</v>
      </c>
      <c r="R2379" s="48" t="s">
        <v>253</v>
      </c>
      <c r="S2379" s="48" t="s">
        <v>254</v>
      </c>
      <c r="T2379" s="48" t="s">
        <v>268</v>
      </c>
      <c r="U2379" s="48" t="s">
        <v>269</v>
      </c>
      <c r="V2379" s="52"/>
    </row>
    <row r="2380" spans="1:22" ht="15" thickBot="1">
      <c r="A2380" s="48" t="s">
        <v>3356</v>
      </c>
      <c r="B2380" s="48" t="s">
        <v>20</v>
      </c>
      <c r="C2380" s="48" t="s">
        <v>74</v>
      </c>
      <c r="D2380" s="49" t="s">
        <v>75</v>
      </c>
      <c r="E2380" s="53">
        <v>114769.85</v>
      </c>
      <c r="F2380" s="48" t="s">
        <v>76</v>
      </c>
      <c r="G2380" s="48" t="s">
        <v>266</v>
      </c>
      <c r="H2380" s="48" t="s">
        <v>258</v>
      </c>
      <c r="I2380" s="48" t="s">
        <v>259</v>
      </c>
      <c r="J2380" s="51"/>
      <c r="K2380" s="51"/>
      <c r="L2380" s="48" t="s">
        <v>80</v>
      </c>
      <c r="M2380" s="48" t="s">
        <v>81</v>
      </c>
      <c r="N2380" s="48" t="s">
        <v>249</v>
      </c>
      <c r="O2380" s="48" t="s">
        <v>250</v>
      </c>
      <c r="P2380" s="48" t="s">
        <v>251</v>
      </c>
      <c r="Q2380" s="48" t="s">
        <v>252</v>
      </c>
      <c r="R2380" s="48" t="s">
        <v>253</v>
      </c>
      <c r="S2380" s="48" t="s">
        <v>254</v>
      </c>
      <c r="T2380" s="48" t="s">
        <v>268</v>
      </c>
      <c r="U2380" s="48" t="s">
        <v>269</v>
      </c>
      <c r="V2380" s="52"/>
    </row>
    <row r="2381" spans="1:22" ht="15" thickBot="1">
      <c r="A2381" s="48" t="s">
        <v>2960</v>
      </c>
      <c r="B2381" s="48" t="s">
        <v>20</v>
      </c>
      <c r="C2381" s="48" t="s">
        <v>74</v>
      </c>
      <c r="D2381" s="49" t="s">
        <v>75</v>
      </c>
      <c r="E2381" s="53">
        <v>143667.9</v>
      </c>
      <c r="F2381" s="48" t="s">
        <v>76</v>
      </c>
      <c r="G2381" s="48" t="s">
        <v>1465</v>
      </c>
      <c r="H2381" s="48" t="s">
        <v>113</v>
      </c>
      <c r="I2381" s="48" t="s">
        <v>777</v>
      </c>
      <c r="J2381" s="51"/>
      <c r="K2381" s="51"/>
      <c r="L2381" s="48" t="s">
        <v>80</v>
      </c>
      <c r="M2381" s="48" t="s">
        <v>81</v>
      </c>
      <c r="N2381" s="48" t="s">
        <v>249</v>
      </c>
      <c r="O2381" s="48" t="s">
        <v>250</v>
      </c>
      <c r="P2381" s="48" t="s">
        <v>251</v>
      </c>
      <c r="Q2381" s="48" t="s">
        <v>252</v>
      </c>
      <c r="R2381" s="48" t="s">
        <v>1466</v>
      </c>
      <c r="S2381" s="48" t="s">
        <v>1467</v>
      </c>
      <c r="T2381" s="48" t="s">
        <v>1468</v>
      </c>
      <c r="U2381" s="48" t="s">
        <v>1469</v>
      </c>
      <c r="V2381" s="52"/>
    </row>
    <row r="2382" spans="1:22" ht="15" thickBot="1">
      <c r="A2382" s="48" t="s">
        <v>2716</v>
      </c>
      <c r="B2382" s="48" t="s">
        <v>20</v>
      </c>
      <c r="C2382" s="48" t="s">
        <v>74</v>
      </c>
      <c r="D2382" s="49" t="s">
        <v>75</v>
      </c>
      <c r="E2382" s="53">
        <v>17914.57</v>
      </c>
      <c r="F2382" s="48" t="s">
        <v>76</v>
      </c>
      <c r="G2382" s="48" t="s">
        <v>1465</v>
      </c>
      <c r="H2382" s="48" t="s">
        <v>95</v>
      </c>
      <c r="I2382" s="48" t="s">
        <v>777</v>
      </c>
      <c r="J2382" s="51"/>
      <c r="K2382" s="51"/>
      <c r="L2382" s="48" t="s">
        <v>80</v>
      </c>
      <c r="M2382" s="48" t="s">
        <v>81</v>
      </c>
      <c r="N2382" s="48" t="s">
        <v>249</v>
      </c>
      <c r="O2382" s="48" t="s">
        <v>250</v>
      </c>
      <c r="P2382" s="48" t="s">
        <v>251</v>
      </c>
      <c r="Q2382" s="48" t="s">
        <v>252</v>
      </c>
      <c r="R2382" s="48" t="s">
        <v>1466</v>
      </c>
      <c r="S2382" s="48" t="s">
        <v>1467</v>
      </c>
      <c r="T2382" s="48" t="s">
        <v>1468</v>
      </c>
      <c r="U2382" s="48" t="s">
        <v>1469</v>
      </c>
      <c r="V2382" s="52"/>
    </row>
    <row r="2383" spans="1:22" ht="15" thickBot="1">
      <c r="A2383" s="48" t="s">
        <v>3357</v>
      </c>
      <c r="B2383" s="48" t="s">
        <v>20</v>
      </c>
      <c r="C2383" s="48" t="s">
        <v>74</v>
      </c>
      <c r="D2383" s="49" t="s">
        <v>75</v>
      </c>
      <c r="E2383" s="53">
        <v>61790.73</v>
      </c>
      <c r="F2383" s="48" t="s">
        <v>271</v>
      </c>
      <c r="G2383" s="48" t="s">
        <v>272</v>
      </c>
      <c r="H2383" s="48" t="s">
        <v>95</v>
      </c>
      <c r="I2383" s="48" t="s">
        <v>105</v>
      </c>
      <c r="J2383" s="48" t="s">
        <v>3358</v>
      </c>
      <c r="K2383" s="51"/>
      <c r="L2383" s="48" t="s">
        <v>80</v>
      </c>
      <c r="M2383" s="48" t="s">
        <v>81</v>
      </c>
      <c r="N2383" s="48" t="s">
        <v>249</v>
      </c>
      <c r="O2383" s="48" t="s">
        <v>250</v>
      </c>
      <c r="P2383" s="48" t="s">
        <v>251</v>
      </c>
      <c r="Q2383" s="48" t="s">
        <v>252</v>
      </c>
      <c r="R2383" s="48" t="s">
        <v>274</v>
      </c>
      <c r="S2383" s="48" t="s">
        <v>252</v>
      </c>
      <c r="T2383" s="48" t="s">
        <v>275</v>
      </c>
      <c r="U2383" s="48" t="s">
        <v>276</v>
      </c>
      <c r="V2383" s="52"/>
    </row>
    <row r="2384" spans="1:22" ht="15" thickBot="1">
      <c r="A2384" s="48" t="s">
        <v>2525</v>
      </c>
      <c r="B2384" s="48" t="s">
        <v>20</v>
      </c>
      <c r="C2384" s="48" t="s">
        <v>74</v>
      </c>
      <c r="D2384" s="49" t="s">
        <v>75</v>
      </c>
      <c r="E2384" s="53">
        <v>124105.73</v>
      </c>
      <c r="F2384" s="48" t="s">
        <v>76</v>
      </c>
      <c r="G2384" s="48" t="s">
        <v>278</v>
      </c>
      <c r="H2384" s="48" t="s">
        <v>113</v>
      </c>
      <c r="I2384" s="48" t="s">
        <v>3359</v>
      </c>
      <c r="J2384" s="51"/>
      <c r="K2384" s="51"/>
      <c r="L2384" s="48" t="s">
        <v>80</v>
      </c>
      <c r="M2384" s="48" t="s">
        <v>81</v>
      </c>
      <c r="N2384" s="48" t="s">
        <v>249</v>
      </c>
      <c r="O2384" s="48" t="s">
        <v>250</v>
      </c>
      <c r="P2384" s="48" t="s">
        <v>251</v>
      </c>
      <c r="Q2384" s="48" t="s">
        <v>252</v>
      </c>
      <c r="R2384" s="48" t="s">
        <v>280</v>
      </c>
      <c r="S2384" s="48" t="s">
        <v>281</v>
      </c>
      <c r="T2384" s="48" t="s">
        <v>282</v>
      </c>
      <c r="U2384" s="48" t="s">
        <v>281</v>
      </c>
      <c r="V2384" s="52"/>
    </row>
    <row r="2385" spans="1:22" ht="15" thickBot="1">
      <c r="A2385" s="48" t="s">
        <v>3360</v>
      </c>
      <c r="B2385" s="48" t="s">
        <v>20</v>
      </c>
      <c r="C2385" s="48" t="s">
        <v>74</v>
      </c>
      <c r="D2385" s="49" t="s">
        <v>75</v>
      </c>
      <c r="E2385" s="53">
        <v>73449.850000000006</v>
      </c>
      <c r="F2385" s="48" t="s">
        <v>76</v>
      </c>
      <c r="G2385" s="48" t="s">
        <v>278</v>
      </c>
      <c r="H2385" s="48" t="s">
        <v>95</v>
      </c>
      <c r="I2385" s="48" t="s">
        <v>279</v>
      </c>
      <c r="J2385" s="51"/>
      <c r="K2385" s="51"/>
      <c r="L2385" s="48" t="s">
        <v>80</v>
      </c>
      <c r="M2385" s="48" t="s">
        <v>81</v>
      </c>
      <c r="N2385" s="48" t="s">
        <v>249</v>
      </c>
      <c r="O2385" s="48" t="s">
        <v>250</v>
      </c>
      <c r="P2385" s="48" t="s">
        <v>251</v>
      </c>
      <c r="Q2385" s="48" t="s">
        <v>252</v>
      </c>
      <c r="R2385" s="48" t="s">
        <v>280</v>
      </c>
      <c r="S2385" s="48" t="s">
        <v>281</v>
      </c>
      <c r="T2385" s="48" t="s">
        <v>282</v>
      </c>
      <c r="U2385" s="48" t="s">
        <v>281</v>
      </c>
      <c r="V2385" s="52"/>
    </row>
    <row r="2386" spans="1:22" ht="15" thickBot="1">
      <c r="A2386" s="48" t="s">
        <v>3361</v>
      </c>
      <c r="B2386" s="48" t="s">
        <v>20</v>
      </c>
      <c r="C2386" s="48" t="s">
        <v>74</v>
      </c>
      <c r="D2386" s="49" t="s">
        <v>75</v>
      </c>
      <c r="E2386" s="53">
        <v>89491.36</v>
      </c>
      <c r="F2386" s="48" t="s">
        <v>76</v>
      </c>
      <c r="G2386" s="48" t="s">
        <v>278</v>
      </c>
      <c r="H2386" s="48" t="s">
        <v>95</v>
      </c>
      <c r="I2386" s="48" t="s">
        <v>279</v>
      </c>
      <c r="J2386" s="51"/>
      <c r="K2386" s="51"/>
      <c r="L2386" s="48" t="s">
        <v>80</v>
      </c>
      <c r="M2386" s="48" t="s">
        <v>81</v>
      </c>
      <c r="N2386" s="48" t="s">
        <v>249</v>
      </c>
      <c r="O2386" s="48" t="s">
        <v>250</v>
      </c>
      <c r="P2386" s="48" t="s">
        <v>251</v>
      </c>
      <c r="Q2386" s="48" t="s">
        <v>252</v>
      </c>
      <c r="R2386" s="48" t="s">
        <v>280</v>
      </c>
      <c r="S2386" s="48" t="s">
        <v>281</v>
      </c>
      <c r="T2386" s="48" t="s">
        <v>282</v>
      </c>
      <c r="U2386" s="48" t="s">
        <v>281</v>
      </c>
      <c r="V2386" s="52"/>
    </row>
    <row r="2387" spans="1:22" ht="15" thickBot="1">
      <c r="A2387" s="48" t="s">
        <v>3362</v>
      </c>
      <c r="B2387" s="48" t="s">
        <v>20</v>
      </c>
      <c r="C2387" s="48" t="s">
        <v>74</v>
      </c>
      <c r="D2387" s="49" t="s">
        <v>75</v>
      </c>
      <c r="E2387" s="50">
        <v>0</v>
      </c>
      <c r="F2387" s="48" t="s">
        <v>76</v>
      </c>
      <c r="G2387" s="48" t="s">
        <v>284</v>
      </c>
      <c r="H2387" s="48" t="s">
        <v>301</v>
      </c>
      <c r="I2387" s="48" t="s">
        <v>302</v>
      </c>
      <c r="J2387" s="51"/>
      <c r="K2387" s="51"/>
      <c r="L2387" s="48" t="s">
        <v>80</v>
      </c>
      <c r="M2387" s="48" t="s">
        <v>81</v>
      </c>
      <c r="N2387" s="48" t="s">
        <v>249</v>
      </c>
      <c r="O2387" s="48" t="s">
        <v>250</v>
      </c>
      <c r="P2387" s="48" t="s">
        <v>285</v>
      </c>
      <c r="Q2387" s="48" t="s">
        <v>286</v>
      </c>
      <c r="R2387" s="48" t="s">
        <v>287</v>
      </c>
      <c r="S2387" s="48" t="s">
        <v>288</v>
      </c>
      <c r="T2387" s="48" t="s">
        <v>289</v>
      </c>
      <c r="U2387" s="48" t="s">
        <v>290</v>
      </c>
      <c r="V2387" s="52"/>
    </row>
    <row r="2388" spans="1:22" ht="15" thickBot="1">
      <c r="A2388" s="48" t="s">
        <v>3363</v>
      </c>
      <c r="B2388" s="48" t="s">
        <v>20</v>
      </c>
      <c r="C2388" s="48" t="s">
        <v>74</v>
      </c>
      <c r="D2388" s="49" t="s">
        <v>75</v>
      </c>
      <c r="E2388" s="50">
        <v>0</v>
      </c>
      <c r="F2388" s="48" t="s">
        <v>76</v>
      </c>
      <c r="G2388" s="48" t="s">
        <v>284</v>
      </c>
      <c r="H2388" s="48" t="s">
        <v>125</v>
      </c>
      <c r="I2388" s="48" t="s">
        <v>130</v>
      </c>
      <c r="J2388" s="51"/>
      <c r="K2388" s="51"/>
      <c r="L2388" s="48" t="s">
        <v>80</v>
      </c>
      <c r="M2388" s="48" t="s">
        <v>81</v>
      </c>
      <c r="N2388" s="48" t="s">
        <v>249</v>
      </c>
      <c r="O2388" s="48" t="s">
        <v>250</v>
      </c>
      <c r="P2388" s="48" t="s">
        <v>285</v>
      </c>
      <c r="Q2388" s="48" t="s">
        <v>286</v>
      </c>
      <c r="R2388" s="48" t="s">
        <v>287</v>
      </c>
      <c r="S2388" s="48" t="s">
        <v>288</v>
      </c>
      <c r="T2388" s="48" t="s">
        <v>289</v>
      </c>
      <c r="U2388" s="48" t="s">
        <v>290</v>
      </c>
      <c r="V2388" s="52"/>
    </row>
    <row r="2389" spans="1:22" ht="15" thickBot="1">
      <c r="A2389" s="48" t="s">
        <v>3364</v>
      </c>
      <c r="B2389" s="48" t="s">
        <v>20</v>
      </c>
      <c r="C2389" s="48" t="s">
        <v>74</v>
      </c>
      <c r="D2389" s="49" t="s">
        <v>75</v>
      </c>
      <c r="E2389" s="50">
        <v>0</v>
      </c>
      <c r="F2389" s="48" t="s">
        <v>76</v>
      </c>
      <c r="G2389" s="48" t="s">
        <v>284</v>
      </c>
      <c r="H2389" s="48" t="s">
        <v>125</v>
      </c>
      <c r="I2389" s="48" t="s">
        <v>130</v>
      </c>
      <c r="J2389" s="51"/>
      <c r="K2389" s="51"/>
      <c r="L2389" s="48" t="s">
        <v>80</v>
      </c>
      <c r="M2389" s="48" t="s">
        <v>81</v>
      </c>
      <c r="N2389" s="48" t="s">
        <v>249</v>
      </c>
      <c r="O2389" s="48" t="s">
        <v>250</v>
      </c>
      <c r="P2389" s="48" t="s">
        <v>285</v>
      </c>
      <c r="Q2389" s="48" t="s">
        <v>286</v>
      </c>
      <c r="R2389" s="48" t="s">
        <v>287</v>
      </c>
      <c r="S2389" s="48" t="s">
        <v>288</v>
      </c>
      <c r="T2389" s="48" t="s">
        <v>289</v>
      </c>
      <c r="U2389" s="48" t="s">
        <v>290</v>
      </c>
      <c r="V2389" s="52"/>
    </row>
    <row r="2390" spans="1:22" ht="15" thickBot="1">
      <c r="A2390" s="48" t="s">
        <v>3365</v>
      </c>
      <c r="B2390" s="48" t="s">
        <v>20</v>
      </c>
      <c r="C2390" s="48" t="s">
        <v>74</v>
      </c>
      <c r="D2390" s="49" t="s">
        <v>75</v>
      </c>
      <c r="E2390" s="50">
        <v>0</v>
      </c>
      <c r="F2390" s="48" t="s">
        <v>76</v>
      </c>
      <c r="G2390" s="48" t="s">
        <v>284</v>
      </c>
      <c r="H2390" s="48" t="s">
        <v>125</v>
      </c>
      <c r="I2390" s="48" t="s">
        <v>130</v>
      </c>
      <c r="J2390" s="51"/>
      <c r="K2390" s="51"/>
      <c r="L2390" s="48" t="s">
        <v>80</v>
      </c>
      <c r="M2390" s="48" t="s">
        <v>81</v>
      </c>
      <c r="N2390" s="48" t="s">
        <v>249</v>
      </c>
      <c r="O2390" s="48" t="s">
        <v>250</v>
      </c>
      <c r="P2390" s="48" t="s">
        <v>285</v>
      </c>
      <c r="Q2390" s="48" t="s">
        <v>286</v>
      </c>
      <c r="R2390" s="48" t="s">
        <v>287</v>
      </c>
      <c r="S2390" s="48" t="s">
        <v>288</v>
      </c>
      <c r="T2390" s="48" t="s">
        <v>289</v>
      </c>
      <c r="U2390" s="48" t="s">
        <v>290</v>
      </c>
      <c r="V2390" s="52"/>
    </row>
    <row r="2391" spans="1:22" ht="15" thickBot="1">
      <c r="A2391" s="48" t="s">
        <v>3366</v>
      </c>
      <c r="B2391" s="48" t="s">
        <v>20</v>
      </c>
      <c r="C2391" s="48" t="s">
        <v>74</v>
      </c>
      <c r="D2391" s="49" t="s">
        <v>75</v>
      </c>
      <c r="E2391" s="50">
        <v>0</v>
      </c>
      <c r="F2391" s="48" t="s">
        <v>76</v>
      </c>
      <c r="G2391" s="48" t="s">
        <v>284</v>
      </c>
      <c r="H2391" s="48" t="s">
        <v>125</v>
      </c>
      <c r="I2391" s="48" t="s">
        <v>130</v>
      </c>
      <c r="J2391" s="51"/>
      <c r="K2391" s="51"/>
      <c r="L2391" s="48" t="s">
        <v>80</v>
      </c>
      <c r="M2391" s="48" t="s">
        <v>81</v>
      </c>
      <c r="N2391" s="48" t="s">
        <v>249</v>
      </c>
      <c r="O2391" s="48" t="s">
        <v>250</v>
      </c>
      <c r="P2391" s="48" t="s">
        <v>285</v>
      </c>
      <c r="Q2391" s="48" t="s">
        <v>286</v>
      </c>
      <c r="R2391" s="48" t="s">
        <v>287</v>
      </c>
      <c r="S2391" s="48" t="s">
        <v>288</v>
      </c>
      <c r="T2391" s="48" t="s">
        <v>289</v>
      </c>
      <c r="U2391" s="48" t="s">
        <v>290</v>
      </c>
      <c r="V2391" s="52"/>
    </row>
    <row r="2392" spans="1:22" ht="15" thickBot="1">
      <c r="A2392" s="48" t="s">
        <v>3367</v>
      </c>
      <c r="B2392" s="48" t="s">
        <v>20</v>
      </c>
      <c r="C2392" s="48" t="s">
        <v>74</v>
      </c>
      <c r="D2392" s="49" t="s">
        <v>75</v>
      </c>
      <c r="E2392" s="50">
        <v>0</v>
      </c>
      <c r="F2392" s="48" t="s">
        <v>76</v>
      </c>
      <c r="G2392" s="48" t="s">
        <v>284</v>
      </c>
      <c r="H2392" s="48" t="s">
        <v>125</v>
      </c>
      <c r="I2392" s="48" t="s">
        <v>130</v>
      </c>
      <c r="J2392" s="51"/>
      <c r="K2392" s="51"/>
      <c r="L2392" s="48" t="s">
        <v>80</v>
      </c>
      <c r="M2392" s="48" t="s">
        <v>81</v>
      </c>
      <c r="N2392" s="48" t="s">
        <v>249</v>
      </c>
      <c r="O2392" s="48" t="s">
        <v>250</v>
      </c>
      <c r="P2392" s="48" t="s">
        <v>285</v>
      </c>
      <c r="Q2392" s="48" t="s">
        <v>286</v>
      </c>
      <c r="R2392" s="48" t="s">
        <v>287</v>
      </c>
      <c r="S2392" s="48" t="s">
        <v>288</v>
      </c>
      <c r="T2392" s="48" t="s">
        <v>289</v>
      </c>
      <c r="U2392" s="48" t="s">
        <v>290</v>
      </c>
      <c r="V2392" s="52"/>
    </row>
    <row r="2393" spans="1:22" ht="15" thickBot="1">
      <c r="A2393" s="48" t="s">
        <v>3368</v>
      </c>
      <c r="B2393" s="48" t="s">
        <v>20</v>
      </c>
      <c r="C2393" s="48" t="s">
        <v>74</v>
      </c>
      <c r="D2393" s="49" t="s">
        <v>75</v>
      </c>
      <c r="E2393" s="50">
        <v>0</v>
      </c>
      <c r="F2393" s="48" t="s">
        <v>76</v>
      </c>
      <c r="G2393" s="48" t="s">
        <v>284</v>
      </c>
      <c r="H2393" s="48" t="s">
        <v>125</v>
      </c>
      <c r="I2393" s="48" t="s">
        <v>130</v>
      </c>
      <c r="J2393" s="51"/>
      <c r="K2393" s="51"/>
      <c r="L2393" s="48" t="s">
        <v>80</v>
      </c>
      <c r="M2393" s="48" t="s">
        <v>81</v>
      </c>
      <c r="N2393" s="48" t="s">
        <v>249</v>
      </c>
      <c r="O2393" s="48" t="s">
        <v>250</v>
      </c>
      <c r="P2393" s="48" t="s">
        <v>285</v>
      </c>
      <c r="Q2393" s="48" t="s">
        <v>286</v>
      </c>
      <c r="R2393" s="48" t="s">
        <v>287</v>
      </c>
      <c r="S2393" s="48" t="s">
        <v>288</v>
      </c>
      <c r="T2393" s="48" t="s">
        <v>289</v>
      </c>
      <c r="U2393" s="48" t="s">
        <v>290</v>
      </c>
      <c r="V2393" s="52"/>
    </row>
    <row r="2394" spans="1:22" ht="15" thickBot="1">
      <c r="A2394" s="48" t="s">
        <v>3369</v>
      </c>
      <c r="B2394" s="48" t="s">
        <v>20</v>
      </c>
      <c r="C2394" s="48" t="s">
        <v>74</v>
      </c>
      <c r="D2394" s="49" t="s">
        <v>75</v>
      </c>
      <c r="E2394" s="50">
        <v>0</v>
      </c>
      <c r="F2394" s="48" t="s">
        <v>76</v>
      </c>
      <c r="G2394" s="48" t="s">
        <v>284</v>
      </c>
      <c r="H2394" s="48" t="s">
        <v>125</v>
      </c>
      <c r="I2394" s="48" t="s">
        <v>130</v>
      </c>
      <c r="J2394" s="51"/>
      <c r="K2394" s="51"/>
      <c r="L2394" s="48" t="s">
        <v>80</v>
      </c>
      <c r="M2394" s="48" t="s">
        <v>81</v>
      </c>
      <c r="N2394" s="48" t="s">
        <v>249</v>
      </c>
      <c r="O2394" s="48" t="s">
        <v>250</v>
      </c>
      <c r="P2394" s="48" t="s">
        <v>285</v>
      </c>
      <c r="Q2394" s="48" t="s">
        <v>286</v>
      </c>
      <c r="R2394" s="48" t="s">
        <v>287</v>
      </c>
      <c r="S2394" s="48" t="s">
        <v>288</v>
      </c>
      <c r="T2394" s="48" t="s">
        <v>289</v>
      </c>
      <c r="U2394" s="48" t="s">
        <v>290</v>
      </c>
      <c r="V2394" s="52"/>
    </row>
    <row r="2395" spans="1:22" ht="15" thickBot="1">
      <c r="A2395" s="48" t="s">
        <v>3370</v>
      </c>
      <c r="B2395" s="48" t="s">
        <v>20</v>
      </c>
      <c r="C2395" s="48" t="s">
        <v>74</v>
      </c>
      <c r="D2395" s="49" t="s">
        <v>75</v>
      </c>
      <c r="E2395" s="50">
        <v>0</v>
      </c>
      <c r="F2395" s="48" t="s">
        <v>76</v>
      </c>
      <c r="G2395" s="48" t="s">
        <v>284</v>
      </c>
      <c r="H2395" s="48" t="s">
        <v>125</v>
      </c>
      <c r="I2395" s="48" t="s">
        <v>130</v>
      </c>
      <c r="J2395" s="51"/>
      <c r="K2395" s="51"/>
      <c r="L2395" s="48" t="s">
        <v>80</v>
      </c>
      <c r="M2395" s="48" t="s">
        <v>81</v>
      </c>
      <c r="N2395" s="48" t="s">
        <v>249</v>
      </c>
      <c r="O2395" s="48" t="s">
        <v>250</v>
      </c>
      <c r="P2395" s="48" t="s">
        <v>285</v>
      </c>
      <c r="Q2395" s="48" t="s">
        <v>286</v>
      </c>
      <c r="R2395" s="48" t="s">
        <v>287</v>
      </c>
      <c r="S2395" s="48" t="s">
        <v>288</v>
      </c>
      <c r="T2395" s="48" t="s">
        <v>289</v>
      </c>
      <c r="U2395" s="48" t="s">
        <v>290</v>
      </c>
      <c r="V2395" s="52"/>
    </row>
    <row r="2396" spans="1:22" ht="15" thickBot="1">
      <c r="A2396" s="48" t="s">
        <v>3371</v>
      </c>
      <c r="B2396" s="48" t="s">
        <v>20</v>
      </c>
      <c r="C2396" s="48" t="s">
        <v>74</v>
      </c>
      <c r="D2396" s="49" t="s">
        <v>75</v>
      </c>
      <c r="E2396" s="50">
        <v>0</v>
      </c>
      <c r="F2396" s="48" t="s">
        <v>76</v>
      </c>
      <c r="G2396" s="48" t="s">
        <v>284</v>
      </c>
      <c r="H2396" s="48" t="s">
        <v>125</v>
      </c>
      <c r="I2396" s="48" t="s">
        <v>130</v>
      </c>
      <c r="J2396" s="51"/>
      <c r="K2396" s="51"/>
      <c r="L2396" s="48" t="s">
        <v>80</v>
      </c>
      <c r="M2396" s="48" t="s">
        <v>81</v>
      </c>
      <c r="N2396" s="48" t="s">
        <v>249</v>
      </c>
      <c r="O2396" s="48" t="s">
        <v>250</v>
      </c>
      <c r="P2396" s="48" t="s">
        <v>285</v>
      </c>
      <c r="Q2396" s="48" t="s">
        <v>286</v>
      </c>
      <c r="R2396" s="48" t="s">
        <v>287</v>
      </c>
      <c r="S2396" s="48" t="s">
        <v>288</v>
      </c>
      <c r="T2396" s="48" t="s">
        <v>289</v>
      </c>
      <c r="U2396" s="48" t="s">
        <v>290</v>
      </c>
      <c r="V2396" s="52"/>
    </row>
    <row r="2397" spans="1:22" ht="15" thickBot="1">
      <c r="A2397" s="48" t="s">
        <v>3372</v>
      </c>
      <c r="B2397" s="48" t="s">
        <v>20</v>
      </c>
      <c r="C2397" s="48" t="s">
        <v>74</v>
      </c>
      <c r="D2397" s="49" t="s">
        <v>75</v>
      </c>
      <c r="E2397" s="50">
        <v>0</v>
      </c>
      <c r="F2397" s="48" t="s">
        <v>76</v>
      </c>
      <c r="G2397" s="48" t="s">
        <v>284</v>
      </c>
      <c r="H2397" s="48" t="s">
        <v>125</v>
      </c>
      <c r="I2397" s="48" t="s">
        <v>130</v>
      </c>
      <c r="J2397" s="51"/>
      <c r="K2397" s="51"/>
      <c r="L2397" s="48" t="s">
        <v>80</v>
      </c>
      <c r="M2397" s="48" t="s">
        <v>81</v>
      </c>
      <c r="N2397" s="48" t="s">
        <v>249</v>
      </c>
      <c r="O2397" s="48" t="s">
        <v>250</v>
      </c>
      <c r="P2397" s="48" t="s">
        <v>285</v>
      </c>
      <c r="Q2397" s="48" t="s">
        <v>286</v>
      </c>
      <c r="R2397" s="48" t="s">
        <v>287</v>
      </c>
      <c r="S2397" s="48" t="s">
        <v>288</v>
      </c>
      <c r="T2397" s="48" t="s">
        <v>289</v>
      </c>
      <c r="U2397" s="48" t="s">
        <v>290</v>
      </c>
      <c r="V2397" s="52"/>
    </row>
    <row r="2398" spans="1:22" ht="15" thickBot="1">
      <c r="A2398" s="48" t="s">
        <v>3373</v>
      </c>
      <c r="B2398" s="48" t="s">
        <v>20</v>
      </c>
      <c r="C2398" s="48" t="s">
        <v>74</v>
      </c>
      <c r="D2398" s="49" t="s">
        <v>75</v>
      </c>
      <c r="E2398" s="53">
        <v>83101.710000000006</v>
      </c>
      <c r="F2398" s="48" t="s">
        <v>76</v>
      </c>
      <c r="G2398" s="48" t="s">
        <v>284</v>
      </c>
      <c r="H2398" s="48" t="s">
        <v>95</v>
      </c>
      <c r="I2398" s="48" t="s">
        <v>130</v>
      </c>
      <c r="J2398" s="51"/>
      <c r="K2398" s="51"/>
      <c r="L2398" s="48" t="s">
        <v>80</v>
      </c>
      <c r="M2398" s="48" t="s">
        <v>81</v>
      </c>
      <c r="N2398" s="48" t="s">
        <v>249</v>
      </c>
      <c r="O2398" s="48" t="s">
        <v>250</v>
      </c>
      <c r="P2398" s="48" t="s">
        <v>285</v>
      </c>
      <c r="Q2398" s="48" t="s">
        <v>286</v>
      </c>
      <c r="R2398" s="48" t="s">
        <v>287</v>
      </c>
      <c r="S2398" s="48" t="s">
        <v>288</v>
      </c>
      <c r="T2398" s="48" t="s">
        <v>289</v>
      </c>
      <c r="U2398" s="48" t="s">
        <v>290</v>
      </c>
      <c r="V2398" s="52"/>
    </row>
    <row r="2399" spans="1:22" ht="15" thickBot="1">
      <c r="A2399" s="48" t="s">
        <v>3374</v>
      </c>
      <c r="B2399" s="48" t="s">
        <v>20</v>
      </c>
      <c r="C2399" s="48" t="s">
        <v>74</v>
      </c>
      <c r="D2399" s="49" t="s">
        <v>75</v>
      </c>
      <c r="E2399" s="50">
        <v>0</v>
      </c>
      <c r="F2399" s="48" t="s">
        <v>76</v>
      </c>
      <c r="G2399" s="48" t="s">
        <v>284</v>
      </c>
      <c r="H2399" s="48" t="s">
        <v>301</v>
      </c>
      <c r="I2399" s="48" t="s">
        <v>302</v>
      </c>
      <c r="J2399" s="51"/>
      <c r="K2399" s="51"/>
      <c r="L2399" s="48" t="s">
        <v>80</v>
      </c>
      <c r="M2399" s="48" t="s">
        <v>81</v>
      </c>
      <c r="N2399" s="48" t="s">
        <v>249</v>
      </c>
      <c r="O2399" s="48" t="s">
        <v>250</v>
      </c>
      <c r="P2399" s="48" t="s">
        <v>285</v>
      </c>
      <c r="Q2399" s="48" t="s">
        <v>286</v>
      </c>
      <c r="R2399" s="48" t="s">
        <v>287</v>
      </c>
      <c r="S2399" s="48" t="s">
        <v>288</v>
      </c>
      <c r="T2399" s="48" t="s">
        <v>289</v>
      </c>
      <c r="U2399" s="48" t="s">
        <v>290</v>
      </c>
      <c r="V2399" s="52"/>
    </row>
    <row r="2400" spans="1:22" ht="15" thickBot="1">
      <c r="A2400" s="48" t="s">
        <v>3375</v>
      </c>
      <c r="B2400" s="48" t="s">
        <v>20</v>
      </c>
      <c r="C2400" s="48" t="s">
        <v>74</v>
      </c>
      <c r="D2400" s="49" t="s">
        <v>75</v>
      </c>
      <c r="E2400" s="50">
        <v>0</v>
      </c>
      <c r="F2400" s="48" t="s">
        <v>76</v>
      </c>
      <c r="G2400" s="48" t="s">
        <v>284</v>
      </c>
      <c r="H2400" s="48" t="s">
        <v>301</v>
      </c>
      <c r="I2400" s="48" t="s">
        <v>302</v>
      </c>
      <c r="J2400" s="51"/>
      <c r="K2400" s="51"/>
      <c r="L2400" s="48" t="s">
        <v>80</v>
      </c>
      <c r="M2400" s="48" t="s">
        <v>81</v>
      </c>
      <c r="N2400" s="48" t="s">
        <v>249</v>
      </c>
      <c r="O2400" s="48" t="s">
        <v>250</v>
      </c>
      <c r="P2400" s="48" t="s">
        <v>285</v>
      </c>
      <c r="Q2400" s="48" t="s">
        <v>286</v>
      </c>
      <c r="R2400" s="48" t="s">
        <v>287</v>
      </c>
      <c r="S2400" s="48" t="s">
        <v>288</v>
      </c>
      <c r="T2400" s="48" t="s">
        <v>289</v>
      </c>
      <c r="U2400" s="48" t="s">
        <v>290</v>
      </c>
      <c r="V2400" s="52"/>
    </row>
    <row r="2401" spans="1:22" ht="15" thickBot="1">
      <c r="A2401" s="48" t="s">
        <v>3376</v>
      </c>
      <c r="B2401" s="48" t="s">
        <v>20</v>
      </c>
      <c r="C2401" s="48" t="s">
        <v>74</v>
      </c>
      <c r="D2401" s="49" t="s">
        <v>75</v>
      </c>
      <c r="E2401" s="50">
        <v>0</v>
      </c>
      <c r="F2401" s="48" t="s">
        <v>76</v>
      </c>
      <c r="G2401" s="48" t="s">
        <v>284</v>
      </c>
      <c r="H2401" s="48" t="s">
        <v>125</v>
      </c>
      <c r="I2401" s="48" t="s">
        <v>130</v>
      </c>
      <c r="J2401" s="51"/>
      <c r="K2401" s="51"/>
      <c r="L2401" s="48" t="s">
        <v>80</v>
      </c>
      <c r="M2401" s="48" t="s">
        <v>81</v>
      </c>
      <c r="N2401" s="48" t="s">
        <v>249</v>
      </c>
      <c r="O2401" s="48" t="s">
        <v>250</v>
      </c>
      <c r="P2401" s="48" t="s">
        <v>285</v>
      </c>
      <c r="Q2401" s="48" t="s">
        <v>286</v>
      </c>
      <c r="R2401" s="48" t="s">
        <v>287</v>
      </c>
      <c r="S2401" s="48" t="s">
        <v>288</v>
      </c>
      <c r="T2401" s="48" t="s">
        <v>289</v>
      </c>
      <c r="U2401" s="48" t="s">
        <v>290</v>
      </c>
      <c r="V2401" s="52"/>
    </row>
    <row r="2402" spans="1:22" ht="15" thickBot="1">
      <c r="A2402" s="48" t="s">
        <v>3377</v>
      </c>
      <c r="B2402" s="48" t="s">
        <v>20</v>
      </c>
      <c r="C2402" s="48" t="s">
        <v>74</v>
      </c>
      <c r="D2402" s="49" t="s">
        <v>75</v>
      </c>
      <c r="E2402" s="50">
        <v>0</v>
      </c>
      <c r="F2402" s="48" t="s">
        <v>76</v>
      </c>
      <c r="G2402" s="48" t="s">
        <v>284</v>
      </c>
      <c r="H2402" s="48" t="s">
        <v>150</v>
      </c>
      <c r="I2402" s="48" t="s">
        <v>302</v>
      </c>
      <c r="J2402" s="51"/>
      <c r="K2402" s="51"/>
      <c r="L2402" s="48" t="s">
        <v>80</v>
      </c>
      <c r="M2402" s="48" t="s">
        <v>81</v>
      </c>
      <c r="N2402" s="48" t="s">
        <v>249</v>
      </c>
      <c r="O2402" s="48" t="s">
        <v>250</v>
      </c>
      <c r="P2402" s="48" t="s">
        <v>285</v>
      </c>
      <c r="Q2402" s="48" t="s">
        <v>286</v>
      </c>
      <c r="R2402" s="48" t="s">
        <v>287</v>
      </c>
      <c r="S2402" s="48" t="s">
        <v>288</v>
      </c>
      <c r="T2402" s="48" t="s">
        <v>289</v>
      </c>
      <c r="U2402" s="48" t="s">
        <v>290</v>
      </c>
      <c r="V2402" s="52"/>
    </row>
    <row r="2403" spans="1:22" ht="15" thickBot="1">
      <c r="A2403" s="48" t="s">
        <v>3378</v>
      </c>
      <c r="B2403" s="48" t="s">
        <v>20</v>
      </c>
      <c r="C2403" s="48" t="s">
        <v>74</v>
      </c>
      <c r="D2403" s="49" t="s">
        <v>75</v>
      </c>
      <c r="E2403" s="50">
        <v>0</v>
      </c>
      <c r="F2403" s="48" t="s">
        <v>76</v>
      </c>
      <c r="G2403" s="48" t="s">
        <v>284</v>
      </c>
      <c r="H2403" s="48" t="s">
        <v>125</v>
      </c>
      <c r="I2403" s="48" t="s">
        <v>130</v>
      </c>
      <c r="J2403" s="51"/>
      <c r="K2403" s="51"/>
      <c r="L2403" s="48" t="s">
        <v>80</v>
      </c>
      <c r="M2403" s="48" t="s">
        <v>81</v>
      </c>
      <c r="N2403" s="48" t="s">
        <v>249</v>
      </c>
      <c r="O2403" s="48" t="s">
        <v>250</v>
      </c>
      <c r="P2403" s="48" t="s">
        <v>285</v>
      </c>
      <c r="Q2403" s="48" t="s">
        <v>286</v>
      </c>
      <c r="R2403" s="48" t="s">
        <v>287</v>
      </c>
      <c r="S2403" s="48" t="s">
        <v>288</v>
      </c>
      <c r="T2403" s="48" t="s">
        <v>289</v>
      </c>
      <c r="U2403" s="48" t="s">
        <v>290</v>
      </c>
      <c r="V2403" s="52"/>
    </row>
    <row r="2404" spans="1:22" ht="15" thickBot="1">
      <c r="A2404" s="48" t="s">
        <v>3379</v>
      </c>
      <c r="B2404" s="48" t="s">
        <v>20</v>
      </c>
      <c r="C2404" s="48" t="s">
        <v>74</v>
      </c>
      <c r="D2404" s="49" t="s">
        <v>75</v>
      </c>
      <c r="E2404" s="50">
        <v>0</v>
      </c>
      <c r="F2404" s="48" t="s">
        <v>76</v>
      </c>
      <c r="G2404" s="48" t="s">
        <v>284</v>
      </c>
      <c r="H2404" s="48" t="s">
        <v>125</v>
      </c>
      <c r="I2404" s="48" t="s">
        <v>130</v>
      </c>
      <c r="J2404" s="51"/>
      <c r="K2404" s="51"/>
      <c r="L2404" s="48" t="s">
        <v>80</v>
      </c>
      <c r="M2404" s="48" t="s">
        <v>81</v>
      </c>
      <c r="N2404" s="48" t="s">
        <v>249</v>
      </c>
      <c r="O2404" s="48" t="s">
        <v>250</v>
      </c>
      <c r="P2404" s="48" t="s">
        <v>285</v>
      </c>
      <c r="Q2404" s="48" t="s">
        <v>286</v>
      </c>
      <c r="R2404" s="48" t="s">
        <v>287</v>
      </c>
      <c r="S2404" s="48" t="s">
        <v>288</v>
      </c>
      <c r="T2404" s="48" t="s">
        <v>289</v>
      </c>
      <c r="U2404" s="48" t="s">
        <v>290</v>
      </c>
      <c r="V2404" s="52"/>
    </row>
    <row r="2405" spans="1:22" ht="15" thickBot="1">
      <c r="A2405" s="48" t="s">
        <v>3380</v>
      </c>
      <c r="B2405" s="48" t="s">
        <v>20</v>
      </c>
      <c r="C2405" s="48" t="s">
        <v>74</v>
      </c>
      <c r="D2405" s="49" t="s">
        <v>75</v>
      </c>
      <c r="E2405" s="50">
        <v>0</v>
      </c>
      <c r="F2405" s="48" t="s">
        <v>76</v>
      </c>
      <c r="G2405" s="48" t="s">
        <v>284</v>
      </c>
      <c r="H2405" s="48" t="s">
        <v>125</v>
      </c>
      <c r="I2405" s="48" t="s">
        <v>130</v>
      </c>
      <c r="J2405" s="51"/>
      <c r="K2405" s="51"/>
      <c r="L2405" s="48" t="s">
        <v>80</v>
      </c>
      <c r="M2405" s="48" t="s">
        <v>81</v>
      </c>
      <c r="N2405" s="48" t="s">
        <v>249</v>
      </c>
      <c r="O2405" s="48" t="s">
        <v>250</v>
      </c>
      <c r="P2405" s="48" t="s">
        <v>285</v>
      </c>
      <c r="Q2405" s="48" t="s">
        <v>286</v>
      </c>
      <c r="R2405" s="48" t="s">
        <v>287</v>
      </c>
      <c r="S2405" s="48" t="s">
        <v>288</v>
      </c>
      <c r="T2405" s="48" t="s">
        <v>289</v>
      </c>
      <c r="U2405" s="48" t="s">
        <v>290</v>
      </c>
      <c r="V2405" s="52"/>
    </row>
    <row r="2406" spans="1:22" ht="15" thickBot="1">
      <c r="A2406" s="48" t="s">
        <v>3381</v>
      </c>
      <c r="B2406" s="48" t="s">
        <v>20</v>
      </c>
      <c r="C2406" s="48" t="s">
        <v>74</v>
      </c>
      <c r="D2406" s="49" t="s">
        <v>75</v>
      </c>
      <c r="E2406" s="50">
        <v>0</v>
      </c>
      <c r="F2406" s="48" t="s">
        <v>76</v>
      </c>
      <c r="G2406" s="48" t="s">
        <v>284</v>
      </c>
      <c r="H2406" s="48" t="s">
        <v>125</v>
      </c>
      <c r="I2406" s="48" t="s">
        <v>130</v>
      </c>
      <c r="J2406" s="51"/>
      <c r="K2406" s="51"/>
      <c r="L2406" s="48" t="s">
        <v>80</v>
      </c>
      <c r="M2406" s="48" t="s">
        <v>81</v>
      </c>
      <c r="N2406" s="48" t="s">
        <v>249</v>
      </c>
      <c r="O2406" s="48" t="s">
        <v>250</v>
      </c>
      <c r="P2406" s="48" t="s">
        <v>285</v>
      </c>
      <c r="Q2406" s="48" t="s">
        <v>286</v>
      </c>
      <c r="R2406" s="48" t="s">
        <v>287</v>
      </c>
      <c r="S2406" s="48" t="s">
        <v>288</v>
      </c>
      <c r="T2406" s="48" t="s">
        <v>289</v>
      </c>
      <c r="U2406" s="48" t="s">
        <v>290</v>
      </c>
      <c r="V2406" s="52"/>
    </row>
    <row r="2407" spans="1:22" ht="15" thickBot="1">
      <c r="A2407" s="48" t="s">
        <v>3382</v>
      </c>
      <c r="B2407" s="48" t="s">
        <v>20</v>
      </c>
      <c r="C2407" s="48" t="s">
        <v>74</v>
      </c>
      <c r="D2407" s="49" t="s">
        <v>75</v>
      </c>
      <c r="E2407" s="50">
        <v>0</v>
      </c>
      <c r="F2407" s="48" t="s">
        <v>76</v>
      </c>
      <c r="G2407" s="48" t="s">
        <v>284</v>
      </c>
      <c r="H2407" s="48" t="s">
        <v>125</v>
      </c>
      <c r="I2407" s="48" t="s">
        <v>130</v>
      </c>
      <c r="J2407" s="51"/>
      <c r="K2407" s="51"/>
      <c r="L2407" s="48" t="s">
        <v>80</v>
      </c>
      <c r="M2407" s="48" t="s">
        <v>81</v>
      </c>
      <c r="N2407" s="48" t="s">
        <v>249</v>
      </c>
      <c r="O2407" s="48" t="s">
        <v>250</v>
      </c>
      <c r="P2407" s="48" t="s">
        <v>285</v>
      </c>
      <c r="Q2407" s="48" t="s">
        <v>286</v>
      </c>
      <c r="R2407" s="48" t="s">
        <v>287</v>
      </c>
      <c r="S2407" s="48" t="s">
        <v>288</v>
      </c>
      <c r="T2407" s="48" t="s">
        <v>289</v>
      </c>
      <c r="U2407" s="48" t="s">
        <v>290</v>
      </c>
      <c r="V2407" s="52"/>
    </row>
    <row r="2408" spans="1:22" ht="15" thickBot="1">
      <c r="A2408" s="48" t="s">
        <v>3383</v>
      </c>
      <c r="B2408" s="48" t="s">
        <v>20</v>
      </c>
      <c r="C2408" s="48" t="s">
        <v>74</v>
      </c>
      <c r="D2408" s="49" t="s">
        <v>75</v>
      </c>
      <c r="E2408" s="50">
        <v>0</v>
      </c>
      <c r="F2408" s="48" t="s">
        <v>76</v>
      </c>
      <c r="G2408" s="48" t="s">
        <v>284</v>
      </c>
      <c r="H2408" s="48" t="s">
        <v>125</v>
      </c>
      <c r="I2408" s="48" t="s">
        <v>130</v>
      </c>
      <c r="J2408" s="51"/>
      <c r="K2408" s="51"/>
      <c r="L2408" s="48" t="s">
        <v>80</v>
      </c>
      <c r="M2408" s="48" t="s">
        <v>81</v>
      </c>
      <c r="N2408" s="48" t="s">
        <v>249</v>
      </c>
      <c r="O2408" s="48" t="s">
        <v>250</v>
      </c>
      <c r="P2408" s="48" t="s">
        <v>285</v>
      </c>
      <c r="Q2408" s="48" t="s">
        <v>286</v>
      </c>
      <c r="R2408" s="48" t="s">
        <v>287</v>
      </c>
      <c r="S2408" s="48" t="s">
        <v>288</v>
      </c>
      <c r="T2408" s="48" t="s">
        <v>289</v>
      </c>
      <c r="U2408" s="48" t="s">
        <v>290</v>
      </c>
      <c r="V2408" s="52"/>
    </row>
    <row r="2409" spans="1:22" ht="15" thickBot="1">
      <c r="A2409" s="48" t="s">
        <v>3384</v>
      </c>
      <c r="B2409" s="48" t="s">
        <v>20</v>
      </c>
      <c r="C2409" s="48" t="s">
        <v>74</v>
      </c>
      <c r="D2409" s="49" t="s">
        <v>75</v>
      </c>
      <c r="E2409" s="50">
        <v>0</v>
      </c>
      <c r="F2409" s="48" t="s">
        <v>76</v>
      </c>
      <c r="G2409" s="48" t="s">
        <v>284</v>
      </c>
      <c r="H2409" s="48" t="s">
        <v>125</v>
      </c>
      <c r="I2409" s="48" t="s">
        <v>130</v>
      </c>
      <c r="J2409" s="51"/>
      <c r="K2409" s="51"/>
      <c r="L2409" s="48" t="s">
        <v>80</v>
      </c>
      <c r="M2409" s="48" t="s">
        <v>81</v>
      </c>
      <c r="N2409" s="48" t="s">
        <v>249</v>
      </c>
      <c r="O2409" s="48" t="s">
        <v>250</v>
      </c>
      <c r="P2409" s="48" t="s">
        <v>285</v>
      </c>
      <c r="Q2409" s="48" t="s">
        <v>286</v>
      </c>
      <c r="R2409" s="48" t="s">
        <v>287</v>
      </c>
      <c r="S2409" s="48" t="s">
        <v>288</v>
      </c>
      <c r="T2409" s="48" t="s">
        <v>289</v>
      </c>
      <c r="U2409" s="48" t="s">
        <v>290</v>
      </c>
      <c r="V2409" s="52"/>
    </row>
    <row r="2410" spans="1:22" ht="15" thickBot="1">
      <c r="A2410" s="48" t="s">
        <v>3385</v>
      </c>
      <c r="B2410" s="48" t="s">
        <v>20</v>
      </c>
      <c r="C2410" s="48" t="s">
        <v>74</v>
      </c>
      <c r="D2410" s="49" t="s">
        <v>75</v>
      </c>
      <c r="E2410" s="50">
        <v>0</v>
      </c>
      <c r="F2410" s="48" t="s">
        <v>76</v>
      </c>
      <c r="G2410" s="48" t="s">
        <v>284</v>
      </c>
      <c r="H2410" s="48" t="s">
        <v>125</v>
      </c>
      <c r="I2410" s="48" t="s">
        <v>130</v>
      </c>
      <c r="J2410" s="51"/>
      <c r="K2410" s="51"/>
      <c r="L2410" s="48" t="s">
        <v>80</v>
      </c>
      <c r="M2410" s="48" t="s">
        <v>81</v>
      </c>
      <c r="N2410" s="48" t="s">
        <v>249</v>
      </c>
      <c r="O2410" s="48" t="s">
        <v>250</v>
      </c>
      <c r="P2410" s="48" t="s">
        <v>285</v>
      </c>
      <c r="Q2410" s="48" t="s">
        <v>286</v>
      </c>
      <c r="R2410" s="48" t="s">
        <v>287</v>
      </c>
      <c r="S2410" s="48" t="s">
        <v>288</v>
      </c>
      <c r="T2410" s="48" t="s">
        <v>289</v>
      </c>
      <c r="U2410" s="48" t="s">
        <v>290</v>
      </c>
      <c r="V2410" s="52"/>
    </row>
    <row r="2411" spans="1:22" ht="15" thickBot="1">
      <c r="A2411" s="48" t="s">
        <v>3386</v>
      </c>
      <c r="B2411" s="48" t="s">
        <v>20</v>
      </c>
      <c r="C2411" s="48" t="s">
        <v>74</v>
      </c>
      <c r="D2411" s="49" t="s">
        <v>75</v>
      </c>
      <c r="E2411" s="50">
        <v>0</v>
      </c>
      <c r="F2411" s="48" t="s">
        <v>76</v>
      </c>
      <c r="G2411" s="48" t="s">
        <v>284</v>
      </c>
      <c r="H2411" s="48" t="s">
        <v>125</v>
      </c>
      <c r="I2411" s="48" t="s">
        <v>130</v>
      </c>
      <c r="J2411" s="51"/>
      <c r="K2411" s="51"/>
      <c r="L2411" s="48" t="s">
        <v>80</v>
      </c>
      <c r="M2411" s="48" t="s">
        <v>81</v>
      </c>
      <c r="N2411" s="48" t="s">
        <v>249</v>
      </c>
      <c r="O2411" s="48" t="s">
        <v>250</v>
      </c>
      <c r="P2411" s="48" t="s">
        <v>285</v>
      </c>
      <c r="Q2411" s="48" t="s">
        <v>286</v>
      </c>
      <c r="R2411" s="48" t="s">
        <v>287</v>
      </c>
      <c r="S2411" s="48" t="s">
        <v>288</v>
      </c>
      <c r="T2411" s="48" t="s">
        <v>289</v>
      </c>
      <c r="U2411" s="48" t="s">
        <v>290</v>
      </c>
      <c r="V2411" s="52"/>
    </row>
    <row r="2412" spans="1:22" ht="15" thickBot="1">
      <c r="A2412" s="48" t="s">
        <v>3387</v>
      </c>
      <c r="B2412" s="48" t="s">
        <v>20</v>
      </c>
      <c r="C2412" s="48" t="s">
        <v>74</v>
      </c>
      <c r="D2412" s="49" t="s">
        <v>75</v>
      </c>
      <c r="E2412" s="50">
        <v>0</v>
      </c>
      <c r="F2412" s="48" t="s">
        <v>76</v>
      </c>
      <c r="G2412" s="48" t="s">
        <v>284</v>
      </c>
      <c r="H2412" s="48" t="s">
        <v>125</v>
      </c>
      <c r="I2412" s="48" t="s">
        <v>130</v>
      </c>
      <c r="J2412" s="51"/>
      <c r="K2412" s="51"/>
      <c r="L2412" s="48" t="s">
        <v>80</v>
      </c>
      <c r="M2412" s="48" t="s">
        <v>81</v>
      </c>
      <c r="N2412" s="48" t="s">
        <v>249</v>
      </c>
      <c r="O2412" s="48" t="s">
        <v>250</v>
      </c>
      <c r="P2412" s="48" t="s">
        <v>285</v>
      </c>
      <c r="Q2412" s="48" t="s">
        <v>286</v>
      </c>
      <c r="R2412" s="48" t="s">
        <v>287</v>
      </c>
      <c r="S2412" s="48" t="s">
        <v>288</v>
      </c>
      <c r="T2412" s="48" t="s">
        <v>289</v>
      </c>
      <c r="U2412" s="48" t="s">
        <v>290</v>
      </c>
      <c r="V2412" s="52"/>
    </row>
    <row r="2413" spans="1:22" ht="15" thickBot="1">
      <c r="A2413" s="48" t="s">
        <v>3388</v>
      </c>
      <c r="B2413" s="48" t="s">
        <v>20</v>
      </c>
      <c r="C2413" s="48" t="s">
        <v>74</v>
      </c>
      <c r="D2413" s="49" t="s">
        <v>75</v>
      </c>
      <c r="E2413" s="50">
        <v>0</v>
      </c>
      <c r="F2413" s="48" t="s">
        <v>76</v>
      </c>
      <c r="G2413" s="48" t="s">
        <v>284</v>
      </c>
      <c r="H2413" s="48" t="s">
        <v>125</v>
      </c>
      <c r="I2413" s="48" t="s">
        <v>130</v>
      </c>
      <c r="J2413" s="51"/>
      <c r="K2413" s="51"/>
      <c r="L2413" s="48" t="s">
        <v>80</v>
      </c>
      <c r="M2413" s="48" t="s">
        <v>81</v>
      </c>
      <c r="N2413" s="48" t="s">
        <v>249</v>
      </c>
      <c r="O2413" s="48" t="s">
        <v>250</v>
      </c>
      <c r="P2413" s="48" t="s">
        <v>285</v>
      </c>
      <c r="Q2413" s="48" t="s">
        <v>286</v>
      </c>
      <c r="R2413" s="48" t="s">
        <v>287</v>
      </c>
      <c r="S2413" s="48" t="s">
        <v>288</v>
      </c>
      <c r="T2413" s="48" t="s">
        <v>289</v>
      </c>
      <c r="U2413" s="48" t="s">
        <v>290</v>
      </c>
      <c r="V2413" s="52"/>
    </row>
    <row r="2414" spans="1:22" ht="15" thickBot="1">
      <c r="A2414" s="48" t="s">
        <v>3389</v>
      </c>
      <c r="B2414" s="48" t="s">
        <v>20</v>
      </c>
      <c r="C2414" s="48" t="s">
        <v>74</v>
      </c>
      <c r="D2414" s="49" t="s">
        <v>75</v>
      </c>
      <c r="E2414" s="53">
        <v>171700.66</v>
      </c>
      <c r="F2414" s="48" t="s">
        <v>76</v>
      </c>
      <c r="G2414" s="48" t="s">
        <v>284</v>
      </c>
      <c r="H2414" s="48" t="s">
        <v>78</v>
      </c>
      <c r="I2414" s="48" t="s">
        <v>130</v>
      </c>
      <c r="J2414" s="51"/>
      <c r="K2414" s="51"/>
      <c r="L2414" s="48" t="s">
        <v>80</v>
      </c>
      <c r="M2414" s="48" t="s">
        <v>81</v>
      </c>
      <c r="N2414" s="48" t="s">
        <v>249</v>
      </c>
      <c r="O2414" s="48" t="s">
        <v>250</v>
      </c>
      <c r="P2414" s="48" t="s">
        <v>285</v>
      </c>
      <c r="Q2414" s="48" t="s">
        <v>286</v>
      </c>
      <c r="R2414" s="48" t="s">
        <v>287</v>
      </c>
      <c r="S2414" s="48" t="s">
        <v>288</v>
      </c>
      <c r="T2414" s="48" t="s">
        <v>289</v>
      </c>
      <c r="U2414" s="48" t="s">
        <v>290</v>
      </c>
      <c r="V2414" s="52"/>
    </row>
    <row r="2415" spans="1:22" ht="15" thickBot="1">
      <c r="A2415" s="48" t="s">
        <v>3390</v>
      </c>
      <c r="B2415" s="48" t="s">
        <v>20</v>
      </c>
      <c r="C2415" s="48" t="s">
        <v>74</v>
      </c>
      <c r="D2415" s="49" t="s">
        <v>75</v>
      </c>
      <c r="E2415" s="50">
        <v>0</v>
      </c>
      <c r="F2415" s="48" t="s">
        <v>76</v>
      </c>
      <c r="G2415" s="48" t="s">
        <v>284</v>
      </c>
      <c r="H2415" s="48" t="s">
        <v>125</v>
      </c>
      <c r="I2415" s="48" t="s">
        <v>130</v>
      </c>
      <c r="J2415" s="51"/>
      <c r="K2415" s="51"/>
      <c r="L2415" s="48" t="s">
        <v>80</v>
      </c>
      <c r="M2415" s="48" t="s">
        <v>81</v>
      </c>
      <c r="N2415" s="48" t="s">
        <v>249</v>
      </c>
      <c r="O2415" s="48" t="s">
        <v>250</v>
      </c>
      <c r="P2415" s="48" t="s">
        <v>285</v>
      </c>
      <c r="Q2415" s="48" t="s">
        <v>286</v>
      </c>
      <c r="R2415" s="48" t="s">
        <v>287</v>
      </c>
      <c r="S2415" s="48" t="s">
        <v>288</v>
      </c>
      <c r="T2415" s="48" t="s">
        <v>289</v>
      </c>
      <c r="U2415" s="48" t="s">
        <v>290</v>
      </c>
      <c r="V2415" s="52"/>
    </row>
    <row r="2416" spans="1:22" ht="15" thickBot="1">
      <c r="A2416" s="48" t="s">
        <v>3391</v>
      </c>
      <c r="B2416" s="48" t="s">
        <v>20</v>
      </c>
      <c r="C2416" s="48" t="s">
        <v>74</v>
      </c>
      <c r="D2416" s="49" t="s">
        <v>75</v>
      </c>
      <c r="E2416" s="50">
        <v>0</v>
      </c>
      <c r="F2416" s="48" t="s">
        <v>76</v>
      </c>
      <c r="G2416" s="48" t="s">
        <v>284</v>
      </c>
      <c r="H2416" s="48" t="s">
        <v>125</v>
      </c>
      <c r="I2416" s="48" t="s">
        <v>130</v>
      </c>
      <c r="J2416" s="51"/>
      <c r="K2416" s="51"/>
      <c r="L2416" s="48" t="s">
        <v>80</v>
      </c>
      <c r="M2416" s="48" t="s">
        <v>81</v>
      </c>
      <c r="N2416" s="48" t="s">
        <v>249</v>
      </c>
      <c r="O2416" s="48" t="s">
        <v>250</v>
      </c>
      <c r="P2416" s="48" t="s">
        <v>285</v>
      </c>
      <c r="Q2416" s="48" t="s">
        <v>286</v>
      </c>
      <c r="R2416" s="48" t="s">
        <v>287</v>
      </c>
      <c r="S2416" s="48" t="s">
        <v>288</v>
      </c>
      <c r="T2416" s="48" t="s">
        <v>289</v>
      </c>
      <c r="U2416" s="48" t="s">
        <v>290</v>
      </c>
      <c r="V2416" s="52"/>
    </row>
    <row r="2417" spans="1:22" ht="15" thickBot="1">
      <c r="A2417" s="48" t="s">
        <v>3392</v>
      </c>
      <c r="B2417" s="48" t="s">
        <v>20</v>
      </c>
      <c r="C2417" s="48" t="s">
        <v>74</v>
      </c>
      <c r="D2417" s="49" t="s">
        <v>75</v>
      </c>
      <c r="E2417" s="50">
        <v>0</v>
      </c>
      <c r="F2417" s="48" t="s">
        <v>76</v>
      </c>
      <c r="G2417" s="48" t="s">
        <v>284</v>
      </c>
      <c r="H2417" s="48" t="s">
        <v>125</v>
      </c>
      <c r="I2417" s="48" t="s">
        <v>130</v>
      </c>
      <c r="J2417" s="51"/>
      <c r="K2417" s="51"/>
      <c r="L2417" s="48" t="s">
        <v>80</v>
      </c>
      <c r="M2417" s="48" t="s">
        <v>81</v>
      </c>
      <c r="N2417" s="48" t="s">
        <v>249</v>
      </c>
      <c r="O2417" s="48" t="s">
        <v>250</v>
      </c>
      <c r="P2417" s="48" t="s">
        <v>285</v>
      </c>
      <c r="Q2417" s="48" t="s">
        <v>286</v>
      </c>
      <c r="R2417" s="48" t="s">
        <v>287</v>
      </c>
      <c r="S2417" s="48" t="s">
        <v>288</v>
      </c>
      <c r="T2417" s="48" t="s">
        <v>289</v>
      </c>
      <c r="U2417" s="48" t="s">
        <v>290</v>
      </c>
      <c r="V2417" s="52"/>
    </row>
    <row r="2418" spans="1:22" ht="15" thickBot="1">
      <c r="A2418" s="48" t="s">
        <v>3393</v>
      </c>
      <c r="B2418" s="48" t="s">
        <v>20</v>
      </c>
      <c r="C2418" s="48" t="s">
        <v>74</v>
      </c>
      <c r="D2418" s="49" t="s">
        <v>75</v>
      </c>
      <c r="E2418" s="50">
        <v>0</v>
      </c>
      <c r="F2418" s="48" t="s">
        <v>76</v>
      </c>
      <c r="G2418" s="48" t="s">
        <v>284</v>
      </c>
      <c r="H2418" s="48" t="s">
        <v>125</v>
      </c>
      <c r="I2418" s="48" t="s">
        <v>130</v>
      </c>
      <c r="J2418" s="51"/>
      <c r="K2418" s="51"/>
      <c r="L2418" s="48" t="s">
        <v>80</v>
      </c>
      <c r="M2418" s="48" t="s">
        <v>81</v>
      </c>
      <c r="N2418" s="48" t="s">
        <v>249</v>
      </c>
      <c r="O2418" s="48" t="s">
        <v>250</v>
      </c>
      <c r="P2418" s="48" t="s">
        <v>285</v>
      </c>
      <c r="Q2418" s="48" t="s">
        <v>286</v>
      </c>
      <c r="R2418" s="48" t="s">
        <v>287</v>
      </c>
      <c r="S2418" s="48" t="s">
        <v>288</v>
      </c>
      <c r="T2418" s="48" t="s">
        <v>289</v>
      </c>
      <c r="U2418" s="48" t="s">
        <v>290</v>
      </c>
      <c r="V2418" s="52"/>
    </row>
    <row r="2419" spans="1:22" ht="15" thickBot="1">
      <c r="A2419" s="48" t="s">
        <v>3394</v>
      </c>
      <c r="B2419" s="48" t="s">
        <v>20</v>
      </c>
      <c r="C2419" s="48" t="s">
        <v>74</v>
      </c>
      <c r="D2419" s="49" t="s">
        <v>75</v>
      </c>
      <c r="E2419" s="50">
        <v>0</v>
      </c>
      <c r="F2419" s="48" t="s">
        <v>76</v>
      </c>
      <c r="G2419" s="48" t="s">
        <v>284</v>
      </c>
      <c r="H2419" s="48" t="s">
        <v>125</v>
      </c>
      <c r="I2419" s="48" t="s">
        <v>130</v>
      </c>
      <c r="J2419" s="51"/>
      <c r="K2419" s="51"/>
      <c r="L2419" s="48" t="s">
        <v>80</v>
      </c>
      <c r="M2419" s="48" t="s">
        <v>81</v>
      </c>
      <c r="N2419" s="48" t="s">
        <v>249</v>
      </c>
      <c r="O2419" s="48" t="s">
        <v>250</v>
      </c>
      <c r="P2419" s="48" t="s">
        <v>285</v>
      </c>
      <c r="Q2419" s="48" t="s">
        <v>286</v>
      </c>
      <c r="R2419" s="48" t="s">
        <v>287</v>
      </c>
      <c r="S2419" s="48" t="s">
        <v>288</v>
      </c>
      <c r="T2419" s="48" t="s">
        <v>289</v>
      </c>
      <c r="U2419" s="48" t="s">
        <v>290</v>
      </c>
      <c r="V2419" s="52"/>
    </row>
    <row r="2420" spans="1:22" ht="15" thickBot="1">
      <c r="A2420" s="48" t="s">
        <v>3395</v>
      </c>
      <c r="B2420" s="48" t="s">
        <v>20</v>
      </c>
      <c r="C2420" s="48" t="s">
        <v>74</v>
      </c>
      <c r="D2420" s="49" t="s">
        <v>75</v>
      </c>
      <c r="E2420" s="50">
        <v>0</v>
      </c>
      <c r="F2420" s="48" t="s">
        <v>76</v>
      </c>
      <c r="G2420" s="48" t="s">
        <v>284</v>
      </c>
      <c r="H2420" s="48" t="s">
        <v>125</v>
      </c>
      <c r="I2420" s="48" t="s">
        <v>130</v>
      </c>
      <c r="J2420" s="51"/>
      <c r="K2420" s="51"/>
      <c r="L2420" s="48" t="s">
        <v>80</v>
      </c>
      <c r="M2420" s="48" t="s">
        <v>81</v>
      </c>
      <c r="N2420" s="48" t="s">
        <v>249</v>
      </c>
      <c r="O2420" s="48" t="s">
        <v>250</v>
      </c>
      <c r="P2420" s="48" t="s">
        <v>285</v>
      </c>
      <c r="Q2420" s="48" t="s">
        <v>286</v>
      </c>
      <c r="R2420" s="48" t="s">
        <v>287</v>
      </c>
      <c r="S2420" s="48" t="s">
        <v>288</v>
      </c>
      <c r="T2420" s="48" t="s">
        <v>289</v>
      </c>
      <c r="U2420" s="48" t="s">
        <v>290</v>
      </c>
      <c r="V2420" s="52"/>
    </row>
    <row r="2421" spans="1:22" ht="15" thickBot="1">
      <c r="A2421" s="48" t="s">
        <v>3396</v>
      </c>
      <c r="B2421" s="48" t="s">
        <v>20</v>
      </c>
      <c r="C2421" s="48" t="s">
        <v>74</v>
      </c>
      <c r="D2421" s="49" t="s">
        <v>75</v>
      </c>
      <c r="E2421" s="50">
        <v>0</v>
      </c>
      <c r="F2421" s="48" t="s">
        <v>76</v>
      </c>
      <c r="G2421" s="48" t="s">
        <v>284</v>
      </c>
      <c r="H2421" s="48" t="s">
        <v>125</v>
      </c>
      <c r="I2421" s="48" t="s">
        <v>130</v>
      </c>
      <c r="J2421" s="51"/>
      <c r="K2421" s="51"/>
      <c r="L2421" s="48" t="s">
        <v>80</v>
      </c>
      <c r="M2421" s="48" t="s">
        <v>81</v>
      </c>
      <c r="N2421" s="48" t="s">
        <v>249</v>
      </c>
      <c r="O2421" s="48" t="s">
        <v>250</v>
      </c>
      <c r="P2421" s="48" t="s">
        <v>285</v>
      </c>
      <c r="Q2421" s="48" t="s">
        <v>286</v>
      </c>
      <c r="R2421" s="48" t="s">
        <v>287</v>
      </c>
      <c r="S2421" s="48" t="s">
        <v>288</v>
      </c>
      <c r="T2421" s="48" t="s">
        <v>289</v>
      </c>
      <c r="U2421" s="48" t="s">
        <v>290</v>
      </c>
      <c r="V2421" s="52"/>
    </row>
    <row r="2422" spans="1:22" ht="15" thickBot="1">
      <c r="A2422" s="48" t="s">
        <v>3397</v>
      </c>
      <c r="B2422" s="48" t="s">
        <v>20</v>
      </c>
      <c r="C2422" s="48" t="s">
        <v>74</v>
      </c>
      <c r="D2422" s="49" t="s">
        <v>75</v>
      </c>
      <c r="E2422" s="50">
        <v>0</v>
      </c>
      <c r="F2422" s="48" t="s">
        <v>76</v>
      </c>
      <c r="G2422" s="48" t="s">
        <v>284</v>
      </c>
      <c r="H2422" s="48" t="s">
        <v>125</v>
      </c>
      <c r="I2422" s="48" t="s">
        <v>130</v>
      </c>
      <c r="J2422" s="51"/>
      <c r="K2422" s="51"/>
      <c r="L2422" s="48" t="s">
        <v>80</v>
      </c>
      <c r="M2422" s="48" t="s">
        <v>81</v>
      </c>
      <c r="N2422" s="48" t="s">
        <v>249</v>
      </c>
      <c r="O2422" s="48" t="s">
        <v>250</v>
      </c>
      <c r="P2422" s="48" t="s">
        <v>285</v>
      </c>
      <c r="Q2422" s="48" t="s">
        <v>286</v>
      </c>
      <c r="R2422" s="48" t="s">
        <v>287</v>
      </c>
      <c r="S2422" s="48" t="s">
        <v>288</v>
      </c>
      <c r="T2422" s="48" t="s">
        <v>289</v>
      </c>
      <c r="U2422" s="48" t="s">
        <v>290</v>
      </c>
      <c r="V2422" s="52"/>
    </row>
    <row r="2423" spans="1:22" ht="15" thickBot="1">
      <c r="A2423" s="48" t="s">
        <v>3398</v>
      </c>
      <c r="B2423" s="48" t="s">
        <v>20</v>
      </c>
      <c r="C2423" s="48" t="s">
        <v>74</v>
      </c>
      <c r="D2423" s="49" t="s">
        <v>75</v>
      </c>
      <c r="E2423" s="50">
        <v>0</v>
      </c>
      <c r="F2423" s="48" t="s">
        <v>76</v>
      </c>
      <c r="G2423" s="48" t="s">
        <v>284</v>
      </c>
      <c r="H2423" s="48" t="s">
        <v>125</v>
      </c>
      <c r="I2423" s="48" t="s">
        <v>130</v>
      </c>
      <c r="J2423" s="51"/>
      <c r="K2423" s="51"/>
      <c r="L2423" s="48" t="s">
        <v>80</v>
      </c>
      <c r="M2423" s="48" t="s">
        <v>81</v>
      </c>
      <c r="N2423" s="48" t="s">
        <v>249</v>
      </c>
      <c r="O2423" s="48" t="s">
        <v>250</v>
      </c>
      <c r="P2423" s="48" t="s">
        <v>285</v>
      </c>
      <c r="Q2423" s="48" t="s">
        <v>286</v>
      </c>
      <c r="R2423" s="48" t="s">
        <v>287</v>
      </c>
      <c r="S2423" s="48" t="s">
        <v>288</v>
      </c>
      <c r="T2423" s="48" t="s">
        <v>289</v>
      </c>
      <c r="U2423" s="48" t="s">
        <v>290</v>
      </c>
      <c r="V2423" s="52"/>
    </row>
    <row r="2424" spans="1:22" ht="15" thickBot="1">
      <c r="A2424" s="48" t="s">
        <v>3399</v>
      </c>
      <c r="B2424" s="48" t="s">
        <v>20</v>
      </c>
      <c r="C2424" s="48" t="s">
        <v>74</v>
      </c>
      <c r="D2424" s="49" t="s">
        <v>75</v>
      </c>
      <c r="E2424" s="50">
        <v>0</v>
      </c>
      <c r="F2424" s="48" t="s">
        <v>76</v>
      </c>
      <c r="G2424" s="48" t="s">
        <v>284</v>
      </c>
      <c r="H2424" s="48" t="s">
        <v>125</v>
      </c>
      <c r="I2424" s="48" t="s">
        <v>130</v>
      </c>
      <c r="J2424" s="51"/>
      <c r="K2424" s="51"/>
      <c r="L2424" s="48" t="s">
        <v>80</v>
      </c>
      <c r="M2424" s="48" t="s">
        <v>81</v>
      </c>
      <c r="N2424" s="48" t="s">
        <v>249</v>
      </c>
      <c r="O2424" s="48" t="s">
        <v>250</v>
      </c>
      <c r="P2424" s="48" t="s">
        <v>285</v>
      </c>
      <c r="Q2424" s="48" t="s">
        <v>286</v>
      </c>
      <c r="R2424" s="48" t="s">
        <v>287</v>
      </c>
      <c r="S2424" s="48" t="s">
        <v>288</v>
      </c>
      <c r="T2424" s="48" t="s">
        <v>289</v>
      </c>
      <c r="U2424" s="48" t="s">
        <v>290</v>
      </c>
      <c r="V2424" s="52"/>
    </row>
    <row r="2425" spans="1:22" ht="15" thickBot="1">
      <c r="A2425" s="48" t="s">
        <v>3400</v>
      </c>
      <c r="B2425" s="48" t="s">
        <v>20</v>
      </c>
      <c r="C2425" s="48" t="s">
        <v>74</v>
      </c>
      <c r="D2425" s="49" t="s">
        <v>75</v>
      </c>
      <c r="E2425" s="50">
        <v>0</v>
      </c>
      <c r="F2425" s="48" t="s">
        <v>76</v>
      </c>
      <c r="G2425" s="48" t="s">
        <v>284</v>
      </c>
      <c r="H2425" s="48" t="s">
        <v>125</v>
      </c>
      <c r="I2425" s="48" t="s">
        <v>130</v>
      </c>
      <c r="J2425" s="51"/>
      <c r="K2425" s="51"/>
      <c r="L2425" s="48" t="s">
        <v>80</v>
      </c>
      <c r="M2425" s="48" t="s">
        <v>81</v>
      </c>
      <c r="N2425" s="48" t="s">
        <v>249</v>
      </c>
      <c r="O2425" s="48" t="s">
        <v>250</v>
      </c>
      <c r="P2425" s="48" t="s">
        <v>285</v>
      </c>
      <c r="Q2425" s="48" t="s">
        <v>286</v>
      </c>
      <c r="R2425" s="48" t="s">
        <v>287</v>
      </c>
      <c r="S2425" s="48" t="s">
        <v>288</v>
      </c>
      <c r="T2425" s="48" t="s">
        <v>289</v>
      </c>
      <c r="U2425" s="48" t="s">
        <v>290</v>
      </c>
      <c r="V2425" s="52"/>
    </row>
    <row r="2426" spans="1:22" ht="15" thickBot="1">
      <c r="A2426" s="48" t="s">
        <v>3401</v>
      </c>
      <c r="B2426" s="48" t="s">
        <v>20</v>
      </c>
      <c r="C2426" s="48" t="s">
        <v>74</v>
      </c>
      <c r="D2426" s="49" t="s">
        <v>75</v>
      </c>
      <c r="E2426" s="50">
        <v>0</v>
      </c>
      <c r="F2426" s="48" t="s">
        <v>76</v>
      </c>
      <c r="G2426" s="48" t="s">
        <v>284</v>
      </c>
      <c r="H2426" s="48" t="s">
        <v>125</v>
      </c>
      <c r="I2426" s="48" t="s">
        <v>130</v>
      </c>
      <c r="J2426" s="51"/>
      <c r="K2426" s="51"/>
      <c r="L2426" s="48" t="s">
        <v>80</v>
      </c>
      <c r="M2426" s="48" t="s">
        <v>81</v>
      </c>
      <c r="N2426" s="48" t="s">
        <v>249</v>
      </c>
      <c r="O2426" s="48" t="s">
        <v>250</v>
      </c>
      <c r="P2426" s="48" t="s">
        <v>285</v>
      </c>
      <c r="Q2426" s="48" t="s">
        <v>286</v>
      </c>
      <c r="R2426" s="48" t="s">
        <v>287</v>
      </c>
      <c r="S2426" s="48" t="s">
        <v>288</v>
      </c>
      <c r="T2426" s="48" t="s">
        <v>289</v>
      </c>
      <c r="U2426" s="48" t="s">
        <v>290</v>
      </c>
      <c r="V2426" s="52"/>
    </row>
    <row r="2427" spans="1:22" ht="15" thickBot="1">
      <c r="A2427" s="48" t="s">
        <v>3402</v>
      </c>
      <c r="B2427" s="48" t="s">
        <v>20</v>
      </c>
      <c r="C2427" s="48" t="s">
        <v>74</v>
      </c>
      <c r="D2427" s="49" t="s">
        <v>75</v>
      </c>
      <c r="E2427" s="50">
        <v>0</v>
      </c>
      <c r="F2427" s="48" t="s">
        <v>76</v>
      </c>
      <c r="G2427" s="48" t="s">
        <v>284</v>
      </c>
      <c r="H2427" s="48" t="s">
        <v>125</v>
      </c>
      <c r="I2427" s="48" t="s">
        <v>130</v>
      </c>
      <c r="J2427" s="51"/>
      <c r="K2427" s="51"/>
      <c r="L2427" s="48" t="s">
        <v>80</v>
      </c>
      <c r="M2427" s="48" t="s">
        <v>81</v>
      </c>
      <c r="N2427" s="48" t="s">
        <v>249</v>
      </c>
      <c r="O2427" s="48" t="s">
        <v>250</v>
      </c>
      <c r="P2427" s="48" t="s">
        <v>285</v>
      </c>
      <c r="Q2427" s="48" t="s">
        <v>286</v>
      </c>
      <c r="R2427" s="48" t="s">
        <v>287</v>
      </c>
      <c r="S2427" s="48" t="s">
        <v>288</v>
      </c>
      <c r="T2427" s="48" t="s">
        <v>289</v>
      </c>
      <c r="U2427" s="48" t="s">
        <v>290</v>
      </c>
      <c r="V2427" s="52"/>
    </row>
    <row r="2428" spans="1:22" ht="15" thickBot="1">
      <c r="A2428" s="48" t="s">
        <v>3403</v>
      </c>
      <c r="B2428" s="48" t="s">
        <v>20</v>
      </c>
      <c r="C2428" s="48" t="s">
        <v>74</v>
      </c>
      <c r="D2428" s="49" t="s">
        <v>75</v>
      </c>
      <c r="E2428" s="50">
        <v>0</v>
      </c>
      <c r="F2428" s="48" t="s">
        <v>76</v>
      </c>
      <c r="G2428" s="48" t="s">
        <v>284</v>
      </c>
      <c r="H2428" s="48" t="s">
        <v>125</v>
      </c>
      <c r="I2428" s="48" t="s">
        <v>130</v>
      </c>
      <c r="J2428" s="51"/>
      <c r="K2428" s="51"/>
      <c r="L2428" s="48" t="s">
        <v>80</v>
      </c>
      <c r="M2428" s="48" t="s">
        <v>81</v>
      </c>
      <c r="N2428" s="48" t="s">
        <v>249</v>
      </c>
      <c r="O2428" s="48" t="s">
        <v>250</v>
      </c>
      <c r="P2428" s="48" t="s">
        <v>285</v>
      </c>
      <c r="Q2428" s="48" t="s">
        <v>286</v>
      </c>
      <c r="R2428" s="48" t="s">
        <v>287</v>
      </c>
      <c r="S2428" s="48" t="s">
        <v>288</v>
      </c>
      <c r="T2428" s="48" t="s">
        <v>289</v>
      </c>
      <c r="U2428" s="48" t="s">
        <v>290</v>
      </c>
      <c r="V2428" s="52"/>
    </row>
    <row r="2429" spans="1:22" ht="15" thickBot="1">
      <c r="A2429" s="48" t="s">
        <v>3404</v>
      </c>
      <c r="B2429" s="48" t="s">
        <v>20</v>
      </c>
      <c r="C2429" s="48" t="s">
        <v>74</v>
      </c>
      <c r="D2429" s="49" t="s">
        <v>75</v>
      </c>
      <c r="E2429" s="50">
        <v>0</v>
      </c>
      <c r="F2429" s="48" t="s">
        <v>76</v>
      </c>
      <c r="G2429" s="48" t="s">
        <v>284</v>
      </c>
      <c r="H2429" s="48" t="s">
        <v>125</v>
      </c>
      <c r="I2429" s="48" t="s">
        <v>130</v>
      </c>
      <c r="J2429" s="51"/>
      <c r="K2429" s="51"/>
      <c r="L2429" s="48" t="s">
        <v>80</v>
      </c>
      <c r="M2429" s="48" t="s">
        <v>81</v>
      </c>
      <c r="N2429" s="48" t="s">
        <v>249</v>
      </c>
      <c r="O2429" s="48" t="s">
        <v>250</v>
      </c>
      <c r="P2429" s="48" t="s">
        <v>285</v>
      </c>
      <c r="Q2429" s="48" t="s">
        <v>286</v>
      </c>
      <c r="R2429" s="48" t="s">
        <v>287</v>
      </c>
      <c r="S2429" s="48" t="s">
        <v>288</v>
      </c>
      <c r="T2429" s="48" t="s">
        <v>289</v>
      </c>
      <c r="U2429" s="48" t="s">
        <v>290</v>
      </c>
      <c r="V2429" s="52"/>
    </row>
    <row r="2430" spans="1:22" ht="15" thickBot="1">
      <c r="A2430" s="48" t="s">
        <v>3405</v>
      </c>
      <c r="B2430" s="48" t="s">
        <v>20</v>
      </c>
      <c r="C2430" s="48" t="s">
        <v>74</v>
      </c>
      <c r="D2430" s="49" t="s">
        <v>75</v>
      </c>
      <c r="E2430" s="50">
        <v>0</v>
      </c>
      <c r="F2430" s="48" t="s">
        <v>76</v>
      </c>
      <c r="G2430" s="48" t="s">
        <v>284</v>
      </c>
      <c r="H2430" s="48" t="s">
        <v>125</v>
      </c>
      <c r="I2430" s="48" t="s">
        <v>130</v>
      </c>
      <c r="J2430" s="51"/>
      <c r="K2430" s="51"/>
      <c r="L2430" s="48" t="s">
        <v>80</v>
      </c>
      <c r="M2430" s="48" t="s">
        <v>81</v>
      </c>
      <c r="N2430" s="48" t="s">
        <v>249</v>
      </c>
      <c r="O2430" s="48" t="s">
        <v>250</v>
      </c>
      <c r="P2430" s="48" t="s">
        <v>285</v>
      </c>
      <c r="Q2430" s="48" t="s">
        <v>286</v>
      </c>
      <c r="R2430" s="48" t="s">
        <v>287</v>
      </c>
      <c r="S2430" s="48" t="s">
        <v>288</v>
      </c>
      <c r="T2430" s="48" t="s">
        <v>289</v>
      </c>
      <c r="U2430" s="48" t="s">
        <v>290</v>
      </c>
      <c r="V2430" s="52"/>
    </row>
    <row r="2431" spans="1:22" ht="15" thickBot="1">
      <c r="A2431" s="48" t="s">
        <v>3406</v>
      </c>
      <c r="B2431" s="48" t="s">
        <v>20</v>
      </c>
      <c r="C2431" s="48" t="s">
        <v>74</v>
      </c>
      <c r="D2431" s="49" t="s">
        <v>75</v>
      </c>
      <c r="E2431" s="50">
        <v>0</v>
      </c>
      <c r="F2431" s="48" t="s">
        <v>76</v>
      </c>
      <c r="G2431" s="48" t="s">
        <v>284</v>
      </c>
      <c r="H2431" s="48" t="s">
        <v>125</v>
      </c>
      <c r="I2431" s="48" t="s">
        <v>130</v>
      </c>
      <c r="J2431" s="51"/>
      <c r="K2431" s="51"/>
      <c r="L2431" s="48" t="s">
        <v>80</v>
      </c>
      <c r="M2431" s="48" t="s">
        <v>81</v>
      </c>
      <c r="N2431" s="48" t="s">
        <v>249</v>
      </c>
      <c r="O2431" s="48" t="s">
        <v>250</v>
      </c>
      <c r="P2431" s="48" t="s">
        <v>285</v>
      </c>
      <c r="Q2431" s="48" t="s">
        <v>286</v>
      </c>
      <c r="R2431" s="48" t="s">
        <v>287</v>
      </c>
      <c r="S2431" s="48" t="s">
        <v>288</v>
      </c>
      <c r="T2431" s="48" t="s">
        <v>289</v>
      </c>
      <c r="U2431" s="48" t="s">
        <v>290</v>
      </c>
      <c r="V2431" s="52"/>
    </row>
    <row r="2432" spans="1:22" ht="15" thickBot="1">
      <c r="A2432" s="48" t="s">
        <v>3407</v>
      </c>
      <c r="B2432" s="48" t="s">
        <v>20</v>
      </c>
      <c r="C2432" s="48" t="s">
        <v>74</v>
      </c>
      <c r="D2432" s="49" t="s">
        <v>75</v>
      </c>
      <c r="E2432" s="50">
        <v>0</v>
      </c>
      <c r="F2432" s="48" t="s">
        <v>76</v>
      </c>
      <c r="G2432" s="48" t="s">
        <v>284</v>
      </c>
      <c r="H2432" s="48" t="s">
        <v>125</v>
      </c>
      <c r="I2432" s="48" t="s">
        <v>130</v>
      </c>
      <c r="J2432" s="51"/>
      <c r="K2432" s="51"/>
      <c r="L2432" s="48" t="s">
        <v>80</v>
      </c>
      <c r="M2432" s="48" t="s">
        <v>81</v>
      </c>
      <c r="N2432" s="48" t="s">
        <v>249</v>
      </c>
      <c r="O2432" s="48" t="s">
        <v>250</v>
      </c>
      <c r="P2432" s="48" t="s">
        <v>285</v>
      </c>
      <c r="Q2432" s="48" t="s">
        <v>286</v>
      </c>
      <c r="R2432" s="48" t="s">
        <v>287</v>
      </c>
      <c r="S2432" s="48" t="s">
        <v>288</v>
      </c>
      <c r="T2432" s="48" t="s">
        <v>289</v>
      </c>
      <c r="U2432" s="48" t="s">
        <v>290</v>
      </c>
      <c r="V2432" s="52"/>
    </row>
    <row r="2433" spans="1:22" ht="15" thickBot="1">
      <c r="A2433" s="48" t="s">
        <v>3408</v>
      </c>
      <c r="B2433" s="48" t="s">
        <v>20</v>
      </c>
      <c r="C2433" s="48" t="s">
        <v>74</v>
      </c>
      <c r="D2433" s="49" t="s">
        <v>75</v>
      </c>
      <c r="E2433" s="50">
        <v>0</v>
      </c>
      <c r="F2433" s="48" t="s">
        <v>76</v>
      </c>
      <c r="G2433" s="48" t="s">
        <v>284</v>
      </c>
      <c r="H2433" s="48" t="s">
        <v>125</v>
      </c>
      <c r="I2433" s="48" t="s">
        <v>130</v>
      </c>
      <c r="J2433" s="51"/>
      <c r="K2433" s="51"/>
      <c r="L2433" s="48" t="s">
        <v>80</v>
      </c>
      <c r="M2433" s="48" t="s">
        <v>81</v>
      </c>
      <c r="N2433" s="48" t="s">
        <v>249</v>
      </c>
      <c r="O2433" s="48" t="s">
        <v>250</v>
      </c>
      <c r="P2433" s="48" t="s">
        <v>285</v>
      </c>
      <c r="Q2433" s="48" t="s">
        <v>286</v>
      </c>
      <c r="R2433" s="48" t="s">
        <v>287</v>
      </c>
      <c r="S2433" s="48" t="s">
        <v>288</v>
      </c>
      <c r="T2433" s="48" t="s">
        <v>289</v>
      </c>
      <c r="U2433" s="48" t="s">
        <v>290</v>
      </c>
      <c r="V2433" s="52"/>
    </row>
    <row r="2434" spans="1:22" ht="15" thickBot="1">
      <c r="A2434" s="48" t="s">
        <v>3409</v>
      </c>
      <c r="B2434" s="48" t="s">
        <v>20</v>
      </c>
      <c r="C2434" s="48" t="s">
        <v>74</v>
      </c>
      <c r="D2434" s="49" t="s">
        <v>75</v>
      </c>
      <c r="E2434" s="50">
        <v>0</v>
      </c>
      <c r="F2434" s="48" t="s">
        <v>76</v>
      </c>
      <c r="G2434" s="48" t="s">
        <v>284</v>
      </c>
      <c r="H2434" s="48" t="s">
        <v>125</v>
      </c>
      <c r="I2434" s="48" t="s">
        <v>130</v>
      </c>
      <c r="J2434" s="51"/>
      <c r="K2434" s="51"/>
      <c r="L2434" s="48" t="s">
        <v>80</v>
      </c>
      <c r="M2434" s="48" t="s">
        <v>81</v>
      </c>
      <c r="N2434" s="48" t="s">
        <v>249</v>
      </c>
      <c r="O2434" s="48" t="s">
        <v>250</v>
      </c>
      <c r="P2434" s="48" t="s">
        <v>285</v>
      </c>
      <c r="Q2434" s="48" t="s">
        <v>286</v>
      </c>
      <c r="R2434" s="48" t="s">
        <v>287</v>
      </c>
      <c r="S2434" s="48" t="s">
        <v>288</v>
      </c>
      <c r="T2434" s="48" t="s">
        <v>289</v>
      </c>
      <c r="U2434" s="48" t="s">
        <v>290</v>
      </c>
      <c r="V2434" s="52"/>
    </row>
    <row r="2435" spans="1:22" ht="15" thickBot="1">
      <c r="A2435" s="48" t="s">
        <v>3410</v>
      </c>
      <c r="B2435" s="48" t="s">
        <v>20</v>
      </c>
      <c r="C2435" s="48" t="s">
        <v>74</v>
      </c>
      <c r="D2435" s="49" t="s">
        <v>75</v>
      </c>
      <c r="E2435" s="50">
        <v>0</v>
      </c>
      <c r="F2435" s="48" t="s">
        <v>76</v>
      </c>
      <c r="G2435" s="48" t="s">
        <v>284</v>
      </c>
      <c r="H2435" s="48" t="s">
        <v>125</v>
      </c>
      <c r="I2435" s="48" t="s">
        <v>130</v>
      </c>
      <c r="J2435" s="51"/>
      <c r="K2435" s="51"/>
      <c r="L2435" s="48" t="s">
        <v>80</v>
      </c>
      <c r="M2435" s="48" t="s">
        <v>81</v>
      </c>
      <c r="N2435" s="48" t="s">
        <v>249</v>
      </c>
      <c r="O2435" s="48" t="s">
        <v>250</v>
      </c>
      <c r="P2435" s="48" t="s">
        <v>285</v>
      </c>
      <c r="Q2435" s="48" t="s">
        <v>286</v>
      </c>
      <c r="R2435" s="48" t="s">
        <v>287</v>
      </c>
      <c r="S2435" s="48" t="s">
        <v>288</v>
      </c>
      <c r="T2435" s="48" t="s">
        <v>289</v>
      </c>
      <c r="U2435" s="48" t="s">
        <v>290</v>
      </c>
      <c r="V2435" s="52"/>
    </row>
    <row r="2436" spans="1:22" ht="15" thickBot="1">
      <c r="A2436" s="48" t="s">
        <v>3411</v>
      </c>
      <c r="B2436" s="48" t="s">
        <v>20</v>
      </c>
      <c r="C2436" s="48" t="s">
        <v>74</v>
      </c>
      <c r="D2436" s="49" t="s">
        <v>75</v>
      </c>
      <c r="E2436" s="50">
        <v>0</v>
      </c>
      <c r="F2436" s="48" t="s">
        <v>76</v>
      </c>
      <c r="G2436" s="48" t="s">
        <v>284</v>
      </c>
      <c r="H2436" s="48" t="s">
        <v>125</v>
      </c>
      <c r="I2436" s="48" t="s">
        <v>130</v>
      </c>
      <c r="J2436" s="51"/>
      <c r="K2436" s="51"/>
      <c r="L2436" s="48" t="s">
        <v>80</v>
      </c>
      <c r="M2436" s="48" t="s">
        <v>81</v>
      </c>
      <c r="N2436" s="48" t="s">
        <v>249</v>
      </c>
      <c r="O2436" s="48" t="s">
        <v>250</v>
      </c>
      <c r="P2436" s="48" t="s">
        <v>285</v>
      </c>
      <c r="Q2436" s="48" t="s">
        <v>286</v>
      </c>
      <c r="R2436" s="48" t="s">
        <v>287</v>
      </c>
      <c r="S2436" s="48" t="s">
        <v>288</v>
      </c>
      <c r="T2436" s="48" t="s">
        <v>289</v>
      </c>
      <c r="U2436" s="48" t="s">
        <v>290</v>
      </c>
      <c r="V2436" s="52"/>
    </row>
    <row r="2437" spans="1:22" ht="15" thickBot="1">
      <c r="A2437" s="48" t="s">
        <v>3412</v>
      </c>
      <c r="B2437" s="48" t="s">
        <v>20</v>
      </c>
      <c r="C2437" s="48" t="s">
        <v>74</v>
      </c>
      <c r="D2437" s="49" t="s">
        <v>75</v>
      </c>
      <c r="E2437" s="50">
        <v>0</v>
      </c>
      <c r="F2437" s="48" t="s">
        <v>76</v>
      </c>
      <c r="G2437" s="48" t="s">
        <v>284</v>
      </c>
      <c r="H2437" s="48" t="s">
        <v>125</v>
      </c>
      <c r="I2437" s="48" t="s">
        <v>130</v>
      </c>
      <c r="J2437" s="51"/>
      <c r="K2437" s="51"/>
      <c r="L2437" s="48" t="s">
        <v>80</v>
      </c>
      <c r="M2437" s="48" t="s">
        <v>81</v>
      </c>
      <c r="N2437" s="48" t="s">
        <v>249</v>
      </c>
      <c r="O2437" s="48" t="s">
        <v>250</v>
      </c>
      <c r="P2437" s="48" t="s">
        <v>285</v>
      </c>
      <c r="Q2437" s="48" t="s">
        <v>286</v>
      </c>
      <c r="R2437" s="48" t="s">
        <v>287</v>
      </c>
      <c r="S2437" s="48" t="s">
        <v>288</v>
      </c>
      <c r="T2437" s="48" t="s">
        <v>289</v>
      </c>
      <c r="U2437" s="48" t="s">
        <v>290</v>
      </c>
      <c r="V2437" s="52"/>
    </row>
    <row r="2438" spans="1:22" ht="15" thickBot="1">
      <c r="A2438" s="48" t="s">
        <v>3413</v>
      </c>
      <c r="B2438" s="48" t="s">
        <v>20</v>
      </c>
      <c r="C2438" s="48" t="s">
        <v>74</v>
      </c>
      <c r="D2438" s="49" t="s">
        <v>75</v>
      </c>
      <c r="E2438" s="50">
        <v>0</v>
      </c>
      <c r="F2438" s="48" t="s">
        <v>76</v>
      </c>
      <c r="G2438" s="48" t="s">
        <v>284</v>
      </c>
      <c r="H2438" s="48" t="s">
        <v>125</v>
      </c>
      <c r="I2438" s="48" t="s">
        <v>130</v>
      </c>
      <c r="J2438" s="51"/>
      <c r="K2438" s="51"/>
      <c r="L2438" s="48" t="s">
        <v>80</v>
      </c>
      <c r="M2438" s="48" t="s">
        <v>81</v>
      </c>
      <c r="N2438" s="48" t="s">
        <v>249</v>
      </c>
      <c r="O2438" s="48" t="s">
        <v>250</v>
      </c>
      <c r="P2438" s="48" t="s">
        <v>285</v>
      </c>
      <c r="Q2438" s="48" t="s">
        <v>286</v>
      </c>
      <c r="R2438" s="48" t="s">
        <v>287</v>
      </c>
      <c r="S2438" s="48" t="s">
        <v>288</v>
      </c>
      <c r="T2438" s="48" t="s">
        <v>289</v>
      </c>
      <c r="U2438" s="48" t="s">
        <v>290</v>
      </c>
      <c r="V2438" s="52"/>
    </row>
    <row r="2439" spans="1:22" ht="15" thickBot="1">
      <c r="A2439" s="48" t="s">
        <v>3414</v>
      </c>
      <c r="B2439" s="48" t="s">
        <v>20</v>
      </c>
      <c r="C2439" s="48" t="s">
        <v>74</v>
      </c>
      <c r="D2439" s="49" t="s">
        <v>75</v>
      </c>
      <c r="E2439" s="50">
        <v>0</v>
      </c>
      <c r="F2439" s="48" t="s">
        <v>76</v>
      </c>
      <c r="G2439" s="48" t="s">
        <v>284</v>
      </c>
      <c r="H2439" s="48" t="s">
        <v>125</v>
      </c>
      <c r="I2439" s="48" t="s">
        <v>130</v>
      </c>
      <c r="J2439" s="51"/>
      <c r="K2439" s="51"/>
      <c r="L2439" s="48" t="s">
        <v>80</v>
      </c>
      <c r="M2439" s="48" t="s">
        <v>81</v>
      </c>
      <c r="N2439" s="48" t="s">
        <v>249</v>
      </c>
      <c r="O2439" s="48" t="s">
        <v>250</v>
      </c>
      <c r="P2439" s="48" t="s">
        <v>285</v>
      </c>
      <c r="Q2439" s="48" t="s">
        <v>286</v>
      </c>
      <c r="R2439" s="48" t="s">
        <v>287</v>
      </c>
      <c r="S2439" s="48" t="s">
        <v>288</v>
      </c>
      <c r="T2439" s="48" t="s">
        <v>289</v>
      </c>
      <c r="U2439" s="48" t="s">
        <v>290</v>
      </c>
      <c r="V2439" s="52"/>
    </row>
    <row r="2440" spans="1:22" ht="15" thickBot="1">
      <c r="A2440" s="48" t="s">
        <v>3415</v>
      </c>
      <c r="B2440" s="48" t="s">
        <v>20</v>
      </c>
      <c r="C2440" s="48" t="s">
        <v>74</v>
      </c>
      <c r="D2440" s="49" t="s">
        <v>75</v>
      </c>
      <c r="E2440" s="50">
        <v>0</v>
      </c>
      <c r="F2440" s="48" t="s">
        <v>76</v>
      </c>
      <c r="G2440" s="48" t="s">
        <v>284</v>
      </c>
      <c r="H2440" s="48" t="s">
        <v>382</v>
      </c>
      <c r="I2440" s="48" t="s">
        <v>302</v>
      </c>
      <c r="J2440" s="51"/>
      <c r="K2440" s="51"/>
      <c r="L2440" s="48" t="s">
        <v>80</v>
      </c>
      <c r="M2440" s="48" t="s">
        <v>81</v>
      </c>
      <c r="N2440" s="48" t="s">
        <v>249</v>
      </c>
      <c r="O2440" s="48" t="s">
        <v>250</v>
      </c>
      <c r="P2440" s="48" t="s">
        <v>285</v>
      </c>
      <c r="Q2440" s="48" t="s">
        <v>286</v>
      </c>
      <c r="R2440" s="48" t="s">
        <v>287</v>
      </c>
      <c r="S2440" s="48" t="s">
        <v>288</v>
      </c>
      <c r="T2440" s="48" t="s">
        <v>289</v>
      </c>
      <c r="U2440" s="48" t="s">
        <v>290</v>
      </c>
      <c r="V2440" s="52"/>
    </row>
    <row r="2441" spans="1:22" ht="15" thickBot="1">
      <c r="A2441" s="48" t="s">
        <v>3416</v>
      </c>
      <c r="B2441" s="48" t="s">
        <v>20</v>
      </c>
      <c r="C2441" s="48" t="s">
        <v>74</v>
      </c>
      <c r="D2441" s="49" t="s">
        <v>75</v>
      </c>
      <c r="E2441" s="50">
        <v>0</v>
      </c>
      <c r="F2441" s="48" t="s">
        <v>76</v>
      </c>
      <c r="G2441" s="48" t="s">
        <v>284</v>
      </c>
      <c r="H2441" s="48" t="s">
        <v>301</v>
      </c>
      <c r="I2441" s="48" t="s">
        <v>302</v>
      </c>
      <c r="J2441" s="51"/>
      <c r="K2441" s="51"/>
      <c r="L2441" s="48" t="s">
        <v>80</v>
      </c>
      <c r="M2441" s="48" t="s">
        <v>81</v>
      </c>
      <c r="N2441" s="48" t="s">
        <v>249</v>
      </c>
      <c r="O2441" s="48" t="s">
        <v>250</v>
      </c>
      <c r="P2441" s="48" t="s">
        <v>285</v>
      </c>
      <c r="Q2441" s="48" t="s">
        <v>286</v>
      </c>
      <c r="R2441" s="48" t="s">
        <v>287</v>
      </c>
      <c r="S2441" s="48" t="s">
        <v>288</v>
      </c>
      <c r="T2441" s="48" t="s">
        <v>289</v>
      </c>
      <c r="U2441" s="48" t="s">
        <v>290</v>
      </c>
      <c r="V2441" s="52"/>
    </row>
    <row r="2442" spans="1:22" ht="15" thickBot="1">
      <c r="A2442" s="48" t="s">
        <v>3417</v>
      </c>
      <c r="B2442" s="48" t="s">
        <v>20</v>
      </c>
      <c r="C2442" s="48" t="s">
        <v>74</v>
      </c>
      <c r="D2442" s="49" t="s">
        <v>75</v>
      </c>
      <c r="E2442" s="50">
        <v>0</v>
      </c>
      <c r="F2442" s="48" t="s">
        <v>76</v>
      </c>
      <c r="G2442" s="48" t="s">
        <v>284</v>
      </c>
      <c r="H2442" s="48" t="s">
        <v>301</v>
      </c>
      <c r="I2442" s="48" t="s">
        <v>302</v>
      </c>
      <c r="J2442" s="51"/>
      <c r="K2442" s="51"/>
      <c r="L2442" s="48" t="s">
        <v>80</v>
      </c>
      <c r="M2442" s="48" t="s">
        <v>81</v>
      </c>
      <c r="N2442" s="48" t="s">
        <v>249</v>
      </c>
      <c r="O2442" s="48" t="s">
        <v>250</v>
      </c>
      <c r="P2442" s="48" t="s">
        <v>285</v>
      </c>
      <c r="Q2442" s="48" t="s">
        <v>286</v>
      </c>
      <c r="R2442" s="48" t="s">
        <v>287</v>
      </c>
      <c r="S2442" s="48" t="s">
        <v>288</v>
      </c>
      <c r="T2442" s="48" t="s">
        <v>289</v>
      </c>
      <c r="U2442" s="48" t="s">
        <v>290</v>
      </c>
      <c r="V2442" s="52"/>
    </row>
    <row r="2443" spans="1:22" ht="15" thickBot="1">
      <c r="A2443" s="48" t="s">
        <v>3418</v>
      </c>
      <c r="B2443" s="48" t="s">
        <v>20</v>
      </c>
      <c r="C2443" s="48" t="s">
        <v>74</v>
      </c>
      <c r="D2443" s="49" t="s">
        <v>75</v>
      </c>
      <c r="E2443" s="50">
        <v>0</v>
      </c>
      <c r="F2443" s="48" t="s">
        <v>76</v>
      </c>
      <c r="G2443" s="48" t="s">
        <v>284</v>
      </c>
      <c r="H2443" s="48" t="s">
        <v>125</v>
      </c>
      <c r="I2443" s="48" t="s">
        <v>130</v>
      </c>
      <c r="J2443" s="51"/>
      <c r="K2443" s="51"/>
      <c r="L2443" s="48" t="s">
        <v>80</v>
      </c>
      <c r="M2443" s="48" t="s">
        <v>81</v>
      </c>
      <c r="N2443" s="48" t="s">
        <v>249</v>
      </c>
      <c r="O2443" s="48" t="s">
        <v>250</v>
      </c>
      <c r="P2443" s="48" t="s">
        <v>285</v>
      </c>
      <c r="Q2443" s="48" t="s">
        <v>286</v>
      </c>
      <c r="R2443" s="48" t="s">
        <v>287</v>
      </c>
      <c r="S2443" s="48" t="s">
        <v>288</v>
      </c>
      <c r="T2443" s="48" t="s">
        <v>289</v>
      </c>
      <c r="U2443" s="48" t="s">
        <v>290</v>
      </c>
      <c r="V2443" s="52"/>
    </row>
    <row r="2444" spans="1:22" ht="15" thickBot="1">
      <c r="A2444" s="48" t="s">
        <v>3419</v>
      </c>
      <c r="B2444" s="48" t="s">
        <v>20</v>
      </c>
      <c r="C2444" s="48" t="s">
        <v>74</v>
      </c>
      <c r="D2444" s="49" t="s">
        <v>75</v>
      </c>
      <c r="E2444" s="50">
        <v>0</v>
      </c>
      <c r="F2444" s="48" t="s">
        <v>76</v>
      </c>
      <c r="G2444" s="48" t="s">
        <v>284</v>
      </c>
      <c r="H2444" s="48" t="s">
        <v>125</v>
      </c>
      <c r="I2444" s="48" t="s">
        <v>130</v>
      </c>
      <c r="J2444" s="51"/>
      <c r="K2444" s="51"/>
      <c r="L2444" s="48" t="s">
        <v>80</v>
      </c>
      <c r="M2444" s="48" t="s">
        <v>81</v>
      </c>
      <c r="N2444" s="48" t="s">
        <v>249</v>
      </c>
      <c r="O2444" s="48" t="s">
        <v>250</v>
      </c>
      <c r="P2444" s="48" t="s">
        <v>285</v>
      </c>
      <c r="Q2444" s="48" t="s">
        <v>286</v>
      </c>
      <c r="R2444" s="48" t="s">
        <v>287</v>
      </c>
      <c r="S2444" s="48" t="s">
        <v>288</v>
      </c>
      <c r="T2444" s="48" t="s">
        <v>289</v>
      </c>
      <c r="U2444" s="48" t="s">
        <v>290</v>
      </c>
      <c r="V2444" s="52"/>
    </row>
    <row r="2445" spans="1:22" ht="15" thickBot="1">
      <c r="A2445" s="48" t="s">
        <v>3420</v>
      </c>
      <c r="B2445" s="48" t="s">
        <v>20</v>
      </c>
      <c r="C2445" s="48" t="s">
        <v>74</v>
      </c>
      <c r="D2445" s="49" t="s">
        <v>75</v>
      </c>
      <c r="E2445" s="50">
        <v>0</v>
      </c>
      <c r="F2445" s="48" t="s">
        <v>76</v>
      </c>
      <c r="G2445" s="48" t="s">
        <v>284</v>
      </c>
      <c r="H2445" s="48" t="s">
        <v>125</v>
      </c>
      <c r="I2445" s="48" t="s">
        <v>130</v>
      </c>
      <c r="J2445" s="51"/>
      <c r="K2445" s="51"/>
      <c r="L2445" s="48" t="s">
        <v>80</v>
      </c>
      <c r="M2445" s="48" t="s">
        <v>81</v>
      </c>
      <c r="N2445" s="48" t="s">
        <v>249</v>
      </c>
      <c r="O2445" s="48" t="s">
        <v>250</v>
      </c>
      <c r="P2445" s="48" t="s">
        <v>285</v>
      </c>
      <c r="Q2445" s="48" t="s">
        <v>286</v>
      </c>
      <c r="R2445" s="48" t="s">
        <v>287</v>
      </c>
      <c r="S2445" s="48" t="s">
        <v>288</v>
      </c>
      <c r="T2445" s="48" t="s">
        <v>289</v>
      </c>
      <c r="U2445" s="48" t="s">
        <v>290</v>
      </c>
      <c r="V2445" s="52"/>
    </row>
    <row r="2446" spans="1:22" ht="15" thickBot="1">
      <c r="A2446" s="48" t="s">
        <v>3421</v>
      </c>
      <c r="B2446" s="48" t="s">
        <v>20</v>
      </c>
      <c r="C2446" s="48" t="s">
        <v>74</v>
      </c>
      <c r="D2446" s="49" t="s">
        <v>75</v>
      </c>
      <c r="E2446" s="50">
        <v>0</v>
      </c>
      <c r="F2446" s="48" t="s">
        <v>76</v>
      </c>
      <c r="G2446" s="48" t="s">
        <v>284</v>
      </c>
      <c r="H2446" s="48" t="s">
        <v>125</v>
      </c>
      <c r="I2446" s="48" t="s">
        <v>130</v>
      </c>
      <c r="J2446" s="51"/>
      <c r="K2446" s="51"/>
      <c r="L2446" s="48" t="s">
        <v>80</v>
      </c>
      <c r="M2446" s="48" t="s">
        <v>81</v>
      </c>
      <c r="N2446" s="48" t="s">
        <v>249</v>
      </c>
      <c r="O2446" s="48" t="s">
        <v>250</v>
      </c>
      <c r="P2446" s="48" t="s">
        <v>285</v>
      </c>
      <c r="Q2446" s="48" t="s">
        <v>286</v>
      </c>
      <c r="R2446" s="48" t="s">
        <v>287</v>
      </c>
      <c r="S2446" s="48" t="s">
        <v>288</v>
      </c>
      <c r="T2446" s="48" t="s">
        <v>289</v>
      </c>
      <c r="U2446" s="48" t="s">
        <v>290</v>
      </c>
      <c r="V2446" s="52"/>
    </row>
    <row r="2447" spans="1:22" ht="15" thickBot="1">
      <c r="A2447" s="48" t="s">
        <v>3422</v>
      </c>
      <c r="B2447" s="48" t="s">
        <v>20</v>
      </c>
      <c r="C2447" s="48" t="s">
        <v>74</v>
      </c>
      <c r="D2447" s="49" t="s">
        <v>75</v>
      </c>
      <c r="E2447" s="50">
        <v>0</v>
      </c>
      <c r="F2447" s="48" t="s">
        <v>76</v>
      </c>
      <c r="G2447" s="48" t="s">
        <v>284</v>
      </c>
      <c r="H2447" s="48" t="s">
        <v>125</v>
      </c>
      <c r="I2447" s="48" t="s">
        <v>130</v>
      </c>
      <c r="J2447" s="51"/>
      <c r="K2447" s="51"/>
      <c r="L2447" s="48" t="s">
        <v>80</v>
      </c>
      <c r="M2447" s="48" t="s">
        <v>81</v>
      </c>
      <c r="N2447" s="48" t="s">
        <v>249</v>
      </c>
      <c r="O2447" s="48" t="s">
        <v>250</v>
      </c>
      <c r="P2447" s="48" t="s">
        <v>285</v>
      </c>
      <c r="Q2447" s="48" t="s">
        <v>286</v>
      </c>
      <c r="R2447" s="48" t="s">
        <v>287</v>
      </c>
      <c r="S2447" s="48" t="s">
        <v>288</v>
      </c>
      <c r="T2447" s="48" t="s">
        <v>289</v>
      </c>
      <c r="U2447" s="48" t="s">
        <v>290</v>
      </c>
      <c r="V2447" s="52"/>
    </row>
    <row r="2448" spans="1:22" ht="15" thickBot="1">
      <c r="A2448" s="48" t="s">
        <v>3423</v>
      </c>
      <c r="B2448" s="48" t="s">
        <v>20</v>
      </c>
      <c r="C2448" s="48" t="s">
        <v>74</v>
      </c>
      <c r="D2448" s="49" t="s">
        <v>75</v>
      </c>
      <c r="E2448" s="50">
        <v>0</v>
      </c>
      <c r="F2448" s="48" t="s">
        <v>76</v>
      </c>
      <c r="G2448" s="48" t="s">
        <v>284</v>
      </c>
      <c r="H2448" s="48" t="s">
        <v>125</v>
      </c>
      <c r="I2448" s="48" t="s">
        <v>130</v>
      </c>
      <c r="J2448" s="51"/>
      <c r="K2448" s="51"/>
      <c r="L2448" s="48" t="s">
        <v>80</v>
      </c>
      <c r="M2448" s="48" t="s">
        <v>81</v>
      </c>
      <c r="N2448" s="48" t="s">
        <v>249</v>
      </c>
      <c r="O2448" s="48" t="s">
        <v>250</v>
      </c>
      <c r="P2448" s="48" t="s">
        <v>285</v>
      </c>
      <c r="Q2448" s="48" t="s">
        <v>286</v>
      </c>
      <c r="R2448" s="48" t="s">
        <v>287</v>
      </c>
      <c r="S2448" s="48" t="s">
        <v>288</v>
      </c>
      <c r="T2448" s="48" t="s">
        <v>289</v>
      </c>
      <c r="U2448" s="48" t="s">
        <v>290</v>
      </c>
      <c r="V2448" s="52"/>
    </row>
    <row r="2449" spans="1:22" ht="15" thickBot="1">
      <c r="A2449" s="48" t="s">
        <v>3424</v>
      </c>
      <c r="B2449" s="48" t="s">
        <v>20</v>
      </c>
      <c r="C2449" s="48" t="s">
        <v>74</v>
      </c>
      <c r="D2449" s="49" t="s">
        <v>75</v>
      </c>
      <c r="E2449" s="50">
        <v>0</v>
      </c>
      <c r="F2449" s="48" t="s">
        <v>76</v>
      </c>
      <c r="G2449" s="48" t="s">
        <v>284</v>
      </c>
      <c r="H2449" s="48" t="s">
        <v>125</v>
      </c>
      <c r="I2449" s="48" t="s">
        <v>130</v>
      </c>
      <c r="J2449" s="51"/>
      <c r="K2449" s="51"/>
      <c r="L2449" s="48" t="s">
        <v>80</v>
      </c>
      <c r="M2449" s="48" t="s">
        <v>81</v>
      </c>
      <c r="N2449" s="48" t="s">
        <v>249</v>
      </c>
      <c r="O2449" s="48" t="s">
        <v>250</v>
      </c>
      <c r="P2449" s="48" t="s">
        <v>285</v>
      </c>
      <c r="Q2449" s="48" t="s">
        <v>286</v>
      </c>
      <c r="R2449" s="48" t="s">
        <v>287</v>
      </c>
      <c r="S2449" s="48" t="s">
        <v>288</v>
      </c>
      <c r="T2449" s="48" t="s">
        <v>289</v>
      </c>
      <c r="U2449" s="48" t="s">
        <v>290</v>
      </c>
      <c r="V2449" s="52"/>
    </row>
    <row r="2450" spans="1:22" ht="15" thickBot="1">
      <c r="A2450" s="48" t="s">
        <v>3425</v>
      </c>
      <c r="B2450" s="48" t="s">
        <v>20</v>
      </c>
      <c r="C2450" s="48" t="s">
        <v>74</v>
      </c>
      <c r="D2450" s="49" t="s">
        <v>75</v>
      </c>
      <c r="E2450" s="50">
        <v>0</v>
      </c>
      <c r="F2450" s="48" t="s">
        <v>76</v>
      </c>
      <c r="G2450" s="48" t="s">
        <v>284</v>
      </c>
      <c r="H2450" s="48" t="s">
        <v>125</v>
      </c>
      <c r="I2450" s="48" t="s">
        <v>130</v>
      </c>
      <c r="J2450" s="51"/>
      <c r="K2450" s="51"/>
      <c r="L2450" s="48" t="s">
        <v>80</v>
      </c>
      <c r="M2450" s="48" t="s">
        <v>81</v>
      </c>
      <c r="N2450" s="48" t="s">
        <v>249</v>
      </c>
      <c r="O2450" s="48" t="s">
        <v>250</v>
      </c>
      <c r="P2450" s="48" t="s">
        <v>285</v>
      </c>
      <c r="Q2450" s="48" t="s">
        <v>286</v>
      </c>
      <c r="R2450" s="48" t="s">
        <v>287</v>
      </c>
      <c r="S2450" s="48" t="s">
        <v>288</v>
      </c>
      <c r="T2450" s="48" t="s">
        <v>289</v>
      </c>
      <c r="U2450" s="48" t="s">
        <v>290</v>
      </c>
      <c r="V2450" s="52"/>
    </row>
    <row r="2451" spans="1:22" ht="15" thickBot="1">
      <c r="A2451" s="48" t="s">
        <v>3426</v>
      </c>
      <c r="B2451" s="48" t="s">
        <v>20</v>
      </c>
      <c r="C2451" s="48" t="s">
        <v>74</v>
      </c>
      <c r="D2451" s="49" t="s">
        <v>75</v>
      </c>
      <c r="E2451" s="50">
        <v>0</v>
      </c>
      <c r="F2451" s="48" t="s">
        <v>76</v>
      </c>
      <c r="G2451" s="48" t="s">
        <v>284</v>
      </c>
      <c r="H2451" s="48" t="s">
        <v>125</v>
      </c>
      <c r="I2451" s="48" t="s">
        <v>130</v>
      </c>
      <c r="J2451" s="51"/>
      <c r="K2451" s="51"/>
      <c r="L2451" s="48" t="s">
        <v>80</v>
      </c>
      <c r="M2451" s="48" t="s">
        <v>81</v>
      </c>
      <c r="N2451" s="48" t="s">
        <v>249</v>
      </c>
      <c r="O2451" s="48" t="s">
        <v>250</v>
      </c>
      <c r="P2451" s="48" t="s">
        <v>285</v>
      </c>
      <c r="Q2451" s="48" t="s">
        <v>286</v>
      </c>
      <c r="R2451" s="48" t="s">
        <v>287</v>
      </c>
      <c r="S2451" s="48" t="s">
        <v>288</v>
      </c>
      <c r="T2451" s="48" t="s">
        <v>289</v>
      </c>
      <c r="U2451" s="48" t="s">
        <v>290</v>
      </c>
      <c r="V2451" s="52"/>
    </row>
    <row r="2452" spans="1:22" ht="15" thickBot="1">
      <c r="A2452" s="48" t="s">
        <v>3427</v>
      </c>
      <c r="B2452" s="48" t="s">
        <v>20</v>
      </c>
      <c r="C2452" s="48" t="s">
        <v>74</v>
      </c>
      <c r="D2452" s="49" t="s">
        <v>75</v>
      </c>
      <c r="E2452" s="50">
        <v>0</v>
      </c>
      <c r="F2452" s="48" t="s">
        <v>76</v>
      </c>
      <c r="G2452" s="48" t="s">
        <v>284</v>
      </c>
      <c r="H2452" s="48" t="s">
        <v>125</v>
      </c>
      <c r="I2452" s="48" t="s">
        <v>130</v>
      </c>
      <c r="J2452" s="51"/>
      <c r="K2452" s="51"/>
      <c r="L2452" s="48" t="s">
        <v>80</v>
      </c>
      <c r="M2452" s="48" t="s">
        <v>81</v>
      </c>
      <c r="N2452" s="48" t="s">
        <v>249</v>
      </c>
      <c r="O2452" s="48" t="s">
        <v>250</v>
      </c>
      <c r="P2452" s="48" t="s">
        <v>285</v>
      </c>
      <c r="Q2452" s="48" t="s">
        <v>286</v>
      </c>
      <c r="R2452" s="48" t="s">
        <v>287</v>
      </c>
      <c r="S2452" s="48" t="s">
        <v>288</v>
      </c>
      <c r="T2452" s="48" t="s">
        <v>289</v>
      </c>
      <c r="U2452" s="48" t="s">
        <v>290</v>
      </c>
      <c r="V2452" s="52"/>
    </row>
    <row r="2453" spans="1:22" ht="15" thickBot="1">
      <c r="A2453" s="48" t="s">
        <v>3428</v>
      </c>
      <c r="B2453" s="48" t="s">
        <v>20</v>
      </c>
      <c r="C2453" s="48" t="s">
        <v>74</v>
      </c>
      <c r="D2453" s="49" t="s">
        <v>75</v>
      </c>
      <c r="E2453" s="50">
        <v>0</v>
      </c>
      <c r="F2453" s="48" t="s">
        <v>76</v>
      </c>
      <c r="G2453" s="48" t="s">
        <v>284</v>
      </c>
      <c r="H2453" s="48" t="s">
        <v>125</v>
      </c>
      <c r="I2453" s="48" t="s">
        <v>130</v>
      </c>
      <c r="J2453" s="51"/>
      <c r="K2453" s="51"/>
      <c r="L2453" s="48" t="s">
        <v>80</v>
      </c>
      <c r="M2453" s="48" t="s">
        <v>81</v>
      </c>
      <c r="N2453" s="48" t="s">
        <v>249</v>
      </c>
      <c r="O2453" s="48" t="s">
        <v>250</v>
      </c>
      <c r="P2453" s="48" t="s">
        <v>285</v>
      </c>
      <c r="Q2453" s="48" t="s">
        <v>286</v>
      </c>
      <c r="R2453" s="48" t="s">
        <v>287</v>
      </c>
      <c r="S2453" s="48" t="s">
        <v>288</v>
      </c>
      <c r="T2453" s="48" t="s">
        <v>289</v>
      </c>
      <c r="U2453" s="48" t="s">
        <v>290</v>
      </c>
      <c r="V2453" s="52"/>
    </row>
    <row r="2454" spans="1:22" ht="15" thickBot="1">
      <c r="A2454" s="48" t="s">
        <v>3429</v>
      </c>
      <c r="B2454" s="48" t="s">
        <v>20</v>
      </c>
      <c r="C2454" s="48" t="s">
        <v>74</v>
      </c>
      <c r="D2454" s="49" t="s">
        <v>75</v>
      </c>
      <c r="E2454" s="50">
        <v>0</v>
      </c>
      <c r="F2454" s="48" t="s">
        <v>76</v>
      </c>
      <c r="G2454" s="48" t="s">
        <v>284</v>
      </c>
      <c r="H2454" s="48" t="s">
        <v>125</v>
      </c>
      <c r="I2454" s="48" t="s">
        <v>130</v>
      </c>
      <c r="J2454" s="51"/>
      <c r="K2454" s="51"/>
      <c r="L2454" s="48" t="s">
        <v>80</v>
      </c>
      <c r="M2454" s="48" t="s">
        <v>81</v>
      </c>
      <c r="N2454" s="48" t="s">
        <v>249</v>
      </c>
      <c r="O2454" s="48" t="s">
        <v>250</v>
      </c>
      <c r="P2454" s="48" t="s">
        <v>285</v>
      </c>
      <c r="Q2454" s="48" t="s">
        <v>286</v>
      </c>
      <c r="R2454" s="48" t="s">
        <v>287</v>
      </c>
      <c r="S2454" s="48" t="s">
        <v>288</v>
      </c>
      <c r="T2454" s="48" t="s">
        <v>289</v>
      </c>
      <c r="U2454" s="48" t="s">
        <v>290</v>
      </c>
      <c r="V2454" s="52"/>
    </row>
    <row r="2455" spans="1:22" ht="15" thickBot="1">
      <c r="A2455" s="48" t="s">
        <v>3430</v>
      </c>
      <c r="B2455" s="48" t="s">
        <v>20</v>
      </c>
      <c r="C2455" s="48" t="s">
        <v>74</v>
      </c>
      <c r="D2455" s="49" t="s">
        <v>75</v>
      </c>
      <c r="E2455" s="50">
        <v>0</v>
      </c>
      <c r="F2455" s="48" t="s">
        <v>76</v>
      </c>
      <c r="G2455" s="48" t="s">
        <v>284</v>
      </c>
      <c r="H2455" s="48" t="s">
        <v>125</v>
      </c>
      <c r="I2455" s="48" t="s">
        <v>130</v>
      </c>
      <c r="J2455" s="51"/>
      <c r="K2455" s="51"/>
      <c r="L2455" s="48" t="s">
        <v>80</v>
      </c>
      <c r="M2455" s="48" t="s">
        <v>81</v>
      </c>
      <c r="N2455" s="48" t="s">
        <v>249</v>
      </c>
      <c r="O2455" s="48" t="s">
        <v>250</v>
      </c>
      <c r="P2455" s="48" t="s">
        <v>285</v>
      </c>
      <c r="Q2455" s="48" t="s">
        <v>286</v>
      </c>
      <c r="R2455" s="48" t="s">
        <v>287</v>
      </c>
      <c r="S2455" s="48" t="s">
        <v>288</v>
      </c>
      <c r="T2455" s="48" t="s">
        <v>289</v>
      </c>
      <c r="U2455" s="48" t="s">
        <v>290</v>
      </c>
      <c r="V2455" s="52"/>
    </row>
    <row r="2456" spans="1:22" ht="15" thickBot="1">
      <c r="A2456" s="48" t="s">
        <v>3431</v>
      </c>
      <c r="B2456" s="48" t="s">
        <v>20</v>
      </c>
      <c r="C2456" s="48" t="s">
        <v>74</v>
      </c>
      <c r="D2456" s="49" t="s">
        <v>75</v>
      </c>
      <c r="E2456" s="50">
        <v>0</v>
      </c>
      <c r="F2456" s="48" t="s">
        <v>76</v>
      </c>
      <c r="G2456" s="48" t="s">
        <v>284</v>
      </c>
      <c r="H2456" s="48" t="s">
        <v>125</v>
      </c>
      <c r="I2456" s="48" t="s">
        <v>130</v>
      </c>
      <c r="J2456" s="51"/>
      <c r="K2456" s="51"/>
      <c r="L2456" s="48" t="s">
        <v>80</v>
      </c>
      <c r="M2456" s="48" t="s">
        <v>81</v>
      </c>
      <c r="N2456" s="48" t="s">
        <v>249</v>
      </c>
      <c r="O2456" s="48" t="s">
        <v>250</v>
      </c>
      <c r="P2456" s="48" t="s">
        <v>285</v>
      </c>
      <c r="Q2456" s="48" t="s">
        <v>286</v>
      </c>
      <c r="R2456" s="48" t="s">
        <v>287</v>
      </c>
      <c r="S2456" s="48" t="s">
        <v>288</v>
      </c>
      <c r="T2456" s="48" t="s">
        <v>289</v>
      </c>
      <c r="U2456" s="48" t="s">
        <v>290</v>
      </c>
      <c r="V2456" s="52"/>
    </row>
    <row r="2457" spans="1:22" ht="15" thickBot="1">
      <c r="A2457" s="48" t="s">
        <v>3432</v>
      </c>
      <c r="B2457" s="48" t="s">
        <v>20</v>
      </c>
      <c r="C2457" s="48" t="s">
        <v>74</v>
      </c>
      <c r="D2457" s="49" t="s">
        <v>75</v>
      </c>
      <c r="E2457" s="50">
        <v>0</v>
      </c>
      <c r="F2457" s="48" t="s">
        <v>76</v>
      </c>
      <c r="G2457" s="48" t="s">
        <v>284</v>
      </c>
      <c r="H2457" s="48" t="s">
        <v>125</v>
      </c>
      <c r="I2457" s="48" t="s">
        <v>130</v>
      </c>
      <c r="J2457" s="51"/>
      <c r="K2457" s="51"/>
      <c r="L2457" s="48" t="s">
        <v>80</v>
      </c>
      <c r="M2457" s="48" t="s">
        <v>81</v>
      </c>
      <c r="N2457" s="48" t="s">
        <v>249</v>
      </c>
      <c r="O2457" s="48" t="s">
        <v>250</v>
      </c>
      <c r="P2457" s="48" t="s">
        <v>285</v>
      </c>
      <c r="Q2457" s="48" t="s">
        <v>286</v>
      </c>
      <c r="R2457" s="48" t="s">
        <v>287</v>
      </c>
      <c r="S2457" s="48" t="s">
        <v>288</v>
      </c>
      <c r="T2457" s="48" t="s">
        <v>289</v>
      </c>
      <c r="U2457" s="48" t="s">
        <v>290</v>
      </c>
      <c r="V2457" s="52"/>
    </row>
    <row r="2458" spans="1:22" ht="15" thickBot="1">
      <c r="A2458" s="48" t="s">
        <v>3433</v>
      </c>
      <c r="B2458" s="48" t="s">
        <v>20</v>
      </c>
      <c r="C2458" s="48" t="s">
        <v>74</v>
      </c>
      <c r="D2458" s="49" t="s">
        <v>75</v>
      </c>
      <c r="E2458" s="50">
        <v>0</v>
      </c>
      <c r="F2458" s="48" t="s">
        <v>76</v>
      </c>
      <c r="G2458" s="48" t="s">
        <v>284</v>
      </c>
      <c r="H2458" s="48" t="s">
        <v>125</v>
      </c>
      <c r="I2458" s="48" t="s">
        <v>130</v>
      </c>
      <c r="J2458" s="51"/>
      <c r="K2458" s="51"/>
      <c r="L2458" s="48" t="s">
        <v>80</v>
      </c>
      <c r="M2458" s="48" t="s">
        <v>81</v>
      </c>
      <c r="N2458" s="48" t="s">
        <v>249</v>
      </c>
      <c r="O2458" s="48" t="s">
        <v>250</v>
      </c>
      <c r="P2458" s="48" t="s">
        <v>285</v>
      </c>
      <c r="Q2458" s="48" t="s">
        <v>286</v>
      </c>
      <c r="R2458" s="48" t="s">
        <v>287</v>
      </c>
      <c r="S2458" s="48" t="s">
        <v>288</v>
      </c>
      <c r="T2458" s="48" t="s">
        <v>289</v>
      </c>
      <c r="U2458" s="48" t="s">
        <v>290</v>
      </c>
      <c r="V2458" s="52"/>
    </row>
    <row r="2459" spans="1:22" ht="15" thickBot="1">
      <c r="A2459" s="48" t="s">
        <v>3434</v>
      </c>
      <c r="B2459" s="48" t="s">
        <v>20</v>
      </c>
      <c r="C2459" s="48" t="s">
        <v>74</v>
      </c>
      <c r="D2459" s="49" t="s">
        <v>75</v>
      </c>
      <c r="E2459" s="50">
        <v>0</v>
      </c>
      <c r="F2459" s="48" t="s">
        <v>76</v>
      </c>
      <c r="G2459" s="48" t="s">
        <v>284</v>
      </c>
      <c r="H2459" s="48" t="s">
        <v>125</v>
      </c>
      <c r="I2459" s="48" t="s">
        <v>130</v>
      </c>
      <c r="J2459" s="51"/>
      <c r="K2459" s="51"/>
      <c r="L2459" s="48" t="s">
        <v>80</v>
      </c>
      <c r="M2459" s="48" t="s">
        <v>81</v>
      </c>
      <c r="N2459" s="48" t="s">
        <v>249</v>
      </c>
      <c r="O2459" s="48" t="s">
        <v>250</v>
      </c>
      <c r="P2459" s="48" t="s">
        <v>285</v>
      </c>
      <c r="Q2459" s="48" t="s">
        <v>286</v>
      </c>
      <c r="R2459" s="48" t="s">
        <v>287</v>
      </c>
      <c r="S2459" s="48" t="s">
        <v>288</v>
      </c>
      <c r="T2459" s="48" t="s">
        <v>289</v>
      </c>
      <c r="U2459" s="48" t="s">
        <v>290</v>
      </c>
      <c r="V2459" s="52"/>
    </row>
    <row r="2460" spans="1:22" ht="15" thickBot="1">
      <c r="A2460" s="48" t="s">
        <v>3435</v>
      </c>
      <c r="B2460" s="48" t="s">
        <v>20</v>
      </c>
      <c r="C2460" s="48" t="s">
        <v>74</v>
      </c>
      <c r="D2460" s="49" t="s">
        <v>75</v>
      </c>
      <c r="E2460" s="50">
        <v>0</v>
      </c>
      <c r="F2460" s="48" t="s">
        <v>76</v>
      </c>
      <c r="G2460" s="48" t="s">
        <v>284</v>
      </c>
      <c r="H2460" s="48" t="s">
        <v>125</v>
      </c>
      <c r="I2460" s="48" t="s">
        <v>130</v>
      </c>
      <c r="J2460" s="51"/>
      <c r="K2460" s="51"/>
      <c r="L2460" s="48" t="s">
        <v>80</v>
      </c>
      <c r="M2460" s="48" t="s">
        <v>81</v>
      </c>
      <c r="N2460" s="48" t="s">
        <v>249</v>
      </c>
      <c r="O2460" s="48" t="s">
        <v>250</v>
      </c>
      <c r="P2460" s="48" t="s">
        <v>285</v>
      </c>
      <c r="Q2460" s="48" t="s">
        <v>286</v>
      </c>
      <c r="R2460" s="48" t="s">
        <v>287</v>
      </c>
      <c r="S2460" s="48" t="s">
        <v>288</v>
      </c>
      <c r="T2460" s="48" t="s">
        <v>289</v>
      </c>
      <c r="U2460" s="48" t="s">
        <v>290</v>
      </c>
      <c r="V2460" s="52"/>
    </row>
    <row r="2461" spans="1:22" ht="15" thickBot="1">
      <c r="A2461" s="48" t="s">
        <v>3436</v>
      </c>
      <c r="B2461" s="48" t="s">
        <v>20</v>
      </c>
      <c r="C2461" s="48" t="s">
        <v>74</v>
      </c>
      <c r="D2461" s="49" t="s">
        <v>75</v>
      </c>
      <c r="E2461" s="50">
        <v>0</v>
      </c>
      <c r="F2461" s="48" t="s">
        <v>76</v>
      </c>
      <c r="G2461" s="48" t="s">
        <v>284</v>
      </c>
      <c r="H2461" s="48" t="s">
        <v>125</v>
      </c>
      <c r="I2461" s="48" t="s">
        <v>130</v>
      </c>
      <c r="J2461" s="51"/>
      <c r="K2461" s="51"/>
      <c r="L2461" s="48" t="s">
        <v>80</v>
      </c>
      <c r="M2461" s="48" t="s">
        <v>81</v>
      </c>
      <c r="N2461" s="48" t="s">
        <v>249</v>
      </c>
      <c r="O2461" s="48" t="s">
        <v>250</v>
      </c>
      <c r="P2461" s="48" t="s">
        <v>285</v>
      </c>
      <c r="Q2461" s="48" t="s">
        <v>286</v>
      </c>
      <c r="R2461" s="48" t="s">
        <v>287</v>
      </c>
      <c r="S2461" s="48" t="s">
        <v>288</v>
      </c>
      <c r="T2461" s="48" t="s">
        <v>289</v>
      </c>
      <c r="U2461" s="48" t="s">
        <v>290</v>
      </c>
      <c r="V2461" s="52"/>
    </row>
    <row r="2462" spans="1:22" ht="15" thickBot="1">
      <c r="A2462" s="48" t="s">
        <v>3437</v>
      </c>
      <c r="B2462" s="48" t="s">
        <v>20</v>
      </c>
      <c r="C2462" s="48" t="s">
        <v>74</v>
      </c>
      <c r="D2462" s="49" t="s">
        <v>75</v>
      </c>
      <c r="E2462" s="50">
        <v>0</v>
      </c>
      <c r="F2462" s="48" t="s">
        <v>76</v>
      </c>
      <c r="G2462" s="48" t="s">
        <v>284</v>
      </c>
      <c r="H2462" s="48" t="s">
        <v>301</v>
      </c>
      <c r="I2462" s="48" t="s">
        <v>302</v>
      </c>
      <c r="J2462" s="51"/>
      <c r="K2462" s="51"/>
      <c r="L2462" s="48" t="s">
        <v>80</v>
      </c>
      <c r="M2462" s="48" t="s">
        <v>81</v>
      </c>
      <c r="N2462" s="48" t="s">
        <v>249</v>
      </c>
      <c r="O2462" s="48" t="s">
        <v>250</v>
      </c>
      <c r="P2462" s="48" t="s">
        <v>285</v>
      </c>
      <c r="Q2462" s="48" t="s">
        <v>286</v>
      </c>
      <c r="R2462" s="48" t="s">
        <v>287</v>
      </c>
      <c r="S2462" s="48" t="s">
        <v>288</v>
      </c>
      <c r="T2462" s="48" t="s">
        <v>289</v>
      </c>
      <c r="U2462" s="48" t="s">
        <v>290</v>
      </c>
      <c r="V2462" s="52"/>
    </row>
    <row r="2463" spans="1:22" ht="15" thickBot="1">
      <c r="A2463" s="48" t="s">
        <v>3438</v>
      </c>
      <c r="B2463" s="48" t="s">
        <v>20</v>
      </c>
      <c r="C2463" s="48" t="s">
        <v>74</v>
      </c>
      <c r="D2463" s="49" t="s">
        <v>75</v>
      </c>
      <c r="E2463" s="50">
        <v>0</v>
      </c>
      <c r="F2463" s="48" t="s">
        <v>76</v>
      </c>
      <c r="G2463" s="48" t="s">
        <v>284</v>
      </c>
      <c r="H2463" s="48" t="s">
        <v>125</v>
      </c>
      <c r="I2463" s="48" t="s">
        <v>130</v>
      </c>
      <c r="J2463" s="51"/>
      <c r="K2463" s="51"/>
      <c r="L2463" s="48" t="s">
        <v>80</v>
      </c>
      <c r="M2463" s="48" t="s">
        <v>81</v>
      </c>
      <c r="N2463" s="48" t="s">
        <v>249</v>
      </c>
      <c r="O2463" s="48" t="s">
        <v>250</v>
      </c>
      <c r="P2463" s="48" t="s">
        <v>285</v>
      </c>
      <c r="Q2463" s="48" t="s">
        <v>286</v>
      </c>
      <c r="R2463" s="48" t="s">
        <v>287</v>
      </c>
      <c r="S2463" s="48" t="s">
        <v>288</v>
      </c>
      <c r="T2463" s="48" t="s">
        <v>289</v>
      </c>
      <c r="U2463" s="48" t="s">
        <v>290</v>
      </c>
      <c r="V2463" s="52"/>
    </row>
    <row r="2464" spans="1:22" ht="15" thickBot="1">
      <c r="A2464" s="48" t="s">
        <v>3439</v>
      </c>
      <c r="B2464" s="48" t="s">
        <v>20</v>
      </c>
      <c r="C2464" s="48" t="s">
        <v>74</v>
      </c>
      <c r="D2464" s="49" t="s">
        <v>75</v>
      </c>
      <c r="E2464" s="50">
        <v>0</v>
      </c>
      <c r="F2464" s="48" t="s">
        <v>76</v>
      </c>
      <c r="G2464" s="48" t="s">
        <v>284</v>
      </c>
      <c r="H2464" s="48" t="s">
        <v>150</v>
      </c>
      <c r="I2464" s="48" t="s">
        <v>302</v>
      </c>
      <c r="J2464" s="51"/>
      <c r="K2464" s="51"/>
      <c r="L2464" s="48" t="s">
        <v>80</v>
      </c>
      <c r="M2464" s="48" t="s">
        <v>81</v>
      </c>
      <c r="N2464" s="48" t="s">
        <v>249</v>
      </c>
      <c r="O2464" s="48" t="s">
        <v>250</v>
      </c>
      <c r="P2464" s="48" t="s">
        <v>285</v>
      </c>
      <c r="Q2464" s="48" t="s">
        <v>286</v>
      </c>
      <c r="R2464" s="48" t="s">
        <v>287</v>
      </c>
      <c r="S2464" s="48" t="s">
        <v>288</v>
      </c>
      <c r="T2464" s="48" t="s">
        <v>289</v>
      </c>
      <c r="U2464" s="48" t="s">
        <v>290</v>
      </c>
      <c r="V2464" s="52"/>
    </row>
    <row r="2465" spans="1:22" ht="15" thickBot="1">
      <c r="A2465" s="48" t="s">
        <v>3440</v>
      </c>
      <c r="B2465" s="48" t="s">
        <v>20</v>
      </c>
      <c r="C2465" s="48" t="s">
        <v>74</v>
      </c>
      <c r="D2465" s="49" t="s">
        <v>75</v>
      </c>
      <c r="E2465" s="50">
        <v>0</v>
      </c>
      <c r="F2465" s="48" t="s">
        <v>76</v>
      </c>
      <c r="G2465" s="48" t="s">
        <v>284</v>
      </c>
      <c r="H2465" s="48" t="s">
        <v>125</v>
      </c>
      <c r="I2465" s="48" t="s">
        <v>130</v>
      </c>
      <c r="J2465" s="51"/>
      <c r="K2465" s="51"/>
      <c r="L2465" s="48" t="s">
        <v>80</v>
      </c>
      <c r="M2465" s="48" t="s">
        <v>81</v>
      </c>
      <c r="N2465" s="48" t="s">
        <v>249</v>
      </c>
      <c r="O2465" s="48" t="s">
        <v>250</v>
      </c>
      <c r="P2465" s="48" t="s">
        <v>285</v>
      </c>
      <c r="Q2465" s="48" t="s">
        <v>286</v>
      </c>
      <c r="R2465" s="48" t="s">
        <v>287</v>
      </c>
      <c r="S2465" s="48" t="s">
        <v>288</v>
      </c>
      <c r="T2465" s="48" t="s">
        <v>289</v>
      </c>
      <c r="U2465" s="48" t="s">
        <v>290</v>
      </c>
      <c r="V2465" s="52"/>
    </row>
    <row r="2466" spans="1:22" ht="15" thickBot="1">
      <c r="A2466" s="48" t="s">
        <v>3441</v>
      </c>
      <c r="B2466" s="48" t="s">
        <v>20</v>
      </c>
      <c r="C2466" s="48" t="s">
        <v>74</v>
      </c>
      <c r="D2466" s="49" t="s">
        <v>75</v>
      </c>
      <c r="E2466" s="50">
        <v>0</v>
      </c>
      <c r="F2466" s="48" t="s">
        <v>76</v>
      </c>
      <c r="G2466" s="48" t="s">
        <v>284</v>
      </c>
      <c r="H2466" s="48" t="s">
        <v>125</v>
      </c>
      <c r="I2466" s="48" t="s">
        <v>130</v>
      </c>
      <c r="J2466" s="51"/>
      <c r="K2466" s="51"/>
      <c r="L2466" s="48" t="s">
        <v>80</v>
      </c>
      <c r="M2466" s="48" t="s">
        <v>81</v>
      </c>
      <c r="N2466" s="48" t="s">
        <v>249</v>
      </c>
      <c r="O2466" s="48" t="s">
        <v>250</v>
      </c>
      <c r="P2466" s="48" t="s">
        <v>285</v>
      </c>
      <c r="Q2466" s="48" t="s">
        <v>286</v>
      </c>
      <c r="R2466" s="48" t="s">
        <v>287</v>
      </c>
      <c r="S2466" s="48" t="s">
        <v>288</v>
      </c>
      <c r="T2466" s="48" t="s">
        <v>289</v>
      </c>
      <c r="U2466" s="48" t="s">
        <v>290</v>
      </c>
      <c r="V2466" s="52"/>
    </row>
    <row r="2467" spans="1:22" ht="15" thickBot="1">
      <c r="A2467" s="48" t="s">
        <v>3442</v>
      </c>
      <c r="B2467" s="48" t="s">
        <v>20</v>
      </c>
      <c r="C2467" s="48" t="s">
        <v>74</v>
      </c>
      <c r="D2467" s="49" t="s">
        <v>75</v>
      </c>
      <c r="E2467" s="50">
        <v>0</v>
      </c>
      <c r="F2467" s="48" t="s">
        <v>76</v>
      </c>
      <c r="G2467" s="48" t="s">
        <v>284</v>
      </c>
      <c r="H2467" s="48" t="s">
        <v>125</v>
      </c>
      <c r="I2467" s="48" t="s">
        <v>130</v>
      </c>
      <c r="J2467" s="51"/>
      <c r="K2467" s="51"/>
      <c r="L2467" s="48" t="s">
        <v>80</v>
      </c>
      <c r="M2467" s="48" t="s">
        <v>81</v>
      </c>
      <c r="N2467" s="48" t="s">
        <v>249</v>
      </c>
      <c r="O2467" s="48" t="s">
        <v>250</v>
      </c>
      <c r="P2467" s="48" t="s">
        <v>285</v>
      </c>
      <c r="Q2467" s="48" t="s">
        <v>286</v>
      </c>
      <c r="R2467" s="48" t="s">
        <v>287</v>
      </c>
      <c r="S2467" s="48" t="s">
        <v>288</v>
      </c>
      <c r="T2467" s="48" t="s">
        <v>289</v>
      </c>
      <c r="U2467" s="48" t="s">
        <v>290</v>
      </c>
      <c r="V2467" s="52"/>
    </row>
    <row r="2468" spans="1:22" ht="15" thickBot="1">
      <c r="A2468" s="48" t="s">
        <v>3443</v>
      </c>
      <c r="B2468" s="48" t="s">
        <v>20</v>
      </c>
      <c r="C2468" s="48" t="s">
        <v>74</v>
      </c>
      <c r="D2468" s="49" t="s">
        <v>75</v>
      </c>
      <c r="E2468" s="50">
        <v>0</v>
      </c>
      <c r="F2468" s="48" t="s">
        <v>76</v>
      </c>
      <c r="G2468" s="48" t="s">
        <v>284</v>
      </c>
      <c r="H2468" s="48" t="s">
        <v>125</v>
      </c>
      <c r="I2468" s="48" t="s">
        <v>130</v>
      </c>
      <c r="J2468" s="51"/>
      <c r="K2468" s="51"/>
      <c r="L2468" s="48" t="s">
        <v>80</v>
      </c>
      <c r="M2468" s="48" t="s">
        <v>81</v>
      </c>
      <c r="N2468" s="48" t="s">
        <v>249</v>
      </c>
      <c r="O2468" s="48" t="s">
        <v>250</v>
      </c>
      <c r="P2468" s="48" t="s">
        <v>285</v>
      </c>
      <c r="Q2468" s="48" t="s">
        <v>286</v>
      </c>
      <c r="R2468" s="48" t="s">
        <v>287</v>
      </c>
      <c r="S2468" s="48" t="s">
        <v>288</v>
      </c>
      <c r="T2468" s="48" t="s">
        <v>289</v>
      </c>
      <c r="U2468" s="48" t="s">
        <v>290</v>
      </c>
      <c r="V2468" s="52"/>
    </row>
    <row r="2469" spans="1:22" ht="15" thickBot="1">
      <c r="A2469" s="48" t="s">
        <v>3444</v>
      </c>
      <c r="B2469" s="48" t="s">
        <v>20</v>
      </c>
      <c r="C2469" s="48" t="s">
        <v>74</v>
      </c>
      <c r="D2469" s="49" t="s">
        <v>75</v>
      </c>
      <c r="E2469" s="50">
        <v>0</v>
      </c>
      <c r="F2469" s="48" t="s">
        <v>76</v>
      </c>
      <c r="G2469" s="48" t="s">
        <v>284</v>
      </c>
      <c r="H2469" s="48" t="s">
        <v>125</v>
      </c>
      <c r="I2469" s="48" t="s">
        <v>130</v>
      </c>
      <c r="J2469" s="51"/>
      <c r="K2469" s="51"/>
      <c r="L2469" s="48" t="s">
        <v>80</v>
      </c>
      <c r="M2469" s="48" t="s">
        <v>81</v>
      </c>
      <c r="N2469" s="48" t="s">
        <v>249</v>
      </c>
      <c r="O2469" s="48" t="s">
        <v>250</v>
      </c>
      <c r="P2469" s="48" t="s">
        <v>285</v>
      </c>
      <c r="Q2469" s="48" t="s">
        <v>286</v>
      </c>
      <c r="R2469" s="48" t="s">
        <v>287</v>
      </c>
      <c r="S2469" s="48" t="s">
        <v>288</v>
      </c>
      <c r="T2469" s="48" t="s">
        <v>289</v>
      </c>
      <c r="U2469" s="48" t="s">
        <v>290</v>
      </c>
      <c r="V2469" s="52"/>
    </row>
    <row r="2470" spans="1:22" ht="15" thickBot="1">
      <c r="A2470" s="48" t="s">
        <v>3445</v>
      </c>
      <c r="B2470" s="48" t="s">
        <v>20</v>
      </c>
      <c r="C2470" s="48" t="s">
        <v>74</v>
      </c>
      <c r="D2470" s="49" t="s">
        <v>75</v>
      </c>
      <c r="E2470" s="50">
        <v>0</v>
      </c>
      <c r="F2470" s="48" t="s">
        <v>76</v>
      </c>
      <c r="G2470" s="48" t="s">
        <v>284</v>
      </c>
      <c r="H2470" s="48" t="s">
        <v>125</v>
      </c>
      <c r="I2470" s="48" t="s">
        <v>130</v>
      </c>
      <c r="J2470" s="51"/>
      <c r="K2470" s="51"/>
      <c r="L2470" s="48" t="s">
        <v>80</v>
      </c>
      <c r="M2470" s="48" t="s">
        <v>81</v>
      </c>
      <c r="N2470" s="48" t="s">
        <v>249</v>
      </c>
      <c r="O2470" s="48" t="s">
        <v>250</v>
      </c>
      <c r="P2470" s="48" t="s">
        <v>285</v>
      </c>
      <c r="Q2470" s="48" t="s">
        <v>286</v>
      </c>
      <c r="R2470" s="48" t="s">
        <v>287</v>
      </c>
      <c r="S2470" s="48" t="s">
        <v>288</v>
      </c>
      <c r="T2470" s="48" t="s">
        <v>289</v>
      </c>
      <c r="U2470" s="48" t="s">
        <v>290</v>
      </c>
      <c r="V2470" s="52"/>
    </row>
    <row r="2471" spans="1:22" ht="15" thickBot="1">
      <c r="A2471" s="48" t="s">
        <v>3446</v>
      </c>
      <c r="B2471" s="48" t="s">
        <v>20</v>
      </c>
      <c r="C2471" s="48" t="s">
        <v>74</v>
      </c>
      <c r="D2471" s="49" t="s">
        <v>75</v>
      </c>
      <c r="E2471" s="50">
        <v>0</v>
      </c>
      <c r="F2471" s="48" t="s">
        <v>76</v>
      </c>
      <c r="G2471" s="48" t="s">
        <v>284</v>
      </c>
      <c r="H2471" s="48" t="s">
        <v>125</v>
      </c>
      <c r="I2471" s="48" t="s">
        <v>130</v>
      </c>
      <c r="J2471" s="51"/>
      <c r="K2471" s="51"/>
      <c r="L2471" s="48" t="s">
        <v>80</v>
      </c>
      <c r="M2471" s="48" t="s">
        <v>81</v>
      </c>
      <c r="N2471" s="48" t="s">
        <v>249</v>
      </c>
      <c r="O2471" s="48" t="s">
        <v>250</v>
      </c>
      <c r="P2471" s="48" t="s">
        <v>285</v>
      </c>
      <c r="Q2471" s="48" t="s">
        <v>286</v>
      </c>
      <c r="R2471" s="48" t="s">
        <v>287</v>
      </c>
      <c r="S2471" s="48" t="s">
        <v>288</v>
      </c>
      <c r="T2471" s="48" t="s">
        <v>289</v>
      </c>
      <c r="U2471" s="48" t="s">
        <v>290</v>
      </c>
      <c r="V2471" s="52"/>
    </row>
    <row r="2472" spans="1:22" ht="15" thickBot="1">
      <c r="A2472" s="48" t="s">
        <v>3447</v>
      </c>
      <c r="B2472" s="48" t="s">
        <v>20</v>
      </c>
      <c r="C2472" s="48" t="s">
        <v>74</v>
      </c>
      <c r="D2472" s="49" t="s">
        <v>75</v>
      </c>
      <c r="E2472" s="50">
        <v>0</v>
      </c>
      <c r="F2472" s="48" t="s">
        <v>76</v>
      </c>
      <c r="G2472" s="48" t="s">
        <v>284</v>
      </c>
      <c r="H2472" s="48" t="s">
        <v>125</v>
      </c>
      <c r="I2472" s="48" t="s">
        <v>130</v>
      </c>
      <c r="J2472" s="51"/>
      <c r="K2472" s="51"/>
      <c r="L2472" s="48" t="s">
        <v>80</v>
      </c>
      <c r="M2472" s="48" t="s">
        <v>81</v>
      </c>
      <c r="N2472" s="48" t="s">
        <v>249</v>
      </c>
      <c r="O2472" s="48" t="s">
        <v>250</v>
      </c>
      <c r="P2472" s="48" t="s">
        <v>285</v>
      </c>
      <c r="Q2472" s="48" t="s">
        <v>286</v>
      </c>
      <c r="R2472" s="48" t="s">
        <v>287</v>
      </c>
      <c r="S2472" s="48" t="s">
        <v>288</v>
      </c>
      <c r="T2472" s="48" t="s">
        <v>289</v>
      </c>
      <c r="U2472" s="48" t="s">
        <v>290</v>
      </c>
      <c r="V2472" s="52"/>
    </row>
    <row r="2473" spans="1:22" ht="15" thickBot="1">
      <c r="A2473" s="48" t="s">
        <v>3448</v>
      </c>
      <c r="B2473" s="48" t="s">
        <v>20</v>
      </c>
      <c r="C2473" s="48" t="s">
        <v>74</v>
      </c>
      <c r="D2473" s="49" t="s">
        <v>75</v>
      </c>
      <c r="E2473" s="50">
        <v>0</v>
      </c>
      <c r="F2473" s="48" t="s">
        <v>76</v>
      </c>
      <c r="G2473" s="48" t="s">
        <v>284</v>
      </c>
      <c r="H2473" s="48" t="s">
        <v>113</v>
      </c>
      <c r="I2473" s="48" t="s">
        <v>130</v>
      </c>
      <c r="J2473" s="51"/>
      <c r="K2473" s="51"/>
      <c r="L2473" s="48" t="s">
        <v>80</v>
      </c>
      <c r="M2473" s="48" t="s">
        <v>81</v>
      </c>
      <c r="N2473" s="48" t="s">
        <v>249</v>
      </c>
      <c r="O2473" s="48" t="s">
        <v>250</v>
      </c>
      <c r="P2473" s="48" t="s">
        <v>285</v>
      </c>
      <c r="Q2473" s="48" t="s">
        <v>286</v>
      </c>
      <c r="R2473" s="48" t="s">
        <v>287</v>
      </c>
      <c r="S2473" s="48" t="s">
        <v>288</v>
      </c>
      <c r="T2473" s="48" t="s">
        <v>289</v>
      </c>
      <c r="U2473" s="48" t="s">
        <v>290</v>
      </c>
      <c r="V2473" s="52"/>
    </row>
    <row r="2474" spans="1:22" ht="15" thickBot="1">
      <c r="A2474" s="48" t="s">
        <v>3449</v>
      </c>
      <c r="B2474" s="48" t="s">
        <v>20</v>
      </c>
      <c r="C2474" s="48" t="s">
        <v>74</v>
      </c>
      <c r="D2474" s="49" t="s">
        <v>75</v>
      </c>
      <c r="E2474" s="50">
        <v>0</v>
      </c>
      <c r="F2474" s="48" t="s">
        <v>76</v>
      </c>
      <c r="G2474" s="48" t="s">
        <v>284</v>
      </c>
      <c r="H2474" s="48" t="s">
        <v>301</v>
      </c>
      <c r="I2474" s="48" t="s">
        <v>302</v>
      </c>
      <c r="J2474" s="51"/>
      <c r="K2474" s="51"/>
      <c r="L2474" s="48" t="s">
        <v>80</v>
      </c>
      <c r="M2474" s="48" t="s">
        <v>81</v>
      </c>
      <c r="N2474" s="48" t="s">
        <v>249</v>
      </c>
      <c r="O2474" s="48" t="s">
        <v>250</v>
      </c>
      <c r="P2474" s="48" t="s">
        <v>285</v>
      </c>
      <c r="Q2474" s="48" t="s">
        <v>286</v>
      </c>
      <c r="R2474" s="48" t="s">
        <v>287</v>
      </c>
      <c r="S2474" s="48" t="s">
        <v>288</v>
      </c>
      <c r="T2474" s="48" t="s">
        <v>289</v>
      </c>
      <c r="U2474" s="48" t="s">
        <v>290</v>
      </c>
      <c r="V2474" s="52"/>
    </row>
    <row r="2475" spans="1:22" ht="15" thickBot="1">
      <c r="A2475" s="48" t="s">
        <v>3450</v>
      </c>
      <c r="B2475" s="48" t="s">
        <v>20</v>
      </c>
      <c r="C2475" s="48" t="s">
        <v>74</v>
      </c>
      <c r="D2475" s="49" t="s">
        <v>75</v>
      </c>
      <c r="E2475" s="50">
        <v>0</v>
      </c>
      <c r="F2475" s="48" t="s">
        <v>76</v>
      </c>
      <c r="G2475" s="48" t="s">
        <v>284</v>
      </c>
      <c r="H2475" s="48" t="s">
        <v>301</v>
      </c>
      <c r="I2475" s="48" t="s">
        <v>302</v>
      </c>
      <c r="J2475" s="51"/>
      <c r="K2475" s="51"/>
      <c r="L2475" s="48" t="s">
        <v>80</v>
      </c>
      <c r="M2475" s="48" t="s">
        <v>81</v>
      </c>
      <c r="N2475" s="48" t="s">
        <v>249</v>
      </c>
      <c r="O2475" s="48" t="s">
        <v>250</v>
      </c>
      <c r="P2475" s="48" t="s">
        <v>285</v>
      </c>
      <c r="Q2475" s="48" t="s">
        <v>286</v>
      </c>
      <c r="R2475" s="48" t="s">
        <v>287</v>
      </c>
      <c r="S2475" s="48" t="s">
        <v>288</v>
      </c>
      <c r="T2475" s="48" t="s">
        <v>289</v>
      </c>
      <c r="U2475" s="48" t="s">
        <v>290</v>
      </c>
      <c r="V2475" s="52"/>
    </row>
    <row r="2476" spans="1:22" ht="15" thickBot="1">
      <c r="A2476" s="48" t="s">
        <v>3451</v>
      </c>
      <c r="B2476" s="48" t="s">
        <v>20</v>
      </c>
      <c r="C2476" s="48" t="s">
        <v>74</v>
      </c>
      <c r="D2476" s="49" t="s">
        <v>75</v>
      </c>
      <c r="E2476" s="50">
        <v>0</v>
      </c>
      <c r="F2476" s="48" t="s">
        <v>76</v>
      </c>
      <c r="G2476" s="48" t="s">
        <v>284</v>
      </c>
      <c r="H2476" s="48" t="s">
        <v>336</v>
      </c>
      <c r="I2476" s="48" t="s">
        <v>130</v>
      </c>
      <c r="J2476" s="51"/>
      <c r="K2476" s="51"/>
      <c r="L2476" s="48" t="s">
        <v>80</v>
      </c>
      <c r="M2476" s="48" t="s">
        <v>81</v>
      </c>
      <c r="N2476" s="48" t="s">
        <v>249</v>
      </c>
      <c r="O2476" s="48" t="s">
        <v>250</v>
      </c>
      <c r="P2476" s="48" t="s">
        <v>285</v>
      </c>
      <c r="Q2476" s="48" t="s">
        <v>286</v>
      </c>
      <c r="R2476" s="48" t="s">
        <v>287</v>
      </c>
      <c r="S2476" s="48" t="s">
        <v>288</v>
      </c>
      <c r="T2476" s="48" t="s">
        <v>289</v>
      </c>
      <c r="U2476" s="48" t="s">
        <v>290</v>
      </c>
      <c r="V2476" s="52"/>
    </row>
    <row r="2477" spans="1:22" ht="15" thickBot="1">
      <c r="A2477" s="48" t="s">
        <v>3452</v>
      </c>
      <c r="B2477" s="48" t="s">
        <v>20</v>
      </c>
      <c r="C2477" s="48" t="s">
        <v>74</v>
      </c>
      <c r="D2477" s="49" t="s">
        <v>75</v>
      </c>
      <c r="E2477" s="50">
        <v>0</v>
      </c>
      <c r="F2477" s="48" t="s">
        <v>76</v>
      </c>
      <c r="G2477" s="48" t="s">
        <v>284</v>
      </c>
      <c r="H2477" s="48" t="s">
        <v>125</v>
      </c>
      <c r="I2477" s="48" t="s">
        <v>130</v>
      </c>
      <c r="J2477" s="51"/>
      <c r="K2477" s="51"/>
      <c r="L2477" s="48" t="s">
        <v>80</v>
      </c>
      <c r="M2477" s="48" t="s">
        <v>81</v>
      </c>
      <c r="N2477" s="48" t="s">
        <v>249</v>
      </c>
      <c r="O2477" s="48" t="s">
        <v>250</v>
      </c>
      <c r="P2477" s="48" t="s">
        <v>285</v>
      </c>
      <c r="Q2477" s="48" t="s">
        <v>286</v>
      </c>
      <c r="R2477" s="48" t="s">
        <v>287</v>
      </c>
      <c r="S2477" s="48" t="s">
        <v>288</v>
      </c>
      <c r="T2477" s="48" t="s">
        <v>289</v>
      </c>
      <c r="U2477" s="48" t="s">
        <v>290</v>
      </c>
      <c r="V2477" s="52"/>
    </row>
    <row r="2478" spans="1:22" ht="15" thickBot="1">
      <c r="A2478" s="48" t="s">
        <v>3453</v>
      </c>
      <c r="B2478" s="48" t="s">
        <v>20</v>
      </c>
      <c r="C2478" s="48" t="s">
        <v>74</v>
      </c>
      <c r="D2478" s="49" t="s">
        <v>75</v>
      </c>
      <c r="E2478" s="50">
        <v>0</v>
      </c>
      <c r="F2478" s="48" t="s">
        <v>76</v>
      </c>
      <c r="G2478" s="48" t="s">
        <v>284</v>
      </c>
      <c r="H2478" s="48" t="s">
        <v>125</v>
      </c>
      <c r="I2478" s="48" t="s">
        <v>130</v>
      </c>
      <c r="J2478" s="51"/>
      <c r="K2478" s="51"/>
      <c r="L2478" s="48" t="s">
        <v>80</v>
      </c>
      <c r="M2478" s="48" t="s">
        <v>81</v>
      </c>
      <c r="N2478" s="48" t="s">
        <v>249</v>
      </c>
      <c r="O2478" s="48" t="s">
        <v>250</v>
      </c>
      <c r="P2478" s="48" t="s">
        <v>285</v>
      </c>
      <c r="Q2478" s="48" t="s">
        <v>286</v>
      </c>
      <c r="R2478" s="48" t="s">
        <v>287</v>
      </c>
      <c r="S2478" s="48" t="s">
        <v>288</v>
      </c>
      <c r="T2478" s="48" t="s">
        <v>289</v>
      </c>
      <c r="U2478" s="48" t="s">
        <v>290</v>
      </c>
      <c r="V2478" s="52"/>
    </row>
    <row r="2479" spans="1:22" ht="15" thickBot="1">
      <c r="A2479" s="48" t="s">
        <v>3454</v>
      </c>
      <c r="B2479" s="48" t="s">
        <v>20</v>
      </c>
      <c r="C2479" s="48" t="s">
        <v>74</v>
      </c>
      <c r="D2479" s="49" t="s">
        <v>75</v>
      </c>
      <c r="E2479" s="50">
        <v>0</v>
      </c>
      <c r="F2479" s="48" t="s">
        <v>76</v>
      </c>
      <c r="G2479" s="48" t="s">
        <v>284</v>
      </c>
      <c r="H2479" s="48" t="s">
        <v>336</v>
      </c>
      <c r="I2479" s="48" t="s">
        <v>130</v>
      </c>
      <c r="J2479" s="51"/>
      <c r="K2479" s="51"/>
      <c r="L2479" s="48" t="s">
        <v>80</v>
      </c>
      <c r="M2479" s="48" t="s">
        <v>81</v>
      </c>
      <c r="N2479" s="48" t="s">
        <v>249</v>
      </c>
      <c r="O2479" s="48" t="s">
        <v>250</v>
      </c>
      <c r="P2479" s="48" t="s">
        <v>285</v>
      </c>
      <c r="Q2479" s="48" t="s">
        <v>286</v>
      </c>
      <c r="R2479" s="48" t="s">
        <v>287</v>
      </c>
      <c r="S2479" s="48" t="s">
        <v>288</v>
      </c>
      <c r="T2479" s="48" t="s">
        <v>289</v>
      </c>
      <c r="U2479" s="48" t="s">
        <v>290</v>
      </c>
      <c r="V2479" s="52"/>
    </row>
    <row r="2480" spans="1:22" ht="15" thickBot="1">
      <c r="A2480" s="48" t="s">
        <v>3455</v>
      </c>
      <c r="B2480" s="48" t="s">
        <v>20</v>
      </c>
      <c r="C2480" s="48" t="s">
        <v>74</v>
      </c>
      <c r="D2480" s="49" t="s">
        <v>75</v>
      </c>
      <c r="E2480" s="50">
        <v>0</v>
      </c>
      <c r="F2480" s="48" t="s">
        <v>76</v>
      </c>
      <c r="G2480" s="48" t="s">
        <v>284</v>
      </c>
      <c r="H2480" s="48" t="s">
        <v>125</v>
      </c>
      <c r="I2480" s="48" t="s">
        <v>130</v>
      </c>
      <c r="J2480" s="51"/>
      <c r="K2480" s="51"/>
      <c r="L2480" s="48" t="s">
        <v>80</v>
      </c>
      <c r="M2480" s="48" t="s">
        <v>81</v>
      </c>
      <c r="N2480" s="48" t="s">
        <v>249</v>
      </c>
      <c r="O2480" s="48" t="s">
        <v>250</v>
      </c>
      <c r="P2480" s="48" t="s">
        <v>285</v>
      </c>
      <c r="Q2480" s="48" t="s">
        <v>286</v>
      </c>
      <c r="R2480" s="48" t="s">
        <v>287</v>
      </c>
      <c r="S2480" s="48" t="s">
        <v>288</v>
      </c>
      <c r="T2480" s="48" t="s">
        <v>289</v>
      </c>
      <c r="U2480" s="48" t="s">
        <v>290</v>
      </c>
      <c r="V2480" s="52"/>
    </row>
    <row r="2481" spans="1:22" ht="15" thickBot="1">
      <c r="A2481" s="48" t="s">
        <v>3456</v>
      </c>
      <c r="B2481" s="48" t="s">
        <v>20</v>
      </c>
      <c r="C2481" s="48" t="s">
        <v>74</v>
      </c>
      <c r="D2481" s="49" t="s">
        <v>75</v>
      </c>
      <c r="E2481" s="50">
        <v>0</v>
      </c>
      <c r="F2481" s="48" t="s">
        <v>76</v>
      </c>
      <c r="G2481" s="48" t="s">
        <v>284</v>
      </c>
      <c r="H2481" s="48" t="s">
        <v>125</v>
      </c>
      <c r="I2481" s="48" t="s">
        <v>130</v>
      </c>
      <c r="J2481" s="51"/>
      <c r="K2481" s="51"/>
      <c r="L2481" s="48" t="s">
        <v>80</v>
      </c>
      <c r="M2481" s="48" t="s">
        <v>81</v>
      </c>
      <c r="N2481" s="48" t="s">
        <v>249</v>
      </c>
      <c r="O2481" s="48" t="s">
        <v>250</v>
      </c>
      <c r="P2481" s="48" t="s">
        <v>285</v>
      </c>
      <c r="Q2481" s="48" t="s">
        <v>286</v>
      </c>
      <c r="R2481" s="48" t="s">
        <v>287</v>
      </c>
      <c r="S2481" s="48" t="s">
        <v>288</v>
      </c>
      <c r="T2481" s="48" t="s">
        <v>289</v>
      </c>
      <c r="U2481" s="48" t="s">
        <v>290</v>
      </c>
      <c r="V2481" s="52"/>
    </row>
    <row r="2482" spans="1:22" ht="15" thickBot="1">
      <c r="A2482" s="48" t="s">
        <v>3457</v>
      </c>
      <c r="B2482" s="48" t="s">
        <v>20</v>
      </c>
      <c r="C2482" s="48" t="s">
        <v>74</v>
      </c>
      <c r="D2482" s="49" t="s">
        <v>75</v>
      </c>
      <c r="E2482" s="50">
        <v>0</v>
      </c>
      <c r="F2482" s="48" t="s">
        <v>76</v>
      </c>
      <c r="G2482" s="48" t="s">
        <v>284</v>
      </c>
      <c r="H2482" s="48" t="s">
        <v>125</v>
      </c>
      <c r="I2482" s="48" t="s">
        <v>130</v>
      </c>
      <c r="J2482" s="51"/>
      <c r="K2482" s="51"/>
      <c r="L2482" s="48" t="s">
        <v>80</v>
      </c>
      <c r="M2482" s="48" t="s">
        <v>81</v>
      </c>
      <c r="N2482" s="48" t="s">
        <v>249</v>
      </c>
      <c r="O2482" s="48" t="s">
        <v>250</v>
      </c>
      <c r="P2482" s="48" t="s">
        <v>285</v>
      </c>
      <c r="Q2482" s="48" t="s">
        <v>286</v>
      </c>
      <c r="R2482" s="48" t="s">
        <v>287</v>
      </c>
      <c r="S2482" s="48" t="s">
        <v>288</v>
      </c>
      <c r="T2482" s="48" t="s">
        <v>289</v>
      </c>
      <c r="U2482" s="48" t="s">
        <v>290</v>
      </c>
      <c r="V2482" s="52"/>
    </row>
    <row r="2483" spans="1:22" ht="15" thickBot="1">
      <c r="A2483" s="48" t="s">
        <v>3458</v>
      </c>
      <c r="B2483" s="48" t="s">
        <v>20</v>
      </c>
      <c r="C2483" s="48" t="s">
        <v>74</v>
      </c>
      <c r="D2483" s="49" t="s">
        <v>75</v>
      </c>
      <c r="E2483" s="50">
        <v>0</v>
      </c>
      <c r="F2483" s="48" t="s">
        <v>76</v>
      </c>
      <c r="G2483" s="48" t="s">
        <v>284</v>
      </c>
      <c r="H2483" s="48" t="s">
        <v>125</v>
      </c>
      <c r="I2483" s="48" t="s">
        <v>130</v>
      </c>
      <c r="J2483" s="51"/>
      <c r="K2483" s="51"/>
      <c r="L2483" s="48" t="s">
        <v>80</v>
      </c>
      <c r="M2483" s="48" t="s">
        <v>81</v>
      </c>
      <c r="N2483" s="48" t="s">
        <v>249</v>
      </c>
      <c r="O2483" s="48" t="s">
        <v>250</v>
      </c>
      <c r="P2483" s="48" t="s">
        <v>285</v>
      </c>
      <c r="Q2483" s="48" t="s">
        <v>286</v>
      </c>
      <c r="R2483" s="48" t="s">
        <v>287</v>
      </c>
      <c r="S2483" s="48" t="s">
        <v>288</v>
      </c>
      <c r="T2483" s="48" t="s">
        <v>289</v>
      </c>
      <c r="U2483" s="48" t="s">
        <v>290</v>
      </c>
      <c r="V2483" s="52"/>
    </row>
    <row r="2484" spans="1:22" ht="15" thickBot="1">
      <c r="A2484" s="48" t="s">
        <v>3459</v>
      </c>
      <c r="B2484" s="48" t="s">
        <v>20</v>
      </c>
      <c r="C2484" s="48" t="s">
        <v>74</v>
      </c>
      <c r="D2484" s="49" t="s">
        <v>75</v>
      </c>
      <c r="E2484" s="50">
        <v>0</v>
      </c>
      <c r="F2484" s="48" t="s">
        <v>76</v>
      </c>
      <c r="G2484" s="48" t="s">
        <v>284</v>
      </c>
      <c r="H2484" s="48" t="s">
        <v>125</v>
      </c>
      <c r="I2484" s="48" t="s">
        <v>130</v>
      </c>
      <c r="J2484" s="51"/>
      <c r="K2484" s="51"/>
      <c r="L2484" s="48" t="s">
        <v>80</v>
      </c>
      <c r="M2484" s="48" t="s">
        <v>81</v>
      </c>
      <c r="N2484" s="48" t="s">
        <v>249</v>
      </c>
      <c r="O2484" s="48" t="s">
        <v>250</v>
      </c>
      <c r="P2484" s="48" t="s">
        <v>285</v>
      </c>
      <c r="Q2484" s="48" t="s">
        <v>286</v>
      </c>
      <c r="R2484" s="48" t="s">
        <v>287</v>
      </c>
      <c r="S2484" s="48" t="s">
        <v>288</v>
      </c>
      <c r="T2484" s="48" t="s">
        <v>289</v>
      </c>
      <c r="U2484" s="48" t="s">
        <v>290</v>
      </c>
      <c r="V2484" s="52"/>
    </row>
    <row r="2485" spans="1:22" ht="15" thickBot="1">
      <c r="A2485" s="48" t="s">
        <v>3460</v>
      </c>
      <c r="B2485" s="48" t="s">
        <v>20</v>
      </c>
      <c r="C2485" s="48" t="s">
        <v>74</v>
      </c>
      <c r="D2485" s="49" t="s">
        <v>75</v>
      </c>
      <c r="E2485" s="50">
        <v>0</v>
      </c>
      <c r="F2485" s="48" t="s">
        <v>76</v>
      </c>
      <c r="G2485" s="48" t="s">
        <v>284</v>
      </c>
      <c r="H2485" s="48" t="s">
        <v>125</v>
      </c>
      <c r="I2485" s="48" t="s">
        <v>130</v>
      </c>
      <c r="J2485" s="51"/>
      <c r="K2485" s="51"/>
      <c r="L2485" s="48" t="s">
        <v>80</v>
      </c>
      <c r="M2485" s="48" t="s">
        <v>81</v>
      </c>
      <c r="N2485" s="48" t="s">
        <v>249</v>
      </c>
      <c r="O2485" s="48" t="s">
        <v>250</v>
      </c>
      <c r="P2485" s="48" t="s">
        <v>285</v>
      </c>
      <c r="Q2485" s="48" t="s">
        <v>286</v>
      </c>
      <c r="R2485" s="48" t="s">
        <v>287</v>
      </c>
      <c r="S2485" s="48" t="s">
        <v>288</v>
      </c>
      <c r="T2485" s="48" t="s">
        <v>289</v>
      </c>
      <c r="U2485" s="48" t="s">
        <v>290</v>
      </c>
      <c r="V2485" s="52"/>
    </row>
    <row r="2486" spans="1:22" ht="15" thickBot="1">
      <c r="A2486" s="48" t="s">
        <v>3461</v>
      </c>
      <c r="B2486" s="48" t="s">
        <v>20</v>
      </c>
      <c r="C2486" s="48" t="s">
        <v>74</v>
      </c>
      <c r="D2486" s="49" t="s">
        <v>75</v>
      </c>
      <c r="E2486" s="50">
        <v>0</v>
      </c>
      <c r="F2486" s="48" t="s">
        <v>76</v>
      </c>
      <c r="G2486" s="48" t="s">
        <v>284</v>
      </c>
      <c r="H2486" s="48" t="s">
        <v>125</v>
      </c>
      <c r="I2486" s="48" t="s">
        <v>130</v>
      </c>
      <c r="J2486" s="51"/>
      <c r="K2486" s="51"/>
      <c r="L2486" s="48" t="s">
        <v>80</v>
      </c>
      <c r="M2486" s="48" t="s">
        <v>81</v>
      </c>
      <c r="N2486" s="48" t="s">
        <v>249</v>
      </c>
      <c r="O2486" s="48" t="s">
        <v>250</v>
      </c>
      <c r="P2486" s="48" t="s">
        <v>285</v>
      </c>
      <c r="Q2486" s="48" t="s">
        <v>286</v>
      </c>
      <c r="R2486" s="48" t="s">
        <v>287</v>
      </c>
      <c r="S2486" s="48" t="s">
        <v>288</v>
      </c>
      <c r="T2486" s="48" t="s">
        <v>289</v>
      </c>
      <c r="U2486" s="48" t="s">
        <v>290</v>
      </c>
      <c r="V2486" s="52"/>
    </row>
    <row r="2487" spans="1:22" ht="15" thickBot="1">
      <c r="A2487" s="48" t="s">
        <v>3462</v>
      </c>
      <c r="B2487" s="48" t="s">
        <v>20</v>
      </c>
      <c r="C2487" s="48" t="s">
        <v>74</v>
      </c>
      <c r="D2487" s="49" t="s">
        <v>75</v>
      </c>
      <c r="E2487" s="50">
        <v>0</v>
      </c>
      <c r="F2487" s="48" t="s">
        <v>76</v>
      </c>
      <c r="G2487" s="48" t="s">
        <v>284</v>
      </c>
      <c r="H2487" s="48" t="s">
        <v>125</v>
      </c>
      <c r="I2487" s="48" t="s">
        <v>130</v>
      </c>
      <c r="J2487" s="51"/>
      <c r="K2487" s="51"/>
      <c r="L2487" s="48" t="s">
        <v>80</v>
      </c>
      <c r="M2487" s="48" t="s">
        <v>81</v>
      </c>
      <c r="N2487" s="48" t="s">
        <v>249</v>
      </c>
      <c r="O2487" s="48" t="s">
        <v>250</v>
      </c>
      <c r="P2487" s="48" t="s">
        <v>285</v>
      </c>
      <c r="Q2487" s="48" t="s">
        <v>286</v>
      </c>
      <c r="R2487" s="48" t="s">
        <v>287</v>
      </c>
      <c r="S2487" s="48" t="s">
        <v>288</v>
      </c>
      <c r="T2487" s="48" t="s">
        <v>289</v>
      </c>
      <c r="U2487" s="48" t="s">
        <v>290</v>
      </c>
      <c r="V2487" s="52"/>
    </row>
    <row r="2488" spans="1:22" ht="15" thickBot="1">
      <c r="A2488" s="48" t="s">
        <v>3463</v>
      </c>
      <c r="B2488" s="48" t="s">
        <v>20</v>
      </c>
      <c r="C2488" s="48" t="s">
        <v>74</v>
      </c>
      <c r="D2488" s="49" t="s">
        <v>75</v>
      </c>
      <c r="E2488" s="50">
        <v>0</v>
      </c>
      <c r="F2488" s="48" t="s">
        <v>76</v>
      </c>
      <c r="G2488" s="48" t="s">
        <v>284</v>
      </c>
      <c r="H2488" s="48" t="s">
        <v>125</v>
      </c>
      <c r="I2488" s="48" t="s">
        <v>130</v>
      </c>
      <c r="J2488" s="51"/>
      <c r="K2488" s="51"/>
      <c r="L2488" s="48" t="s">
        <v>80</v>
      </c>
      <c r="M2488" s="48" t="s">
        <v>81</v>
      </c>
      <c r="N2488" s="48" t="s">
        <v>249</v>
      </c>
      <c r="O2488" s="48" t="s">
        <v>250</v>
      </c>
      <c r="P2488" s="48" t="s">
        <v>285</v>
      </c>
      <c r="Q2488" s="48" t="s">
        <v>286</v>
      </c>
      <c r="R2488" s="48" t="s">
        <v>287</v>
      </c>
      <c r="S2488" s="48" t="s">
        <v>288</v>
      </c>
      <c r="T2488" s="48" t="s">
        <v>289</v>
      </c>
      <c r="U2488" s="48" t="s">
        <v>290</v>
      </c>
      <c r="V2488" s="52"/>
    </row>
    <row r="2489" spans="1:22" ht="15" thickBot="1">
      <c r="A2489" s="48" t="s">
        <v>3464</v>
      </c>
      <c r="B2489" s="48" t="s">
        <v>20</v>
      </c>
      <c r="C2489" s="48" t="s">
        <v>74</v>
      </c>
      <c r="D2489" s="49" t="s">
        <v>75</v>
      </c>
      <c r="E2489" s="50">
        <v>0</v>
      </c>
      <c r="F2489" s="48" t="s">
        <v>76</v>
      </c>
      <c r="G2489" s="48" t="s">
        <v>284</v>
      </c>
      <c r="H2489" s="48" t="s">
        <v>125</v>
      </c>
      <c r="I2489" s="48" t="s">
        <v>130</v>
      </c>
      <c r="J2489" s="51"/>
      <c r="K2489" s="51"/>
      <c r="L2489" s="48" t="s">
        <v>80</v>
      </c>
      <c r="M2489" s="48" t="s">
        <v>81</v>
      </c>
      <c r="N2489" s="48" t="s">
        <v>249</v>
      </c>
      <c r="O2489" s="48" t="s">
        <v>250</v>
      </c>
      <c r="P2489" s="48" t="s">
        <v>285</v>
      </c>
      <c r="Q2489" s="48" t="s">
        <v>286</v>
      </c>
      <c r="R2489" s="48" t="s">
        <v>287</v>
      </c>
      <c r="S2489" s="48" t="s">
        <v>288</v>
      </c>
      <c r="T2489" s="48" t="s">
        <v>289</v>
      </c>
      <c r="U2489" s="48" t="s">
        <v>290</v>
      </c>
      <c r="V2489" s="52"/>
    </row>
    <row r="2490" spans="1:22" ht="15" thickBot="1">
      <c r="A2490" s="48" t="s">
        <v>3465</v>
      </c>
      <c r="B2490" s="48" t="s">
        <v>20</v>
      </c>
      <c r="C2490" s="48" t="s">
        <v>74</v>
      </c>
      <c r="D2490" s="49" t="s">
        <v>75</v>
      </c>
      <c r="E2490" s="50">
        <v>0</v>
      </c>
      <c r="F2490" s="48" t="s">
        <v>76</v>
      </c>
      <c r="G2490" s="48" t="s">
        <v>284</v>
      </c>
      <c r="H2490" s="48" t="s">
        <v>125</v>
      </c>
      <c r="I2490" s="48" t="s">
        <v>130</v>
      </c>
      <c r="J2490" s="51"/>
      <c r="K2490" s="51"/>
      <c r="L2490" s="48" t="s">
        <v>80</v>
      </c>
      <c r="M2490" s="48" t="s">
        <v>81</v>
      </c>
      <c r="N2490" s="48" t="s">
        <v>249</v>
      </c>
      <c r="O2490" s="48" t="s">
        <v>250</v>
      </c>
      <c r="P2490" s="48" t="s">
        <v>285</v>
      </c>
      <c r="Q2490" s="48" t="s">
        <v>286</v>
      </c>
      <c r="R2490" s="48" t="s">
        <v>287</v>
      </c>
      <c r="S2490" s="48" t="s">
        <v>288</v>
      </c>
      <c r="T2490" s="48" t="s">
        <v>289</v>
      </c>
      <c r="U2490" s="48" t="s">
        <v>290</v>
      </c>
      <c r="V2490" s="52"/>
    </row>
    <row r="2491" spans="1:22" ht="15" thickBot="1">
      <c r="A2491" s="48" t="s">
        <v>3466</v>
      </c>
      <c r="B2491" s="48" t="s">
        <v>20</v>
      </c>
      <c r="C2491" s="48" t="s">
        <v>74</v>
      </c>
      <c r="D2491" s="49" t="s">
        <v>75</v>
      </c>
      <c r="E2491" s="50">
        <v>0</v>
      </c>
      <c r="F2491" s="48" t="s">
        <v>76</v>
      </c>
      <c r="G2491" s="48" t="s">
        <v>284</v>
      </c>
      <c r="H2491" s="48" t="s">
        <v>125</v>
      </c>
      <c r="I2491" s="48" t="s">
        <v>130</v>
      </c>
      <c r="J2491" s="51"/>
      <c r="K2491" s="51"/>
      <c r="L2491" s="48" t="s">
        <v>80</v>
      </c>
      <c r="M2491" s="48" t="s">
        <v>81</v>
      </c>
      <c r="N2491" s="48" t="s">
        <v>249</v>
      </c>
      <c r="O2491" s="48" t="s">
        <v>250</v>
      </c>
      <c r="P2491" s="48" t="s">
        <v>285</v>
      </c>
      <c r="Q2491" s="48" t="s">
        <v>286</v>
      </c>
      <c r="R2491" s="48" t="s">
        <v>287</v>
      </c>
      <c r="S2491" s="48" t="s">
        <v>288</v>
      </c>
      <c r="T2491" s="48" t="s">
        <v>289</v>
      </c>
      <c r="U2491" s="48" t="s">
        <v>290</v>
      </c>
      <c r="V2491" s="52"/>
    </row>
    <row r="2492" spans="1:22" ht="15" thickBot="1">
      <c r="A2492" s="48" t="s">
        <v>3467</v>
      </c>
      <c r="B2492" s="48" t="s">
        <v>20</v>
      </c>
      <c r="C2492" s="48" t="s">
        <v>74</v>
      </c>
      <c r="D2492" s="49" t="s">
        <v>75</v>
      </c>
      <c r="E2492" s="50">
        <v>0</v>
      </c>
      <c r="F2492" s="48" t="s">
        <v>76</v>
      </c>
      <c r="G2492" s="48" t="s">
        <v>284</v>
      </c>
      <c r="H2492" s="48" t="s">
        <v>125</v>
      </c>
      <c r="I2492" s="48" t="s">
        <v>130</v>
      </c>
      <c r="J2492" s="51"/>
      <c r="K2492" s="51"/>
      <c r="L2492" s="48" t="s">
        <v>80</v>
      </c>
      <c r="M2492" s="48" t="s">
        <v>81</v>
      </c>
      <c r="N2492" s="48" t="s">
        <v>249</v>
      </c>
      <c r="O2492" s="48" t="s">
        <v>250</v>
      </c>
      <c r="P2492" s="48" t="s">
        <v>285</v>
      </c>
      <c r="Q2492" s="48" t="s">
        <v>286</v>
      </c>
      <c r="R2492" s="48" t="s">
        <v>287</v>
      </c>
      <c r="S2492" s="48" t="s">
        <v>288</v>
      </c>
      <c r="T2492" s="48" t="s">
        <v>289</v>
      </c>
      <c r="U2492" s="48" t="s">
        <v>290</v>
      </c>
      <c r="V2492" s="52"/>
    </row>
    <row r="2493" spans="1:22" ht="15" thickBot="1">
      <c r="A2493" s="48" t="s">
        <v>3468</v>
      </c>
      <c r="B2493" s="48" t="s">
        <v>20</v>
      </c>
      <c r="C2493" s="48" t="s">
        <v>74</v>
      </c>
      <c r="D2493" s="49" t="s">
        <v>75</v>
      </c>
      <c r="E2493" s="50">
        <v>0</v>
      </c>
      <c r="F2493" s="48" t="s">
        <v>76</v>
      </c>
      <c r="G2493" s="48" t="s">
        <v>284</v>
      </c>
      <c r="H2493" s="48" t="s">
        <v>125</v>
      </c>
      <c r="I2493" s="48" t="s">
        <v>130</v>
      </c>
      <c r="J2493" s="51"/>
      <c r="K2493" s="51"/>
      <c r="L2493" s="48" t="s">
        <v>80</v>
      </c>
      <c r="M2493" s="48" t="s">
        <v>81</v>
      </c>
      <c r="N2493" s="48" t="s">
        <v>249</v>
      </c>
      <c r="O2493" s="48" t="s">
        <v>250</v>
      </c>
      <c r="P2493" s="48" t="s">
        <v>285</v>
      </c>
      <c r="Q2493" s="48" t="s">
        <v>286</v>
      </c>
      <c r="R2493" s="48" t="s">
        <v>287</v>
      </c>
      <c r="S2493" s="48" t="s">
        <v>288</v>
      </c>
      <c r="T2493" s="48" t="s">
        <v>289</v>
      </c>
      <c r="U2493" s="48" t="s">
        <v>290</v>
      </c>
      <c r="V2493" s="52"/>
    </row>
    <row r="2494" spans="1:22" ht="15" thickBot="1">
      <c r="A2494" s="48" t="s">
        <v>3469</v>
      </c>
      <c r="B2494" s="48" t="s">
        <v>20</v>
      </c>
      <c r="C2494" s="48" t="s">
        <v>74</v>
      </c>
      <c r="D2494" s="49" t="s">
        <v>75</v>
      </c>
      <c r="E2494" s="50">
        <v>0</v>
      </c>
      <c r="F2494" s="48" t="s">
        <v>76</v>
      </c>
      <c r="G2494" s="48" t="s">
        <v>284</v>
      </c>
      <c r="H2494" s="48" t="s">
        <v>78</v>
      </c>
      <c r="I2494" s="48" t="s">
        <v>130</v>
      </c>
      <c r="J2494" s="51"/>
      <c r="K2494" s="51"/>
      <c r="L2494" s="48" t="s">
        <v>80</v>
      </c>
      <c r="M2494" s="48" t="s">
        <v>81</v>
      </c>
      <c r="N2494" s="48" t="s">
        <v>249</v>
      </c>
      <c r="O2494" s="48" t="s">
        <v>250</v>
      </c>
      <c r="P2494" s="48" t="s">
        <v>285</v>
      </c>
      <c r="Q2494" s="48" t="s">
        <v>286</v>
      </c>
      <c r="R2494" s="48" t="s">
        <v>287</v>
      </c>
      <c r="S2494" s="48" t="s">
        <v>288</v>
      </c>
      <c r="T2494" s="48" t="s">
        <v>289</v>
      </c>
      <c r="U2494" s="48" t="s">
        <v>290</v>
      </c>
      <c r="V2494" s="52"/>
    </row>
    <row r="2495" spans="1:22" ht="15" thickBot="1">
      <c r="A2495" s="48" t="s">
        <v>416</v>
      </c>
      <c r="B2495" s="48" t="s">
        <v>20</v>
      </c>
      <c r="C2495" s="48" t="s">
        <v>74</v>
      </c>
      <c r="D2495" s="49" t="s">
        <v>75</v>
      </c>
      <c r="E2495" s="50">
        <v>0</v>
      </c>
      <c r="F2495" s="48" t="s">
        <v>76</v>
      </c>
      <c r="G2495" s="48" t="s">
        <v>412</v>
      </c>
      <c r="H2495" s="48" t="s">
        <v>413</v>
      </c>
      <c r="I2495" s="48" t="s">
        <v>3470</v>
      </c>
      <c r="J2495" s="51"/>
      <c r="K2495" s="51"/>
      <c r="L2495" s="48" t="s">
        <v>80</v>
      </c>
      <c r="M2495" s="48" t="s">
        <v>81</v>
      </c>
      <c r="N2495" s="48" t="s">
        <v>249</v>
      </c>
      <c r="O2495" s="48" t="s">
        <v>250</v>
      </c>
      <c r="P2495" s="48" t="s">
        <v>285</v>
      </c>
      <c r="Q2495" s="48" t="s">
        <v>286</v>
      </c>
      <c r="R2495" s="48" t="s">
        <v>407</v>
      </c>
      <c r="S2495" s="48" t="s">
        <v>408</v>
      </c>
      <c r="T2495" s="48" t="s">
        <v>415</v>
      </c>
      <c r="U2495" s="48" t="s">
        <v>281</v>
      </c>
      <c r="V2495" s="52"/>
    </row>
    <row r="2496" spans="1:22" ht="15" thickBot="1">
      <c r="A2496" s="48" t="s">
        <v>3471</v>
      </c>
      <c r="B2496" s="48" t="s">
        <v>20</v>
      </c>
      <c r="C2496" s="48" t="s">
        <v>74</v>
      </c>
      <c r="D2496" s="49" t="s">
        <v>75</v>
      </c>
      <c r="E2496" s="53">
        <v>51982.42</v>
      </c>
      <c r="F2496" s="48" t="s">
        <v>76</v>
      </c>
      <c r="G2496" s="48" t="s">
        <v>1593</v>
      </c>
      <c r="H2496" s="48" t="s">
        <v>95</v>
      </c>
      <c r="I2496" s="48" t="s">
        <v>130</v>
      </c>
      <c r="J2496" s="51"/>
      <c r="K2496" s="48" t="s">
        <v>1595</v>
      </c>
      <c r="L2496" s="48" t="s">
        <v>80</v>
      </c>
      <c r="M2496" s="48" t="s">
        <v>81</v>
      </c>
      <c r="N2496" s="48" t="s">
        <v>249</v>
      </c>
      <c r="O2496" s="48" t="s">
        <v>250</v>
      </c>
      <c r="P2496" s="48" t="s">
        <v>285</v>
      </c>
      <c r="Q2496" s="48" t="s">
        <v>286</v>
      </c>
      <c r="R2496" s="48" t="s">
        <v>407</v>
      </c>
      <c r="S2496" s="48" t="s">
        <v>408</v>
      </c>
      <c r="T2496" s="48" t="s">
        <v>1591</v>
      </c>
      <c r="U2496" s="48" t="s">
        <v>408</v>
      </c>
      <c r="V2496" s="52"/>
    </row>
    <row r="2497" spans="1:22" ht="15" thickBot="1">
      <c r="A2497" s="48" t="s">
        <v>3472</v>
      </c>
      <c r="B2497" s="48" t="s">
        <v>20</v>
      </c>
      <c r="C2497" s="48" t="s">
        <v>74</v>
      </c>
      <c r="D2497" s="49" t="s">
        <v>75</v>
      </c>
      <c r="E2497" s="50">
        <v>0</v>
      </c>
      <c r="F2497" s="48" t="s">
        <v>76</v>
      </c>
      <c r="G2497" s="48" t="s">
        <v>1593</v>
      </c>
      <c r="H2497" s="48" t="s">
        <v>78</v>
      </c>
      <c r="I2497" s="48" t="s">
        <v>130</v>
      </c>
      <c r="J2497" s="51"/>
      <c r="K2497" s="48" t="s">
        <v>1595</v>
      </c>
      <c r="L2497" s="48" t="s">
        <v>80</v>
      </c>
      <c r="M2497" s="48" t="s">
        <v>81</v>
      </c>
      <c r="N2497" s="48" t="s">
        <v>249</v>
      </c>
      <c r="O2497" s="48" t="s">
        <v>250</v>
      </c>
      <c r="P2497" s="48" t="s">
        <v>285</v>
      </c>
      <c r="Q2497" s="48" t="s">
        <v>286</v>
      </c>
      <c r="R2497" s="48" t="s">
        <v>407</v>
      </c>
      <c r="S2497" s="48" t="s">
        <v>408</v>
      </c>
      <c r="T2497" s="48" t="s">
        <v>1591</v>
      </c>
      <c r="U2497" s="48" t="s">
        <v>408</v>
      </c>
      <c r="V2497" s="52"/>
    </row>
    <row r="2498" spans="1:22" ht="15" thickBot="1">
      <c r="A2498" s="48" t="s">
        <v>3473</v>
      </c>
      <c r="B2498" s="48" t="s">
        <v>20</v>
      </c>
      <c r="C2498" s="48" t="s">
        <v>74</v>
      </c>
      <c r="D2498" s="49" t="s">
        <v>75</v>
      </c>
      <c r="E2498" s="50">
        <v>0</v>
      </c>
      <c r="F2498" s="48" t="s">
        <v>76</v>
      </c>
      <c r="G2498" s="48" t="s">
        <v>418</v>
      </c>
      <c r="H2498" s="48" t="s">
        <v>436</v>
      </c>
      <c r="I2498" s="48" t="s">
        <v>425</v>
      </c>
      <c r="J2498" s="51"/>
      <c r="K2498" s="51"/>
      <c r="L2498" s="48" t="s">
        <v>80</v>
      </c>
      <c r="M2498" s="48" t="s">
        <v>81</v>
      </c>
      <c r="N2498" s="48" t="s">
        <v>249</v>
      </c>
      <c r="O2498" s="48" t="s">
        <v>250</v>
      </c>
      <c r="P2498" s="48" t="s">
        <v>285</v>
      </c>
      <c r="Q2498" s="48" t="s">
        <v>286</v>
      </c>
      <c r="R2498" s="48" t="s">
        <v>420</v>
      </c>
      <c r="S2498" s="48" t="s">
        <v>421</v>
      </c>
      <c r="T2498" s="48" t="s">
        <v>422</v>
      </c>
      <c r="U2498" s="48" t="s">
        <v>423</v>
      </c>
      <c r="V2498" s="52"/>
    </row>
    <row r="2499" spans="1:22" ht="15" thickBot="1">
      <c r="A2499" s="48" t="s">
        <v>3474</v>
      </c>
      <c r="B2499" s="48" t="s">
        <v>20</v>
      </c>
      <c r="C2499" s="48" t="s">
        <v>74</v>
      </c>
      <c r="D2499" s="49" t="s">
        <v>75</v>
      </c>
      <c r="E2499" s="53">
        <v>144253.26</v>
      </c>
      <c r="F2499" s="48" t="s">
        <v>76</v>
      </c>
      <c r="G2499" s="48" t="s">
        <v>418</v>
      </c>
      <c r="H2499" s="48" t="s">
        <v>258</v>
      </c>
      <c r="I2499" s="48" t="s">
        <v>3475</v>
      </c>
      <c r="J2499" s="51"/>
      <c r="K2499" s="51"/>
      <c r="L2499" s="48" t="s">
        <v>80</v>
      </c>
      <c r="M2499" s="48" t="s">
        <v>81</v>
      </c>
      <c r="N2499" s="48" t="s">
        <v>249</v>
      </c>
      <c r="O2499" s="48" t="s">
        <v>250</v>
      </c>
      <c r="P2499" s="48" t="s">
        <v>285</v>
      </c>
      <c r="Q2499" s="48" t="s">
        <v>286</v>
      </c>
      <c r="R2499" s="48" t="s">
        <v>420</v>
      </c>
      <c r="S2499" s="48" t="s">
        <v>421</v>
      </c>
      <c r="T2499" s="48" t="s">
        <v>422</v>
      </c>
      <c r="U2499" s="48" t="s">
        <v>423</v>
      </c>
      <c r="V2499" s="52"/>
    </row>
    <row r="2500" spans="1:22" ht="15" thickBot="1">
      <c r="A2500" s="48" t="s">
        <v>3476</v>
      </c>
      <c r="B2500" s="48" t="s">
        <v>20</v>
      </c>
      <c r="C2500" s="48" t="s">
        <v>74</v>
      </c>
      <c r="D2500" s="49" t="s">
        <v>75</v>
      </c>
      <c r="E2500" s="50">
        <v>0</v>
      </c>
      <c r="F2500" s="48" t="s">
        <v>76</v>
      </c>
      <c r="G2500" s="48" t="s">
        <v>418</v>
      </c>
      <c r="H2500" s="48" t="s">
        <v>301</v>
      </c>
      <c r="I2500" s="48" t="s">
        <v>2419</v>
      </c>
      <c r="J2500" s="51"/>
      <c r="K2500" s="51"/>
      <c r="L2500" s="48" t="s">
        <v>80</v>
      </c>
      <c r="M2500" s="48" t="s">
        <v>81</v>
      </c>
      <c r="N2500" s="48" t="s">
        <v>249</v>
      </c>
      <c r="O2500" s="48" t="s">
        <v>250</v>
      </c>
      <c r="P2500" s="48" t="s">
        <v>285</v>
      </c>
      <c r="Q2500" s="48" t="s">
        <v>286</v>
      </c>
      <c r="R2500" s="48" t="s">
        <v>420</v>
      </c>
      <c r="S2500" s="48" t="s">
        <v>421</v>
      </c>
      <c r="T2500" s="48" t="s">
        <v>422</v>
      </c>
      <c r="U2500" s="48" t="s">
        <v>423</v>
      </c>
      <c r="V2500" s="52"/>
    </row>
    <row r="2501" spans="1:22" ht="15" thickBot="1">
      <c r="A2501" s="48" t="s">
        <v>3477</v>
      </c>
      <c r="B2501" s="48" t="s">
        <v>20</v>
      </c>
      <c r="C2501" s="48" t="s">
        <v>74</v>
      </c>
      <c r="D2501" s="49" t="s">
        <v>75</v>
      </c>
      <c r="E2501" s="53">
        <v>154352.71</v>
      </c>
      <c r="F2501" s="48" t="s">
        <v>76</v>
      </c>
      <c r="G2501" s="48" t="s">
        <v>428</v>
      </c>
      <c r="H2501" s="48" t="s">
        <v>258</v>
      </c>
      <c r="I2501" s="48" t="s">
        <v>429</v>
      </c>
      <c r="J2501" s="51"/>
      <c r="K2501" s="51"/>
      <c r="L2501" s="48" t="s">
        <v>80</v>
      </c>
      <c r="M2501" s="48" t="s">
        <v>81</v>
      </c>
      <c r="N2501" s="48" t="s">
        <v>249</v>
      </c>
      <c r="O2501" s="48" t="s">
        <v>250</v>
      </c>
      <c r="P2501" s="48" t="s">
        <v>285</v>
      </c>
      <c r="Q2501" s="48" t="s">
        <v>286</v>
      </c>
      <c r="R2501" s="48" t="s">
        <v>420</v>
      </c>
      <c r="S2501" s="48" t="s">
        <v>421</v>
      </c>
      <c r="T2501" s="48" t="s">
        <v>430</v>
      </c>
      <c r="U2501" s="48" t="s">
        <v>431</v>
      </c>
      <c r="V2501" s="52"/>
    </row>
    <row r="2502" spans="1:22" ht="15" thickBot="1">
      <c r="A2502" s="48" t="s">
        <v>3478</v>
      </c>
      <c r="B2502" s="48" t="s">
        <v>20</v>
      </c>
      <c r="C2502" s="48" t="s">
        <v>74</v>
      </c>
      <c r="D2502" s="49" t="s">
        <v>75</v>
      </c>
      <c r="E2502" s="50">
        <v>0</v>
      </c>
      <c r="F2502" s="48" t="s">
        <v>76</v>
      </c>
      <c r="G2502" s="48" t="s">
        <v>442</v>
      </c>
      <c r="H2502" s="48" t="s">
        <v>436</v>
      </c>
      <c r="I2502" s="48" t="s">
        <v>443</v>
      </c>
      <c r="J2502" s="51"/>
      <c r="K2502" s="51"/>
      <c r="L2502" s="48" t="s">
        <v>80</v>
      </c>
      <c r="M2502" s="48" t="s">
        <v>81</v>
      </c>
      <c r="N2502" s="48" t="s">
        <v>249</v>
      </c>
      <c r="O2502" s="48" t="s">
        <v>250</v>
      </c>
      <c r="P2502" s="48" t="s">
        <v>285</v>
      </c>
      <c r="Q2502" s="48" t="s">
        <v>286</v>
      </c>
      <c r="R2502" s="48" t="s">
        <v>420</v>
      </c>
      <c r="S2502" s="48" t="s">
        <v>421</v>
      </c>
      <c r="T2502" s="48" t="s">
        <v>438</v>
      </c>
      <c r="U2502" s="48" t="s">
        <v>439</v>
      </c>
      <c r="V2502" s="52"/>
    </row>
    <row r="2503" spans="1:22" ht="15" thickBot="1">
      <c r="A2503" s="48" t="s">
        <v>445</v>
      </c>
      <c r="B2503" s="48" t="s">
        <v>20</v>
      </c>
      <c r="C2503" s="48" t="s">
        <v>74</v>
      </c>
      <c r="D2503" s="49" t="s">
        <v>75</v>
      </c>
      <c r="E2503" s="53">
        <v>134815.62</v>
      </c>
      <c r="F2503" s="48" t="s">
        <v>76</v>
      </c>
      <c r="G2503" s="48" t="s">
        <v>446</v>
      </c>
      <c r="H2503" s="48" t="s">
        <v>258</v>
      </c>
      <c r="I2503" s="48" t="s">
        <v>3479</v>
      </c>
      <c r="J2503" s="51"/>
      <c r="K2503" s="51"/>
      <c r="L2503" s="48" t="s">
        <v>80</v>
      </c>
      <c r="M2503" s="48" t="s">
        <v>81</v>
      </c>
      <c r="N2503" s="48" t="s">
        <v>249</v>
      </c>
      <c r="O2503" s="48" t="s">
        <v>250</v>
      </c>
      <c r="P2503" s="48" t="s">
        <v>285</v>
      </c>
      <c r="Q2503" s="48" t="s">
        <v>286</v>
      </c>
      <c r="R2503" s="48" t="s">
        <v>448</v>
      </c>
      <c r="S2503" s="48" t="s">
        <v>449</v>
      </c>
      <c r="T2503" s="48" t="s">
        <v>450</v>
      </c>
      <c r="U2503" s="48" t="s">
        <v>451</v>
      </c>
      <c r="V2503" s="52"/>
    </row>
    <row r="2504" spans="1:22" ht="15" thickBot="1">
      <c r="A2504" s="48" t="s">
        <v>3480</v>
      </c>
      <c r="B2504" s="48" t="s">
        <v>20</v>
      </c>
      <c r="C2504" s="48" t="s">
        <v>74</v>
      </c>
      <c r="D2504" s="49" t="s">
        <v>75</v>
      </c>
      <c r="E2504" s="53">
        <v>116282.94</v>
      </c>
      <c r="F2504" s="48" t="s">
        <v>76</v>
      </c>
      <c r="G2504" s="48" t="s">
        <v>461</v>
      </c>
      <c r="H2504" s="48" t="s">
        <v>113</v>
      </c>
      <c r="I2504" s="48" t="s">
        <v>105</v>
      </c>
      <c r="J2504" s="51"/>
      <c r="K2504" s="51"/>
      <c r="L2504" s="48" t="s">
        <v>80</v>
      </c>
      <c r="M2504" s="48" t="s">
        <v>81</v>
      </c>
      <c r="N2504" s="48" t="s">
        <v>249</v>
      </c>
      <c r="O2504" s="48" t="s">
        <v>250</v>
      </c>
      <c r="P2504" s="48" t="s">
        <v>285</v>
      </c>
      <c r="Q2504" s="48" t="s">
        <v>286</v>
      </c>
      <c r="R2504" s="48" t="s">
        <v>448</v>
      </c>
      <c r="S2504" s="48" t="s">
        <v>449</v>
      </c>
      <c r="T2504" s="48" t="s">
        <v>462</v>
      </c>
      <c r="U2504" s="48" t="s">
        <v>463</v>
      </c>
      <c r="V2504" s="52"/>
    </row>
    <row r="2505" spans="1:22" ht="15" thickBot="1">
      <c r="A2505" s="48" t="s">
        <v>3481</v>
      </c>
      <c r="B2505" s="48" t="s">
        <v>20</v>
      </c>
      <c r="C2505" s="48" t="s">
        <v>74</v>
      </c>
      <c r="D2505" s="49" t="s">
        <v>75</v>
      </c>
      <c r="E2505" s="53">
        <v>50714.54</v>
      </c>
      <c r="F2505" s="48" t="s">
        <v>76</v>
      </c>
      <c r="G2505" s="48" t="s">
        <v>461</v>
      </c>
      <c r="H2505" s="48" t="s">
        <v>95</v>
      </c>
      <c r="I2505" s="48" t="s">
        <v>105</v>
      </c>
      <c r="J2505" s="51"/>
      <c r="K2505" s="51"/>
      <c r="L2505" s="48" t="s">
        <v>80</v>
      </c>
      <c r="M2505" s="48" t="s">
        <v>81</v>
      </c>
      <c r="N2505" s="48" t="s">
        <v>249</v>
      </c>
      <c r="O2505" s="48" t="s">
        <v>250</v>
      </c>
      <c r="P2505" s="48" t="s">
        <v>285</v>
      </c>
      <c r="Q2505" s="48" t="s">
        <v>286</v>
      </c>
      <c r="R2505" s="48" t="s">
        <v>448</v>
      </c>
      <c r="S2505" s="48" t="s">
        <v>449</v>
      </c>
      <c r="T2505" s="48" t="s">
        <v>462</v>
      </c>
      <c r="U2505" s="48" t="s">
        <v>463</v>
      </c>
      <c r="V2505" s="52"/>
    </row>
    <row r="2506" spans="1:22" ht="15" thickBot="1">
      <c r="A2506" s="48" t="s">
        <v>469</v>
      </c>
      <c r="B2506" s="48" t="s">
        <v>20</v>
      </c>
      <c r="C2506" s="48" t="s">
        <v>74</v>
      </c>
      <c r="D2506" s="49" t="s">
        <v>75</v>
      </c>
      <c r="E2506" s="53">
        <v>134815.62</v>
      </c>
      <c r="F2506" s="48" t="s">
        <v>76</v>
      </c>
      <c r="G2506" s="48" t="s">
        <v>465</v>
      </c>
      <c r="H2506" s="48" t="s">
        <v>258</v>
      </c>
      <c r="I2506" s="48" t="s">
        <v>466</v>
      </c>
      <c r="J2506" s="51"/>
      <c r="K2506" s="51"/>
      <c r="L2506" s="48" t="s">
        <v>80</v>
      </c>
      <c r="M2506" s="48" t="s">
        <v>81</v>
      </c>
      <c r="N2506" s="48" t="s">
        <v>249</v>
      </c>
      <c r="O2506" s="48" t="s">
        <v>250</v>
      </c>
      <c r="P2506" s="48" t="s">
        <v>285</v>
      </c>
      <c r="Q2506" s="48" t="s">
        <v>286</v>
      </c>
      <c r="R2506" s="48" t="s">
        <v>448</v>
      </c>
      <c r="S2506" s="48" t="s">
        <v>449</v>
      </c>
      <c r="T2506" s="48" t="s">
        <v>467</v>
      </c>
      <c r="U2506" s="48" t="s">
        <v>468</v>
      </c>
      <c r="V2506" s="52"/>
    </row>
    <row r="2507" spans="1:22" ht="15" thickBot="1">
      <c r="A2507" s="48" t="s">
        <v>3086</v>
      </c>
      <c r="B2507" s="48" t="s">
        <v>20</v>
      </c>
      <c r="C2507" s="48" t="s">
        <v>74</v>
      </c>
      <c r="D2507" s="49" t="s">
        <v>75</v>
      </c>
      <c r="E2507" s="50">
        <v>0</v>
      </c>
      <c r="F2507" s="48" t="s">
        <v>473</v>
      </c>
      <c r="G2507" s="48" t="s">
        <v>474</v>
      </c>
      <c r="H2507" s="48" t="s">
        <v>78</v>
      </c>
      <c r="I2507" s="48" t="s">
        <v>130</v>
      </c>
      <c r="J2507" s="48" t="s">
        <v>475</v>
      </c>
      <c r="K2507" s="51"/>
      <c r="L2507" s="48" t="s">
        <v>80</v>
      </c>
      <c r="M2507" s="48" t="s">
        <v>81</v>
      </c>
      <c r="N2507" s="48" t="s">
        <v>249</v>
      </c>
      <c r="O2507" s="48" t="s">
        <v>250</v>
      </c>
      <c r="P2507" s="48" t="s">
        <v>285</v>
      </c>
      <c r="Q2507" s="48" t="s">
        <v>286</v>
      </c>
      <c r="R2507" s="48" t="s">
        <v>476</v>
      </c>
      <c r="S2507" s="48" t="s">
        <v>477</v>
      </c>
      <c r="T2507" s="48" t="s">
        <v>478</v>
      </c>
      <c r="U2507" s="48" t="s">
        <v>479</v>
      </c>
      <c r="V2507" s="52"/>
    </row>
    <row r="2508" spans="1:22" ht="15" thickBot="1">
      <c r="A2508" s="48" t="s">
        <v>3482</v>
      </c>
      <c r="B2508" s="48" t="s">
        <v>20</v>
      </c>
      <c r="C2508" s="48" t="s">
        <v>74</v>
      </c>
      <c r="D2508" s="49" t="s">
        <v>75</v>
      </c>
      <c r="E2508" s="53">
        <v>144790.01999999999</v>
      </c>
      <c r="F2508" s="48" t="s">
        <v>76</v>
      </c>
      <c r="G2508" s="48" t="s">
        <v>484</v>
      </c>
      <c r="H2508" s="48" t="s">
        <v>78</v>
      </c>
      <c r="I2508" s="48" t="s">
        <v>130</v>
      </c>
      <c r="J2508" s="51"/>
      <c r="K2508" s="51"/>
      <c r="L2508" s="48" t="s">
        <v>80</v>
      </c>
      <c r="M2508" s="48" t="s">
        <v>81</v>
      </c>
      <c r="N2508" s="48" t="s">
        <v>249</v>
      </c>
      <c r="O2508" s="48" t="s">
        <v>250</v>
      </c>
      <c r="P2508" s="48" t="s">
        <v>285</v>
      </c>
      <c r="Q2508" s="48" t="s">
        <v>286</v>
      </c>
      <c r="R2508" s="48" t="s">
        <v>485</v>
      </c>
      <c r="S2508" s="48" t="s">
        <v>486</v>
      </c>
      <c r="T2508" s="48" t="s">
        <v>487</v>
      </c>
      <c r="U2508" s="48" t="s">
        <v>486</v>
      </c>
      <c r="V2508" s="52"/>
    </row>
    <row r="2509" spans="1:22" ht="15" thickBot="1">
      <c r="A2509" s="48" t="s">
        <v>3483</v>
      </c>
      <c r="B2509" s="48" t="s">
        <v>20</v>
      </c>
      <c r="C2509" s="48" t="s">
        <v>74</v>
      </c>
      <c r="D2509" s="49" t="s">
        <v>75</v>
      </c>
      <c r="E2509" s="53">
        <v>88888.51</v>
      </c>
      <c r="F2509" s="48" t="s">
        <v>489</v>
      </c>
      <c r="G2509" s="48" t="s">
        <v>490</v>
      </c>
      <c r="H2509" s="48" t="s">
        <v>113</v>
      </c>
      <c r="I2509" s="48" t="s">
        <v>130</v>
      </c>
      <c r="J2509" s="51"/>
      <c r="K2509" s="51"/>
      <c r="L2509" s="48" t="s">
        <v>80</v>
      </c>
      <c r="M2509" s="48" t="s">
        <v>81</v>
      </c>
      <c r="N2509" s="48" t="s">
        <v>249</v>
      </c>
      <c r="O2509" s="48" t="s">
        <v>250</v>
      </c>
      <c r="P2509" s="48" t="s">
        <v>285</v>
      </c>
      <c r="Q2509" s="48" t="s">
        <v>286</v>
      </c>
      <c r="R2509" s="48" t="s">
        <v>485</v>
      </c>
      <c r="S2509" s="48" t="s">
        <v>486</v>
      </c>
      <c r="T2509" s="48" t="s">
        <v>487</v>
      </c>
      <c r="U2509" s="48" t="s">
        <v>486</v>
      </c>
      <c r="V2509" s="52"/>
    </row>
    <row r="2510" spans="1:22" ht="15" thickBot="1">
      <c r="A2510" s="48" t="s">
        <v>3484</v>
      </c>
      <c r="B2510" s="48" t="s">
        <v>20</v>
      </c>
      <c r="C2510" s="48" t="s">
        <v>74</v>
      </c>
      <c r="D2510" s="49" t="s">
        <v>75</v>
      </c>
      <c r="E2510" s="53">
        <v>102091.96</v>
      </c>
      <c r="F2510" s="48" t="s">
        <v>76</v>
      </c>
      <c r="G2510" s="48" t="s">
        <v>492</v>
      </c>
      <c r="H2510" s="48" t="s">
        <v>258</v>
      </c>
      <c r="I2510" s="48" t="s">
        <v>493</v>
      </c>
      <c r="J2510" s="51"/>
      <c r="K2510" s="51"/>
      <c r="L2510" s="48" t="s">
        <v>80</v>
      </c>
      <c r="M2510" s="48" t="s">
        <v>81</v>
      </c>
      <c r="N2510" s="48" t="s">
        <v>249</v>
      </c>
      <c r="O2510" s="48" t="s">
        <v>250</v>
      </c>
      <c r="P2510" s="48" t="s">
        <v>285</v>
      </c>
      <c r="Q2510" s="48" t="s">
        <v>286</v>
      </c>
      <c r="R2510" s="48" t="s">
        <v>485</v>
      </c>
      <c r="S2510" s="48" t="s">
        <v>486</v>
      </c>
      <c r="T2510" s="48" t="s">
        <v>494</v>
      </c>
      <c r="U2510" s="48" t="s">
        <v>495</v>
      </c>
      <c r="V2510" s="52"/>
    </row>
    <row r="2511" spans="1:22" ht="15" thickBot="1">
      <c r="A2511" s="48" t="s">
        <v>3485</v>
      </c>
      <c r="B2511" s="48" t="s">
        <v>20</v>
      </c>
      <c r="C2511" s="48" t="s">
        <v>74</v>
      </c>
      <c r="D2511" s="49" t="s">
        <v>75</v>
      </c>
      <c r="E2511" s="53">
        <v>165155.19</v>
      </c>
      <c r="F2511" s="48" t="s">
        <v>76</v>
      </c>
      <c r="G2511" s="48" t="s">
        <v>492</v>
      </c>
      <c r="H2511" s="48" t="s">
        <v>258</v>
      </c>
      <c r="I2511" s="48" t="s">
        <v>493</v>
      </c>
      <c r="J2511" s="51"/>
      <c r="K2511" s="51"/>
      <c r="L2511" s="48" t="s">
        <v>80</v>
      </c>
      <c r="M2511" s="48" t="s">
        <v>81</v>
      </c>
      <c r="N2511" s="48" t="s">
        <v>249</v>
      </c>
      <c r="O2511" s="48" t="s">
        <v>250</v>
      </c>
      <c r="P2511" s="48" t="s">
        <v>285</v>
      </c>
      <c r="Q2511" s="48" t="s">
        <v>286</v>
      </c>
      <c r="R2511" s="48" t="s">
        <v>485</v>
      </c>
      <c r="S2511" s="48" t="s">
        <v>486</v>
      </c>
      <c r="T2511" s="48" t="s">
        <v>494</v>
      </c>
      <c r="U2511" s="48" t="s">
        <v>495</v>
      </c>
      <c r="V2511" s="52"/>
    </row>
    <row r="2512" spans="1:22" ht="15" thickBot="1">
      <c r="A2512" s="48" t="s">
        <v>3486</v>
      </c>
      <c r="B2512" s="48" t="s">
        <v>20</v>
      </c>
      <c r="C2512" s="48" t="s">
        <v>74</v>
      </c>
      <c r="D2512" s="49" t="s">
        <v>75</v>
      </c>
      <c r="E2512" s="53">
        <v>154352.71</v>
      </c>
      <c r="F2512" s="48" t="s">
        <v>76</v>
      </c>
      <c r="G2512" s="48" t="s">
        <v>492</v>
      </c>
      <c r="H2512" s="48" t="s">
        <v>258</v>
      </c>
      <c r="I2512" s="48" t="s">
        <v>493</v>
      </c>
      <c r="J2512" s="51"/>
      <c r="K2512" s="51"/>
      <c r="L2512" s="48" t="s">
        <v>80</v>
      </c>
      <c r="M2512" s="48" t="s">
        <v>81</v>
      </c>
      <c r="N2512" s="48" t="s">
        <v>249</v>
      </c>
      <c r="O2512" s="48" t="s">
        <v>250</v>
      </c>
      <c r="P2512" s="48" t="s">
        <v>285</v>
      </c>
      <c r="Q2512" s="48" t="s">
        <v>286</v>
      </c>
      <c r="R2512" s="48" t="s">
        <v>485</v>
      </c>
      <c r="S2512" s="48" t="s">
        <v>486</v>
      </c>
      <c r="T2512" s="48" t="s">
        <v>494</v>
      </c>
      <c r="U2512" s="48" t="s">
        <v>495</v>
      </c>
      <c r="V2512" s="52"/>
    </row>
    <row r="2513" spans="1:22" ht="15" thickBot="1">
      <c r="A2513" s="48" t="s">
        <v>3487</v>
      </c>
      <c r="B2513" s="48" t="s">
        <v>20</v>
      </c>
      <c r="C2513" s="48" t="s">
        <v>74</v>
      </c>
      <c r="D2513" s="49" t="s">
        <v>75</v>
      </c>
      <c r="E2513" s="53">
        <v>113415.69</v>
      </c>
      <c r="F2513" s="48" t="s">
        <v>76</v>
      </c>
      <c r="G2513" s="48" t="s">
        <v>492</v>
      </c>
      <c r="H2513" s="48" t="s">
        <v>258</v>
      </c>
      <c r="I2513" s="48" t="s">
        <v>493</v>
      </c>
      <c r="J2513" s="51"/>
      <c r="K2513" s="51"/>
      <c r="L2513" s="48" t="s">
        <v>80</v>
      </c>
      <c r="M2513" s="48" t="s">
        <v>81</v>
      </c>
      <c r="N2513" s="48" t="s">
        <v>249</v>
      </c>
      <c r="O2513" s="48" t="s">
        <v>250</v>
      </c>
      <c r="P2513" s="48" t="s">
        <v>285</v>
      </c>
      <c r="Q2513" s="48" t="s">
        <v>286</v>
      </c>
      <c r="R2513" s="48" t="s">
        <v>485</v>
      </c>
      <c r="S2513" s="48" t="s">
        <v>486</v>
      </c>
      <c r="T2513" s="48" t="s">
        <v>494</v>
      </c>
      <c r="U2513" s="48" t="s">
        <v>495</v>
      </c>
      <c r="V2513" s="52"/>
    </row>
    <row r="2514" spans="1:22" ht="15" thickBot="1">
      <c r="A2514" s="48" t="s">
        <v>3488</v>
      </c>
      <c r="B2514" s="48" t="s">
        <v>20</v>
      </c>
      <c r="C2514" s="48" t="s">
        <v>74</v>
      </c>
      <c r="D2514" s="49" t="s">
        <v>75</v>
      </c>
      <c r="E2514" s="50">
        <v>0</v>
      </c>
      <c r="F2514" s="48" t="s">
        <v>76</v>
      </c>
      <c r="G2514" s="48" t="s">
        <v>492</v>
      </c>
      <c r="H2514" s="48" t="s">
        <v>258</v>
      </c>
      <c r="I2514" s="48" t="s">
        <v>493</v>
      </c>
      <c r="J2514" s="51"/>
      <c r="K2514" s="51"/>
      <c r="L2514" s="48" t="s">
        <v>80</v>
      </c>
      <c r="M2514" s="48" t="s">
        <v>81</v>
      </c>
      <c r="N2514" s="48" t="s">
        <v>249</v>
      </c>
      <c r="O2514" s="48" t="s">
        <v>250</v>
      </c>
      <c r="P2514" s="48" t="s">
        <v>285</v>
      </c>
      <c r="Q2514" s="48" t="s">
        <v>286</v>
      </c>
      <c r="R2514" s="48" t="s">
        <v>485</v>
      </c>
      <c r="S2514" s="48" t="s">
        <v>486</v>
      </c>
      <c r="T2514" s="48" t="s">
        <v>494</v>
      </c>
      <c r="U2514" s="48" t="s">
        <v>495</v>
      </c>
      <c r="V2514" s="52"/>
    </row>
    <row r="2515" spans="1:22" ht="15" thickBot="1">
      <c r="A2515" s="48" t="s">
        <v>3489</v>
      </c>
      <c r="B2515" s="48" t="s">
        <v>20</v>
      </c>
      <c r="C2515" s="48" t="s">
        <v>74</v>
      </c>
      <c r="D2515" s="49" t="s">
        <v>75</v>
      </c>
      <c r="E2515" s="53">
        <v>102749.01</v>
      </c>
      <c r="F2515" s="48" t="s">
        <v>76</v>
      </c>
      <c r="G2515" s="48" t="s">
        <v>492</v>
      </c>
      <c r="H2515" s="48" t="s">
        <v>258</v>
      </c>
      <c r="I2515" s="48" t="s">
        <v>493</v>
      </c>
      <c r="J2515" s="51"/>
      <c r="K2515" s="51"/>
      <c r="L2515" s="48" t="s">
        <v>80</v>
      </c>
      <c r="M2515" s="48" t="s">
        <v>81</v>
      </c>
      <c r="N2515" s="48" t="s">
        <v>249</v>
      </c>
      <c r="O2515" s="48" t="s">
        <v>250</v>
      </c>
      <c r="P2515" s="48" t="s">
        <v>285</v>
      </c>
      <c r="Q2515" s="48" t="s">
        <v>286</v>
      </c>
      <c r="R2515" s="48" t="s">
        <v>485</v>
      </c>
      <c r="S2515" s="48" t="s">
        <v>486</v>
      </c>
      <c r="T2515" s="48" t="s">
        <v>494</v>
      </c>
      <c r="U2515" s="48" t="s">
        <v>495</v>
      </c>
      <c r="V2515" s="52"/>
    </row>
    <row r="2516" spans="1:22" ht="15" thickBot="1">
      <c r="A2516" s="48" t="s">
        <v>3490</v>
      </c>
      <c r="B2516" s="48" t="s">
        <v>20</v>
      </c>
      <c r="C2516" s="48" t="s">
        <v>74</v>
      </c>
      <c r="D2516" s="49" t="s">
        <v>75</v>
      </c>
      <c r="E2516" s="53">
        <v>102091.96</v>
      </c>
      <c r="F2516" s="48" t="s">
        <v>76</v>
      </c>
      <c r="G2516" s="48" t="s">
        <v>492</v>
      </c>
      <c r="H2516" s="48" t="s">
        <v>258</v>
      </c>
      <c r="I2516" s="48" t="s">
        <v>493</v>
      </c>
      <c r="J2516" s="51"/>
      <c r="K2516" s="51"/>
      <c r="L2516" s="48" t="s">
        <v>80</v>
      </c>
      <c r="M2516" s="48" t="s">
        <v>81</v>
      </c>
      <c r="N2516" s="48" t="s">
        <v>249</v>
      </c>
      <c r="O2516" s="48" t="s">
        <v>250</v>
      </c>
      <c r="P2516" s="48" t="s">
        <v>285</v>
      </c>
      <c r="Q2516" s="48" t="s">
        <v>286</v>
      </c>
      <c r="R2516" s="48" t="s">
        <v>485</v>
      </c>
      <c r="S2516" s="48" t="s">
        <v>486</v>
      </c>
      <c r="T2516" s="48" t="s">
        <v>494</v>
      </c>
      <c r="U2516" s="48" t="s">
        <v>495</v>
      </c>
      <c r="V2516" s="52"/>
    </row>
    <row r="2517" spans="1:22" ht="15" thickBot="1">
      <c r="A2517" s="48" t="s">
        <v>3491</v>
      </c>
      <c r="B2517" s="48" t="s">
        <v>20</v>
      </c>
      <c r="C2517" s="48" t="s">
        <v>74</v>
      </c>
      <c r="D2517" s="49" t="s">
        <v>75</v>
      </c>
      <c r="E2517" s="53">
        <v>88888.51</v>
      </c>
      <c r="F2517" s="48" t="s">
        <v>76</v>
      </c>
      <c r="G2517" s="48" t="s">
        <v>3492</v>
      </c>
      <c r="H2517" s="48" t="s">
        <v>113</v>
      </c>
      <c r="I2517" s="48" t="s">
        <v>130</v>
      </c>
      <c r="J2517" s="51"/>
      <c r="K2517" s="51"/>
      <c r="L2517" s="48" t="s">
        <v>80</v>
      </c>
      <c r="M2517" s="48" t="s">
        <v>81</v>
      </c>
      <c r="N2517" s="48" t="s">
        <v>249</v>
      </c>
      <c r="O2517" s="48" t="s">
        <v>250</v>
      </c>
      <c r="P2517" s="48" t="s">
        <v>285</v>
      </c>
      <c r="Q2517" s="48" t="s">
        <v>286</v>
      </c>
      <c r="R2517" s="48" t="s">
        <v>485</v>
      </c>
      <c r="S2517" s="48" t="s">
        <v>486</v>
      </c>
      <c r="T2517" s="48" t="s">
        <v>494</v>
      </c>
      <c r="U2517" s="48" t="s">
        <v>495</v>
      </c>
      <c r="V2517" s="52"/>
    </row>
    <row r="2518" spans="1:22" ht="15" thickBot="1">
      <c r="A2518" s="48" t="s">
        <v>3493</v>
      </c>
      <c r="B2518" s="48" t="s">
        <v>20</v>
      </c>
      <c r="C2518" s="48" t="s">
        <v>74</v>
      </c>
      <c r="D2518" s="49" t="s">
        <v>75</v>
      </c>
      <c r="E2518" s="53">
        <v>102749.01</v>
      </c>
      <c r="F2518" s="48" t="s">
        <v>76</v>
      </c>
      <c r="G2518" s="48" t="s">
        <v>498</v>
      </c>
      <c r="H2518" s="48" t="s">
        <v>258</v>
      </c>
      <c r="I2518" s="48" t="s">
        <v>503</v>
      </c>
      <c r="J2518" s="51"/>
      <c r="K2518" s="51"/>
      <c r="L2518" s="48" t="s">
        <v>80</v>
      </c>
      <c r="M2518" s="48" t="s">
        <v>81</v>
      </c>
      <c r="N2518" s="48" t="s">
        <v>249</v>
      </c>
      <c r="O2518" s="48" t="s">
        <v>250</v>
      </c>
      <c r="P2518" s="48" t="s">
        <v>285</v>
      </c>
      <c r="Q2518" s="48" t="s">
        <v>286</v>
      </c>
      <c r="R2518" s="48" t="s">
        <v>485</v>
      </c>
      <c r="S2518" s="48" t="s">
        <v>486</v>
      </c>
      <c r="T2518" s="48" t="s">
        <v>500</v>
      </c>
      <c r="U2518" s="48" t="s">
        <v>501</v>
      </c>
      <c r="V2518" s="52"/>
    </row>
    <row r="2519" spans="1:22" ht="15" thickBot="1">
      <c r="A2519" s="48" t="s">
        <v>3494</v>
      </c>
      <c r="B2519" s="48" t="s">
        <v>20</v>
      </c>
      <c r="C2519" s="48" t="s">
        <v>74</v>
      </c>
      <c r="D2519" s="49" t="s">
        <v>75</v>
      </c>
      <c r="E2519" s="53">
        <v>125872.17</v>
      </c>
      <c r="F2519" s="48" t="s">
        <v>76</v>
      </c>
      <c r="G2519" s="48" t="s">
        <v>498</v>
      </c>
      <c r="H2519" s="48" t="s">
        <v>258</v>
      </c>
      <c r="I2519" s="48" t="s">
        <v>503</v>
      </c>
      <c r="J2519" s="51"/>
      <c r="K2519" s="51"/>
      <c r="L2519" s="48" t="s">
        <v>80</v>
      </c>
      <c r="M2519" s="48" t="s">
        <v>81</v>
      </c>
      <c r="N2519" s="48" t="s">
        <v>249</v>
      </c>
      <c r="O2519" s="48" t="s">
        <v>250</v>
      </c>
      <c r="P2519" s="48" t="s">
        <v>285</v>
      </c>
      <c r="Q2519" s="48" t="s">
        <v>286</v>
      </c>
      <c r="R2519" s="48" t="s">
        <v>485</v>
      </c>
      <c r="S2519" s="48" t="s">
        <v>486</v>
      </c>
      <c r="T2519" s="48" t="s">
        <v>500</v>
      </c>
      <c r="U2519" s="48" t="s">
        <v>501</v>
      </c>
      <c r="V2519" s="52"/>
    </row>
    <row r="2520" spans="1:22" ht="15" thickBot="1">
      <c r="A2520" s="48" t="s">
        <v>3495</v>
      </c>
      <c r="B2520" s="48" t="s">
        <v>20</v>
      </c>
      <c r="C2520" s="48" t="s">
        <v>74</v>
      </c>
      <c r="D2520" s="49" t="s">
        <v>75</v>
      </c>
      <c r="E2520" s="53">
        <v>102091.96</v>
      </c>
      <c r="F2520" s="48" t="s">
        <v>76</v>
      </c>
      <c r="G2520" s="48" t="s">
        <v>511</v>
      </c>
      <c r="H2520" s="48" t="s">
        <v>258</v>
      </c>
      <c r="I2520" s="48" t="s">
        <v>516</v>
      </c>
      <c r="J2520" s="51"/>
      <c r="K2520" s="51"/>
      <c r="L2520" s="48" t="s">
        <v>80</v>
      </c>
      <c r="M2520" s="48" t="s">
        <v>81</v>
      </c>
      <c r="N2520" s="48" t="s">
        <v>249</v>
      </c>
      <c r="O2520" s="48" t="s">
        <v>250</v>
      </c>
      <c r="P2520" s="48" t="s">
        <v>285</v>
      </c>
      <c r="Q2520" s="48" t="s">
        <v>286</v>
      </c>
      <c r="R2520" s="48" t="s">
        <v>485</v>
      </c>
      <c r="S2520" s="48" t="s">
        <v>486</v>
      </c>
      <c r="T2520" s="48" t="s">
        <v>513</v>
      </c>
      <c r="U2520" s="48" t="s">
        <v>514</v>
      </c>
      <c r="V2520" s="52"/>
    </row>
    <row r="2521" spans="1:22" ht="15" thickBot="1">
      <c r="A2521" s="48" t="s">
        <v>3496</v>
      </c>
      <c r="B2521" s="48" t="s">
        <v>20</v>
      </c>
      <c r="C2521" s="48" t="s">
        <v>74</v>
      </c>
      <c r="D2521" s="49" t="s">
        <v>75</v>
      </c>
      <c r="E2521" s="53">
        <v>165155.19</v>
      </c>
      <c r="F2521" s="48" t="s">
        <v>76</v>
      </c>
      <c r="G2521" s="48" t="s">
        <v>511</v>
      </c>
      <c r="H2521" s="48" t="s">
        <v>258</v>
      </c>
      <c r="I2521" s="48" t="s">
        <v>3237</v>
      </c>
      <c r="J2521" s="51"/>
      <c r="K2521" s="51"/>
      <c r="L2521" s="48" t="s">
        <v>80</v>
      </c>
      <c r="M2521" s="48" t="s">
        <v>81</v>
      </c>
      <c r="N2521" s="48" t="s">
        <v>249</v>
      </c>
      <c r="O2521" s="48" t="s">
        <v>250</v>
      </c>
      <c r="P2521" s="48" t="s">
        <v>285</v>
      </c>
      <c r="Q2521" s="48" t="s">
        <v>286</v>
      </c>
      <c r="R2521" s="48" t="s">
        <v>485</v>
      </c>
      <c r="S2521" s="48" t="s">
        <v>486</v>
      </c>
      <c r="T2521" s="48" t="s">
        <v>513</v>
      </c>
      <c r="U2521" s="48" t="s">
        <v>514</v>
      </c>
      <c r="V2521" s="52"/>
    </row>
    <row r="2522" spans="1:22" ht="15" thickBot="1">
      <c r="A2522" s="48" t="s">
        <v>3497</v>
      </c>
      <c r="B2522" s="48" t="s">
        <v>20</v>
      </c>
      <c r="C2522" s="48" t="s">
        <v>74</v>
      </c>
      <c r="D2522" s="49" t="s">
        <v>75</v>
      </c>
      <c r="E2522" s="53">
        <v>142412.79999999999</v>
      </c>
      <c r="F2522" s="48" t="s">
        <v>76</v>
      </c>
      <c r="G2522" s="48" t="s">
        <v>511</v>
      </c>
      <c r="H2522" s="48" t="s">
        <v>258</v>
      </c>
      <c r="I2522" s="48" t="s">
        <v>1056</v>
      </c>
      <c r="J2522" s="51"/>
      <c r="K2522" s="51"/>
      <c r="L2522" s="48" t="s">
        <v>80</v>
      </c>
      <c r="M2522" s="48" t="s">
        <v>81</v>
      </c>
      <c r="N2522" s="48" t="s">
        <v>249</v>
      </c>
      <c r="O2522" s="48" t="s">
        <v>250</v>
      </c>
      <c r="P2522" s="48" t="s">
        <v>285</v>
      </c>
      <c r="Q2522" s="48" t="s">
        <v>286</v>
      </c>
      <c r="R2522" s="48" t="s">
        <v>485</v>
      </c>
      <c r="S2522" s="48" t="s">
        <v>486</v>
      </c>
      <c r="T2522" s="48" t="s">
        <v>513</v>
      </c>
      <c r="U2522" s="48" t="s">
        <v>514</v>
      </c>
      <c r="V2522" s="52"/>
    </row>
    <row r="2523" spans="1:22" ht="15" thickBot="1">
      <c r="A2523" s="48" t="s">
        <v>3498</v>
      </c>
      <c r="B2523" s="48" t="s">
        <v>20</v>
      </c>
      <c r="C2523" s="48" t="s">
        <v>74</v>
      </c>
      <c r="D2523" s="49" t="s">
        <v>75</v>
      </c>
      <c r="E2523" s="53">
        <v>11466.2</v>
      </c>
      <c r="F2523" s="48" t="s">
        <v>76</v>
      </c>
      <c r="G2523" s="48" t="s">
        <v>519</v>
      </c>
      <c r="H2523" s="48" t="s">
        <v>447</v>
      </c>
      <c r="I2523" s="48" t="s">
        <v>130</v>
      </c>
      <c r="J2523" s="51"/>
      <c r="K2523" s="51"/>
      <c r="L2523" s="48" t="s">
        <v>80</v>
      </c>
      <c r="M2523" s="48" t="s">
        <v>81</v>
      </c>
      <c r="N2523" s="48" t="s">
        <v>249</v>
      </c>
      <c r="O2523" s="48" t="s">
        <v>250</v>
      </c>
      <c r="P2523" s="48" t="s">
        <v>285</v>
      </c>
      <c r="Q2523" s="48" t="s">
        <v>286</v>
      </c>
      <c r="R2523" s="48" t="s">
        <v>485</v>
      </c>
      <c r="S2523" s="48" t="s">
        <v>486</v>
      </c>
      <c r="T2523" s="48" t="s">
        <v>521</v>
      </c>
      <c r="U2523" s="48" t="s">
        <v>522</v>
      </c>
      <c r="V2523" s="52"/>
    </row>
    <row r="2524" spans="1:22" ht="15" thickBot="1">
      <c r="A2524" s="48" t="s">
        <v>3499</v>
      </c>
      <c r="B2524" s="48" t="s">
        <v>20</v>
      </c>
      <c r="C2524" s="48" t="s">
        <v>74</v>
      </c>
      <c r="D2524" s="49" t="s">
        <v>75</v>
      </c>
      <c r="E2524" s="53">
        <v>165155.19</v>
      </c>
      <c r="F2524" s="48" t="s">
        <v>76</v>
      </c>
      <c r="G2524" s="48" t="s">
        <v>519</v>
      </c>
      <c r="H2524" s="48" t="s">
        <v>258</v>
      </c>
      <c r="I2524" s="48" t="s">
        <v>3500</v>
      </c>
      <c r="J2524" s="51"/>
      <c r="K2524" s="51"/>
      <c r="L2524" s="48" t="s">
        <v>80</v>
      </c>
      <c r="M2524" s="48" t="s">
        <v>81</v>
      </c>
      <c r="N2524" s="48" t="s">
        <v>249</v>
      </c>
      <c r="O2524" s="48" t="s">
        <v>250</v>
      </c>
      <c r="P2524" s="48" t="s">
        <v>285</v>
      </c>
      <c r="Q2524" s="48" t="s">
        <v>286</v>
      </c>
      <c r="R2524" s="48" t="s">
        <v>485</v>
      </c>
      <c r="S2524" s="48" t="s">
        <v>486</v>
      </c>
      <c r="T2524" s="48" t="s">
        <v>521</v>
      </c>
      <c r="U2524" s="48" t="s">
        <v>522</v>
      </c>
      <c r="V2524" s="52"/>
    </row>
    <row r="2525" spans="1:22" ht="15" thickBot="1">
      <c r="A2525" s="48" t="s">
        <v>3501</v>
      </c>
      <c r="B2525" s="48" t="s">
        <v>20</v>
      </c>
      <c r="C2525" s="48" t="s">
        <v>74</v>
      </c>
      <c r="D2525" s="49" t="s">
        <v>75</v>
      </c>
      <c r="E2525" s="53">
        <v>122136.28</v>
      </c>
      <c r="F2525" s="48" t="s">
        <v>76</v>
      </c>
      <c r="G2525" s="48" t="s">
        <v>519</v>
      </c>
      <c r="H2525" s="48" t="s">
        <v>258</v>
      </c>
      <c r="I2525" s="48" t="s">
        <v>2216</v>
      </c>
      <c r="J2525" s="51"/>
      <c r="K2525" s="51"/>
      <c r="L2525" s="48" t="s">
        <v>80</v>
      </c>
      <c r="M2525" s="48" t="s">
        <v>81</v>
      </c>
      <c r="N2525" s="48" t="s">
        <v>249</v>
      </c>
      <c r="O2525" s="48" t="s">
        <v>250</v>
      </c>
      <c r="P2525" s="48" t="s">
        <v>285</v>
      </c>
      <c r="Q2525" s="48" t="s">
        <v>286</v>
      </c>
      <c r="R2525" s="48" t="s">
        <v>485</v>
      </c>
      <c r="S2525" s="48" t="s">
        <v>486</v>
      </c>
      <c r="T2525" s="48" t="s">
        <v>521</v>
      </c>
      <c r="U2525" s="48" t="s">
        <v>522</v>
      </c>
      <c r="V2525" s="52"/>
    </row>
    <row r="2526" spans="1:22" ht="15" thickBot="1">
      <c r="A2526" s="48" t="s">
        <v>3502</v>
      </c>
      <c r="B2526" s="48" t="s">
        <v>20</v>
      </c>
      <c r="C2526" s="48" t="s">
        <v>74</v>
      </c>
      <c r="D2526" s="49" t="s">
        <v>75</v>
      </c>
      <c r="E2526" s="50">
        <v>0</v>
      </c>
      <c r="F2526" s="48" t="s">
        <v>76</v>
      </c>
      <c r="G2526" s="48" t="s">
        <v>519</v>
      </c>
      <c r="H2526" s="48" t="s">
        <v>258</v>
      </c>
      <c r="I2526" s="48" t="s">
        <v>1622</v>
      </c>
      <c r="J2526" s="51"/>
      <c r="K2526" s="51"/>
      <c r="L2526" s="48" t="s">
        <v>80</v>
      </c>
      <c r="M2526" s="48" t="s">
        <v>81</v>
      </c>
      <c r="N2526" s="48" t="s">
        <v>249</v>
      </c>
      <c r="O2526" s="48" t="s">
        <v>250</v>
      </c>
      <c r="P2526" s="48" t="s">
        <v>285</v>
      </c>
      <c r="Q2526" s="48" t="s">
        <v>286</v>
      </c>
      <c r="R2526" s="48" t="s">
        <v>485</v>
      </c>
      <c r="S2526" s="48" t="s">
        <v>486</v>
      </c>
      <c r="T2526" s="48" t="s">
        <v>521</v>
      </c>
      <c r="U2526" s="48" t="s">
        <v>522</v>
      </c>
      <c r="V2526" s="52"/>
    </row>
    <row r="2527" spans="1:22" ht="15" thickBot="1">
      <c r="A2527" s="48" t="s">
        <v>3103</v>
      </c>
      <c r="B2527" s="48" t="s">
        <v>20</v>
      </c>
      <c r="C2527" s="48" t="s">
        <v>74</v>
      </c>
      <c r="D2527" s="49" t="s">
        <v>75</v>
      </c>
      <c r="E2527" s="53">
        <v>52658.87</v>
      </c>
      <c r="F2527" s="48" t="s">
        <v>76</v>
      </c>
      <c r="G2527" s="48" t="s">
        <v>3503</v>
      </c>
      <c r="H2527" s="48" t="s">
        <v>258</v>
      </c>
      <c r="I2527" s="48" t="s">
        <v>2345</v>
      </c>
      <c r="J2527" s="51"/>
      <c r="K2527" s="51"/>
      <c r="L2527" s="48" t="s">
        <v>80</v>
      </c>
      <c r="M2527" s="48" t="s">
        <v>81</v>
      </c>
      <c r="N2527" s="48" t="s">
        <v>249</v>
      </c>
      <c r="O2527" s="48" t="s">
        <v>250</v>
      </c>
      <c r="P2527" s="48" t="s">
        <v>285</v>
      </c>
      <c r="Q2527" s="48" t="s">
        <v>286</v>
      </c>
      <c r="R2527" s="48" t="s">
        <v>525</v>
      </c>
      <c r="S2527" s="48" t="s">
        <v>477</v>
      </c>
      <c r="T2527" s="48" t="s">
        <v>2682</v>
      </c>
      <c r="U2527" s="48" t="s">
        <v>2683</v>
      </c>
      <c r="V2527" s="52"/>
    </row>
    <row r="2528" spans="1:22" ht="15" thickBot="1">
      <c r="A2528" s="48" t="s">
        <v>3504</v>
      </c>
      <c r="B2528" s="48" t="s">
        <v>20</v>
      </c>
      <c r="C2528" s="48" t="s">
        <v>74</v>
      </c>
      <c r="D2528" s="49" t="s">
        <v>75</v>
      </c>
      <c r="E2528" s="53">
        <v>109941.88</v>
      </c>
      <c r="F2528" s="48" t="s">
        <v>76</v>
      </c>
      <c r="G2528" s="48" t="s">
        <v>2680</v>
      </c>
      <c r="H2528" s="48" t="s">
        <v>258</v>
      </c>
      <c r="I2528" s="48" t="s">
        <v>2681</v>
      </c>
      <c r="J2528" s="51"/>
      <c r="K2528" s="51"/>
      <c r="L2528" s="48" t="s">
        <v>80</v>
      </c>
      <c r="M2528" s="48" t="s">
        <v>81</v>
      </c>
      <c r="N2528" s="48" t="s">
        <v>249</v>
      </c>
      <c r="O2528" s="48" t="s">
        <v>250</v>
      </c>
      <c r="P2528" s="48" t="s">
        <v>285</v>
      </c>
      <c r="Q2528" s="48" t="s">
        <v>286</v>
      </c>
      <c r="R2528" s="48" t="s">
        <v>525</v>
      </c>
      <c r="S2528" s="48" t="s">
        <v>477</v>
      </c>
      <c r="T2528" s="48" t="s">
        <v>2682</v>
      </c>
      <c r="U2528" s="48" t="s">
        <v>2683</v>
      </c>
      <c r="V2528" s="52"/>
    </row>
    <row r="2529" spans="1:22" ht="15" thickBot="1">
      <c r="A2529" s="48" t="s">
        <v>3505</v>
      </c>
      <c r="B2529" s="48" t="s">
        <v>20</v>
      </c>
      <c r="C2529" s="48" t="s">
        <v>74</v>
      </c>
      <c r="D2529" s="49" t="s">
        <v>75</v>
      </c>
      <c r="E2529" s="53">
        <v>118395.37</v>
      </c>
      <c r="F2529" s="48" t="s">
        <v>76</v>
      </c>
      <c r="G2529" s="48" t="s">
        <v>524</v>
      </c>
      <c r="H2529" s="48" t="s">
        <v>258</v>
      </c>
      <c r="I2529" s="48" t="s">
        <v>1627</v>
      </c>
      <c r="J2529" s="51"/>
      <c r="K2529" s="51"/>
      <c r="L2529" s="48" t="s">
        <v>80</v>
      </c>
      <c r="M2529" s="48" t="s">
        <v>81</v>
      </c>
      <c r="N2529" s="48" t="s">
        <v>249</v>
      </c>
      <c r="O2529" s="48" t="s">
        <v>250</v>
      </c>
      <c r="P2529" s="48" t="s">
        <v>285</v>
      </c>
      <c r="Q2529" s="48" t="s">
        <v>286</v>
      </c>
      <c r="R2529" s="48" t="s">
        <v>525</v>
      </c>
      <c r="S2529" s="48" t="s">
        <v>477</v>
      </c>
      <c r="T2529" s="48" t="s">
        <v>526</v>
      </c>
      <c r="U2529" s="48" t="s">
        <v>527</v>
      </c>
      <c r="V2529" s="52"/>
    </row>
    <row r="2530" spans="1:22" ht="15" thickBot="1">
      <c r="A2530" s="48" t="s">
        <v>3506</v>
      </c>
      <c r="B2530" s="48" t="s">
        <v>20</v>
      </c>
      <c r="C2530" s="48" t="s">
        <v>74</v>
      </c>
      <c r="D2530" s="49" t="s">
        <v>75</v>
      </c>
      <c r="E2530" s="50">
        <v>0</v>
      </c>
      <c r="F2530" s="48" t="s">
        <v>76</v>
      </c>
      <c r="G2530" s="48" t="s">
        <v>529</v>
      </c>
      <c r="H2530" s="48" t="s">
        <v>301</v>
      </c>
      <c r="I2530" s="48" t="s">
        <v>530</v>
      </c>
      <c r="J2530" s="51"/>
      <c r="K2530" s="51"/>
      <c r="L2530" s="48" t="s">
        <v>80</v>
      </c>
      <c r="M2530" s="48" t="s">
        <v>81</v>
      </c>
      <c r="N2530" s="48" t="s">
        <v>249</v>
      </c>
      <c r="O2530" s="48" t="s">
        <v>250</v>
      </c>
      <c r="P2530" s="48" t="s">
        <v>285</v>
      </c>
      <c r="Q2530" s="48" t="s">
        <v>286</v>
      </c>
      <c r="R2530" s="48" t="s">
        <v>525</v>
      </c>
      <c r="S2530" s="48" t="s">
        <v>477</v>
      </c>
      <c r="T2530" s="48" t="s">
        <v>531</v>
      </c>
      <c r="U2530" s="48" t="s">
        <v>532</v>
      </c>
      <c r="V2530" s="52"/>
    </row>
    <row r="2531" spans="1:22" ht="15" thickBot="1">
      <c r="A2531" s="48" t="s">
        <v>3507</v>
      </c>
      <c r="B2531" s="48" t="s">
        <v>20</v>
      </c>
      <c r="C2531" s="48" t="s">
        <v>74</v>
      </c>
      <c r="D2531" s="49" t="s">
        <v>75</v>
      </c>
      <c r="E2531" s="50">
        <v>0</v>
      </c>
      <c r="F2531" s="48" t="s">
        <v>76</v>
      </c>
      <c r="G2531" s="48" t="s">
        <v>1630</v>
      </c>
      <c r="H2531" s="48" t="s">
        <v>78</v>
      </c>
      <c r="I2531" s="48" t="s">
        <v>130</v>
      </c>
      <c r="J2531" s="51"/>
      <c r="K2531" s="51"/>
      <c r="L2531" s="48" t="s">
        <v>80</v>
      </c>
      <c r="M2531" s="48" t="s">
        <v>81</v>
      </c>
      <c r="N2531" s="48" t="s">
        <v>249</v>
      </c>
      <c r="O2531" s="48" t="s">
        <v>250</v>
      </c>
      <c r="P2531" s="48" t="s">
        <v>285</v>
      </c>
      <c r="Q2531" s="48" t="s">
        <v>286</v>
      </c>
      <c r="R2531" s="48" t="s">
        <v>538</v>
      </c>
      <c r="S2531" s="48" t="s">
        <v>477</v>
      </c>
      <c r="T2531" s="48" t="s">
        <v>1631</v>
      </c>
      <c r="U2531" s="48" t="s">
        <v>477</v>
      </c>
      <c r="V2531" s="52"/>
    </row>
    <row r="2532" spans="1:22" ht="15" thickBot="1">
      <c r="A2532" s="48" t="s">
        <v>2190</v>
      </c>
      <c r="B2532" s="48" t="s">
        <v>20</v>
      </c>
      <c r="C2532" s="48" t="s">
        <v>74</v>
      </c>
      <c r="D2532" s="49" t="s">
        <v>75</v>
      </c>
      <c r="E2532" s="53">
        <v>123674.81</v>
      </c>
      <c r="F2532" s="48" t="s">
        <v>76</v>
      </c>
      <c r="G2532" s="48" t="s">
        <v>536</v>
      </c>
      <c r="H2532" s="48" t="s">
        <v>262</v>
      </c>
      <c r="I2532" s="48" t="s">
        <v>130</v>
      </c>
      <c r="J2532" s="51"/>
      <c r="K2532" s="51"/>
      <c r="L2532" s="48" t="s">
        <v>80</v>
      </c>
      <c r="M2532" s="48" t="s">
        <v>81</v>
      </c>
      <c r="N2532" s="48" t="s">
        <v>249</v>
      </c>
      <c r="O2532" s="48" t="s">
        <v>250</v>
      </c>
      <c r="P2532" s="48" t="s">
        <v>285</v>
      </c>
      <c r="Q2532" s="48" t="s">
        <v>286</v>
      </c>
      <c r="R2532" s="48" t="s">
        <v>538</v>
      </c>
      <c r="S2532" s="48" t="s">
        <v>477</v>
      </c>
      <c r="T2532" s="48" t="s">
        <v>539</v>
      </c>
      <c r="U2532" s="48" t="s">
        <v>540</v>
      </c>
      <c r="V2532" s="52"/>
    </row>
    <row r="2533" spans="1:22" ht="15" thickBot="1">
      <c r="A2533" s="48" t="s">
        <v>3508</v>
      </c>
      <c r="B2533" s="48" t="s">
        <v>20</v>
      </c>
      <c r="C2533" s="48" t="s">
        <v>74</v>
      </c>
      <c r="D2533" s="49" t="s">
        <v>75</v>
      </c>
      <c r="E2533" s="50">
        <v>0</v>
      </c>
      <c r="F2533" s="48" t="s">
        <v>76</v>
      </c>
      <c r="G2533" s="48" t="s">
        <v>536</v>
      </c>
      <c r="H2533" s="48" t="s">
        <v>258</v>
      </c>
      <c r="I2533" s="48" t="s">
        <v>3509</v>
      </c>
      <c r="J2533" s="51"/>
      <c r="K2533" s="51"/>
      <c r="L2533" s="48" t="s">
        <v>80</v>
      </c>
      <c r="M2533" s="48" t="s">
        <v>81</v>
      </c>
      <c r="N2533" s="48" t="s">
        <v>249</v>
      </c>
      <c r="O2533" s="48" t="s">
        <v>250</v>
      </c>
      <c r="P2533" s="48" t="s">
        <v>285</v>
      </c>
      <c r="Q2533" s="48" t="s">
        <v>286</v>
      </c>
      <c r="R2533" s="48" t="s">
        <v>538</v>
      </c>
      <c r="S2533" s="48" t="s">
        <v>477</v>
      </c>
      <c r="T2533" s="48" t="s">
        <v>539</v>
      </c>
      <c r="U2533" s="48" t="s">
        <v>540</v>
      </c>
      <c r="V2533" s="52"/>
    </row>
    <row r="2534" spans="1:22" ht="15" thickBot="1">
      <c r="A2534" s="48" t="s">
        <v>1652</v>
      </c>
      <c r="B2534" s="48" t="s">
        <v>20</v>
      </c>
      <c r="C2534" s="48" t="s">
        <v>74</v>
      </c>
      <c r="D2534" s="49" t="s">
        <v>75</v>
      </c>
      <c r="E2534" s="53">
        <v>20811.89</v>
      </c>
      <c r="F2534" s="48" t="s">
        <v>549</v>
      </c>
      <c r="G2534" s="48" t="s">
        <v>550</v>
      </c>
      <c r="H2534" s="48" t="s">
        <v>95</v>
      </c>
      <c r="I2534" s="48" t="s">
        <v>551</v>
      </c>
      <c r="J2534" s="51"/>
      <c r="K2534" s="51"/>
      <c r="L2534" s="48" t="s">
        <v>80</v>
      </c>
      <c r="M2534" s="48" t="s">
        <v>81</v>
      </c>
      <c r="N2534" s="48" t="s">
        <v>249</v>
      </c>
      <c r="O2534" s="48" t="s">
        <v>250</v>
      </c>
      <c r="P2534" s="48" t="s">
        <v>285</v>
      </c>
      <c r="Q2534" s="48" t="s">
        <v>286</v>
      </c>
      <c r="R2534" s="48" t="s">
        <v>552</v>
      </c>
      <c r="S2534" s="48" t="s">
        <v>553</v>
      </c>
      <c r="T2534" s="48" t="s">
        <v>554</v>
      </c>
      <c r="U2534" s="48" t="s">
        <v>553</v>
      </c>
      <c r="V2534" s="52"/>
    </row>
    <row r="2535" spans="1:22" ht="15" thickBot="1">
      <c r="A2535" s="48" t="s">
        <v>3510</v>
      </c>
      <c r="B2535" s="48" t="s">
        <v>20</v>
      </c>
      <c r="C2535" s="48" t="s">
        <v>74</v>
      </c>
      <c r="D2535" s="49" t="s">
        <v>75</v>
      </c>
      <c r="E2535" s="53">
        <v>25068.86</v>
      </c>
      <c r="F2535" s="48" t="s">
        <v>557</v>
      </c>
      <c r="G2535" s="48" t="s">
        <v>558</v>
      </c>
      <c r="H2535" s="48" t="s">
        <v>95</v>
      </c>
      <c r="I2535" s="48" t="s">
        <v>551</v>
      </c>
      <c r="J2535" s="51"/>
      <c r="K2535" s="51"/>
      <c r="L2535" s="48" t="s">
        <v>80</v>
      </c>
      <c r="M2535" s="48" t="s">
        <v>81</v>
      </c>
      <c r="N2535" s="48" t="s">
        <v>249</v>
      </c>
      <c r="O2535" s="48" t="s">
        <v>250</v>
      </c>
      <c r="P2535" s="48" t="s">
        <v>285</v>
      </c>
      <c r="Q2535" s="48" t="s">
        <v>286</v>
      </c>
      <c r="R2535" s="48" t="s">
        <v>552</v>
      </c>
      <c r="S2535" s="48" t="s">
        <v>553</v>
      </c>
      <c r="T2535" s="48" t="s">
        <v>554</v>
      </c>
      <c r="U2535" s="48" t="s">
        <v>553</v>
      </c>
      <c r="V2535" s="52"/>
    </row>
    <row r="2536" spans="1:22" ht="15" thickBot="1">
      <c r="A2536" s="48" t="s">
        <v>3511</v>
      </c>
      <c r="B2536" s="48" t="s">
        <v>20</v>
      </c>
      <c r="C2536" s="48" t="s">
        <v>74</v>
      </c>
      <c r="D2536" s="49" t="s">
        <v>75</v>
      </c>
      <c r="E2536" s="50">
        <v>0</v>
      </c>
      <c r="F2536" s="48" t="s">
        <v>568</v>
      </c>
      <c r="G2536" s="48" t="s">
        <v>569</v>
      </c>
      <c r="H2536" s="48" t="s">
        <v>95</v>
      </c>
      <c r="I2536" s="48" t="s">
        <v>551</v>
      </c>
      <c r="J2536" s="51"/>
      <c r="K2536" s="51"/>
      <c r="L2536" s="48" t="s">
        <v>80</v>
      </c>
      <c r="M2536" s="48" t="s">
        <v>81</v>
      </c>
      <c r="N2536" s="48" t="s">
        <v>249</v>
      </c>
      <c r="O2536" s="48" t="s">
        <v>250</v>
      </c>
      <c r="P2536" s="48" t="s">
        <v>285</v>
      </c>
      <c r="Q2536" s="48" t="s">
        <v>286</v>
      </c>
      <c r="R2536" s="48" t="s">
        <v>552</v>
      </c>
      <c r="S2536" s="48" t="s">
        <v>553</v>
      </c>
      <c r="T2536" s="48" t="s">
        <v>554</v>
      </c>
      <c r="U2536" s="48" t="s">
        <v>553</v>
      </c>
      <c r="V2536" s="52"/>
    </row>
    <row r="2537" spans="1:22" ht="15" thickBot="1">
      <c r="A2537" s="48" t="s">
        <v>3512</v>
      </c>
      <c r="B2537" s="48" t="s">
        <v>20</v>
      </c>
      <c r="C2537" s="48" t="s">
        <v>74</v>
      </c>
      <c r="D2537" s="49" t="s">
        <v>75</v>
      </c>
      <c r="E2537" s="50">
        <v>0</v>
      </c>
      <c r="F2537" s="48" t="s">
        <v>76</v>
      </c>
      <c r="G2537" s="48" t="s">
        <v>571</v>
      </c>
      <c r="H2537" s="48" t="s">
        <v>78</v>
      </c>
      <c r="I2537" s="48" t="s">
        <v>130</v>
      </c>
      <c r="J2537" s="51"/>
      <c r="K2537" s="51"/>
      <c r="L2537" s="48" t="s">
        <v>80</v>
      </c>
      <c r="M2537" s="48" t="s">
        <v>81</v>
      </c>
      <c r="N2537" s="48" t="s">
        <v>249</v>
      </c>
      <c r="O2537" s="48" t="s">
        <v>250</v>
      </c>
      <c r="P2537" s="48" t="s">
        <v>285</v>
      </c>
      <c r="Q2537" s="48" t="s">
        <v>286</v>
      </c>
      <c r="R2537" s="48" t="s">
        <v>572</v>
      </c>
      <c r="S2537" s="48" t="s">
        <v>573</v>
      </c>
      <c r="T2537" s="48" t="s">
        <v>574</v>
      </c>
      <c r="U2537" s="48" t="s">
        <v>575</v>
      </c>
      <c r="V2537" s="52"/>
    </row>
    <row r="2538" spans="1:22" ht="15" thickBot="1">
      <c r="A2538" s="48" t="s">
        <v>3513</v>
      </c>
      <c r="B2538" s="48" t="s">
        <v>20</v>
      </c>
      <c r="C2538" s="48" t="s">
        <v>74</v>
      </c>
      <c r="D2538" s="49" t="s">
        <v>75</v>
      </c>
      <c r="E2538" s="50">
        <v>0</v>
      </c>
      <c r="F2538" s="48" t="s">
        <v>76</v>
      </c>
      <c r="G2538" s="48" t="s">
        <v>577</v>
      </c>
      <c r="H2538" s="48" t="s">
        <v>258</v>
      </c>
      <c r="I2538" s="48" t="s">
        <v>3514</v>
      </c>
      <c r="J2538" s="51"/>
      <c r="K2538" s="51"/>
      <c r="L2538" s="48" t="s">
        <v>80</v>
      </c>
      <c r="M2538" s="48" t="s">
        <v>81</v>
      </c>
      <c r="N2538" s="48" t="s">
        <v>249</v>
      </c>
      <c r="O2538" s="48" t="s">
        <v>250</v>
      </c>
      <c r="P2538" s="48" t="s">
        <v>285</v>
      </c>
      <c r="Q2538" s="48" t="s">
        <v>286</v>
      </c>
      <c r="R2538" s="48" t="s">
        <v>572</v>
      </c>
      <c r="S2538" s="48" t="s">
        <v>573</v>
      </c>
      <c r="T2538" s="48" t="s">
        <v>578</v>
      </c>
      <c r="U2538" s="48" t="s">
        <v>579</v>
      </c>
      <c r="V2538" s="52"/>
    </row>
    <row r="2539" spans="1:22" ht="15" thickBot="1">
      <c r="A2539" s="48" t="s">
        <v>3515</v>
      </c>
      <c r="B2539" s="48" t="s">
        <v>20</v>
      </c>
      <c r="C2539" s="48" t="s">
        <v>74</v>
      </c>
      <c r="D2539" s="49" t="s">
        <v>75</v>
      </c>
      <c r="E2539" s="53">
        <v>144253.26</v>
      </c>
      <c r="F2539" s="48" t="s">
        <v>76</v>
      </c>
      <c r="G2539" s="48" t="s">
        <v>577</v>
      </c>
      <c r="H2539" s="48" t="s">
        <v>258</v>
      </c>
      <c r="I2539" s="48" t="s">
        <v>1658</v>
      </c>
      <c r="J2539" s="51"/>
      <c r="K2539" s="51"/>
      <c r="L2539" s="48" t="s">
        <v>80</v>
      </c>
      <c r="M2539" s="48" t="s">
        <v>81</v>
      </c>
      <c r="N2539" s="48" t="s">
        <v>249</v>
      </c>
      <c r="O2539" s="48" t="s">
        <v>250</v>
      </c>
      <c r="P2539" s="48" t="s">
        <v>285</v>
      </c>
      <c r="Q2539" s="48" t="s">
        <v>286</v>
      </c>
      <c r="R2539" s="48" t="s">
        <v>572</v>
      </c>
      <c r="S2539" s="48" t="s">
        <v>573</v>
      </c>
      <c r="T2539" s="48" t="s">
        <v>578</v>
      </c>
      <c r="U2539" s="48" t="s">
        <v>579</v>
      </c>
      <c r="V2539" s="52"/>
    </row>
    <row r="2540" spans="1:22" ht="15" thickBot="1">
      <c r="A2540" s="48" t="s">
        <v>3516</v>
      </c>
      <c r="B2540" s="48" t="s">
        <v>20</v>
      </c>
      <c r="C2540" s="48" t="s">
        <v>74</v>
      </c>
      <c r="D2540" s="49" t="s">
        <v>75</v>
      </c>
      <c r="E2540" s="53">
        <v>136425.29</v>
      </c>
      <c r="F2540" s="48" t="s">
        <v>76</v>
      </c>
      <c r="G2540" s="48" t="s">
        <v>583</v>
      </c>
      <c r="H2540" s="48" t="s">
        <v>258</v>
      </c>
      <c r="I2540" s="48" t="s">
        <v>581</v>
      </c>
      <c r="J2540" s="51"/>
      <c r="K2540" s="51"/>
      <c r="L2540" s="48" t="s">
        <v>80</v>
      </c>
      <c r="M2540" s="48" t="s">
        <v>81</v>
      </c>
      <c r="N2540" s="48" t="s">
        <v>249</v>
      </c>
      <c r="O2540" s="48" t="s">
        <v>250</v>
      </c>
      <c r="P2540" s="48" t="s">
        <v>285</v>
      </c>
      <c r="Q2540" s="48" t="s">
        <v>286</v>
      </c>
      <c r="R2540" s="48" t="s">
        <v>572</v>
      </c>
      <c r="S2540" s="48" t="s">
        <v>573</v>
      </c>
      <c r="T2540" s="48" t="s">
        <v>584</v>
      </c>
      <c r="U2540" s="48" t="s">
        <v>585</v>
      </c>
      <c r="V2540" s="52"/>
    </row>
    <row r="2541" spans="1:22" ht="15" thickBot="1">
      <c r="A2541" s="48" t="s">
        <v>3517</v>
      </c>
      <c r="B2541" s="48" t="s">
        <v>20</v>
      </c>
      <c r="C2541" s="48" t="s">
        <v>74</v>
      </c>
      <c r="D2541" s="49" t="s">
        <v>75</v>
      </c>
      <c r="E2541" s="50">
        <v>0</v>
      </c>
      <c r="F2541" s="48" t="s">
        <v>76</v>
      </c>
      <c r="G2541" s="48" t="s">
        <v>583</v>
      </c>
      <c r="H2541" s="48" t="s">
        <v>301</v>
      </c>
      <c r="I2541" s="48" t="s">
        <v>1056</v>
      </c>
      <c r="J2541" s="51"/>
      <c r="K2541" s="51"/>
      <c r="L2541" s="48" t="s">
        <v>80</v>
      </c>
      <c r="M2541" s="48" t="s">
        <v>81</v>
      </c>
      <c r="N2541" s="48" t="s">
        <v>249</v>
      </c>
      <c r="O2541" s="48" t="s">
        <v>250</v>
      </c>
      <c r="P2541" s="48" t="s">
        <v>285</v>
      </c>
      <c r="Q2541" s="48" t="s">
        <v>286</v>
      </c>
      <c r="R2541" s="48" t="s">
        <v>572</v>
      </c>
      <c r="S2541" s="48" t="s">
        <v>573</v>
      </c>
      <c r="T2541" s="48" t="s">
        <v>584</v>
      </c>
      <c r="U2541" s="48" t="s">
        <v>585</v>
      </c>
      <c r="V2541" s="52"/>
    </row>
    <row r="2542" spans="1:22" ht="15" thickBot="1">
      <c r="A2542" s="48" t="s">
        <v>3518</v>
      </c>
      <c r="B2542" s="48" t="s">
        <v>20</v>
      </c>
      <c r="C2542" s="48" t="s">
        <v>74</v>
      </c>
      <c r="D2542" s="49" t="s">
        <v>75</v>
      </c>
      <c r="E2542" s="50">
        <v>153363</v>
      </c>
      <c r="F2542" s="48" t="s">
        <v>76</v>
      </c>
      <c r="G2542" s="48" t="s">
        <v>583</v>
      </c>
      <c r="H2542" s="48" t="s">
        <v>258</v>
      </c>
      <c r="I2542" s="48" t="s">
        <v>520</v>
      </c>
      <c r="J2542" s="51"/>
      <c r="K2542" s="51"/>
      <c r="L2542" s="48" t="s">
        <v>80</v>
      </c>
      <c r="M2542" s="48" t="s">
        <v>81</v>
      </c>
      <c r="N2542" s="48" t="s">
        <v>249</v>
      </c>
      <c r="O2542" s="48" t="s">
        <v>250</v>
      </c>
      <c r="P2542" s="48" t="s">
        <v>285</v>
      </c>
      <c r="Q2542" s="48" t="s">
        <v>286</v>
      </c>
      <c r="R2542" s="48" t="s">
        <v>572</v>
      </c>
      <c r="S2542" s="48" t="s">
        <v>573</v>
      </c>
      <c r="T2542" s="48" t="s">
        <v>584</v>
      </c>
      <c r="U2542" s="48" t="s">
        <v>585</v>
      </c>
      <c r="V2542" s="52"/>
    </row>
    <row r="2543" spans="1:22" ht="15" thickBot="1">
      <c r="A2543" s="48" t="s">
        <v>3519</v>
      </c>
      <c r="B2543" s="48" t="s">
        <v>20</v>
      </c>
      <c r="C2543" s="48" t="s">
        <v>74</v>
      </c>
      <c r="D2543" s="49" t="s">
        <v>75</v>
      </c>
      <c r="E2543" s="53">
        <v>124389.13</v>
      </c>
      <c r="F2543" s="48" t="s">
        <v>76</v>
      </c>
      <c r="G2543" s="48" t="s">
        <v>583</v>
      </c>
      <c r="H2543" s="48" t="s">
        <v>258</v>
      </c>
      <c r="I2543" s="48" t="s">
        <v>520</v>
      </c>
      <c r="J2543" s="51"/>
      <c r="K2543" s="51"/>
      <c r="L2543" s="48" t="s">
        <v>80</v>
      </c>
      <c r="M2543" s="48" t="s">
        <v>81</v>
      </c>
      <c r="N2543" s="48" t="s">
        <v>249</v>
      </c>
      <c r="O2543" s="48" t="s">
        <v>250</v>
      </c>
      <c r="P2543" s="48" t="s">
        <v>285</v>
      </c>
      <c r="Q2543" s="48" t="s">
        <v>286</v>
      </c>
      <c r="R2543" s="48" t="s">
        <v>572</v>
      </c>
      <c r="S2543" s="48" t="s">
        <v>573</v>
      </c>
      <c r="T2543" s="48" t="s">
        <v>584</v>
      </c>
      <c r="U2543" s="48" t="s">
        <v>585</v>
      </c>
      <c r="V2543" s="52"/>
    </row>
    <row r="2544" spans="1:22" ht="15" thickBot="1">
      <c r="A2544" s="48" t="s">
        <v>3520</v>
      </c>
      <c r="B2544" s="48" t="s">
        <v>20</v>
      </c>
      <c r="C2544" s="48" t="s">
        <v>74</v>
      </c>
      <c r="D2544" s="49" t="s">
        <v>75</v>
      </c>
      <c r="E2544" s="53">
        <v>9702.17</v>
      </c>
      <c r="F2544" s="48" t="s">
        <v>76</v>
      </c>
      <c r="G2544" s="48" t="s">
        <v>583</v>
      </c>
      <c r="H2544" s="48" t="s">
        <v>447</v>
      </c>
      <c r="I2544" s="48" t="s">
        <v>130</v>
      </c>
      <c r="J2544" s="51"/>
      <c r="K2544" s="51"/>
      <c r="L2544" s="48" t="s">
        <v>80</v>
      </c>
      <c r="M2544" s="48" t="s">
        <v>81</v>
      </c>
      <c r="N2544" s="48" t="s">
        <v>249</v>
      </c>
      <c r="O2544" s="48" t="s">
        <v>250</v>
      </c>
      <c r="P2544" s="48" t="s">
        <v>285</v>
      </c>
      <c r="Q2544" s="48" t="s">
        <v>286</v>
      </c>
      <c r="R2544" s="48" t="s">
        <v>572</v>
      </c>
      <c r="S2544" s="48" t="s">
        <v>573</v>
      </c>
      <c r="T2544" s="48" t="s">
        <v>584</v>
      </c>
      <c r="U2544" s="48" t="s">
        <v>585</v>
      </c>
      <c r="V2544" s="52"/>
    </row>
    <row r="2545" spans="1:22" ht="15" thickBot="1">
      <c r="A2545" s="48" t="s">
        <v>3521</v>
      </c>
      <c r="B2545" s="48" t="s">
        <v>20</v>
      </c>
      <c r="C2545" s="48" t="s">
        <v>74</v>
      </c>
      <c r="D2545" s="49" t="s">
        <v>75</v>
      </c>
      <c r="E2545" s="53">
        <v>154352.71</v>
      </c>
      <c r="F2545" s="48" t="s">
        <v>76</v>
      </c>
      <c r="G2545" s="48" t="s">
        <v>583</v>
      </c>
      <c r="H2545" s="48" t="s">
        <v>258</v>
      </c>
      <c r="I2545" s="48" t="s">
        <v>2837</v>
      </c>
      <c r="J2545" s="51"/>
      <c r="K2545" s="51"/>
      <c r="L2545" s="48" t="s">
        <v>80</v>
      </c>
      <c r="M2545" s="48" t="s">
        <v>81</v>
      </c>
      <c r="N2545" s="48" t="s">
        <v>249</v>
      </c>
      <c r="O2545" s="48" t="s">
        <v>250</v>
      </c>
      <c r="P2545" s="48" t="s">
        <v>285</v>
      </c>
      <c r="Q2545" s="48" t="s">
        <v>286</v>
      </c>
      <c r="R2545" s="48" t="s">
        <v>572</v>
      </c>
      <c r="S2545" s="48" t="s">
        <v>573</v>
      </c>
      <c r="T2545" s="48" t="s">
        <v>584</v>
      </c>
      <c r="U2545" s="48" t="s">
        <v>585</v>
      </c>
      <c r="V2545" s="52"/>
    </row>
    <row r="2546" spans="1:22" ht="15" thickBot="1">
      <c r="A2546" s="48" t="s">
        <v>3520</v>
      </c>
      <c r="B2546" s="48" t="s">
        <v>20</v>
      </c>
      <c r="C2546" s="48" t="s">
        <v>74</v>
      </c>
      <c r="D2546" s="49" t="s">
        <v>75</v>
      </c>
      <c r="E2546" s="53">
        <v>154352.71</v>
      </c>
      <c r="F2546" s="48" t="s">
        <v>76</v>
      </c>
      <c r="G2546" s="48" t="s">
        <v>583</v>
      </c>
      <c r="H2546" s="48" t="s">
        <v>258</v>
      </c>
      <c r="I2546" s="48" t="s">
        <v>589</v>
      </c>
      <c r="J2546" s="51"/>
      <c r="K2546" s="51"/>
      <c r="L2546" s="48" t="s">
        <v>80</v>
      </c>
      <c r="M2546" s="48" t="s">
        <v>81</v>
      </c>
      <c r="N2546" s="48" t="s">
        <v>249</v>
      </c>
      <c r="O2546" s="48" t="s">
        <v>250</v>
      </c>
      <c r="P2546" s="48" t="s">
        <v>285</v>
      </c>
      <c r="Q2546" s="48" t="s">
        <v>286</v>
      </c>
      <c r="R2546" s="48" t="s">
        <v>572</v>
      </c>
      <c r="S2546" s="48" t="s">
        <v>573</v>
      </c>
      <c r="T2546" s="48" t="s">
        <v>584</v>
      </c>
      <c r="U2546" s="48" t="s">
        <v>585</v>
      </c>
      <c r="V2546" s="52"/>
    </row>
    <row r="2547" spans="1:22" ht="15" thickBot="1">
      <c r="A2547" s="48" t="s">
        <v>3522</v>
      </c>
      <c r="B2547" s="48" t="s">
        <v>20</v>
      </c>
      <c r="C2547" s="48" t="s">
        <v>74</v>
      </c>
      <c r="D2547" s="49" t="s">
        <v>75</v>
      </c>
      <c r="E2547" s="53">
        <v>64918.94</v>
      </c>
      <c r="F2547" s="48" t="s">
        <v>76</v>
      </c>
      <c r="G2547" s="48" t="s">
        <v>2702</v>
      </c>
      <c r="H2547" s="48" t="s">
        <v>95</v>
      </c>
      <c r="I2547" s="48" t="s">
        <v>603</v>
      </c>
      <c r="J2547" s="51"/>
      <c r="K2547" s="51"/>
      <c r="L2547" s="48" t="s">
        <v>80</v>
      </c>
      <c r="M2547" s="48" t="s">
        <v>81</v>
      </c>
      <c r="N2547" s="48" t="s">
        <v>249</v>
      </c>
      <c r="O2547" s="48" t="s">
        <v>250</v>
      </c>
      <c r="P2547" s="48" t="s">
        <v>285</v>
      </c>
      <c r="Q2547" s="48" t="s">
        <v>286</v>
      </c>
      <c r="R2547" s="48" t="s">
        <v>572</v>
      </c>
      <c r="S2547" s="48" t="s">
        <v>573</v>
      </c>
      <c r="T2547" s="48" t="s">
        <v>2703</v>
      </c>
      <c r="U2547" s="48" t="s">
        <v>2704</v>
      </c>
      <c r="V2547" s="52"/>
    </row>
    <row r="2548" spans="1:22" ht="15" thickBot="1">
      <c r="A2548" s="48" t="s">
        <v>2706</v>
      </c>
      <c r="B2548" s="48" t="s">
        <v>20</v>
      </c>
      <c r="C2548" s="48" t="s">
        <v>74</v>
      </c>
      <c r="D2548" s="49" t="s">
        <v>75</v>
      </c>
      <c r="E2548" s="53">
        <v>24738.81</v>
      </c>
      <c r="F2548" s="48" t="s">
        <v>2217</v>
      </c>
      <c r="G2548" s="48" t="s">
        <v>3523</v>
      </c>
      <c r="H2548" s="48" t="s">
        <v>95</v>
      </c>
      <c r="I2548" s="48" t="s">
        <v>130</v>
      </c>
      <c r="J2548" s="51"/>
      <c r="K2548" s="51"/>
      <c r="L2548" s="48" t="s">
        <v>80</v>
      </c>
      <c r="M2548" s="48" t="s">
        <v>81</v>
      </c>
      <c r="N2548" s="48" t="s">
        <v>249</v>
      </c>
      <c r="O2548" s="48" t="s">
        <v>250</v>
      </c>
      <c r="P2548" s="48" t="s">
        <v>285</v>
      </c>
      <c r="Q2548" s="48" t="s">
        <v>286</v>
      </c>
      <c r="R2548" s="48" t="s">
        <v>572</v>
      </c>
      <c r="S2548" s="48" t="s">
        <v>573</v>
      </c>
      <c r="T2548" s="48" t="s">
        <v>593</v>
      </c>
      <c r="U2548" s="48" t="s">
        <v>594</v>
      </c>
      <c r="V2548" s="52"/>
    </row>
    <row r="2549" spans="1:22" ht="15" thickBot="1">
      <c r="A2549" s="48" t="s">
        <v>3524</v>
      </c>
      <c r="B2549" s="48" t="s">
        <v>20</v>
      </c>
      <c r="C2549" s="48" t="s">
        <v>74</v>
      </c>
      <c r="D2549" s="49" t="s">
        <v>75</v>
      </c>
      <c r="E2549" s="53">
        <v>85179.28</v>
      </c>
      <c r="F2549" s="48" t="s">
        <v>596</v>
      </c>
      <c r="G2549" s="48" t="s">
        <v>597</v>
      </c>
      <c r="H2549" s="48" t="s">
        <v>95</v>
      </c>
      <c r="I2549" s="48" t="s">
        <v>598</v>
      </c>
      <c r="J2549" s="48" t="s">
        <v>604</v>
      </c>
      <c r="K2549" s="51"/>
      <c r="L2549" s="48" t="s">
        <v>80</v>
      </c>
      <c r="M2549" s="48" t="s">
        <v>81</v>
      </c>
      <c r="N2549" s="48" t="s">
        <v>249</v>
      </c>
      <c r="O2549" s="48" t="s">
        <v>250</v>
      </c>
      <c r="P2549" s="48" t="s">
        <v>285</v>
      </c>
      <c r="Q2549" s="48" t="s">
        <v>286</v>
      </c>
      <c r="R2549" s="48" t="s">
        <v>572</v>
      </c>
      <c r="S2549" s="48" t="s">
        <v>573</v>
      </c>
      <c r="T2549" s="48" t="s">
        <v>600</v>
      </c>
      <c r="U2549" s="48" t="s">
        <v>601</v>
      </c>
      <c r="V2549" s="52"/>
    </row>
    <row r="2550" spans="1:22" ht="15" thickBot="1">
      <c r="A2550" s="48" t="s">
        <v>3525</v>
      </c>
      <c r="B2550" s="48" t="s">
        <v>20</v>
      </c>
      <c r="C2550" s="48" t="s">
        <v>74</v>
      </c>
      <c r="D2550" s="49" t="s">
        <v>75</v>
      </c>
      <c r="E2550" s="53">
        <v>113446.77</v>
      </c>
      <c r="F2550" s="48" t="s">
        <v>606</v>
      </c>
      <c r="G2550" s="48" t="s">
        <v>607</v>
      </c>
      <c r="H2550" s="48" t="s">
        <v>113</v>
      </c>
      <c r="I2550" s="48" t="s">
        <v>608</v>
      </c>
      <c r="J2550" s="48" t="s">
        <v>609</v>
      </c>
      <c r="K2550" s="51"/>
      <c r="L2550" s="48" t="s">
        <v>80</v>
      </c>
      <c r="M2550" s="48" t="s">
        <v>81</v>
      </c>
      <c r="N2550" s="48" t="s">
        <v>249</v>
      </c>
      <c r="O2550" s="48" t="s">
        <v>250</v>
      </c>
      <c r="P2550" s="48" t="s">
        <v>285</v>
      </c>
      <c r="Q2550" s="48" t="s">
        <v>286</v>
      </c>
      <c r="R2550" s="48" t="s">
        <v>572</v>
      </c>
      <c r="S2550" s="48" t="s">
        <v>573</v>
      </c>
      <c r="T2550" s="48" t="s">
        <v>610</v>
      </c>
      <c r="U2550" s="48" t="s">
        <v>611</v>
      </c>
      <c r="V2550" s="52"/>
    </row>
    <row r="2551" spans="1:22" ht="15" thickBot="1">
      <c r="A2551" s="48" t="s">
        <v>3526</v>
      </c>
      <c r="B2551" s="48" t="s">
        <v>20</v>
      </c>
      <c r="C2551" s="48" t="s">
        <v>74</v>
      </c>
      <c r="D2551" s="49" t="s">
        <v>75</v>
      </c>
      <c r="E2551" s="50">
        <v>0</v>
      </c>
      <c r="F2551" s="48" t="s">
        <v>606</v>
      </c>
      <c r="G2551" s="48" t="s">
        <v>1666</v>
      </c>
      <c r="H2551" s="48" t="s">
        <v>150</v>
      </c>
      <c r="I2551" s="48" t="s">
        <v>105</v>
      </c>
      <c r="J2551" s="48" t="s">
        <v>1667</v>
      </c>
      <c r="K2551" s="51"/>
      <c r="L2551" s="48" t="s">
        <v>80</v>
      </c>
      <c r="M2551" s="48" t="s">
        <v>81</v>
      </c>
      <c r="N2551" s="48" t="s">
        <v>249</v>
      </c>
      <c r="O2551" s="48" t="s">
        <v>250</v>
      </c>
      <c r="P2551" s="48" t="s">
        <v>285</v>
      </c>
      <c r="Q2551" s="48" t="s">
        <v>286</v>
      </c>
      <c r="R2551" s="48" t="s">
        <v>572</v>
      </c>
      <c r="S2551" s="48" t="s">
        <v>573</v>
      </c>
      <c r="T2551" s="48" t="s">
        <v>610</v>
      </c>
      <c r="U2551" s="48" t="s">
        <v>611</v>
      </c>
      <c r="V2551" s="52"/>
    </row>
    <row r="2552" spans="1:22" ht="15" thickBot="1">
      <c r="A2552" s="48" t="s">
        <v>3527</v>
      </c>
      <c r="B2552" s="48" t="s">
        <v>20</v>
      </c>
      <c r="C2552" s="48" t="s">
        <v>74</v>
      </c>
      <c r="D2552" s="49" t="s">
        <v>75</v>
      </c>
      <c r="E2552" s="50">
        <v>122894</v>
      </c>
      <c r="F2552" s="48" t="s">
        <v>606</v>
      </c>
      <c r="G2552" s="48" t="s">
        <v>613</v>
      </c>
      <c r="H2552" s="48" t="s">
        <v>839</v>
      </c>
      <c r="I2552" s="48" t="s">
        <v>603</v>
      </c>
      <c r="J2552" s="48" t="s">
        <v>614</v>
      </c>
      <c r="K2552" s="51"/>
      <c r="L2552" s="48" t="s">
        <v>80</v>
      </c>
      <c r="M2552" s="48" t="s">
        <v>81</v>
      </c>
      <c r="N2552" s="48" t="s">
        <v>249</v>
      </c>
      <c r="O2552" s="48" t="s">
        <v>250</v>
      </c>
      <c r="P2552" s="48" t="s">
        <v>285</v>
      </c>
      <c r="Q2552" s="48" t="s">
        <v>286</v>
      </c>
      <c r="R2552" s="48" t="s">
        <v>572</v>
      </c>
      <c r="S2552" s="48" t="s">
        <v>573</v>
      </c>
      <c r="T2552" s="48" t="s">
        <v>610</v>
      </c>
      <c r="U2552" s="48" t="s">
        <v>611</v>
      </c>
      <c r="V2552" s="52"/>
    </row>
    <row r="2553" spans="1:22" ht="15" thickBot="1">
      <c r="A2553" s="48" t="s">
        <v>3528</v>
      </c>
      <c r="B2553" s="48" t="s">
        <v>20</v>
      </c>
      <c r="C2553" s="48" t="s">
        <v>74</v>
      </c>
      <c r="D2553" s="49" t="s">
        <v>75</v>
      </c>
      <c r="E2553" s="50">
        <v>0</v>
      </c>
      <c r="F2553" s="48" t="s">
        <v>76</v>
      </c>
      <c r="G2553" s="48" t="s">
        <v>616</v>
      </c>
      <c r="H2553" s="48" t="s">
        <v>301</v>
      </c>
      <c r="I2553" s="48" t="s">
        <v>2227</v>
      </c>
      <c r="J2553" s="51"/>
      <c r="K2553" s="51"/>
      <c r="L2553" s="48" t="s">
        <v>80</v>
      </c>
      <c r="M2553" s="48" t="s">
        <v>81</v>
      </c>
      <c r="N2553" s="48" t="s">
        <v>249</v>
      </c>
      <c r="O2553" s="48" t="s">
        <v>250</v>
      </c>
      <c r="P2553" s="48" t="s">
        <v>285</v>
      </c>
      <c r="Q2553" s="48" t="s">
        <v>286</v>
      </c>
      <c r="R2553" s="48" t="s">
        <v>618</v>
      </c>
      <c r="S2553" s="48" t="s">
        <v>619</v>
      </c>
      <c r="T2553" s="48" t="s">
        <v>620</v>
      </c>
      <c r="U2553" s="48" t="s">
        <v>621</v>
      </c>
      <c r="V2553" s="52"/>
    </row>
    <row r="2554" spans="1:22" ht="15" thickBot="1">
      <c r="A2554" s="48" t="s">
        <v>3529</v>
      </c>
      <c r="B2554" s="48" t="s">
        <v>20</v>
      </c>
      <c r="C2554" s="48" t="s">
        <v>74</v>
      </c>
      <c r="D2554" s="49" t="s">
        <v>75</v>
      </c>
      <c r="E2554" s="53">
        <v>126684.44</v>
      </c>
      <c r="F2554" s="48" t="s">
        <v>76</v>
      </c>
      <c r="G2554" s="48" t="s">
        <v>616</v>
      </c>
      <c r="H2554" s="48" t="s">
        <v>258</v>
      </c>
      <c r="I2554" s="48" t="s">
        <v>617</v>
      </c>
      <c r="J2554" s="51"/>
      <c r="K2554" s="51"/>
      <c r="L2554" s="48" t="s">
        <v>80</v>
      </c>
      <c r="M2554" s="48" t="s">
        <v>81</v>
      </c>
      <c r="N2554" s="48" t="s">
        <v>249</v>
      </c>
      <c r="O2554" s="48" t="s">
        <v>250</v>
      </c>
      <c r="P2554" s="48" t="s">
        <v>285</v>
      </c>
      <c r="Q2554" s="48" t="s">
        <v>286</v>
      </c>
      <c r="R2554" s="48" t="s">
        <v>618</v>
      </c>
      <c r="S2554" s="48" t="s">
        <v>619</v>
      </c>
      <c r="T2554" s="48" t="s">
        <v>620</v>
      </c>
      <c r="U2554" s="48" t="s">
        <v>621</v>
      </c>
      <c r="V2554" s="52"/>
    </row>
    <row r="2555" spans="1:22" ht="15" thickBot="1">
      <c r="A2555" s="48" t="s">
        <v>3530</v>
      </c>
      <c r="B2555" s="48" t="s">
        <v>20</v>
      </c>
      <c r="C2555" s="48" t="s">
        <v>74</v>
      </c>
      <c r="D2555" s="49" t="s">
        <v>75</v>
      </c>
      <c r="E2555" s="53">
        <v>145973.12</v>
      </c>
      <c r="F2555" s="48" t="s">
        <v>76</v>
      </c>
      <c r="G2555" s="48" t="s">
        <v>624</v>
      </c>
      <c r="H2555" s="48" t="s">
        <v>258</v>
      </c>
      <c r="I2555" s="48" t="s">
        <v>625</v>
      </c>
      <c r="J2555" s="51"/>
      <c r="K2555" s="51"/>
      <c r="L2555" s="48" t="s">
        <v>80</v>
      </c>
      <c r="M2555" s="48" t="s">
        <v>81</v>
      </c>
      <c r="N2555" s="48" t="s">
        <v>249</v>
      </c>
      <c r="O2555" s="48" t="s">
        <v>250</v>
      </c>
      <c r="P2555" s="48" t="s">
        <v>285</v>
      </c>
      <c r="Q2555" s="48" t="s">
        <v>286</v>
      </c>
      <c r="R2555" s="48" t="s">
        <v>618</v>
      </c>
      <c r="S2555" s="48" t="s">
        <v>619</v>
      </c>
      <c r="T2555" s="48" t="s">
        <v>626</v>
      </c>
      <c r="U2555" s="48" t="s">
        <v>619</v>
      </c>
      <c r="V2555" s="52"/>
    </row>
    <row r="2556" spans="1:22" ht="15" thickBot="1">
      <c r="A2556" s="48" t="s">
        <v>3531</v>
      </c>
      <c r="B2556" s="48" t="s">
        <v>20</v>
      </c>
      <c r="C2556" s="48" t="s">
        <v>74</v>
      </c>
      <c r="D2556" s="49" t="s">
        <v>75</v>
      </c>
      <c r="E2556" s="53">
        <v>133097.85</v>
      </c>
      <c r="F2556" s="48" t="s">
        <v>76</v>
      </c>
      <c r="G2556" s="48" t="s">
        <v>624</v>
      </c>
      <c r="H2556" s="48" t="s">
        <v>258</v>
      </c>
      <c r="I2556" s="48" t="s">
        <v>625</v>
      </c>
      <c r="J2556" s="51"/>
      <c r="K2556" s="51"/>
      <c r="L2556" s="48" t="s">
        <v>80</v>
      </c>
      <c r="M2556" s="48" t="s">
        <v>81</v>
      </c>
      <c r="N2556" s="48" t="s">
        <v>249</v>
      </c>
      <c r="O2556" s="48" t="s">
        <v>250</v>
      </c>
      <c r="P2556" s="48" t="s">
        <v>285</v>
      </c>
      <c r="Q2556" s="48" t="s">
        <v>286</v>
      </c>
      <c r="R2556" s="48" t="s">
        <v>618</v>
      </c>
      <c r="S2556" s="48" t="s">
        <v>619</v>
      </c>
      <c r="T2556" s="48" t="s">
        <v>626</v>
      </c>
      <c r="U2556" s="48" t="s">
        <v>619</v>
      </c>
      <c r="V2556" s="52"/>
    </row>
    <row r="2557" spans="1:22" ht="15" thickBot="1">
      <c r="A2557" s="48" t="s">
        <v>3532</v>
      </c>
      <c r="B2557" s="48" t="s">
        <v>20</v>
      </c>
      <c r="C2557" s="48" t="s">
        <v>74</v>
      </c>
      <c r="D2557" s="49" t="s">
        <v>75</v>
      </c>
      <c r="E2557" s="50">
        <v>153363</v>
      </c>
      <c r="F2557" s="48" t="s">
        <v>76</v>
      </c>
      <c r="G2557" s="48" t="s">
        <v>624</v>
      </c>
      <c r="H2557" s="48" t="s">
        <v>258</v>
      </c>
      <c r="I2557" s="48" t="s">
        <v>625</v>
      </c>
      <c r="J2557" s="51"/>
      <c r="K2557" s="51"/>
      <c r="L2557" s="48" t="s">
        <v>80</v>
      </c>
      <c r="M2557" s="48" t="s">
        <v>81</v>
      </c>
      <c r="N2557" s="48" t="s">
        <v>249</v>
      </c>
      <c r="O2557" s="48" t="s">
        <v>250</v>
      </c>
      <c r="P2557" s="48" t="s">
        <v>285</v>
      </c>
      <c r="Q2557" s="48" t="s">
        <v>286</v>
      </c>
      <c r="R2557" s="48" t="s">
        <v>618</v>
      </c>
      <c r="S2557" s="48" t="s">
        <v>619</v>
      </c>
      <c r="T2557" s="48" t="s">
        <v>626</v>
      </c>
      <c r="U2557" s="48" t="s">
        <v>619</v>
      </c>
      <c r="V2557" s="52"/>
    </row>
    <row r="2558" spans="1:22" ht="15" thickBot="1">
      <c r="A2558" s="48" t="s">
        <v>3533</v>
      </c>
      <c r="B2558" s="48" t="s">
        <v>20</v>
      </c>
      <c r="C2558" s="48" t="s">
        <v>74</v>
      </c>
      <c r="D2558" s="49" t="s">
        <v>75</v>
      </c>
      <c r="E2558" s="53">
        <v>125189.69</v>
      </c>
      <c r="F2558" s="48" t="s">
        <v>76</v>
      </c>
      <c r="G2558" s="48" t="s">
        <v>624</v>
      </c>
      <c r="H2558" s="48" t="s">
        <v>258</v>
      </c>
      <c r="I2558" s="48" t="s">
        <v>625</v>
      </c>
      <c r="J2558" s="51"/>
      <c r="K2558" s="51"/>
      <c r="L2558" s="48" t="s">
        <v>80</v>
      </c>
      <c r="M2558" s="48" t="s">
        <v>81</v>
      </c>
      <c r="N2558" s="48" t="s">
        <v>249</v>
      </c>
      <c r="O2558" s="48" t="s">
        <v>250</v>
      </c>
      <c r="P2558" s="48" t="s">
        <v>285</v>
      </c>
      <c r="Q2558" s="48" t="s">
        <v>286</v>
      </c>
      <c r="R2558" s="48" t="s">
        <v>618</v>
      </c>
      <c r="S2558" s="48" t="s">
        <v>619</v>
      </c>
      <c r="T2558" s="48" t="s">
        <v>626</v>
      </c>
      <c r="U2558" s="48" t="s">
        <v>619</v>
      </c>
      <c r="V2558" s="52"/>
    </row>
    <row r="2559" spans="1:22" ht="15" thickBot="1">
      <c r="A2559" s="48" t="s">
        <v>3534</v>
      </c>
      <c r="B2559" s="48" t="s">
        <v>20</v>
      </c>
      <c r="C2559" s="48" t="s">
        <v>74</v>
      </c>
      <c r="D2559" s="49" t="s">
        <v>75</v>
      </c>
      <c r="E2559" s="53">
        <v>154352.71</v>
      </c>
      <c r="F2559" s="48" t="s">
        <v>76</v>
      </c>
      <c r="G2559" s="48" t="s">
        <v>624</v>
      </c>
      <c r="H2559" s="48" t="s">
        <v>258</v>
      </c>
      <c r="I2559" s="48" t="s">
        <v>625</v>
      </c>
      <c r="J2559" s="51"/>
      <c r="K2559" s="51"/>
      <c r="L2559" s="48" t="s">
        <v>80</v>
      </c>
      <c r="M2559" s="48" t="s">
        <v>81</v>
      </c>
      <c r="N2559" s="48" t="s">
        <v>249</v>
      </c>
      <c r="O2559" s="48" t="s">
        <v>250</v>
      </c>
      <c r="P2559" s="48" t="s">
        <v>285</v>
      </c>
      <c r="Q2559" s="48" t="s">
        <v>286</v>
      </c>
      <c r="R2559" s="48" t="s">
        <v>618</v>
      </c>
      <c r="S2559" s="48" t="s">
        <v>619</v>
      </c>
      <c r="T2559" s="48" t="s">
        <v>626</v>
      </c>
      <c r="U2559" s="48" t="s">
        <v>619</v>
      </c>
      <c r="V2559" s="52"/>
    </row>
    <row r="2560" spans="1:22" ht="15" thickBot="1">
      <c r="A2560" s="48" t="s">
        <v>3535</v>
      </c>
      <c r="B2560" s="48" t="s">
        <v>20</v>
      </c>
      <c r="C2560" s="48" t="s">
        <v>74</v>
      </c>
      <c r="D2560" s="49" t="s">
        <v>75</v>
      </c>
      <c r="E2560" s="50">
        <v>0</v>
      </c>
      <c r="F2560" s="48" t="s">
        <v>76</v>
      </c>
      <c r="G2560" s="48" t="s">
        <v>624</v>
      </c>
      <c r="H2560" s="48" t="s">
        <v>258</v>
      </c>
      <c r="I2560" s="48" t="s">
        <v>692</v>
      </c>
      <c r="J2560" s="51"/>
      <c r="K2560" s="51"/>
      <c r="L2560" s="48" t="s">
        <v>80</v>
      </c>
      <c r="M2560" s="48" t="s">
        <v>81</v>
      </c>
      <c r="N2560" s="48" t="s">
        <v>249</v>
      </c>
      <c r="O2560" s="48" t="s">
        <v>250</v>
      </c>
      <c r="P2560" s="48" t="s">
        <v>285</v>
      </c>
      <c r="Q2560" s="48" t="s">
        <v>286</v>
      </c>
      <c r="R2560" s="48" t="s">
        <v>618</v>
      </c>
      <c r="S2560" s="48" t="s">
        <v>619</v>
      </c>
      <c r="T2560" s="48" t="s">
        <v>626</v>
      </c>
      <c r="U2560" s="48" t="s">
        <v>619</v>
      </c>
      <c r="V2560" s="52"/>
    </row>
    <row r="2561" spans="1:22" ht="15" thickBot="1">
      <c r="A2561" s="48" t="s">
        <v>3536</v>
      </c>
      <c r="B2561" s="48" t="s">
        <v>20</v>
      </c>
      <c r="C2561" s="48" t="s">
        <v>74</v>
      </c>
      <c r="D2561" s="49" t="s">
        <v>75</v>
      </c>
      <c r="E2561" s="53">
        <v>165155.19</v>
      </c>
      <c r="F2561" s="48" t="s">
        <v>76</v>
      </c>
      <c r="G2561" s="48" t="s">
        <v>631</v>
      </c>
      <c r="H2561" s="48" t="s">
        <v>258</v>
      </c>
      <c r="I2561" s="48" t="s">
        <v>638</v>
      </c>
      <c r="J2561" s="51"/>
      <c r="K2561" s="51"/>
      <c r="L2561" s="48" t="s">
        <v>80</v>
      </c>
      <c r="M2561" s="48" t="s">
        <v>81</v>
      </c>
      <c r="N2561" s="48" t="s">
        <v>249</v>
      </c>
      <c r="O2561" s="48" t="s">
        <v>250</v>
      </c>
      <c r="P2561" s="48" t="s">
        <v>285</v>
      </c>
      <c r="Q2561" s="48" t="s">
        <v>286</v>
      </c>
      <c r="R2561" s="48" t="s">
        <v>633</v>
      </c>
      <c r="S2561" s="48" t="s">
        <v>634</v>
      </c>
      <c r="T2561" s="48" t="s">
        <v>635</v>
      </c>
      <c r="U2561" s="48" t="s">
        <v>636</v>
      </c>
      <c r="V2561" s="52"/>
    </row>
    <row r="2562" spans="1:22" ht="15" thickBot="1">
      <c r="A2562" s="48" t="s">
        <v>3537</v>
      </c>
      <c r="B2562" s="48" t="s">
        <v>20</v>
      </c>
      <c r="C2562" s="48" t="s">
        <v>74</v>
      </c>
      <c r="D2562" s="49" t="s">
        <v>75</v>
      </c>
      <c r="E2562" s="50">
        <v>0</v>
      </c>
      <c r="F2562" s="48" t="s">
        <v>76</v>
      </c>
      <c r="G2562" s="48" t="s">
        <v>1696</v>
      </c>
      <c r="H2562" s="48" t="s">
        <v>258</v>
      </c>
      <c r="I2562" s="48" t="s">
        <v>1697</v>
      </c>
      <c r="J2562" s="51"/>
      <c r="K2562" s="51"/>
      <c r="L2562" s="48" t="s">
        <v>80</v>
      </c>
      <c r="M2562" s="48" t="s">
        <v>81</v>
      </c>
      <c r="N2562" s="48" t="s">
        <v>249</v>
      </c>
      <c r="O2562" s="48" t="s">
        <v>250</v>
      </c>
      <c r="P2562" s="48" t="s">
        <v>285</v>
      </c>
      <c r="Q2562" s="48" t="s">
        <v>286</v>
      </c>
      <c r="R2562" s="48" t="s">
        <v>633</v>
      </c>
      <c r="S2562" s="48" t="s">
        <v>634</v>
      </c>
      <c r="T2562" s="48" t="s">
        <v>1698</v>
      </c>
      <c r="U2562" s="48" t="s">
        <v>1699</v>
      </c>
      <c r="V2562" s="52"/>
    </row>
    <row r="2563" spans="1:22" ht="15" thickBot="1">
      <c r="A2563" s="48" t="s">
        <v>3538</v>
      </c>
      <c r="B2563" s="48" t="s">
        <v>20</v>
      </c>
      <c r="C2563" s="48" t="s">
        <v>74</v>
      </c>
      <c r="D2563" s="49" t="s">
        <v>75</v>
      </c>
      <c r="E2563" s="53">
        <v>68517.17</v>
      </c>
      <c r="F2563" s="48" t="s">
        <v>76</v>
      </c>
      <c r="G2563" s="48" t="s">
        <v>1696</v>
      </c>
      <c r="H2563" s="48" t="s">
        <v>258</v>
      </c>
      <c r="I2563" s="48" t="s">
        <v>1697</v>
      </c>
      <c r="J2563" s="51"/>
      <c r="K2563" s="51"/>
      <c r="L2563" s="48" t="s">
        <v>80</v>
      </c>
      <c r="M2563" s="48" t="s">
        <v>81</v>
      </c>
      <c r="N2563" s="48" t="s">
        <v>249</v>
      </c>
      <c r="O2563" s="48" t="s">
        <v>250</v>
      </c>
      <c r="P2563" s="48" t="s">
        <v>285</v>
      </c>
      <c r="Q2563" s="48" t="s">
        <v>286</v>
      </c>
      <c r="R2563" s="48" t="s">
        <v>633</v>
      </c>
      <c r="S2563" s="48" t="s">
        <v>634</v>
      </c>
      <c r="T2563" s="48" t="s">
        <v>1698</v>
      </c>
      <c r="U2563" s="48" t="s">
        <v>1699</v>
      </c>
      <c r="V2563" s="52"/>
    </row>
    <row r="2564" spans="1:22" ht="15" thickBot="1">
      <c r="A2564" s="48" t="s">
        <v>3539</v>
      </c>
      <c r="B2564" s="48" t="s">
        <v>20</v>
      </c>
      <c r="C2564" s="48" t="s">
        <v>74</v>
      </c>
      <c r="D2564" s="49" t="s">
        <v>75</v>
      </c>
      <c r="E2564" s="53">
        <v>146915.12</v>
      </c>
      <c r="F2564" s="48" t="s">
        <v>76</v>
      </c>
      <c r="G2564" s="48" t="s">
        <v>670</v>
      </c>
      <c r="H2564" s="48" t="s">
        <v>258</v>
      </c>
      <c r="I2564" s="48" t="s">
        <v>676</v>
      </c>
      <c r="J2564" s="51"/>
      <c r="K2564" s="51"/>
      <c r="L2564" s="48" t="s">
        <v>80</v>
      </c>
      <c r="M2564" s="48" t="s">
        <v>81</v>
      </c>
      <c r="N2564" s="48" t="s">
        <v>249</v>
      </c>
      <c r="O2564" s="48" t="s">
        <v>250</v>
      </c>
      <c r="P2564" s="48" t="s">
        <v>285</v>
      </c>
      <c r="Q2564" s="48" t="s">
        <v>286</v>
      </c>
      <c r="R2564" s="48" t="s">
        <v>660</v>
      </c>
      <c r="S2564" s="48" t="s">
        <v>661</v>
      </c>
      <c r="T2564" s="48" t="s">
        <v>672</v>
      </c>
      <c r="U2564" s="48" t="s">
        <v>673</v>
      </c>
      <c r="V2564" s="52"/>
    </row>
    <row r="2565" spans="1:22" ht="15" thickBot="1">
      <c r="A2565" s="48" t="s">
        <v>3540</v>
      </c>
      <c r="B2565" s="48" t="s">
        <v>20</v>
      </c>
      <c r="C2565" s="48" t="s">
        <v>74</v>
      </c>
      <c r="D2565" s="49" t="s">
        <v>75</v>
      </c>
      <c r="E2565" s="53">
        <v>100242.94</v>
      </c>
      <c r="F2565" s="48" t="s">
        <v>76</v>
      </c>
      <c r="G2565" s="48" t="s">
        <v>675</v>
      </c>
      <c r="H2565" s="48" t="s">
        <v>258</v>
      </c>
      <c r="I2565" s="48" t="s">
        <v>3541</v>
      </c>
      <c r="J2565" s="51"/>
      <c r="K2565" s="51"/>
      <c r="L2565" s="48" t="s">
        <v>80</v>
      </c>
      <c r="M2565" s="48" t="s">
        <v>81</v>
      </c>
      <c r="N2565" s="48" t="s">
        <v>249</v>
      </c>
      <c r="O2565" s="48" t="s">
        <v>250</v>
      </c>
      <c r="P2565" s="48" t="s">
        <v>285</v>
      </c>
      <c r="Q2565" s="48" t="s">
        <v>286</v>
      </c>
      <c r="R2565" s="48" t="s">
        <v>660</v>
      </c>
      <c r="S2565" s="48" t="s">
        <v>661</v>
      </c>
      <c r="T2565" s="48" t="s">
        <v>672</v>
      </c>
      <c r="U2565" s="48" t="s">
        <v>673</v>
      </c>
      <c r="V2565" s="52"/>
    </row>
    <row r="2566" spans="1:22" ht="15" thickBot="1">
      <c r="A2566" s="48" t="s">
        <v>3542</v>
      </c>
      <c r="B2566" s="48" t="s">
        <v>20</v>
      </c>
      <c r="C2566" s="48" t="s">
        <v>74</v>
      </c>
      <c r="D2566" s="49" t="s">
        <v>75</v>
      </c>
      <c r="E2566" s="53">
        <v>13230.23</v>
      </c>
      <c r="F2566" s="48" t="s">
        <v>76</v>
      </c>
      <c r="G2566" s="48" t="s">
        <v>679</v>
      </c>
      <c r="H2566" s="48" t="s">
        <v>447</v>
      </c>
      <c r="I2566" s="48" t="s">
        <v>130</v>
      </c>
      <c r="J2566" s="51"/>
      <c r="K2566" s="51"/>
      <c r="L2566" s="48" t="s">
        <v>80</v>
      </c>
      <c r="M2566" s="48" t="s">
        <v>81</v>
      </c>
      <c r="N2566" s="48" t="s">
        <v>249</v>
      </c>
      <c r="O2566" s="48" t="s">
        <v>250</v>
      </c>
      <c r="P2566" s="48" t="s">
        <v>285</v>
      </c>
      <c r="Q2566" s="48" t="s">
        <v>286</v>
      </c>
      <c r="R2566" s="48" t="s">
        <v>660</v>
      </c>
      <c r="S2566" s="48" t="s">
        <v>661</v>
      </c>
      <c r="T2566" s="48" t="s">
        <v>681</v>
      </c>
      <c r="U2566" s="48" t="s">
        <v>682</v>
      </c>
      <c r="V2566" s="52"/>
    </row>
    <row r="2567" spans="1:22" ht="15" thickBot="1">
      <c r="A2567" s="48" t="s">
        <v>3543</v>
      </c>
      <c r="B2567" s="48" t="s">
        <v>20</v>
      </c>
      <c r="C2567" s="48" t="s">
        <v>74</v>
      </c>
      <c r="D2567" s="49" t="s">
        <v>75</v>
      </c>
      <c r="E2567" s="53">
        <v>116251.08</v>
      </c>
      <c r="F2567" s="48" t="s">
        <v>76</v>
      </c>
      <c r="G2567" s="48" t="s">
        <v>685</v>
      </c>
      <c r="H2567" s="48" t="s">
        <v>258</v>
      </c>
      <c r="I2567" s="48" t="s">
        <v>686</v>
      </c>
      <c r="J2567" s="51"/>
      <c r="K2567" s="51"/>
      <c r="L2567" s="48" t="s">
        <v>80</v>
      </c>
      <c r="M2567" s="48" t="s">
        <v>81</v>
      </c>
      <c r="N2567" s="48" t="s">
        <v>249</v>
      </c>
      <c r="O2567" s="48" t="s">
        <v>250</v>
      </c>
      <c r="P2567" s="48" t="s">
        <v>285</v>
      </c>
      <c r="Q2567" s="48" t="s">
        <v>286</v>
      </c>
      <c r="R2567" s="48" t="s">
        <v>687</v>
      </c>
      <c r="S2567" s="48" t="s">
        <v>688</v>
      </c>
      <c r="T2567" s="48" t="s">
        <v>689</v>
      </c>
      <c r="U2567" s="48" t="s">
        <v>690</v>
      </c>
      <c r="V2567" s="52"/>
    </row>
    <row r="2568" spans="1:22" ht="15" thickBot="1">
      <c r="A2568" s="48" t="s">
        <v>3144</v>
      </c>
      <c r="B2568" s="48" t="s">
        <v>20</v>
      </c>
      <c r="C2568" s="48" t="s">
        <v>74</v>
      </c>
      <c r="D2568" s="49" t="s">
        <v>75</v>
      </c>
      <c r="E2568" s="53">
        <v>165155.19</v>
      </c>
      <c r="F2568" s="48" t="s">
        <v>76</v>
      </c>
      <c r="G2568" s="48" t="s">
        <v>685</v>
      </c>
      <c r="H2568" s="48" t="s">
        <v>258</v>
      </c>
      <c r="I2568" s="48" t="s">
        <v>686</v>
      </c>
      <c r="J2568" s="51"/>
      <c r="K2568" s="51"/>
      <c r="L2568" s="48" t="s">
        <v>80</v>
      </c>
      <c r="M2568" s="48" t="s">
        <v>81</v>
      </c>
      <c r="N2568" s="48" t="s">
        <v>249</v>
      </c>
      <c r="O2568" s="48" t="s">
        <v>250</v>
      </c>
      <c r="P2568" s="48" t="s">
        <v>285</v>
      </c>
      <c r="Q2568" s="48" t="s">
        <v>286</v>
      </c>
      <c r="R2568" s="48" t="s">
        <v>687</v>
      </c>
      <c r="S2568" s="48" t="s">
        <v>688</v>
      </c>
      <c r="T2568" s="48" t="s">
        <v>689</v>
      </c>
      <c r="U2568" s="48" t="s">
        <v>690</v>
      </c>
      <c r="V2568" s="52"/>
    </row>
    <row r="2569" spans="1:22" ht="15" thickBot="1">
      <c r="A2569" s="48" t="s">
        <v>3544</v>
      </c>
      <c r="B2569" s="48" t="s">
        <v>20</v>
      </c>
      <c r="C2569" s="48" t="s">
        <v>74</v>
      </c>
      <c r="D2569" s="49" t="s">
        <v>75</v>
      </c>
      <c r="E2569" s="53">
        <v>17474.14</v>
      </c>
      <c r="F2569" s="48" t="s">
        <v>76</v>
      </c>
      <c r="G2569" s="48" t="s">
        <v>702</v>
      </c>
      <c r="H2569" s="48" t="s">
        <v>95</v>
      </c>
      <c r="I2569" s="48" t="s">
        <v>704</v>
      </c>
      <c r="J2569" s="51"/>
      <c r="K2569" s="51"/>
      <c r="L2569" s="48" t="s">
        <v>80</v>
      </c>
      <c r="M2569" s="48" t="s">
        <v>81</v>
      </c>
      <c r="N2569" s="48" t="s">
        <v>249</v>
      </c>
      <c r="O2569" s="48" t="s">
        <v>250</v>
      </c>
      <c r="P2569" s="48" t="s">
        <v>285</v>
      </c>
      <c r="Q2569" s="48" t="s">
        <v>286</v>
      </c>
      <c r="R2569" s="48" t="s">
        <v>687</v>
      </c>
      <c r="S2569" s="48" t="s">
        <v>688</v>
      </c>
      <c r="T2569" s="48" t="s">
        <v>705</v>
      </c>
      <c r="U2569" s="48" t="s">
        <v>706</v>
      </c>
      <c r="V2569" s="52"/>
    </row>
    <row r="2570" spans="1:22" ht="15" thickBot="1">
      <c r="A2570" s="48" t="s">
        <v>701</v>
      </c>
      <c r="B2570" s="48" t="s">
        <v>20</v>
      </c>
      <c r="C2570" s="48" t="s">
        <v>74</v>
      </c>
      <c r="D2570" s="49" t="s">
        <v>75</v>
      </c>
      <c r="E2570" s="53">
        <v>6979.22</v>
      </c>
      <c r="F2570" s="48" t="s">
        <v>76</v>
      </c>
      <c r="G2570" s="48" t="s">
        <v>702</v>
      </c>
      <c r="H2570" s="48" t="s">
        <v>447</v>
      </c>
      <c r="I2570" s="48" t="s">
        <v>130</v>
      </c>
      <c r="J2570" s="51"/>
      <c r="K2570" s="51"/>
      <c r="L2570" s="48" t="s">
        <v>80</v>
      </c>
      <c r="M2570" s="48" t="s">
        <v>81</v>
      </c>
      <c r="N2570" s="48" t="s">
        <v>249</v>
      </c>
      <c r="O2570" s="48" t="s">
        <v>250</v>
      </c>
      <c r="P2570" s="48" t="s">
        <v>285</v>
      </c>
      <c r="Q2570" s="48" t="s">
        <v>286</v>
      </c>
      <c r="R2570" s="48" t="s">
        <v>687</v>
      </c>
      <c r="S2570" s="48" t="s">
        <v>688</v>
      </c>
      <c r="T2570" s="48" t="s">
        <v>705</v>
      </c>
      <c r="U2570" s="48" t="s">
        <v>706</v>
      </c>
      <c r="V2570" s="52"/>
    </row>
    <row r="2571" spans="1:22" ht="15" thickBot="1">
      <c r="A2571" s="48" t="s">
        <v>3545</v>
      </c>
      <c r="B2571" s="48" t="s">
        <v>20</v>
      </c>
      <c r="C2571" s="48" t="s">
        <v>74</v>
      </c>
      <c r="D2571" s="49" t="s">
        <v>75</v>
      </c>
      <c r="E2571" s="53">
        <v>147826.54999999999</v>
      </c>
      <c r="F2571" s="48" t="s">
        <v>76</v>
      </c>
      <c r="G2571" s="48" t="s">
        <v>702</v>
      </c>
      <c r="H2571" s="48" t="s">
        <v>703</v>
      </c>
      <c r="I2571" s="48" t="s">
        <v>704</v>
      </c>
      <c r="J2571" s="51"/>
      <c r="K2571" s="51"/>
      <c r="L2571" s="48" t="s">
        <v>80</v>
      </c>
      <c r="M2571" s="48" t="s">
        <v>81</v>
      </c>
      <c r="N2571" s="48" t="s">
        <v>249</v>
      </c>
      <c r="O2571" s="48" t="s">
        <v>250</v>
      </c>
      <c r="P2571" s="48" t="s">
        <v>285</v>
      </c>
      <c r="Q2571" s="48" t="s">
        <v>286</v>
      </c>
      <c r="R2571" s="48" t="s">
        <v>687</v>
      </c>
      <c r="S2571" s="48" t="s">
        <v>688</v>
      </c>
      <c r="T2571" s="48" t="s">
        <v>705</v>
      </c>
      <c r="U2571" s="48" t="s">
        <v>706</v>
      </c>
      <c r="V2571" s="52"/>
    </row>
    <row r="2572" spans="1:22" ht="15" thickBot="1">
      <c r="A2572" s="48" t="s">
        <v>3546</v>
      </c>
      <c r="B2572" s="48" t="s">
        <v>20</v>
      </c>
      <c r="C2572" s="48" t="s">
        <v>74</v>
      </c>
      <c r="D2572" s="49" t="s">
        <v>75</v>
      </c>
      <c r="E2572" s="53">
        <v>75286.039999999994</v>
      </c>
      <c r="F2572" s="48" t="s">
        <v>76</v>
      </c>
      <c r="G2572" s="48" t="s">
        <v>2247</v>
      </c>
      <c r="H2572" s="48" t="s">
        <v>95</v>
      </c>
      <c r="I2572" s="48" t="s">
        <v>187</v>
      </c>
      <c r="J2572" s="51"/>
      <c r="K2572" s="51"/>
      <c r="L2572" s="48" t="s">
        <v>80</v>
      </c>
      <c r="M2572" s="48" t="s">
        <v>81</v>
      </c>
      <c r="N2572" s="48" t="s">
        <v>249</v>
      </c>
      <c r="O2572" s="48" t="s">
        <v>250</v>
      </c>
      <c r="P2572" s="48" t="s">
        <v>717</v>
      </c>
      <c r="Q2572" s="48" t="s">
        <v>718</v>
      </c>
      <c r="R2572" s="48" t="s">
        <v>2248</v>
      </c>
      <c r="S2572" s="48" t="s">
        <v>718</v>
      </c>
      <c r="T2572" s="48" t="s">
        <v>2249</v>
      </c>
      <c r="U2572" s="48" t="s">
        <v>718</v>
      </c>
      <c r="V2572" s="52"/>
    </row>
    <row r="2573" spans="1:22" ht="15" thickBot="1">
      <c r="A2573" s="48" t="s">
        <v>2246</v>
      </c>
      <c r="B2573" s="48" t="s">
        <v>20</v>
      </c>
      <c r="C2573" s="48" t="s">
        <v>74</v>
      </c>
      <c r="D2573" s="49" t="s">
        <v>75</v>
      </c>
      <c r="E2573" s="53">
        <v>104475.88</v>
      </c>
      <c r="F2573" s="48" t="s">
        <v>76</v>
      </c>
      <c r="G2573" s="48" t="s">
        <v>2247</v>
      </c>
      <c r="H2573" s="48" t="s">
        <v>113</v>
      </c>
      <c r="I2573" s="48" t="s">
        <v>99</v>
      </c>
      <c r="J2573" s="51"/>
      <c r="K2573" s="51"/>
      <c r="L2573" s="48" t="s">
        <v>80</v>
      </c>
      <c r="M2573" s="48" t="s">
        <v>81</v>
      </c>
      <c r="N2573" s="48" t="s">
        <v>249</v>
      </c>
      <c r="O2573" s="48" t="s">
        <v>250</v>
      </c>
      <c r="P2573" s="48" t="s">
        <v>717</v>
      </c>
      <c r="Q2573" s="48" t="s">
        <v>718</v>
      </c>
      <c r="R2573" s="48" t="s">
        <v>2248</v>
      </c>
      <c r="S2573" s="48" t="s">
        <v>718</v>
      </c>
      <c r="T2573" s="48" t="s">
        <v>2249</v>
      </c>
      <c r="U2573" s="48" t="s">
        <v>718</v>
      </c>
      <c r="V2573" s="52"/>
    </row>
    <row r="2574" spans="1:22" ht="15" thickBot="1">
      <c r="A2574" s="48" t="s">
        <v>3547</v>
      </c>
      <c r="B2574" s="48" t="s">
        <v>20</v>
      </c>
      <c r="C2574" s="48" t="s">
        <v>74</v>
      </c>
      <c r="D2574" s="49" t="s">
        <v>75</v>
      </c>
      <c r="E2574" s="50">
        <v>0</v>
      </c>
      <c r="F2574" s="48" t="s">
        <v>76</v>
      </c>
      <c r="G2574" s="48" t="s">
        <v>715</v>
      </c>
      <c r="H2574" s="48" t="s">
        <v>90</v>
      </c>
      <c r="I2574" s="48" t="s">
        <v>716</v>
      </c>
      <c r="J2574" s="51"/>
      <c r="K2574" s="51"/>
      <c r="L2574" s="48" t="s">
        <v>80</v>
      </c>
      <c r="M2574" s="48" t="s">
        <v>81</v>
      </c>
      <c r="N2574" s="48" t="s">
        <v>249</v>
      </c>
      <c r="O2574" s="48" t="s">
        <v>250</v>
      </c>
      <c r="P2574" s="48" t="s">
        <v>717</v>
      </c>
      <c r="Q2574" s="48" t="s">
        <v>718</v>
      </c>
      <c r="R2574" s="48" t="s">
        <v>719</v>
      </c>
      <c r="S2574" s="48" t="s">
        <v>720</v>
      </c>
      <c r="T2574" s="48" t="s">
        <v>721</v>
      </c>
      <c r="U2574" s="48" t="s">
        <v>720</v>
      </c>
      <c r="V2574" s="52"/>
    </row>
    <row r="2575" spans="1:22" ht="15" thickBot="1">
      <c r="A2575" s="48" t="s">
        <v>1708</v>
      </c>
      <c r="B2575" s="48" t="s">
        <v>20</v>
      </c>
      <c r="C2575" s="48" t="s">
        <v>74</v>
      </c>
      <c r="D2575" s="49" t="s">
        <v>75</v>
      </c>
      <c r="E2575" s="53">
        <v>4827.08</v>
      </c>
      <c r="F2575" s="48" t="s">
        <v>76</v>
      </c>
      <c r="G2575" s="48" t="s">
        <v>715</v>
      </c>
      <c r="H2575" s="48" t="s">
        <v>95</v>
      </c>
      <c r="I2575" s="48" t="s">
        <v>248</v>
      </c>
      <c r="J2575" s="51"/>
      <c r="K2575" s="51"/>
      <c r="L2575" s="48" t="s">
        <v>80</v>
      </c>
      <c r="M2575" s="48" t="s">
        <v>81</v>
      </c>
      <c r="N2575" s="48" t="s">
        <v>249</v>
      </c>
      <c r="O2575" s="48" t="s">
        <v>250</v>
      </c>
      <c r="P2575" s="48" t="s">
        <v>717</v>
      </c>
      <c r="Q2575" s="48" t="s">
        <v>718</v>
      </c>
      <c r="R2575" s="48" t="s">
        <v>719</v>
      </c>
      <c r="S2575" s="48" t="s">
        <v>720</v>
      </c>
      <c r="T2575" s="48" t="s">
        <v>721</v>
      </c>
      <c r="U2575" s="48" t="s">
        <v>720</v>
      </c>
      <c r="V2575" s="52"/>
    </row>
    <row r="2576" spans="1:22" ht="15" thickBot="1">
      <c r="A2576" s="48" t="s">
        <v>1707</v>
      </c>
      <c r="B2576" s="48" t="s">
        <v>20</v>
      </c>
      <c r="C2576" s="48" t="s">
        <v>74</v>
      </c>
      <c r="D2576" s="49" t="s">
        <v>75</v>
      </c>
      <c r="E2576" s="50">
        <v>0</v>
      </c>
      <c r="F2576" s="48" t="s">
        <v>724</v>
      </c>
      <c r="G2576" s="48" t="s">
        <v>715</v>
      </c>
      <c r="H2576" s="48" t="s">
        <v>113</v>
      </c>
      <c r="I2576" s="48" t="s">
        <v>725</v>
      </c>
      <c r="J2576" s="51"/>
      <c r="K2576" s="51"/>
      <c r="L2576" s="48" t="s">
        <v>80</v>
      </c>
      <c r="M2576" s="48" t="s">
        <v>81</v>
      </c>
      <c r="N2576" s="48" t="s">
        <v>249</v>
      </c>
      <c r="O2576" s="48" t="s">
        <v>250</v>
      </c>
      <c r="P2576" s="48" t="s">
        <v>717</v>
      </c>
      <c r="Q2576" s="48" t="s">
        <v>718</v>
      </c>
      <c r="R2576" s="48" t="s">
        <v>719</v>
      </c>
      <c r="S2576" s="48" t="s">
        <v>720</v>
      </c>
      <c r="T2576" s="48" t="s">
        <v>721</v>
      </c>
      <c r="U2576" s="48" t="s">
        <v>720</v>
      </c>
      <c r="V2576" s="52"/>
    </row>
    <row r="2577" spans="1:22" ht="15" thickBot="1">
      <c r="A2577" s="48" t="s">
        <v>2253</v>
      </c>
      <c r="B2577" s="48" t="s">
        <v>20</v>
      </c>
      <c r="C2577" s="48" t="s">
        <v>74</v>
      </c>
      <c r="D2577" s="49" t="s">
        <v>75</v>
      </c>
      <c r="E2577" s="53">
        <v>5198.24</v>
      </c>
      <c r="F2577" s="48" t="s">
        <v>724</v>
      </c>
      <c r="G2577" s="48" t="s">
        <v>715</v>
      </c>
      <c r="H2577" s="48" t="s">
        <v>95</v>
      </c>
      <c r="I2577" s="48" t="s">
        <v>725</v>
      </c>
      <c r="J2577" s="51"/>
      <c r="K2577" s="51"/>
      <c r="L2577" s="48" t="s">
        <v>80</v>
      </c>
      <c r="M2577" s="48" t="s">
        <v>81</v>
      </c>
      <c r="N2577" s="48" t="s">
        <v>249</v>
      </c>
      <c r="O2577" s="48" t="s">
        <v>250</v>
      </c>
      <c r="P2577" s="48" t="s">
        <v>717</v>
      </c>
      <c r="Q2577" s="48" t="s">
        <v>718</v>
      </c>
      <c r="R2577" s="48" t="s">
        <v>719</v>
      </c>
      <c r="S2577" s="48" t="s">
        <v>720</v>
      </c>
      <c r="T2577" s="48" t="s">
        <v>721</v>
      </c>
      <c r="U2577" s="48" t="s">
        <v>720</v>
      </c>
      <c r="V2577" s="52"/>
    </row>
    <row r="2578" spans="1:22" ht="15" thickBot="1">
      <c r="A2578" s="48" t="s">
        <v>723</v>
      </c>
      <c r="B2578" s="48" t="s">
        <v>20</v>
      </c>
      <c r="C2578" s="48" t="s">
        <v>74</v>
      </c>
      <c r="D2578" s="49" t="s">
        <v>75</v>
      </c>
      <c r="E2578" s="53">
        <v>5325.03</v>
      </c>
      <c r="F2578" s="48" t="s">
        <v>76</v>
      </c>
      <c r="G2578" s="48" t="s">
        <v>715</v>
      </c>
      <c r="H2578" s="48" t="s">
        <v>95</v>
      </c>
      <c r="I2578" s="48" t="s">
        <v>248</v>
      </c>
      <c r="J2578" s="51"/>
      <c r="K2578" s="51"/>
      <c r="L2578" s="48" t="s">
        <v>80</v>
      </c>
      <c r="M2578" s="48" t="s">
        <v>81</v>
      </c>
      <c r="N2578" s="48" t="s">
        <v>249</v>
      </c>
      <c r="O2578" s="48" t="s">
        <v>250</v>
      </c>
      <c r="P2578" s="48" t="s">
        <v>717</v>
      </c>
      <c r="Q2578" s="48" t="s">
        <v>718</v>
      </c>
      <c r="R2578" s="48" t="s">
        <v>719</v>
      </c>
      <c r="S2578" s="48" t="s">
        <v>720</v>
      </c>
      <c r="T2578" s="48" t="s">
        <v>721</v>
      </c>
      <c r="U2578" s="48" t="s">
        <v>720</v>
      </c>
      <c r="V2578" s="52"/>
    </row>
    <row r="2579" spans="1:22" ht="15" thickBot="1">
      <c r="A2579" s="48" t="s">
        <v>722</v>
      </c>
      <c r="B2579" s="48" t="s">
        <v>20</v>
      </c>
      <c r="C2579" s="48" t="s">
        <v>74</v>
      </c>
      <c r="D2579" s="49" t="s">
        <v>75</v>
      </c>
      <c r="E2579" s="53">
        <v>5071.45</v>
      </c>
      <c r="F2579" s="48" t="s">
        <v>76</v>
      </c>
      <c r="G2579" s="48" t="s">
        <v>715</v>
      </c>
      <c r="H2579" s="48" t="s">
        <v>95</v>
      </c>
      <c r="I2579" s="48" t="s">
        <v>248</v>
      </c>
      <c r="J2579" s="51"/>
      <c r="K2579" s="51"/>
      <c r="L2579" s="48" t="s">
        <v>80</v>
      </c>
      <c r="M2579" s="48" t="s">
        <v>81</v>
      </c>
      <c r="N2579" s="48" t="s">
        <v>249</v>
      </c>
      <c r="O2579" s="48" t="s">
        <v>250</v>
      </c>
      <c r="P2579" s="48" t="s">
        <v>717</v>
      </c>
      <c r="Q2579" s="48" t="s">
        <v>718</v>
      </c>
      <c r="R2579" s="48" t="s">
        <v>719</v>
      </c>
      <c r="S2579" s="48" t="s">
        <v>720</v>
      </c>
      <c r="T2579" s="48" t="s">
        <v>721</v>
      </c>
      <c r="U2579" s="48" t="s">
        <v>720</v>
      </c>
      <c r="V2579" s="52"/>
    </row>
    <row r="2580" spans="1:22" ht="15" thickBot="1">
      <c r="A2580" s="48" t="s">
        <v>2745</v>
      </c>
      <c r="B2580" s="48" t="s">
        <v>20</v>
      </c>
      <c r="C2580" s="48" t="s">
        <v>74</v>
      </c>
      <c r="D2580" s="49" t="s">
        <v>75</v>
      </c>
      <c r="E2580" s="53">
        <v>6654.19</v>
      </c>
      <c r="F2580" s="48" t="s">
        <v>724</v>
      </c>
      <c r="G2580" s="48" t="s">
        <v>715</v>
      </c>
      <c r="H2580" s="48" t="s">
        <v>95</v>
      </c>
      <c r="I2580" s="48" t="s">
        <v>725</v>
      </c>
      <c r="J2580" s="51"/>
      <c r="K2580" s="51"/>
      <c r="L2580" s="48" t="s">
        <v>80</v>
      </c>
      <c r="M2580" s="48" t="s">
        <v>81</v>
      </c>
      <c r="N2580" s="48" t="s">
        <v>249</v>
      </c>
      <c r="O2580" s="48" t="s">
        <v>250</v>
      </c>
      <c r="P2580" s="48" t="s">
        <v>717</v>
      </c>
      <c r="Q2580" s="48" t="s">
        <v>718</v>
      </c>
      <c r="R2580" s="48" t="s">
        <v>719</v>
      </c>
      <c r="S2580" s="48" t="s">
        <v>720</v>
      </c>
      <c r="T2580" s="48" t="s">
        <v>721</v>
      </c>
      <c r="U2580" s="48" t="s">
        <v>720</v>
      </c>
      <c r="V2580" s="52"/>
    </row>
    <row r="2581" spans="1:22" ht="15" thickBot="1">
      <c r="A2581" s="48" t="s">
        <v>2250</v>
      </c>
      <c r="B2581" s="48" t="s">
        <v>20</v>
      </c>
      <c r="C2581" s="48" t="s">
        <v>74</v>
      </c>
      <c r="D2581" s="49" t="s">
        <v>75</v>
      </c>
      <c r="E2581" s="53">
        <v>92609.61</v>
      </c>
      <c r="F2581" s="48" t="s">
        <v>76</v>
      </c>
      <c r="G2581" s="48" t="s">
        <v>715</v>
      </c>
      <c r="H2581" s="48" t="s">
        <v>113</v>
      </c>
      <c r="I2581" s="48" t="s">
        <v>716</v>
      </c>
      <c r="J2581" s="51"/>
      <c r="K2581" s="51"/>
      <c r="L2581" s="48" t="s">
        <v>80</v>
      </c>
      <c r="M2581" s="48" t="s">
        <v>81</v>
      </c>
      <c r="N2581" s="48" t="s">
        <v>249</v>
      </c>
      <c r="O2581" s="48" t="s">
        <v>250</v>
      </c>
      <c r="P2581" s="48" t="s">
        <v>717</v>
      </c>
      <c r="Q2581" s="48" t="s">
        <v>718</v>
      </c>
      <c r="R2581" s="48" t="s">
        <v>719</v>
      </c>
      <c r="S2581" s="48" t="s">
        <v>720</v>
      </c>
      <c r="T2581" s="48" t="s">
        <v>721</v>
      </c>
      <c r="U2581" s="48" t="s">
        <v>720</v>
      </c>
      <c r="V2581" s="52"/>
    </row>
    <row r="2582" spans="1:22" ht="15" thickBot="1">
      <c r="A2582" s="48" t="s">
        <v>2746</v>
      </c>
      <c r="B2582" s="48" t="s">
        <v>20</v>
      </c>
      <c r="C2582" s="48" t="s">
        <v>74</v>
      </c>
      <c r="D2582" s="49" t="s">
        <v>75</v>
      </c>
      <c r="E2582" s="53">
        <v>5325.03</v>
      </c>
      <c r="F2582" s="48" t="s">
        <v>724</v>
      </c>
      <c r="G2582" s="48" t="s">
        <v>715</v>
      </c>
      <c r="H2582" s="48" t="s">
        <v>95</v>
      </c>
      <c r="I2582" s="48" t="s">
        <v>725</v>
      </c>
      <c r="J2582" s="51"/>
      <c r="K2582" s="51"/>
      <c r="L2582" s="48" t="s">
        <v>80</v>
      </c>
      <c r="M2582" s="48" t="s">
        <v>81</v>
      </c>
      <c r="N2582" s="48" t="s">
        <v>249</v>
      </c>
      <c r="O2582" s="48" t="s">
        <v>250</v>
      </c>
      <c r="P2582" s="48" t="s">
        <v>717</v>
      </c>
      <c r="Q2582" s="48" t="s">
        <v>718</v>
      </c>
      <c r="R2582" s="48" t="s">
        <v>719</v>
      </c>
      <c r="S2582" s="48" t="s">
        <v>720</v>
      </c>
      <c r="T2582" s="48" t="s">
        <v>721</v>
      </c>
      <c r="U2582" s="48" t="s">
        <v>720</v>
      </c>
      <c r="V2582" s="52"/>
    </row>
    <row r="2583" spans="1:22" ht="15" thickBot="1">
      <c r="A2583" s="48" t="s">
        <v>722</v>
      </c>
      <c r="B2583" s="48" t="s">
        <v>20</v>
      </c>
      <c r="C2583" s="48" t="s">
        <v>74</v>
      </c>
      <c r="D2583" s="49" t="s">
        <v>75</v>
      </c>
      <c r="E2583" s="53">
        <v>5071.46</v>
      </c>
      <c r="F2583" s="48" t="s">
        <v>724</v>
      </c>
      <c r="G2583" s="48" t="s">
        <v>715</v>
      </c>
      <c r="H2583" s="48" t="s">
        <v>95</v>
      </c>
      <c r="I2583" s="48" t="s">
        <v>725</v>
      </c>
      <c r="J2583" s="51"/>
      <c r="K2583" s="51"/>
      <c r="L2583" s="48" t="s">
        <v>80</v>
      </c>
      <c r="M2583" s="48" t="s">
        <v>81</v>
      </c>
      <c r="N2583" s="48" t="s">
        <v>249</v>
      </c>
      <c r="O2583" s="48" t="s">
        <v>250</v>
      </c>
      <c r="P2583" s="48" t="s">
        <v>717</v>
      </c>
      <c r="Q2583" s="48" t="s">
        <v>718</v>
      </c>
      <c r="R2583" s="48" t="s">
        <v>719</v>
      </c>
      <c r="S2583" s="48" t="s">
        <v>720</v>
      </c>
      <c r="T2583" s="48" t="s">
        <v>721</v>
      </c>
      <c r="U2583" s="48" t="s">
        <v>720</v>
      </c>
      <c r="V2583" s="52"/>
    </row>
    <row r="2584" spans="1:22" ht="15" thickBot="1">
      <c r="A2584" s="48" t="s">
        <v>3548</v>
      </c>
      <c r="B2584" s="48" t="s">
        <v>20</v>
      </c>
      <c r="C2584" s="48" t="s">
        <v>74</v>
      </c>
      <c r="D2584" s="49" t="s">
        <v>75</v>
      </c>
      <c r="E2584" s="53">
        <v>79097.33</v>
      </c>
      <c r="F2584" s="48" t="s">
        <v>76</v>
      </c>
      <c r="G2584" s="48" t="s">
        <v>734</v>
      </c>
      <c r="H2584" s="48" t="s">
        <v>95</v>
      </c>
      <c r="I2584" s="48" t="s">
        <v>187</v>
      </c>
      <c r="J2584" s="51"/>
      <c r="K2584" s="51"/>
      <c r="L2584" s="48" t="s">
        <v>80</v>
      </c>
      <c r="M2584" s="48" t="s">
        <v>81</v>
      </c>
      <c r="N2584" s="48" t="s">
        <v>249</v>
      </c>
      <c r="O2584" s="48" t="s">
        <v>250</v>
      </c>
      <c r="P2584" s="48" t="s">
        <v>717</v>
      </c>
      <c r="Q2584" s="48" t="s">
        <v>718</v>
      </c>
      <c r="R2584" s="48" t="s">
        <v>735</v>
      </c>
      <c r="S2584" s="48" t="s">
        <v>736</v>
      </c>
      <c r="T2584" s="48" t="s">
        <v>737</v>
      </c>
      <c r="U2584" s="48" t="s">
        <v>738</v>
      </c>
      <c r="V2584" s="52"/>
    </row>
    <row r="2585" spans="1:22" ht="15" thickBot="1">
      <c r="A2585" s="48" t="s">
        <v>3549</v>
      </c>
      <c r="B2585" s="48" t="s">
        <v>20</v>
      </c>
      <c r="C2585" s="48" t="s">
        <v>74</v>
      </c>
      <c r="D2585" s="49" t="s">
        <v>75</v>
      </c>
      <c r="E2585" s="53">
        <v>110679.78</v>
      </c>
      <c r="F2585" s="48" t="s">
        <v>76</v>
      </c>
      <c r="G2585" s="48" t="s">
        <v>734</v>
      </c>
      <c r="H2585" s="48" t="s">
        <v>113</v>
      </c>
      <c r="I2585" s="48" t="s">
        <v>187</v>
      </c>
      <c r="J2585" s="51"/>
      <c r="K2585" s="51"/>
      <c r="L2585" s="48" t="s">
        <v>80</v>
      </c>
      <c r="M2585" s="48" t="s">
        <v>81</v>
      </c>
      <c r="N2585" s="48" t="s">
        <v>249</v>
      </c>
      <c r="O2585" s="48" t="s">
        <v>250</v>
      </c>
      <c r="P2585" s="48" t="s">
        <v>717</v>
      </c>
      <c r="Q2585" s="48" t="s">
        <v>718</v>
      </c>
      <c r="R2585" s="48" t="s">
        <v>735</v>
      </c>
      <c r="S2585" s="48" t="s">
        <v>736</v>
      </c>
      <c r="T2585" s="48" t="s">
        <v>737</v>
      </c>
      <c r="U2585" s="48" t="s">
        <v>738</v>
      </c>
      <c r="V2585" s="52"/>
    </row>
    <row r="2586" spans="1:22" ht="15" thickBot="1">
      <c r="A2586" s="48" t="s">
        <v>3550</v>
      </c>
      <c r="B2586" s="48" t="s">
        <v>20</v>
      </c>
      <c r="C2586" s="48" t="s">
        <v>74</v>
      </c>
      <c r="D2586" s="49" t="s">
        <v>75</v>
      </c>
      <c r="E2586" s="50">
        <v>54614</v>
      </c>
      <c r="F2586" s="48" t="s">
        <v>76</v>
      </c>
      <c r="G2586" s="48" t="s">
        <v>740</v>
      </c>
      <c r="H2586" s="48" t="s">
        <v>95</v>
      </c>
      <c r="I2586" s="48" t="s">
        <v>2408</v>
      </c>
      <c r="J2586" s="51"/>
      <c r="K2586" s="51"/>
      <c r="L2586" s="48" t="s">
        <v>80</v>
      </c>
      <c r="M2586" s="48" t="s">
        <v>81</v>
      </c>
      <c r="N2586" s="48" t="s">
        <v>249</v>
      </c>
      <c r="O2586" s="48" t="s">
        <v>250</v>
      </c>
      <c r="P2586" s="48" t="s">
        <v>717</v>
      </c>
      <c r="Q2586" s="48" t="s">
        <v>718</v>
      </c>
      <c r="R2586" s="48" t="s">
        <v>742</v>
      </c>
      <c r="S2586" s="48" t="s">
        <v>743</v>
      </c>
      <c r="T2586" s="48" t="s">
        <v>744</v>
      </c>
      <c r="U2586" s="48" t="s">
        <v>743</v>
      </c>
      <c r="V2586" s="52"/>
    </row>
    <row r="2587" spans="1:22" ht="15" thickBot="1">
      <c r="A2587" s="48" t="s">
        <v>3551</v>
      </c>
      <c r="B2587" s="48" t="s">
        <v>20</v>
      </c>
      <c r="C2587" s="48" t="s">
        <v>74</v>
      </c>
      <c r="D2587" s="49" t="s">
        <v>75</v>
      </c>
      <c r="E2587" s="53">
        <v>41623.78</v>
      </c>
      <c r="F2587" s="48" t="s">
        <v>76</v>
      </c>
      <c r="G2587" s="48" t="s">
        <v>740</v>
      </c>
      <c r="H2587" s="48" t="s">
        <v>95</v>
      </c>
      <c r="I2587" s="48" t="s">
        <v>741</v>
      </c>
      <c r="J2587" s="51"/>
      <c r="K2587" s="51"/>
      <c r="L2587" s="48" t="s">
        <v>80</v>
      </c>
      <c r="M2587" s="48" t="s">
        <v>81</v>
      </c>
      <c r="N2587" s="48" t="s">
        <v>249</v>
      </c>
      <c r="O2587" s="48" t="s">
        <v>250</v>
      </c>
      <c r="P2587" s="48" t="s">
        <v>717</v>
      </c>
      <c r="Q2587" s="48" t="s">
        <v>718</v>
      </c>
      <c r="R2587" s="48" t="s">
        <v>742</v>
      </c>
      <c r="S2587" s="48" t="s">
        <v>743</v>
      </c>
      <c r="T2587" s="48" t="s">
        <v>744</v>
      </c>
      <c r="U2587" s="48" t="s">
        <v>743</v>
      </c>
      <c r="V2587" s="52"/>
    </row>
    <row r="2588" spans="1:22" ht="15" thickBot="1">
      <c r="A2588" s="48" t="s">
        <v>3552</v>
      </c>
      <c r="B2588" s="48" t="s">
        <v>20</v>
      </c>
      <c r="C2588" s="48" t="s">
        <v>74</v>
      </c>
      <c r="D2588" s="49" t="s">
        <v>75</v>
      </c>
      <c r="E2588" s="53">
        <v>56465.62</v>
      </c>
      <c r="F2588" s="48" t="s">
        <v>76</v>
      </c>
      <c r="G2588" s="48" t="s">
        <v>747</v>
      </c>
      <c r="H2588" s="48" t="s">
        <v>95</v>
      </c>
      <c r="I2588" s="48" t="s">
        <v>748</v>
      </c>
      <c r="J2588" s="51"/>
      <c r="K2588" s="51"/>
      <c r="L2588" s="48" t="s">
        <v>80</v>
      </c>
      <c r="M2588" s="48" t="s">
        <v>81</v>
      </c>
      <c r="N2588" s="48" t="s">
        <v>249</v>
      </c>
      <c r="O2588" s="48" t="s">
        <v>250</v>
      </c>
      <c r="P2588" s="48" t="s">
        <v>717</v>
      </c>
      <c r="Q2588" s="48" t="s">
        <v>718</v>
      </c>
      <c r="R2588" s="48" t="s">
        <v>742</v>
      </c>
      <c r="S2588" s="48" t="s">
        <v>743</v>
      </c>
      <c r="T2588" s="48" t="s">
        <v>744</v>
      </c>
      <c r="U2588" s="48" t="s">
        <v>743</v>
      </c>
      <c r="V2588" s="52"/>
    </row>
    <row r="2589" spans="1:22" ht="15" thickBot="1">
      <c r="A2589" s="48" t="s">
        <v>3553</v>
      </c>
      <c r="B2589" s="48" t="s">
        <v>20</v>
      </c>
      <c r="C2589" s="48" t="s">
        <v>74</v>
      </c>
      <c r="D2589" s="49" t="s">
        <v>75</v>
      </c>
      <c r="E2589" s="53">
        <v>39594.550000000003</v>
      </c>
      <c r="F2589" s="48" t="s">
        <v>76</v>
      </c>
      <c r="G2589" s="48" t="s">
        <v>751</v>
      </c>
      <c r="H2589" s="48" t="s">
        <v>95</v>
      </c>
      <c r="I2589" s="48" t="s">
        <v>752</v>
      </c>
      <c r="J2589" s="51"/>
      <c r="K2589" s="51"/>
      <c r="L2589" s="48" t="s">
        <v>80</v>
      </c>
      <c r="M2589" s="48" t="s">
        <v>81</v>
      </c>
      <c r="N2589" s="48" t="s">
        <v>249</v>
      </c>
      <c r="O2589" s="48" t="s">
        <v>250</v>
      </c>
      <c r="P2589" s="48" t="s">
        <v>717</v>
      </c>
      <c r="Q2589" s="48" t="s">
        <v>718</v>
      </c>
      <c r="R2589" s="48" t="s">
        <v>742</v>
      </c>
      <c r="S2589" s="48" t="s">
        <v>743</v>
      </c>
      <c r="T2589" s="48" t="s">
        <v>744</v>
      </c>
      <c r="U2589" s="48" t="s">
        <v>743</v>
      </c>
      <c r="V2589" s="52"/>
    </row>
    <row r="2590" spans="1:22" ht="15" thickBot="1">
      <c r="A2590" s="48" t="s">
        <v>2754</v>
      </c>
      <c r="B2590" s="48" t="s">
        <v>20</v>
      </c>
      <c r="C2590" s="48" t="s">
        <v>74</v>
      </c>
      <c r="D2590" s="49" t="s">
        <v>75</v>
      </c>
      <c r="E2590" s="53">
        <v>123488.81</v>
      </c>
      <c r="F2590" s="48" t="s">
        <v>76</v>
      </c>
      <c r="G2590" s="48" t="s">
        <v>755</v>
      </c>
      <c r="H2590" s="48" t="s">
        <v>113</v>
      </c>
      <c r="I2590" s="48" t="s">
        <v>99</v>
      </c>
      <c r="J2590" s="51"/>
      <c r="K2590" s="51"/>
      <c r="L2590" s="48" t="s">
        <v>80</v>
      </c>
      <c r="M2590" s="48" t="s">
        <v>81</v>
      </c>
      <c r="N2590" s="48" t="s">
        <v>249</v>
      </c>
      <c r="O2590" s="48" t="s">
        <v>250</v>
      </c>
      <c r="P2590" s="48" t="s">
        <v>717</v>
      </c>
      <c r="Q2590" s="48" t="s">
        <v>718</v>
      </c>
      <c r="R2590" s="48" t="s">
        <v>742</v>
      </c>
      <c r="S2590" s="48" t="s">
        <v>743</v>
      </c>
      <c r="T2590" s="48" t="s">
        <v>744</v>
      </c>
      <c r="U2590" s="48" t="s">
        <v>743</v>
      </c>
      <c r="V2590" s="52"/>
    </row>
    <row r="2591" spans="1:22" ht="15" thickBot="1">
      <c r="A2591" s="48" t="s">
        <v>3554</v>
      </c>
      <c r="B2591" s="48" t="s">
        <v>20</v>
      </c>
      <c r="C2591" s="48" t="s">
        <v>74</v>
      </c>
      <c r="D2591" s="49" t="s">
        <v>75</v>
      </c>
      <c r="E2591" s="53">
        <v>125075.07</v>
      </c>
      <c r="F2591" s="48" t="s">
        <v>76</v>
      </c>
      <c r="G2591" s="48" t="s">
        <v>755</v>
      </c>
      <c r="H2591" s="48" t="s">
        <v>113</v>
      </c>
      <c r="I2591" s="48" t="s">
        <v>99</v>
      </c>
      <c r="J2591" s="51"/>
      <c r="K2591" s="51"/>
      <c r="L2591" s="48" t="s">
        <v>80</v>
      </c>
      <c r="M2591" s="48" t="s">
        <v>81</v>
      </c>
      <c r="N2591" s="48" t="s">
        <v>249</v>
      </c>
      <c r="O2591" s="48" t="s">
        <v>250</v>
      </c>
      <c r="P2591" s="48" t="s">
        <v>717</v>
      </c>
      <c r="Q2591" s="48" t="s">
        <v>718</v>
      </c>
      <c r="R2591" s="48" t="s">
        <v>742</v>
      </c>
      <c r="S2591" s="48" t="s">
        <v>743</v>
      </c>
      <c r="T2591" s="48" t="s">
        <v>744</v>
      </c>
      <c r="U2591" s="48" t="s">
        <v>743</v>
      </c>
      <c r="V2591" s="52"/>
    </row>
    <row r="2592" spans="1:22" ht="15" thickBot="1">
      <c r="A2592" s="48" t="s">
        <v>3555</v>
      </c>
      <c r="B2592" s="48" t="s">
        <v>20</v>
      </c>
      <c r="C2592" s="48" t="s">
        <v>74</v>
      </c>
      <c r="D2592" s="49" t="s">
        <v>75</v>
      </c>
      <c r="E2592" s="53">
        <v>96526.68</v>
      </c>
      <c r="F2592" s="48" t="s">
        <v>76</v>
      </c>
      <c r="G2592" s="48" t="s">
        <v>755</v>
      </c>
      <c r="H2592" s="48" t="s">
        <v>113</v>
      </c>
      <c r="I2592" s="48" t="s">
        <v>99</v>
      </c>
      <c r="J2592" s="51"/>
      <c r="K2592" s="51"/>
      <c r="L2592" s="48" t="s">
        <v>80</v>
      </c>
      <c r="M2592" s="48" t="s">
        <v>81</v>
      </c>
      <c r="N2592" s="48" t="s">
        <v>249</v>
      </c>
      <c r="O2592" s="48" t="s">
        <v>250</v>
      </c>
      <c r="P2592" s="48" t="s">
        <v>717</v>
      </c>
      <c r="Q2592" s="48" t="s">
        <v>718</v>
      </c>
      <c r="R2592" s="48" t="s">
        <v>742</v>
      </c>
      <c r="S2592" s="48" t="s">
        <v>743</v>
      </c>
      <c r="T2592" s="48" t="s">
        <v>744</v>
      </c>
      <c r="U2592" s="48" t="s">
        <v>743</v>
      </c>
      <c r="V2592" s="52"/>
    </row>
    <row r="2593" spans="1:22" ht="15" thickBot="1">
      <c r="A2593" s="48" t="s">
        <v>3556</v>
      </c>
      <c r="B2593" s="48" t="s">
        <v>20</v>
      </c>
      <c r="C2593" s="48" t="s">
        <v>74</v>
      </c>
      <c r="D2593" s="49" t="s">
        <v>75</v>
      </c>
      <c r="E2593" s="53">
        <v>39618.050000000003</v>
      </c>
      <c r="F2593" s="48" t="s">
        <v>76</v>
      </c>
      <c r="G2593" s="48" t="s">
        <v>758</v>
      </c>
      <c r="H2593" s="48" t="s">
        <v>95</v>
      </c>
      <c r="I2593" s="48" t="s">
        <v>759</v>
      </c>
      <c r="J2593" s="51"/>
      <c r="K2593" s="51"/>
      <c r="L2593" s="48" t="s">
        <v>80</v>
      </c>
      <c r="M2593" s="48" t="s">
        <v>81</v>
      </c>
      <c r="N2593" s="48" t="s">
        <v>249</v>
      </c>
      <c r="O2593" s="48" t="s">
        <v>250</v>
      </c>
      <c r="P2593" s="48" t="s">
        <v>717</v>
      </c>
      <c r="Q2593" s="48" t="s">
        <v>718</v>
      </c>
      <c r="R2593" s="48" t="s">
        <v>742</v>
      </c>
      <c r="S2593" s="48" t="s">
        <v>743</v>
      </c>
      <c r="T2593" s="48" t="s">
        <v>744</v>
      </c>
      <c r="U2593" s="48" t="s">
        <v>743</v>
      </c>
      <c r="V2593" s="52"/>
    </row>
    <row r="2594" spans="1:22" ht="15" thickBot="1">
      <c r="A2594" s="48" t="s">
        <v>3557</v>
      </c>
      <c r="B2594" s="48" t="s">
        <v>20</v>
      </c>
      <c r="C2594" s="48" t="s">
        <v>74</v>
      </c>
      <c r="D2594" s="49" t="s">
        <v>75</v>
      </c>
      <c r="E2594" s="53">
        <v>53281.97</v>
      </c>
      <c r="F2594" s="48" t="s">
        <v>76</v>
      </c>
      <c r="G2594" s="48" t="s">
        <v>758</v>
      </c>
      <c r="H2594" s="48" t="s">
        <v>95</v>
      </c>
      <c r="I2594" s="48" t="s">
        <v>759</v>
      </c>
      <c r="J2594" s="51"/>
      <c r="K2594" s="51"/>
      <c r="L2594" s="48" t="s">
        <v>80</v>
      </c>
      <c r="M2594" s="48" t="s">
        <v>81</v>
      </c>
      <c r="N2594" s="48" t="s">
        <v>249</v>
      </c>
      <c r="O2594" s="48" t="s">
        <v>250</v>
      </c>
      <c r="P2594" s="48" t="s">
        <v>717</v>
      </c>
      <c r="Q2594" s="48" t="s">
        <v>718</v>
      </c>
      <c r="R2594" s="48" t="s">
        <v>742</v>
      </c>
      <c r="S2594" s="48" t="s">
        <v>743</v>
      </c>
      <c r="T2594" s="48" t="s">
        <v>744</v>
      </c>
      <c r="U2594" s="48" t="s">
        <v>743</v>
      </c>
      <c r="V2594" s="52"/>
    </row>
    <row r="2595" spans="1:22" ht="15" thickBot="1">
      <c r="A2595" s="48" t="s">
        <v>3558</v>
      </c>
      <c r="B2595" s="48" t="s">
        <v>20</v>
      </c>
      <c r="C2595" s="48" t="s">
        <v>74</v>
      </c>
      <c r="D2595" s="49" t="s">
        <v>75</v>
      </c>
      <c r="E2595" s="50">
        <v>0</v>
      </c>
      <c r="F2595" s="48" t="s">
        <v>76</v>
      </c>
      <c r="G2595" s="48" t="s">
        <v>758</v>
      </c>
      <c r="H2595" s="48" t="s">
        <v>90</v>
      </c>
      <c r="I2595" s="48" t="s">
        <v>759</v>
      </c>
      <c r="J2595" s="51"/>
      <c r="K2595" s="51"/>
      <c r="L2595" s="48" t="s">
        <v>80</v>
      </c>
      <c r="M2595" s="48" t="s">
        <v>81</v>
      </c>
      <c r="N2595" s="48" t="s">
        <v>249</v>
      </c>
      <c r="O2595" s="48" t="s">
        <v>250</v>
      </c>
      <c r="P2595" s="48" t="s">
        <v>717</v>
      </c>
      <c r="Q2595" s="48" t="s">
        <v>718</v>
      </c>
      <c r="R2595" s="48" t="s">
        <v>742</v>
      </c>
      <c r="S2595" s="48" t="s">
        <v>743</v>
      </c>
      <c r="T2595" s="48" t="s">
        <v>744</v>
      </c>
      <c r="U2595" s="48" t="s">
        <v>743</v>
      </c>
      <c r="V2595" s="52"/>
    </row>
    <row r="2596" spans="1:22" ht="15" thickBot="1">
      <c r="A2596" s="48" t="s">
        <v>3559</v>
      </c>
      <c r="B2596" s="48" t="s">
        <v>20</v>
      </c>
      <c r="C2596" s="48" t="s">
        <v>74</v>
      </c>
      <c r="D2596" s="49" t="s">
        <v>75</v>
      </c>
      <c r="E2596" s="53">
        <v>168011.98</v>
      </c>
      <c r="F2596" s="48" t="s">
        <v>762</v>
      </c>
      <c r="G2596" s="48" t="s">
        <v>771</v>
      </c>
      <c r="H2596" s="48" t="s">
        <v>113</v>
      </c>
      <c r="I2596" s="48" t="s">
        <v>772</v>
      </c>
      <c r="J2596" s="51"/>
      <c r="K2596" s="51"/>
      <c r="L2596" s="48" t="s">
        <v>80</v>
      </c>
      <c r="M2596" s="48" t="s">
        <v>81</v>
      </c>
      <c r="N2596" s="48" t="s">
        <v>249</v>
      </c>
      <c r="O2596" s="48" t="s">
        <v>250</v>
      </c>
      <c r="P2596" s="48" t="s">
        <v>717</v>
      </c>
      <c r="Q2596" s="48" t="s">
        <v>718</v>
      </c>
      <c r="R2596" s="48" t="s">
        <v>765</v>
      </c>
      <c r="S2596" s="48" t="s">
        <v>766</v>
      </c>
      <c r="T2596" s="48" t="s">
        <v>767</v>
      </c>
      <c r="U2596" s="48" t="s">
        <v>766</v>
      </c>
      <c r="V2596" s="52"/>
    </row>
    <row r="2597" spans="1:22" ht="15" thickBot="1">
      <c r="A2597" s="48" t="s">
        <v>2270</v>
      </c>
      <c r="B2597" s="48" t="s">
        <v>20</v>
      </c>
      <c r="C2597" s="48" t="s">
        <v>74</v>
      </c>
      <c r="D2597" s="49" t="s">
        <v>75</v>
      </c>
      <c r="E2597" s="53">
        <v>83856.160000000003</v>
      </c>
      <c r="F2597" s="48" t="s">
        <v>775</v>
      </c>
      <c r="G2597" s="48" t="s">
        <v>776</v>
      </c>
      <c r="H2597" s="48" t="s">
        <v>113</v>
      </c>
      <c r="I2597" s="48" t="s">
        <v>2271</v>
      </c>
      <c r="J2597" s="51"/>
      <c r="K2597" s="51"/>
      <c r="L2597" s="48" t="s">
        <v>80</v>
      </c>
      <c r="M2597" s="48" t="s">
        <v>81</v>
      </c>
      <c r="N2597" s="48" t="s">
        <v>249</v>
      </c>
      <c r="O2597" s="48" t="s">
        <v>250</v>
      </c>
      <c r="P2597" s="48" t="s">
        <v>778</v>
      </c>
      <c r="Q2597" s="48" t="s">
        <v>779</v>
      </c>
      <c r="R2597" s="48" t="s">
        <v>780</v>
      </c>
      <c r="S2597" s="48" t="s">
        <v>779</v>
      </c>
      <c r="T2597" s="48" t="s">
        <v>781</v>
      </c>
      <c r="U2597" s="48" t="s">
        <v>779</v>
      </c>
      <c r="V2597" s="52"/>
    </row>
    <row r="2598" spans="1:22" ht="15" thickBot="1">
      <c r="A2598" s="48" t="s">
        <v>3560</v>
      </c>
      <c r="B2598" s="48" t="s">
        <v>20</v>
      </c>
      <c r="C2598" s="48" t="s">
        <v>74</v>
      </c>
      <c r="D2598" s="49" t="s">
        <v>75</v>
      </c>
      <c r="E2598" s="50">
        <v>0</v>
      </c>
      <c r="F2598" s="48" t="s">
        <v>775</v>
      </c>
      <c r="G2598" s="48" t="s">
        <v>776</v>
      </c>
      <c r="H2598" s="48" t="s">
        <v>113</v>
      </c>
      <c r="I2598" s="48" t="s">
        <v>777</v>
      </c>
      <c r="J2598" s="51"/>
      <c r="K2598" s="51"/>
      <c r="L2598" s="48" t="s">
        <v>80</v>
      </c>
      <c r="M2598" s="48" t="s">
        <v>81</v>
      </c>
      <c r="N2598" s="48" t="s">
        <v>249</v>
      </c>
      <c r="O2598" s="48" t="s">
        <v>250</v>
      </c>
      <c r="P2598" s="48" t="s">
        <v>778</v>
      </c>
      <c r="Q2598" s="48" t="s">
        <v>779</v>
      </c>
      <c r="R2598" s="48" t="s">
        <v>780</v>
      </c>
      <c r="S2598" s="48" t="s">
        <v>779</v>
      </c>
      <c r="T2598" s="48" t="s">
        <v>781</v>
      </c>
      <c r="U2598" s="48" t="s">
        <v>779</v>
      </c>
      <c r="V2598" s="52"/>
    </row>
    <row r="2599" spans="1:22" ht="15" thickBot="1">
      <c r="A2599" s="48" t="s">
        <v>3561</v>
      </c>
      <c r="B2599" s="48" t="s">
        <v>20</v>
      </c>
      <c r="C2599" s="48" t="s">
        <v>74</v>
      </c>
      <c r="D2599" s="49" t="s">
        <v>75</v>
      </c>
      <c r="E2599" s="50">
        <v>0</v>
      </c>
      <c r="F2599" s="48" t="s">
        <v>76</v>
      </c>
      <c r="G2599" s="48" t="s">
        <v>789</v>
      </c>
      <c r="H2599" s="48" t="s">
        <v>90</v>
      </c>
      <c r="I2599" s="48" t="s">
        <v>790</v>
      </c>
      <c r="J2599" s="51"/>
      <c r="K2599" s="51"/>
      <c r="L2599" s="48" t="s">
        <v>80</v>
      </c>
      <c r="M2599" s="48" t="s">
        <v>81</v>
      </c>
      <c r="N2599" s="48" t="s">
        <v>249</v>
      </c>
      <c r="O2599" s="48" t="s">
        <v>250</v>
      </c>
      <c r="P2599" s="48" t="s">
        <v>791</v>
      </c>
      <c r="Q2599" s="48" t="s">
        <v>792</v>
      </c>
      <c r="R2599" s="48" t="s">
        <v>793</v>
      </c>
      <c r="S2599" s="48" t="s">
        <v>794</v>
      </c>
      <c r="T2599" s="48" t="s">
        <v>795</v>
      </c>
      <c r="U2599" s="48" t="s">
        <v>794</v>
      </c>
      <c r="V2599" s="52"/>
    </row>
    <row r="2600" spans="1:22" ht="15" thickBot="1">
      <c r="A2600" s="48" t="s">
        <v>3562</v>
      </c>
      <c r="B2600" s="48" t="s">
        <v>20</v>
      </c>
      <c r="C2600" s="48" t="s">
        <v>74</v>
      </c>
      <c r="D2600" s="49" t="s">
        <v>75</v>
      </c>
      <c r="E2600" s="50">
        <v>0</v>
      </c>
      <c r="F2600" s="48" t="s">
        <v>76</v>
      </c>
      <c r="G2600" s="48" t="s">
        <v>789</v>
      </c>
      <c r="H2600" s="48" t="s">
        <v>90</v>
      </c>
      <c r="I2600" s="48" t="s">
        <v>790</v>
      </c>
      <c r="J2600" s="51"/>
      <c r="K2600" s="51"/>
      <c r="L2600" s="48" t="s">
        <v>80</v>
      </c>
      <c r="M2600" s="48" t="s">
        <v>81</v>
      </c>
      <c r="N2600" s="48" t="s">
        <v>249</v>
      </c>
      <c r="O2600" s="48" t="s">
        <v>250</v>
      </c>
      <c r="P2600" s="48" t="s">
        <v>791</v>
      </c>
      <c r="Q2600" s="48" t="s">
        <v>792</v>
      </c>
      <c r="R2600" s="48" t="s">
        <v>793</v>
      </c>
      <c r="S2600" s="48" t="s">
        <v>794</v>
      </c>
      <c r="T2600" s="48" t="s">
        <v>795</v>
      </c>
      <c r="U2600" s="48" t="s">
        <v>794</v>
      </c>
      <c r="V2600" s="52"/>
    </row>
    <row r="2601" spans="1:22" ht="15" thickBot="1">
      <c r="A2601" s="48" t="s">
        <v>3563</v>
      </c>
      <c r="B2601" s="48" t="s">
        <v>20</v>
      </c>
      <c r="C2601" s="48" t="s">
        <v>74</v>
      </c>
      <c r="D2601" s="49" t="s">
        <v>75</v>
      </c>
      <c r="E2601" s="50">
        <v>0</v>
      </c>
      <c r="F2601" s="48" t="s">
        <v>76</v>
      </c>
      <c r="G2601" s="48" t="s">
        <v>789</v>
      </c>
      <c r="H2601" s="48" t="s">
        <v>90</v>
      </c>
      <c r="I2601" s="48" t="s">
        <v>790</v>
      </c>
      <c r="J2601" s="51"/>
      <c r="K2601" s="51"/>
      <c r="L2601" s="48" t="s">
        <v>80</v>
      </c>
      <c r="M2601" s="48" t="s">
        <v>81</v>
      </c>
      <c r="N2601" s="48" t="s">
        <v>249</v>
      </c>
      <c r="O2601" s="48" t="s">
        <v>250</v>
      </c>
      <c r="P2601" s="48" t="s">
        <v>791</v>
      </c>
      <c r="Q2601" s="48" t="s">
        <v>792</v>
      </c>
      <c r="R2601" s="48" t="s">
        <v>793</v>
      </c>
      <c r="S2601" s="48" t="s">
        <v>794</v>
      </c>
      <c r="T2601" s="48" t="s">
        <v>795</v>
      </c>
      <c r="U2601" s="48" t="s">
        <v>794</v>
      </c>
      <c r="V2601" s="52"/>
    </row>
    <row r="2602" spans="1:22" ht="15" thickBot="1">
      <c r="A2602" s="48" t="s">
        <v>3564</v>
      </c>
      <c r="B2602" s="48" t="s">
        <v>20</v>
      </c>
      <c r="C2602" s="48" t="s">
        <v>74</v>
      </c>
      <c r="D2602" s="49" t="s">
        <v>75</v>
      </c>
      <c r="E2602" s="50">
        <v>0</v>
      </c>
      <c r="F2602" s="48" t="s">
        <v>76</v>
      </c>
      <c r="G2602" s="48" t="s">
        <v>789</v>
      </c>
      <c r="H2602" s="48" t="s">
        <v>90</v>
      </c>
      <c r="I2602" s="48" t="s">
        <v>790</v>
      </c>
      <c r="J2602" s="51"/>
      <c r="K2602" s="51"/>
      <c r="L2602" s="48" t="s">
        <v>80</v>
      </c>
      <c r="M2602" s="48" t="s">
        <v>81</v>
      </c>
      <c r="N2602" s="48" t="s">
        <v>249</v>
      </c>
      <c r="O2602" s="48" t="s">
        <v>250</v>
      </c>
      <c r="P2602" s="48" t="s">
        <v>791</v>
      </c>
      <c r="Q2602" s="48" t="s">
        <v>792</v>
      </c>
      <c r="R2602" s="48" t="s">
        <v>793</v>
      </c>
      <c r="S2602" s="48" t="s">
        <v>794</v>
      </c>
      <c r="T2602" s="48" t="s">
        <v>795</v>
      </c>
      <c r="U2602" s="48" t="s">
        <v>794</v>
      </c>
      <c r="V2602" s="52"/>
    </row>
    <row r="2603" spans="1:22" ht="15" thickBot="1">
      <c r="A2603" s="48" t="s">
        <v>3565</v>
      </c>
      <c r="B2603" s="48" t="s">
        <v>20</v>
      </c>
      <c r="C2603" s="48" t="s">
        <v>74</v>
      </c>
      <c r="D2603" s="49" t="s">
        <v>75</v>
      </c>
      <c r="E2603" s="50">
        <v>0</v>
      </c>
      <c r="F2603" s="48" t="s">
        <v>76</v>
      </c>
      <c r="G2603" s="48" t="s">
        <v>789</v>
      </c>
      <c r="H2603" s="48" t="s">
        <v>90</v>
      </c>
      <c r="I2603" s="48" t="s">
        <v>790</v>
      </c>
      <c r="J2603" s="51"/>
      <c r="K2603" s="51"/>
      <c r="L2603" s="48" t="s">
        <v>80</v>
      </c>
      <c r="M2603" s="48" t="s">
        <v>81</v>
      </c>
      <c r="N2603" s="48" t="s">
        <v>249</v>
      </c>
      <c r="O2603" s="48" t="s">
        <v>250</v>
      </c>
      <c r="P2603" s="48" t="s">
        <v>791</v>
      </c>
      <c r="Q2603" s="48" t="s">
        <v>792</v>
      </c>
      <c r="R2603" s="48" t="s">
        <v>793</v>
      </c>
      <c r="S2603" s="48" t="s">
        <v>794</v>
      </c>
      <c r="T2603" s="48" t="s">
        <v>795</v>
      </c>
      <c r="U2603" s="48" t="s">
        <v>794</v>
      </c>
      <c r="V2603" s="52"/>
    </row>
    <row r="2604" spans="1:22" ht="15" thickBot="1">
      <c r="A2604" s="48" t="s">
        <v>3566</v>
      </c>
      <c r="B2604" s="48" t="s">
        <v>20</v>
      </c>
      <c r="C2604" s="48" t="s">
        <v>74</v>
      </c>
      <c r="D2604" s="49" t="s">
        <v>75</v>
      </c>
      <c r="E2604" s="50">
        <v>0</v>
      </c>
      <c r="F2604" s="48" t="s">
        <v>76</v>
      </c>
      <c r="G2604" s="48" t="s">
        <v>789</v>
      </c>
      <c r="H2604" s="48" t="s">
        <v>90</v>
      </c>
      <c r="I2604" s="48" t="s">
        <v>790</v>
      </c>
      <c r="J2604" s="51"/>
      <c r="K2604" s="51"/>
      <c r="L2604" s="48" t="s">
        <v>80</v>
      </c>
      <c r="M2604" s="48" t="s">
        <v>81</v>
      </c>
      <c r="N2604" s="48" t="s">
        <v>249</v>
      </c>
      <c r="O2604" s="48" t="s">
        <v>250</v>
      </c>
      <c r="P2604" s="48" t="s">
        <v>791</v>
      </c>
      <c r="Q2604" s="48" t="s">
        <v>792</v>
      </c>
      <c r="R2604" s="48" t="s">
        <v>793</v>
      </c>
      <c r="S2604" s="48" t="s">
        <v>794</v>
      </c>
      <c r="T2604" s="48" t="s">
        <v>795</v>
      </c>
      <c r="U2604" s="48" t="s">
        <v>794</v>
      </c>
      <c r="V2604" s="52"/>
    </row>
    <row r="2605" spans="1:22" ht="15" thickBot="1">
      <c r="A2605" s="48" t="s">
        <v>3567</v>
      </c>
      <c r="B2605" s="48" t="s">
        <v>20</v>
      </c>
      <c r="C2605" s="48" t="s">
        <v>74</v>
      </c>
      <c r="D2605" s="49" t="s">
        <v>75</v>
      </c>
      <c r="E2605" s="50">
        <v>0</v>
      </c>
      <c r="F2605" s="48" t="s">
        <v>76</v>
      </c>
      <c r="G2605" s="48" t="s">
        <v>789</v>
      </c>
      <c r="H2605" s="48" t="s">
        <v>90</v>
      </c>
      <c r="I2605" s="48" t="s">
        <v>790</v>
      </c>
      <c r="J2605" s="51"/>
      <c r="K2605" s="51"/>
      <c r="L2605" s="48" t="s">
        <v>80</v>
      </c>
      <c r="M2605" s="48" t="s">
        <v>81</v>
      </c>
      <c r="N2605" s="48" t="s">
        <v>249</v>
      </c>
      <c r="O2605" s="48" t="s">
        <v>250</v>
      </c>
      <c r="P2605" s="48" t="s">
        <v>791</v>
      </c>
      <c r="Q2605" s="48" t="s">
        <v>792</v>
      </c>
      <c r="R2605" s="48" t="s">
        <v>793</v>
      </c>
      <c r="S2605" s="48" t="s">
        <v>794</v>
      </c>
      <c r="T2605" s="48" t="s">
        <v>795</v>
      </c>
      <c r="U2605" s="48" t="s">
        <v>794</v>
      </c>
      <c r="V2605" s="52"/>
    </row>
    <row r="2606" spans="1:22" ht="15" thickBot="1">
      <c r="A2606" s="48" t="s">
        <v>3568</v>
      </c>
      <c r="B2606" s="48" t="s">
        <v>20</v>
      </c>
      <c r="C2606" s="48" t="s">
        <v>74</v>
      </c>
      <c r="D2606" s="49" t="s">
        <v>75</v>
      </c>
      <c r="E2606" s="50">
        <v>0</v>
      </c>
      <c r="F2606" s="48" t="s">
        <v>76</v>
      </c>
      <c r="G2606" s="48" t="s">
        <v>789</v>
      </c>
      <c r="H2606" s="48" t="s">
        <v>90</v>
      </c>
      <c r="I2606" s="48" t="s">
        <v>790</v>
      </c>
      <c r="J2606" s="51"/>
      <c r="K2606" s="51"/>
      <c r="L2606" s="48" t="s">
        <v>80</v>
      </c>
      <c r="M2606" s="48" t="s">
        <v>81</v>
      </c>
      <c r="N2606" s="48" t="s">
        <v>249</v>
      </c>
      <c r="O2606" s="48" t="s">
        <v>250</v>
      </c>
      <c r="P2606" s="48" t="s">
        <v>791</v>
      </c>
      <c r="Q2606" s="48" t="s">
        <v>792</v>
      </c>
      <c r="R2606" s="48" t="s">
        <v>793</v>
      </c>
      <c r="S2606" s="48" t="s">
        <v>794</v>
      </c>
      <c r="T2606" s="48" t="s">
        <v>795</v>
      </c>
      <c r="U2606" s="48" t="s">
        <v>794</v>
      </c>
      <c r="V2606" s="52"/>
    </row>
    <row r="2607" spans="1:22" ht="15" thickBot="1">
      <c r="A2607" s="48" t="s">
        <v>3569</v>
      </c>
      <c r="B2607" s="48" t="s">
        <v>20</v>
      </c>
      <c r="C2607" s="48" t="s">
        <v>74</v>
      </c>
      <c r="D2607" s="49" t="s">
        <v>75</v>
      </c>
      <c r="E2607" s="50">
        <v>0</v>
      </c>
      <c r="F2607" s="48" t="s">
        <v>76</v>
      </c>
      <c r="G2607" s="48" t="s">
        <v>789</v>
      </c>
      <c r="H2607" s="48" t="s">
        <v>90</v>
      </c>
      <c r="I2607" s="48" t="s">
        <v>790</v>
      </c>
      <c r="J2607" s="51"/>
      <c r="K2607" s="51"/>
      <c r="L2607" s="48" t="s">
        <v>80</v>
      </c>
      <c r="M2607" s="48" t="s">
        <v>81</v>
      </c>
      <c r="N2607" s="48" t="s">
        <v>249</v>
      </c>
      <c r="O2607" s="48" t="s">
        <v>250</v>
      </c>
      <c r="P2607" s="48" t="s">
        <v>791</v>
      </c>
      <c r="Q2607" s="48" t="s">
        <v>792</v>
      </c>
      <c r="R2607" s="48" t="s">
        <v>793</v>
      </c>
      <c r="S2607" s="48" t="s">
        <v>794</v>
      </c>
      <c r="T2607" s="48" t="s">
        <v>795</v>
      </c>
      <c r="U2607" s="48" t="s">
        <v>794</v>
      </c>
      <c r="V2607" s="52"/>
    </row>
    <row r="2608" spans="1:22" ht="15" thickBot="1">
      <c r="A2608" s="48" t="s">
        <v>3570</v>
      </c>
      <c r="B2608" s="48" t="s">
        <v>20</v>
      </c>
      <c r="C2608" s="48" t="s">
        <v>74</v>
      </c>
      <c r="D2608" s="49" t="s">
        <v>75</v>
      </c>
      <c r="E2608" s="50">
        <v>0</v>
      </c>
      <c r="F2608" s="48" t="s">
        <v>76</v>
      </c>
      <c r="G2608" s="48" t="s">
        <v>789</v>
      </c>
      <c r="H2608" s="48" t="s">
        <v>90</v>
      </c>
      <c r="I2608" s="48" t="s">
        <v>790</v>
      </c>
      <c r="J2608" s="51"/>
      <c r="K2608" s="51"/>
      <c r="L2608" s="48" t="s">
        <v>80</v>
      </c>
      <c r="M2608" s="48" t="s">
        <v>81</v>
      </c>
      <c r="N2608" s="48" t="s">
        <v>249</v>
      </c>
      <c r="O2608" s="48" t="s">
        <v>250</v>
      </c>
      <c r="P2608" s="48" t="s">
        <v>791</v>
      </c>
      <c r="Q2608" s="48" t="s">
        <v>792</v>
      </c>
      <c r="R2608" s="48" t="s">
        <v>793</v>
      </c>
      <c r="S2608" s="48" t="s">
        <v>794</v>
      </c>
      <c r="T2608" s="48" t="s">
        <v>795</v>
      </c>
      <c r="U2608" s="48" t="s">
        <v>794</v>
      </c>
      <c r="V2608" s="52"/>
    </row>
    <row r="2609" spans="1:22" ht="15" thickBot="1">
      <c r="A2609" s="48" t="s">
        <v>3571</v>
      </c>
      <c r="B2609" s="48" t="s">
        <v>20</v>
      </c>
      <c r="C2609" s="48" t="s">
        <v>74</v>
      </c>
      <c r="D2609" s="49" t="s">
        <v>75</v>
      </c>
      <c r="E2609" s="50">
        <v>0</v>
      </c>
      <c r="F2609" s="48" t="s">
        <v>76</v>
      </c>
      <c r="G2609" s="48" t="s">
        <v>789</v>
      </c>
      <c r="H2609" s="48" t="s">
        <v>90</v>
      </c>
      <c r="I2609" s="48" t="s">
        <v>790</v>
      </c>
      <c r="J2609" s="51"/>
      <c r="K2609" s="51"/>
      <c r="L2609" s="48" t="s">
        <v>80</v>
      </c>
      <c r="M2609" s="48" t="s">
        <v>81</v>
      </c>
      <c r="N2609" s="48" t="s">
        <v>249</v>
      </c>
      <c r="O2609" s="48" t="s">
        <v>250</v>
      </c>
      <c r="P2609" s="48" t="s">
        <v>791</v>
      </c>
      <c r="Q2609" s="48" t="s">
        <v>792</v>
      </c>
      <c r="R2609" s="48" t="s">
        <v>793</v>
      </c>
      <c r="S2609" s="48" t="s">
        <v>794</v>
      </c>
      <c r="T2609" s="48" t="s">
        <v>795</v>
      </c>
      <c r="U2609" s="48" t="s">
        <v>794</v>
      </c>
      <c r="V2609" s="52"/>
    </row>
    <row r="2610" spans="1:22" ht="15" thickBot="1">
      <c r="A2610" s="48" t="s">
        <v>3572</v>
      </c>
      <c r="B2610" s="48" t="s">
        <v>20</v>
      </c>
      <c r="C2610" s="48" t="s">
        <v>74</v>
      </c>
      <c r="D2610" s="49" t="s">
        <v>75</v>
      </c>
      <c r="E2610" s="50">
        <v>0</v>
      </c>
      <c r="F2610" s="48" t="s">
        <v>76</v>
      </c>
      <c r="G2610" s="48" t="s">
        <v>789</v>
      </c>
      <c r="H2610" s="48" t="s">
        <v>90</v>
      </c>
      <c r="I2610" s="48" t="s">
        <v>790</v>
      </c>
      <c r="J2610" s="51"/>
      <c r="K2610" s="51"/>
      <c r="L2610" s="48" t="s">
        <v>80</v>
      </c>
      <c r="M2610" s="48" t="s">
        <v>81</v>
      </c>
      <c r="N2610" s="48" t="s">
        <v>249</v>
      </c>
      <c r="O2610" s="48" t="s">
        <v>250</v>
      </c>
      <c r="P2610" s="48" t="s">
        <v>791</v>
      </c>
      <c r="Q2610" s="48" t="s">
        <v>792</v>
      </c>
      <c r="R2610" s="48" t="s">
        <v>793</v>
      </c>
      <c r="S2610" s="48" t="s">
        <v>794</v>
      </c>
      <c r="T2610" s="48" t="s">
        <v>795</v>
      </c>
      <c r="U2610" s="48" t="s">
        <v>794</v>
      </c>
      <c r="V2610" s="52"/>
    </row>
    <row r="2611" spans="1:22" ht="15" thickBot="1">
      <c r="A2611" s="48" t="s">
        <v>3573</v>
      </c>
      <c r="B2611" s="48" t="s">
        <v>20</v>
      </c>
      <c r="C2611" s="48" t="s">
        <v>74</v>
      </c>
      <c r="D2611" s="49" t="s">
        <v>75</v>
      </c>
      <c r="E2611" s="50">
        <v>0</v>
      </c>
      <c r="F2611" s="48" t="s">
        <v>76</v>
      </c>
      <c r="G2611" s="48" t="s">
        <v>789</v>
      </c>
      <c r="H2611" s="48" t="s">
        <v>90</v>
      </c>
      <c r="I2611" s="48" t="s">
        <v>790</v>
      </c>
      <c r="J2611" s="51"/>
      <c r="K2611" s="51"/>
      <c r="L2611" s="48" t="s">
        <v>80</v>
      </c>
      <c r="M2611" s="48" t="s">
        <v>81</v>
      </c>
      <c r="N2611" s="48" t="s">
        <v>249</v>
      </c>
      <c r="O2611" s="48" t="s">
        <v>250</v>
      </c>
      <c r="P2611" s="48" t="s">
        <v>791</v>
      </c>
      <c r="Q2611" s="48" t="s">
        <v>792</v>
      </c>
      <c r="R2611" s="48" t="s">
        <v>793</v>
      </c>
      <c r="S2611" s="48" t="s">
        <v>794</v>
      </c>
      <c r="T2611" s="48" t="s">
        <v>795</v>
      </c>
      <c r="U2611" s="48" t="s">
        <v>794</v>
      </c>
      <c r="V2611" s="52"/>
    </row>
    <row r="2612" spans="1:22" ht="15" thickBot="1">
      <c r="A2612" s="48" t="s">
        <v>3574</v>
      </c>
      <c r="B2612" s="48" t="s">
        <v>20</v>
      </c>
      <c r="C2612" s="48" t="s">
        <v>74</v>
      </c>
      <c r="D2612" s="49" t="s">
        <v>75</v>
      </c>
      <c r="E2612" s="50">
        <v>0</v>
      </c>
      <c r="F2612" s="48" t="s">
        <v>76</v>
      </c>
      <c r="G2612" s="48" t="s">
        <v>789</v>
      </c>
      <c r="H2612" s="48" t="s">
        <v>90</v>
      </c>
      <c r="I2612" s="48" t="s">
        <v>790</v>
      </c>
      <c r="J2612" s="51"/>
      <c r="K2612" s="51"/>
      <c r="L2612" s="48" t="s">
        <v>80</v>
      </c>
      <c r="M2612" s="48" t="s">
        <v>81</v>
      </c>
      <c r="N2612" s="48" t="s">
        <v>249</v>
      </c>
      <c r="O2612" s="48" t="s">
        <v>250</v>
      </c>
      <c r="P2612" s="48" t="s">
        <v>791</v>
      </c>
      <c r="Q2612" s="48" t="s">
        <v>792</v>
      </c>
      <c r="R2612" s="48" t="s">
        <v>793</v>
      </c>
      <c r="S2612" s="48" t="s">
        <v>794</v>
      </c>
      <c r="T2612" s="48" t="s">
        <v>795</v>
      </c>
      <c r="U2612" s="48" t="s">
        <v>794</v>
      </c>
      <c r="V2612" s="52"/>
    </row>
    <row r="2613" spans="1:22" ht="15" thickBot="1">
      <c r="A2613" s="48" t="s">
        <v>3575</v>
      </c>
      <c r="B2613" s="48" t="s">
        <v>20</v>
      </c>
      <c r="C2613" s="48" t="s">
        <v>74</v>
      </c>
      <c r="D2613" s="49" t="s">
        <v>75</v>
      </c>
      <c r="E2613" s="50">
        <v>54614</v>
      </c>
      <c r="F2613" s="48" t="s">
        <v>76</v>
      </c>
      <c r="G2613" s="48" t="s">
        <v>814</v>
      </c>
      <c r="H2613" s="48" t="s">
        <v>95</v>
      </c>
      <c r="I2613" s="48" t="s">
        <v>96</v>
      </c>
      <c r="J2613" s="51"/>
      <c r="K2613" s="51"/>
      <c r="L2613" s="48" t="s">
        <v>80</v>
      </c>
      <c r="M2613" s="48" t="s">
        <v>81</v>
      </c>
      <c r="N2613" s="48" t="s">
        <v>249</v>
      </c>
      <c r="O2613" s="48" t="s">
        <v>250</v>
      </c>
      <c r="P2613" s="48" t="s">
        <v>791</v>
      </c>
      <c r="Q2613" s="48" t="s">
        <v>792</v>
      </c>
      <c r="R2613" s="48" t="s">
        <v>815</v>
      </c>
      <c r="S2613" s="48" t="s">
        <v>816</v>
      </c>
      <c r="T2613" s="48" t="s">
        <v>817</v>
      </c>
      <c r="U2613" s="48" t="s">
        <v>816</v>
      </c>
      <c r="V2613" s="52"/>
    </row>
    <row r="2614" spans="1:22" ht="15" thickBot="1">
      <c r="A2614" s="48" t="s">
        <v>3576</v>
      </c>
      <c r="B2614" s="48" t="s">
        <v>20</v>
      </c>
      <c r="C2614" s="48" t="s">
        <v>74</v>
      </c>
      <c r="D2614" s="49" t="s">
        <v>75</v>
      </c>
      <c r="E2614" s="50">
        <v>0</v>
      </c>
      <c r="F2614" s="48" t="s">
        <v>973</v>
      </c>
      <c r="G2614" s="48" t="s">
        <v>3577</v>
      </c>
      <c r="H2614" s="48" t="s">
        <v>125</v>
      </c>
      <c r="I2614" s="48" t="s">
        <v>2292</v>
      </c>
      <c r="J2614" s="51"/>
      <c r="K2614" s="51"/>
      <c r="L2614" s="48" t="s">
        <v>80</v>
      </c>
      <c r="M2614" s="48" t="s">
        <v>81</v>
      </c>
      <c r="N2614" s="48" t="s">
        <v>249</v>
      </c>
      <c r="O2614" s="48" t="s">
        <v>250</v>
      </c>
      <c r="P2614" s="48" t="s">
        <v>791</v>
      </c>
      <c r="Q2614" s="48" t="s">
        <v>792</v>
      </c>
      <c r="R2614" s="48" t="s">
        <v>815</v>
      </c>
      <c r="S2614" s="48" t="s">
        <v>816</v>
      </c>
      <c r="T2614" s="48" t="s">
        <v>3578</v>
      </c>
      <c r="U2614" s="48" t="s">
        <v>3579</v>
      </c>
      <c r="V2614" s="52"/>
    </row>
    <row r="2615" spans="1:22" ht="15" thickBot="1">
      <c r="A2615" s="48" t="s">
        <v>3580</v>
      </c>
      <c r="B2615" s="48" t="s">
        <v>20</v>
      </c>
      <c r="C2615" s="48" t="s">
        <v>74</v>
      </c>
      <c r="D2615" s="49" t="s">
        <v>75</v>
      </c>
      <c r="E2615" s="53">
        <v>110811.58</v>
      </c>
      <c r="F2615" s="48" t="s">
        <v>825</v>
      </c>
      <c r="G2615" s="48" t="s">
        <v>826</v>
      </c>
      <c r="H2615" s="48" t="s">
        <v>113</v>
      </c>
      <c r="I2615" s="48" t="s">
        <v>821</v>
      </c>
      <c r="J2615" s="51"/>
      <c r="K2615" s="51"/>
      <c r="L2615" s="48" t="s">
        <v>80</v>
      </c>
      <c r="M2615" s="48" t="s">
        <v>81</v>
      </c>
      <c r="N2615" s="48" t="s">
        <v>249</v>
      </c>
      <c r="O2615" s="48" t="s">
        <v>250</v>
      </c>
      <c r="P2615" s="48" t="s">
        <v>791</v>
      </c>
      <c r="Q2615" s="48" t="s">
        <v>792</v>
      </c>
      <c r="R2615" s="48" t="s">
        <v>827</v>
      </c>
      <c r="S2615" s="48" t="s">
        <v>828</v>
      </c>
      <c r="T2615" s="48" t="s">
        <v>829</v>
      </c>
      <c r="U2615" s="48" t="s">
        <v>828</v>
      </c>
      <c r="V2615" s="52"/>
    </row>
    <row r="2616" spans="1:22" ht="15" thickBot="1">
      <c r="A2616" s="48" t="s">
        <v>3581</v>
      </c>
      <c r="B2616" s="48" t="s">
        <v>20</v>
      </c>
      <c r="C2616" s="48" t="s">
        <v>74</v>
      </c>
      <c r="D2616" s="49" t="s">
        <v>75</v>
      </c>
      <c r="E2616" s="50">
        <v>0</v>
      </c>
      <c r="F2616" s="48" t="s">
        <v>76</v>
      </c>
      <c r="G2616" s="48" t="s">
        <v>831</v>
      </c>
      <c r="H2616" s="48" t="s">
        <v>839</v>
      </c>
      <c r="I2616" s="48" t="s">
        <v>832</v>
      </c>
      <c r="J2616" s="51"/>
      <c r="K2616" s="51"/>
      <c r="L2616" s="48" t="s">
        <v>80</v>
      </c>
      <c r="M2616" s="48" t="s">
        <v>81</v>
      </c>
      <c r="N2616" s="48" t="s">
        <v>249</v>
      </c>
      <c r="O2616" s="48" t="s">
        <v>250</v>
      </c>
      <c r="P2616" s="48" t="s">
        <v>791</v>
      </c>
      <c r="Q2616" s="48" t="s">
        <v>792</v>
      </c>
      <c r="R2616" s="48" t="s">
        <v>833</v>
      </c>
      <c r="S2616" s="48" t="s">
        <v>834</v>
      </c>
      <c r="T2616" s="48" t="s">
        <v>835</v>
      </c>
      <c r="U2616" s="48" t="s">
        <v>836</v>
      </c>
      <c r="V2616" s="52"/>
    </row>
    <row r="2617" spans="1:22" ht="15" thickBot="1">
      <c r="A2617" s="48" t="s">
        <v>3582</v>
      </c>
      <c r="B2617" s="48" t="s">
        <v>20</v>
      </c>
      <c r="C2617" s="48" t="s">
        <v>74</v>
      </c>
      <c r="D2617" s="49" t="s">
        <v>75</v>
      </c>
      <c r="E2617" s="50">
        <v>0</v>
      </c>
      <c r="F2617" s="48" t="s">
        <v>76</v>
      </c>
      <c r="G2617" s="48" t="s">
        <v>831</v>
      </c>
      <c r="H2617" s="48" t="s">
        <v>839</v>
      </c>
      <c r="I2617" s="48" t="s">
        <v>832</v>
      </c>
      <c r="J2617" s="51"/>
      <c r="K2617" s="51"/>
      <c r="L2617" s="48" t="s">
        <v>80</v>
      </c>
      <c r="M2617" s="48" t="s">
        <v>81</v>
      </c>
      <c r="N2617" s="48" t="s">
        <v>249</v>
      </c>
      <c r="O2617" s="48" t="s">
        <v>250</v>
      </c>
      <c r="P2617" s="48" t="s">
        <v>791</v>
      </c>
      <c r="Q2617" s="48" t="s">
        <v>792</v>
      </c>
      <c r="R2617" s="48" t="s">
        <v>833</v>
      </c>
      <c r="S2617" s="48" t="s">
        <v>834</v>
      </c>
      <c r="T2617" s="48" t="s">
        <v>835</v>
      </c>
      <c r="U2617" s="48" t="s">
        <v>836</v>
      </c>
      <c r="V2617" s="52"/>
    </row>
    <row r="2618" spans="1:22" ht="15" thickBot="1">
      <c r="A2618" s="48" t="s">
        <v>3583</v>
      </c>
      <c r="B2618" s="48" t="s">
        <v>20</v>
      </c>
      <c r="C2618" s="48" t="s">
        <v>74</v>
      </c>
      <c r="D2618" s="49" t="s">
        <v>75</v>
      </c>
      <c r="E2618" s="53">
        <v>105971.11</v>
      </c>
      <c r="F2618" s="48" t="s">
        <v>76</v>
      </c>
      <c r="G2618" s="48" t="s">
        <v>831</v>
      </c>
      <c r="H2618" s="48" t="s">
        <v>839</v>
      </c>
      <c r="I2618" s="48" t="s">
        <v>832</v>
      </c>
      <c r="J2618" s="51"/>
      <c r="K2618" s="51"/>
      <c r="L2618" s="48" t="s">
        <v>80</v>
      </c>
      <c r="M2618" s="48" t="s">
        <v>81</v>
      </c>
      <c r="N2618" s="48" t="s">
        <v>249</v>
      </c>
      <c r="O2618" s="48" t="s">
        <v>250</v>
      </c>
      <c r="P2618" s="48" t="s">
        <v>791</v>
      </c>
      <c r="Q2618" s="48" t="s">
        <v>792</v>
      </c>
      <c r="R2618" s="48" t="s">
        <v>833</v>
      </c>
      <c r="S2618" s="48" t="s">
        <v>834</v>
      </c>
      <c r="T2618" s="48" t="s">
        <v>835</v>
      </c>
      <c r="U2618" s="48" t="s">
        <v>836</v>
      </c>
      <c r="V2618" s="52"/>
    </row>
    <row r="2619" spans="1:22" ht="15" thickBot="1">
      <c r="A2619" s="48" t="s">
        <v>3584</v>
      </c>
      <c r="B2619" s="48" t="s">
        <v>20</v>
      </c>
      <c r="C2619" s="48" t="s">
        <v>74</v>
      </c>
      <c r="D2619" s="49" t="s">
        <v>75</v>
      </c>
      <c r="E2619" s="53">
        <v>138154.12</v>
      </c>
      <c r="F2619" s="48" t="s">
        <v>76</v>
      </c>
      <c r="G2619" s="48" t="s">
        <v>831</v>
      </c>
      <c r="H2619" s="48" t="s">
        <v>839</v>
      </c>
      <c r="I2619" s="48" t="s">
        <v>832</v>
      </c>
      <c r="J2619" s="51"/>
      <c r="K2619" s="51"/>
      <c r="L2619" s="48" t="s">
        <v>80</v>
      </c>
      <c r="M2619" s="48" t="s">
        <v>81</v>
      </c>
      <c r="N2619" s="48" t="s">
        <v>249</v>
      </c>
      <c r="O2619" s="48" t="s">
        <v>250</v>
      </c>
      <c r="P2619" s="48" t="s">
        <v>791</v>
      </c>
      <c r="Q2619" s="48" t="s">
        <v>792</v>
      </c>
      <c r="R2619" s="48" t="s">
        <v>833</v>
      </c>
      <c r="S2619" s="48" t="s">
        <v>834</v>
      </c>
      <c r="T2619" s="48" t="s">
        <v>835</v>
      </c>
      <c r="U2619" s="48" t="s">
        <v>836</v>
      </c>
      <c r="V2619" s="52"/>
    </row>
    <row r="2620" spans="1:22" ht="15" thickBot="1">
      <c r="A2620" s="48" t="s">
        <v>3585</v>
      </c>
      <c r="B2620" s="48" t="s">
        <v>20</v>
      </c>
      <c r="C2620" s="48" t="s">
        <v>74</v>
      </c>
      <c r="D2620" s="49" t="s">
        <v>75</v>
      </c>
      <c r="E2620" s="50">
        <v>0</v>
      </c>
      <c r="F2620" s="48" t="s">
        <v>76</v>
      </c>
      <c r="G2620" s="48" t="s">
        <v>843</v>
      </c>
      <c r="H2620" s="48" t="s">
        <v>113</v>
      </c>
      <c r="I2620" s="48" t="s">
        <v>790</v>
      </c>
      <c r="J2620" s="51"/>
      <c r="K2620" s="51"/>
      <c r="L2620" s="48" t="s">
        <v>80</v>
      </c>
      <c r="M2620" s="48" t="s">
        <v>81</v>
      </c>
      <c r="N2620" s="48" t="s">
        <v>249</v>
      </c>
      <c r="O2620" s="48" t="s">
        <v>250</v>
      </c>
      <c r="P2620" s="48" t="s">
        <v>791</v>
      </c>
      <c r="Q2620" s="48" t="s">
        <v>792</v>
      </c>
      <c r="R2620" s="48" t="s">
        <v>844</v>
      </c>
      <c r="S2620" s="48" t="s">
        <v>792</v>
      </c>
      <c r="T2620" s="48" t="s">
        <v>845</v>
      </c>
      <c r="U2620" s="48" t="s">
        <v>846</v>
      </c>
      <c r="V2620" s="52"/>
    </row>
    <row r="2621" spans="1:22" ht="15" thickBot="1">
      <c r="A2621" s="48" t="s">
        <v>1749</v>
      </c>
      <c r="B2621" s="48" t="s">
        <v>20</v>
      </c>
      <c r="C2621" s="48" t="s">
        <v>74</v>
      </c>
      <c r="D2621" s="49" t="s">
        <v>75</v>
      </c>
      <c r="E2621" s="53">
        <v>34955.279999999999</v>
      </c>
      <c r="F2621" s="48" t="s">
        <v>76</v>
      </c>
      <c r="G2621" s="48" t="s">
        <v>848</v>
      </c>
      <c r="H2621" s="48" t="s">
        <v>95</v>
      </c>
      <c r="I2621" s="48" t="s">
        <v>96</v>
      </c>
      <c r="J2621" s="51"/>
      <c r="K2621" s="51"/>
      <c r="L2621" s="48" t="s">
        <v>80</v>
      </c>
      <c r="M2621" s="48" t="s">
        <v>81</v>
      </c>
      <c r="N2621" s="48" t="s">
        <v>249</v>
      </c>
      <c r="O2621" s="48" t="s">
        <v>250</v>
      </c>
      <c r="P2621" s="48" t="s">
        <v>791</v>
      </c>
      <c r="Q2621" s="48" t="s">
        <v>792</v>
      </c>
      <c r="R2621" s="48" t="s">
        <v>844</v>
      </c>
      <c r="S2621" s="48" t="s">
        <v>792</v>
      </c>
      <c r="T2621" s="48" t="s">
        <v>845</v>
      </c>
      <c r="U2621" s="48" t="s">
        <v>846</v>
      </c>
      <c r="V2621" s="52"/>
    </row>
    <row r="2622" spans="1:22" ht="15" thickBot="1">
      <c r="A2622" s="48" t="s">
        <v>3586</v>
      </c>
      <c r="B2622" s="48" t="s">
        <v>20</v>
      </c>
      <c r="C2622" s="48" t="s">
        <v>74</v>
      </c>
      <c r="D2622" s="49" t="s">
        <v>75</v>
      </c>
      <c r="E2622" s="53">
        <v>38584.06</v>
      </c>
      <c r="F2622" s="48" t="s">
        <v>76</v>
      </c>
      <c r="G2622" s="48" t="s">
        <v>848</v>
      </c>
      <c r="H2622" s="48" t="s">
        <v>95</v>
      </c>
      <c r="I2622" s="48" t="s">
        <v>96</v>
      </c>
      <c r="J2622" s="48" t="s">
        <v>100</v>
      </c>
      <c r="K2622" s="51"/>
      <c r="L2622" s="48" t="s">
        <v>80</v>
      </c>
      <c r="M2622" s="48" t="s">
        <v>81</v>
      </c>
      <c r="N2622" s="48" t="s">
        <v>249</v>
      </c>
      <c r="O2622" s="48" t="s">
        <v>250</v>
      </c>
      <c r="P2622" s="48" t="s">
        <v>791</v>
      </c>
      <c r="Q2622" s="48" t="s">
        <v>792</v>
      </c>
      <c r="R2622" s="48" t="s">
        <v>844</v>
      </c>
      <c r="S2622" s="48" t="s">
        <v>792</v>
      </c>
      <c r="T2622" s="48" t="s">
        <v>845</v>
      </c>
      <c r="U2622" s="48" t="s">
        <v>846</v>
      </c>
      <c r="V2622" s="52"/>
    </row>
    <row r="2623" spans="1:22" ht="15" thickBot="1">
      <c r="A2623" s="48" t="s">
        <v>3587</v>
      </c>
      <c r="B2623" s="48" t="s">
        <v>20</v>
      </c>
      <c r="C2623" s="48" t="s">
        <v>74</v>
      </c>
      <c r="D2623" s="49" t="s">
        <v>75</v>
      </c>
      <c r="E2623" s="53">
        <v>34955.279999999999</v>
      </c>
      <c r="F2623" s="48" t="s">
        <v>76</v>
      </c>
      <c r="G2623" s="48" t="s">
        <v>848</v>
      </c>
      <c r="H2623" s="48" t="s">
        <v>95</v>
      </c>
      <c r="I2623" s="48" t="s">
        <v>96</v>
      </c>
      <c r="J2623" s="48" t="s">
        <v>100</v>
      </c>
      <c r="K2623" s="51"/>
      <c r="L2623" s="48" t="s">
        <v>80</v>
      </c>
      <c r="M2623" s="48" t="s">
        <v>81</v>
      </c>
      <c r="N2623" s="48" t="s">
        <v>249</v>
      </c>
      <c r="O2623" s="48" t="s">
        <v>250</v>
      </c>
      <c r="P2623" s="48" t="s">
        <v>791</v>
      </c>
      <c r="Q2623" s="48" t="s">
        <v>792</v>
      </c>
      <c r="R2623" s="48" t="s">
        <v>844</v>
      </c>
      <c r="S2623" s="48" t="s">
        <v>792</v>
      </c>
      <c r="T2623" s="48" t="s">
        <v>845</v>
      </c>
      <c r="U2623" s="48" t="s">
        <v>846</v>
      </c>
      <c r="V2623" s="52"/>
    </row>
    <row r="2624" spans="1:22" ht="15" thickBot="1">
      <c r="A2624" s="48" t="s">
        <v>2792</v>
      </c>
      <c r="B2624" s="48" t="s">
        <v>20</v>
      </c>
      <c r="C2624" s="48" t="s">
        <v>74</v>
      </c>
      <c r="D2624" s="49" t="s">
        <v>75</v>
      </c>
      <c r="E2624" s="53">
        <v>66666.38</v>
      </c>
      <c r="F2624" s="48" t="s">
        <v>128</v>
      </c>
      <c r="G2624" s="48" t="s">
        <v>3588</v>
      </c>
      <c r="H2624" s="48" t="s">
        <v>113</v>
      </c>
      <c r="I2624" s="48" t="s">
        <v>96</v>
      </c>
      <c r="J2624" s="51"/>
      <c r="K2624" s="51"/>
      <c r="L2624" s="48" t="s">
        <v>80</v>
      </c>
      <c r="M2624" s="48" t="s">
        <v>81</v>
      </c>
      <c r="N2624" s="48" t="s">
        <v>249</v>
      </c>
      <c r="O2624" s="48" t="s">
        <v>250</v>
      </c>
      <c r="P2624" s="48" t="s">
        <v>791</v>
      </c>
      <c r="Q2624" s="48" t="s">
        <v>792</v>
      </c>
      <c r="R2624" s="48" t="s">
        <v>844</v>
      </c>
      <c r="S2624" s="48" t="s">
        <v>792</v>
      </c>
      <c r="T2624" s="48" t="s">
        <v>845</v>
      </c>
      <c r="U2624" s="48" t="s">
        <v>846</v>
      </c>
      <c r="V2624" s="52"/>
    </row>
    <row r="2625" spans="1:22" ht="15" thickBot="1">
      <c r="A2625" s="48" t="s">
        <v>3589</v>
      </c>
      <c r="B2625" s="48" t="s">
        <v>20</v>
      </c>
      <c r="C2625" s="48" t="s">
        <v>74</v>
      </c>
      <c r="D2625" s="49" t="s">
        <v>75</v>
      </c>
      <c r="E2625" s="53">
        <v>47093.5</v>
      </c>
      <c r="F2625" s="48" t="s">
        <v>76</v>
      </c>
      <c r="G2625" s="48" t="s">
        <v>2305</v>
      </c>
      <c r="H2625" s="48" t="s">
        <v>95</v>
      </c>
      <c r="I2625" s="48" t="s">
        <v>1173</v>
      </c>
      <c r="J2625" s="51"/>
      <c r="K2625" s="51"/>
      <c r="L2625" s="48" t="s">
        <v>80</v>
      </c>
      <c r="M2625" s="48" t="s">
        <v>81</v>
      </c>
      <c r="N2625" s="48" t="s">
        <v>249</v>
      </c>
      <c r="O2625" s="48" t="s">
        <v>250</v>
      </c>
      <c r="P2625" s="48" t="s">
        <v>791</v>
      </c>
      <c r="Q2625" s="48" t="s">
        <v>792</v>
      </c>
      <c r="R2625" s="48" t="s">
        <v>855</v>
      </c>
      <c r="S2625" s="48" t="s">
        <v>792</v>
      </c>
      <c r="T2625" s="48" t="s">
        <v>856</v>
      </c>
      <c r="U2625" s="48" t="s">
        <v>857</v>
      </c>
      <c r="V2625" s="52"/>
    </row>
    <row r="2626" spans="1:22" ht="15" thickBot="1">
      <c r="A2626" s="48" t="s">
        <v>3590</v>
      </c>
      <c r="B2626" s="48" t="s">
        <v>20</v>
      </c>
      <c r="C2626" s="48" t="s">
        <v>74</v>
      </c>
      <c r="D2626" s="49" t="s">
        <v>75</v>
      </c>
      <c r="E2626" s="53">
        <v>68205.460000000006</v>
      </c>
      <c r="F2626" s="48" t="s">
        <v>852</v>
      </c>
      <c r="G2626" s="48" t="s">
        <v>853</v>
      </c>
      <c r="H2626" s="48" t="s">
        <v>95</v>
      </c>
      <c r="I2626" s="48" t="s">
        <v>854</v>
      </c>
      <c r="J2626" s="51"/>
      <c r="K2626" s="51"/>
      <c r="L2626" s="48" t="s">
        <v>80</v>
      </c>
      <c r="M2626" s="48" t="s">
        <v>81</v>
      </c>
      <c r="N2626" s="48" t="s">
        <v>249</v>
      </c>
      <c r="O2626" s="48" t="s">
        <v>250</v>
      </c>
      <c r="P2626" s="48" t="s">
        <v>791</v>
      </c>
      <c r="Q2626" s="48" t="s">
        <v>792</v>
      </c>
      <c r="R2626" s="48" t="s">
        <v>855</v>
      </c>
      <c r="S2626" s="48" t="s">
        <v>792</v>
      </c>
      <c r="T2626" s="48" t="s">
        <v>856</v>
      </c>
      <c r="U2626" s="48" t="s">
        <v>857</v>
      </c>
      <c r="V2626" s="52"/>
    </row>
    <row r="2627" spans="1:22" ht="15" thickBot="1">
      <c r="A2627" s="48" t="s">
        <v>3591</v>
      </c>
      <c r="B2627" s="48" t="s">
        <v>20</v>
      </c>
      <c r="C2627" s="48" t="s">
        <v>74</v>
      </c>
      <c r="D2627" s="49" t="s">
        <v>75</v>
      </c>
      <c r="E2627" s="53">
        <v>60283.63</v>
      </c>
      <c r="F2627" s="48" t="s">
        <v>76</v>
      </c>
      <c r="G2627" s="48" t="s">
        <v>864</v>
      </c>
      <c r="H2627" s="48" t="s">
        <v>95</v>
      </c>
      <c r="I2627" s="48" t="s">
        <v>865</v>
      </c>
      <c r="J2627" s="51"/>
      <c r="K2627" s="51"/>
      <c r="L2627" s="48" t="s">
        <v>80</v>
      </c>
      <c r="M2627" s="48" t="s">
        <v>81</v>
      </c>
      <c r="N2627" s="48" t="s">
        <v>249</v>
      </c>
      <c r="O2627" s="48" t="s">
        <v>250</v>
      </c>
      <c r="P2627" s="48" t="s">
        <v>791</v>
      </c>
      <c r="Q2627" s="48" t="s">
        <v>792</v>
      </c>
      <c r="R2627" s="48" t="s">
        <v>866</v>
      </c>
      <c r="S2627" s="48" t="s">
        <v>867</v>
      </c>
      <c r="T2627" s="48" t="s">
        <v>868</v>
      </c>
      <c r="U2627" s="48" t="s">
        <v>869</v>
      </c>
      <c r="V2627" s="52"/>
    </row>
    <row r="2628" spans="1:22" ht="15" thickBot="1">
      <c r="A2628" s="48" t="s">
        <v>3592</v>
      </c>
      <c r="B2628" s="48" t="s">
        <v>20</v>
      </c>
      <c r="C2628" s="48" t="s">
        <v>74</v>
      </c>
      <c r="D2628" s="49" t="s">
        <v>75</v>
      </c>
      <c r="E2628" s="53">
        <v>58813.3</v>
      </c>
      <c r="F2628" s="48" t="s">
        <v>76</v>
      </c>
      <c r="G2628" s="48" t="s">
        <v>864</v>
      </c>
      <c r="H2628" s="48" t="s">
        <v>95</v>
      </c>
      <c r="I2628" s="48" t="s">
        <v>865</v>
      </c>
      <c r="J2628" s="51"/>
      <c r="K2628" s="51"/>
      <c r="L2628" s="48" t="s">
        <v>80</v>
      </c>
      <c r="M2628" s="48" t="s">
        <v>81</v>
      </c>
      <c r="N2628" s="48" t="s">
        <v>249</v>
      </c>
      <c r="O2628" s="48" t="s">
        <v>250</v>
      </c>
      <c r="P2628" s="48" t="s">
        <v>791</v>
      </c>
      <c r="Q2628" s="48" t="s">
        <v>792</v>
      </c>
      <c r="R2628" s="48" t="s">
        <v>866</v>
      </c>
      <c r="S2628" s="48" t="s">
        <v>867</v>
      </c>
      <c r="T2628" s="48" t="s">
        <v>868</v>
      </c>
      <c r="U2628" s="48" t="s">
        <v>869</v>
      </c>
      <c r="V2628" s="52"/>
    </row>
    <row r="2629" spans="1:22" ht="15" thickBot="1">
      <c r="A2629" s="48" t="s">
        <v>3593</v>
      </c>
      <c r="B2629" s="48" t="s">
        <v>20</v>
      </c>
      <c r="C2629" s="48" t="s">
        <v>74</v>
      </c>
      <c r="D2629" s="49" t="s">
        <v>75</v>
      </c>
      <c r="E2629" s="53">
        <v>18817.830000000002</v>
      </c>
      <c r="F2629" s="48" t="s">
        <v>876</v>
      </c>
      <c r="G2629" s="48" t="s">
        <v>877</v>
      </c>
      <c r="H2629" s="48" t="s">
        <v>95</v>
      </c>
      <c r="I2629" s="48" t="s">
        <v>865</v>
      </c>
      <c r="J2629" s="48" t="s">
        <v>878</v>
      </c>
      <c r="K2629" s="51"/>
      <c r="L2629" s="48" t="s">
        <v>80</v>
      </c>
      <c r="M2629" s="48" t="s">
        <v>81</v>
      </c>
      <c r="N2629" s="48" t="s">
        <v>249</v>
      </c>
      <c r="O2629" s="48" t="s">
        <v>250</v>
      </c>
      <c r="P2629" s="48" t="s">
        <v>791</v>
      </c>
      <c r="Q2629" s="48" t="s">
        <v>792</v>
      </c>
      <c r="R2629" s="48" t="s">
        <v>866</v>
      </c>
      <c r="S2629" s="48" t="s">
        <v>867</v>
      </c>
      <c r="T2629" s="48" t="s">
        <v>868</v>
      </c>
      <c r="U2629" s="48" t="s">
        <v>869</v>
      </c>
      <c r="V2629" s="52"/>
    </row>
    <row r="2630" spans="1:22" ht="15" thickBot="1">
      <c r="A2630" s="48" t="s">
        <v>3594</v>
      </c>
      <c r="B2630" s="48" t="s">
        <v>20</v>
      </c>
      <c r="C2630" s="48" t="s">
        <v>74</v>
      </c>
      <c r="D2630" s="49" t="s">
        <v>75</v>
      </c>
      <c r="E2630" s="53">
        <v>41623.78</v>
      </c>
      <c r="F2630" s="48" t="s">
        <v>876</v>
      </c>
      <c r="G2630" s="48" t="s">
        <v>877</v>
      </c>
      <c r="H2630" s="48" t="s">
        <v>95</v>
      </c>
      <c r="I2630" s="48" t="s">
        <v>865</v>
      </c>
      <c r="J2630" s="48" t="s">
        <v>1754</v>
      </c>
      <c r="K2630" s="51"/>
      <c r="L2630" s="48" t="s">
        <v>80</v>
      </c>
      <c r="M2630" s="48" t="s">
        <v>81</v>
      </c>
      <c r="N2630" s="48" t="s">
        <v>249</v>
      </c>
      <c r="O2630" s="48" t="s">
        <v>250</v>
      </c>
      <c r="P2630" s="48" t="s">
        <v>791</v>
      </c>
      <c r="Q2630" s="48" t="s">
        <v>792</v>
      </c>
      <c r="R2630" s="48" t="s">
        <v>866</v>
      </c>
      <c r="S2630" s="48" t="s">
        <v>867</v>
      </c>
      <c r="T2630" s="48" t="s">
        <v>868</v>
      </c>
      <c r="U2630" s="48" t="s">
        <v>869</v>
      </c>
      <c r="V2630" s="52"/>
    </row>
    <row r="2631" spans="1:22" ht="15" thickBot="1">
      <c r="A2631" s="48" t="s">
        <v>3595</v>
      </c>
      <c r="B2631" s="48" t="s">
        <v>20</v>
      </c>
      <c r="C2631" s="48" t="s">
        <v>74</v>
      </c>
      <c r="D2631" s="49" t="s">
        <v>75</v>
      </c>
      <c r="E2631" s="53">
        <v>58813.3</v>
      </c>
      <c r="F2631" s="48" t="s">
        <v>876</v>
      </c>
      <c r="G2631" s="48" t="s">
        <v>877</v>
      </c>
      <c r="H2631" s="48" t="s">
        <v>95</v>
      </c>
      <c r="I2631" s="48" t="s">
        <v>865</v>
      </c>
      <c r="J2631" s="48" t="s">
        <v>878</v>
      </c>
      <c r="K2631" s="51"/>
      <c r="L2631" s="48" t="s">
        <v>80</v>
      </c>
      <c r="M2631" s="48" t="s">
        <v>81</v>
      </c>
      <c r="N2631" s="48" t="s">
        <v>249</v>
      </c>
      <c r="O2631" s="48" t="s">
        <v>250</v>
      </c>
      <c r="P2631" s="48" t="s">
        <v>791</v>
      </c>
      <c r="Q2631" s="48" t="s">
        <v>792</v>
      </c>
      <c r="R2631" s="48" t="s">
        <v>866</v>
      </c>
      <c r="S2631" s="48" t="s">
        <v>867</v>
      </c>
      <c r="T2631" s="48" t="s">
        <v>868</v>
      </c>
      <c r="U2631" s="48" t="s">
        <v>869</v>
      </c>
      <c r="V2631" s="52"/>
    </row>
    <row r="2632" spans="1:22" ht="15" thickBot="1">
      <c r="A2632" s="48" t="s">
        <v>3596</v>
      </c>
      <c r="B2632" s="48" t="s">
        <v>20</v>
      </c>
      <c r="C2632" s="48" t="s">
        <v>74</v>
      </c>
      <c r="D2632" s="49" t="s">
        <v>75</v>
      </c>
      <c r="E2632" s="53">
        <v>66541.89</v>
      </c>
      <c r="F2632" s="48" t="s">
        <v>876</v>
      </c>
      <c r="G2632" s="48" t="s">
        <v>877</v>
      </c>
      <c r="H2632" s="48" t="s">
        <v>95</v>
      </c>
      <c r="I2632" s="48" t="s">
        <v>865</v>
      </c>
      <c r="J2632" s="48" t="s">
        <v>878</v>
      </c>
      <c r="K2632" s="51"/>
      <c r="L2632" s="48" t="s">
        <v>80</v>
      </c>
      <c r="M2632" s="48" t="s">
        <v>81</v>
      </c>
      <c r="N2632" s="48" t="s">
        <v>249</v>
      </c>
      <c r="O2632" s="48" t="s">
        <v>250</v>
      </c>
      <c r="P2632" s="48" t="s">
        <v>791</v>
      </c>
      <c r="Q2632" s="48" t="s">
        <v>792</v>
      </c>
      <c r="R2632" s="48" t="s">
        <v>866</v>
      </c>
      <c r="S2632" s="48" t="s">
        <v>867</v>
      </c>
      <c r="T2632" s="48" t="s">
        <v>868</v>
      </c>
      <c r="U2632" s="48" t="s">
        <v>869</v>
      </c>
      <c r="V2632" s="52"/>
    </row>
    <row r="2633" spans="1:22" ht="15" thickBot="1">
      <c r="A2633" s="48" t="s">
        <v>3597</v>
      </c>
      <c r="B2633" s="48" t="s">
        <v>20</v>
      </c>
      <c r="C2633" s="48" t="s">
        <v>74</v>
      </c>
      <c r="D2633" s="49" t="s">
        <v>75</v>
      </c>
      <c r="E2633" s="53">
        <v>58813.3</v>
      </c>
      <c r="F2633" s="48" t="s">
        <v>876</v>
      </c>
      <c r="G2633" s="48" t="s">
        <v>877</v>
      </c>
      <c r="H2633" s="48" t="s">
        <v>95</v>
      </c>
      <c r="I2633" s="48" t="s">
        <v>865</v>
      </c>
      <c r="J2633" s="48" t="s">
        <v>1754</v>
      </c>
      <c r="K2633" s="51"/>
      <c r="L2633" s="48" t="s">
        <v>80</v>
      </c>
      <c r="M2633" s="48" t="s">
        <v>81</v>
      </c>
      <c r="N2633" s="48" t="s">
        <v>249</v>
      </c>
      <c r="O2633" s="48" t="s">
        <v>250</v>
      </c>
      <c r="P2633" s="48" t="s">
        <v>791</v>
      </c>
      <c r="Q2633" s="48" t="s">
        <v>792</v>
      </c>
      <c r="R2633" s="48" t="s">
        <v>866</v>
      </c>
      <c r="S2633" s="48" t="s">
        <v>867</v>
      </c>
      <c r="T2633" s="48" t="s">
        <v>868</v>
      </c>
      <c r="U2633" s="48" t="s">
        <v>869</v>
      </c>
      <c r="V2633" s="52"/>
    </row>
    <row r="2634" spans="1:22" ht="15" thickBot="1">
      <c r="A2634" s="48" t="s">
        <v>3598</v>
      </c>
      <c r="B2634" s="48" t="s">
        <v>20</v>
      </c>
      <c r="C2634" s="48" t="s">
        <v>74</v>
      </c>
      <c r="D2634" s="49" t="s">
        <v>75</v>
      </c>
      <c r="E2634" s="53">
        <v>151522.22</v>
      </c>
      <c r="F2634" s="48" t="s">
        <v>76</v>
      </c>
      <c r="G2634" s="48" t="s">
        <v>889</v>
      </c>
      <c r="H2634" s="48" t="s">
        <v>839</v>
      </c>
      <c r="I2634" s="48" t="s">
        <v>832</v>
      </c>
      <c r="J2634" s="51"/>
      <c r="K2634" s="51"/>
      <c r="L2634" s="48" t="s">
        <v>80</v>
      </c>
      <c r="M2634" s="48" t="s">
        <v>81</v>
      </c>
      <c r="N2634" s="48" t="s">
        <v>249</v>
      </c>
      <c r="O2634" s="48" t="s">
        <v>250</v>
      </c>
      <c r="P2634" s="48" t="s">
        <v>791</v>
      </c>
      <c r="Q2634" s="48" t="s">
        <v>792</v>
      </c>
      <c r="R2634" s="48" t="s">
        <v>884</v>
      </c>
      <c r="S2634" s="48" t="s">
        <v>792</v>
      </c>
      <c r="T2634" s="48" t="s">
        <v>885</v>
      </c>
      <c r="U2634" s="48" t="s">
        <v>886</v>
      </c>
      <c r="V2634" s="52"/>
    </row>
    <row r="2635" spans="1:22" ht="15" thickBot="1">
      <c r="A2635" s="48" t="s">
        <v>3599</v>
      </c>
      <c r="B2635" s="48" t="s">
        <v>20</v>
      </c>
      <c r="C2635" s="48" t="s">
        <v>74</v>
      </c>
      <c r="D2635" s="49" t="s">
        <v>75</v>
      </c>
      <c r="E2635" s="50">
        <v>0</v>
      </c>
      <c r="F2635" s="48" t="s">
        <v>1120</v>
      </c>
      <c r="G2635" s="48" t="s">
        <v>889</v>
      </c>
      <c r="H2635" s="48" t="s">
        <v>113</v>
      </c>
      <c r="I2635" s="48" t="s">
        <v>890</v>
      </c>
      <c r="J2635" s="48" t="s">
        <v>891</v>
      </c>
      <c r="K2635" s="51"/>
      <c r="L2635" s="48" t="s">
        <v>80</v>
      </c>
      <c r="M2635" s="48" t="s">
        <v>81</v>
      </c>
      <c r="N2635" s="48" t="s">
        <v>249</v>
      </c>
      <c r="O2635" s="48" t="s">
        <v>250</v>
      </c>
      <c r="P2635" s="48" t="s">
        <v>791</v>
      </c>
      <c r="Q2635" s="48" t="s">
        <v>792</v>
      </c>
      <c r="R2635" s="48" t="s">
        <v>884</v>
      </c>
      <c r="S2635" s="48" t="s">
        <v>792</v>
      </c>
      <c r="T2635" s="48" t="s">
        <v>885</v>
      </c>
      <c r="U2635" s="48" t="s">
        <v>886</v>
      </c>
      <c r="V2635" s="52"/>
    </row>
    <row r="2636" spans="1:22" ht="15" thickBot="1">
      <c r="A2636" s="48" t="s">
        <v>3600</v>
      </c>
      <c r="B2636" s="48" t="s">
        <v>20</v>
      </c>
      <c r="C2636" s="48" t="s">
        <v>74</v>
      </c>
      <c r="D2636" s="49" t="s">
        <v>75</v>
      </c>
      <c r="E2636" s="50">
        <v>0</v>
      </c>
      <c r="F2636" s="48" t="s">
        <v>892</v>
      </c>
      <c r="G2636" s="48" t="s">
        <v>893</v>
      </c>
      <c r="H2636" s="48" t="s">
        <v>95</v>
      </c>
      <c r="I2636" s="48" t="s">
        <v>790</v>
      </c>
      <c r="J2636" s="48" t="s">
        <v>3601</v>
      </c>
      <c r="K2636" s="51"/>
      <c r="L2636" s="48" t="s">
        <v>80</v>
      </c>
      <c r="M2636" s="48" t="s">
        <v>81</v>
      </c>
      <c r="N2636" s="48" t="s">
        <v>249</v>
      </c>
      <c r="O2636" s="48" t="s">
        <v>250</v>
      </c>
      <c r="P2636" s="48" t="s">
        <v>791</v>
      </c>
      <c r="Q2636" s="48" t="s">
        <v>792</v>
      </c>
      <c r="R2636" s="48" t="s">
        <v>884</v>
      </c>
      <c r="S2636" s="48" t="s">
        <v>792</v>
      </c>
      <c r="T2636" s="48" t="s">
        <v>885</v>
      </c>
      <c r="U2636" s="48" t="s">
        <v>886</v>
      </c>
      <c r="V2636" s="52"/>
    </row>
    <row r="2637" spans="1:22" ht="15" thickBot="1">
      <c r="A2637" s="48" t="s">
        <v>3602</v>
      </c>
      <c r="B2637" s="48" t="s">
        <v>20</v>
      </c>
      <c r="C2637" s="48" t="s">
        <v>74</v>
      </c>
      <c r="D2637" s="49" t="s">
        <v>75</v>
      </c>
      <c r="E2637" s="53">
        <v>63335.53</v>
      </c>
      <c r="F2637" s="48" t="s">
        <v>76</v>
      </c>
      <c r="G2637" s="48" t="s">
        <v>896</v>
      </c>
      <c r="H2637" s="48" t="s">
        <v>95</v>
      </c>
      <c r="I2637" s="48" t="s">
        <v>897</v>
      </c>
      <c r="J2637" s="51"/>
      <c r="K2637" s="51"/>
      <c r="L2637" s="48" t="s">
        <v>80</v>
      </c>
      <c r="M2637" s="48" t="s">
        <v>81</v>
      </c>
      <c r="N2637" s="48" t="s">
        <v>249</v>
      </c>
      <c r="O2637" s="48" t="s">
        <v>250</v>
      </c>
      <c r="P2637" s="48" t="s">
        <v>791</v>
      </c>
      <c r="Q2637" s="48" t="s">
        <v>792</v>
      </c>
      <c r="R2637" s="48" t="s">
        <v>898</v>
      </c>
      <c r="S2637" s="48" t="s">
        <v>899</v>
      </c>
      <c r="T2637" s="48" t="s">
        <v>900</v>
      </c>
      <c r="U2637" s="48" t="s">
        <v>899</v>
      </c>
      <c r="V2637" s="52"/>
    </row>
    <row r="2638" spans="1:22" ht="15" thickBot="1">
      <c r="A2638" s="48" t="s">
        <v>3603</v>
      </c>
      <c r="B2638" s="48" t="s">
        <v>20</v>
      </c>
      <c r="C2638" s="48" t="s">
        <v>74</v>
      </c>
      <c r="D2638" s="49" t="s">
        <v>75</v>
      </c>
      <c r="E2638" s="50">
        <v>0</v>
      </c>
      <c r="F2638" s="48" t="s">
        <v>76</v>
      </c>
      <c r="G2638" s="48" t="s">
        <v>896</v>
      </c>
      <c r="H2638" s="48" t="s">
        <v>90</v>
      </c>
      <c r="I2638" s="48" t="s">
        <v>897</v>
      </c>
      <c r="J2638" s="51"/>
      <c r="K2638" s="51"/>
      <c r="L2638" s="48" t="s">
        <v>80</v>
      </c>
      <c r="M2638" s="48" t="s">
        <v>81</v>
      </c>
      <c r="N2638" s="48" t="s">
        <v>249</v>
      </c>
      <c r="O2638" s="48" t="s">
        <v>250</v>
      </c>
      <c r="P2638" s="48" t="s">
        <v>791</v>
      </c>
      <c r="Q2638" s="48" t="s">
        <v>792</v>
      </c>
      <c r="R2638" s="48" t="s">
        <v>898</v>
      </c>
      <c r="S2638" s="48" t="s">
        <v>899</v>
      </c>
      <c r="T2638" s="48" t="s">
        <v>900</v>
      </c>
      <c r="U2638" s="48" t="s">
        <v>899</v>
      </c>
      <c r="V2638" s="52"/>
    </row>
    <row r="2639" spans="1:22" ht="15" thickBot="1">
      <c r="A2639" s="48" t="s">
        <v>3604</v>
      </c>
      <c r="B2639" s="48" t="s">
        <v>20</v>
      </c>
      <c r="C2639" s="48" t="s">
        <v>74</v>
      </c>
      <c r="D2639" s="49" t="s">
        <v>75</v>
      </c>
      <c r="E2639" s="53">
        <v>57378.81</v>
      </c>
      <c r="F2639" s="48" t="s">
        <v>76</v>
      </c>
      <c r="G2639" s="48" t="s">
        <v>896</v>
      </c>
      <c r="H2639" s="48" t="s">
        <v>95</v>
      </c>
      <c r="I2639" s="48" t="s">
        <v>897</v>
      </c>
      <c r="J2639" s="51"/>
      <c r="K2639" s="51"/>
      <c r="L2639" s="48" t="s">
        <v>80</v>
      </c>
      <c r="M2639" s="48" t="s">
        <v>81</v>
      </c>
      <c r="N2639" s="48" t="s">
        <v>249</v>
      </c>
      <c r="O2639" s="48" t="s">
        <v>250</v>
      </c>
      <c r="P2639" s="48" t="s">
        <v>791</v>
      </c>
      <c r="Q2639" s="48" t="s">
        <v>792</v>
      </c>
      <c r="R2639" s="48" t="s">
        <v>898</v>
      </c>
      <c r="S2639" s="48" t="s">
        <v>899</v>
      </c>
      <c r="T2639" s="48" t="s">
        <v>900</v>
      </c>
      <c r="U2639" s="48" t="s">
        <v>899</v>
      </c>
      <c r="V2639" s="52"/>
    </row>
    <row r="2640" spans="1:22" ht="15" thickBot="1">
      <c r="A2640" s="48" t="s">
        <v>3605</v>
      </c>
      <c r="B2640" s="48" t="s">
        <v>20</v>
      </c>
      <c r="C2640" s="48" t="s">
        <v>74</v>
      </c>
      <c r="D2640" s="49" t="s">
        <v>75</v>
      </c>
      <c r="E2640" s="50">
        <v>0</v>
      </c>
      <c r="F2640" s="48" t="s">
        <v>76</v>
      </c>
      <c r="G2640" s="48" t="s">
        <v>896</v>
      </c>
      <c r="H2640" s="48" t="s">
        <v>78</v>
      </c>
      <c r="I2640" s="48" t="s">
        <v>897</v>
      </c>
      <c r="J2640" s="51"/>
      <c r="K2640" s="51"/>
      <c r="L2640" s="48" t="s">
        <v>80</v>
      </c>
      <c r="M2640" s="48" t="s">
        <v>81</v>
      </c>
      <c r="N2640" s="48" t="s">
        <v>249</v>
      </c>
      <c r="O2640" s="48" t="s">
        <v>250</v>
      </c>
      <c r="P2640" s="48" t="s">
        <v>791</v>
      </c>
      <c r="Q2640" s="48" t="s">
        <v>792</v>
      </c>
      <c r="R2640" s="48" t="s">
        <v>898</v>
      </c>
      <c r="S2640" s="48" t="s">
        <v>899</v>
      </c>
      <c r="T2640" s="48" t="s">
        <v>900</v>
      </c>
      <c r="U2640" s="48" t="s">
        <v>899</v>
      </c>
      <c r="V2640" s="52"/>
    </row>
    <row r="2641" spans="1:22" ht="15" thickBot="1">
      <c r="A2641" s="48" t="s">
        <v>926</v>
      </c>
      <c r="B2641" s="48" t="s">
        <v>20</v>
      </c>
      <c r="C2641" s="48" t="s">
        <v>74</v>
      </c>
      <c r="D2641" s="49" t="s">
        <v>75</v>
      </c>
      <c r="E2641" s="53">
        <v>4925.79</v>
      </c>
      <c r="F2641" s="48" t="s">
        <v>902</v>
      </c>
      <c r="G2641" s="48" t="s">
        <v>903</v>
      </c>
      <c r="H2641" s="48" t="s">
        <v>78</v>
      </c>
      <c r="I2641" s="48" t="s">
        <v>904</v>
      </c>
      <c r="J2641" s="48" t="s">
        <v>1764</v>
      </c>
      <c r="K2641" s="51"/>
      <c r="L2641" s="48" t="s">
        <v>80</v>
      </c>
      <c r="M2641" s="48" t="s">
        <v>81</v>
      </c>
      <c r="N2641" s="48" t="s">
        <v>249</v>
      </c>
      <c r="O2641" s="48" t="s">
        <v>250</v>
      </c>
      <c r="P2641" s="48" t="s">
        <v>791</v>
      </c>
      <c r="Q2641" s="48" t="s">
        <v>792</v>
      </c>
      <c r="R2641" s="48" t="s">
        <v>906</v>
      </c>
      <c r="S2641" s="48" t="s">
        <v>907</v>
      </c>
      <c r="T2641" s="48" t="s">
        <v>908</v>
      </c>
      <c r="U2641" s="48" t="s">
        <v>909</v>
      </c>
      <c r="V2641" s="52"/>
    </row>
    <row r="2642" spans="1:22" ht="15" thickBot="1">
      <c r="A2642" s="48" t="s">
        <v>901</v>
      </c>
      <c r="B2642" s="48" t="s">
        <v>20</v>
      </c>
      <c r="C2642" s="48" t="s">
        <v>74</v>
      </c>
      <c r="D2642" s="49" t="s">
        <v>75</v>
      </c>
      <c r="E2642" s="53">
        <v>21798.37</v>
      </c>
      <c r="F2642" s="48" t="s">
        <v>902</v>
      </c>
      <c r="G2642" s="48" t="s">
        <v>903</v>
      </c>
      <c r="H2642" s="48" t="s">
        <v>113</v>
      </c>
      <c r="I2642" s="48" t="s">
        <v>904</v>
      </c>
      <c r="J2642" s="48" t="s">
        <v>2320</v>
      </c>
      <c r="K2642" s="51"/>
      <c r="L2642" s="48" t="s">
        <v>80</v>
      </c>
      <c r="M2642" s="48" t="s">
        <v>81</v>
      </c>
      <c r="N2642" s="48" t="s">
        <v>249</v>
      </c>
      <c r="O2642" s="48" t="s">
        <v>250</v>
      </c>
      <c r="P2642" s="48" t="s">
        <v>791</v>
      </c>
      <c r="Q2642" s="48" t="s">
        <v>792</v>
      </c>
      <c r="R2642" s="48" t="s">
        <v>906</v>
      </c>
      <c r="S2642" s="48" t="s">
        <v>907</v>
      </c>
      <c r="T2642" s="48" t="s">
        <v>908</v>
      </c>
      <c r="U2642" s="48" t="s">
        <v>909</v>
      </c>
      <c r="V2642" s="52"/>
    </row>
    <row r="2643" spans="1:22" ht="15" thickBot="1">
      <c r="A2643" s="48" t="s">
        <v>3606</v>
      </c>
      <c r="B2643" s="48" t="s">
        <v>20</v>
      </c>
      <c r="C2643" s="48" t="s">
        <v>74</v>
      </c>
      <c r="D2643" s="49" t="s">
        <v>75</v>
      </c>
      <c r="E2643" s="53">
        <v>77168.22</v>
      </c>
      <c r="F2643" s="48" t="s">
        <v>76</v>
      </c>
      <c r="G2643" s="48" t="s">
        <v>911</v>
      </c>
      <c r="H2643" s="48" t="s">
        <v>95</v>
      </c>
      <c r="I2643" s="48" t="s">
        <v>912</v>
      </c>
      <c r="J2643" s="51"/>
      <c r="K2643" s="51"/>
      <c r="L2643" s="48" t="s">
        <v>80</v>
      </c>
      <c r="M2643" s="48" t="s">
        <v>81</v>
      </c>
      <c r="N2643" s="48" t="s">
        <v>249</v>
      </c>
      <c r="O2643" s="48" t="s">
        <v>250</v>
      </c>
      <c r="P2643" s="48" t="s">
        <v>791</v>
      </c>
      <c r="Q2643" s="48" t="s">
        <v>792</v>
      </c>
      <c r="R2643" s="48" t="s">
        <v>913</v>
      </c>
      <c r="S2643" s="48" t="s">
        <v>914</v>
      </c>
      <c r="T2643" s="48" t="s">
        <v>915</v>
      </c>
      <c r="U2643" s="48" t="s">
        <v>916</v>
      </c>
      <c r="V2643" s="52"/>
    </row>
    <row r="2644" spans="1:22" ht="15" thickBot="1">
      <c r="A2644" s="48" t="s">
        <v>3607</v>
      </c>
      <c r="B2644" s="48" t="s">
        <v>20</v>
      </c>
      <c r="C2644" s="48" t="s">
        <v>74</v>
      </c>
      <c r="D2644" s="49" t="s">
        <v>75</v>
      </c>
      <c r="E2644" s="53">
        <v>100569.19</v>
      </c>
      <c r="F2644" s="48" t="s">
        <v>76</v>
      </c>
      <c r="G2644" s="48" t="s">
        <v>911</v>
      </c>
      <c r="H2644" s="48" t="s">
        <v>113</v>
      </c>
      <c r="I2644" s="48" t="s">
        <v>912</v>
      </c>
      <c r="J2644" s="51"/>
      <c r="K2644" s="51"/>
      <c r="L2644" s="48" t="s">
        <v>80</v>
      </c>
      <c r="M2644" s="48" t="s">
        <v>81</v>
      </c>
      <c r="N2644" s="48" t="s">
        <v>249</v>
      </c>
      <c r="O2644" s="48" t="s">
        <v>250</v>
      </c>
      <c r="P2644" s="48" t="s">
        <v>791</v>
      </c>
      <c r="Q2644" s="48" t="s">
        <v>792</v>
      </c>
      <c r="R2644" s="48" t="s">
        <v>913</v>
      </c>
      <c r="S2644" s="48" t="s">
        <v>914</v>
      </c>
      <c r="T2644" s="48" t="s">
        <v>915</v>
      </c>
      <c r="U2644" s="48" t="s">
        <v>916</v>
      </c>
      <c r="V2644" s="52"/>
    </row>
    <row r="2645" spans="1:22" ht="15" thickBot="1">
      <c r="A2645" s="48" t="s">
        <v>1778</v>
      </c>
      <c r="B2645" s="48" t="s">
        <v>20</v>
      </c>
      <c r="C2645" s="48" t="s">
        <v>74</v>
      </c>
      <c r="D2645" s="49" t="s">
        <v>75</v>
      </c>
      <c r="E2645" s="50">
        <v>61447</v>
      </c>
      <c r="F2645" s="48" t="s">
        <v>918</v>
      </c>
      <c r="G2645" s="48" t="s">
        <v>919</v>
      </c>
      <c r="H2645" s="48" t="s">
        <v>839</v>
      </c>
      <c r="I2645" s="48" t="s">
        <v>790</v>
      </c>
      <c r="J2645" s="51"/>
      <c r="K2645" s="51"/>
      <c r="L2645" s="48" t="s">
        <v>80</v>
      </c>
      <c r="M2645" s="48" t="s">
        <v>81</v>
      </c>
      <c r="N2645" s="48" t="s">
        <v>249</v>
      </c>
      <c r="O2645" s="48" t="s">
        <v>250</v>
      </c>
      <c r="P2645" s="48" t="s">
        <v>791</v>
      </c>
      <c r="Q2645" s="48" t="s">
        <v>792</v>
      </c>
      <c r="R2645" s="48" t="s">
        <v>920</v>
      </c>
      <c r="S2645" s="48" t="s">
        <v>921</v>
      </c>
      <c r="T2645" s="48" t="s">
        <v>922</v>
      </c>
      <c r="U2645" s="48" t="s">
        <v>923</v>
      </c>
      <c r="V2645" s="52"/>
    </row>
    <row r="2646" spans="1:22" ht="15" thickBot="1">
      <c r="A2646" s="48" t="s">
        <v>3210</v>
      </c>
      <c r="B2646" s="48" t="s">
        <v>20</v>
      </c>
      <c r="C2646" s="48" t="s">
        <v>74</v>
      </c>
      <c r="D2646" s="49" t="s">
        <v>75</v>
      </c>
      <c r="E2646" s="53">
        <v>44444.26</v>
      </c>
      <c r="F2646" s="48" t="s">
        <v>918</v>
      </c>
      <c r="G2646" s="48" t="s">
        <v>919</v>
      </c>
      <c r="H2646" s="48" t="s">
        <v>113</v>
      </c>
      <c r="I2646" s="48" t="s">
        <v>790</v>
      </c>
      <c r="J2646" s="51"/>
      <c r="K2646" s="51"/>
      <c r="L2646" s="48" t="s">
        <v>80</v>
      </c>
      <c r="M2646" s="48" t="s">
        <v>81</v>
      </c>
      <c r="N2646" s="48" t="s">
        <v>249</v>
      </c>
      <c r="O2646" s="48" t="s">
        <v>250</v>
      </c>
      <c r="P2646" s="48" t="s">
        <v>791</v>
      </c>
      <c r="Q2646" s="48" t="s">
        <v>792</v>
      </c>
      <c r="R2646" s="48" t="s">
        <v>920</v>
      </c>
      <c r="S2646" s="48" t="s">
        <v>921</v>
      </c>
      <c r="T2646" s="48" t="s">
        <v>922</v>
      </c>
      <c r="U2646" s="48" t="s">
        <v>923</v>
      </c>
      <c r="V2646" s="52"/>
    </row>
    <row r="2647" spans="1:22" ht="15" thickBot="1">
      <c r="A2647" s="48" t="s">
        <v>1776</v>
      </c>
      <c r="B2647" s="48" t="s">
        <v>20</v>
      </c>
      <c r="C2647" s="48" t="s">
        <v>74</v>
      </c>
      <c r="D2647" s="49" t="s">
        <v>75</v>
      </c>
      <c r="E2647" s="53">
        <v>34955.26</v>
      </c>
      <c r="F2647" s="48" t="s">
        <v>918</v>
      </c>
      <c r="G2647" s="48" t="s">
        <v>919</v>
      </c>
      <c r="H2647" s="48" t="s">
        <v>95</v>
      </c>
      <c r="I2647" s="48" t="s">
        <v>790</v>
      </c>
      <c r="J2647" s="51"/>
      <c r="K2647" s="51"/>
      <c r="L2647" s="48" t="s">
        <v>80</v>
      </c>
      <c r="M2647" s="48" t="s">
        <v>81</v>
      </c>
      <c r="N2647" s="48" t="s">
        <v>249</v>
      </c>
      <c r="O2647" s="48" t="s">
        <v>250</v>
      </c>
      <c r="P2647" s="48" t="s">
        <v>791</v>
      </c>
      <c r="Q2647" s="48" t="s">
        <v>792</v>
      </c>
      <c r="R2647" s="48" t="s">
        <v>920</v>
      </c>
      <c r="S2647" s="48" t="s">
        <v>921</v>
      </c>
      <c r="T2647" s="48" t="s">
        <v>922</v>
      </c>
      <c r="U2647" s="48" t="s">
        <v>923</v>
      </c>
      <c r="V2647" s="52"/>
    </row>
    <row r="2648" spans="1:22" ht="15" thickBot="1">
      <c r="A2648" s="48" t="s">
        <v>3608</v>
      </c>
      <c r="B2648" s="48" t="s">
        <v>20</v>
      </c>
      <c r="C2648" s="48" t="s">
        <v>74</v>
      </c>
      <c r="D2648" s="49" t="s">
        <v>75</v>
      </c>
      <c r="E2648" s="50">
        <v>0</v>
      </c>
      <c r="F2648" s="48" t="s">
        <v>918</v>
      </c>
      <c r="G2648" s="48" t="s">
        <v>919</v>
      </c>
      <c r="H2648" s="48" t="s">
        <v>839</v>
      </c>
      <c r="I2648" s="48" t="s">
        <v>790</v>
      </c>
      <c r="J2648" s="51"/>
      <c r="K2648" s="51"/>
      <c r="L2648" s="48" t="s">
        <v>80</v>
      </c>
      <c r="M2648" s="48" t="s">
        <v>81</v>
      </c>
      <c r="N2648" s="48" t="s">
        <v>249</v>
      </c>
      <c r="O2648" s="48" t="s">
        <v>250</v>
      </c>
      <c r="P2648" s="48" t="s">
        <v>791</v>
      </c>
      <c r="Q2648" s="48" t="s">
        <v>792</v>
      </c>
      <c r="R2648" s="48" t="s">
        <v>920</v>
      </c>
      <c r="S2648" s="48" t="s">
        <v>921</v>
      </c>
      <c r="T2648" s="48" t="s">
        <v>922</v>
      </c>
      <c r="U2648" s="48" t="s">
        <v>923</v>
      </c>
      <c r="V2648" s="52"/>
    </row>
    <row r="2649" spans="1:22" ht="15" thickBot="1">
      <c r="A2649" s="48" t="s">
        <v>3609</v>
      </c>
      <c r="B2649" s="48" t="s">
        <v>20</v>
      </c>
      <c r="C2649" s="48" t="s">
        <v>74</v>
      </c>
      <c r="D2649" s="49" t="s">
        <v>75</v>
      </c>
      <c r="E2649" s="53">
        <v>44444.26</v>
      </c>
      <c r="F2649" s="48" t="s">
        <v>918</v>
      </c>
      <c r="G2649" s="48" t="s">
        <v>919</v>
      </c>
      <c r="H2649" s="48" t="s">
        <v>113</v>
      </c>
      <c r="I2649" s="48" t="s">
        <v>790</v>
      </c>
      <c r="J2649" s="51"/>
      <c r="K2649" s="51"/>
      <c r="L2649" s="48" t="s">
        <v>80</v>
      </c>
      <c r="M2649" s="48" t="s">
        <v>81</v>
      </c>
      <c r="N2649" s="48" t="s">
        <v>249</v>
      </c>
      <c r="O2649" s="48" t="s">
        <v>250</v>
      </c>
      <c r="P2649" s="48" t="s">
        <v>791</v>
      </c>
      <c r="Q2649" s="48" t="s">
        <v>792</v>
      </c>
      <c r="R2649" s="48" t="s">
        <v>920</v>
      </c>
      <c r="S2649" s="48" t="s">
        <v>921</v>
      </c>
      <c r="T2649" s="48" t="s">
        <v>922</v>
      </c>
      <c r="U2649" s="48" t="s">
        <v>923</v>
      </c>
      <c r="V2649" s="52"/>
    </row>
    <row r="2650" spans="1:22" ht="15" thickBot="1">
      <c r="A2650" s="48" t="s">
        <v>933</v>
      </c>
      <c r="B2650" s="48" t="s">
        <v>20</v>
      </c>
      <c r="C2650" s="48" t="s">
        <v>74</v>
      </c>
      <c r="D2650" s="49" t="s">
        <v>75</v>
      </c>
      <c r="E2650" s="53">
        <v>37643.019999999997</v>
      </c>
      <c r="F2650" s="48" t="s">
        <v>918</v>
      </c>
      <c r="G2650" s="48" t="s">
        <v>919</v>
      </c>
      <c r="H2650" s="48" t="s">
        <v>95</v>
      </c>
      <c r="I2650" s="48" t="s">
        <v>790</v>
      </c>
      <c r="J2650" s="51"/>
      <c r="K2650" s="51"/>
      <c r="L2650" s="48" t="s">
        <v>80</v>
      </c>
      <c r="M2650" s="48" t="s">
        <v>81</v>
      </c>
      <c r="N2650" s="48" t="s">
        <v>249</v>
      </c>
      <c r="O2650" s="48" t="s">
        <v>250</v>
      </c>
      <c r="P2650" s="48" t="s">
        <v>791</v>
      </c>
      <c r="Q2650" s="48" t="s">
        <v>792</v>
      </c>
      <c r="R2650" s="48" t="s">
        <v>920</v>
      </c>
      <c r="S2650" s="48" t="s">
        <v>921</v>
      </c>
      <c r="T2650" s="48" t="s">
        <v>922</v>
      </c>
      <c r="U2650" s="48" t="s">
        <v>923</v>
      </c>
      <c r="V2650" s="52"/>
    </row>
    <row r="2651" spans="1:22" ht="15" thickBot="1">
      <c r="A2651" s="48" t="s">
        <v>1781</v>
      </c>
      <c r="B2651" s="48" t="s">
        <v>20</v>
      </c>
      <c r="C2651" s="48" t="s">
        <v>74</v>
      </c>
      <c r="D2651" s="49" t="s">
        <v>75</v>
      </c>
      <c r="E2651" s="53">
        <v>33031.040000000001</v>
      </c>
      <c r="F2651" s="48" t="s">
        <v>918</v>
      </c>
      <c r="G2651" s="48" t="s">
        <v>919</v>
      </c>
      <c r="H2651" s="48" t="s">
        <v>262</v>
      </c>
      <c r="I2651" s="48" t="s">
        <v>790</v>
      </c>
      <c r="J2651" s="51"/>
      <c r="K2651" s="51"/>
      <c r="L2651" s="48" t="s">
        <v>80</v>
      </c>
      <c r="M2651" s="48" t="s">
        <v>81</v>
      </c>
      <c r="N2651" s="48" t="s">
        <v>249</v>
      </c>
      <c r="O2651" s="48" t="s">
        <v>250</v>
      </c>
      <c r="P2651" s="48" t="s">
        <v>791</v>
      </c>
      <c r="Q2651" s="48" t="s">
        <v>792</v>
      </c>
      <c r="R2651" s="48" t="s">
        <v>920</v>
      </c>
      <c r="S2651" s="48" t="s">
        <v>921</v>
      </c>
      <c r="T2651" s="48" t="s">
        <v>922</v>
      </c>
      <c r="U2651" s="48" t="s">
        <v>923</v>
      </c>
      <c r="V2651" s="52"/>
    </row>
    <row r="2652" spans="1:22" ht="15" thickBot="1">
      <c r="A2652" s="48" t="s">
        <v>2326</v>
      </c>
      <c r="B2652" s="48" t="s">
        <v>20</v>
      </c>
      <c r="C2652" s="48" t="s">
        <v>74</v>
      </c>
      <c r="D2652" s="49" t="s">
        <v>75</v>
      </c>
      <c r="E2652" s="53">
        <v>62537.53</v>
      </c>
      <c r="F2652" s="48" t="s">
        <v>918</v>
      </c>
      <c r="G2652" s="48" t="s">
        <v>919</v>
      </c>
      <c r="H2652" s="48" t="s">
        <v>113</v>
      </c>
      <c r="I2652" s="48" t="s">
        <v>790</v>
      </c>
      <c r="J2652" s="51"/>
      <c r="K2652" s="51"/>
      <c r="L2652" s="48" t="s">
        <v>80</v>
      </c>
      <c r="M2652" s="48" t="s">
        <v>81</v>
      </c>
      <c r="N2652" s="48" t="s">
        <v>249</v>
      </c>
      <c r="O2652" s="48" t="s">
        <v>250</v>
      </c>
      <c r="P2652" s="48" t="s">
        <v>791</v>
      </c>
      <c r="Q2652" s="48" t="s">
        <v>792</v>
      </c>
      <c r="R2652" s="48" t="s">
        <v>920</v>
      </c>
      <c r="S2652" s="48" t="s">
        <v>921</v>
      </c>
      <c r="T2652" s="48" t="s">
        <v>922</v>
      </c>
      <c r="U2652" s="48" t="s">
        <v>923</v>
      </c>
      <c r="V2652" s="52"/>
    </row>
    <row r="2653" spans="1:22" ht="15" thickBot="1">
      <c r="A2653" s="48" t="s">
        <v>3610</v>
      </c>
      <c r="B2653" s="48" t="s">
        <v>20</v>
      </c>
      <c r="C2653" s="48" t="s">
        <v>74</v>
      </c>
      <c r="D2653" s="49" t="s">
        <v>75</v>
      </c>
      <c r="E2653" s="53">
        <v>38584.11</v>
      </c>
      <c r="F2653" s="48" t="s">
        <v>918</v>
      </c>
      <c r="G2653" s="48" t="s">
        <v>919</v>
      </c>
      <c r="H2653" s="48" t="s">
        <v>95</v>
      </c>
      <c r="I2653" s="48" t="s">
        <v>790</v>
      </c>
      <c r="J2653" s="51"/>
      <c r="K2653" s="51"/>
      <c r="L2653" s="48" t="s">
        <v>80</v>
      </c>
      <c r="M2653" s="48" t="s">
        <v>81</v>
      </c>
      <c r="N2653" s="48" t="s">
        <v>249</v>
      </c>
      <c r="O2653" s="48" t="s">
        <v>250</v>
      </c>
      <c r="P2653" s="48" t="s">
        <v>791</v>
      </c>
      <c r="Q2653" s="48" t="s">
        <v>792</v>
      </c>
      <c r="R2653" s="48" t="s">
        <v>920</v>
      </c>
      <c r="S2653" s="48" t="s">
        <v>921</v>
      </c>
      <c r="T2653" s="48" t="s">
        <v>922</v>
      </c>
      <c r="U2653" s="48" t="s">
        <v>923</v>
      </c>
      <c r="V2653" s="52"/>
    </row>
    <row r="2654" spans="1:22" ht="15" thickBot="1">
      <c r="A2654" s="48" t="s">
        <v>2325</v>
      </c>
      <c r="B2654" s="48" t="s">
        <v>20</v>
      </c>
      <c r="C2654" s="48" t="s">
        <v>74</v>
      </c>
      <c r="D2654" s="49" t="s">
        <v>75</v>
      </c>
      <c r="E2654" s="53">
        <v>24738.799999999999</v>
      </c>
      <c r="F2654" s="48" t="s">
        <v>918</v>
      </c>
      <c r="G2654" s="48" t="s">
        <v>919</v>
      </c>
      <c r="H2654" s="48" t="s">
        <v>95</v>
      </c>
      <c r="I2654" s="48" t="s">
        <v>790</v>
      </c>
      <c r="J2654" s="51"/>
      <c r="K2654" s="51"/>
      <c r="L2654" s="48" t="s">
        <v>80</v>
      </c>
      <c r="M2654" s="48" t="s">
        <v>81</v>
      </c>
      <c r="N2654" s="48" t="s">
        <v>249</v>
      </c>
      <c r="O2654" s="48" t="s">
        <v>250</v>
      </c>
      <c r="P2654" s="48" t="s">
        <v>791</v>
      </c>
      <c r="Q2654" s="48" t="s">
        <v>792</v>
      </c>
      <c r="R2654" s="48" t="s">
        <v>920</v>
      </c>
      <c r="S2654" s="48" t="s">
        <v>921</v>
      </c>
      <c r="T2654" s="48" t="s">
        <v>922</v>
      </c>
      <c r="U2654" s="48" t="s">
        <v>923</v>
      </c>
      <c r="V2654" s="52"/>
    </row>
    <row r="2655" spans="1:22" ht="15" thickBot="1">
      <c r="A2655" s="48" t="s">
        <v>2820</v>
      </c>
      <c r="B2655" s="48" t="s">
        <v>20</v>
      </c>
      <c r="C2655" s="48" t="s">
        <v>74</v>
      </c>
      <c r="D2655" s="49" t="s">
        <v>75</v>
      </c>
      <c r="E2655" s="53">
        <v>36724.93</v>
      </c>
      <c r="F2655" s="48" t="s">
        <v>918</v>
      </c>
      <c r="G2655" s="48" t="s">
        <v>919</v>
      </c>
      <c r="H2655" s="48" t="s">
        <v>95</v>
      </c>
      <c r="I2655" s="48" t="s">
        <v>790</v>
      </c>
      <c r="J2655" s="51"/>
      <c r="K2655" s="51"/>
      <c r="L2655" s="48" t="s">
        <v>80</v>
      </c>
      <c r="M2655" s="48" t="s">
        <v>81</v>
      </c>
      <c r="N2655" s="48" t="s">
        <v>249</v>
      </c>
      <c r="O2655" s="48" t="s">
        <v>250</v>
      </c>
      <c r="P2655" s="48" t="s">
        <v>791</v>
      </c>
      <c r="Q2655" s="48" t="s">
        <v>792</v>
      </c>
      <c r="R2655" s="48" t="s">
        <v>920</v>
      </c>
      <c r="S2655" s="48" t="s">
        <v>921</v>
      </c>
      <c r="T2655" s="48" t="s">
        <v>922</v>
      </c>
      <c r="U2655" s="48" t="s">
        <v>923</v>
      </c>
      <c r="V2655" s="52"/>
    </row>
    <row r="2656" spans="1:22" ht="15" thickBot="1">
      <c r="A2656" s="48" t="s">
        <v>930</v>
      </c>
      <c r="B2656" s="48" t="s">
        <v>20</v>
      </c>
      <c r="C2656" s="48" t="s">
        <v>74</v>
      </c>
      <c r="D2656" s="49" t="s">
        <v>75</v>
      </c>
      <c r="E2656" s="53">
        <v>36724.93</v>
      </c>
      <c r="F2656" s="48" t="s">
        <v>918</v>
      </c>
      <c r="G2656" s="48" t="s">
        <v>919</v>
      </c>
      <c r="H2656" s="48" t="s">
        <v>95</v>
      </c>
      <c r="I2656" s="48" t="s">
        <v>790</v>
      </c>
      <c r="J2656" s="51"/>
      <c r="K2656" s="51"/>
      <c r="L2656" s="48" t="s">
        <v>80</v>
      </c>
      <c r="M2656" s="48" t="s">
        <v>81</v>
      </c>
      <c r="N2656" s="48" t="s">
        <v>249</v>
      </c>
      <c r="O2656" s="48" t="s">
        <v>250</v>
      </c>
      <c r="P2656" s="48" t="s">
        <v>791</v>
      </c>
      <c r="Q2656" s="48" t="s">
        <v>792</v>
      </c>
      <c r="R2656" s="48" t="s">
        <v>920</v>
      </c>
      <c r="S2656" s="48" t="s">
        <v>921</v>
      </c>
      <c r="T2656" s="48" t="s">
        <v>922</v>
      </c>
      <c r="U2656" s="48" t="s">
        <v>923</v>
      </c>
      <c r="V2656" s="52"/>
    </row>
    <row r="2657" spans="1:22" ht="15" thickBot="1">
      <c r="A2657" s="48" t="s">
        <v>3209</v>
      </c>
      <c r="B2657" s="48" t="s">
        <v>20</v>
      </c>
      <c r="C2657" s="48" t="s">
        <v>74</v>
      </c>
      <c r="D2657" s="49" t="s">
        <v>75</v>
      </c>
      <c r="E2657" s="50">
        <v>0</v>
      </c>
      <c r="F2657" s="48" t="s">
        <v>918</v>
      </c>
      <c r="G2657" s="48" t="s">
        <v>919</v>
      </c>
      <c r="H2657" s="48" t="s">
        <v>113</v>
      </c>
      <c r="I2657" s="48" t="s">
        <v>790</v>
      </c>
      <c r="J2657" s="51"/>
      <c r="K2657" s="51"/>
      <c r="L2657" s="48" t="s">
        <v>80</v>
      </c>
      <c r="M2657" s="48" t="s">
        <v>81</v>
      </c>
      <c r="N2657" s="48" t="s">
        <v>249</v>
      </c>
      <c r="O2657" s="48" t="s">
        <v>250</v>
      </c>
      <c r="P2657" s="48" t="s">
        <v>791</v>
      </c>
      <c r="Q2657" s="48" t="s">
        <v>792</v>
      </c>
      <c r="R2657" s="48" t="s">
        <v>920</v>
      </c>
      <c r="S2657" s="48" t="s">
        <v>921</v>
      </c>
      <c r="T2657" s="48" t="s">
        <v>922</v>
      </c>
      <c r="U2657" s="48" t="s">
        <v>923</v>
      </c>
      <c r="V2657" s="52"/>
    </row>
    <row r="2658" spans="1:22" ht="15" thickBot="1">
      <c r="A2658" s="48" t="s">
        <v>3611</v>
      </c>
      <c r="B2658" s="48" t="s">
        <v>20</v>
      </c>
      <c r="C2658" s="48" t="s">
        <v>74</v>
      </c>
      <c r="D2658" s="49" t="s">
        <v>75</v>
      </c>
      <c r="E2658" s="53">
        <v>34955.26</v>
      </c>
      <c r="F2658" s="48" t="s">
        <v>918</v>
      </c>
      <c r="G2658" s="48" t="s">
        <v>919</v>
      </c>
      <c r="H2658" s="48" t="s">
        <v>95</v>
      </c>
      <c r="I2658" s="48" t="s">
        <v>790</v>
      </c>
      <c r="J2658" s="51"/>
      <c r="K2658" s="51"/>
      <c r="L2658" s="48" t="s">
        <v>80</v>
      </c>
      <c r="M2658" s="48" t="s">
        <v>81</v>
      </c>
      <c r="N2658" s="48" t="s">
        <v>249</v>
      </c>
      <c r="O2658" s="48" t="s">
        <v>250</v>
      </c>
      <c r="P2658" s="48" t="s">
        <v>791</v>
      </c>
      <c r="Q2658" s="48" t="s">
        <v>792</v>
      </c>
      <c r="R2658" s="48" t="s">
        <v>920</v>
      </c>
      <c r="S2658" s="48" t="s">
        <v>921</v>
      </c>
      <c r="T2658" s="48" t="s">
        <v>922</v>
      </c>
      <c r="U2658" s="48" t="s">
        <v>923</v>
      </c>
      <c r="V2658" s="52"/>
    </row>
    <row r="2659" spans="1:22" ht="15" thickBot="1">
      <c r="A2659" s="48" t="s">
        <v>2815</v>
      </c>
      <c r="B2659" s="48" t="s">
        <v>20</v>
      </c>
      <c r="C2659" s="48" t="s">
        <v>74</v>
      </c>
      <c r="D2659" s="49" t="s">
        <v>75</v>
      </c>
      <c r="E2659" s="53">
        <v>44444.26</v>
      </c>
      <c r="F2659" s="48" t="s">
        <v>918</v>
      </c>
      <c r="G2659" s="48" t="s">
        <v>929</v>
      </c>
      <c r="H2659" s="48" t="s">
        <v>113</v>
      </c>
      <c r="I2659" s="48" t="s">
        <v>790</v>
      </c>
      <c r="J2659" s="51"/>
      <c r="K2659" s="51"/>
      <c r="L2659" s="48" t="s">
        <v>80</v>
      </c>
      <c r="M2659" s="48" t="s">
        <v>81</v>
      </c>
      <c r="N2659" s="48" t="s">
        <v>249</v>
      </c>
      <c r="O2659" s="48" t="s">
        <v>250</v>
      </c>
      <c r="P2659" s="48" t="s">
        <v>791</v>
      </c>
      <c r="Q2659" s="48" t="s">
        <v>792</v>
      </c>
      <c r="R2659" s="48" t="s">
        <v>920</v>
      </c>
      <c r="S2659" s="48" t="s">
        <v>921</v>
      </c>
      <c r="T2659" s="48" t="s">
        <v>922</v>
      </c>
      <c r="U2659" s="48" t="s">
        <v>923</v>
      </c>
      <c r="V2659" s="52"/>
    </row>
    <row r="2660" spans="1:22" ht="15" thickBot="1">
      <c r="A2660" s="48" t="s">
        <v>3207</v>
      </c>
      <c r="B2660" s="48" t="s">
        <v>20</v>
      </c>
      <c r="C2660" s="48" t="s">
        <v>74</v>
      </c>
      <c r="D2660" s="49" t="s">
        <v>75</v>
      </c>
      <c r="E2660" s="53">
        <v>46694.239999999998</v>
      </c>
      <c r="F2660" s="48" t="s">
        <v>918</v>
      </c>
      <c r="G2660" s="48" t="s">
        <v>929</v>
      </c>
      <c r="H2660" s="48" t="s">
        <v>113</v>
      </c>
      <c r="I2660" s="48" t="s">
        <v>790</v>
      </c>
      <c r="J2660" s="51"/>
      <c r="K2660" s="51"/>
      <c r="L2660" s="48" t="s">
        <v>80</v>
      </c>
      <c r="M2660" s="48" t="s">
        <v>81</v>
      </c>
      <c r="N2660" s="48" t="s">
        <v>249</v>
      </c>
      <c r="O2660" s="48" t="s">
        <v>250</v>
      </c>
      <c r="P2660" s="48" t="s">
        <v>791</v>
      </c>
      <c r="Q2660" s="48" t="s">
        <v>792</v>
      </c>
      <c r="R2660" s="48" t="s">
        <v>920</v>
      </c>
      <c r="S2660" s="48" t="s">
        <v>921</v>
      </c>
      <c r="T2660" s="48" t="s">
        <v>922</v>
      </c>
      <c r="U2660" s="48" t="s">
        <v>923</v>
      </c>
      <c r="V2660" s="52"/>
    </row>
    <row r="2661" spans="1:22" ht="15" thickBot="1">
      <c r="A2661" s="48" t="s">
        <v>1772</v>
      </c>
      <c r="B2661" s="48" t="s">
        <v>20</v>
      </c>
      <c r="C2661" s="48" t="s">
        <v>195</v>
      </c>
      <c r="D2661" s="49" t="s">
        <v>75</v>
      </c>
      <c r="E2661" s="50">
        <v>0</v>
      </c>
      <c r="F2661" s="48" t="s">
        <v>918</v>
      </c>
      <c r="G2661" s="48" t="s">
        <v>929</v>
      </c>
      <c r="H2661" s="48" t="s">
        <v>113</v>
      </c>
      <c r="I2661" s="48" t="s">
        <v>790</v>
      </c>
      <c r="J2661" s="51"/>
      <c r="K2661" s="51"/>
      <c r="L2661" s="48" t="s">
        <v>80</v>
      </c>
      <c r="M2661" s="48" t="s">
        <v>81</v>
      </c>
      <c r="N2661" s="48" t="s">
        <v>249</v>
      </c>
      <c r="O2661" s="48" t="s">
        <v>250</v>
      </c>
      <c r="P2661" s="48" t="s">
        <v>791</v>
      </c>
      <c r="Q2661" s="48" t="s">
        <v>792</v>
      </c>
      <c r="R2661" s="48" t="s">
        <v>920</v>
      </c>
      <c r="S2661" s="48" t="s">
        <v>921</v>
      </c>
      <c r="T2661" s="48" t="s">
        <v>922</v>
      </c>
      <c r="U2661" s="48" t="s">
        <v>923</v>
      </c>
      <c r="V2661" s="52"/>
    </row>
    <row r="2662" spans="1:22" ht="15" thickBot="1">
      <c r="A2662" s="48" t="s">
        <v>3612</v>
      </c>
      <c r="B2662" s="48" t="s">
        <v>20</v>
      </c>
      <c r="C2662" s="48" t="s">
        <v>74</v>
      </c>
      <c r="D2662" s="49" t="s">
        <v>75</v>
      </c>
      <c r="E2662" s="53">
        <v>36724.92</v>
      </c>
      <c r="F2662" s="48" t="s">
        <v>918</v>
      </c>
      <c r="G2662" s="48" t="s">
        <v>929</v>
      </c>
      <c r="H2662" s="48" t="s">
        <v>95</v>
      </c>
      <c r="I2662" s="48" t="s">
        <v>790</v>
      </c>
      <c r="J2662" s="51"/>
      <c r="K2662" s="51"/>
      <c r="L2662" s="48" t="s">
        <v>80</v>
      </c>
      <c r="M2662" s="48" t="s">
        <v>81</v>
      </c>
      <c r="N2662" s="48" t="s">
        <v>249</v>
      </c>
      <c r="O2662" s="48" t="s">
        <v>250</v>
      </c>
      <c r="P2662" s="48" t="s">
        <v>791</v>
      </c>
      <c r="Q2662" s="48" t="s">
        <v>792</v>
      </c>
      <c r="R2662" s="48" t="s">
        <v>920</v>
      </c>
      <c r="S2662" s="48" t="s">
        <v>921</v>
      </c>
      <c r="T2662" s="48" t="s">
        <v>922</v>
      </c>
      <c r="U2662" s="48" t="s">
        <v>923</v>
      </c>
      <c r="V2662" s="52"/>
    </row>
    <row r="2663" spans="1:22" ht="15" thickBot="1">
      <c r="A2663" s="48" t="s">
        <v>3611</v>
      </c>
      <c r="B2663" s="48" t="s">
        <v>20</v>
      </c>
      <c r="C2663" s="48" t="s">
        <v>74</v>
      </c>
      <c r="D2663" s="49" t="s">
        <v>75</v>
      </c>
      <c r="E2663" s="53">
        <v>34955.26</v>
      </c>
      <c r="F2663" s="48" t="s">
        <v>918</v>
      </c>
      <c r="G2663" s="48" t="s">
        <v>929</v>
      </c>
      <c r="H2663" s="48" t="s">
        <v>95</v>
      </c>
      <c r="I2663" s="48" t="s">
        <v>790</v>
      </c>
      <c r="J2663" s="51"/>
      <c r="K2663" s="51"/>
      <c r="L2663" s="48" t="s">
        <v>80</v>
      </c>
      <c r="M2663" s="48" t="s">
        <v>81</v>
      </c>
      <c r="N2663" s="48" t="s">
        <v>249</v>
      </c>
      <c r="O2663" s="48" t="s">
        <v>250</v>
      </c>
      <c r="P2663" s="48" t="s">
        <v>791</v>
      </c>
      <c r="Q2663" s="48" t="s">
        <v>792</v>
      </c>
      <c r="R2663" s="48" t="s">
        <v>920</v>
      </c>
      <c r="S2663" s="48" t="s">
        <v>921</v>
      </c>
      <c r="T2663" s="48" t="s">
        <v>922</v>
      </c>
      <c r="U2663" s="48" t="s">
        <v>923</v>
      </c>
      <c r="V2663" s="52"/>
    </row>
    <row r="2664" spans="1:22" ht="15" thickBot="1">
      <c r="A2664" s="48" t="s">
        <v>3613</v>
      </c>
      <c r="B2664" s="48" t="s">
        <v>20</v>
      </c>
      <c r="C2664" s="48" t="s">
        <v>74</v>
      </c>
      <c r="D2664" s="49" t="s">
        <v>75</v>
      </c>
      <c r="E2664" s="50">
        <v>0</v>
      </c>
      <c r="F2664" s="48" t="s">
        <v>935</v>
      </c>
      <c r="G2664" s="48" t="s">
        <v>936</v>
      </c>
      <c r="H2664" s="48" t="s">
        <v>125</v>
      </c>
      <c r="I2664" s="48" t="s">
        <v>937</v>
      </c>
      <c r="J2664" s="48" t="s">
        <v>938</v>
      </c>
      <c r="K2664" s="51"/>
      <c r="L2664" s="48" t="s">
        <v>80</v>
      </c>
      <c r="M2664" s="48" t="s">
        <v>81</v>
      </c>
      <c r="N2664" s="48" t="s">
        <v>249</v>
      </c>
      <c r="O2664" s="48" t="s">
        <v>250</v>
      </c>
      <c r="P2664" s="48" t="s">
        <v>791</v>
      </c>
      <c r="Q2664" s="48" t="s">
        <v>792</v>
      </c>
      <c r="R2664" s="48" t="s">
        <v>920</v>
      </c>
      <c r="S2664" s="48" t="s">
        <v>921</v>
      </c>
      <c r="T2664" s="48" t="s">
        <v>939</v>
      </c>
      <c r="U2664" s="48" t="s">
        <v>940</v>
      </c>
      <c r="V2664" s="52"/>
    </row>
    <row r="2665" spans="1:22" ht="15" thickBot="1">
      <c r="A2665" s="48" t="s">
        <v>3614</v>
      </c>
      <c r="B2665" s="48" t="s">
        <v>20</v>
      </c>
      <c r="C2665" s="48" t="s">
        <v>74</v>
      </c>
      <c r="D2665" s="49" t="s">
        <v>75</v>
      </c>
      <c r="E2665" s="50">
        <v>0</v>
      </c>
      <c r="F2665" s="48" t="s">
        <v>935</v>
      </c>
      <c r="G2665" s="48" t="s">
        <v>936</v>
      </c>
      <c r="H2665" s="48" t="s">
        <v>125</v>
      </c>
      <c r="I2665" s="48" t="s">
        <v>937</v>
      </c>
      <c r="J2665" s="48" t="s">
        <v>945</v>
      </c>
      <c r="K2665" s="51"/>
      <c r="L2665" s="48" t="s">
        <v>80</v>
      </c>
      <c r="M2665" s="48" t="s">
        <v>81</v>
      </c>
      <c r="N2665" s="48" t="s">
        <v>249</v>
      </c>
      <c r="O2665" s="48" t="s">
        <v>250</v>
      </c>
      <c r="P2665" s="48" t="s">
        <v>791</v>
      </c>
      <c r="Q2665" s="48" t="s">
        <v>792</v>
      </c>
      <c r="R2665" s="48" t="s">
        <v>920</v>
      </c>
      <c r="S2665" s="48" t="s">
        <v>921</v>
      </c>
      <c r="T2665" s="48" t="s">
        <v>939</v>
      </c>
      <c r="U2665" s="48" t="s">
        <v>940</v>
      </c>
      <c r="V2665" s="52"/>
    </row>
    <row r="2666" spans="1:22" ht="15" thickBot="1">
      <c r="A2666" s="48" t="s">
        <v>3615</v>
      </c>
      <c r="B2666" s="48" t="s">
        <v>20</v>
      </c>
      <c r="C2666" s="48" t="s">
        <v>74</v>
      </c>
      <c r="D2666" s="49" t="s">
        <v>75</v>
      </c>
      <c r="E2666" s="50">
        <v>0</v>
      </c>
      <c r="F2666" s="48" t="s">
        <v>935</v>
      </c>
      <c r="G2666" s="48" t="s">
        <v>936</v>
      </c>
      <c r="H2666" s="48" t="s">
        <v>125</v>
      </c>
      <c r="I2666" s="48" t="s">
        <v>937</v>
      </c>
      <c r="J2666" s="48" t="s">
        <v>938</v>
      </c>
      <c r="K2666" s="51"/>
      <c r="L2666" s="48" t="s">
        <v>80</v>
      </c>
      <c r="M2666" s="48" t="s">
        <v>81</v>
      </c>
      <c r="N2666" s="48" t="s">
        <v>249</v>
      </c>
      <c r="O2666" s="48" t="s">
        <v>250</v>
      </c>
      <c r="P2666" s="48" t="s">
        <v>791</v>
      </c>
      <c r="Q2666" s="48" t="s">
        <v>792</v>
      </c>
      <c r="R2666" s="48" t="s">
        <v>920</v>
      </c>
      <c r="S2666" s="48" t="s">
        <v>921</v>
      </c>
      <c r="T2666" s="48" t="s">
        <v>939</v>
      </c>
      <c r="U2666" s="48" t="s">
        <v>940</v>
      </c>
      <c r="V2666" s="52"/>
    </row>
    <row r="2667" spans="1:22" ht="15" thickBot="1">
      <c r="A2667" s="48" t="s">
        <v>3616</v>
      </c>
      <c r="B2667" s="48" t="s">
        <v>20</v>
      </c>
      <c r="C2667" s="48" t="s">
        <v>74</v>
      </c>
      <c r="D2667" s="49" t="s">
        <v>75</v>
      </c>
      <c r="E2667" s="53">
        <v>43731.040000000001</v>
      </c>
      <c r="F2667" s="48" t="s">
        <v>1139</v>
      </c>
      <c r="G2667" s="48" t="s">
        <v>1788</v>
      </c>
      <c r="H2667" s="48" t="s">
        <v>95</v>
      </c>
      <c r="I2667" s="48" t="s">
        <v>1141</v>
      </c>
      <c r="J2667" s="51"/>
      <c r="K2667" s="51"/>
      <c r="L2667" s="48" t="s">
        <v>80</v>
      </c>
      <c r="M2667" s="48" t="s">
        <v>81</v>
      </c>
      <c r="N2667" s="48" t="s">
        <v>249</v>
      </c>
      <c r="O2667" s="48" t="s">
        <v>250</v>
      </c>
      <c r="P2667" s="48" t="s">
        <v>791</v>
      </c>
      <c r="Q2667" s="48" t="s">
        <v>792</v>
      </c>
      <c r="R2667" s="48" t="s">
        <v>1789</v>
      </c>
      <c r="S2667" s="48" t="s">
        <v>1790</v>
      </c>
      <c r="T2667" s="48" t="s">
        <v>1791</v>
      </c>
      <c r="U2667" s="48" t="s">
        <v>1792</v>
      </c>
      <c r="V2667" s="52"/>
    </row>
    <row r="2668" spans="1:22" ht="15" thickBot="1">
      <c r="A2668" s="48" t="s">
        <v>3617</v>
      </c>
      <c r="B2668" s="48" t="s">
        <v>20</v>
      </c>
      <c r="C2668" s="48" t="s">
        <v>74</v>
      </c>
      <c r="D2668" s="49" t="s">
        <v>75</v>
      </c>
      <c r="E2668" s="53">
        <v>39003.96</v>
      </c>
      <c r="F2668" s="48" t="s">
        <v>76</v>
      </c>
      <c r="G2668" s="48" t="s">
        <v>1795</v>
      </c>
      <c r="H2668" s="48" t="s">
        <v>113</v>
      </c>
      <c r="I2668" s="48" t="s">
        <v>99</v>
      </c>
      <c r="J2668" s="51"/>
      <c r="K2668" s="48" t="s">
        <v>951</v>
      </c>
      <c r="L2668" s="48" t="s">
        <v>80</v>
      </c>
      <c r="M2668" s="48" t="s">
        <v>81</v>
      </c>
      <c r="N2668" s="48" t="s">
        <v>952</v>
      </c>
      <c r="O2668" s="48" t="s">
        <v>953</v>
      </c>
      <c r="P2668" s="48" t="s">
        <v>954</v>
      </c>
      <c r="Q2668" s="48" t="s">
        <v>955</v>
      </c>
      <c r="R2668" s="48" t="s">
        <v>1796</v>
      </c>
      <c r="S2668" s="48" t="s">
        <v>6</v>
      </c>
      <c r="T2668" s="48" t="s">
        <v>1797</v>
      </c>
      <c r="U2668" s="48" t="s">
        <v>6</v>
      </c>
      <c r="V2668" s="52"/>
    </row>
    <row r="2669" spans="1:22" ht="15" thickBot="1">
      <c r="A2669" s="48" t="s">
        <v>3618</v>
      </c>
      <c r="B2669" s="48" t="s">
        <v>20</v>
      </c>
      <c r="C2669" s="48" t="s">
        <v>74</v>
      </c>
      <c r="D2669" s="49" t="s">
        <v>75</v>
      </c>
      <c r="E2669" s="53">
        <v>125075.07</v>
      </c>
      <c r="F2669" s="48" t="s">
        <v>76</v>
      </c>
      <c r="G2669" s="48" t="s">
        <v>960</v>
      </c>
      <c r="H2669" s="48" t="s">
        <v>113</v>
      </c>
      <c r="I2669" s="48" t="s">
        <v>777</v>
      </c>
      <c r="J2669" s="51"/>
      <c r="K2669" s="48" t="s">
        <v>951</v>
      </c>
      <c r="L2669" s="48" t="s">
        <v>80</v>
      </c>
      <c r="M2669" s="48" t="s">
        <v>81</v>
      </c>
      <c r="N2669" s="48" t="s">
        <v>952</v>
      </c>
      <c r="O2669" s="48" t="s">
        <v>953</v>
      </c>
      <c r="P2669" s="48" t="s">
        <v>954</v>
      </c>
      <c r="Q2669" s="48" t="s">
        <v>955</v>
      </c>
      <c r="R2669" s="48" t="s">
        <v>961</v>
      </c>
      <c r="S2669" s="48" t="s">
        <v>962</v>
      </c>
      <c r="T2669" s="48" t="s">
        <v>963</v>
      </c>
      <c r="U2669" s="48" t="s">
        <v>962</v>
      </c>
      <c r="V2669" s="52"/>
    </row>
    <row r="2670" spans="1:22" ht="15" thickBot="1">
      <c r="A2670" s="48" t="s">
        <v>970</v>
      </c>
      <c r="B2670" s="48" t="s">
        <v>20</v>
      </c>
      <c r="C2670" s="48" t="s">
        <v>74</v>
      </c>
      <c r="D2670" s="49" t="s">
        <v>75</v>
      </c>
      <c r="E2670" s="53">
        <v>1470.33</v>
      </c>
      <c r="F2670" s="48" t="s">
        <v>918</v>
      </c>
      <c r="G2670" s="48" t="s">
        <v>965</v>
      </c>
      <c r="H2670" s="48" t="s">
        <v>95</v>
      </c>
      <c r="I2670" s="48" t="s">
        <v>790</v>
      </c>
      <c r="J2670" s="51"/>
      <c r="K2670" s="48" t="s">
        <v>951</v>
      </c>
      <c r="L2670" s="48" t="s">
        <v>80</v>
      </c>
      <c r="M2670" s="48" t="s">
        <v>81</v>
      </c>
      <c r="N2670" s="48" t="s">
        <v>952</v>
      </c>
      <c r="O2670" s="48" t="s">
        <v>953</v>
      </c>
      <c r="P2670" s="48" t="s">
        <v>954</v>
      </c>
      <c r="Q2670" s="48" t="s">
        <v>955</v>
      </c>
      <c r="R2670" s="48" t="s">
        <v>966</v>
      </c>
      <c r="S2670" s="48" t="s">
        <v>967</v>
      </c>
      <c r="T2670" s="48" t="s">
        <v>968</v>
      </c>
      <c r="U2670" s="48" t="s">
        <v>967</v>
      </c>
      <c r="V2670" s="52"/>
    </row>
    <row r="2671" spans="1:22" ht="15" thickBot="1">
      <c r="A2671" s="48" t="s">
        <v>1174</v>
      </c>
      <c r="B2671" s="48" t="s">
        <v>20</v>
      </c>
      <c r="C2671" s="48" t="s">
        <v>74</v>
      </c>
      <c r="D2671" s="49" t="s">
        <v>75</v>
      </c>
      <c r="E2671" s="53">
        <v>17713.5</v>
      </c>
      <c r="F2671" s="48" t="s">
        <v>918</v>
      </c>
      <c r="G2671" s="48" t="s">
        <v>971</v>
      </c>
      <c r="H2671" s="48" t="s">
        <v>113</v>
      </c>
      <c r="I2671" s="48" t="s">
        <v>790</v>
      </c>
      <c r="J2671" s="51"/>
      <c r="K2671" s="48" t="s">
        <v>951</v>
      </c>
      <c r="L2671" s="48" t="s">
        <v>80</v>
      </c>
      <c r="M2671" s="48" t="s">
        <v>81</v>
      </c>
      <c r="N2671" s="48" t="s">
        <v>952</v>
      </c>
      <c r="O2671" s="48" t="s">
        <v>953</v>
      </c>
      <c r="P2671" s="48" t="s">
        <v>954</v>
      </c>
      <c r="Q2671" s="48" t="s">
        <v>955</v>
      </c>
      <c r="R2671" s="48" t="s">
        <v>966</v>
      </c>
      <c r="S2671" s="48" t="s">
        <v>967</v>
      </c>
      <c r="T2671" s="48" t="s">
        <v>968</v>
      </c>
      <c r="U2671" s="48" t="s">
        <v>967</v>
      </c>
      <c r="V2671" s="52"/>
    </row>
    <row r="2672" spans="1:22" ht="15" thickBot="1">
      <c r="A2672" s="48" t="s">
        <v>3619</v>
      </c>
      <c r="B2672" s="48" t="s">
        <v>20</v>
      </c>
      <c r="C2672" s="48" t="s">
        <v>74</v>
      </c>
      <c r="D2672" s="49" t="s">
        <v>75</v>
      </c>
      <c r="E2672" s="50">
        <v>0</v>
      </c>
      <c r="F2672" s="48" t="s">
        <v>1783</v>
      </c>
      <c r="G2672" s="48" t="s">
        <v>1801</v>
      </c>
      <c r="H2672" s="48" t="s">
        <v>125</v>
      </c>
      <c r="I2672" s="48" t="s">
        <v>790</v>
      </c>
      <c r="J2672" s="51"/>
      <c r="K2672" s="48" t="s">
        <v>1800</v>
      </c>
      <c r="L2672" s="48" t="s">
        <v>80</v>
      </c>
      <c r="M2672" s="48" t="s">
        <v>81</v>
      </c>
      <c r="N2672" s="48" t="s">
        <v>952</v>
      </c>
      <c r="O2672" s="48" t="s">
        <v>953</v>
      </c>
      <c r="P2672" s="48" t="s">
        <v>954</v>
      </c>
      <c r="Q2672" s="48" t="s">
        <v>955</v>
      </c>
      <c r="R2672" s="48" t="s">
        <v>966</v>
      </c>
      <c r="S2672" s="48" t="s">
        <v>967</v>
      </c>
      <c r="T2672" s="48" t="s">
        <v>968</v>
      </c>
      <c r="U2672" s="48" t="s">
        <v>967</v>
      </c>
      <c r="V2672" s="52"/>
    </row>
    <row r="2673" spans="1:22" ht="15" thickBot="1">
      <c r="A2673" s="48" t="s">
        <v>1119</v>
      </c>
      <c r="B2673" s="48" t="s">
        <v>20</v>
      </c>
      <c r="C2673" s="48" t="s">
        <v>74</v>
      </c>
      <c r="D2673" s="49" t="s">
        <v>75</v>
      </c>
      <c r="E2673" s="53">
        <v>2473.88</v>
      </c>
      <c r="F2673" s="48" t="s">
        <v>973</v>
      </c>
      <c r="G2673" s="48" t="s">
        <v>974</v>
      </c>
      <c r="H2673" s="48" t="s">
        <v>95</v>
      </c>
      <c r="I2673" s="48" t="s">
        <v>790</v>
      </c>
      <c r="J2673" s="51"/>
      <c r="K2673" s="48" t="s">
        <v>951</v>
      </c>
      <c r="L2673" s="48" t="s">
        <v>80</v>
      </c>
      <c r="M2673" s="48" t="s">
        <v>81</v>
      </c>
      <c r="N2673" s="48" t="s">
        <v>952</v>
      </c>
      <c r="O2673" s="48" t="s">
        <v>953</v>
      </c>
      <c r="P2673" s="48" t="s">
        <v>954</v>
      </c>
      <c r="Q2673" s="48" t="s">
        <v>955</v>
      </c>
      <c r="R2673" s="48" t="s">
        <v>966</v>
      </c>
      <c r="S2673" s="48" t="s">
        <v>967</v>
      </c>
      <c r="T2673" s="48" t="s">
        <v>968</v>
      </c>
      <c r="U2673" s="48" t="s">
        <v>967</v>
      </c>
      <c r="V2673" s="52"/>
    </row>
    <row r="2674" spans="1:22" ht="15" thickBot="1">
      <c r="A2674" s="48" t="s">
        <v>3620</v>
      </c>
      <c r="B2674" s="48" t="s">
        <v>20</v>
      </c>
      <c r="C2674" s="48" t="s">
        <v>74</v>
      </c>
      <c r="D2674" s="49" t="s">
        <v>75</v>
      </c>
      <c r="E2674" s="53">
        <v>22515.21</v>
      </c>
      <c r="F2674" s="48" t="s">
        <v>76</v>
      </c>
      <c r="G2674" s="48" t="s">
        <v>987</v>
      </c>
      <c r="H2674" s="48" t="s">
        <v>78</v>
      </c>
      <c r="I2674" s="48" t="s">
        <v>99</v>
      </c>
      <c r="J2674" s="51"/>
      <c r="K2674" s="48" t="s">
        <v>951</v>
      </c>
      <c r="L2674" s="48" t="s">
        <v>80</v>
      </c>
      <c r="M2674" s="48" t="s">
        <v>81</v>
      </c>
      <c r="N2674" s="48" t="s">
        <v>952</v>
      </c>
      <c r="O2674" s="48" t="s">
        <v>953</v>
      </c>
      <c r="P2674" s="48" t="s">
        <v>980</v>
      </c>
      <c r="Q2674" s="48" t="s">
        <v>981</v>
      </c>
      <c r="R2674" s="48" t="s">
        <v>982</v>
      </c>
      <c r="S2674" s="48" t="s">
        <v>981</v>
      </c>
      <c r="T2674" s="48" t="s">
        <v>983</v>
      </c>
      <c r="U2674" s="48" t="s">
        <v>984</v>
      </c>
      <c r="V2674" s="52"/>
    </row>
    <row r="2675" spans="1:22" ht="15" thickBot="1">
      <c r="A2675" s="48" t="s">
        <v>3621</v>
      </c>
      <c r="B2675" s="48" t="s">
        <v>20</v>
      </c>
      <c r="C2675" s="48" t="s">
        <v>74</v>
      </c>
      <c r="D2675" s="49" t="s">
        <v>75</v>
      </c>
      <c r="E2675" s="50">
        <v>0</v>
      </c>
      <c r="F2675" s="48" t="s">
        <v>76</v>
      </c>
      <c r="G2675" s="48" t="s">
        <v>987</v>
      </c>
      <c r="H2675" s="48" t="s">
        <v>382</v>
      </c>
      <c r="I2675" s="48" t="s">
        <v>698</v>
      </c>
      <c r="J2675" s="51"/>
      <c r="K2675" s="51"/>
      <c r="L2675" s="48" t="s">
        <v>80</v>
      </c>
      <c r="M2675" s="48" t="s">
        <v>81</v>
      </c>
      <c r="N2675" s="48" t="s">
        <v>952</v>
      </c>
      <c r="O2675" s="48" t="s">
        <v>953</v>
      </c>
      <c r="P2675" s="48" t="s">
        <v>980</v>
      </c>
      <c r="Q2675" s="48" t="s">
        <v>981</v>
      </c>
      <c r="R2675" s="48" t="s">
        <v>982</v>
      </c>
      <c r="S2675" s="48" t="s">
        <v>981</v>
      </c>
      <c r="T2675" s="48" t="s">
        <v>983</v>
      </c>
      <c r="U2675" s="48" t="s">
        <v>984</v>
      </c>
      <c r="V2675" s="52"/>
    </row>
    <row r="2676" spans="1:22" ht="15" thickBot="1">
      <c r="A2676" s="48" t="s">
        <v>3622</v>
      </c>
      <c r="B2676" s="48" t="s">
        <v>20</v>
      </c>
      <c r="C2676" s="48" t="s">
        <v>74</v>
      </c>
      <c r="D2676" s="49" t="s">
        <v>75</v>
      </c>
      <c r="E2676" s="50">
        <v>0</v>
      </c>
      <c r="F2676" s="48" t="s">
        <v>76</v>
      </c>
      <c r="G2676" s="48" t="s">
        <v>987</v>
      </c>
      <c r="H2676" s="48" t="s">
        <v>384</v>
      </c>
      <c r="I2676" s="48" t="s">
        <v>698</v>
      </c>
      <c r="J2676" s="51"/>
      <c r="K2676" s="48" t="s">
        <v>951</v>
      </c>
      <c r="L2676" s="48" t="s">
        <v>80</v>
      </c>
      <c r="M2676" s="48" t="s">
        <v>81</v>
      </c>
      <c r="N2676" s="48" t="s">
        <v>952</v>
      </c>
      <c r="O2676" s="48" t="s">
        <v>953</v>
      </c>
      <c r="P2676" s="48" t="s">
        <v>980</v>
      </c>
      <c r="Q2676" s="48" t="s">
        <v>981</v>
      </c>
      <c r="R2676" s="48" t="s">
        <v>982</v>
      </c>
      <c r="S2676" s="48" t="s">
        <v>981</v>
      </c>
      <c r="T2676" s="48" t="s">
        <v>983</v>
      </c>
      <c r="U2676" s="48" t="s">
        <v>984</v>
      </c>
      <c r="V2676" s="52"/>
    </row>
    <row r="2677" spans="1:22" ht="15" thickBot="1">
      <c r="A2677" s="48" t="s">
        <v>3623</v>
      </c>
      <c r="B2677" s="48" t="s">
        <v>20</v>
      </c>
      <c r="C2677" s="48" t="s">
        <v>74</v>
      </c>
      <c r="D2677" s="49" t="s">
        <v>75</v>
      </c>
      <c r="E2677" s="50">
        <v>0</v>
      </c>
      <c r="F2677" s="48" t="s">
        <v>76</v>
      </c>
      <c r="G2677" s="48" t="s">
        <v>989</v>
      </c>
      <c r="H2677" s="48" t="s">
        <v>150</v>
      </c>
      <c r="I2677" s="48" t="s">
        <v>644</v>
      </c>
      <c r="J2677" s="51"/>
      <c r="K2677" s="48" t="s">
        <v>951</v>
      </c>
      <c r="L2677" s="48" t="s">
        <v>80</v>
      </c>
      <c r="M2677" s="48" t="s">
        <v>81</v>
      </c>
      <c r="N2677" s="48" t="s">
        <v>952</v>
      </c>
      <c r="O2677" s="48" t="s">
        <v>953</v>
      </c>
      <c r="P2677" s="48" t="s">
        <v>980</v>
      </c>
      <c r="Q2677" s="48" t="s">
        <v>981</v>
      </c>
      <c r="R2677" s="48" t="s">
        <v>991</v>
      </c>
      <c r="S2677" s="48" t="s">
        <v>992</v>
      </c>
      <c r="T2677" s="48" t="s">
        <v>993</v>
      </c>
      <c r="U2677" s="48" t="s">
        <v>992</v>
      </c>
      <c r="V2677" s="52"/>
    </row>
    <row r="2678" spans="1:22" ht="15" thickBot="1">
      <c r="A2678" s="48" t="s">
        <v>3229</v>
      </c>
      <c r="B2678" s="48" t="s">
        <v>20</v>
      </c>
      <c r="C2678" s="48" t="s">
        <v>74</v>
      </c>
      <c r="D2678" s="49" t="s">
        <v>75</v>
      </c>
      <c r="E2678" s="53">
        <v>74600.399999999994</v>
      </c>
      <c r="F2678" s="48" t="s">
        <v>76</v>
      </c>
      <c r="G2678" s="48" t="s">
        <v>989</v>
      </c>
      <c r="H2678" s="48" t="s">
        <v>258</v>
      </c>
      <c r="I2678" s="48" t="s">
        <v>2827</v>
      </c>
      <c r="J2678" s="51"/>
      <c r="K2678" s="48" t="s">
        <v>951</v>
      </c>
      <c r="L2678" s="48" t="s">
        <v>80</v>
      </c>
      <c r="M2678" s="48" t="s">
        <v>81</v>
      </c>
      <c r="N2678" s="48" t="s">
        <v>952</v>
      </c>
      <c r="O2678" s="48" t="s">
        <v>953</v>
      </c>
      <c r="P2678" s="48" t="s">
        <v>980</v>
      </c>
      <c r="Q2678" s="48" t="s">
        <v>981</v>
      </c>
      <c r="R2678" s="48" t="s">
        <v>991</v>
      </c>
      <c r="S2678" s="48" t="s">
        <v>992</v>
      </c>
      <c r="T2678" s="48" t="s">
        <v>993</v>
      </c>
      <c r="U2678" s="48" t="s">
        <v>992</v>
      </c>
      <c r="V2678" s="52"/>
    </row>
    <row r="2679" spans="1:22" ht="15" thickBot="1">
      <c r="A2679" s="48" t="s">
        <v>3624</v>
      </c>
      <c r="B2679" s="48" t="s">
        <v>20</v>
      </c>
      <c r="C2679" s="48" t="s">
        <v>74</v>
      </c>
      <c r="D2679" s="49" t="s">
        <v>75</v>
      </c>
      <c r="E2679" s="53">
        <v>125872.17</v>
      </c>
      <c r="F2679" s="48" t="s">
        <v>76</v>
      </c>
      <c r="G2679" s="48" t="s">
        <v>2347</v>
      </c>
      <c r="H2679" s="48" t="s">
        <v>258</v>
      </c>
      <c r="I2679" s="48" t="s">
        <v>2150</v>
      </c>
      <c r="J2679" s="51"/>
      <c r="K2679" s="48" t="s">
        <v>951</v>
      </c>
      <c r="L2679" s="48" t="s">
        <v>80</v>
      </c>
      <c r="M2679" s="48" t="s">
        <v>81</v>
      </c>
      <c r="N2679" s="48" t="s">
        <v>952</v>
      </c>
      <c r="O2679" s="48" t="s">
        <v>953</v>
      </c>
      <c r="P2679" s="48" t="s">
        <v>980</v>
      </c>
      <c r="Q2679" s="48" t="s">
        <v>981</v>
      </c>
      <c r="R2679" s="48" t="s">
        <v>991</v>
      </c>
      <c r="S2679" s="48" t="s">
        <v>992</v>
      </c>
      <c r="T2679" s="48" t="s">
        <v>993</v>
      </c>
      <c r="U2679" s="48" t="s">
        <v>992</v>
      </c>
      <c r="V2679" s="52"/>
    </row>
    <row r="2680" spans="1:22" ht="15" thickBot="1">
      <c r="A2680" s="48" t="s">
        <v>3625</v>
      </c>
      <c r="B2680" s="48" t="s">
        <v>20</v>
      </c>
      <c r="C2680" s="48" t="s">
        <v>74</v>
      </c>
      <c r="D2680" s="49" t="s">
        <v>75</v>
      </c>
      <c r="E2680" s="53">
        <v>11017.48</v>
      </c>
      <c r="F2680" s="48" t="s">
        <v>1244</v>
      </c>
      <c r="G2680" s="48" t="s">
        <v>2834</v>
      </c>
      <c r="H2680" s="48" t="s">
        <v>95</v>
      </c>
      <c r="I2680" s="48" t="s">
        <v>832</v>
      </c>
      <c r="J2680" s="51"/>
      <c r="K2680" s="48" t="s">
        <v>990</v>
      </c>
      <c r="L2680" s="48" t="s">
        <v>80</v>
      </c>
      <c r="M2680" s="48" t="s">
        <v>81</v>
      </c>
      <c r="N2680" s="48" t="s">
        <v>952</v>
      </c>
      <c r="O2680" s="48" t="s">
        <v>953</v>
      </c>
      <c r="P2680" s="48" t="s">
        <v>980</v>
      </c>
      <c r="Q2680" s="48" t="s">
        <v>981</v>
      </c>
      <c r="R2680" s="48" t="s">
        <v>991</v>
      </c>
      <c r="S2680" s="48" t="s">
        <v>992</v>
      </c>
      <c r="T2680" s="48" t="s">
        <v>993</v>
      </c>
      <c r="U2680" s="48" t="s">
        <v>992</v>
      </c>
      <c r="V2680" s="52"/>
    </row>
    <row r="2681" spans="1:22" ht="15" thickBot="1">
      <c r="A2681" s="48" t="s">
        <v>2348</v>
      </c>
      <c r="B2681" s="48" t="s">
        <v>20</v>
      </c>
      <c r="C2681" s="48" t="s">
        <v>74</v>
      </c>
      <c r="D2681" s="49" t="s">
        <v>75</v>
      </c>
      <c r="E2681" s="53">
        <v>80194.350000000006</v>
      </c>
      <c r="F2681" s="48" t="s">
        <v>76</v>
      </c>
      <c r="G2681" s="48" t="s">
        <v>1006</v>
      </c>
      <c r="H2681" s="48" t="s">
        <v>262</v>
      </c>
      <c r="I2681" s="48" t="s">
        <v>130</v>
      </c>
      <c r="J2681" s="51"/>
      <c r="K2681" s="48" t="s">
        <v>990</v>
      </c>
      <c r="L2681" s="48" t="s">
        <v>80</v>
      </c>
      <c r="M2681" s="48" t="s">
        <v>81</v>
      </c>
      <c r="N2681" s="48" t="s">
        <v>952</v>
      </c>
      <c r="O2681" s="48" t="s">
        <v>953</v>
      </c>
      <c r="P2681" s="48" t="s">
        <v>980</v>
      </c>
      <c r="Q2681" s="48" t="s">
        <v>981</v>
      </c>
      <c r="R2681" s="48" t="s">
        <v>991</v>
      </c>
      <c r="S2681" s="48" t="s">
        <v>992</v>
      </c>
      <c r="T2681" s="48" t="s">
        <v>993</v>
      </c>
      <c r="U2681" s="48" t="s">
        <v>992</v>
      </c>
      <c r="V2681" s="52"/>
    </row>
    <row r="2682" spans="1:22" ht="15" thickBot="1">
      <c r="A2682" s="48" t="s">
        <v>3626</v>
      </c>
      <c r="B2682" s="48" t="s">
        <v>20</v>
      </c>
      <c r="C2682" s="48" t="s">
        <v>74</v>
      </c>
      <c r="D2682" s="49" t="s">
        <v>75</v>
      </c>
      <c r="E2682" s="50">
        <v>0</v>
      </c>
      <c r="F2682" s="48" t="s">
        <v>76</v>
      </c>
      <c r="G2682" s="48" t="s">
        <v>1008</v>
      </c>
      <c r="H2682" s="48" t="s">
        <v>150</v>
      </c>
      <c r="I2682" s="48" t="s">
        <v>530</v>
      </c>
      <c r="J2682" s="51"/>
      <c r="K2682" s="48" t="s">
        <v>951</v>
      </c>
      <c r="L2682" s="48" t="s">
        <v>80</v>
      </c>
      <c r="M2682" s="48" t="s">
        <v>81</v>
      </c>
      <c r="N2682" s="48" t="s">
        <v>952</v>
      </c>
      <c r="O2682" s="48" t="s">
        <v>953</v>
      </c>
      <c r="P2682" s="48" t="s">
        <v>980</v>
      </c>
      <c r="Q2682" s="48" t="s">
        <v>981</v>
      </c>
      <c r="R2682" s="48" t="s">
        <v>991</v>
      </c>
      <c r="S2682" s="48" t="s">
        <v>992</v>
      </c>
      <c r="T2682" s="48" t="s">
        <v>993</v>
      </c>
      <c r="U2682" s="48" t="s">
        <v>992</v>
      </c>
      <c r="V2682" s="52"/>
    </row>
    <row r="2683" spans="1:22" ht="15" thickBot="1">
      <c r="A2683" s="48" t="s">
        <v>999</v>
      </c>
      <c r="B2683" s="48" t="s">
        <v>20</v>
      </c>
      <c r="C2683" s="48" t="s">
        <v>74</v>
      </c>
      <c r="D2683" s="49" t="s">
        <v>75</v>
      </c>
      <c r="E2683" s="50">
        <v>0</v>
      </c>
      <c r="F2683" s="48" t="s">
        <v>606</v>
      </c>
      <c r="G2683" s="48" t="s">
        <v>2357</v>
      </c>
      <c r="H2683" s="48" t="s">
        <v>125</v>
      </c>
      <c r="I2683" s="48" t="s">
        <v>130</v>
      </c>
      <c r="J2683" s="48" t="s">
        <v>1667</v>
      </c>
      <c r="K2683" s="48" t="s">
        <v>951</v>
      </c>
      <c r="L2683" s="48" t="s">
        <v>80</v>
      </c>
      <c r="M2683" s="48" t="s">
        <v>81</v>
      </c>
      <c r="N2683" s="48" t="s">
        <v>952</v>
      </c>
      <c r="O2683" s="48" t="s">
        <v>953</v>
      </c>
      <c r="P2683" s="48" t="s">
        <v>980</v>
      </c>
      <c r="Q2683" s="48" t="s">
        <v>981</v>
      </c>
      <c r="R2683" s="48" t="s">
        <v>991</v>
      </c>
      <c r="S2683" s="48" t="s">
        <v>992</v>
      </c>
      <c r="T2683" s="48" t="s">
        <v>993</v>
      </c>
      <c r="U2683" s="48" t="s">
        <v>992</v>
      </c>
      <c r="V2683" s="52"/>
    </row>
    <row r="2684" spans="1:22" ht="15" thickBot="1">
      <c r="A2684" s="48" t="s">
        <v>3627</v>
      </c>
      <c r="B2684" s="48" t="s">
        <v>20</v>
      </c>
      <c r="C2684" s="48" t="s">
        <v>74</v>
      </c>
      <c r="D2684" s="49" t="s">
        <v>75</v>
      </c>
      <c r="E2684" s="50">
        <v>0</v>
      </c>
      <c r="F2684" s="48" t="s">
        <v>76</v>
      </c>
      <c r="G2684" s="48" t="s">
        <v>1021</v>
      </c>
      <c r="H2684" s="48" t="s">
        <v>95</v>
      </c>
      <c r="I2684" s="48" t="s">
        <v>130</v>
      </c>
      <c r="J2684" s="51"/>
      <c r="K2684" s="48" t="s">
        <v>990</v>
      </c>
      <c r="L2684" s="48" t="s">
        <v>80</v>
      </c>
      <c r="M2684" s="48" t="s">
        <v>81</v>
      </c>
      <c r="N2684" s="48" t="s">
        <v>952</v>
      </c>
      <c r="O2684" s="48" t="s">
        <v>953</v>
      </c>
      <c r="P2684" s="48" t="s">
        <v>980</v>
      </c>
      <c r="Q2684" s="48" t="s">
        <v>981</v>
      </c>
      <c r="R2684" s="48" t="s">
        <v>1022</v>
      </c>
      <c r="S2684" s="48" t="s">
        <v>1023</v>
      </c>
      <c r="T2684" s="48" t="s">
        <v>1024</v>
      </c>
      <c r="U2684" s="48" t="s">
        <v>1025</v>
      </c>
      <c r="V2684" s="52"/>
    </row>
    <row r="2685" spans="1:22" ht="15" thickBot="1">
      <c r="A2685" s="48" t="s">
        <v>1826</v>
      </c>
      <c r="B2685" s="48" t="s">
        <v>20</v>
      </c>
      <c r="C2685" s="48" t="s">
        <v>74</v>
      </c>
      <c r="D2685" s="49" t="s">
        <v>75</v>
      </c>
      <c r="E2685" s="53">
        <v>143667.9</v>
      </c>
      <c r="F2685" s="48" t="s">
        <v>76</v>
      </c>
      <c r="G2685" s="48" t="s">
        <v>3628</v>
      </c>
      <c r="H2685" s="48" t="s">
        <v>78</v>
      </c>
      <c r="I2685" s="48" t="s">
        <v>130</v>
      </c>
      <c r="J2685" s="51"/>
      <c r="K2685" s="48" t="s">
        <v>951</v>
      </c>
      <c r="L2685" s="48" t="s">
        <v>80</v>
      </c>
      <c r="M2685" s="48" t="s">
        <v>81</v>
      </c>
      <c r="N2685" s="48" t="s">
        <v>952</v>
      </c>
      <c r="O2685" s="48" t="s">
        <v>953</v>
      </c>
      <c r="P2685" s="48" t="s">
        <v>980</v>
      </c>
      <c r="Q2685" s="48" t="s">
        <v>981</v>
      </c>
      <c r="R2685" s="48" t="s">
        <v>1037</v>
      </c>
      <c r="S2685" s="48" t="s">
        <v>1038</v>
      </c>
      <c r="T2685" s="48" t="s">
        <v>1039</v>
      </c>
      <c r="U2685" s="48" t="s">
        <v>1038</v>
      </c>
      <c r="V2685" s="52"/>
    </row>
    <row r="2686" spans="1:22" ht="15" thickBot="1">
      <c r="A2686" s="48" t="s">
        <v>3629</v>
      </c>
      <c r="B2686" s="48" t="s">
        <v>20</v>
      </c>
      <c r="C2686" s="48" t="s">
        <v>74</v>
      </c>
      <c r="D2686" s="49" t="s">
        <v>75</v>
      </c>
      <c r="E2686" s="53">
        <v>12570.6</v>
      </c>
      <c r="F2686" s="48" t="s">
        <v>76</v>
      </c>
      <c r="G2686" s="48" t="s">
        <v>1058</v>
      </c>
      <c r="H2686" s="48" t="s">
        <v>447</v>
      </c>
      <c r="I2686" s="48" t="s">
        <v>130</v>
      </c>
      <c r="J2686" s="51"/>
      <c r="K2686" s="48" t="s">
        <v>951</v>
      </c>
      <c r="L2686" s="48" t="s">
        <v>80</v>
      </c>
      <c r="M2686" s="48" t="s">
        <v>81</v>
      </c>
      <c r="N2686" s="48" t="s">
        <v>952</v>
      </c>
      <c r="O2686" s="48" t="s">
        <v>953</v>
      </c>
      <c r="P2686" s="48" t="s">
        <v>980</v>
      </c>
      <c r="Q2686" s="48" t="s">
        <v>981</v>
      </c>
      <c r="R2686" s="48" t="s">
        <v>1037</v>
      </c>
      <c r="S2686" s="48" t="s">
        <v>1038</v>
      </c>
      <c r="T2686" s="48" t="s">
        <v>1059</v>
      </c>
      <c r="U2686" s="48" t="s">
        <v>1060</v>
      </c>
      <c r="V2686" s="52"/>
    </row>
    <row r="2687" spans="1:22" ht="15" thickBot="1">
      <c r="A2687" s="48" t="s">
        <v>3630</v>
      </c>
      <c r="B2687" s="48" t="s">
        <v>20</v>
      </c>
      <c r="C2687" s="48" t="s">
        <v>74</v>
      </c>
      <c r="D2687" s="49" t="s">
        <v>75</v>
      </c>
      <c r="E2687" s="53">
        <v>8233.76</v>
      </c>
      <c r="F2687" s="48" t="s">
        <v>76</v>
      </c>
      <c r="G2687" s="48" t="s">
        <v>2368</v>
      </c>
      <c r="H2687" s="48" t="s">
        <v>447</v>
      </c>
      <c r="I2687" s="48" t="s">
        <v>130</v>
      </c>
      <c r="J2687" s="51"/>
      <c r="K2687" s="48" t="s">
        <v>951</v>
      </c>
      <c r="L2687" s="48" t="s">
        <v>80</v>
      </c>
      <c r="M2687" s="48" t="s">
        <v>81</v>
      </c>
      <c r="N2687" s="48" t="s">
        <v>952</v>
      </c>
      <c r="O2687" s="48" t="s">
        <v>953</v>
      </c>
      <c r="P2687" s="48" t="s">
        <v>980</v>
      </c>
      <c r="Q2687" s="48" t="s">
        <v>981</v>
      </c>
      <c r="R2687" s="48" t="s">
        <v>1037</v>
      </c>
      <c r="S2687" s="48" t="s">
        <v>1038</v>
      </c>
      <c r="T2687" s="48" t="s">
        <v>2369</v>
      </c>
      <c r="U2687" s="48" t="s">
        <v>2370</v>
      </c>
      <c r="V2687" s="52"/>
    </row>
    <row r="2688" spans="1:22" ht="15" thickBot="1">
      <c r="A2688" s="48" t="s">
        <v>3630</v>
      </c>
      <c r="B2688" s="48" t="s">
        <v>20</v>
      </c>
      <c r="C2688" s="48" t="s">
        <v>74</v>
      </c>
      <c r="D2688" s="49" t="s">
        <v>75</v>
      </c>
      <c r="E2688" s="53">
        <v>127861.52</v>
      </c>
      <c r="F2688" s="48" t="s">
        <v>76</v>
      </c>
      <c r="G2688" s="48" t="s">
        <v>2368</v>
      </c>
      <c r="H2688" s="48" t="s">
        <v>258</v>
      </c>
      <c r="I2688" s="48" t="s">
        <v>425</v>
      </c>
      <c r="J2688" s="51"/>
      <c r="K2688" s="48" t="s">
        <v>990</v>
      </c>
      <c r="L2688" s="48" t="s">
        <v>80</v>
      </c>
      <c r="M2688" s="48" t="s">
        <v>81</v>
      </c>
      <c r="N2688" s="48" t="s">
        <v>952</v>
      </c>
      <c r="O2688" s="48" t="s">
        <v>953</v>
      </c>
      <c r="P2688" s="48" t="s">
        <v>980</v>
      </c>
      <c r="Q2688" s="48" t="s">
        <v>981</v>
      </c>
      <c r="R2688" s="48" t="s">
        <v>1037</v>
      </c>
      <c r="S2688" s="48" t="s">
        <v>1038</v>
      </c>
      <c r="T2688" s="48" t="s">
        <v>2369</v>
      </c>
      <c r="U2688" s="48" t="s">
        <v>2370</v>
      </c>
      <c r="V2688" s="52"/>
    </row>
    <row r="2689" spans="1:22" ht="15" thickBot="1">
      <c r="A2689" s="48" t="s">
        <v>3631</v>
      </c>
      <c r="B2689" s="48" t="s">
        <v>20</v>
      </c>
      <c r="C2689" s="48" t="s">
        <v>74</v>
      </c>
      <c r="D2689" s="49" t="s">
        <v>75</v>
      </c>
      <c r="E2689" s="53">
        <v>57378.8</v>
      </c>
      <c r="F2689" s="48" t="s">
        <v>76</v>
      </c>
      <c r="G2689" s="48" t="s">
        <v>1063</v>
      </c>
      <c r="H2689" s="48" t="s">
        <v>95</v>
      </c>
      <c r="I2689" s="48" t="s">
        <v>704</v>
      </c>
      <c r="J2689" s="51"/>
      <c r="K2689" s="48" t="s">
        <v>951</v>
      </c>
      <c r="L2689" s="48" t="s">
        <v>80</v>
      </c>
      <c r="M2689" s="48" t="s">
        <v>81</v>
      </c>
      <c r="N2689" s="48" t="s">
        <v>952</v>
      </c>
      <c r="O2689" s="48" t="s">
        <v>953</v>
      </c>
      <c r="P2689" s="48" t="s">
        <v>980</v>
      </c>
      <c r="Q2689" s="48" t="s">
        <v>981</v>
      </c>
      <c r="R2689" s="48" t="s">
        <v>1037</v>
      </c>
      <c r="S2689" s="48" t="s">
        <v>1038</v>
      </c>
      <c r="T2689" s="48" t="s">
        <v>1065</v>
      </c>
      <c r="U2689" s="48" t="s">
        <v>1066</v>
      </c>
      <c r="V2689" s="52"/>
    </row>
    <row r="2690" spans="1:22" ht="15" thickBot="1">
      <c r="A2690" s="48" t="s">
        <v>2371</v>
      </c>
      <c r="B2690" s="48" t="s">
        <v>20</v>
      </c>
      <c r="C2690" s="48" t="s">
        <v>74</v>
      </c>
      <c r="D2690" s="49" t="s">
        <v>75</v>
      </c>
      <c r="E2690" s="53">
        <v>148711.92000000001</v>
      </c>
      <c r="F2690" s="48" t="s">
        <v>76</v>
      </c>
      <c r="G2690" s="48" t="s">
        <v>1063</v>
      </c>
      <c r="H2690" s="48" t="s">
        <v>703</v>
      </c>
      <c r="I2690" s="48" t="s">
        <v>704</v>
      </c>
      <c r="J2690" s="51"/>
      <c r="K2690" s="48" t="s">
        <v>951</v>
      </c>
      <c r="L2690" s="48" t="s">
        <v>80</v>
      </c>
      <c r="M2690" s="48" t="s">
        <v>81</v>
      </c>
      <c r="N2690" s="48" t="s">
        <v>952</v>
      </c>
      <c r="O2690" s="48" t="s">
        <v>953</v>
      </c>
      <c r="P2690" s="48" t="s">
        <v>980</v>
      </c>
      <c r="Q2690" s="48" t="s">
        <v>981</v>
      </c>
      <c r="R2690" s="48" t="s">
        <v>1037</v>
      </c>
      <c r="S2690" s="48" t="s">
        <v>1038</v>
      </c>
      <c r="T2690" s="48" t="s">
        <v>1065</v>
      </c>
      <c r="U2690" s="48" t="s">
        <v>1066</v>
      </c>
      <c r="V2690" s="52"/>
    </row>
    <row r="2691" spans="1:22" ht="15" thickBot="1">
      <c r="A2691" s="48" t="s">
        <v>1062</v>
      </c>
      <c r="B2691" s="48" t="s">
        <v>20</v>
      </c>
      <c r="C2691" s="48" t="s">
        <v>74</v>
      </c>
      <c r="D2691" s="49" t="s">
        <v>75</v>
      </c>
      <c r="E2691" s="53">
        <v>16293.06</v>
      </c>
      <c r="F2691" s="48" t="s">
        <v>1081</v>
      </c>
      <c r="G2691" s="48" t="s">
        <v>1082</v>
      </c>
      <c r="H2691" s="48" t="s">
        <v>703</v>
      </c>
      <c r="I2691" s="48" t="s">
        <v>704</v>
      </c>
      <c r="J2691" s="51"/>
      <c r="K2691" s="48" t="s">
        <v>1064</v>
      </c>
      <c r="L2691" s="48" t="s">
        <v>80</v>
      </c>
      <c r="M2691" s="48" t="s">
        <v>81</v>
      </c>
      <c r="N2691" s="48" t="s">
        <v>952</v>
      </c>
      <c r="O2691" s="48" t="s">
        <v>953</v>
      </c>
      <c r="P2691" s="48" t="s">
        <v>980</v>
      </c>
      <c r="Q2691" s="48" t="s">
        <v>981</v>
      </c>
      <c r="R2691" s="48" t="s">
        <v>1078</v>
      </c>
      <c r="S2691" s="48" t="s">
        <v>1079</v>
      </c>
      <c r="T2691" s="48" t="s">
        <v>1080</v>
      </c>
      <c r="U2691" s="48" t="s">
        <v>1079</v>
      </c>
      <c r="V2691" s="52"/>
    </row>
    <row r="2692" spans="1:22" ht="15" thickBot="1">
      <c r="A2692" s="48" t="s">
        <v>3632</v>
      </c>
      <c r="B2692" s="48" t="s">
        <v>20</v>
      </c>
      <c r="C2692" s="48" t="s">
        <v>74</v>
      </c>
      <c r="D2692" s="49" t="s">
        <v>75</v>
      </c>
      <c r="E2692" s="53">
        <v>23546.78</v>
      </c>
      <c r="F2692" s="48" t="s">
        <v>76</v>
      </c>
      <c r="G2692" s="48" t="s">
        <v>1084</v>
      </c>
      <c r="H2692" s="48" t="s">
        <v>95</v>
      </c>
      <c r="I2692" s="48" t="s">
        <v>130</v>
      </c>
      <c r="J2692" s="51"/>
      <c r="K2692" s="48" t="s">
        <v>1164</v>
      </c>
      <c r="L2692" s="48" t="s">
        <v>80</v>
      </c>
      <c r="M2692" s="48" t="s">
        <v>81</v>
      </c>
      <c r="N2692" s="48" t="s">
        <v>952</v>
      </c>
      <c r="O2692" s="48" t="s">
        <v>953</v>
      </c>
      <c r="P2692" s="48" t="s">
        <v>980</v>
      </c>
      <c r="Q2692" s="48" t="s">
        <v>981</v>
      </c>
      <c r="R2692" s="48" t="s">
        <v>1085</v>
      </c>
      <c r="S2692" s="48" t="s">
        <v>1086</v>
      </c>
      <c r="T2692" s="48" t="s">
        <v>1087</v>
      </c>
      <c r="U2692" s="48" t="s">
        <v>1086</v>
      </c>
      <c r="V2692" s="52"/>
    </row>
    <row r="2693" spans="1:22" ht="15" thickBot="1">
      <c r="A2693" s="48" t="s">
        <v>1083</v>
      </c>
      <c r="B2693" s="48" t="s">
        <v>20</v>
      </c>
      <c r="C2693" s="48" t="s">
        <v>74</v>
      </c>
      <c r="D2693" s="49" t="s">
        <v>75</v>
      </c>
      <c r="E2693" s="53">
        <v>56671.79</v>
      </c>
      <c r="F2693" s="48" t="s">
        <v>76</v>
      </c>
      <c r="G2693" s="48" t="s">
        <v>1084</v>
      </c>
      <c r="H2693" s="48" t="s">
        <v>113</v>
      </c>
      <c r="I2693" s="48" t="s">
        <v>130</v>
      </c>
      <c r="J2693" s="51"/>
      <c r="K2693" s="48" t="s">
        <v>1164</v>
      </c>
      <c r="L2693" s="48" t="s">
        <v>80</v>
      </c>
      <c r="M2693" s="48" t="s">
        <v>81</v>
      </c>
      <c r="N2693" s="48" t="s">
        <v>952</v>
      </c>
      <c r="O2693" s="48" t="s">
        <v>953</v>
      </c>
      <c r="P2693" s="48" t="s">
        <v>980</v>
      </c>
      <c r="Q2693" s="48" t="s">
        <v>981</v>
      </c>
      <c r="R2693" s="48" t="s">
        <v>1085</v>
      </c>
      <c r="S2693" s="48" t="s">
        <v>1086</v>
      </c>
      <c r="T2693" s="48" t="s">
        <v>1087</v>
      </c>
      <c r="U2693" s="48" t="s">
        <v>1086</v>
      </c>
      <c r="V2693" s="52"/>
    </row>
    <row r="2694" spans="1:22" ht="15" thickBot="1">
      <c r="A2694" s="48" t="s">
        <v>1125</v>
      </c>
      <c r="B2694" s="48" t="s">
        <v>20</v>
      </c>
      <c r="C2694" s="48" t="s">
        <v>74</v>
      </c>
      <c r="D2694" s="49" t="s">
        <v>75</v>
      </c>
      <c r="E2694" s="53">
        <v>813.29</v>
      </c>
      <c r="F2694" s="48" t="s">
        <v>1103</v>
      </c>
      <c r="G2694" s="48" t="s">
        <v>1104</v>
      </c>
      <c r="H2694" s="48" t="s">
        <v>95</v>
      </c>
      <c r="I2694" s="48" t="s">
        <v>1105</v>
      </c>
      <c r="J2694" s="48" t="s">
        <v>1106</v>
      </c>
      <c r="K2694" s="48" t="s">
        <v>951</v>
      </c>
      <c r="L2694" s="48" t="s">
        <v>80</v>
      </c>
      <c r="M2694" s="48" t="s">
        <v>81</v>
      </c>
      <c r="N2694" s="48" t="s">
        <v>952</v>
      </c>
      <c r="O2694" s="48" t="s">
        <v>953</v>
      </c>
      <c r="P2694" s="48" t="s">
        <v>1091</v>
      </c>
      <c r="Q2694" s="48" t="s">
        <v>1092</v>
      </c>
      <c r="R2694" s="48" t="s">
        <v>1099</v>
      </c>
      <c r="S2694" s="48" t="s">
        <v>1100</v>
      </c>
      <c r="T2694" s="48" t="s">
        <v>1107</v>
      </c>
      <c r="U2694" s="48" t="s">
        <v>1108</v>
      </c>
      <c r="V2694" s="52"/>
    </row>
    <row r="2695" spans="1:22" ht="15" thickBot="1">
      <c r="A2695" s="48" t="s">
        <v>1825</v>
      </c>
      <c r="B2695" s="48" t="s">
        <v>20</v>
      </c>
      <c r="C2695" s="48" t="s">
        <v>74</v>
      </c>
      <c r="D2695" s="49" t="s">
        <v>75</v>
      </c>
      <c r="E2695" s="53">
        <v>5071.46</v>
      </c>
      <c r="F2695" s="48" t="s">
        <v>1112</v>
      </c>
      <c r="G2695" s="48" t="s">
        <v>1113</v>
      </c>
      <c r="H2695" s="48" t="s">
        <v>95</v>
      </c>
      <c r="I2695" s="48" t="s">
        <v>854</v>
      </c>
      <c r="J2695" s="51"/>
      <c r="K2695" s="48" t="s">
        <v>990</v>
      </c>
      <c r="L2695" s="48" t="s">
        <v>80</v>
      </c>
      <c r="M2695" s="48" t="s">
        <v>81</v>
      </c>
      <c r="N2695" s="48" t="s">
        <v>952</v>
      </c>
      <c r="O2695" s="48" t="s">
        <v>953</v>
      </c>
      <c r="P2695" s="48" t="s">
        <v>1091</v>
      </c>
      <c r="Q2695" s="48" t="s">
        <v>1092</v>
      </c>
      <c r="R2695" s="48" t="s">
        <v>1099</v>
      </c>
      <c r="S2695" s="48" t="s">
        <v>1100</v>
      </c>
      <c r="T2695" s="48" t="s">
        <v>1114</v>
      </c>
      <c r="U2695" s="48" t="s">
        <v>1115</v>
      </c>
      <c r="V2695" s="52"/>
    </row>
    <row r="2696" spans="1:22" ht="15" thickBot="1">
      <c r="A2696" s="48" t="s">
        <v>1117</v>
      </c>
      <c r="B2696" s="48" t="s">
        <v>20</v>
      </c>
      <c r="C2696" s="48" t="s">
        <v>74</v>
      </c>
      <c r="D2696" s="49" t="s">
        <v>75</v>
      </c>
      <c r="E2696" s="53">
        <v>62259.49</v>
      </c>
      <c r="F2696" s="48" t="s">
        <v>1120</v>
      </c>
      <c r="G2696" s="48" t="s">
        <v>1121</v>
      </c>
      <c r="H2696" s="48" t="s">
        <v>839</v>
      </c>
      <c r="I2696" s="48" t="s">
        <v>890</v>
      </c>
      <c r="J2696" s="48" t="s">
        <v>1122</v>
      </c>
      <c r="K2696" s="48" t="s">
        <v>951</v>
      </c>
      <c r="L2696" s="48" t="s">
        <v>80</v>
      </c>
      <c r="M2696" s="48" t="s">
        <v>81</v>
      </c>
      <c r="N2696" s="48" t="s">
        <v>952</v>
      </c>
      <c r="O2696" s="48" t="s">
        <v>953</v>
      </c>
      <c r="P2696" s="48" t="s">
        <v>1091</v>
      </c>
      <c r="Q2696" s="48" t="s">
        <v>1092</v>
      </c>
      <c r="R2696" s="48" t="s">
        <v>1099</v>
      </c>
      <c r="S2696" s="48" t="s">
        <v>1100</v>
      </c>
      <c r="T2696" s="48" t="s">
        <v>1123</v>
      </c>
      <c r="U2696" s="48" t="s">
        <v>1124</v>
      </c>
      <c r="V2696" s="52"/>
    </row>
    <row r="2697" spans="1:22" ht="15" thickBot="1">
      <c r="A2697" s="48" t="s">
        <v>1127</v>
      </c>
      <c r="B2697" s="48" t="s">
        <v>20</v>
      </c>
      <c r="C2697" s="48" t="s">
        <v>74</v>
      </c>
      <c r="D2697" s="49" t="s">
        <v>75</v>
      </c>
      <c r="E2697" s="53">
        <v>2940.67</v>
      </c>
      <c r="F2697" s="48" t="s">
        <v>1120</v>
      </c>
      <c r="G2697" s="48" t="s">
        <v>1121</v>
      </c>
      <c r="H2697" s="48" t="s">
        <v>95</v>
      </c>
      <c r="I2697" s="48" t="s">
        <v>890</v>
      </c>
      <c r="J2697" s="48" t="s">
        <v>1122</v>
      </c>
      <c r="K2697" s="48" t="s">
        <v>951</v>
      </c>
      <c r="L2697" s="48" t="s">
        <v>80</v>
      </c>
      <c r="M2697" s="48" t="s">
        <v>81</v>
      </c>
      <c r="N2697" s="48" t="s">
        <v>952</v>
      </c>
      <c r="O2697" s="48" t="s">
        <v>953</v>
      </c>
      <c r="P2697" s="48" t="s">
        <v>1091</v>
      </c>
      <c r="Q2697" s="48" t="s">
        <v>1092</v>
      </c>
      <c r="R2697" s="48" t="s">
        <v>1099</v>
      </c>
      <c r="S2697" s="48" t="s">
        <v>1100</v>
      </c>
      <c r="T2697" s="48" t="s">
        <v>1123</v>
      </c>
      <c r="U2697" s="48" t="s">
        <v>1124</v>
      </c>
      <c r="V2697" s="52"/>
    </row>
    <row r="2698" spans="1:22" ht="15" thickBot="1">
      <c r="A2698" s="48" t="s">
        <v>1128</v>
      </c>
      <c r="B2698" s="48" t="s">
        <v>20</v>
      </c>
      <c r="C2698" s="48" t="s">
        <v>74</v>
      </c>
      <c r="D2698" s="49" t="s">
        <v>75</v>
      </c>
      <c r="E2698" s="53">
        <v>3672.49</v>
      </c>
      <c r="F2698" s="48" t="s">
        <v>1120</v>
      </c>
      <c r="G2698" s="48" t="s">
        <v>1121</v>
      </c>
      <c r="H2698" s="48" t="s">
        <v>95</v>
      </c>
      <c r="I2698" s="48" t="s">
        <v>890</v>
      </c>
      <c r="J2698" s="48" t="s">
        <v>1122</v>
      </c>
      <c r="K2698" s="48" t="s">
        <v>951</v>
      </c>
      <c r="L2698" s="48" t="s">
        <v>80</v>
      </c>
      <c r="M2698" s="48" t="s">
        <v>81</v>
      </c>
      <c r="N2698" s="48" t="s">
        <v>952</v>
      </c>
      <c r="O2698" s="48" t="s">
        <v>953</v>
      </c>
      <c r="P2698" s="48" t="s">
        <v>1091</v>
      </c>
      <c r="Q2698" s="48" t="s">
        <v>1092</v>
      </c>
      <c r="R2698" s="48" t="s">
        <v>1099</v>
      </c>
      <c r="S2698" s="48" t="s">
        <v>1100</v>
      </c>
      <c r="T2698" s="48" t="s">
        <v>1123</v>
      </c>
      <c r="U2698" s="48" t="s">
        <v>1124</v>
      </c>
      <c r="V2698" s="52"/>
    </row>
    <row r="2699" spans="1:22" ht="15" thickBot="1">
      <c r="A2699" s="48" t="s">
        <v>1102</v>
      </c>
      <c r="B2699" s="48" t="s">
        <v>20</v>
      </c>
      <c r="C2699" s="48" t="s">
        <v>74</v>
      </c>
      <c r="D2699" s="49" t="s">
        <v>75</v>
      </c>
      <c r="E2699" s="53">
        <v>2611.58</v>
      </c>
      <c r="F2699" s="48" t="s">
        <v>1120</v>
      </c>
      <c r="G2699" s="48" t="s">
        <v>1121</v>
      </c>
      <c r="H2699" s="48" t="s">
        <v>95</v>
      </c>
      <c r="I2699" s="48" t="s">
        <v>890</v>
      </c>
      <c r="J2699" s="48" t="s">
        <v>1126</v>
      </c>
      <c r="K2699" s="48" t="s">
        <v>951</v>
      </c>
      <c r="L2699" s="48" t="s">
        <v>80</v>
      </c>
      <c r="M2699" s="48" t="s">
        <v>81</v>
      </c>
      <c r="N2699" s="48" t="s">
        <v>952</v>
      </c>
      <c r="O2699" s="48" t="s">
        <v>953</v>
      </c>
      <c r="P2699" s="48" t="s">
        <v>1091</v>
      </c>
      <c r="Q2699" s="48" t="s">
        <v>1092</v>
      </c>
      <c r="R2699" s="48" t="s">
        <v>1099</v>
      </c>
      <c r="S2699" s="48" t="s">
        <v>1100</v>
      </c>
      <c r="T2699" s="48" t="s">
        <v>1123</v>
      </c>
      <c r="U2699" s="48" t="s">
        <v>1124</v>
      </c>
      <c r="V2699" s="52"/>
    </row>
    <row r="2700" spans="1:22" ht="15" thickBot="1">
      <c r="A2700" s="48" t="s">
        <v>1839</v>
      </c>
      <c r="B2700" s="48" t="s">
        <v>20</v>
      </c>
      <c r="C2700" s="48" t="s">
        <v>74</v>
      </c>
      <c r="D2700" s="49" t="s">
        <v>75</v>
      </c>
      <c r="E2700" s="53">
        <v>1764.4</v>
      </c>
      <c r="F2700" s="48" t="s">
        <v>1120</v>
      </c>
      <c r="G2700" s="48" t="s">
        <v>1121</v>
      </c>
      <c r="H2700" s="48" t="s">
        <v>95</v>
      </c>
      <c r="I2700" s="48" t="s">
        <v>890</v>
      </c>
      <c r="J2700" s="48" t="s">
        <v>1126</v>
      </c>
      <c r="K2700" s="48" t="s">
        <v>951</v>
      </c>
      <c r="L2700" s="48" t="s">
        <v>80</v>
      </c>
      <c r="M2700" s="48" t="s">
        <v>81</v>
      </c>
      <c r="N2700" s="48" t="s">
        <v>952</v>
      </c>
      <c r="O2700" s="48" t="s">
        <v>953</v>
      </c>
      <c r="P2700" s="48" t="s">
        <v>1091</v>
      </c>
      <c r="Q2700" s="48" t="s">
        <v>1092</v>
      </c>
      <c r="R2700" s="48" t="s">
        <v>1099</v>
      </c>
      <c r="S2700" s="48" t="s">
        <v>1100</v>
      </c>
      <c r="T2700" s="48" t="s">
        <v>1123</v>
      </c>
      <c r="U2700" s="48" t="s">
        <v>1124</v>
      </c>
      <c r="V2700" s="52"/>
    </row>
    <row r="2701" spans="1:22" ht="15" thickBot="1">
      <c r="A2701" s="48" t="s">
        <v>3633</v>
      </c>
      <c r="B2701" s="48" t="s">
        <v>20</v>
      </c>
      <c r="C2701" s="48" t="s">
        <v>74</v>
      </c>
      <c r="D2701" s="49" t="s">
        <v>75</v>
      </c>
      <c r="E2701" s="50">
        <v>0</v>
      </c>
      <c r="F2701" s="48" t="s">
        <v>1130</v>
      </c>
      <c r="G2701" s="48" t="s">
        <v>1131</v>
      </c>
      <c r="H2701" s="48" t="s">
        <v>95</v>
      </c>
      <c r="I2701" s="48" t="s">
        <v>790</v>
      </c>
      <c r="J2701" s="51"/>
      <c r="K2701" s="48" t="s">
        <v>951</v>
      </c>
      <c r="L2701" s="48" t="s">
        <v>80</v>
      </c>
      <c r="M2701" s="48" t="s">
        <v>81</v>
      </c>
      <c r="N2701" s="48" t="s">
        <v>952</v>
      </c>
      <c r="O2701" s="48" t="s">
        <v>953</v>
      </c>
      <c r="P2701" s="48" t="s">
        <v>1091</v>
      </c>
      <c r="Q2701" s="48" t="s">
        <v>1092</v>
      </c>
      <c r="R2701" s="48" t="s">
        <v>1132</v>
      </c>
      <c r="S2701" s="48" t="s">
        <v>1133</v>
      </c>
      <c r="T2701" s="48" t="s">
        <v>1134</v>
      </c>
      <c r="U2701" s="48" t="s">
        <v>1133</v>
      </c>
      <c r="V2701" s="52"/>
    </row>
    <row r="2702" spans="1:22" ht="15" thickBot="1">
      <c r="A2702" s="48" t="s">
        <v>972</v>
      </c>
      <c r="B2702" s="48" t="s">
        <v>20</v>
      </c>
      <c r="C2702" s="48" t="s">
        <v>74</v>
      </c>
      <c r="D2702" s="49" t="s">
        <v>75</v>
      </c>
      <c r="E2702" s="53">
        <v>49086.53</v>
      </c>
      <c r="F2702" s="48" t="s">
        <v>1130</v>
      </c>
      <c r="G2702" s="48" t="s">
        <v>1131</v>
      </c>
      <c r="H2702" s="48" t="s">
        <v>78</v>
      </c>
      <c r="I2702" s="48" t="s">
        <v>790</v>
      </c>
      <c r="J2702" s="51"/>
      <c r="K2702" s="48" t="s">
        <v>951</v>
      </c>
      <c r="L2702" s="48" t="s">
        <v>80</v>
      </c>
      <c r="M2702" s="48" t="s">
        <v>81</v>
      </c>
      <c r="N2702" s="48" t="s">
        <v>952</v>
      </c>
      <c r="O2702" s="48" t="s">
        <v>953</v>
      </c>
      <c r="P2702" s="48" t="s">
        <v>1091</v>
      </c>
      <c r="Q2702" s="48" t="s">
        <v>1092</v>
      </c>
      <c r="R2702" s="48" t="s">
        <v>1132</v>
      </c>
      <c r="S2702" s="48" t="s">
        <v>1133</v>
      </c>
      <c r="T2702" s="48" t="s">
        <v>1134</v>
      </c>
      <c r="U2702" s="48" t="s">
        <v>1133</v>
      </c>
      <c r="V2702" s="52"/>
    </row>
    <row r="2703" spans="1:22" ht="15" thickBot="1">
      <c r="A2703" s="48" t="s">
        <v>1013</v>
      </c>
      <c r="B2703" s="48" t="s">
        <v>20</v>
      </c>
      <c r="C2703" s="48" t="s">
        <v>74</v>
      </c>
      <c r="D2703" s="49" t="s">
        <v>75</v>
      </c>
      <c r="E2703" s="53">
        <v>6179.07</v>
      </c>
      <c r="F2703" s="48" t="s">
        <v>819</v>
      </c>
      <c r="G2703" s="48" t="s">
        <v>1136</v>
      </c>
      <c r="H2703" s="48" t="s">
        <v>95</v>
      </c>
      <c r="I2703" s="48" t="s">
        <v>821</v>
      </c>
      <c r="J2703" s="51"/>
      <c r="K2703" s="48" t="s">
        <v>951</v>
      </c>
      <c r="L2703" s="48" t="s">
        <v>80</v>
      </c>
      <c r="M2703" s="48" t="s">
        <v>81</v>
      </c>
      <c r="N2703" s="48" t="s">
        <v>952</v>
      </c>
      <c r="O2703" s="48" t="s">
        <v>953</v>
      </c>
      <c r="P2703" s="48" t="s">
        <v>1091</v>
      </c>
      <c r="Q2703" s="48" t="s">
        <v>1092</v>
      </c>
      <c r="R2703" s="48" t="s">
        <v>1132</v>
      </c>
      <c r="S2703" s="48" t="s">
        <v>1133</v>
      </c>
      <c r="T2703" s="48" t="s">
        <v>1134</v>
      </c>
      <c r="U2703" s="48" t="s">
        <v>1133</v>
      </c>
      <c r="V2703" s="52"/>
    </row>
    <row r="2704" spans="1:22" ht="15" thickBot="1">
      <c r="A2704" s="48" t="s">
        <v>3634</v>
      </c>
      <c r="B2704" s="48" t="s">
        <v>20</v>
      </c>
      <c r="C2704" s="48" t="s">
        <v>74</v>
      </c>
      <c r="D2704" s="49" t="s">
        <v>75</v>
      </c>
      <c r="E2704" s="53">
        <v>53281.97</v>
      </c>
      <c r="F2704" s="48" t="s">
        <v>76</v>
      </c>
      <c r="G2704" s="48" t="s">
        <v>1850</v>
      </c>
      <c r="H2704" s="48" t="s">
        <v>95</v>
      </c>
      <c r="I2704" s="48" t="s">
        <v>897</v>
      </c>
      <c r="J2704" s="51"/>
      <c r="K2704" s="48" t="s">
        <v>951</v>
      </c>
      <c r="L2704" s="48" t="s">
        <v>80</v>
      </c>
      <c r="M2704" s="48" t="s">
        <v>81</v>
      </c>
      <c r="N2704" s="48" t="s">
        <v>952</v>
      </c>
      <c r="O2704" s="48" t="s">
        <v>953</v>
      </c>
      <c r="P2704" s="48" t="s">
        <v>1091</v>
      </c>
      <c r="Q2704" s="48" t="s">
        <v>1092</v>
      </c>
      <c r="R2704" s="48" t="s">
        <v>1132</v>
      </c>
      <c r="S2704" s="48" t="s">
        <v>1133</v>
      </c>
      <c r="T2704" s="48" t="s">
        <v>1142</v>
      </c>
      <c r="U2704" s="48" t="s">
        <v>1143</v>
      </c>
      <c r="V2704" s="52"/>
    </row>
    <row r="2705" spans="1:22" ht="15" thickBot="1">
      <c r="A2705" s="48" t="s">
        <v>3635</v>
      </c>
      <c r="B2705" s="48" t="s">
        <v>20</v>
      </c>
      <c r="C2705" s="48" t="s">
        <v>74</v>
      </c>
      <c r="D2705" s="49" t="s">
        <v>75</v>
      </c>
      <c r="E2705" s="50">
        <v>0</v>
      </c>
      <c r="F2705" s="48" t="s">
        <v>3636</v>
      </c>
      <c r="G2705" s="48" t="s">
        <v>1145</v>
      </c>
      <c r="H2705" s="48" t="s">
        <v>90</v>
      </c>
      <c r="I2705" s="48" t="s">
        <v>865</v>
      </c>
      <c r="J2705" s="51"/>
      <c r="K2705" s="48" t="s">
        <v>951</v>
      </c>
      <c r="L2705" s="48" t="s">
        <v>80</v>
      </c>
      <c r="M2705" s="48" t="s">
        <v>81</v>
      </c>
      <c r="N2705" s="48" t="s">
        <v>952</v>
      </c>
      <c r="O2705" s="48" t="s">
        <v>953</v>
      </c>
      <c r="P2705" s="48" t="s">
        <v>1091</v>
      </c>
      <c r="Q2705" s="48" t="s">
        <v>1092</v>
      </c>
      <c r="R2705" s="48" t="s">
        <v>1132</v>
      </c>
      <c r="S2705" s="48" t="s">
        <v>1133</v>
      </c>
      <c r="T2705" s="48" t="s">
        <v>1146</v>
      </c>
      <c r="U2705" s="48" t="s">
        <v>1147</v>
      </c>
      <c r="V2705" s="52"/>
    </row>
    <row r="2706" spans="1:22" ht="15" thickBot="1">
      <c r="A2706" s="48" t="s">
        <v>3637</v>
      </c>
      <c r="B2706" s="48" t="s">
        <v>20</v>
      </c>
      <c r="C2706" s="48" t="s">
        <v>74</v>
      </c>
      <c r="D2706" s="49" t="s">
        <v>75</v>
      </c>
      <c r="E2706" s="53">
        <v>34458.660000000003</v>
      </c>
      <c r="F2706" s="48" t="s">
        <v>876</v>
      </c>
      <c r="G2706" s="48" t="s">
        <v>1145</v>
      </c>
      <c r="H2706" s="48" t="s">
        <v>95</v>
      </c>
      <c r="I2706" s="48" t="s">
        <v>1149</v>
      </c>
      <c r="J2706" s="48" t="s">
        <v>1150</v>
      </c>
      <c r="K2706" s="48" t="s">
        <v>951</v>
      </c>
      <c r="L2706" s="48" t="s">
        <v>80</v>
      </c>
      <c r="M2706" s="48" t="s">
        <v>81</v>
      </c>
      <c r="N2706" s="48" t="s">
        <v>952</v>
      </c>
      <c r="O2706" s="48" t="s">
        <v>953</v>
      </c>
      <c r="P2706" s="48" t="s">
        <v>1091</v>
      </c>
      <c r="Q2706" s="48" t="s">
        <v>1092</v>
      </c>
      <c r="R2706" s="48" t="s">
        <v>1132</v>
      </c>
      <c r="S2706" s="48" t="s">
        <v>1133</v>
      </c>
      <c r="T2706" s="48" t="s">
        <v>1146</v>
      </c>
      <c r="U2706" s="48" t="s">
        <v>1147</v>
      </c>
      <c r="V2706" s="52"/>
    </row>
    <row r="2707" spans="1:22" ht="15" thickBot="1">
      <c r="A2707" s="48" t="s">
        <v>1013</v>
      </c>
      <c r="B2707" s="48" t="s">
        <v>20</v>
      </c>
      <c r="C2707" s="48" t="s">
        <v>74</v>
      </c>
      <c r="D2707" s="49" t="s">
        <v>75</v>
      </c>
      <c r="E2707" s="53">
        <v>15447.68</v>
      </c>
      <c r="F2707" s="48" t="s">
        <v>76</v>
      </c>
      <c r="G2707" s="48" t="s">
        <v>2855</v>
      </c>
      <c r="H2707" s="48" t="s">
        <v>95</v>
      </c>
      <c r="I2707" s="48" t="s">
        <v>790</v>
      </c>
      <c r="J2707" s="51"/>
      <c r="K2707" s="48" t="s">
        <v>951</v>
      </c>
      <c r="L2707" s="48" t="s">
        <v>80</v>
      </c>
      <c r="M2707" s="48" t="s">
        <v>81</v>
      </c>
      <c r="N2707" s="48" t="s">
        <v>952</v>
      </c>
      <c r="O2707" s="48" t="s">
        <v>953</v>
      </c>
      <c r="P2707" s="48" t="s">
        <v>1091</v>
      </c>
      <c r="Q2707" s="48" t="s">
        <v>1092</v>
      </c>
      <c r="R2707" s="48" t="s">
        <v>1132</v>
      </c>
      <c r="S2707" s="48" t="s">
        <v>1133</v>
      </c>
      <c r="T2707" s="48" t="s">
        <v>1154</v>
      </c>
      <c r="U2707" s="48" t="s">
        <v>1155</v>
      </c>
      <c r="V2707" s="52"/>
    </row>
    <row r="2708" spans="1:22" ht="15" thickBot="1">
      <c r="A2708" s="48" t="s">
        <v>1818</v>
      </c>
      <c r="B2708" s="48" t="s">
        <v>20</v>
      </c>
      <c r="C2708" s="48" t="s">
        <v>74</v>
      </c>
      <c r="D2708" s="49" t="s">
        <v>75</v>
      </c>
      <c r="E2708" s="53">
        <v>17017.02</v>
      </c>
      <c r="F2708" s="48" t="s">
        <v>76</v>
      </c>
      <c r="G2708" s="48" t="s">
        <v>2855</v>
      </c>
      <c r="H2708" s="48" t="s">
        <v>113</v>
      </c>
      <c r="I2708" s="48" t="s">
        <v>790</v>
      </c>
      <c r="J2708" s="51"/>
      <c r="K2708" s="48" t="s">
        <v>951</v>
      </c>
      <c r="L2708" s="48" t="s">
        <v>80</v>
      </c>
      <c r="M2708" s="48" t="s">
        <v>81</v>
      </c>
      <c r="N2708" s="48" t="s">
        <v>952</v>
      </c>
      <c r="O2708" s="48" t="s">
        <v>953</v>
      </c>
      <c r="P2708" s="48" t="s">
        <v>1091</v>
      </c>
      <c r="Q2708" s="48" t="s">
        <v>1092</v>
      </c>
      <c r="R2708" s="48" t="s">
        <v>1132</v>
      </c>
      <c r="S2708" s="48" t="s">
        <v>1133</v>
      </c>
      <c r="T2708" s="48" t="s">
        <v>1154</v>
      </c>
      <c r="U2708" s="48" t="s">
        <v>1155</v>
      </c>
      <c r="V2708" s="52"/>
    </row>
    <row r="2709" spans="1:22" ht="15" thickBot="1">
      <c r="A2709" s="48" t="s">
        <v>3638</v>
      </c>
      <c r="B2709" s="48" t="s">
        <v>20</v>
      </c>
      <c r="C2709" s="48" t="s">
        <v>74</v>
      </c>
      <c r="D2709" s="49" t="s">
        <v>75</v>
      </c>
      <c r="E2709" s="53">
        <v>47093.56</v>
      </c>
      <c r="F2709" s="48" t="s">
        <v>557</v>
      </c>
      <c r="G2709" s="48" t="s">
        <v>1158</v>
      </c>
      <c r="H2709" s="48" t="s">
        <v>95</v>
      </c>
      <c r="I2709" s="48" t="s">
        <v>551</v>
      </c>
      <c r="J2709" s="51"/>
      <c r="K2709" s="48" t="s">
        <v>951</v>
      </c>
      <c r="L2709" s="48" t="s">
        <v>80</v>
      </c>
      <c r="M2709" s="48" t="s">
        <v>81</v>
      </c>
      <c r="N2709" s="48" t="s">
        <v>952</v>
      </c>
      <c r="O2709" s="48" t="s">
        <v>953</v>
      </c>
      <c r="P2709" s="48" t="s">
        <v>1091</v>
      </c>
      <c r="Q2709" s="48" t="s">
        <v>1092</v>
      </c>
      <c r="R2709" s="48" t="s">
        <v>1159</v>
      </c>
      <c r="S2709" s="48" t="s">
        <v>1160</v>
      </c>
      <c r="T2709" s="48" t="s">
        <v>1161</v>
      </c>
      <c r="U2709" s="48" t="s">
        <v>1160</v>
      </c>
      <c r="V2709" s="52"/>
    </row>
    <row r="2710" spans="1:22" ht="15" thickBot="1">
      <c r="A2710" s="48" t="s">
        <v>3639</v>
      </c>
      <c r="B2710" s="48" t="s">
        <v>20</v>
      </c>
      <c r="C2710" s="48" t="s">
        <v>74</v>
      </c>
      <c r="D2710" s="49" t="s">
        <v>75</v>
      </c>
      <c r="E2710" s="53">
        <v>37708.32</v>
      </c>
      <c r="F2710" s="48" t="s">
        <v>560</v>
      </c>
      <c r="G2710" s="48" t="s">
        <v>1163</v>
      </c>
      <c r="H2710" s="48" t="s">
        <v>95</v>
      </c>
      <c r="I2710" s="48" t="s">
        <v>551</v>
      </c>
      <c r="J2710" s="51"/>
      <c r="K2710" s="48" t="s">
        <v>951</v>
      </c>
      <c r="L2710" s="48" t="s">
        <v>80</v>
      </c>
      <c r="M2710" s="48" t="s">
        <v>81</v>
      </c>
      <c r="N2710" s="48" t="s">
        <v>952</v>
      </c>
      <c r="O2710" s="48" t="s">
        <v>953</v>
      </c>
      <c r="P2710" s="48" t="s">
        <v>1091</v>
      </c>
      <c r="Q2710" s="48" t="s">
        <v>1092</v>
      </c>
      <c r="R2710" s="48" t="s">
        <v>1159</v>
      </c>
      <c r="S2710" s="48" t="s">
        <v>1160</v>
      </c>
      <c r="T2710" s="48" t="s">
        <v>1161</v>
      </c>
      <c r="U2710" s="48" t="s">
        <v>1160</v>
      </c>
      <c r="V2710" s="52"/>
    </row>
    <row r="2711" spans="1:22" ht="15" thickBot="1">
      <c r="A2711" s="48" t="s">
        <v>3640</v>
      </c>
      <c r="B2711" s="48" t="s">
        <v>20</v>
      </c>
      <c r="C2711" s="48" t="s">
        <v>74</v>
      </c>
      <c r="D2711" s="49" t="s">
        <v>75</v>
      </c>
      <c r="E2711" s="53">
        <v>49477.61</v>
      </c>
      <c r="F2711" s="48" t="s">
        <v>560</v>
      </c>
      <c r="G2711" s="48" t="s">
        <v>1163</v>
      </c>
      <c r="H2711" s="48" t="s">
        <v>95</v>
      </c>
      <c r="I2711" s="48" t="s">
        <v>551</v>
      </c>
      <c r="J2711" s="51"/>
      <c r="K2711" s="48" t="s">
        <v>951</v>
      </c>
      <c r="L2711" s="48" t="s">
        <v>80</v>
      </c>
      <c r="M2711" s="48" t="s">
        <v>81</v>
      </c>
      <c r="N2711" s="48" t="s">
        <v>952</v>
      </c>
      <c r="O2711" s="48" t="s">
        <v>953</v>
      </c>
      <c r="P2711" s="48" t="s">
        <v>1091</v>
      </c>
      <c r="Q2711" s="48" t="s">
        <v>1092</v>
      </c>
      <c r="R2711" s="48" t="s">
        <v>1159</v>
      </c>
      <c r="S2711" s="48" t="s">
        <v>1160</v>
      </c>
      <c r="T2711" s="48" t="s">
        <v>1161</v>
      </c>
      <c r="U2711" s="48" t="s">
        <v>1160</v>
      </c>
      <c r="V2711" s="52"/>
    </row>
    <row r="2712" spans="1:22" ht="15" thickBot="1">
      <c r="A2712" s="48" t="s">
        <v>2372</v>
      </c>
      <c r="B2712" s="48" t="s">
        <v>20</v>
      </c>
      <c r="C2712" s="48" t="s">
        <v>74</v>
      </c>
      <c r="D2712" s="49" t="s">
        <v>75</v>
      </c>
      <c r="E2712" s="53">
        <v>67616.19</v>
      </c>
      <c r="F2712" s="48" t="s">
        <v>76</v>
      </c>
      <c r="G2712" s="48" t="s">
        <v>1166</v>
      </c>
      <c r="H2712" s="48" t="s">
        <v>839</v>
      </c>
      <c r="I2712" s="48" t="s">
        <v>832</v>
      </c>
      <c r="J2712" s="51"/>
      <c r="K2712" s="48" t="s">
        <v>951</v>
      </c>
      <c r="L2712" s="48" t="s">
        <v>80</v>
      </c>
      <c r="M2712" s="48" t="s">
        <v>81</v>
      </c>
      <c r="N2712" s="48" t="s">
        <v>952</v>
      </c>
      <c r="O2712" s="48" t="s">
        <v>953</v>
      </c>
      <c r="P2712" s="48" t="s">
        <v>1091</v>
      </c>
      <c r="Q2712" s="48" t="s">
        <v>1092</v>
      </c>
      <c r="R2712" s="48" t="s">
        <v>1167</v>
      </c>
      <c r="S2712" s="48" t="s">
        <v>1168</v>
      </c>
      <c r="T2712" s="48" t="s">
        <v>1169</v>
      </c>
      <c r="U2712" s="48" t="s">
        <v>1168</v>
      </c>
      <c r="V2712" s="52"/>
    </row>
    <row r="2713" spans="1:22" ht="15" thickBot="1">
      <c r="A2713" s="48" t="s">
        <v>3641</v>
      </c>
      <c r="B2713" s="48" t="s">
        <v>20</v>
      </c>
      <c r="C2713" s="48" t="s">
        <v>74</v>
      </c>
      <c r="D2713" s="49" t="s">
        <v>75</v>
      </c>
      <c r="E2713" s="50">
        <v>0</v>
      </c>
      <c r="F2713" s="48" t="s">
        <v>918</v>
      </c>
      <c r="G2713" s="48" t="s">
        <v>1172</v>
      </c>
      <c r="H2713" s="48" t="s">
        <v>90</v>
      </c>
      <c r="I2713" s="48" t="s">
        <v>1173</v>
      </c>
      <c r="J2713" s="51"/>
      <c r="K2713" s="48" t="s">
        <v>951</v>
      </c>
      <c r="L2713" s="48" t="s">
        <v>80</v>
      </c>
      <c r="M2713" s="48" t="s">
        <v>81</v>
      </c>
      <c r="N2713" s="48" t="s">
        <v>952</v>
      </c>
      <c r="O2713" s="48" t="s">
        <v>953</v>
      </c>
      <c r="P2713" s="48" t="s">
        <v>1091</v>
      </c>
      <c r="Q2713" s="48" t="s">
        <v>1092</v>
      </c>
      <c r="R2713" s="48" t="s">
        <v>1167</v>
      </c>
      <c r="S2713" s="48" t="s">
        <v>1168</v>
      </c>
      <c r="T2713" s="48" t="s">
        <v>1169</v>
      </c>
      <c r="U2713" s="48" t="s">
        <v>1168</v>
      </c>
      <c r="V2713" s="52"/>
    </row>
    <row r="2714" spans="1:22" ht="15" thickBot="1">
      <c r="A2714" s="48" t="s">
        <v>3642</v>
      </c>
      <c r="B2714" s="48" t="s">
        <v>20</v>
      </c>
      <c r="C2714" s="48" t="s">
        <v>74</v>
      </c>
      <c r="D2714" s="49" t="s">
        <v>75</v>
      </c>
      <c r="E2714" s="53">
        <v>10688.95</v>
      </c>
      <c r="F2714" s="48" t="s">
        <v>918</v>
      </c>
      <c r="G2714" s="48" t="s">
        <v>1172</v>
      </c>
      <c r="H2714" s="48" t="s">
        <v>839</v>
      </c>
      <c r="I2714" s="48" t="s">
        <v>1173</v>
      </c>
      <c r="J2714" s="51"/>
      <c r="K2714" s="48" t="s">
        <v>1044</v>
      </c>
      <c r="L2714" s="48" t="s">
        <v>80</v>
      </c>
      <c r="M2714" s="48" t="s">
        <v>81</v>
      </c>
      <c r="N2714" s="48" t="s">
        <v>952</v>
      </c>
      <c r="O2714" s="48" t="s">
        <v>953</v>
      </c>
      <c r="P2714" s="48" t="s">
        <v>1091</v>
      </c>
      <c r="Q2714" s="48" t="s">
        <v>1092</v>
      </c>
      <c r="R2714" s="48" t="s">
        <v>1167</v>
      </c>
      <c r="S2714" s="48" t="s">
        <v>1168</v>
      </c>
      <c r="T2714" s="48" t="s">
        <v>1169</v>
      </c>
      <c r="U2714" s="48" t="s">
        <v>1168</v>
      </c>
      <c r="V2714" s="52"/>
    </row>
    <row r="2715" spans="1:22" ht="15" thickBot="1">
      <c r="A2715" s="48" t="s">
        <v>3625</v>
      </c>
      <c r="B2715" s="48" t="s">
        <v>20</v>
      </c>
      <c r="C2715" s="48" t="s">
        <v>74</v>
      </c>
      <c r="D2715" s="49" t="s">
        <v>75</v>
      </c>
      <c r="E2715" s="53">
        <v>12486.47</v>
      </c>
      <c r="F2715" s="48" t="s">
        <v>918</v>
      </c>
      <c r="G2715" s="48" t="s">
        <v>1172</v>
      </c>
      <c r="H2715" s="48" t="s">
        <v>95</v>
      </c>
      <c r="I2715" s="48" t="s">
        <v>1173</v>
      </c>
      <c r="J2715" s="51"/>
      <c r="K2715" s="48" t="s">
        <v>990</v>
      </c>
      <c r="L2715" s="48" t="s">
        <v>80</v>
      </c>
      <c r="M2715" s="48" t="s">
        <v>81</v>
      </c>
      <c r="N2715" s="48" t="s">
        <v>952</v>
      </c>
      <c r="O2715" s="48" t="s">
        <v>953</v>
      </c>
      <c r="P2715" s="48" t="s">
        <v>1091</v>
      </c>
      <c r="Q2715" s="48" t="s">
        <v>1092</v>
      </c>
      <c r="R2715" s="48" t="s">
        <v>1167</v>
      </c>
      <c r="S2715" s="48" t="s">
        <v>1168</v>
      </c>
      <c r="T2715" s="48" t="s">
        <v>1169</v>
      </c>
      <c r="U2715" s="48" t="s">
        <v>1168</v>
      </c>
      <c r="V2715" s="52"/>
    </row>
    <row r="2716" spans="1:22" ht="15" thickBot="1">
      <c r="A2716" s="48" t="s">
        <v>3643</v>
      </c>
      <c r="B2716" s="48" t="s">
        <v>20</v>
      </c>
      <c r="C2716" s="48" t="s">
        <v>74</v>
      </c>
      <c r="D2716" s="49" t="s">
        <v>75</v>
      </c>
      <c r="E2716" s="50">
        <v>0</v>
      </c>
      <c r="F2716" s="48" t="s">
        <v>76</v>
      </c>
      <c r="G2716" s="48" t="s">
        <v>2382</v>
      </c>
      <c r="H2716" s="48" t="s">
        <v>125</v>
      </c>
      <c r="I2716" s="48" t="s">
        <v>1153</v>
      </c>
      <c r="J2716" s="51"/>
      <c r="K2716" s="48" t="s">
        <v>951</v>
      </c>
      <c r="L2716" s="48" t="s">
        <v>80</v>
      </c>
      <c r="M2716" s="48" t="s">
        <v>81</v>
      </c>
      <c r="N2716" s="48" t="s">
        <v>952</v>
      </c>
      <c r="O2716" s="48" t="s">
        <v>953</v>
      </c>
      <c r="P2716" s="48" t="s">
        <v>1091</v>
      </c>
      <c r="Q2716" s="48" t="s">
        <v>1092</v>
      </c>
      <c r="R2716" s="48" t="s">
        <v>1863</v>
      </c>
      <c r="S2716" s="48" t="s">
        <v>1864</v>
      </c>
      <c r="T2716" s="48" t="s">
        <v>1865</v>
      </c>
      <c r="U2716" s="48" t="s">
        <v>1864</v>
      </c>
      <c r="V2716" s="52"/>
    </row>
    <row r="2717" spans="1:22" ht="15" thickBot="1">
      <c r="A2717" s="48" t="s">
        <v>3644</v>
      </c>
      <c r="B2717" s="48" t="s">
        <v>20</v>
      </c>
      <c r="C2717" s="48" t="s">
        <v>74</v>
      </c>
      <c r="D2717" s="49" t="s">
        <v>75</v>
      </c>
      <c r="E2717" s="50">
        <v>0</v>
      </c>
      <c r="F2717" s="48" t="s">
        <v>76</v>
      </c>
      <c r="G2717" s="48" t="s">
        <v>2382</v>
      </c>
      <c r="H2717" s="48" t="s">
        <v>125</v>
      </c>
      <c r="I2717" s="48" t="s">
        <v>1153</v>
      </c>
      <c r="J2717" s="51"/>
      <c r="K2717" s="48" t="s">
        <v>951</v>
      </c>
      <c r="L2717" s="48" t="s">
        <v>80</v>
      </c>
      <c r="M2717" s="48" t="s">
        <v>81</v>
      </c>
      <c r="N2717" s="48" t="s">
        <v>952</v>
      </c>
      <c r="O2717" s="48" t="s">
        <v>953</v>
      </c>
      <c r="P2717" s="48" t="s">
        <v>1091</v>
      </c>
      <c r="Q2717" s="48" t="s">
        <v>1092</v>
      </c>
      <c r="R2717" s="48" t="s">
        <v>1863</v>
      </c>
      <c r="S2717" s="48" t="s">
        <v>1864</v>
      </c>
      <c r="T2717" s="48" t="s">
        <v>1865</v>
      </c>
      <c r="U2717" s="48" t="s">
        <v>1864</v>
      </c>
      <c r="V2717" s="52"/>
    </row>
    <row r="2718" spans="1:22" ht="15" thickBot="1">
      <c r="A2718" s="48" t="s">
        <v>3645</v>
      </c>
      <c r="B2718" s="48" t="s">
        <v>20</v>
      </c>
      <c r="C2718" s="48" t="s">
        <v>74</v>
      </c>
      <c r="D2718" s="49" t="s">
        <v>75</v>
      </c>
      <c r="E2718" s="50">
        <v>0</v>
      </c>
      <c r="F2718" s="48" t="s">
        <v>76</v>
      </c>
      <c r="G2718" s="48" t="s">
        <v>2388</v>
      </c>
      <c r="H2718" s="48" t="s">
        <v>125</v>
      </c>
      <c r="I2718" s="48" t="s">
        <v>1153</v>
      </c>
      <c r="J2718" s="51"/>
      <c r="K2718" s="48" t="s">
        <v>951</v>
      </c>
      <c r="L2718" s="48" t="s">
        <v>80</v>
      </c>
      <c r="M2718" s="48" t="s">
        <v>81</v>
      </c>
      <c r="N2718" s="48" t="s">
        <v>952</v>
      </c>
      <c r="O2718" s="48" t="s">
        <v>953</v>
      </c>
      <c r="P2718" s="48" t="s">
        <v>1091</v>
      </c>
      <c r="Q2718" s="48" t="s">
        <v>1092</v>
      </c>
      <c r="R2718" s="48" t="s">
        <v>1863</v>
      </c>
      <c r="S2718" s="48" t="s">
        <v>1864</v>
      </c>
      <c r="T2718" s="48" t="s">
        <v>1865</v>
      </c>
      <c r="U2718" s="48" t="s">
        <v>1864</v>
      </c>
      <c r="V2718" s="52"/>
    </row>
    <row r="2719" spans="1:22" ht="15" thickBot="1">
      <c r="A2719" s="48" t="s">
        <v>2390</v>
      </c>
      <c r="B2719" s="48" t="s">
        <v>20</v>
      </c>
      <c r="C2719" s="48" t="s">
        <v>74</v>
      </c>
      <c r="D2719" s="49" t="s">
        <v>75</v>
      </c>
      <c r="E2719" s="53">
        <v>74204.89</v>
      </c>
      <c r="F2719" s="48" t="s">
        <v>76</v>
      </c>
      <c r="G2719" s="48" t="s">
        <v>1876</v>
      </c>
      <c r="H2719" s="48" t="s">
        <v>113</v>
      </c>
      <c r="I2719" s="48" t="s">
        <v>99</v>
      </c>
      <c r="J2719" s="51"/>
      <c r="K2719" s="48" t="s">
        <v>951</v>
      </c>
      <c r="L2719" s="48" t="s">
        <v>80</v>
      </c>
      <c r="M2719" s="48" t="s">
        <v>81</v>
      </c>
      <c r="N2719" s="48" t="s">
        <v>952</v>
      </c>
      <c r="O2719" s="48" t="s">
        <v>953</v>
      </c>
      <c r="P2719" s="48" t="s">
        <v>1177</v>
      </c>
      <c r="Q2719" s="48" t="s">
        <v>1178</v>
      </c>
      <c r="R2719" s="48" t="s">
        <v>1179</v>
      </c>
      <c r="S2719" s="48" t="s">
        <v>1180</v>
      </c>
      <c r="T2719" s="48" t="s">
        <v>1181</v>
      </c>
      <c r="U2719" s="48" t="s">
        <v>1182</v>
      </c>
      <c r="V2719" s="52"/>
    </row>
    <row r="2720" spans="1:22" ht="15" thickBot="1">
      <c r="A2720" s="48" t="s">
        <v>1878</v>
      </c>
      <c r="B2720" s="48" t="s">
        <v>20</v>
      </c>
      <c r="C2720" s="48" t="s">
        <v>74</v>
      </c>
      <c r="D2720" s="49" t="s">
        <v>75</v>
      </c>
      <c r="E2720" s="53">
        <v>19809.03</v>
      </c>
      <c r="F2720" s="48" t="s">
        <v>76</v>
      </c>
      <c r="G2720" s="48" t="s">
        <v>1184</v>
      </c>
      <c r="H2720" s="48" t="s">
        <v>95</v>
      </c>
      <c r="I2720" s="48" t="s">
        <v>759</v>
      </c>
      <c r="J2720" s="51"/>
      <c r="K2720" s="48" t="s">
        <v>951</v>
      </c>
      <c r="L2720" s="48" t="s">
        <v>80</v>
      </c>
      <c r="M2720" s="48" t="s">
        <v>81</v>
      </c>
      <c r="N2720" s="48" t="s">
        <v>952</v>
      </c>
      <c r="O2720" s="48" t="s">
        <v>953</v>
      </c>
      <c r="P2720" s="48" t="s">
        <v>1177</v>
      </c>
      <c r="Q2720" s="48" t="s">
        <v>1178</v>
      </c>
      <c r="R2720" s="48" t="s">
        <v>1179</v>
      </c>
      <c r="S2720" s="48" t="s">
        <v>1180</v>
      </c>
      <c r="T2720" s="48" t="s">
        <v>1181</v>
      </c>
      <c r="U2720" s="48" t="s">
        <v>1182</v>
      </c>
      <c r="V2720" s="52"/>
    </row>
    <row r="2721" spans="1:22" ht="15" thickBot="1">
      <c r="A2721" s="48" t="s">
        <v>3646</v>
      </c>
      <c r="B2721" s="48" t="s">
        <v>20</v>
      </c>
      <c r="C2721" s="48" t="s">
        <v>74</v>
      </c>
      <c r="D2721" s="49" t="s">
        <v>75</v>
      </c>
      <c r="E2721" s="53">
        <v>39594.559999999998</v>
      </c>
      <c r="F2721" s="48" t="s">
        <v>76</v>
      </c>
      <c r="G2721" s="48" t="s">
        <v>1186</v>
      </c>
      <c r="H2721" s="48" t="s">
        <v>95</v>
      </c>
      <c r="I2721" s="48" t="s">
        <v>752</v>
      </c>
      <c r="J2721" s="51"/>
      <c r="K2721" s="48" t="s">
        <v>951</v>
      </c>
      <c r="L2721" s="48" t="s">
        <v>80</v>
      </c>
      <c r="M2721" s="48" t="s">
        <v>81</v>
      </c>
      <c r="N2721" s="48" t="s">
        <v>952</v>
      </c>
      <c r="O2721" s="48" t="s">
        <v>953</v>
      </c>
      <c r="P2721" s="48" t="s">
        <v>1177</v>
      </c>
      <c r="Q2721" s="48" t="s">
        <v>1178</v>
      </c>
      <c r="R2721" s="48" t="s">
        <v>1179</v>
      </c>
      <c r="S2721" s="48" t="s">
        <v>1180</v>
      </c>
      <c r="T2721" s="48" t="s">
        <v>1187</v>
      </c>
      <c r="U2721" s="48" t="s">
        <v>1188</v>
      </c>
      <c r="V2721" s="52"/>
    </row>
    <row r="2722" spans="1:22" ht="15" thickBot="1">
      <c r="A2722" s="48" t="s">
        <v>3647</v>
      </c>
      <c r="B2722" s="48" t="s">
        <v>20</v>
      </c>
      <c r="C2722" s="48" t="s">
        <v>74</v>
      </c>
      <c r="D2722" s="49" t="s">
        <v>75</v>
      </c>
      <c r="E2722" s="50">
        <v>0</v>
      </c>
      <c r="F2722" s="48" t="s">
        <v>76</v>
      </c>
      <c r="G2722" s="48" t="s">
        <v>1880</v>
      </c>
      <c r="H2722" s="48" t="s">
        <v>125</v>
      </c>
      <c r="I2722" s="48" t="s">
        <v>1424</v>
      </c>
      <c r="J2722" s="51"/>
      <c r="K2722" s="48" t="s">
        <v>951</v>
      </c>
      <c r="L2722" s="48" t="s">
        <v>80</v>
      </c>
      <c r="M2722" s="48" t="s">
        <v>81</v>
      </c>
      <c r="N2722" s="48" t="s">
        <v>952</v>
      </c>
      <c r="O2722" s="48" t="s">
        <v>953</v>
      </c>
      <c r="P2722" s="48" t="s">
        <v>1177</v>
      </c>
      <c r="Q2722" s="48" t="s">
        <v>1178</v>
      </c>
      <c r="R2722" s="48" t="s">
        <v>1881</v>
      </c>
      <c r="S2722" s="48" t="s">
        <v>1882</v>
      </c>
      <c r="T2722" s="48" t="s">
        <v>1883</v>
      </c>
      <c r="U2722" s="48" t="s">
        <v>1884</v>
      </c>
      <c r="V2722" s="52"/>
    </row>
    <row r="2723" spans="1:22" ht="15" thickBot="1">
      <c r="A2723" s="48" t="s">
        <v>3648</v>
      </c>
      <c r="B2723" s="48" t="s">
        <v>20</v>
      </c>
      <c r="C2723" s="48" t="s">
        <v>74</v>
      </c>
      <c r="D2723" s="49" t="s">
        <v>75</v>
      </c>
      <c r="E2723" s="50">
        <v>112796</v>
      </c>
      <c r="F2723" s="48" t="s">
        <v>76</v>
      </c>
      <c r="G2723" s="48" t="s">
        <v>1886</v>
      </c>
      <c r="H2723" s="48" t="s">
        <v>78</v>
      </c>
      <c r="I2723" s="48" t="s">
        <v>96</v>
      </c>
      <c r="J2723" s="51"/>
      <c r="K2723" s="51"/>
      <c r="L2723" s="48" t="s">
        <v>80</v>
      </c>
      <c r="M2723" s="48" t="s">
        <v>81</v>
      </c>
      <c r="N2723" s="48" t="s">
        <v>1195</v>
      </c>
      <c r="O2723" s="48" t="s">
        <v>1196</v>
      </c>
      <c r="P2723" s="48" t="s">
        <v>1197</v>
      </c>
      <c r="Q2723" s="48" t="s">
        <v>1198</v>
      </c>
      <c r="R2723" s="48" t="s">
        <v>1887</v>
      </c>
      <c r="S2723" s="48" t="s">
        <v>1888</v>
      </c>
      <c r="T2723" s="48" t="s">
        <v>1889</v>
      </c>
      <c r="U2723" s="48" t="s">
        <v>1890</v>
      </c>
      <c r="V2723" s="52"/>
    </row>
    <row r="2724" spans="1:22" ht="15" thickBot="1">
      <c r="A2724" s="48" t="s">
        <v>3649</v>
      </c>
      <c r="B2724" s="48" t="s">
        <v>20</v>
      </c>
      <c r="C2724" s="48" t="s">
        <v>74</v>
      </c>
      <c r="D2724" s="49" t="s">
        <v>75</v>
      </c>
      <c r="E2724" s="50">
        <v>10310</v>
      </c>
      <c r="F2724" s="48" t="s">
        <v>76</v>
      </c>
      <c r="G2724" s="48" t="s">
        <v>1886</v>
      </c>
      <c r="H2724" s="48" t="s">
        <v>78</v>
      </c>
      <c r="I2724" s="48" t="s">
        <v>99</v>
      </c>
      <c r="J2724" s="51"/>
      <c r="K2724" s="51"/>
      <c r="L2724" s="48" t="s">
        <v>80</v>
      </c>
      <c r="M2724" s="48" t="s">
        <v>81</v>
      </c>
      <c r="N2724" s="48" t="s">
        <v>1195</v>
      </c>
      <c r="O2724" s="48" t="s">
        <v>1196</v>
      </c>
      <c r="P2724" s="48" t="s">
        <v>1197</v>
      </c>
      <c r="Q2724" s="48" t="s">
        <v>1198</v>
      </c>
      <c r="R2724" s="48" t="s">
        <v>1887</v>
      </c>
      <c r="S2724" s="48" t="s">
        <v>1888</v>
      </c>
      <c r="T2724" s="48" t="s">
        <v>1889</v>
      </c>
      <c r="U2724" s="48" t="s">
        <v>1890</v>
      </c>
      <c r="V2724" s="52"/>
    </row>
    <row r="2725" spans="1:22" ht="15" thickBot="1">
      <c r="A2725" s="48" t="s">
        <v>3649</v>
      </c>
      <c r="B2725" s="48" t="s">
        <v>20</v>
      </c>
      <c r="C2725" s="48" t="s">
        <v>74</v>
      </c>
      <c r="D2725" s="49" t="s">
        <v>75</v>
      </c>
      <c r="E2725" s="50">
        <v>5155</v>
      </c>
      <c r="F2725" s="48" t="s">
        <v>76</v>
      </c>
      <c r="G2725" s="48" t="s">
        <v>1886</v>
      </c>
      <c r="H2725" s="48" t="s">
        <v>78</v>
      </c>
      <c r="I2725" s="48" t="s">
        <v>756</v>
      </c>
      <c r="J2725" s="51"/>
      <c r="K2725" s="51"/>
      <c r="L2725" s="48" t="s">
        <v>80</v>
      </c>
      <c r="M2725" s="48" t="s">
        <v>81</v>
      </c>
      <c r="N2725" s="48" t="s">
        <v>1195</v>
      </c>
      <c r="O2725" s="48" t="s">
        <v>1196</v>
      </c>
      <c r="P2725" s="48" t="s">
        <v>1197</v>
      </c>
      <c r="Q2725" s="48" t="s">
        <v>1198</v>
      </c>
      <c r="R2725" s="48" t="s">
        <v>1887</v>
      </c>
      <c r="S2725" s="48" t="s">
        <v>1888</v>
      </c>
      <c r="T2725" s="48" t="s">
        <v>1889</v>
      </c>
      <c r="U2725" s="48" t="s">
        <v>1890</v>
      </c>
      <c r="V2725" s="52"/>
    </row>
    <row r="2726" spans="1:22" ht="15" thickBot="1">
      <c r="A2726" s="48" t="s">
        <v>3650</v>
      </c>
      <c r="B2726" s="48" t="s">
        <v>20</v>
      </c>
      <c r="C2726" s="48" t="s">
        <v>74</v>
      </c>
      <c r="D2726" s="49" t="s">
        <v>75</v>
      </c>
      <c r="E2726" s="50">
        <v>0</v>
      </c>
      <c r="F2726" s="48" t="s">
        <v>76</v>
      </c>
      <c r="G2726" s="48" t="s">
        <v>2398</v>
      </c>
      <c r="H2726" s="48" t="s">
        <v>125</v>
      </c>
      <c r="I2726" s="48" t="s">
        <v>2399</v>
      </c>
      <c r="J2726" s="51"/>
      <c r="K2726" s="51"/>
      <c r="L2726" s="48" t="s">
        <v>80</v>
      </c>
      <c r="M2726" s="48" t="s">
        <v>81</v>
      </c>
      <c r="N2726" s="48" t="s">
        <v>1195</v>
      </c>
      <c r="O2726" s="48" t="s">
        <v>1196</v>
      </c>
      <c r="P2726" s="48" t="s">
        <v>1197</v>
      </c>
      <c r="Q2726" s="48" t="s">
        <v>1198</v>
      </c>
      <c r="R2726" s="48" t="s">
        <v>1887</v>
      </c>
      <c r="S2726" s="48" t="s">
        <v>1888</v>
      </c>
      <c r="T2726" s="48" t="s">
        <v>1889</v>
      </c>
      <c r="U2726" s="48" t="s">
        <v>1890</v>
      </c>
      <c r="V2726" s="52"/>
    </row>
    <row r="2727" spans="1:22" ht="15" thickBot="1">
      <c r="A2727" s="48" t="s">
        <v>3651</v>
      </c>
      <c r="B2727" s="48" t="s">
        <v>20</v>
      </c>
      <c r="C2727" s="48" t="s">
        <v>74</v>
      </c>
      <c r="D2727" s="49" t="s">
        <v>75</v>
      </c>
      <c r="E2727" s="50">
        <v>0</v>
      </c>
      <c r="F2727" s="48" t="s">
        <v>76</v>
      </c>
      <c r="G2727" s="48" t="s">
        <v>2398</v>
      </c>
      <c r="H2727" s="48" t="s">
        <v>125</v>
      </c>
      <c r="I2727" s="48" t="s">
        <v>2399</v>
      </c>
      <c r="J2727" s="51"/>
      <c r="K2727" s="51"/>
      <c r="L2727" s="48" t="s">
        <v>80</v>
      </c>
      <c r="M2727" s="48" t="s">
        <v>81</v>
      </c>
      <c r="N2727" s="48" t="s">
        <v>1195</v>
      </c>
      <c r="O2727" s="48" t="s">
        <v>1196</v>
      </c>
      <c r="P2727" s="48" t="s">
        <v>1197</v>
      </c>
      <c r="Q2727" s="48" t="s">
        <v>1198</v>
      </c>
      <c r="R2727" s="48" t="s">
        <v>1887</v>
      </c>
      <c r="S2727" s="48" t="s">
        <v>1888</v>
      </c>
      <c r="T2727" s="48" t="s">
        <v>1889</v>
      </c>
      <c r="U2727" s="48" t="s">
        <v>1890</v>
      </c>
      <c r="V2727" s="52"/>
    </row>
    <row r="2728" spans="1:22" ht="15" thickBot="1">
      <c r="A2728" s="48" t="s">
        <v>3652</v>
      </c>
      <c r="B2728" s="48" t="s">
        <v>20</v>
      </c>
      <c r="C2728" s="48" t="s">
        <v>74</v>
      </c>
      <c r="D2728" s="49" t="s">
        <v>75</v>
      </c>
      <c r="E2728" s="50">
        <v>0</v>
      </c>
      <c r="F2728" s="48" t="s">
        <v>76</v>
      </c>
      <c r="G2728" s="48" t="s">
        <v>2398</v>
      </c>
      <c r="H2728" s="48" t="s">
        <v>125</v>
      </c>
      <c r="I2728" s="48" t="s">
        <v>2399</v>
      </c>
      <c r="J2728" s="51"/>
      <c r="K2728" s="51"/>
      <c r="L2728" s="48" t="s">
        <v>80</v>
      </c>
      <c r="M2728" s="48" t="s">
        <v>81</v>
      </c>
      <c r="N2728" s="48" t="s">
        <v>1195</v>
      </c>
      <c r="O2728" s="48" t="s">
        <v>1196</v>
      </c>
      <c r="P2728" s="48" t="s">
        <v>1197</v>
      </c>
      <c r="Q2728" s="48" t="s">
        <v>1198</v>
      </c>
      <c r="R2728" s="48" t="s">
        <v>1887</v>
      </c>
      <c r="S2728" s="48" t="s">
        <v>1888</v>
      </c>
      <c r="T2728" s="48" t="s">
        <v>1889</v>
      </c>
      <c r="U2728" s="48" t="s">
        <v>1890</v>
      </c>
      <c r="V2728" s="52"/>
    </row>
    <row r="2729" spans="1:22" ht="15" thickBot="1">
      <c r="A2729" s="48" t="s">
        <v>1342</v>
      </c>
      <c r="B2729" s="48" t="s">
        <v>20</v>
      </c>
      <c r="C2729" s="48" t="s">
        <v>74</v>
      </c>
      <c r="D2729" s="49" t="s">
        <v>75</v>
      </c>
      <c r="E2729" s="53">
        <v>111206.08</v>
      </c>
      <c r="F2729" s="48" t="s">
        <v>76</v>
      </c>
      <c r="G2729" s="48" t="s">
        <v>3250</v>
      </c>
      <c r="H2729" s="48" t="s">
        <v>113</v>
      </c>
      <c r="I2729" s="48" t="s">
        <v>96</v>
      </c>
      <c r="J2729" s="51"/>
      <c r="K2729" s="51"/>
      <c r="L2729" s="48" t="s">
        <v>80</v>
      </c>
      <c r="M2729" s="48" t="s">
        <v>81</v>
      </c>
      <c r="N2729" s="48" t="s">
        <v>1195</v>
      </c>
      <c r="O2729" s="48" t="s">
        <v>1196</v>
      </c>
      <c r="P2729" s="48" t="s">
        <v>1197</v>
      </c>
      <c r="Q2729" s="48" t="s">
        <v>1198</v>
      </c>
      <c r="R2729" s="48" t="s">
        <v>3251</v>
      </c>
      <c r="S2729" s="48" t="s">
        <v>1074</v>
      </c>
      <c r="T2729" s="48" t="s">
        <v>3252</v>
      </c>
      <c r="U2729" s="48" t="s">
        <v>3253</v>
      </c>
      <c r="V2729" s="52"/>
    </row>
    <row r="2730" spans="1:22" ht="15" thickBot="1">
      <c r="A2730" s="48" t="s">
        <v>3653</v>
      </c>
      <c r="B2730" s="48" t="s">
        <v>20</v>
      </c>
      <c r="C2730" s="48" t="s">
        <v>74</v>
      </c>
      <c r="D2730" s="49" t="s">
        <v>75</v>
      </c>
      <c r="E2730" s="53">
        <v>95723.21</v>
      </c>
      <c r="F2730" s="48" t="s">
        <v>2401</v>
      </c>
      <c r="G2730" s="48" t="s">
        <v>2402</v>
      </c>
      <c r="H2730" s="48" t="s">
        <v>113</v>
      </c>
      <c r="I2730" s="48" t="s">
        <v>2271</v>
      </c>
      <c r="J2730" s="51"/>
      <c r="K2730" s="51"/>
      <c r="L2730" s="48" t="s">
        <v>80</v>
      </c>
      <c r="M2730" s="48" t="s">
        <v>81</v>
      </c>
      <c r="N2730" s="48" t="s">
        <v>1195</v>
      </c>
      <c r="O2730" s="48" t="s">
        <v>1196</v>
      </c>
      <c r="P2730" s="48" t="s">
        <v>1197</v>
      </c>
      <c r="Q2730" s="48" t="s">
        <v>1198</v>
      </c>
      <c r="R2730" s="48" t="s">
        <v>2403</v>
      </c>
      <c r="S2730" s="48" t="s">
        <v>2404</v>
      </c>
      <c r="T2730" s="48" t="s">
        <v>2405</v>
      </c>
      <c r="U2730" s="48" t="s">
        <v>2404</v>
      </c>
      <c r="V2730" s="52"/>
    </row>
    <row r="2731" spans="1:22" ht="15" thickBot="1">
      <c r="A2731" s="48" t="s">
        <v>1421</v>
      </c>
      <c r="B2731" s="48" t="s">
        <v>20</v>
      </c>
      <c r="C2731" s="48" t="s">
        <v>74</v>
      </c>
      <c r="D2731" s="49" t="s">
        <v>75</v>
      </c>
      <c r="E2731" s="53">
        <v>13653.51</v>
      </c>
      <c r="F2731" s="48" t="s">
        <v>2401</v>
      </c>
      <c r="G2731" s="48" t="s">
        <v>2402</v>
      </c>
      <c r="H2731" s="48" t="s">
        <v>95</v>
      </c>
      <c r="I2731" s="48" t="s">
        <v>2271</v>
      </c>
      <c r="J2731" s="51"/>
      <c r="K2731" s="51"/>
      <c r="L2731" s="48" t="s">
        <v>80</v>
      </c>
      <c r="M2731" s="48" t="s">
        <v>81</v>
      </c>
      <c r="N2731" s="48" t="s">
        <v>1195</v>
      </c>
      <c r="O2731" s="48" t="s">
        <v>1196</v>
      </c>
      <c r="P2731" s="48" t="s">
        <v>1197</v>
      </c>
      <c r="Q2731" s="48" t="s">
        <v>1198</v>
      </c>
      <c r="R2731" s="48" t="s">
        <v>2403</v>
      </c>
      <c r="S2731" s="48" t="s">
        <v>2404</v>
      </c>
      <c r="T2731" s="48" t="s">
        <v>2405</v>
      </c>
      <c r="U2731" s="48" t="s">
        <v>2404</v>
      </c>
      <c r="V2731" s="52"/>
    </row>
    <row r="2732" spans="1:22" ht="15" thickBot="1">
      <c r="A2732" s="48" t="s">
        <v>3654</v>
      </c>
      <c r="B2732" s="48" t="s">
        <v>20</v>
      </c>
      <c r="C2732" s="48" t="s">
        <v>74</v>
      </c>
      <c r="D2732" s="49" t="s">
        <v>75</v>
      </c>
      <c r="E2732" s="50">
        <v>0</v>
      </c>
      <c r="F2732" s="48" t="s">
        <v>76</v>
      </c>
      <c r="G2732" s="48" t="s">
        <v>1203</v>
      </c>
      <c r="H2732" s="48" t="s">
        <v>90</v>
      </c>
      <c r="I2732" s="48" t="s">
        <v>130</v>
      </c>
      <c r="J2732" s="51"/>
      <c r="K2732" s="51"/>
      <c r="L2732" s="48" t="s">
        <v>80</v>
      </c>
      <c r="M2732" s="48" t="s">
        <v>81</v>
      </c>
      <c r="N2732" s="48" t="s">
        <v>1195</v>
      </c>
      <c r="O2732" s="48" t="s">
        <v>1196</v>
      </c>
      <c r="P2732" s="48" t="s">
        <v>1204</v>
      </c>
      <c r="Q2732" s="48" t="s">
        <v>981</v>
      </c>
      <c r="R2732" s="48" t="s">
        <v>1205</v>
      </c>
      <c r="S2732" s="48" t="s">
        <v>981</v>
      </c>
      <c r="T2732" s="48" t="s">
        <v>1206</v>
      </c>
      <c r="U2732" s="48" t="s">
        <v>1207</v>
      </c>
      <c r="V2732" s="52"/>
    </row>
    <row r="2733" spans="1:22" ht="15" thickBot="1">
      <c r="A2733" s="48" t="s">
        <v>3655</v>
      </c>
      <c r="B2733" s="48" t="s">
        <v>20</v>
      </c>
      <c r="C2733" s="48" t="s">
        <v>74</v>
      </c>
      <c r="D2733" s="49" t="s">
        <v>75</v>
      </c>
      <c r="E2733" s="50">
        <v>0</v>
      </c>
      <c r="F2733" s="48" t="s">
        <v>76</v>
      </c>
      <c r="G2733" s="48" t="s">
        <v>1203</v>
      </c>
      <c r="H2733" s="48" t="s">
        <v>336</v>
      </c>
      <c r="I2733" s="48" t="s">
        <v>130</v>
      </c>
      <c r="J2733" s="51"/>
      <c r="K2733" s="51"/>
      <c r="L2733" s="48" t="s">
        <v>80</v>
      </c>
      <c r="M2733" s="48" t="s">
        <v>81</v>
      </c>
      <c r="N2733" s="48" t="s">
        <v>1195</v>
      </c>
      <c r="O2733" s="48" t="s">
        <v>1196</v>
      </c>
      <c r="P2733" s="48" t="s">
        <v>1204</v>
      </c>
      <c r="Q2733" s="48" t="s">
        <v>981</v>
      </c>
      <c r="R2733" s="48" t="s">
        <v>1205</v>
      </c>
      <c r="S2733" s="48" t="s">
        <v>981</v>
      </c>
      <c r="T2733" s="48" t="s">
        <v>1206</v>
      </c>
      <c r="U2733" s="48" t="s">
        <v>1207</v>
      </c>
      <c r="V2733" s="52"/>
    </row>
    <row r="2734" spans="1:22" ht="15" thickBot="1">
      <c r="A2734" s="48" t="s">
        <v>3656</v>
      </c>
      <c r="B2734" s="48" t="s">
        <v>20</v>
      </c>
      <c r="C2734" s="48" t="s">
        <v>74</v>
      </c>
      <c r="D2734" s="49" t="s">
        <v>75</v>
      </c>
      <c r="E2734" s="53">
        <v>88888.51</v>
      </c>
      <c r="F2734" s="48" t="s">
        <v>1081</v>
      </c>
      <c r="G2734" s="48" t="s">
        <v>3657</v>
      </c>
      <c r="H2734" s="48" t="s">
        <v>113</v>
      </c>
      <c r="I2734" s="48" t="s">
        <v>130</v>
      </c>
      <c r="J2734" s="51"/>
      <c r="K2734" s="51"/>
      <c r="L2734" s="48" t="s">
        <v>80</v>
      </c>
      <c r="M2734" s="48" t="s">
        <v>81</v>
      </c>
      <c r="N2734" s="48" t="s">
        <v>1195</v>
      </c>
      <c r="O2734" s="48" t="s">
        <v>1196</v>
      </c>
      <c r="P2734" s="48" t="s">
        <v>1204</v>
      </c>
      <c r="Q2734" s="48" t="s">
        <v>981</v>
      </c>
      <c r="R2734" s="48" t="s">
        <v>1213</v>
      </c>
      <c r="S2734" s="48" t="s">
        <v>1214</v>
      </c>
      <c r="T2734" s="48" t="s">
        <v>1904</v>
      </c>
      <c r="U2734" s="48" t="s">
        <v>1905</v>
      </c>
      <c r="V2734" s="52"/>
    </row>
    <row r="2735" spans="1:22" ht="15" thickBot="1">
      <c r="A2735" s="48" t="s">
        <v>3658</v>
      </c>
      <c r="B2735" s="48" t="s">
        <v>20</v>
      </c>
      <c r="C2735" s="48" t="s">
        <v>74</v>
      </c>
      <c r="D2735" s="49" t="s">
        <v>75</v>
      </c>
      <c r="E2735" s="50">
        <v>153363</v>
      </c>
      <c r="F2735" s="48" t="s">
        <v>76</v>
      </c>
      <c r="G2735" s="48" t="s">
        <v>1224</v>
      </c>
      <c r="H2735" s="48" t="s">
        <v>258</v>
      </c>
      <c r="I2735" s="48" t="s">
        <v>3265</v>
      </c>
      <c r="J2735" s="51"/>
      <c r="K2735" s="51"/>
      <c r="L2735" s="48" t="s">
        <v>80</v>
      </c>
      <c r="M2735" s="48" t="s">
        <v>81</v>
      </c>
      <c r="N2735" s="48" t="s">
        <v>1195</v>
      </c>
      <c r="O2735" s="48" t="s">
        <v>1196</v>
      </c>
      <c r="P2735" s="48" t="s">
        <v>1204</v>
      </c>
      <c r="Q2735" s="48" t="s">
        <v>981</v>
      </c>
      <c r="R2735" s="48" t="s">
        <v>1213</v>
      </c>
      <c r="S2735" s="48" t="s">
        <v>1214</v>
      </c>
      <c r="T2735" s="48" t="s">
        <v>1226</v>
      </c>
      <c r="U2735" s="48" t="s">
        <v>1227</v>
      </c>
      <c r="V2735" s="52"/>
    </row>
    <row r="2736" spans="1:22" ht="15" thickBot="1">
      <c r="A2736" s="48" t="s">
        <v>3659</v>
      </c>
      <c r="B2736" s="48" t="s">
        <v>20</v>
      </c>
      <c r="C2736" s="48" t="s">
        <v>74</v>
      </c>
      <c r="D2736" s="49" t="s">
        <v>75</v>
      </c>
      <c r="E2736" s="53">
        <v>118395.37</v>
      </c>
      <c r="F2736" s="48" t="s">
        <v>76</v>
      </c>
      <c r="G2736" s="48" t="s">
        <v>1231</v>
      </c>
      <c r="H2736" s="48" t="s">
        <v>258</v>
      </c>
      <c r="I2736" s="48" t="s">
        <v>2419</v>
      </c>
      <c r="J2736" s="51"/>
      <c r="K2736" s="51"/>
      <c r="L2736" s="48" t="s">
        <v>80</v>
      </c>
      <c r="M2736" s="48" t="s">
        <v>81</v>
      </c>
      <c r="N2736" s="48" t="s">
        <v>1195</v>
      </c>
      <c r="O2736" s="48" t="s">
        <v>1196</v>
      </c>
      <c r="P2736" s="48" t="s">
        <v>1204</v>
      </c>
      <c r="Q2736" s="48" t="s">
        <v>981</v>
      </c>
      <c r="R2736" s="48" t="s">
        <v>1213</v>
      </c>
      <c r="S2736" s="48" t="s">
        <v>1214</v>
      </c>
      <c r="T2736" s="48" t="s">
        <v>1233</v>
      </c>
      <c r="U2736" s="48" t="s">
        <v>1234</v>
      </c>
      <c r="V2736" s="52"/>
    </row>
    <row r="2737" spans="1:22" ht="15" thickBot="1">
      <c r="A2737" s="48" t="s">
        <v>3660</v>
      </c>
      <c r="B2737" s="48" t="s">
        <v>20</v>
      </c>
      <c r="C2737" s="48" t="s">
        <v>74</v>
      </c>
      <c r="D2737" s="49" t="s">
        <v>75</v>
      </c>
      <c r="E2737" s="53">
        <v>78934.86</v>
      </c>
      <c r="F2737" s="48" t="s">
        <v>76</v>
      </c>
      <c r="G2737" s="48" t="s">
        <v>1231</v>
      </c>
      <c r="H2737" s="48" t="s">
        <v>258</v>
      </c>
      <c r="I2737" s="48" t="s">
        <v>2419</v>
      </c>
      <c r="J2737" s="51"/>
      <c r="K2737" s="51"/>
      <c r="L2737" s="48" t="s">
        <v>80</v>
      </c>
      <c r="M2737" s="48" t="s">
        <v>81</v>
      </c>
      <c r="N2737" s="48" t="s">
        <v>1195</v>
      </c>
      <c r="O2737" s="48" t="s">
        <v>1196</v>
      </c>
      <c r="P2737" s="48" t="s">
        <v>1204</v>
      </c>
      <c r="Q2737" s="48" t="s">
        <v>981</v>
      </c>
      <c r="R2737" s="48" t="s">
        <v>1213</v>
      </c>
      <c r="S2737" s="48" t="s">
        <v>1214</v>
      </c>
      <c r="T2737" s="48" t="s">
        <v>1233</v>
      </c>
      <c r="U2737" s="48" t="s">
        <v>1234</v>
      </c>
      <c r="V2737" s="52"/>
    </row>
    <row r="2738" spans="1:22" ht="15" thickBot="1">
      <c r="A2738" s="48" t="s">
        <v>1209</v>
      </c>
      <c r="B2738" s="48" t="s">
        <v>20</v>
      </c>
      <c r="C2738" s="48" t="s">
        <v>74</v>
      </c>
      <c r="D2738" s="49" t="s">
        <v>75</v>
      </c>
      <c r="E2738" s="53">
        <v>90896.09</v>
      </c>
      <c r="F2738" s="48" t="s">
        <v>76</v>
      </c>
      <c r="G2738" s="48" t="s">
        <v>1236</v>
      </c>
      <c r="H2738" s="48" t="s">
        <v>258</v>
      </c>
      <c r="I2738" s="48" t="s">
        <v>493</v>
      </c>
      <c r="J2738" s="51"/>
      <c r="K2738" s="51"/>
      <c r="L2738" s="48" t="s">
        <v>80</v>
      </c>
      <c r="M2738" s="48" t="s">
        <v>81</v>
      </c>
      <c r="N2738" s="48" t="s">
        <v>1195</v>
      </c>
      <c r="O2738" s="48" t="s">
        <v>1196</v>
      </c>
      <c r="P2738" s="48" t="s">
        <v>1204</v>
      </c>
      <c r="Q2738" s="48" t="s">
        <v>981</v>
      </c>
      <c r="R2738" s="48" t="s">
        <v>1213</v>
      </c>
      <c r="S2738" s="48" t="s">
        <v>1214</v>
      </c>
      <c r="T2738" s="48" t="s">
        <v>1237</v>
      </c>
      <c r="U2738" s="48" t="s">
        <v>1238</v>
      </c>
      <c r="V2738" s="52"/>
    </row>
    <row r="2739" spans="1:22" ht="15" thickBot="1">
      <c r="A2739" s="48" t="s">
        <v>3661</v>
      </c>
      <c r="B2739" s="48" t="s">
        <v>20</v>
      </c>
      <c r="C2739" s="48" t="s">
        <v>74</v>
      </c>
      <c r="D2739" s="49" t="s">
        <v>75</v>
      </c>
      <c r="E2739" s="50">
        <v>0</v>
      </c>
      <c r="F2739" s="48" t="s">
        <v>2424</v>
      </c>
      <c r="G2739" s="48" t="s">
        <v>2425</v>
      </c>
      <c r="H2739" s="48" t="s">
        <v>150</v>
      </c>
      <c r="I2739" s="48" t="s">
        <v>666</v>
      </c>
      <c r="J2739" s="51"/>
      <c r="K2739" s="51"/>
      <c r="L2739" s="48" t="s">
        <v>80</v>
      </c>
      <c r="M2739" s="48" t="s">
        <v>81</v>
      </c>
      <c r="N2739" s="48" t="s">
        <v>1195</v>
      </c>
      <c r="O2739" s="48" t="s">
        <v>1196</v>
      </c>
      <c r="P2739" s="48" t="s">
        <v>1204</v>
      </c>
      <c r="Q2739" s="48" t="s">
        <v>981</v>
      </c>
      <c r="R2739" s="48" t="s">
        <v>1213</v>
      </c>
      <c r="S2739" s="48" t="s">
        <v>1214</v>
      </c>
      <c r="T2739" s="48" t="s">
        <v>1920</v>
      </c>
      <c r="U2739" s="48" t="s">
        <v>1905</v>
      </c>
      <c r="V2739" s="52"/>
    </row>
    <row r="2740" spans="1:22" ht="15" thickBot="1">
      <c r="A2740" s="48" t="s">
        <v>2456</v>
      </c>
      <c r="B2740" s="48" t="s">
        <v>20</v>
      </c>
      <c r="C2740" s="48" t="s">
        <v>74</v>
      </c>
      <c r="D2740" s="49" t="s">
        <v>75</v>
      </c>
      <c r="E2740" s="53">
        <v>11292.91</v>
      </c>
      <c r="F2740" s="48" t="s">
        <v>606</v>
      </c>
      <c r="G2740" s="48" t="s">
        <v>1924</v>
      </c>
      <c r="H2740" s="48" t="s">
        <v>95</v>
      </c>
      <c r="I2740" s="48" t="s">
        <v>96</v>
      </c>
      <c r="J2740" s="48" t="s">
        <v>3662</v>
      </c>
      <c r="K2740" s="51"/>
      <c r="L2740" s="48" t="s">
        <v>80</v>
      </c>
      <c r="M2740" s="48" t="s">
        <v>81</v>
      </c>
      <c r="N2740" s="48" t="s">
        <v>1195</v>
      </c>
      <c r="O2740" s="48" t="s">
        <v>1196</v>
      </c>
      <c r="P2740" s="48" t="s">
        <v>1204</v>
      </c>
      <c r="Q2740" s="48" t="s">
        <v>981</v>
      </c>
      <c r="R2740" s="48" t="s">
        <v>1246</v>
      </c>
      <c r="S2740" s="48" t="s">
        <v>1247</v>
      </c>
      <c r="T2740" s="48" t="s">
        <v>1248</v>
      </c>
      <c r="U2740" s="48" t="s">
        <v>1249</v>
      </c>
      <c r="V2740" s="52"/>
    </row>
    <row r="2741" spans="1:22" ht="15" thickBot="1">
      <c r="A2741" s="48" t="s">
        <v>1969</v>
      </c>
      <c r="B2741" s="48" t="s">
        <v>20</v>
      </c>
      <c r="C2741" s="48" t="s">
        <v>74</v>
      </c>
      <c r="D2741" s="49" t="s">
        <v>75</v>
      </c>
      <c r="E2741" s="53">
        <v>5071.46</v>
      </c>
      <c r="F2741" s="48" t="s">
        <v>606</v>
      </c>
      <c r="G2741" s="48" t="s">
        <v>3271</v>
      </c>
      <c r="H2741" s="48" t="s">
        <v>95</v>
      </c>
      <c r="I2741" s="48" t="s">
        <v>96</v>
      </c>
      <c r="J2741" s="48" t="s">
        <v>3663</v>
      </c>
      <c r="K2741" s="51"/>
      <c r="L2741" s="48" t="s">
        <v>80</v>
      </c>
      <c r="M2741" s="48" t="s">
        <v>81</v>
      </c>
      <c r="N2741" s="48" t="s">
        <v>1195</v>
      </c>
      <c r="O2741" s="48" t="s">
        <v>1196</v>
      </c>
      <c r="P2741" s="48" t="s">
        <v>1204</v>
      </c>
      <c r="Q2741" s="48" t="s">
        <v>981</v>
      </c>
      <c r="R2741" s="48" t="s">
        <v>1246</v>
      </c>
      <c r="S2741" s="48" t="s">
        <v>1247</v>
      </c>
      <c r="T2741" s="48" t="s">
        <v>1248</v>
      </c>
      <c r="U2741" s="48" t="s">
        <v>1249</v>
      </c>
      <c r="V2741" s="52"/>
    </row>
    <row r="2742" spans="1:22" ht="15" thickBot="1">
      <c r="A2742" s="48" t="s">
        <v>3664</v>
      </c>
      <c r="B2742" s="48" t="s">
        <v>20</v>
      </c>
      <c r="C2742" s="48" t="s">
        <v>74</v>
      </c>
      <c r="D2742" s="49" t="s">
        <v>75</v>
      </c>
      <c r="E2742" s="53">
        <v>142412.79999999999</v>
      </c>
      <c r="F2742" s="48" t="s">
        <v>76</v>
      </c>
      <c r="G2742" s="48" t="s">
        <v>1929</v>
      </c>
      <c r="H2742" s="48" t="s">
        <v>258</v>
      </c>
      <c r="I2742" s="48" t="s">
        <v>433</v>
      </c>
      <c r="J2742" s="51"/>
      <c r="K2742" s="51"/>
      <c r="L2742" s="48" t="s">
        <v>80</v>
      </c>
      <c r="M2742" s="48" t="s">
        <v>81</v>
      </c>
      <c r="N2742" s="48" t="s">
        <v>1195</v>
      </c>
      <c r="O2742" s="48" t="s">
        <v>1196</v>
      </c>
      <c r="P2742" s="48" t="s">
        <v>1204</v>
      </c>
      <c r="Q2742" s="48" t="s">
        <v>981</v>
      </c>
      <c r="R2742" s="48" t="s">
        <v>1246</v>
      </c>
      <c r="S2742" s="48" t="s">
        <v>1247</v>
      </c>
      <c r="T2742" s="48" t="s">
        <v>1258</v>
      </c>
      <c r="U2742" s="48" t="s">
        <v>1259</v>
      </c>
      <c r="V2742" s="52"/>
    </row>
    <row r="2743" spans="1:22" ht="15" thickBot="1">
      <c r="A2743" s="48" t="s">
        <v>3665</v>
      </c>
      <c r="B2743" s="48" t="s">
        <v>20</v>
      </c>
      <c r="C2743" s="48" t="s">
        <v>74</v>
      </c>
      <c r="D2743" s="49" t="s">
        <v>75</v>
      </c>
      <c r="E2743" s="53">
        <v>154352.71</v>
      </c>
      <c r="F2743" s="48" t="s">
        <v>76</v>
      </c>
      <c r="G2743" s="48" t="s">
        <v>3666</v>
      </c>
      <c r="H2743" s="48" t="s">
        <v>258</v>
      </c>
      <c r="I2743" s="48" t="s">
        <v>2150</v>
      </c>
      <c r="J2743" s="51"/>
      <c r="K2743" s="51"/>
      <c r="L2743" s="48" t="s">
        <v>80</v>
      </c>
      <c r="M2743" s="48" t="s">
        <v>81</v>
      </c>
      <c r="N2743" s="48" t="s">
        <v>1195</v>
      </c>
      <c r="O2743" s="48" t="s">
        <v>1196</v>
      </c>
      <c r="P2743" s="48" t="s">
        <v>1204</v>
      </c>
      <c r="Q2743" s="48" t="s">
        <v>981</v>
      </c>
      <c r="R2743" s="48" t="s">
        <v>1246</v>
      </c>
      <c r="S2743" s="48" t="s">
        <v>1247</v>
      </c>
      <c r="T2743" s="48" t="s">
        <v>1258</v>
      </c>
      <c r="U2743" s="48" t="s">
        <v>1259</v>
      </c>
      <c r="V2743" s="52"/>
    </row>
    <row r="2744" spans="1:22" ht="15" thickBot="1">
      <c r="A2744" s="48" t="s">
        <v>3667</v>
      </c>
      <c r="B2744" s="48" t="s">
        <v>20</v>
      </c>
      <c r="C2744" s="48" t="s">
        <v>74</v>
      </c>
      <c r="D2744" s="49" t="s">
        <v>75</v>
      </c>
      <c r="E2744" s="50">
        <v>0</v>
      </c>
      <c r="F2744" s="48" t="s">
        <v>76</v>
      </c>
      <c r="G2744" s="48" t="s">
        <v>1266</v>
      </c>
      <c r="H2744" s="48" t="s">
        <v>125</v>
      </c>
      <c r="I2744" s="48" t="s">
        <v>1267</v>
      </c>
      <c r="J2744" s="51"/>
      <c r="K2744" s="51"/>
      <c r="L2744" s="48" t="s">
        <v>80</v>
      </c>
      <c r="M2744" s="48" t="s">
        <v>81</v>
      </c>
      <c r="N2744" s="48" t="s">
        <v>1195</v>
      </c>
      <c r="O2744" s="48" t="s">
        <v>1196</v>
      </c>
      <c r="P2744" s="48" t="s">
        <v>1204</v>
      </c>
      <c r="Q2744" s="48" t="s">
        <v>981</v>
      </c>
      <c r="R2744" s="48" t="s">
        <v>1268</v>
      </c>
      <c r="S2744" s="48" t="s">
        <v>1269</v>
      </c>
      <c r="T2744" s="48" t="s">
        <v>1270</v>
      </c>
      <c r="U2744" s="48" t="s">
        <v>1271</v>
      </c>
      <c r="V2744" s="52"/>
    </row>
    <row r="2745" spans="1:22" ht="15" thickBot="1">
      <c r="A2745" s="48" t="s">
        <v>3668</v>
      </c>
      <c r="B2745" s="48" t="s">
        <v>20</v>
      </c>
      <c r="C2745" s="48" t="s">
        <v>74</v>
      </c>
      <c r="D2745" s="49" t="s">
        <v>75</v>
      </c>
      <c r="E2745" s="50">
        <v>0</v>
      </c>
      <c r="F2745" s="48" t="s">
        <v>76</v>
      </c>
      <c r="G2745" s="48" t="s">
        <v>1266</v>
      </c>
      <c r="H2745" s="48" t="s">
        <v>125</v>
      </c>
      <c r="I2745" s="48" t="s">
        <v>1267</v>
      </c>
      <c r="J2745" s="51"/>
      <c r="K2745" s="51"/>
      <c r="L2745" s="48" t="s">
        <v>80</v>
      </c>
      <c r="M2745" s="48" t="s">
        <v>81</v>
      </c>
      <c r="N2745" s="48" t="s">
        <v>1195</v>
      </c>
      <c r="O2745" s="48" t="s">
        <v>1196</v>
      </c>
      <c r="P2745" s="48" t="s">
        <v>1204</v>
      </c>
      <c r="Q2745" s="48" t="s">
        <v>981</v>
      </c>
      <c r="R2745" s="48" t="s">
        <v>1268</v>
      </c>
      <c r="S2745" s="48" t="s">
        <v>1269</v>
      </c>
      <c r="T2745" s="48" t="s">
        <v>1270</v>
      </c>
      <c r="U2745" s="48" t="s">
        <v>1271</v>
      </c>
      <c r="V2745" s="52"/>
    </row>
    <row r="2746" spans="1:22" ht="15" thickBot="1">
      <c r="A2746" s="48" t="s">
        <v>3669</v>
      </c>
      <c r="B2746" s="48" t="s">
        <v>20</v>
      </c>
      <c r="C2746" s="48" t="s">
        <v>74</v>
      </c>
      <c r="D2746" s="49" t="s">
        <v>75</v>
      </c>
      <c r="E2746" s="53">
        <v>88646.2</v>
      </c>
      <c r="F2746" s="48" t="s">
        <v>76</v>
      </c>
      <c r="G2746" s="48" t="s">
        <v>3275</v>
      </c>
      <c r="H2746" s="48" t="s">
        <v>95</v>
      </c>
      <c r="I2746" s="48" t="s">
        <v>1267</v>
      </c>
      <c r="J2746" s="51"/>
      <c r="K2746" s="51"/>
      <c r="L2746" s="48" t="s">
        <v>80</v>
      </c>
      <c r="M2746" s="48" t="s">
        <v>81</v>
      </c>
      <c r="N2746" s="48" t="s">
        <v>1195</v>
      </c>
      <c r="O2746" s="48" t="s">
        <v>1196</v>
      </c>
      <c r="P2746" s="48" t="s">
        <v>1204</v>
      </c>
      <c r="Q2746" s="48" t="s">
        <v>981</v>
      </c>
      <c r="R2746" s="48" t="s">
        <v>1268</v>
      </c>
      <c r="S2746" s="48" t="s">
        <v>1269</v>
      </c>
      <c r="T2746" s="48" t="s">
        <v>1270</v>
      </c>
      <c r="U2746" s="48" t="s">
        <v>1271</v>
      </c>
      <c r="V2746" s="52"/>
    </row>
    <row r="2747" spans="1:22" ht="15" thickBot="1">
      <c r="A2747" s="48" t="s">
        <v>3670</v>
      </c>
      <c r="B2747" s="48" t="s">
        <v>20</v>
      </c>
      <c r="C2747" s="48" t="s">
        <v>74</v>
      </c>
      <c r="D2747" s="49" t="s">
        <v>75</v>
      </c>
      <c r="E2747" s="50">
        <v>0</v>
      </c>
      <c r="F2747" s="48" t="s">
        <v>76</v>
      </c>
      <c r="G2747" s="48" t="s">
        <v>3671</v>
      </c>
      <c r="H2747" s="48" t="s">
        <v>125</v>
      </c>
      <c r="I2747" s="48" t="s">
        <v>1267</v>
      </c>
      <c r="J2747" s="51"/>
      <c r="K2747" s="51"/>
      <c r="L2747" s="48" t="s">
        <v>80</v>
      </c>
      <c r="M2747" s="48" t="s">
        <v>81</v>
      </c>
      <c r="N2747" s="48" t="s">
        <v>1195</v>
      </c>
      <c r="O2747" s="48" t="s">
        <v>1196</v>
      </c>
      <c r="P2747" s="48" t="s">
        <v>1204</v>
      </c>
      <c r="Q2747" s="48" t="s">
        <v>981</v>
      </c>
      <c r="R2747" s="48" t="s">
        <v>1268</v>
      </c>
      <c r="S2747" s="48" t="s">
        <v>1269</v>
      </c>
      <c r="T2747" s="48" t="s">
        <v>1270</v>
      </c>
      <c r="U2747" s="48" t="s">
        <v>1271</v>
      </c>
      <c r="V2747" s="52"/>
    </row>
    <row r="2748" spans="1:22" ht="15" thickBot="1">
      <c r="A2748" s="48" t="s">
        <v>3672</v>
      </c>
      <c r="B2748" s="48" t="s">
        <v>20</v>
      </c>
      <c r="C2748" s="48" t="s">
        <v>74</v>
      </c>
      <c r="D2748" s="49" t="s">
        <v>75</v>
      </c>
      <c r="E2748" s="53">
        <v>7888.75</v>
      </c>
      <c r="F2748" s="48" t="s">
        <v>76</v>
      </c>
      <c r="G2748" s="48" t="s">
        <v>3671</v>
      </c>
      <c r="H2748" s="48" t="s">
        <v>262</v>
      </c>
      <c r="I2748" s="48" t="s">
        <v>1267</v>
      </c>
      <c r="J2748" s="51"/>
      <c r="K2748" s="51"/>
      <c r="L2748" s="48" t="s">
        <v>80</v>
      </c>
      <c r="M2748" s="48" t="s">
        <v>81</v>
      </c>
      <c r="N2748" s="48" t="s">
        <v>1195</v>
      </c>
      <c r="O2748" s="48" t="s">
        <v>1196</v>
      </c>
      <c r="P2748" s="48" t="s">
        <v>1204</v>
      </c>
      <c r="Q2748" s="48" t="s">
        <v>981</v>
      </c>
      <c r="R2748" s="48" t="s">
        <v>1268</v>
      </c>
      <c r="S2748" s="48" t="s">
        <v>1269</v>
      </c>
      <c r="T2748" s="48" t="s">
        <v>1270</v>
      </c>
      <c r="U2748" s="48" t="s">
        <v>1271</v>
      </c>
      <c r="V2748" s="52"/>
    </row>
    <row r="2749" spans="1:22" ht="15" thickBot="1">
      <c r="A2749" s="48" t="s">
        <v>3673</v>
      </c>
      <c r="B2749" s="48" t="s">
        <v>20</v>
      </c>
      <c r="C2749" s="48" t="s">
        <v>74</v>
      </c>
      <c r="D2749" s="49" t="s">
        <v>75</v>
      </c>
      <c r="E2749" s="50">
        <v>0</v>
      </c>
      <c r="F2749" s="48" t="s">
        <v>76</v>
      </c>
      <c r="G2749" s="48" t="s">
        <v>1936</v>
      </c>
      <c r="H2749" s="48" t="s">
        <v>125</v>
      </c>
      <c r="I2749" s="48" t="s">
        <v>1267</v>
      </c>
      <c r="J2749" s="51"/>
      <c r="K2749" s="51"/>
      <c r="L2749" s="48" t="s">
        <v>80</v>
      </c>
      <c r="M2749" s="48" t="s">
        <v>81</v>
      </c>
      <c r="N2749" s="48" t="s">
        <v>1195</v>
      </c>
      <c r="O2749" s="48" t="s">
        <v>1196</v>
      </c>
      <c r="P2749" s="48" t="s">
        <v>1204</v>
      </c>
      <c r="Q2749" s="48" t="s">
        <v>981</v>
      </c>
      <c r="R2749" s="48" t="s">
        <v>1268</v>
      </c>
      <c r="S2749" s="48" t="s">
        <v>1269</v>
      </c>
      <c r="T2749" s="48" t="s">
        <v>1270</v>
      </c>
      <c r="U2749" s="48" t="s">
        <v>1271</v>
      </c>
      <c r="V2749" s="52"/>
    </row>
    <row r="2750" spans="1:22" ht="15" thickBot="1">
      <c r="A2750" s="48" t="s">
        <v>3674</v>
      </c>
      <c r="B2750" s="48" t="s">
        <v>20</v>
      </c>
      <c r="C2750" s="48" t="s">
        <v>74</v>
      </c>
      <c r="D2750" s="49" t="s">
        <v>75</v>
      </c>
      <c r="E2750" s="50">
        <v>0</v>
      </c>
      <c r="F2750" s="48" t="s">
        <v>76</v>
      </c>
      <c r="G2750" s="48" t="s">
        <v>1284</v>
      </c>
      <c r="H2750" s="48" t="s">
        <v>125</v>
      </c>
      <c r="I2750" s="48" t="s">
        <v>1267</v>
      </c>
      <c r="J2750" s="51"/>
      <c r="K2750" s="51"/>
      <c r="L2750" s="48" t="s">
        <v>80</v>
      </c>
      <c r="M2750" s="48" t="s">
        <v>81</v>
      </c>
      <c r="N2750" s="48" t="s">
        <v>1195</v>
      </c>
      <c r="O2750" s="48" t="s">
        <v>1196</v>
      </c>
      <c r="P2750" s="48" t="s">
        <v>1204</v>
      </c>
      <c r="Q2750" s="48" t="s">
        <v>981</v>
      </c>
      <c r="R2750" s="48" t="s">
        <v>1268</v>
      </c>
      <c r="S2750" s="48" t="s">
        <v>1269</v>
      </c>
      <c r="T2750" s="48" t="s">
        <v>1270</v>
      </c>
      <c r="U2750" s="48" t="s">
        <v>1271</v>
      </c>
      <c r="V2750" s="52"/>
    </row>
    <row r="2751" spans="1:22" ht="15" thickBot="1">
      <c r="A2751" s="48" t="s">
        <v>3675</v>
      </c>
      <c r="B2751" s="48" t="s">
        <v>20</v>
      </c>
      <c r="C2751" s="48" t="s">
        <v>74</v>
      </c>
      <c r="D2751" s="49" t="s">
        <v>75</v>
      </c>
      <c r="E2751" s="50">
        <v>0</v>
      </c>
      <c r="F2751" s="48" t="s">
        <v>1298</v>
      </c>
      <c r="G2751" s="48" t="s">
        <v>1299</v>
      </c>
      <c r="H2751" s="48" t="s">
        <v>150</v>
      </c>
      <c r="I2751" s="48" t="s">
        <v>978</v>
      </c>
      <c r="J2751" s="51"/>
      <c r="K2751" s="51"/>
      <c r="L2751" s="48" t="s">
        <v>80</v>
      </c>
      <c r="M2751" s="48" t="s">
        <v>81</v>
      </c>
      <c r="N2751" s="48" t="s">
        <v>1195</v>
      </c>
      <c r="O2751" s="48" t="s">
        <v>1196</v>
      </c>
      <c r="P2751" s="48" t="s">
        <v>1204</v>
      </c>
      <c r="Q2751" s="48" t="s">
        <v>981</v>
      </c>
      <c r="R2751" s="48" t="s">
        <v>1300</v>
      </c>
      <c r="S2751" s="48" t="s">
        <v>1301</v>
      </c>
      <c r="T2751" s="48" t="s">
        <v>1302</v>
      </c>
      <c r="U2751" s="48" t="s">
        <v>1301</v>
      </c>
      <c r="V2751" s="52"/>
    </row>
    <row r="2752" spans="1:22" ht="15" thickBot="1">
      <c r="A2752" s="48" t="s">
        <v>3676</v>
      </c>
      <c r="B2752" s="48" t="s">
        <v>20</v>
      </c>
      <c r="C2752" s="48" t="s">
        <v>74</v>
      </c>
      <c r="D2752" s="49" t="s">
        <v>75</v>
      </c>
      <c r="E2752" s="50">
        <v>0</v>
      </c>
      <c r="F2752" s="48" t="s">
        <v>1298</v>
      </c>
      <c r="G2752" s="48" t="s">
        <v>1299</v>
      </c>
      <c r="H2752" s="48" t="s">
        <v>150</v>
      </c>
      <c r="I2752" s="48" t="s">
        <v>978</v>
      </c>
      <c r="J2752" s="51"/>
      <c r="K2752" s="51"/>
      <c r="L2752" s="48" t="s">
        <v>80</v>
      </c>
      <c r="M2752" s="48" t="s">
        <v>81</v>
      </c>
      <c r="N2752" s="48" t="s">
        <v>1195</v>
      </c>
      <c r="O2752" s="48" t="s">
        <v>1196</v>
      </c>
      <c r="P2752" s="48" t="s">
        <v>1204</v>
      </c>
      <c r="Q2752" s="48" t="s">
        <v>981</v>
      </c>
      <c r="R2752" s="48" t="s">
        <v>1300</v>
      </c>
      <c r="S2752" s="48" t="s">
        <v>1301</v>
      </c>
      <c r="T2752" s="48" t="s">
        <v>1302</v>
      </c>
      <c r="U2752" s="48" t="s">
        <v>1301</v>
      </c>
      <c r="V2752" s="52"/>
    </row>
    <row r="2753" spans="1:22" ht="15" thickBot="1">
      <c r="A2753" s="48" t="s">
        <v>3677</v>
      </c>
      <c r="B2753" s="48" t="s">
        <v>20</v>
      </c>
      <c r="C2753" s="48" t="s">
        <v>74</v>
      </c>
      <c r="D2753" s="49" t="s">
        <v>75</v>
      </c>
      <c r="E2753" s="50">
        <v>0</v>
      </c>
      <c r="F2753" s="48" t="s">
        <v>1298</v>
      </c>
      <c r="G2753" s="48" t="s">
        <v>1299</v>
      </c>
      <c r="H2753" s="48" t="s">
        <v>150</v>
      </c>
      <c r="I2753" s="48" t="s">
        <v>978</v>
      </c>
      <c r="J2753" s="51"/>
      <c r="K2753" s="51"/>
      <c r="L2753" s="48" t="s">
        <v>80</v>
      </c>
      <c r="M2753" s="48" t="s">
        <v>81</v>
      </c>
      <c r="N2753" s="48" t="s">
        <v>1195</v>
      </c>
      <c r="O2753" s="48" t="s">
        <v>1196</v>
      </c>
      <c r="P2753" s="48" t="s">
        <v>1204</v>
      </c>
      <c r="Q2753" s="48" t="s">
        <v>981</v>
      </c>
      <c r="R2753" s="48" t="s">
        <v>1300</v>
      </c>
      <c r="S2753" s="48" t="s">
        <v>1301</v>
      </c>
      <c r="T2753" s="48" t="s">
        <v>1302</v>
      </c>
      <c r="U2753" s="48" t="s">
        <v>1301</v>
      </c>
      <c r="V2753" s="52"/>
    </row>
    <row r="2754" spans="1:22" ht="15" thickBot="1">
      <c r="A2754" s="48" t="s">
        <v>3678</v>
      </c>
      <c r="B2754" s="48" t="s">
        <v>20</v>
      </c>
      <c r="C2754" s="48" t="s">
        <v>74</v>
      </c>
      <c r="D2754" s="49" t="s">
        <v>75</v>
      </c>
      <c r="E2754" s="53">
        <v>113446.77</v>
      </c>
      <c r="F2754" s="48" t="s">
        <v>76</v>
      </c>
      <c r="G2754" s="48" t="s">
        <v>1304</v>
      </c>
      <c r="H2754" s="48" t="s">
        <v>113</v>
      </c>
      <c r="I2754" s="48" t="s">
        <v>130</v>
      </c>
      <c r="J2754" s="51"/>
      <c r="K2754" s="51"/>
      <c r="L2754" s="48" t="s">
        <v>80</v>
      </c>
      <c r="M2754" s="48" t="s">
        <v>81</v>
      </c>
      <c r="N2754" s="48" t="s">
        <v>1195</v>
      </c>
      <c r="O2754" s="48" t="s">
        <v>1196</v>
      </c>
      <c r="P2754" s="48" t="s">
        <v>1204</v>
      </c>
      <c r="Q2754" s="48" t="s">
        <v>981</v>
      </c>
      <c r="R2754" s="48" t="s">
        <v>1305</v>
      </c>
      <c r="S2754" s="48" t="s">
        <v>1306</v>
      </c>
      <c r="T2754" s="48" t="s">
        <v>1307</v>
      </c>
      <c r="U2754" s="48" t="s">
        <v>1306</v>
      </c>
      <c r="V2754" s="52"/>
    </row>
    <row r="2755" spans="1:22" ht="15" thickBot="1">
      <c r="A2755" s="48" t="s">
        <v>1303</v>
      </c>
      <c r="B2755" s="48" t="s">
        <v>20</v>
      </c>
      <c r="C2755" s="48" t="s">
        <v>74</v>
      </c>
      <c r="D2755" s="49" t="s">
        <v>75</v>
      </c>
      <c r="E2755" s="53">
        <v>25996.3</v>
      </c>
      <c r="F2755" s="48" t="s">
        <v>76</v>
      </c>
      <c r="G2755" s="48" t="s">
        <v>1304</v>
      </c>
      <c r="H2755" s="48" t="s">
        <v>95</v>
      </c>
      <c r="I2755" s="48" t="s">
        <v>130</v>
      </c>
      <c r="J2755" s="51"/>
      <c r="K2755" s="51"/>
      <c r="L2755" s="48" t="s">
        <v>80</v>
      </c>
      <c r="M2755" s="48" t="s">
        <v>81</v>
      </c>
      <c r="N2755" s="48" t="s">
        <v>1195</v>
      </c>
      <c r="O2755" s="48" t="s">
        <v>1196</v>
      </c>
      <c r="P2755" s="48" t="s">
        <v>1204</v>
      </c>
      <c r="Q2755" s="48" t="s">
        <v>981</v>
      </c>
      <c r="R2755" s="48" t="s">
        <v>1305</v>
      </c>
      <c r="S2755" s="48" t="s">
        <v>1306</v>
      </c>
      <c r="T2755" s="48" t="s">
        <v>1307</v>
      </c>
      <c r="U2755" s="48" t="s">
        <v>1306</v>
      </c>
      <c r="V2755" s="52"/>
    </row>
    <row r="2756" spans="1:22" ht="15" thickBot="1">
      <c r="A2756" s="48" t="s">
        <v>1953</v>
      </c>
      <c r="B2756" s="48" t="s">
        <v>20</v>
      </c>
      <c r="C2756" s="48" t="s">
        <v>74</v>
      </c>
      <c r="D2756" s="49" t="s">
        <v>75</v>
      </c>
      <c r="E2756" s="53">
        <v>85085.08</v>
      </c>
      <c r="F2756" s="48" t="s">
        <v>76</v>
      </c>
      <c r="G2756" s="48" t="s">
        <v>3279</v>
      </c>
      <c r="H2756" s="48" t="s">
        <v>113</v>
      </c>
      <c r="I2756" s="48" t="s">
        <v>187</v>
      </c>
      <c r="J2756" s="51"/>
      <c r="K2756" s="51"/>
      <c r="L2756" s="48" t="s">
        <v>80</v>
      </c>
      <c r="M2756" s="48" t="s">
        <v>81</v>
      </c>
      <c r="N2756" s="48" t="s">
        <v>1195</v>
      </c>
      <c r="O2756" s="48" t="s">
        <v>1196</v>
      </c>
      <c r="P2756" s="48" t="s">
        <v>1312</v>
      </c>
      <c r="Q2756" s="48" t="s">
        <v>1178</v>
      </c>
      <c r="R2756" s="48" t="s">
        <v>1313</v>
      </c>
      <c r="S2756" s="48" t="s">
        <v>1314</v>
      </c>
      <c r="T2756" s="48" t="s">
        <v>1315</v>
      </c>
      <c r="U2756" s="48" t="s">
        <v>1316</v>
      </c>
      <c r="V2756" s="52"/>
    </row>
    <row r="2757" spans="1:22" ht="15" thickBot="1">
      <c r="A2757" s="48" t="s">
        <v>3679</v>
      </c>
      <c r="B2757" s="48" t="s">
        <v>20</v>
      </c>
      <c r="C2757" s="48" t="s">
        <v>74</v>
      </c>
      <c r="D2757" s="49" t="s">
        <v>75</v>
      </c>
      <c r="E2757" s="53">
        <v>10152.129999999999</v>
      </c>
      <c r="F2757" s="48" t="s">
        <v>3680</v>
      </c>
      <c r="G2757" s="48" t="s">
        <v>3681</v>
      </c>
      <c r="H2757" s="48" t="s">
        <v>95</v>
      </c>
      <c r="I2757" s="48" t="s">
        <v>759</v>
      </c>
      <c r="J2757" s="51"/>
      <c r="K2757" s="51"/>
      <c r="L2757" s="48" t="s">
        <v>80</v>
      </c>
      <c r="M2757" s="48" t="s">
        <v>81</v>
      </c>
      <c r="N2757" s="48" t="s">
        <v>1195</v>
      </c>
      <c r="O2757" s="48" t="s">
        <v>1196</v>
      </c>
      <c r="P2757" s="48" t="s">
        <v>1312</v>
      </c>
      <c r="Q2757" s="48" t="s">
        <v>1178</v>
      </c>
      <c r="R2757" s="48" t="s">
        <v>1313</v>
      </c>
      <c r="S2757" s="48" t="s">
        <v>1314</v>
      </c>
      <c r="T2757" s="48" t="s">
        <v>1315</v>
      </c>
      <c r="U2757" s="48" t="s">
        <v>1316</v>
      </c>
      <c r="V2757" s="52"/>
    </row>
    <row r="2758" spans="1:22" ht="15" thickBot="1">
      <c r="A2758" s="48" t="s">
        <v>3682</v>
      </c>
      <c r="B2758" s="48" t="s">
        <v>20</v>
      </c>
      <c r="C2758" s="48" t="s">
        <v>74</v>
      </c>
      <c r="D2758" s="49" t="s">
        <v>75</v>
      </c>
      <c r="E2758" s="53">
        <v>68913.55</v>
      </c>
      <c r="F2758" s="48" t="s">
        <v>76</v>
      </c>
      <c r="G2758" s="48" t="s">
        <v>2890</v>
      </c>
      <c r="H2758" s="48" t="s">
        <v>95</v>
      </c>
      <c r="I2758" s="48" t="s">
        <v>748</v>
      </c>
      <c r="J2758" s="51"/>
      <c r="K2758" s="51"/>
      <c r="L2758" s="48" t="s">
        <v>80</v>
      </c>
      <c r="M2758" s="48" t="s">
        <v>81</v>
      </c>
      <c r="N2758" s="48" t="s">
        <v>1195</v>
      </c>
      <c r="O2758" s="48" t="s">
        <v>1196</v>
      </c>
      <c r="P2758" s="48" t="s">
        <v>1312</v>
      </c>
      <c r="Q2758" s="48" t="s">
        <v>1178</v>
      </c>
      <c r="R2758" s="48" t="s">
        <v>1322</v>
      </c>
      <c r="S2758" s="48" t="s">
        <v>1323</v>
      </c>
      <c r="T2758" s="48" t="s">
        <v>1324</v>
      </c>
      <c r="U2758" s="48" t="s">
        <v>1325</v>
      </c>
      <c r="V2758" s="52"/>
    </row>
    <row r="2759" spans="1:22" ht="15" thickBot="1">
      <c r="A2759" s="48" t="s">
        <v>1938</v>
      </c>
      <c r="B2759" s="48" t="s">
        <v>20</v>
      </c>
      <c r="C2759" s="48" t="s">
        <v>74</v>
      </c>
      <c r="D2759" s="49" t="s">
        <v>75</v>
      </c>
      <c r="E2759" s="53">
        <v>4162.38</v>
      </c>
      <c r="F2759" s="48" t="s">
        <v>76</v>
      </c>
      <c r="G2759" s="48" t="s">
        <v>1321</v>
      </c>
      <c r="H2759" s="48" t="s">
        <v>95</v>
      </c>
      <c r="I2759" s="48" t="s">
        <v>1267</v>
      </c>
      <c r="J2759" s="51"/>
      <c r="K2759" s="51"/>
      <c r="L2759" s="48" t="s">
        <v>80</v>
      </c>
      <c r="M2759" s="48" t="s">
        <v>81</v>
      </c>
      <c r="N2759" s="48" t="s">
        <v>1195</v>
      </c>
      <c r="O2759" s="48" t="s">
        <v>1196</v>
      </c>
      <c r="P2759" s="48" t="s">
        <v>1312</v>
      </c>
      <c r="Q2759" s="48" t="s">
        <v>1178</v>
      </c>
      <c r="R2759" s="48" t="s">
        <v>1322</v>
      </c>
      <c r="S2759" s="48" t="s">
        <v>1323</v>
      </c>
      <c r="T2759" s="48" t="s">
        <v>1324</v>
      </c>
      <c r="U2759" s="48" t="s">
        <v>1325</v>
      </c>
      <c r="V2759" s="52"/>
    </row>
    <row r="2760" spans="1:22" ht="15" thickBot="1">
      <c r="A2760" s="48" t="s">
        <v>2446</v>
      </c>
      <c r="B2760" s="48" t="s">
        <v>20</v>
      </c>
      <c r="C2760" s="48" t="s">
        <v>74</v>
      </c>
      <c r="D2760" s="49" t="s">
        <v>75</v>
      </c>
      <c r="E2760" s="53">
        <v>47953.78</v>
      </c>
      <c r="F2760" s="48" t="s">
        <v>76</v>
      </c>
      <c r="G2760" s="48" t="s">
        <v>1321</v>
      </c>
      <c r="H2760" s="48" t="s">
        <v>95</v>
      </c>
      <c r="I2760" s="48" t="s">
        <v>752</v>
      </c>
      <c r="J2760" s="51"/>
      <c r="K2760" s="51"/>
      <c r="L2760" s="48" t="s">
        <v>80</v>
      </c>
      <c r="M2760" s="48" t="s">
        <v>81</v>
      </c>
      <c r="N2760" s="48" t="s">
        <v>1195</v>
      </c>
      <c r="O2760" s="48" t="s">
        <v>1196</v>
      </c>
      <c r="P2760" s="48" t="s">
        <v>1312</v>
      </c>
      <c r="Q2760" s="48" t="s">
        <v>1178</v>
      </c>
      <c r="R2760" s="48" t="s">
        <v>1322</v>
      </c>
      <c r="S2760" s="48" t="s">
        <v>1323</v>
      </c>
      <c r="T2760" s="48" t="s">
        <v>1324</v>
      </c>
      <c r="U2760" s="48" t="s">
        <v>1325</v>
      </c>
      <c r="V2760" s="52"/>
    </row>
    <row r="2761" spans="1:22" ht="15" thickBot="1">
      <c r="A2761" s="48" t="s">
        <v>3283</v>
      </c>
      <c r="B2761" s="48" t="s">
        <v>20</v>
      </c>
      <c r="C2761" s="48" t="s">
        <v>74</v>
      </c>
      <c r="D2761" s="49" t="s">
        <v>75</v>
      </c>
      <c r="E2761" s="50">
        <v>0</v>
      </c>
      <c r="F2761" s="48" t="s">
        <v>76</v>
      </c>
      <c r="G2761" s="48" t="s">
        <v>1321</v>
      </c>
      <c r="H2761" s="48" t="s">
        <v>95</v>
      </c>
      <c r="I2761" s="48" t="s">
        <v>1267</v>
      </c>
      <c r="J2761" s="51"/>
      <c r="K2761" s="51"/>
      <c r="L2761" s="48" t="s">
        <v>80</v>
      </c>
      <c r="M2761" s="48" t="s">
        <v>81</v>
      </c>
      <c r="N2761" s="48" t="s">
        <v>1195</v>
      </c>
      <c r="O2761" s="48" t="s">
        <v>1196</v>
      </c>
      <c r="P2761" s="48" t="s">
        <v>1312</v>
      </c>
      <c r="Q2761" s="48" t="s">
        <v>1178</v>
      </c>
      <c r="R2761" s="48" t="s">
        <v>1322</v>
      </c>
      <c r="S2761" s="48" t="s">
        <v>1323</v>
      </c>
      <c r="T2761" s="48" t="s">
        <v>1324</v>
      </c>
      <c r="U2761" s="48" t="s">
        <v>1325</v>
      </c>
      <c r="V2761" s="52"/>
    </row>
    <row r="2762" spans="1:22" ht="15" thickBot="1">
      <c r="A2762" s="48" t="s">
        <v>1326</v>
      </c>
      <c r="B2762" s="48" t="s">
        <v>20</v>
      </c>
      <c r="C2762" s="48" t="s">
        <v>74</v>
      </c>
      <c r="D2762" s="49" t="s">
        <v>75</v>
      </c>
      <c r="E2762" s="53">
        <v>25967.58</v>
      </c>
      <c r="F2762" s="48" t="s">
        <v>76</v>
      </c>
      <c r="G2762" s="48" t="s">
        <v>1327</v>
      </c>
      <c r="H2762" s="48" t="s">
        <v>95</v>
      </c>
      <c r="I2762" s="48" t="s">
        <v>1267</v>
      </c>
      <c r="J2762" s="51"/>
      <c r="K2762" s="51"/>
      <c r="L2762" s="48" t="s">
        <v>80</v>
      </c>
      <c r="M2762" s="48" t="s">
        <v>81</v>
      </c>
      <c r="N2762" s="48" t="s">
        <v>1195</v>
      </c>
      <c r="O2762" s="48" t="s">
        <v>1196</v>
      </c>
      <c r="P2762" s="48" t="s">
        <v>1312</v>
      </c>
      <c r="Q2762" s="48" t="s">
        <v>1178</v>
      </c>
      <c r="R2762" s="48" t="s">
        <v>1322</v>
      </c>
      <c r="S2762" s="48" t="s">
        <v>1323</v>
      </c>
      <c r="T2762" s="48" t="s">
        <v>1324</v>
      </c>
      <c r="U2762" s="48" t="s">
        <v>1325</v>
      </c>
      <c r="V2762" s="52"/>
    </row>
    <row r="2763" spans="1:22" ht="15" thickBot="1">
      <c r="A2763" s="48" t="s">
        <v>3679</v>
      </c>
      <c r="B2763" s="48" t="s">
        <v>20</v>
      </c>
      <c r="C2763" s="48" t="s">
        <v>74</v>
      </c>
      <c r="D2763" s="49" t="s">
        <v>75</v>
      </c>
      <c r="E2763" s="53">
        <v>30456.400000000001</v>
      </c>
      <c r="F2763" s="48" t="s">
        <v>76</v>
      </c>
      <c r="G2763" s="48" t="s">
        <v>1327</v>
      </c>
      <c r="H2763" s="48" t="s">
        <v>95</v>
      </c>
      <c r="I2763" s="48" t="s">
        <v>759</v>
      </c>
      <c r="J2763" s="51"/>
      <c r="K2763" s="51"/>
      <c r="L2763" s="48" t="s">
        <v>80</v>
      </c>
      <c r="M2763" s="48" t="s">
        <v>81</v>
      </c>
      <c r="N2763" s="48" t="s">
        <v>1195</v>
      </c>
      <c r="O2763" s="48" t="s">
        <v>1196</v>
      </c>
      <c r="P2763" s="48" t="s">
        <v>1312</v>
      </c>
      <c r="Q2763" s="48" t="s">
        <v>1178</v>
      </c>
      <c r="R2763" s="48" t="s">
        <v>1322</v>
      </c>
      <c r="S2763" s="48" t="s">
        <v>1323</v>
      </c>
      <c r="T2763" s="48" t="s">
        <v>1324</v>
      </c>
      <c r="U2763" s="48" t="s">
        <v>1325</v>
      </c>
      <c r="V2763" s="52"/>
    </row>
    <row r="2764" spans="1:22" ht="15" thickBot="1">
      <c r="A2764" s="48" t="s">
        <v>3285</v>
      </c>
      <c r="B2764" s="48" t="s">
        <v>20</v>
      </c>
      <c r="C2764" s="48" t="s">
        <v>74</v>
      </c>
      <c r="D2764" s="49" t="s">
        <v>75</v>
      </c>
      <c r="E2764" s="53">
        <v>5198.24</v>
      </c>
      <c r="F2764" s="48" t="s">
        <v>3683</v>
      </c>
      <c r="G2764" s="48" t="s">
        <v>1329</v>
      </c>
      <c r="H2764" s="48" t="s">
        <v>95</v>
      </c>
      <c r="I2764" s="48" t="s">
        <v>3684</v>
      </c>
      <c r="J2764" s="51"/>
      <c r="K2764" s="51"/>
      <c r="L2764" s="48" t="s">
        <v>80</v>
      </c>
      <c r="M2764" s="48" t="s">
        <v>81</v>
      </c>
      <c r="N2764" s="48" t="s">
        <v>1195</v>
      </c>
      <c r="O2764" s="48" t="s">
        <v>1196</v>
      </c>
      <c r="P2764" s="48" t="s">
        <v>1312</v>
      </c>
      <c r="Q2764" s="48" t="s">
        <v>1178</v>
      </c>
      <c r="R2764" s="48" t="s">
        <v>1330</v>
      </c>
      <c r="S2764" s="48" t="s">
        <v>1331</v>
      </c>
      <c r="T2764" s="48" t="s">
        <v>1332</v>
      </c>
      <c r="U2764" s="48" t="s">
        <v>1331</v>
      </c>
      <c r="V2764" s="52"/>
    </row>
    <row r="2765" spans="1:22" ht="15" thickBot="1">
      <c r="A2765" s="48" t="s">
        <v>3685</v>
      </c>
      <c r="B2765" s="48" t="s">
        <v>20</v>
      </c>
      <c r="C2765" s="48" t="s">
        <v>74</v>
      </c>
      <c r="D2765" s="49" t="s">
        <v>75</v>
      </c>
      <c r="E2765" s="53">
        <v>56723.39</v>
      </c>
      <c r="F2765" s="48" t="s">
        <v>3683</v>
      </c>
      <c r="G2765" s="48" t="s">
        <v>1329</v>
      </c>
      <c r="H2765" s="48" t="s">
        <v>113</v>
      </c>
      <c r="I2765" s="48" t="s">
        <v>3684</v>
      </c>
      <c r="J2765" s="51"/>
      <c r="K2765" s="51"/>
      <c r="L2765" s="48" t="s">
        <v>80</v>
      </c>
      <c r="M2765" s="48" t="s">
        <v>81</v>
      </c>
      <c r="N2765" s="48" t="s">
        <v>1195</v>
      </c>
      <c r="O2765" s="48" t="s">
        <v>1196</v>
      </c>
      <c r="P2765" s="48" t="s">
        <v>1312</v>
      </c>
      <c r="Q2765" s="48" t="s">
        <v>1178</v>
      </c>
      <c r="R2765" s="48" t="s">
        <v>1330</v>
      </c>
      <c r="S2765" s="48" t="s">
        <v>1331</v>
      </c>
      <c r="T2765" s="48" t="s">
        <v>1332</v>
      </c>
      <c r="U2765" s="48" t="s">
        <v>1331</v>
      </c>
      <c r="V2765" s="52"/>
    </row>
    <row r="2766" spans="1:22" ht="15" thickBot="1">
      <c r="A2766" s="48" t="s">
        <v>1969</v>
      </c>
      <c r="B2766" s="48" t="s">
        <v>20</v>
      </c>
      <c r="C2766" s="48" t="s">
        <v>74</v>
      </c>
      <c r="D2766" s="49" t="s">
        <v>75</v>
      </c>
      <c r="E2766" s="53">
        <v>5071.46</v>
      </c>
      <c r="F2766" s="48" t="s">
        <v>1945</v>
      </c>
      <c r="G2766" s="48" t="s">
        <v>1946</v>
      </c>
      <c r="H2766" s="48" t="s">
        <v>95</v>
      </c>
      <c r="I2766" s="48" t="s">
        <v>1947</v>
      </c>
      <c r="J2766" s="51"/>
      <c r="K2766" s="51"/>
      <c r="L2766" s="48" t="s">
        <v>80</v>
      </c>
      <c r="M2766" s="48" t="s">
        <v>81</v>
      </c>
      <c r="N2766" s="48" t="s">
        <v>1195</v>
      </c>
      <c r="O2766" s="48" t="s">
        <v>1196</v>
      </c>
      <c r="P2766" s="48" t="s">
        <v>1335</v>
      </c>
      <c r="Q2766" s="48" t="s">
        <v>1336</v>
      </c>
      <c r="R2766" s="48" t="s">
        <v>1948</v>
      </c>
      <c r="S2766" s="48" t="s">
        <v>1336</v>
      </c>
      <c r="T2766" s="48" t="s">
        <v>1949</v>
      </c>
      <c r="U2766" s="48" t="s">
        <v>1950</v>
      </c>
      <c r="V2766" s="52"/>
    </row>
    <row r="2767" spans="1:22" ht="15" thickBot="1">
      <c r="A2767" s="48" t="s">
        <v>1956</v>
      </c>
      <c r="B2767" s="48" t="s">
        <v>20</v>
      </c>
      <c r="C2767" s="48" t="s">
        <v>74</v>
      </c>
      <c r="D2767" s="49" t="s">
        <v>75</v>
      </c>
      <c r="E2767" s="53">
        <v>36262.18</v>
      </c>
      <c r="F2767" s="48" t="s">
        <v>76</v>
      </c>
      <c r="G2767" s="48" t="s">
        <v>2450</v>
      </c>
      <c r="H2767" s="48" t="s">
        <v>113</v>
      </c>
      <c r="I2767" s="48" t="s">
        <v>865</v>
      </c>
      <c r="J2767" s="51"/>
      <c r="K2767" s="51"/>
      <c r="L2767" s="48" t="s">
        <v>80</v>
      </c>
      <c r="M2767" s="48" t="s">
        <v>81</v>
      </c>
      <c r="N2767" s="48" t="s">
        <v>1195</v>
      </c>
      <c r="O2767" s="48" t="s">
        <v>1196</v>
      </c>
      <c r="P2767" s="48" t="s">
        <v>1335</v>
      </c>
      <c r="Q2767" s="48" t="s">
        <v>1336</v>
      </c>
      <c r="R2767" s="48" t="s">
        <v>1337</v>
      </c>
      <c r="S2767" s="48" t="s">
        <v>1338</v>
      </c>
      <c r="T2767" s="48" t="s">
        <v>1339</v>
      </c>
      <c r="U2767" s="48" t="s">
        <v>867</v>
      </c>
      <c r="V2767" s="52"/>
    </row>
    <row r="2768" spans="1:22" ht="15" thickBot="1">
      <c r="A2768" s="48" t="s">
        <v>3686</v>
      </c>
      <c r="B2768" s="48" t="s">
        <v>20</v>
      </c>
      <c r="C2768" s="48" t="s">
        <v>74</v>
      </c>
      <c r="D2768" s="49" t="s">
        <v>75</v>
      </c>
      <c r="E2768" s="53">
        <v>88888.51</v>
      </c>
      <c r="F2768" s="48" t="s">
        <v>1318</v>
      </c>
      <c r="G2768" s="48" t="s">
        <v>3687</v>
      </c>
      <c r="H2768" s="48" t="s">
        <v>113</v>
      </c>
      <c r="I2768" s="48" t="s">
        <v>3688</v>
      </c>
      <c r="J2768" s="51"/>
      <c r="K2768" s="51"/>
      <c r="L2768" s="48" t="s">
        <v>80</v>
      </c>
      <c r="M2768" s="48" t="s">
        <v>81</v>
      </c>
      <c r="N2768" s="48" t="s">
        <v>1195</v>
      </c>
      <c r="O2768" s="48" t="s">
        <v>1196</v>
      </c>
      <c r="P2768" s="48" t="s">
        <v>1335</v>
      </c>
      <c r="Q2768" s="48" t="s">
        <v>1336</v>
      </c>
      <c r="R2768" s="48" t="s">
        <v>3689</v>
      </c>
      <c r="S2768" s="48" t="s">
        <v>3690</v>
      </c>
      <c r="T2768" s="48" t="s">
        <v>3691</v>
      </c>
      <c r="U2768" s="48" t="s">
        <v>3690</v>
      </c>
      <c r="V2768" s="52"/>
    </row>
    <row r="2769" spans="1:22" ht="15" thickBot="1">
      <c r="A2769" s="48" t="s">
        <v>1351</v>
      </c>
      <c r="B2769" s="48" t="s">
        <v>20</v>
      </c>
      <c r="C2769" s="48" t="s">
        <v>74</v>
      </c>
      <c r="D2769" s="49" t="s">
        <v>75</v>
      </c>
      <c r="E2769" s="53">
        <v>100567.53</v>
      </c>
      <c r="F2769" s="48" t="s">
        <v>1034</v>
      </c>
      <c r="G2769" s="48" t="s">
        <v>3692</v>
      </c>
      <c r="H2769" s="48" t="s">
        <v>78</v>
      </c>
      <c r="I2769" s="48" t="s">
        <v>105</v>
      </c>
      <c r="J2769" s="51"/>
      <c r="K2769" s="51"/>
      <c r="L2769" s="48" t="s">
        <v>80</v>
      </c>
      <c r="M2769" s="48" t="s">
        <v>81</v>
      </c>
      <c r="N2769" s="48" t="s">
        <v>1195</v>
      </c>
      <c r="O2769" s="48" t="s">
        <v>1196</v>
      </c>
      <c r="P2769" s="48" t="s">
        <v>1335</v>
      </c>
      <c r="Q2769" s="48" t="s">
        <v>1336</v>
      </c>
      <c r="R2769" s="48" t="s">
        <v>1344</v>
      </c>
      <c r="S2769" s="48" t="s">
        <v>1345</v>
      </c>
      <c r="T2769" s="48" t="s">
        <v>1346</v>
      </c>
      <c r="U2769" s="48" t="s">
        <v>1345</v>
      </c>
      <c r="V2769" s="52"/>
    </row>
    <row r="2770" spans="1:22" ht="15" thickBot="1">
      <c r="A2770" s="48" t="s">
        <v>3693</v>
      </c>
      <c r="B2770" s="48" t="s">
        <v>20</v>
      </c>
      <c r="C2770" s="48" t="s">
        <v>74</v>
      </c>
      <c r="D2770" s="49" t="s">
        <v>75</v>
      </c>
      <c r="E2770" s="53">
        <v>41623.78</v>
      </c>
      <c r="F2770" s="48" t="s">
        <v>76</v>
      </c>
      <c r="G2770" s="48" t="s">
        <v>2453</v>
      </c>
      <c r="H2770" s="48" t="s">
        <v>95</v>
      </c>
      <c r="I2770" s="48" t="s">
        <v>130</v>
      </c>
      <c r="J2770" s="51"/>
      <c r="K2770" s="51"/>
      <c r="L2770" s="48" t="s">
        <v>80</v>
      </c>
      <c r="M2770" s="48" t="s">
        <v>81</v>
      </c>
      <c r="N2770" s="48" t="s">
        <v>1195</v>
      </c>
      <c r="O2770" s="48" t="s">
        <v>1196</v>
      </c>
      <c r="P2770" s="48" t="s">
        <v>1335</v>
      </c>
      <c r="Q2770" s="48" t="s">
        <v>1336</v>
      </c>
      <c r="R2770" s="48" t="s">
        <v>1344</v>
      </c>
      <c r="S2770" s="48" t="s">
        <v>1345</v>
      </c>
      <c r="T2770" s="48" t="s">
        <v>1346</v>
      </c>
      <c r="U2770" s="48" t="s">
        <v>1345</v>
      </c>
      <c r="V2770" s="52"/>
    </row>
    <row r="2771" spans="1:22" ht="15" thickBot="1">
      <c r="A2771" s="48" t="s">
        <v>3694</v>
      </c>
      <c r="B2771" s="48" t="s">
        <v>20</v>
      </c>
      <c r="C2771" s="48" t="s">
        <v>74</v>
      </c>
      <c r="D2771" s="49" t="s">
        <v>75</v>
      </c>
      <c r="E2771" s="53">
        <v>116224.27</v>
      </c>
      <c r="F2771" s="48" t="s">
        <v>76</v>
      </c>
      <c r="G2771" s="48" t="s">
        <v>2453</v>
      </c>
      <c r="H2771" s="48" t="s">
        <v>839</v>
      </c>
      <c r="I2771" s="48" t="s">
        <v>832</v>
      </c>
      <c r="J2771" s="51"/>
      <c r="K2771" s="51"/>
      <c r="L2771" s="48" t="s">
        <v>80</v>
      </c>
      <c r="M2771" s="48" t="s">
        <v>81</v>
      </c>
      <c r="N2771" s="48" t="s">
        <v>1195</v>
      </c>
      <c r="O2771" s="48" t="s">
        <v>1196</v>
      </c>
      <c r="P2771" s="48" t="s">
        <v>1335</v>
      </c>
      <c r="Q2771" s="48" t="s">
        <v>1336</v>
      </c>
      <c r="R2771" s="48" t="s">
        <v>1344</v>
      </c>
      <c r="S2771" s="48" t="s">
        <v>1345</v>
      </c>
      <c r="T2771" s="48" t="s">
        <v>1346</v>
      </c>
      <c r="U2771" s="48" t="s">
        <v>1345</v>
      </c>
      <c r="V2771" s="52"/>
    </row>
    <row r="2772" spans="1:22" ht="15" thickBot="1">
      <c r="A2772" s="48" t="s">
        <v>3695</v>
      </c>
      <c r="B2772" s="48" t="s">
        <v>20</v>
      </c>
      <c r="C2772" s="48" t="s">
        <v>74</v>
      </c>
      <c r="D2772" s="49" t="s">
        <v>75</v>
      </c>
      <c r="E2772" s="53">
        <v>74321.22</v>
      </c>
      <c r="F2772" s="48" t="s">
        <v>918</v>
      </c>
      <c r="G2772" s="48" t="s">
        <v>2455</v>
      </c>
      <c r="H2772" s="48" t="s">
        <v>95</v>
      </c>
      <c r="I2772" s="48" t="s">
        <v>790</v>
      </c>
      <c r="J2772" s="51"/>
      <c r="K2772" s="51"/>
      <c r="L2772" s="48" t="s">
        <v>80</v>
      </c>
      <c r="M2772" s="48" t="s">
        <v>81</v>
      </c>
      <c r="N2772" s="48" t="s">
        <v>1195</v>
      </c>
      <c r="O2772" s="48" t="s">
        <v>1196</v>
      </c>
      <c r="P2772" s="48" t="s">
        <v>1335</v>
      </c>
      <c r="Q2772" s="48" t="s">
        <v>1336</v>
      </c>
      <c r="R2772" s="48" t="s">
        <v>1344</v>
      </c>
      <c r="S2772" s="48" t="s">
        <v>1345</v>
      </c>
      <c r="T2772" s="48" t="s">
        <v>1346</v>
      </c>
      <c r="U2772" s="48" t="s">
        <v>1345</v>
      </c>
      <c r="V2772" s="52"/>
    </row>
    <row r="2773" spans="1:22" ht="15" thickBot="1">
      <c r="A2773" s="48" t="s">
        <v>1342</v>
      </c>
      <c r="B2773" s="48" t="s">
        <v>20</v>
      </c>
      <c r="C2773" s="48" t="s">
        <v>74</v>
      </c>
      <c r="D2773" s="49" t="s">
        <v>75</v>
      </c>
      <c r="E2773" s="53">
        <v>50969.45</v>
      </c>
      <c r="F2773" s="48" t="s">
        <v>918</v>
      </c>
      <c r="G2773" s="48" t="s">
        <v>2455</v>
      </c>
      <c r="H2773" s="48" t="s">
        <v>113</v>
      </c>
      <c r="I2773" s="48" t="s">
        <v>790</v>
      </c>
      <c r="J2773" s="51"/>
      <c r="K2773" s="51"/>
      <c r="L2773" s="48" t="s">
        <v>80</v>
      </c>
      <c r="M2773" s="48" t="s">
        <v>81</v>
      </c>
      <c r="N2773" s="48" t="s">
        <v>1195</v>
      </c>
      <c r="O2773" s="48" t="s">
        <v>1196</v>
      </c>
      <c r="P2773" s="48" t="s">
        <v>1335</v>
      </c>
      <c r="Q2773" s="48" t="s">
        <v>1336</v>
      </c>
      <c r="R2773" s="48" t="s">
        <v>1344</v>
      </c>
      <c r="S2773" s="48" t="s">
        <v>1345</v>
      </c>
      <c r="T2773" s="48" t="s">
        <v>1346</v>
      </c>
      <c r="U2773" s="48" t="s">
        <v>1345</v>
      </c>
      <c r="V2773" s="52"/>
    </row>
    <row r="2774" spans="1:22" ht="15" thickBot="1">
      <c r="A2774" s="48" t="s">
        <v>2454</v>
      </c>
      <c r="B2774" s="48" t="s">
        <v>20</v>
      </c>
      <c r="C2774" s="48" t="s">
        <v>74</v>
      </c>
      <c r="D2774" s="49" t="s">
        <v>75</v>
      </c>
      <c r="E2774" s="53">
        <v>8273.7099999999991</v>
      </c>
      <c r="F2774" s="48" t="s">
        <v>918</v>
      </c>
      <c r="G2774" s="48" t="s">
        <v>1343</v>
      </c>
      <c r="H2774" s="48" t="s">
        <v>78</v>
      </c>
      <c r="I2774" s="48" t="s">
        <v>790</v>
      </c>
      <c r="J2774" s="51"/>
      <c r="K2774" s="51"/>
      <c r="L2774" s="48" t="s">
        <v>80</v>
      </c>
      <c r="M2774" s="48" t="s">
        <v>81</v>
      </c>
      <c r="N2774" s="48" t="s">
        <v>1195</v>
      </c>
      <c r="O2774" s="48" t="s">
        <v>1196</v>
      </c>
      <c r="P2774" s="48" t="s">
        <v>1335</v>
      </c>
      <c r="Q2774" s="48" t="s">
        <v>1336</v>
      </c>
      <c r="R2774" s="48" t="s">
        <v>1344</v>
      </c>
      <c r="S2774" s="48" t="s">
        <v>1345</v>
      </c>
      <c r="T2774" s="48" t="s">
        <v>1346</v>
      </c>
      <c r="U2774" s="48" t="s">
        <v>1345</v>
      </c>
      <c r="V2774" s="52"/>
    </row>
    <row r="2775" spans="1:22" ht="15" thickBot="1">
      <c r="A2775" s="48" t="s">
        <v>1923</v>
      </c>
      <c r="B2775" s="48" t="s">
        <v>20</v>
      </c>
      <c r="C2775" s="48" t="s">
        <v>74</v>
      </c>
      <c r="D2775" s="49" t="s">
        <v>75</v>
      </c>
      <c r="E2775" s="53">
        <v>42388.44</v>
      </c>
      <c r="F2775" s="48" t="s">
        <v>918</v>
      </c>
      <c r="G2775" s="48" t="s">
        <v>1350</v>
      </c>
      <c r="H2775" s="48" t="s">
        <v>839</v>
      </c>
      <c r="I2775" s="48" t="s">
        <v>1173</v>
      </c>
      <c r="J2775" s="51"/>
      <c r="K2775" s="51"/>
      <c r="L2775" s="48" t="s">
        <v>80</v>
      </c>
      <c r="M2775" s="48" t="s">
        <v>81</v>
      </c>
      <c r="N2775" s="48" t="s">
        <v>1195</v>
      </c>
      <c r="O2775" s="48" t="s">
        <v>1196</v>
      </c>
      <c r="P2775" s="48" t="s">
        <v>1335</v>
      </c>
      <c r="Q2775" s="48" t="s">
        <v>1336</v>
      </c>
      <c r="R2775" s="48" t="s">
        <v>1344</v>
      </c>
      <c r="S2775" s="48" t="s">
        <v>1345</v>
      </c>
      <c r="T2775" s="48" t="s">
        <v>1346</v>
      </c>
      <c r="U2775" s="48" t="s">
        <v>1345</v>
      </c>
      <c r="V2775" s="52"/>
    </row>
    <row r="2776" spans="1:22" ht="15" thickBot="1">
      <c r="A2776" s="48" t="s">
        <v>2901</v>
      </c>
      <c r="B2776" s="48" t="s">
        <v>20</v>
      </c>
      <c r="C2776" s="48" t="s">
        <v>74</v>
      </c>
      <c r="D2776" s="49" t="s">
        <v>75</v>
      </c>
      <c r="E2776" s="53">
        <v>62326.28</v>
      </c>
      <c r="F2776" s="48" t="s">
        <v>918</v>
      </c>
      <c r="G2776" s="48" t="s">
        <v>1350</v>
      </c>
      <c r="H2776" s="48" t="s">
        <v>95</v>
      </c>
      <c r="I2776" s="48" t="s">
        <v>1173</v>
      </c>
      <c r="J2776" s="51"/>
      <c r="K2776" s="51"/>
      <c r="L2776" s="48" t="s">
        <v>80</v>
      </c>
      <c r="M2776" s="48" t="s">
        <v>81</v>
      </c>
      <c r="N2776" s="48" t="s">
        <v>1195</v>
      </c>
      <c r="O2776" s="48" t="s">
        <v>1196</v>
      </c>
      <c r="P2776" s="48" t="s">
        <v>1335</v>
      </c>
      <c r="Q2776" s="48" t="s">
        <v>1336</v>
      </c>
      <c r="R2776" s="48" t="s">
        <v>1344</v>
      </c>
      <c r="S2776" s="48" t="s">
        <v>1345</v>
      </c>
      <c r="T2776" s="48" t="s">
        <v>1346</v>
      </c>
      <c r="U2776" s="48" t="s">
        <v>1345</v>
      </c>
      <c r="V2776" s="52"/>
    </row>
    <row r="2777" spans="1:22" ht="15" thickBot="1">
      <c r="A2777" s="48" t="s">
        <v>1347</v>
      </c>
      <c r="B2777" s="48" t="s">
        <v>20</v>
      </c>
      <c r="C2777" s="48" t="s">
        <v>74</v>
      </c>
      <c r="D2777" s="49" t="s">
        <v>75</v>
      </c>
      <c r="E2777" s="53">
        <v>18257.23</v>
      </c>
      <c r="F2777" s="48" t="s">
        <v>918</v>
      </c>
      <c r="G2777" s="48" t="s">
        <v>1350</v>
      </c>
      <c r="H2777" s="48" t="s">
        <v>95</v>
      </c>
      <c r="I2777" s="48" t="s">
        <v>1173</v>
      </c>
      <c r="J2777" s="51"/>
      <c r="K2777" s="51"/>
      <c r="L2777" s="48" t="s">
        <v>80</v>
      </c>
      <c r="M2777" s="48" t="s">
        <v>81</v>
      </c>
      <c r="N2777" s="48" t="s">
        <v>1195</v>
      </c>
      <c r="O2777" s="48" t="s">
        <v>1196</v>
      </c>
      <c r="P2777" s="48" t="s">
        <v>1335</v>
      </c>
      <c r="Q2777" s="48" t="s">
        <v>1336</v>
      </c>
      <c r="R2777" s="48" t="s">
        <v>1344</v>
      </c>
      <c r="S2777" s="48" t="s">
        <v>1345</v>
      </c>
      <c r="T2777" s="48" t="s">
        <v>1346</v>
      </c>
      <c r="U2777" s="48" t="s">
        <v>1345</v>
      </c>
      <c r="V2777" s="52"/>
    </row>
    <row r="2778" spans="1:22" ht="15" thickBot="1">
      <c r="A2778" s="48" t="s">
        <v>1355</v>
      </c>
      <c r="B2778" s="48" t="s">
        <v>20</v>
      </c>
      <c r="C2778" s="48" t="s">
        <v>74</v>
      </c>
      <c r="D2778" s="49" t="s">
        <v>75</v>
      </c>
      <c r="E2778" s="53">
        <v>32768.400000000001</v>
      </c>
      <c r="F2778" s="48" t="s">
        <v>1120</v>
      </c>
      <c r="G2778" s="48" t="s">
        <v>1365</v>
      </c>
      <c r="H2778" s="48" t="s">
        <v>95</v>
      </c>
      <c r="I2778" s="48" t="s">
        <v>890</v>
      </c>
      <c r="J2778" s="48" t="s">
        <v>1122</v>
      </c>
      <c r="K2778" s="51"/>
      <c r="L2778" s="48" t="s">
        <v>80</v>
      </c>
      <c r="M2778" s="48" t="s">
        <v>81</v>
      </c>
      <c r="N2778" s="48" t="s">
        <v>1195</v>
      </c>
      <c r="O2778" s="48" t="s">
        <v>1196</v>
      </c>
      <c r="P2778" s="48" t="s">
        <v>1335</v>
      </c>
      <c r="Q2778" s="48" t="s">
        <v>1336</v>
      </c>
      <c r="R2778" s="48" t="s">
        <v>1344</v>
      </c>
      <c r="S2778" s="48" t="s">
        <v>1345</v>
      </c>
      <c r="T2778" s="48" t="s">
        <v>1357</v>
      </c>
      <c r="U2778" s="48" t="s">
        <v>1358</v>
      </c>
      <c r="V2778" s="52"/>
    </row>
    <row r="2779" spans="1:22" ht="15" thickBot="1">
      <c r="A2779" s="48" t="s">
        <v>1971</v>
      </c>
      <c r="B2779" s="48" t="s">
        <v>20</v>
      </c>
      <c r="C2779" s="48" t="s">
        <v>74</v>
      </c>
      <c r="D2779" s="49" t="s">
        <v>75</v>
      </c>
      <c r="E2779" s="53">
        <v>21731.43</v>
      </c>
      <c r="F2779" s="48" t="s">
        <v>76</v>
      </c>
      <c r="G2779" s="48" t="s">
        <v>1365</v>
      </c>
      <c r="H2779" s="48" t="s">
        <v>78</v>
      </c>
      <c r="I2779" s="48" t="s">
        <v>890</v>
      </c>
      <c r="J2779" s="51"/>
      <c r="K2779" s="51"/>
      <c r="L2779" s="48" t="s">
        <v>80</v>
      </c>
      <c r="M2779" s="48" t="s">
        <v>81</v>
      </c>
      <c r="N2779" s="48" t="s">
        <v>1195</v>
      </c>
      <c r="O2779" s="48" t="s">
        <v>1196</v>
      </c>
      <c r="P2779" s="48" t="s">
        <v>1335</v>
      </c>
      <c r="Q2779" s="48" t="s">
        <v>1336</v>
      </c>
      <c r="R2779" s="48" t="s">
        <v>1344</v>
      </c>
      <c r="S2779" s="48" t="s">
        <v>1345</v>
      </c>
      <c r="T2779" s="48" t="s">
        <v>1357</v>
      </c>
      <c r="U2779" s="48" t="s">
        <v>1358</v>
      </c>
      <c r="V2779" s="52"/>
    </row>
    <row r="2780" spans="1:22" ht="15" thickBot="1">
      <c r="A2780" s="48" t="s">
        <v>1953</v>
      </c>
      <c r="B2780" s="48" t="s">
        <v>20</v>
      </c>
      <c r="C2780" s="48" t="s">
        <v>74</v>
      </c>
      <c r="D2780" s="49" t="s">
        <v>75</v>
      </c>
      <c r="E2780" s="53">
        <v>11344.68</v>
      </c>
      <c r="F2780" s="48" t="s">
        <v>1120</v>
      </c>
      <c r="G2780" s="48" t="s">
        <v>1365</v>
      </c>
      <c r="H2780" s="48" t="s">
        <v>113</v>
      </c>
      <c r="I2780" s="48" t="s">
        <v>890</v>
      </c>
      <c r="J2780" s="48" t="s">
        <v>1126</v>
      </c>
      <c r="K2780" s="51"/>
      <c r="L2780" s="48" t="s">
        <v>80</v>
      </c>
      <c r="M2780" s="48" t="s">
        <v>81</v>
      </c>
      <c r="N2780" s="48" t="s">
        <v>1195</v>
      </c>
      <c r="O2780" s="48" t="s">
        <v>1196</v>
      </c>
      <c r="P2780" s="48" t="s">
        <v>1335</v>
      </c>
      <c r="Q2780" s="48" t="s">
        <v>1336</v>
      </c>
      <c r="R2780" s="48" t="s">
        <v>1344</v>
      </c>
      <c r="S2780" s="48" t="s">
        <v>1345</v>
      </c>
      <c r="T2780" s="48" t="s">
        <v>1357</v>
      </c>
      <c r="U2780" s="48" t="s">
        <v>1358</v>
      </c>
      <c r="V2780" s="52"/>
    </row>
    <row r="2781" spans="1:22" ht="15" thickBot="1">
      <c r="A2781" s="48" t="s">
        <v>2429</v>
      </c>
      <c r="B2781" s="48" t="s">
        <v>20</v>
      </c>
      <c r="C2781" s="48" t="s">
        <v>74</v>
      </c>
      <c r="D2781" s="49" t="s">
        <v>75</v>
      </c>
      <c r="E2781" s="53">
        <v>15594.72</v>
      </c>
      <c r="F2781" s="48" t="s">
        <v>892</v>
      </c>
      <c r="G2781" s="48" t="s">
        <v>2461</v>
      </c>
      <c r="H2781" s="48" t="s">
        <v>95</v>
      </c>
      <c r="I2781" s="48" t="s">
        <v>790</v>
      </c>
      <c r="J2781" s="51"/>
      <c r="K2781" s="51"/>
      <c r="L2781" s="48" t="s">
        <v>80</v>
      </c>
      <c r="M2781" s="48" t="s">
        <v>81</v>
      </c>
      <c r="N2781" s="48" t="s">
        <v>1195</v>
      </c>
      <c r="O2781" s="48" t="s">
        <v>1196</v>
      </c>
      <c r="P2781" s="48" t="s">
        <v>1335</v>
      </c>
      <c r="Q2781" s="48" t="s">
        <v>1336</v>
      </c>
      <c r="R2781" s="48" t="s">
        <v>1344</v>
      </c>
      <c r="S2781" s="48" t="s">
        <v>1345</v>
      </c>
      <c r="T2781" s="48" t="s">
        <v>1357</v>
      </c>
      <c r="U2781" s="48" t="s">
        <v>1358</v>
      </c>
      <c r="V2781" s="52"/>
    </row>
    <row r="2782" spans="1:22" ht="15" thickBot="1">
      <c r="A2782" s="48" t="s">
        <v>3696</v>
      </c>
      <c r="B2782" s="48" t="s">
        <v>20</v>
      </c>
      <c r="C2782" s="48" t="s">
        <v>74</v>
      </c>
      <c r="D2782" s="49" t="s">
        <v>75</v>
      </c>
      <c r="E2782" s="53">
        <v>61790.74</v>
      </c>
      <c r="F2782" s="48" t="s">
        <v>76</v>
      </c>
      <c r="G2782" s="48" t="s">
        <v>1978</v>
      </c>
      <c r="H2782" s="48" t="s">
        <v>95</v>
      </c>
      <c r="I2782" s="48" t="s">
        <v>897</v>
      </c>
      <c r="J2782" s="51"/>
      <c r="K2782" s="51"/>
      <c r="L2782" s="48" t="s">
        <v>80</v>
      </c>
      <c r="M2782" s="48" t="s">
        <v>81</v>
      </c>
      <c r="N2782" s="48" t="s">
        <v>1195</v>
      </c>
      <c r="O2782" s="48" t="s">
        <v>1196</v>
      </c>
      <c r="P2782" s="48" t="s">
        <v>1335</v>
      </c>
      <c r="Q2782" s="48" t="s">
        <v>1336</v>
      </c>
      <c r="R2782" s="48" t="s">
        <v>1979</v>
      </c>
      <c r="S2782" s="48" t="s">
        <v>1980</v>
      </c>
      <c r="T2782" s="48" t="s">
        <v>1981</v>
      </c>
      <c r="U2782" s="48" t="s">
        <v>1980</v>
      </c>
      <c r="V2782" s="52"/>
    </row>
    <row r="2783" spans="1:22" ht="15" thickBot="1">
      <c r="A2783" s="48" t="s">
        <v>2454</v>
      </c>
      <c r="B2783" s="48" t="s">
        <v>20</v>
      </c>
      <c r="C2783" s="48" t="s">
        <v>74</v>
      </c>
      <c r="D2783" s="49" t="s">
        <v>75</v>
      </c>
      <c r="E2783" s="53">
        <v>38610.68</v>
      </c>
      <c r="F2783" s="48" t="s">
        <v>76</v>
      </c>
      <c r="G2783" s="48" t="s">
        <v>3697</v>
      </c>
      <c r="H2783" s="48" t="s">
        <v>78</v>
      </c>
      <c r="I2783" s="48" t="s">
        <v>790</v>
      </c>
      <c r="J2783" s="51"/>
      <c r="K2783" s="51"/>
      <c r="L2783" s="48" t="s">
        <v>80</v>
      </c>
      <c r="M2783" s="48" t="s">
        <v>81</v>
      </c>
      <c r="N2783" s="48" t="s">
        <v>1195</v>
      </c>
      <c r="O2783" s="48" t="s">
        <v>1196</v>
      </c>
      <c r="P2783" s="48" t="s">
        <v>1335</v>
      </c>
      <c r="Q2783" s="48" t="s">
        <v>1336</v>
      </c>
      <c r="R2783" s="48" t="s">
        <v>1369</v>
      </c>
      <c r="S2783" s="48" t="s">
        <v>1370</v>
      </c>
      <c r="T2783" s="48" t="s">
        <v>1371</v>
      </c>
      <c r="U2783" s="48" t="s">
        <v>1370</v>
      </c>
      <c r="V2783" s="52"/>
    </row>
    <row r="2784" spans="1:22" ht="15" thickBot="1">
      <c r="A2784" s="48" t="s">
        <v>98</v>
      </c>
      <c r="B2784" s="48" t="s">
        <v>20</v>
      </c>
      <c r="C2784" s="48" t="s">
        <v>74</v>
      </c>
      <c r="D2784" s="49" t="s">
        <v>75</v>
      </c>
      <c r="E2784" s="50">
        <v>239175</v>
      </c>
      <c r="F2784" s="48" t="s">
        <v>76</v>
      </c>
      <c r="G2784" s="48" t="s">
        <v>89</v>
      </c>
      <c r="H2784" s="48" t="s">
        <v>78</v>
      </c>
      <c r="I2784" s="48" t="s">
        <v>79</v>
      </c>
      <c r="J2784" s="48" t="s">
        <v>100</v>
      </c>
      <c r="K2784" s="51"/>
      <c r="L2784" s="48" t="s">
        <v>80</v>
      </c>
      <c r="M2784" s="48" t="s">
        <v>81</v>
      </c>
      <c r="N2784" s="48" t="s">
        <v>82</v>
      </c>
      <c r="O2784" s="48" t="s">
        <v>24</v>
      </c>
      <c r="P2784" s="48" t="s">
        <v>83</v>
      </c>
      <c r="Q2784" s="48" t="s">
        <v>25</v>
      </c>
      <c r="R2784" s="48" t="s">
        <v>91</v>
      </c>
      <c r="S2784" s="48" t="s">
        <v>92</v>
      </c>
      <c r="T2784" s="48" t="s">
        <v>93</v>
      </c>
      <c r="U2784" s="48" t="s">
        <v>92</v>
      </c>
      <c r="V2784" s="52"/>
    </row>
    <row r="2785" spans="1:22" ht="15" thickBot="1">
      <c r="A2785" s="48" t="s">
        <v>3698</v>
      </c>
      <c r="B2785" s="48" t="s">
        <v>20</v>
      </c>
      <c r="C2785" s="48" t="s">
        <v>74</v>
      </c>
      <c r="D2785" s="49" t="s">
        <v>75</v>
      </c>
      <c r="E2785" s="50">
        <v>3600</v>
      </c>
      <c r="F2785" s="48" t="s">
        <v>76</v>
      </c>
      <c r="G2785" s="48" t="s">
        <v>1373</v>
      </c>
      <c r="H2785" s="48" t="s">
        <v>113</v>
      </c>
      <c r="I2785" s="48" t="s">
        <v>1374</v>
      </c>
      <c r="J2785" s="51"/>
      <c r="K2785" s="51"/>
      <c r="L2785" s="48" t="s">
        <v>80</v>
      </c>
      <c r="M2785" s="48" t="s">
        <v>81</v>
      </c>
      <c r="N2785" s="48" t="s">
        <v>82</v>
      </c>
      <c r="O2785" s="48" t="s">
        <v>24</v>
      </c>
      <c r="P2785" s="48" t="s">
        <v>83</v>
      </c>
      <c r="Q2785" s="48" t="s">
        <v>25</v>
      </c>
      <c r="R2785" s="48" t="s">
        <v>91</v>
      </c>
      <c r="S2785" s="48" t="s">
        <v>92</v>
      </c>
      <c r="T2785" s="48" t="s">
        <v>93</v>
      </c>
      <c r="U2785" s="48" t="s">
        <v>92</v>
      </c>
      <c r="V2785" s="52"/>
    </row>
    <row r="2786" spans="1:22" ht="15" thickBot="1">
      <c r="A2786" s="48" t="s">
        <v>3699</v>
      </c>
      <c r="B2786" s="48" t="s">
        <v>20</v>
      </c>
      <c r="C2786" s="48" t="s">
        <v>74</v>
      </c>
      <c r="D2786" s="49" t="s">
        <v>75</v>
      </c>
      <c r="E2786" s="53">
        <v>113446.77</v>
      </c>
      <c r="F2786" s="48" t="s">
        <v>103</v>
      </c>
      <c r="G2786" s="48" t="s">
        <v>104</v>
      </c>
      <c r="H2786" s="48" t="s">
        <v>113</v>
      </c>
      <c r="I2786" s="48" t="s">
        <v>105</v>
      </c>
      <c r="J2786" s="51"/>
      <c r="K2786" s="51"/>
      <c r="L2786" s="48" t="s">
        <v>80</v>
      </c>
      <c r="M2786" s="48" t="s">
        <v>81</v>
      </c>
      <c r="N2786" s="48" t="s">
        <v>82</v>
      </c>
      <c r="O2786" s="48" t="s">
        <v>24</v>
      </c>
      <c r="P2786" s="48" t="s">
        <v>83</v>
      </c>
      <c r="Q2786" s="48" t="s">
        <v>25</v>
      </c>
      <c r="R2786" s="48" t="s">
        <v>106</v>
      </c>
      <c r="S2786" s="48" t="s">
        <v>107</v>
      </c>
      <c r="T2786" s="48" t="s">
        <v>108</v>
      </c>
      <c r="U2786" s="48" t="s">
        <v>109</v>
      </c>
      <c r="V2786" s="52"/>
    </row>
    <row r="2787" spans="1:22" ht="15" thickBot="1">
      <c r="A2787" s="48" t="s">
        <v>3700</v>
      </c>
      <c r="B2787" s="48" t="s">
        <v>20</v>
      </c>
      <c r="C2787" s="48" t="s">
        <v>74</v>
      </c>
      <c r="D2787" s="49" t="s">
        <v>75</v>
      </c>
      <c r="E2787" s="53">
        <v>113446.77</v>
      </c>
      <c r="F2787" s="48" t="s">
        <v>103</v>
      </c>
      <c r="G2787" s="48" t="s">
        <v>1377</v>
      </c>
      <c r="H2787" s="48" t="s">
        <v>113</v>
      </c>
      <c r="I2787" s="48" t="s">
        <v>105</v>
      </c>
      <c r="J2787" s="51"/>
      <c r="K2787" s="51"/>
      <c r="L2787" s="48" t="s">
        <v>80</v>
      </c>
      <c r="M2787" s="48" t="s">
        <v>81</v>
      </c>
      <c r="N2787" s="48" t="s">
        <v>82</v>
      </c>
      <c r="O2787" s="48" t="s">
        <v>24</v>
      </c>
      <c r="P2787" s="48" t="s">
        <v>83</v>
      </c>
      <c r="Q2787" s="48" t="s">
        <v>25</v>
      </c>
      <c r="R2787" s="48" t="s">
        <v>106</v>
      </c>
      <c r="S2787" s="48" t="s">
        <v>107</v>
      </c>
      <c r="T2787" s="48" t="s">
        <v>1378</v>
      </c>
      <c r="U2787" s="48" t="s">
        <v>1379</v>
      </c>
      <c r="V2787" s="52"/>
    </row>
    <row r="2788" spans="1:22" ht="15" thickBot="1">
      <c r="A2788" s="48" t="s">
        <v>1991</v>
      </c>
      <c r="B2788" s="48" t="s">
        <v>20</v>
      </c>
      <c r="C2788" s="48" t="s">
        <v>74</v>
      </c>
      <c r="D2788" s="49" t="s">
        <v>75</v>
      </c>
      <c r="E2788" s="53">
        <v>155318.38</v>
      </c>
      <c r="F2788" s="48" t="s">
        <v>76</v>
      </c>
      <c r="G2788" s="48" t="s">
        <v>1381</v>
      </c>
      <c r="H2788" s="48" t="s">
        <v>113</v>
      </c>
      <c r="I2788" s="48" t="s">
        <v>96</v>
      </c>
      <c r="J2788" s="51"/>
      <c r="K2788" s="51"/>
      <c r="L2788" s="48" t="s">
        <v>80</v>
      </c>
      <c r="M2788" s="48" t="s">
        <v>81</v>
      </c>
      <c r="N2788" s="48" t="s">
        <v>82</v>
      </c>
      <c r="O2788" s="48" t="s">
        <v>24</v>
      </c>
      <c r="P2788" s="48" t="s">
        <v>83</v>
      </c>
      <c r="Q2788" s="48" t="s">
        <v>25</v>
      </c>
      <c r="R2788" s="48" t="s">
        <v>106</v>
      </c>
      <c r="S2788" s="48" t="s">
        <v>107</v>
      </c>
      <c r="T2788" s="48" t="s">
        <v>120</v>
      </c>
      <c r="U2788" s="48" t="s">
        <v>121</v>
      </c>
      <c r="V2788" s="52"/>
    </row>
    <row r="2789" spans="1:22" ht="15" thickBot="1">
      <c r="A2789" s="48" t="s">
        <v>1988</v>
      </c>
      <c r="B2789" s="48" t="s">
        <v>20</v>
      </c>
      <c r="C2789" s="48" t="s">
        <v>74</v>
      </c>
      <c r="D2789" s="49" t="s">
        <v>75</v>
      </c>
      <c r="E2789" s="53">
        <v>30427.07</v>
      </c>
      <c r="F2789" s="48" t="s">
        <v>118</v>
      </c>
      <c r="G2789" s="48" t="s">
        <v>119</v>
      </c>
      <c r="H2789" s="48" t="s">
        <v>95</v>
      </c>
      <c r="I2789" s="48" t="s">
        <v>105</v>
      </c>
      <c r="J2789" s="51"/>
      <c r="K2789" s="51"/>
      <c r="L2789" s="48" t="s">
        <v>80</v>
      </c>
      <c r="M2789" s="48" t="s">
        <v>81</v>
      </c>
      <c r="N2789" s="48" t="s">
        <v>82</v>
      </c>
      <c r="O2789" s="48" t="s">
        <v>24</v>
      </c>
      <c r="P2789" s="48" t="s">
        <v>83</v>
      </c>
      <c r="Q2789" s="48" t="s">
        <v>25</v>
      </c>
      <c r="R2789" s="48" t="s">
        <v>106</v>
      </c>
      <c r="S2789" s="48" t="s">
        <v>107</v>
      </c>
      <c r="T2789" s="48" t="s">
        <v>120</v>
      </c>
      <c r="U2789" s="48" t="s">
        <v>121</v>
      </c>
      <c r="V2789" s="52"/>
    </row>
    <row r="2790" spans="1:22" ht="15" thickBot="1">
      <c r="A2790" s="48" t="s">
        <v>3701</v>
      </c>
      <c r="B2790" s="48" t="s">
        <v>20</v>
      </c>
      <c r="C2790" s="48" t="s">
        <v>74</v>
      </c>
      <c r="D2790" s="49" t="s">
        <v>75</v>
      </c>
      <c r="E2790" s="53">
        <v>88888.51</v>
      </c>
      <c r="F2790" s="48" t="s">
        <v>123</v>
      </c>
      <c r="G2790" s="48" t="s">
        <v>124</v>
      </c>
      <c r="H2790" s="48" t="s">
        <v>113</v>
      </c>
      <c r="I2790" s="48" t="s">
        <v>105</v>
      </c>
      <c r="J2790" s="48" t="s">
        <v>1992</v>
      </c>
      <c r="K2790" s="51"/>
      <c r="L2790" s="48" t="s">
        <v>80</v>
      </c>
      <c r="M2790" s="48" t="s">
        <v>81</v>
      </c>
      <c r="N2790" s="48" t="s">
        <v>82</v>
      </c>
      <c r="O2790" s="48" t="s">
        <v>24</v>
      </c>
      <c r="P2790" s="48" t="s">
        <v>83</v>
      </c>
      <c r="Q2790" s="48" t="s">
        <v>25</v>
      </c>
      <c r="R2790" s="48" t="s">
        <v>106</v>
      </c>
      <c r="S2790" s="48" t="s">
        <v>107</v>
      </c>
      <c r="T2790" s="48" t="s">
        <v>120</v>
      </c>
      <c r="U2790" s="48" t="s">
        <v>121</v>
      </c>
      <c r="V2790" s="52"/>
    </row>
    <row r="2791" spans="1:22" ht="15" thickBot="1">
      <c r="A2791" s="48" t="s">
        <v>3702</v>
      </c>
      <c r="B2791" s="48" t="s">
        <v>20</v>
      </c>
      <c r="C2791" s="48" t="s">
        <v>74</v>
      </c>
      <c r="D2791" s="49" t="s">
        <v>75</v>
      </c>
      <c r="E2791" s="50">
        <v>0</v>
      </c>
      <c r="F2791" s="48" t="s">
        <v>128</v>
      </c>
      <c r="G2791" s="48" t="s">
        <v>129</v>
      </c>
      <c r="H2791" s="48" t="s">
        <v>125</v>
      </c>
      <c r="I2791" s="48" t="s">
        <v>130</v>
      </c>
      <c r="J2791" s="51"/>
      <c r="K2791" s="51"/>
      <c r="L2791" s="48" t="s">
        <v>80</v>
      </c>
      <c r="M2791" s="48" t="s">
        <v>81</v>
      </c>
      <c r="N2791" s="48" t="s">
        <v>82</v>
      </c>
      <c r="O2791" s="48" t="s">
        <v>24</v>
      </c>
      <c r="P2791" s="48" t="s">
        <v>131</v>
      </c>
      <c r="Q2791" s="48" t="s">
        <v>31</v>
      </c>
      <c r="R2791" s="48" t="s">
        <v>132</v>
      </c>
      <c r="S2791" s="48" t="s">
        <v>133</v>
      </c>
      <c r="T2791" s="48" t="s">
        <v>134</v>
      </c>
      <c r="U2791" s="48" t="s">
        <v>133</v>
      </c>
      <c r="V2791" s="52"/>
    </row>
    <row r="2792" spans="1:22" ht="15" thickBot="1">
      <c r="A2792" s="48" t="s">
        <v>3703</v>
      </c>
      <c r="B2792" s="48" t="s">
        <v>20</v>
      </c>
      <c r="C2792" s="48" t="s">
        <v>74</v>
      </c>
      <c r="D2792" s="49" t="s">
        <v>75</v>
      </c>
      <c r="E2792" s="50">
        <v>0</v>
      </c>
      <c r="F2792" s="48" t="s">
        <v>76</v>
      </c>
      <c r="G2792" s="48" t="s">
        <v>1387</v>
      </c>
      <c r="H2792" s="48" t="s">
        <v>95</v>
      </c>
      <c r="I2792" s="48" t="s">
        <v>96</v>
      </c>
      <c r="J2792" s="51"/>
      <c r="K2792" s="51"/>
      <c r="L2792" s="48" t="s">
        <v>80</v>
      </c>
      <c r="M2792" s="48" t="s">
        <v>81</v>
      </c>
      <c r="N2792" s="48" t="s">
        <v>82</v>
      </c>
      <c r="O2792" s="48" t="s">
        <v>24</v>
      </c>
      <c r="P2792" s="48" t="s">
        <v>131</v>
      </c>
      <c r="Q2792" s="48" t="s">
        <v>31</v>
      </c>
      <c r="R2792" s="48" t="s">
        <v>1388</v>
      </c>
      <c r="S2792" s="48" t="s">
        <v>1074</v>
      </c>
      <c r="T2792" s="48" t="s">
        <v>1389</v>
      </c>
      <c r="U2792" s="48" t="s">
        <v>1074</v>
      </c>
      <c r="V2792" s="52"/>
    </row>
    <row r="2793" spans="1:22" ht="15" thickBot="1">
      <c r="A2793" s="48" t="s">
        <v>3704</v>
      </c>
      <c r="B2793" s="48" t="s">
        <v>20</v>
      </c>
      <c r="C2793" s="48" t="s">
        <v>74</v>
      </c>
      <c r="D2793" s="49" t="s">
        <v>75</v>
      </c>
      <c r="E2793" s="50">
        <v>0</v>
      </c>
      <c r="F2793" s="48" t="s">
        <v>1399</v>
      </c>
      <c r="G2793" s="48" t="s">
        <v>1400</v>
      </c>
      <c r="H2793" s="48" t="s">
        <v>150</v>
      </c>
      <c r="I2793" s="48" t="s">
        <v>105</v>
      </c>
      <c r="J2793" s="51"/>
      <c r="K2793" s="51"/>
      <c r="L2793" s="48" t="s">
        <v>80</v>
      </c>
      <c r="M2793" s="48" t="s">
        <v>81</v>
      </c>
      <c r="N2793" s="48" t="s">
        <v>82</v>
      </c>
      <c r="O2793" s="48" t="s">
        <v>24</v>
      </c>
      <c r="P2793" s="48" t="s">
        <v>131</v>
      </c>
      <c r="Q2793" s="48" t="s">
        <v>31</v>
      </c>
      <c r="R2793" s="48" t="s">
        <v>138</v>
      </c>
      <c r="S2793" s="48" t="s">
        <v>139</v>
      </c>
      <c r="T2793" s="48" t="s">
        <v>1401</v>
      </c>
      <c r="U2793" s="48" t="s">
        <v>1402</v>
      </c>
      <c r="V2793" s="52"/>
    </row>
    <row r="2794" spans="1:22" ht="15" thickBot="1">
      <c r="A2794" s="48" t="s">
        <v>161</v>
      </c>
      <c r="B2794" s="48" t="s">
        <v>20</v>
      </c>
      <c r="C2794" s="48" t="s">
        <v>74</v>
      </c>
      <c r="D2794" s="49" t="s">
        <v>75</v>
      </c>
      <c r="E2794" s="53">
        <v>2180.73</v>
      </c>
      <c r="F2794" s="48" t="s">
        <v>136</v>
      </c>
      <c r="G2794" s="48" t="s">
        <v>137</v>
      </c>
      <c r="H2794" s="48" t="s">
        <v>95</v>
      </c>
      <c r="I2794" s="48" t="s">
        <v>105</v>
      </c>
      <c r="J2794" s="51"/>
      <c r="K2794" s="51"/>
      <c r="L2794" s="48" t="s">
        <v>80</v>
      </c>
      <c r="M2794" s="48" t="s">
        <v>81</v>
      </c>
      <c r="N2794" s="48" t="s">
        <v>82</v>
      </c>
      <c r="O2794" s="48" t="s">
        <v>24</v>
      </c>
      <c r="P2794" s="48" t="s">
        <v>131</v>
      </c>
      <c r="Q2794" s="48" t="s">
        <v>31</v>
      </c>
      <c r="R2794" s="48" t="s">
        <v>138</v>
      </c>
      <c r="S2794" s="48" t="s">
        <v>139</v>
      </c>
      <c r="T2794" s="48" t="s">
        <v>140</v>
      </c>
      <c r="U2794" s="48" t="s">
        <v>141</v>
      </c>
      <c r="V2794" s="52"/>
    </row>
    <row r="2795" spans="1:22" ht="15" thickBot="1">
      <c r="A2795" s="48" t="s">
        <v>3705</v>
      </c>
      <c r="B2795" s="48" t="s">
        <v>20</v>
      </c>
      <c r="C2795" s="48" t="s">
        <v>74</v>
      </c>
      <c r="D2795" s="49" t="s">
        <v>75</v>
      </c>
      <c r="E2795" s="50">
        <v>0</v>
      </c>
      <c r="F2795" s="48" t="s">
        <v>144</v>
      </c>
      <c r="G2795" s="48" t="s">
        <v>145</v>
      </c>
      <c r="H2795" s="48" t="s">
        <v>125</v>
      </c>
      <c r="I2795" s="48" t="s">
        <v>105</v>
      </c>
      <c r="J2795" s="48" t="s">
        <v>146</v>
      </c>
      <c r="K2795" s="51"/>
      <c r="L2795" s="48" t="s">
        <v>80</v>
      </c>
      <c r="M2795" s="48" t="s">
        <v>81</v>
      </c>
      <c r="N2795" s="48" t="s">
        <v>82</v>
      </c>
      <c r="O2795" s="48" t="s">
        <v>24</v>
      </c>
      <c r="P2795" s="48" t="s">
        <v>131</v>
      </c>
      <c r="Q2795" s="48" t="s">
        <v>31</v>
      </c>
      <c r="R2795" s="48" t="s">
        <v>138</v>
      </c>
      <c r="S2795" s="48" t="s">
        <v>139</v>
      </c>
      <c r="T2795" s="48" t="s">
        <v>147</v>
      </c>
      <c r="U2795" s="48" t="s">
        <v>148</v>
      </c>
      <c r="V2795" s="52"/>
    </row>
    <row r="2796" spans="1:22" ht="15" thickBot="1">
      <c r="A2796" s="48" t="s">
        <v>143</v>
      </c>
      <c r="B2796" s="48" t="s">
        <v>20</v>
      </c>
      <c r="C2796" s="48" t="s">
        <v>74</v>
      </c>
      <c r="D2796" s="49" t="s">
        <v>75</v>
      </c>
      <c r="E2796" s="53">
        <v>1950.73</v>
      </c>
      <c r="F2796" s="48" t="s">
        <v>153</v>
      </c>
      <c r="G2796" s="48" t="s">
        <v>2000</v>
      </c>
      <c r="H2796" s="48" t="s">
        <v>95</v>
      </c>
      <c r="I2796" s="48" t="s">
        <v>105</v>
      </c>
      <c r="J2796" s="51"/>
      <c r="K2796" s="51"/>
      <c r="L2796" s="48" t="s">
        <v>80</v>
      </c>
      <c r="M2796" s="48" t="s">
        <v>81</v>
      </c>
      <c r="N2796" s="48" t="s">
        <v>82</v>
      </c>
      <c r="O2796" s="48" t="s">
        <v>24</v>
      </c>
      <c r="P2796" s="48" t="s">
        <v>131</v>
      </c>
      <c r="Q2796" s="48" t="s">
        <v>31</v>
      </c>
      <c r="R2796" s="48" t="s">
        <v>138</v>
      </c>
      <c r="S2796" s="48" t="s">
        <v>139</v>
      </c>
      <c r="T2796" s="48" t="s">
        <v>147</v>
      </c>
      <c r="U2796" s="48" t="s">
        <v>148</v>
      </c>
      <c r="V2796" s="52"/>
    </row>
    <row r="2797" spans="1:22" ht="15" thickBot="1">
      <c r="A2797" s="48" t="s">
        <v>3706</v>
      </c>
      <c r="B2797" s="48" t="s">
        <v>20</v>
      </c>
      <c r="C2797" s="48" t="s">
        <v>74</v>
      </c>
      <c r="D2797" s="49" t="s">
        <v>75</v>
      </c>
      <c r="E2797" s="50">
        <v>0</v>
      </c>
      <c r="F2797" s="48" t="s">
        <v>156</v>
      </c>
      <c r="G2797" s="48" t="s">
        <v>157</v>
      </c>
      <c r="H2797" s="48" t="s">
        <v>150</v>
      </c>
      <c r="I2797" s="48" t="s">
        <v>105</v>
      </c>
      <c r="J2797" s="51"/>
      <c r="K2797" s="51"/>
      <c r="L2797" s="48" t="s">
        <v>80</v>
      </c>
      <c r="M2797" s="48" t="s">
        <v>81</v>
      </c>
      <c r="N2797" s="48" t="s">
        <v>82</v>
      </c>
      <c r="O2797" s="48" t="s">
        <v>24</v>
      </c>
      <c r="P2797" s="48" t="s">
        <v>131</v>
      </c>
      <c r="Q2797" s="48" t="s">
        <v>31</v>
      </c>
      <c r="R2797" s="48" t="s">
        <v>138</v>
      </c>
      <c r="S2797" s="48" t="s">
        <v>139</v>
      </c>
      <c r="T2797" s="48" t="s">
        <v>158</v>
      </c>
      <c r="U2797" s="48" t="s">
        <v>159</v>
      </c>
      <c r="V2797" s="52"/>
    </row>
    <row r="2798" spans="1:22" ht="15" thickBot="1">
      <c r="A2798" s="48" t="s">
        <v>164</v>
      </c>
      <c r="B2798" s="48" t="s">
        <v>20</v>
      </c>
      <c r="C2798" s="48" t="s">
        <v>74</v>
      </c>
      <c r="D2798" s="49" t="s">
        <v>75</v>
      </c>
      <c r="E2798" s="53">
        <v>35829.14</v>
      </c>
      <c r="F2798" s="48" t="s">
        <v>165</v>
      </c>
      <c r="G2798" s="48" t="s">
        <v>2004</v>
      </c>
      <c r="H2798" s="48" t="s">
        <v>95</v>
      </c>
      <c r="I2798" s="48" t="s">
        <v>105</v>
      </c>
      <c r="J2798" s="51"/>
      <c r="K2798" s="51"/>
      <c r="L2798" s="48" t="s">
        <v>80</v>
      </c>
      <c r="M2798" s="48" t="s">
        <v>81</v>
      </c>
      <c r="N2798" s="48" t="s">
        <v>82</v>
      </c>
      <c r="O2798" s="48" t="s">
        <v>24</v>
      </c>
      <c r="P2798" s="48" t="s">
        <v>131</v>
      </c>
      <c r="Q2798" s="48" t="s">
        <v>31</v>
      </c>
      <c r="R2798" s="48" t="s">
        <v>138</v>
      </c>
      <c r="S2798" s="48" t="s">
        <v>139</v>
      </c>
      <c r="T2798" s="48" t="s">
        <v>167</v>
      </c>
      <c r="U2798" s="48" t="s">
        <v>168</v>
      </c>
      <c r="V2798" s="52"/>
    </row>
    <row r="2799" spans="1:22" ht="15" thickBot="1">
      <c r="A2799" s="48" t="s">
        <v>3323</v>
      </c>
      <c r="B2799" s="48" t="s">
        <v>20</v>
      </c>
      <c r="C2799" s="48" t="s">
        <v>74</v>
      </c>
      <c r="D2799" s="49" t="s">
        <v>75</v>
      </c>
      <c r="E2799" s="53">
        <v>27669.95</v>
      </c>
      <c r="F2799" s="48" t="s">
        <v>165</v>
      </c>
      <c r="G2799" s="48" t="s">
        <v>166</v>
      </c>
      <c r="H2799" s="48" t="s">
        <v>113</v>
      </c>
      <c r="I2799" s="48" t="s">
        <v>105</v>
      </c>
      <c r="J2799" s="51"/>
      <c r="K2799" s="51"/>
      <c r="L2799" s="48" t="s">
        <v>80</v>
      </c>
      <c r="M2799" s="48" t="s">
        <v>81</v>
      </c>
      <c r="N2799" s="48" t="s">
        <v>82</v>
      </c>
      <c r="O2799" s="48" t="s">
        <v>24</v>
      </c>
      <c r="P2799" s="48" t="s">
        <v>131</v>
      </c>
      <c r="Q2799" s="48" t="s">
        <v>31</v>
      </c>
      <c r="R2799" s="48" t="s">
        <v>138</v>
      </c>
      <c r="S2799" s="48" t="s">
        <v>139</v>
      </c>
      <c r="T2799" s="48" t="s">
        <v>167</v>
      </c>
      <c r="U2799" s="48" t="s">
        <v>168</v>
      </c>
      <c r="V2799" s="52"/>
    </row>
    <row r="2800" spans="1:22" ht="15" thickBot="1">
      <c r="A2800" s="48" t="s">
        <v>3323</v>
      </c>
      <c r="B2800" s="48" t="s">
        <v>20</v>
      </c>
      <c r="C2800" s="48" t="s">
        <v>74</v>
      </c>
      <c r="D2800" s="49" t="s">
        <v>75</v>
      </c>
      <c r="E2800" s="53">
        <v>55339.88</v>
      </c>
      <c r="F2800" s="48" t="s">
        <v>165</v>
      </c>
      <c r="G2800" s="48" t="s">
        <v>170</v>
      </c>
      <c r="H2800" s="48" t="s">
        <v>113</v>
      </c>
      <c r="I2800" s="48" t="s">
        <v>105</v>
      </c>
      <c r="J2800" s="51"/>
      <c r="K2800" s="51"/>
      <c r="L2800" s="48" t="s">
        <v>80</v>
      </c>
      <c r="M2800" s="48" t="s">
        <v>81</v>
      </c>
      <c r="N2800" s="48" t="s">
        <v>82</v>
      </c>
      <c r="O2800" s="48" t="s">
        <v>24</v>
      </c>
      <c r="P2800" s="48" t="s">
        <v>131</v>
      </c>
      <c r="Q2800" s="48" t="s">
        <v>31</v>
      </c>
      <c r="R2800" s="48" t="s">
        <v>138</v>
      </c>
      <c r="S2800" s="48" t="s">
        <v>139</v>
      </c>
      <c r="T2800" s="48" t="s">
        <v>167</v>
      </c>
      <c r="U2800" s="48" t="s">
        <v>168</v>
      </c>
      <c r="V2800" s="52"/>
    </row>
    <row r="2801" spans="1:22" ht="15" thickBot="1">
      <c r="A2801" s="48" t="s">
        <v>3707</v>
      </c>
      <c r="B2801" s="48" t="s">
        <v>20</v>
      </c>
      <c r="C2801" s="48" t="s">
        <v>74</v>
      </c>
      <c r="D2801" s="49" t="s">
        <v>75</v>
      </c>
      <c r="E2801" s="50">
        <v>0</v>
      </c>
      <c r="F2801" s="48" t="s">
        <v>3708</v>
      </c>
      <c r="G2801" s="48" t="s">
        <v>3709</v>
      </c>
      <c r="H2801" s="48" t="s">
        <v>125</v>
      </c>
      <c r="I2801" s="48" t="s">
        <v>777</v>
      </c>
      <c r="J2801" s="51"/>
      <c r="K2801" s="51"/>
      <c r="L2801" s="48" t="s">
        <v>80</v>
      </c>
      <c r="M2801" s="48" t="s">
        <v>81</v>
      </c>
      <c r="N2801" s="48" t="s">
        <v>82</v>
      </c>
      <c r="O2801" s="48" t="s">
        <v>24</v>
      </c>
      <c r="P2801" s="48" t="s">
        <v>131</v>
      </c>
      <c r="Q2801" s="48" t="s">
        <v>31</v>
      </c>
      <c r="R2801" s="48" t="s">
        <v>138</v>
      </c>
      <c r="S2801" s="48" t="s">
        <v>139</v>
      </c>
      <c r="T2801" s="48" t="s">
        <v>167</v>
      </c>
      <c r="U2801" s="48" t="s">
        <v>168</v>
      </c>
      <c r="V2801" s="52"/>
    </row>
    <row r="2802" spans="1:22" ht="15" thickBot="1">
      <c r="A2802" s="48" t="s">
        <v>1994</v>
      </c>
      <c r="B2802" s="48" t="s">
        <v>20</v>
      </c>
      <c r="C2802" s="48" t="s">
        <v>74</v>
      </c>
      <c r="D2802" s="49" t="s">
        <v>75</v>
      </c>
      <c r="E2802" s="53">
        <v>52432.92</v>
      </c>
      <c r="F2802" s="48" t="s">
        <v>76</v>
      </c>
      <c r="G2802" s="48" t="s">
        <v>177</v>
      </c>
      <c r="H2802" s="48" t="s">
        <v>95</v>
      </c>
      <c r="I2802" s="48" t="s">
        <v>96</v>
      </c>
      <c r="J2802" s="51"/>
      <c r="K2802" s="51"/>
      <c r="L2802" s="48" t="s">
        <v>80</v>
      </c>
      <c r="M2802" s="48" t="s">
        <v>81</v>
      </c>
      <c r="N2802" s="48" t="s">
        <v>82</v>
      </c>
      <c r="O2802" s="48" t="s">
        <v>24</v>
      </c>
      <c r="P2802" s="48" t="s">
        <v>131</v>
      </c>
      <c r="Q2802" s="48" t="s">
        <v>31</v>
      </c>
      <c r="R2802" s="48" t="s">
        <v>138</v>
      </c>
      <c r="S2802" s="48" t="s">
        <v>139</v>
      </c>
      <c r="T2802" s="48" t="s">
        <v>178</v>
      </c>
      <c r="U2802" s="48" t="s">
        <v>179</v>
      </c>
      <c r="V2802" s="52"/>
    </row>
    <row r="2803" spans="1:22" ht="15" thickBot="1">
      <c r="A2803" s="48" t="s">
        <v>3710</v>
      </c>
      <c r="B2803" s="48" t="s">
        <v>20</v>
      </c>
      <c r="C2803" s="48" t="s">
        <v>74</v>
      </c>
      <c r="D2803" s="49" t="s">
        <v>75</v>
      </c>
      <c r="E2803" s="50">
        <v>0</v>
      </c>
      <c r="F2803" s="48" t="s">
        <v>76</v>
      </c>
      <c r="G2803" s="48" t="s">
        <v>185</v>
      </c>
      <c r="H2803" s="48" t="s">
        <v>113</v>
      </c>
      <c r="I2803" s="48" t="s">
        <v>187</v>
      </c>
      <c r="J2803" s="51"/>
      <c r="K2803" s="51"/>
      <c r="L2803" s="48" t="s">
        <v>80</v>
      </c>
      <c r="M2803" s="48" t="s">
        <v>81</v>
      </c>
      <c r="N2803" s="48" t="s">
        <v>82</v>
      </c>
      <c r="O2803" s="48" t="s">
        <v>24</v>
      </c>
      <c r="P2803" s="48" t="s">
        <v>188</v>
      </c>
      <c r="Q2803" s="48" t="s">
        <v>26</v>
      </c>
      <c r="R2803" s="48" t="s">
        <v>189</v>
      </c>
      <c r="S2803" s="48" t="s">
        <v>190</v>
      </c>
      <c r="T2803" s="48" t="s">
        <v>191</v>
      </c>
      <c r="U2803" s="48" t="s">
        <v>192</v>
      </c>
      <c r="V2803" s="52"/>
    </row>
    <row r="2804" spans="1:22" ht="15" thickBot="1">
      <c r="A2804" s="48" t="s">
        <v>3711</v>
      </c>
      <c r="B2804" s="48" t="s">
        <v>20</v>
      </c>
      <c r="C2804" s="48" t="s">
        <v>74</v>
      </c>
      <c r="D2804" s="49" t="s">
        <v>75</v>
      </c>
      <c r="E2804" s="50">
        <v>0</v>
      </c>
      <c r="F2804" s="48" t="s">
        <v>76</v>
      </c>
      <c r="G2804" s="48" t="s">
        <v>185</v>
      </c>
      <c r="H2804" s="48" t="s">
        <v>113</v>
      </c>
      <c r="I2804" s="48" t="s">
        <v>187</v>
      </c>
      <c r="J2804" s="51"/>
      <c r="K2804" s="51"/>
      <c r="L2804" s="48" t="s">
        <v>80</v>
      </c>
      <c r="M2804" s="48" t="s">
        <v>81</v>
      </c>
      <c r="N2804" s="48" t="s">
        <v>82</v>
      </c>
      <c r="O2804" s="48" t="s">
        <v>24</v>
      </c>
      <c r="P2804" s="48" t="s">
        <v>188</v>
      </c>
      <c r="Q2804" s="48" t="s">
        <v>26</v>
      </c>
      <c r="R2804" s="48" t="s">
        <v>189</v>
      </c>
      <c r="S2804" s="48" t="s">
        <v>190</v>
      </c>
      <c r="T2804" s="48" t="s">
        <v>191</v>
      </c>
      <c r="U2804" s="48" t="s">
        <v>192</v>
      </c>
      <c r="V2804" s="52"/>
    </row>
    <row r="2805" spans="1:22" ht="15" thickBot="1">
      <c r="A2805" s="48" t="s">
        <v>3712</v>
      </c>
      <c r="B2805" s="48" t="s">
        <v>20</v>
      </c>
      <c r="C2805" s="48" t="s">
        <v>74</v>
      </c>
      <c r="D2805" s="49" t="s">
        <v>75</v>
      </c>
      <c r="E2805" s="53">
        <v>85179.29</v>
      </c>
      <c r="F2805" s="48" t="s">
        <v>76</v>
      </c>
      <c r="G2805" s="48" t="s">
        <v>2012</v>
      </c>
      <c r="H2805" s="48" t="s">
        <v>95</v>
      </c>
      <c r="I2805" s="48" t="s">
        <v>187</v>
      </c>
      <c r="J2805" s="51"/>
      <c r="K2805" s="51"/>
      <c r="L2805" s="48" t="s">
        <v>80</v>
      </c>
      <c r="M2805" s="48" t="s">
        <v>81</v>
      </c>
      <c r="N2805" s="48" t="s">
        <v>82</v>
      </c>
      <c r="O2805" s="48" t="s">
        <v>24</v>
      </c>
      <c r="P2805" s="48" t="s">
        <v>188</v>
      </c>
      <c r="Q2805" s="48" t="s">
        <v>26</v>
      </c>
      <c r="R2805" s="48" t="s">
        <v>189</v>
      </c>
      <c r="S2805" s="48" t="s">
        <v>190</v>
      </c>
      <c r="T2805" s="48" t="s">
        <v>191</v>
      </c>
      <c r="U2805" s="48" t="s">
        <v>192</v>
      </c>
      <c r="V2805" s="52"/>
    </row>
    <row r="2806" spans="1:22" ht="15" thickBot="1">
      <c r="A2806" s="48" t="s">
        <v>3713</v>
      </c>
      <c r="B2806" s="48" t="s">
        <v>20</v>
      </c>
      <c r="C2806" s="48" t="s">
        <v>74</v>
      </c>
      <c r="D2806" s="49" t="s">
        <v>75</v>
      </c>
      <c r="E2806" s="53">
        <v>85179.29</v>
      </c>
      <c r="F2806" s="48" t="s">
        <v>76</v>
      </c>
      <c r="G2806" s="48" t="s">
        <v>2012</v>
      </c>
      <c r="H2806" s="48" t="s">
        <v>95</v>
      </c>
      <c r="I2806" s="48" t="s">
        <v>187</v>
      </c>
      <c r="J2806" s="51"/>
      <c r="K2806" s="51"/>
      <c r="L2806" s="48" t="s">
        <v>80</v>
      </c>
      <c r="M2806" s="48" t="s">
        <v>81</v>
      </c>
      <c r="N2806" s="48" t="s">
        <v>82</v>
      </c>
      <c r="O2806" s="48" t="s">
        <v>24</v>
      </c>
      <c r="P2806" s="48" t="s">
        <v>188</v>
      </c>
      <c r="Q2806" s="48" t="s">
        <v>26</v>
      </c>
      <c r="R2806" s="48" t="s">
        <v>189</v>
      </c>
      <c r="S2806" s="48" t="s">
        <v>190</v>
      </c>
      <c r="T2806" s="48" t="s">
        <v>191</v>
      </c>
      <c r="U2806" s="48" t="s">
        <v>192</v>
      </c>
      <c r="V2806" s="52"/>
    </row>
    <row r="2807" spans="1:22" ht="15" thickBot="1">
      <c r="A2807" s="48" t="s">
        <v>3714</v>
      </c>
      <c r="B2807" s="48" t="s">
        <v>20</v>
      </c>
      <c r="C2807" s="48" t="s">
        <v>74</v>
      </c>
      <c r="D2807" s="49" t="s">
        <v>75</v>
      </c>
      <c r="E2807" s="50">
        <v>0</v>
      </c>
      <c r="F2807" s="48" t="s">
        <v>76</v>
      </c>
      <c r="G2807" s="48" t="s">
        <v>2016</v>
      </c>
      <c r="H2807" s="48" t="s">
        <v>95</v>
      </c>
      <c r="I2807" s="48" t="s">
        <v>187</v>
      </c>
      <c r="J2807" s="51"/>
      <c r="K2807" s="51"/>
      <c r="L2807" s="48" t="s">
        <v>80</v>
      </c>
      <c r="M2807" s="48" t="s">
        <v>81</v>
      </c>
      <c r="N2807" s="48" t="s">
        <v>82</v>
      </c>
      <c r="O2807" s="48" t="s">
        <v>24</v>
      </c>
      <c r="P2807" s="48" t="s">
        <v>188</v>
      </c>
      <c r="Q2807" s="48" t="s">
        <v>26</v>
      </c>
      <c r="R2807" s="48" t="s">
        <v>197</v>
      </c>
      <c r="S2807" s="48" t="s">
        <v>198</v>
      </c>
      <c r="T2807" s="48" t="s">
        <v>199</v>
      </c>
      <c r="U2807" s="48" t="s">
        <v>198</v>
      </c>
      <c r="V2807" s="52"/>
    </row>
    <row r="2808" spans="1:22" ht="15" thickBot="1">
      <c r="A2808" s="48" t="s">
        <v>3715</v>
      </c>
      <c r="B2808" s="48" t="s">
        <v>20</v>
      </c>
      <c r="C2808" s="48" t="s">
        <v>74</v>
      </c>
      <c r="D2808" s="49" t="s">
        <v>75</v>
      </c>
      <c r="E2808" s="53">
        <v>141510.96</v>
      </c>
      <c r="F2808" s="48" t="s">
        <v>76</v>
      </c>
      <c r="G2808" s="48" t="s">
        <v>2016</v>
      </c>
      <c r="H2808" s="48" t="s">
        <v>113</v>
      </c>
      <c r="I2808" s="48" t="s">
        <v>187</v>
      </c>
      <c r="J2808" s="51"/>
      <c r="K2808" s="51"/>
      <c r="L2808" s="48" t="s">
        <v>80</v>
      </c>
      <c r="M2808" s="48" t="s">
        <v>81</v>
      </c>
      <c r="N2808" s="48" t="s">
        <v>82</v>
      </c>
      <c r="O2808" s="48" t="s">
        <v>24</v>
      </c>
      <c r="P2808" s="48" t="s">
        <v>188</v>
      </c>
      <c r="Q2808" s="48" t="s">
        <v>26</v>
      </c>
      <c r="R2808" s="48" t="s">
        <v>197</v>
      </c>
      <c r="S2808" s="48" t="s">
        <v>198</v>
      </c>
      <c r="T2808" s="48" t="s">
        <v>199</v>
      </c>
      <c r="U2808" s="48" t="s">
        <v>198</v>
      </c>
      <c r="V2808" s="52"/>
    </row>
    <row r="2809" spans="1:22" ht="15" thickBot="1">
      <c r="A2809" s="48" t="s">
        <v>3716</v>
      </c>
      <c r="B2809" s="48" t="s">
        <v>20</v>
      </c>
      <c r="C2809" s="48" t="s">
        <v>74</v>
      </c>
      <c r="D2809" s="49" t="s">
        <v>75</v>
      </c>
      <c r="E2809" s="53">
        <v>123364.85</v>
      </c>
      <c r="F2809" s="48" t="s">
        <v>76</v>
      </c>
      <c r="G2809" s="48" t="s">
        <v>213</v>
      </c>
      <c r="H2809" s="48" t="s">
        <v>95</v>
      </c>
      <c r="I2809" s="48" t="s">
        <v>214</v>
      </c>
      <c r="J2809" s="51"/>
      <c r="K2809" s="51"/>
      <c r="L2809" s="48" t="s">
        <v>80</v>
      </c>
      <c r="M2809" s="48" t="s">
        <v>81</v>
      </c>
      <c r="N2809" s="48" t="s">
        <v>82</v>
      </c>
      <c r="O2809" s="48" t="s">
        <v>24</v>
      </c>
      <c r="P2809" s="48" t="s">
        <v>215</v>
      </c>
      <c r="Q2809" s="48" t="s">
        <v>29</v>
      </c>
      <c r="R2809" s="48" t="s">
        <v>216</v>
      </c>
      <c r="S2809" s="48" t="s">
        <v>29</v>
      </c>
      <c r="T2809" s="48" t="s">
        <v>217</v>
      </c>
      <c r="U2809" s="48" t="s">
        <v>29</v>
      </c>
      <c r="V2809" s="52"/>
    </row>
    <row r="2810" spans="1:22" ht="15" thickBot="1">
      <c r="A2810" s="48" t="s">
        <v>3717</v>
      </c>
      <c r="B2810" s="48" t="s">
        <v>20</v>
      </c>
      <c r="C2810" s="48" t="s">
        <v>74</v>
      </c>
      <c r="D2810" s="49" t="s">
        <v>75</v>
      </c>
      <c r="E2810" s="53">
        <v>81074.8</v>
      </c>
      <c r="F2810" s="48" t="s">
        <v>76</v>
      </c>
      <c r="G2810" s="48" t="s">
        <v>219</v>
      </c>
      <c r="H2810" s="48" t="s">
        <v>95</v>
      </c>
      <c r="I2810" s="48" t="s">
        <v>214</v>
      </c>
      <c r="J2810" s="51"/>
      <c r="K2810" s="51"/>
      <c r="L2810" s="48" t="s">
        <v>80</v>
      </c>
      <c r="M2810" s="48" t="s">
        <v>81</v>
      </c>
      <c r="N2810" s="48" t="s">
        <v>82</v>
      </c>
      <c r="O2810" s="48" t="s">
        <v>24</v>
      </c>
      <c r="P2810" s="48" t="s">
        <v>215</v>
      </c>
      <c r="Q2810" s="48" t="s">
        <v>29</v>
      </c>
      <c r="R2810" s="48" t="s">
        <v>220</v>
      </c>
      <c r="S2810" s="48" t="s">
        <v>221</v>
      </c>
      <c r="T2810" s="48" t="s">
        <v>222</v>
      </c>
      <c r="U2810" s="48" t="s">
        <v>221</v>
      </c>
      <c r="V2810" s="52"/>
    </row>
    <row r="2811" spans="1:22" ht="15" thickBot="1">
      <c r="A2811" s="48" t="s">
        <v>3718</v>
      </c>
      <c r="B2811" s="48" t="s">
        <v>20</v>
      </c>
      <c r="C2811" s="48" t="s">
        <v>74</v>
      </c>
      <c r="D2811" s="49" t="s">
        <v>75</v>
      </c>
      <c r="E2811" s="53">
        <v>101251.39</v>
      </c>
      <c r="F2811" s="48" t="s">
        <v>76</v>
      </c>
      <c r="G2811" s="48" t="s">
        <v>219</v>
      </c>
      <c r="H2811" s="48" t="s">
        <v>95</v>
      </c>
      <c r="I2811" s="48" t="s">
        <v>214</v>
      </c>
      <c r="J2811" s="51"/>
      <c r="K2811" s="51"/>
      <c r="L2811" s="48" t="s">
        <v>80</v>
      </c>
      <c r="M2811" s="48" t="s">
        <v>81</v>
      </c>
      <c r="N2811" s="48" t="s">
        <v>82</v>
      </c>
      <c r="O2811" s="48" t="s">
        <v>24</v>
      </c>
      <c r="P2811" s="48" t="s">
        <v>215</v>
      </c>
      <c r="Q2811" s="48" t="s">
        <v>29</v>
      </c>
      <c r="R2811" s="48" t="s">
        <v>220</v>
      </c>
      <c r="S2811" s="48" t="s">
        <v>221</v>
      </c>
      <c r="T2811" s="48" t="s">
        <v>222</v>
      </c>
      <c r="U2811" s="48" t="s">
        <v>221</v>
      </c>
      <c r="V2811" s="52"/>
    </row>
    <row r="2812" spans="1:22" ht="15" thickBot="1">
      <c r="A2812" s="48" t="s">
        <v>3719</v>
      </c>
      <c r="B2812" s="48" t="s">
        <v>20</v>
      </c>
      <c r="C2812" s="48" t="s">
        <v>74</v>
      </c>
      <c r="D2812" s="49" t="s">
        <v>75</v>
      </c>
      <c r="E2812" s="53">
        <v>123364.85</v>
      </c>
      <c r="F2812" s="48" t="s">
        <v>76</v>
      </c>
      <c r="G2812" s="48" t="s">
        <v>219</v>
      </c>
      <c r="H2812" s="48" t="s">
        <v>95</v>
      </c>
      <c r="I2812" s="48" t="s">
        <v>214</v>
      </c>
      <c r="J2812" s="51"/>
      <c r="K2812" s="51"/>
      <c r="L2812" s="48" t="s">
        <v>80</v>
      </c>
      <c r="M2812" s="48" t="s">
        <v>81</v>
      </c>
      <c r="N2812" s="48" t="s">
        <v>82</v>
      </c>
      <c r="O2812" s="48" t="s">
        <v>24</v>
      </c>
      <c r="P2812" s="48" t="s">
        <v>215</v>
      </c>
      <c r="Q2812" s="48" t="s">
        <v>29</v>
      </c>
      <c r="R2812" s="48" t="s">
        <v>220</v>
      </c>
      <c r="S2812" s="48" t="s">
        <v>221</v>
      </c>
      <c r="T2812" s="48" t="s">
        <v>222</v>
      </c>
      <c r="U2812" s="48" t="s">
        <v>221</v>
      </c>
      <c r="V2812" s="52"/>
    </row>
    <row r="2813" spans="1:22" ht="15" thickBot="1">
      <c r="A2813" s="48" t="s">
        <v>3720</v>
      </c>
      <c r="B2813" s="48" t="s">
        <v>20</v>
      </c>
      <c r="C2813" s="48" t="s">
        <v>74</v>
      </c>
      <c r="D2813" s="49" t="s">
        <v>75</v>
      </c>
      <c r="E2813" s="50">
        <v>0</v>
      </c>
      <c r="F2813" s="48" t="s">
        <v>76</v>
      </c>
      <c r="G2813" s="48" t="s">
        <v>225</v>
      </c>
      <c r="H2813" s="48" t="s">
        <v>125</v>
      </c>
      <c r="I2813" s="48" t="s">
        <v>214</v>
      </c>
      <c r="J2813" s="51"/>
      <c r="K2813" s="51"/>
      <c r="L2813" s="48" t="s">
        <v>80</v>
      </c>
      <c r="M2813" s="48" t="s">
        <v>81</v>
      </c>
      <c r="N2813" s="48" t="s">
        <v>82</v>
      </c>
      <c r="O2813" s="48" t="s">
        <v>24</v>
      </c>
      <c r="P2813" s="48" t="s">
        <v>215</v>
      </c>
      <c r="Q2813" s="48" t="s">
        <v>29</v>
      </c>
      <c r="R2813" s="48" t="s">
        <v>226</v>
      </c>
      <c r="S2813" s="48" t="s">
        <v>227</v>
      </c>
      <c r="T2813" s="48" t="s">
        <v>228</v>
      </c>
      <c r="U2813" s="48" t="s">
        <v>227</v>
      </c>
      <c r="V2813" s="52"/>
    </row>
    <row r="2814" spans="1:22" ht="15" thickBot="1">
      <c r="A2814" s="48" t="s">
        <v>3721</v>
      </c>
      <c r="B2814" s="48" t="s">
        <v>20</v>
      </c>
      <c r="C2814" s="48" t="s">
        <v>74</v>
      </c>
      <c r="D2814" s="49" t="s">
        <v>75</v>
      </c>
      <c r="E2814" s="53">
        <v>103782.67</v>
      </c>
      <c r="F2814" s="48" t="s">
        <v>76</v>
      </c>
      <c r="G2814" s="48" t="s">
        <v>225</v>
      </c>
      <c r="H2814" s="48" t="s">
        <v>95</v>
      </c>
      <c r="I2814" s="48" t="s">
        <v>214</v>
      </c>
      <c r="J2814" s="51"/>
      <c r="K2814" s="51"/>
      <c r="L2814" s="48" t="s">
        <v>80</v>
      </c>
      <c r="M2814" s="48" t="s">
        <v>81</v>
      </c>
      <c r="N2814" s="48" t="s">
        <v>82</v>
      </c>
      <c r="O2814" s="48" t="s">
        <v>24</v>
      </c>
      <c r="P2814" s="48" t="s">
        <v>215</v>
      </c>
      <c r="Q2814" s="48" t="s">
        <v>29</v>
      </c>
      <c r="R2814" s="48" t="s">
        <v>226</v>
      </c>
      <c r="S2814" s="48" t="s">
        <v>227</v>
      </c>
      <c r="T2814" s="48" t="s">
        <v>228</v>
      </c>
      <c r="U2814" s="48" t="s">
        <v>227</v>
      </c>
      <c r="V2814" s="52"/>
    </row>
    <row r="2815" spans="1:22" ht="15" thickBot="1">
      <c r="A2815" s="48" t="s">
        <v>3722</v>
      </c>
      <c r="B2815" s="48" t="s">
        <v>20</v>
      </c>
      <c r="C2815" s="48" t="s">
        <v>74</v>
      </c>
      <c r="D2815" s="49" t="s">
        <v>75</v>
      </c>
      <c r="E2815" s="53">
        <v>132850.54999999999</v>
      </c>
      <c r="F2815" s="48" t="s">
        <v>76</v>
      </c>
      <c r="G2815" s="48" t="s">
        <v>225</v>
      </c>
      <c r="H2815" s="48" t="s">
        <v>95</v>
      </c>
      <c r="I2815" s="48" t="s">
        <v>214</v>
      </c>
      <c r="J2815" s="51"/>
      <c r="K2815" s="51"/>
      <c r="L2815" s="48" t="s">
        <v>80</v>
      </c>
      <c r="M2815" s="48" t="s">
        <v>81</v>
      </c>
      <c r="N2815" s="48" t="s">
        <v>82</v>
      </c>
      <c r="O2815" s="48" t="s">
        <v>24</v>
      </c>
      <c r="P2815" s="48" t="s">
        <v>215</v>
      </c>
      <c r="Q2815" s="48" t="s">
        <v>29</v>
      </c>
      <c r="R2815" s="48" t="s">
        <v>226</v>
      </c>
      <c r="S2815" s="48" t="s">
        <v>227</v>
      </c>
      <c r="T2815" s="48" t="s">
        <v>228</v>
      </c>
      <c r="U2815" s="48" t="s">
        <v>227</v>
      </c>
      <c r="V2815" s="52"/>
    </row>
    <row r="2816" spans="1:22" ht="15" thickBot="1">
      <c r="A2816" s="48" t="s">
        <v>3723</v>
      </c>
      <c r="B2816" s="48" t="s">
        <v>20</v>
      </c>
      <c r="C2816" s="48" t="s">
        <v>74</v>
      </c>
      <c r="D2816" s="49" t="s">
        <v>75</v>
      </c>
      <c r="E2816" s="53">
        <v>114556.56</v>
      </c>
      <c r="F2816" s="48" t="s">
        <v>76</v>
      </c>
      <c r="G2816" s="48" t="s">
        <v>225</v>
      </c>
      <c r="H2816" s="48" t="s">
        <v>95</v>
      </c>
      <c r="I2816" s="48" t="s">
        <v>214</v>
      </c>
      <c r="J2816" s="51"/>
      <c r="K2816" s="51"/>
      <c r="L2816" s="48" t="s">
        <v>80</v>
      </c>
      <c r="M2816" s="48" t="s">
        <v>81</v>
      </c>
      <c r="N2816" s="48" t="s">
        <v>82</v>
      </c>
      <c r="O2816" s="48" t="s">
        <v>24</v>
      </c>
      <c r="P2816" s="48" t="s">
        <v>215</v>
      </c>
      <c r="Q2816" s="48" t="s">
        <v>29</v>
      </c>
      <c r="R2816" s="48" t="s">
        <v>226</v>
      </c>
      <c r="S2816" s="48" t="s">
        <v>227</v>
      </c>
      <c r="T2816" s="48" t="s">
        <v>228</v>
      </c>
      <c r="U2816" s="48" t="s">
        <v>227</v>
      </c>
      <c r="V2816" s="52"/>
    </row>
    <row r="2817" spans="1:22" ht="15" thickBot="1">
      <c r="A2817" s="48" t="s">
        <v>3724</v>
      </c>
      <c r="B2817" s="48" t="s">
        <v>20</v>
      </c>
      <c r="C2817" s="48" t="s">
        <v>74</v>
      </c>
      <c r="D2817" s="49" t="s">
        <v>75</v>
      </c>
      <c r="E2817" s="53">
        <v>163621.76999999999</v>
      </c>
      <c r="F2817" s="48" t="s">
        <v>76</v>
      </c>
      <c r="G2817" s="48" t="s">
        <v>231</v>
      </c>
      <c r="H2817" s="48" t="s">
        <v>113</v>
      </c>
      <c r="I2817" s="48" t="s">
        <v>232</v>
      </c>
      <c r="J2817" s="51"/>
      <c r="K2817" s="51"/>
      <c r="L2817" s="48" t="s">
        <v>80</v>
      </c>
      <c r="M2817" s="48" t="s">
        <v>81</v>
      </c>
      <c r="N2817" s="48" t="s">
        <v>82</v>
      </c>
      <c r="O2817" s="48" t="s">
        <v>24</v>
      </c>
      <c r="P2817" s="48" t="s">
        <v>233</v>
      </c>
      <c r="Q2817" s="48" t="s">
        <v>28</v>
      </c>
      <c r="R2817" s="48" t="s">
        <v>234</v>
      </c>
      <c r="S2817" s="48" t="s">
        <v>28</v>
      </c>
      <c r="T2817" s="48" t="s">
        <v>235</v>
      </c>
      <c r="U2817" s="48" t="s">
        <v>28</v>
      </c>
      <c r="V2817" s="52"/>
    </row>
    <row r="2818" spans="1:22" ht="15" thickBot="1">
      <c r="A2818" s="48" t="s">
        <v>3725</v>
      </c>
      <c r="B2818" s="48" t="s">
        <v>20</v>
      </c>
      <c r="C2818" s="48" t="s">
        <v>74</v>
      </c>
      <c r="D2818" s="49" t="s">
        <v>75</v>
      </c>
      <c r="E2818" s="53">
        <v>97999.59</v>
      </c>
      <c r="F2818" s="48" t="s">
        <v>76</v>
      </c>
      <c r="G2818" s="48" t="s">
        <v>231</v>
      </c>
      <c r="H2818" s="48" t="s">
        <v>186</v>
      </c>
      <c r="I2818" s="48" t="s">
        <v>232</v>
      </c>
      <c r="J2818" s="51"/>
      <c r="K2818" s="51"/>
      <c r="L2818" s="48" t="s">
        <v>80</v>
      </c>
      <c r="M2818" s="48" t="s">
        <v>81</v>
      </c>
      <c r="N2818" s="48" t="s">
        <v>82</v>
      </c>
      <c r="O2818" s="48" t="s">
        <v>24</v>
      </c>
      <c r="P2818" s="48" t="s">
        <v>233</v>
      </c>
      <c r="Q2818" s="48" t="s">
        <v>28</v>
      </c>
      <c r="R2818" s="48" t="s">
        <v>234</v>
      </c>
      <c r="S2818" s="48" t="s">
        <v>28</v>
      </c>
      <c r="T2818" s="48" t="s">
        <v>235</v>
      </c>
      <c r="U2818" s="48" t="s">
        <v>28</v>
      </c>
      <c r="V2818" s="52"/>
    </row>
    <row r="2819" spans="1:22" ht="15" thickBot="1">
      <c r="A2819" s="48" t="s">
        <v>1911</v>
      </c>
      <c r="B2819" s="48" t="s">
        <v>20</v>
      </c>
      <c r="C2819" s="48" t="s">
        <v>74</v>
      </c>
      <c r="D2819" s="49" t="s">
        <v>75</v>
      </c>
      <c r="E2819" s="53">
        <v>13212.42</v>
      </c>
      <c r="F2819" s="48" t="s">
        <v>76</v>
      </c>
      <c r="G2819" s="48" t="s">
        <v>231</v>
      </c>
      <c r="H2819" s="48" t="s">
        <v>262</v>
      </c>
      <c r="I2819" s="48" t="s">
        <v>232</v>
      </c>
      <c r="J2819" s="51"/>
      <c r="K2819" s="51"/>
      <c r="L2819" s="48" t="s">
        <v>80</v>
      </c>
      <c r="M2819" s="48" t="s">
        <v>81</v>
      </c>
      <c r="N2819" s="48" t="s">
        <v>82</v>
      </c>
      <c r="O2819" s="48" t="s">
        <v>24</v>
      </c>
      <c r="P2819" s="48" t="s">
        <v>233</v>
      </c>
      <c r="Q2819" s="48" t="s">
        <v>28</v>
      </c>
      <c r="R2819" s="48" t="s">
        <v>234</v>
      </c>
      <c r="S2819" s="48" t="s">
        <v>28</v>
      </c>
      <c r="T2819" s="48" t="s">
        <v>235</v>
      </c>
      <c r="U2819" s="48" t="s">
        <v>28</v>
      </c>
      <c r="V2819" s="52"/>
    </row>
    <row r="2820" spans="1:22" ht="15" thickBot="1">
      <c r="A2820" s="48" t="s">
        <v>3726</v>
      </c>
      <c r="B2820" s="48" t="s">
        <v>20</v>
      </c>
      <c r="C2820" s="48" t="s">
        <v>74</v>
      </c>
      <c r="D2820" s="49" t="s">
        <v>75</v>
      </c>
      <c r="E2820" s="50">
        <v>0</v>
      </c>
      <c r="F2820" s="48" t="s">
        <v>76</v>
      </c>
      <c r="G2820" s="48" t="s">
        <v>231</v>
      </c>
      <c r="H2820" s="48" t="s">
        <v>125</v>
      </c>
      <c r="I2820" s="48" t="s">
        <v>232</v>
      </c>
      <c r="J2820" s="51"/>
      <c r="K2820" s="51"/>
      <c r="L2820" s="48" t="s">
        <v>80</v>
      </c>
      <c r="M2820" s="48" t="s">
        <v>81</v>
      </c>
      <c r="N2820" s="48" t="s">
        <v>82</v>
      </c>
      <c r="O2820" s="48" t="s">
        <v>24</v>
      </c>
      <c r="P2820" s="48" t="s">
        <v>233</v>
      </c>
      <c r="Q2820" s="48" t="s">
        <v>28</v>
      </c>
      <c r="R2820" s="48" t="s">
        <v>234</v>
      </c>
      <c r="S2820" s="48" t="s">
        <v>28</v>
      </c>
      <c r="T2820" s="48" t="s">
        <v>235</v>
      </c>
      <c r="U2820" s="48" t="s">
        <v>28</v>
      </c>
      <c r="V2820" s="52"/>
    </row>
    <row r="2821" spans="1:22" ht="15" thickBot="1">
      <c r="A2821" s="48" t="s">
        <v>3727</v>
      </c>
      <c r="B2821" s="48" t="s">
        <v>20</v>
      </c>
      <c r="C2821" s="48" t="s">
        <v>74</v>
      </c>
      <c r="D2821" s="49" t="s">
        <v>75</v>
      </c>
      <c r="E2821" s="53">
        <v>66541.899999999994</v>
      </c>
      <c r="F2821" s="48" t="s">
        <v>76</v>
      </c>
      <c r="G2821" s="48" t="s">
        <v>237</v>
      </c>
      <c r="H2821" s="48" t="s">
        <v>95</v>
      </c>
      <c r="I2821" s="48" t="s">
        <v>232</v>
      </c>
      <c r="J2821" s="51"/>
      <c r="K2821" s="51"/>
      <c r="L2821" s="48" t="s">
        <v>80</v>
      </c>
      <c r="M2821" s="48" t="s">
        <v>81</v>
      </c>
      <c r="N2821" s="48" t="s">
        <v>82</v>
      </c>
      <c r="O2821" s="48" t="s">
        <v>24</v>
      </c>
      <c r="P2821" s="48" t="s">
        <v>233</v>
      </c>
      <c r="Q2821" s="48" t="s">
        <v>28</v>
      </c>
      <c r="R2821" s="48" t="s">
        <v>238</v>
      </c>
      <c r="S2821" s="48" t="s">
        <v>239</v>
      </c>
      <c r="T2821" s="48" t="s">
        <v>240</v>
      </c>
      <c r="U2821" s="48" t="s">
        <v>241</v>
      </c>
      <c r="V2821" s="52"/>
    </row>
    <row r="2822" spans="1:22" ht="15" thickBot="1">
      <c r="A2822" s="48" t="s">
        <v>3728</v>
      </c>
      <c r="B2822" s="48" t="s">
        <v>20</v>
      </c>
      <c r="C2822" s="48" t="s">
        <v>74</v>
      </c>
      <c r="D2822" s="49" t="s">
        <v>75</v>
      </c>
      <c r="E2822" s="50">
        <v>159631</v>
      </c>
      <c r="F2822" s="48" t="s">
        <v>76</v>
      </c>
      <c r="G2822" s="48" t="s">
        <v>237</v>
      </c>
      <c r="H2822" s="48" t="s">
        <v>113</v>
      </c>
      <c r="I2822" s="48" t="s">
        <v>232</v>
      </c>
      <c r="J2822" s="51"/>
      <c r="K2822" s="51"/>
      <c r="L2822" s="48" t="s">
        <v>80</v>
      </c>
      <c r="M2822" s="48" t="s">
        <v>81</v>
      </c>
      <c r="N2822" s="48" t="s">
        <v>82</v>
      </c>
      <c r="O2822" s="48" t="s">
        <v>24</v>
      </c>
      <c r="P2822" s="48" t="s">
        <v>233</v>
      </c>
      <c r="Q2822" s="48" t="s">
        <v>28</v>
      </c>
      <c r="R2822" s="48" t="s">
        <v>238</v>
      </c>
      <c r="S2822" s="48" t="s">
        <v>239</v>
      </c>
      <c r="T2822" s="48" t="s">
        <v>240</v>
      </c>
      <c r="U2822" s="48" t="s">
        <v>241</v>
      </c>
      <c r="V2822" s="52"/>
    </row>
    <row r="2823" spans="1:22" ht="15" thickBot="1">
      <c r="A2823" s="48" t="s">
        <v>3729</v>
      </c>
      <c r="B2823" s="48" t="s">
        <v>20</v>
      </c>
      <c r="C2823" s="48" t="s">
        <v>74</v>
      </c>
      <c r="D2823" s="49" t="s">
        <v>75</v>
      </c>
      <c r="E2823" s="53">
        <v>63335.53</v>
      </c>
      <c r="F2823" s="48" t="s">
        <v>76</v>
      </c>
      <c r="G2823" s="48" t="s">
        <v>1438</v>
      </c>
      <c r="H2823" s="48" t="s">
        <v>95</v>
      </c>
      <c r="I2823" s="48" t="s">
        <v>232</v>
      </c>
      <c r="J2823" s="51"/>
      <c r="K2823" s="51"/>
      <c r="L2823" s="48" t="s">
        <v>80</v>
      </c>
      <c r="M2823" s="48" t="s">
        <v>81</v>
      </c>
      <c r="N2823" s="48" t="s">
        <v>82</v>
      </c>
      <c r="O2823" s="48" t="s">
        <v>24</v>
      </c>
      <c r="P2823" s="48" t="s">
        <v>233</v>
      </c>
      <c r="Q2823" s="48" t="s">
        <v>28</v>
      </c>
      <c r="R2823" s="48" t="s">
        <v>238</v>
      </c>
      <c r="S2823" s="48" t="s">
        <v>239</v>
      </c>
      <c r="T2823" s="48" t="s">
        <v>1439</v>
      </c>
      <c r="U2823" s="48" t="s">
        <v>1440</v>
      </c>
      <c r="V2823" s="52"/>
    </row>
    <row r="2824" spans="1:22" ht="15" thickBot="1">
      <c r="A2824" s="48" t="s">
        <v>3730</v>
      </c>
      <c r="B2824" s="48" t="s">
        <v>20</v>
      </c>
      <c r="C2824" s="48" t="s">
        <v>74</v>
      </c>
      <c r="D2824" s="49" t="s">
        <v>75</v>
      </c>
      <c r="E2824" s="53">
        <v>155737.56</v>
      </c>
      <c r="F2824" s="48" t="s">
        <v>76</v>
      </c>
      <c r="G2824" s="48" t="s">
        <v>1438</v>
      </c>
      <c r="H2824" s="48" t="s">
        <v>113</v>
      </c>
      <c r="I2824" s="48" t="s">
        <v>232</v>
      </c>
      <c r="J2824" s="51"/>
      <c r="K2824" s="51"/>
      <c r="L2824" s="48" t="s">
        <v>80</v>
      </c>
      <c r="M2824" s="48" t="s">
        <v>81</v>
      </c>
      <c r="N2824" s="48" t="s">
        <v>82</v>
      </c>
      <c r="O2824" s="48" t="s">
        <v>24</v>
      </c>
      <c r="P2824" s="48" t="s">
        <v>233</v>
      </c>
      <c r="Q2824" s="48" t="s">
        <v>28</v>
      </c>
      <c r="R2824" s="48" t="s">
        <v>238</v>
      </c>
      <c r="S2824" s="48" t="s">
        <v>239</v>
      </c>
      <c r="T2824" s="48" t="s">
        <v>1439</v>
      </c>
      <c r="U2824" s="48" t="s">
        <v>1440</v>
      </c>
      <c r="V2824" s="52"/>
    </row>
    <row r="2825" spans="1:22" ht="15" thickBot="1">
      <c r="A2825" s="48" t="s">
        <v>3731</v>
      </c>
      <c r="B2825" s="48" t="s">
        <v>20</v>
      </c>
      <c r="C2825" s="48" t="s">
        <v>74</v>
      </c>
      <c r="D2825" s="49" t="s">
        <v>75</v>
      </c>
      <c r="E2825" s="50">
        <v>0</v>
      </c>
      <c r="F2825" s="48" t="s">
        <v>76</v>
      </c>
      <c r="G2825" s="48" t="s">
        <v>1438</v>
      </c>
      <c r="H2825" s="48" t="s">
        <v>90</v>
      </c>
      <c r="I2825" s="48" t="s">
        <v>232</v>
      </c>
      <c r="J2825" s="51"/>
      <c r="K2825" s="51"/>
      <c r="L2825" s="48" t="s">
        <v>80</v>
      </c>
      <c r="M2825" s="48" t="s">
        <v>81</v>
      </c>
      <c r="N2825" s="48" t="s">
        <v>82</v>
      </c>
      <c r="O2825" s="48" t="s">
        <v>24</v>
      </c>
      <c r="P2825" s="48" t="s">
        <v>233</v>
      </c>
      <c r="Q2825" s="48" t="s">
        <v>28</v>
      </c>
      <c r="R2825" s="48" t="s">
        <v>238</v>
      </c>
      <c r="S2825" s="48" t="s">
        <v>239</v>
      </c>
      <c r="T2825" s="48" t="s">
        <v>1439</v>
      </c>
      <c r="U2825" s="48" t="s">
        <v>1440</v>
      </c>
      <c r="V2825" s="52"/>
    </row>
    <row r="2826" spans="1:22" ht="15" thickBot="1">
      <c r="A2826" s="48" t="s">
        <v>3732</v>
      </c>
      <c r="B2826" s="48" t="s">
        <v>20</v>
      </c>
      <c r="C2826" s="48" t="s">
        <v>74</v>
      </c>
      <c r="D2826" s="49" t="s">
        <v>75</v>
      </c>
      <c r="E2826" s="50">
        <v>159631</v>
      </c>
      <c r="F2826" s="48" t="s">
        <v>76</v>
      </c>
      <c r="G2826" s="48" t="s">
        <v>243</v>
      </c>
      <c r="H2826" s="48" t="s">
        <v>113</v>
      </c>
      <c r="I2826" s="48" t="s">
        <v>232</v>
      </c>
      <c r="J2826" s="51"/>
      <c r="K2826" s="51"/>
      <c r="L2826" s="48" t="s">
        <v>80</v>
      </c>
      <c r="M2826" s="48" t="s">
        <v>81</v>
      </c>
      <c r="N2826" s="48" t="s">
        <v>82</v>
      </c>
      <c r="O2826" s="48" t="s">
        <v>24</v>
      </c>
      <c r="P2826" s="48" t="s">
        <v>233</v>
      </c>
      <c r="Q2826" s="48" t="s">
        <v>28</v>
      </c>
      <c r="R2826" s="48" t="s">
        <v>238</v>
      </c>
      <c r="S2826" s="48" t="s">
        <v>239</v>
      </c>
      <c r="T2826" s="48" t="s">
        <v>244</v>
      </c>
      <c r="U2826" s="48" t="s">
        <v>245</v>
      </c>
      <c r="V2826" s="52"/>
    </row>
    <row r="2827" spans="1:22" ht="15" thickBot="1">
      <c r="A2827" s="48" t="s">
        <v>3733</v>
      </c>
      <c r="B2827" s="48" t="s">
        <v>20</v>
      </c>
      <c r="C2827" s="48" t="s">
        <v>74</v>
      </c>
      <c r="D2827" s="49" t="s">
        <v>75</v>
      </c>
      <c r="E2827" s="53">
        <v>53281.97</v>
      </c>
      <c r="F2827" s="48" t="s">
        <v>76</v>
      </c>
      <c r="G2827" s="48" t="s">
        <v>1442</v>
      </c>
      <c r="H2827" s="48" t="s">
        <v>95</v>
      </c>
      <c r="I2827" s="48" t="s">
        <v>752</v>
      </c>
      <c r="J2827" s="51"/>
      <c r="K2827" s="51"/>
      <c r="L2827" s="48" t="s">
        <v>80</v>
      </c>
      <c r="M2827" s="48" t="s">
        <v>81</v>
      </c>
      <c r="N2827" s="48" t="s">
        <v>82</v>
      </c>
      <c r="O2827" s="48" t="s">
        <v>24</v>
      </c>
      <c r="P2827" s="48" t="s">
        <v>1443</v>
      </c>
      <c r="Q2827" s="48" t="s">
        <v>32</v>
      </c>
      <c r="R2827" s="48" t="s">
        <v>1444</v>
      </c>
      <c r="S2827" s="48" t="s">
        <v>1445</v>
      </c>
      <c r="T2827" s="48" t="s">
        <v>1446</v>
      </c>
      <c r="U2827" s="48" t="s">
        <v>1445</v>
      </c>
      <c r="V2827" s="52"/>
    </row>
    <row r="2828" spans="1:22" ht="15" thickBot="1">
      <c r="A2828" s="48" t="s">
        <v>3734</v>
      </c>
      <c r="B2828" s="48" t="s">
        <v>20</v>
      </c>
      <c r="C2828" s="48" t="s">
        <v>74</v>
      </c>
      <c r="D2828" s="49" t="s">
        <v>75</v>
      </c>
      <c r="E2828" s="53">
        <v>61790.73</v>
      </c>
      <c r="F2828" s="48" t="s">
        <v>76</v>
      </c>
      <c r="G2828" s="48" t="s">
        <v>247</v>
      </c>
      <c r="H2828" s="48" t="s">
        <v>95</v>
      </c>
      <c r="I2828" s="48" t="s">
        <v>248</v>
      </c>
      <c r="J2828" s="51"/>
      <c r="K2828" s="51"/>
      <c r="L2828" s="48" t="s">
        <v>80</v>
      </c>
      <c r="M2828" s="48" t="s">
        <v>81</v>
      </c>
      <c r="N2828" s="48" t="s">
        <v>249</v>
      </c>
      <c r="O2828" s="48" t="s">
        <v>250</v>
      </c>
      <c r="P2828" s="48" t="s">
        <v>251</v>
      </c>
      <c r="Q2828" s="48" t="s">
        <v>252</v>
      </c>
      <c r="R2828" s="48" t="s">
        <v>253</v>
      </c>
      <c r="S2828" s="48" t="s">
        <v>254</v>
      </c>
      <c r="T2828" s="48" t="s">
        <v>255</v>
      </c>
      <c r="U2828" s="48" t="s">
        <v>254</v>
      </c>
      <c r="V2828" s="52"/>
    </row>
    <row r="2829" spans="1:22" ht="15" thickBot="1">
      <c r="A2829" s="48" t="s">
        <v>3735</v>
      </c>
      <c r="B2829" s="48" t="s">
        <v>20</v>
      </c>
      <c r="C2829" s="48" t="s">
        <v>74</v>
      </c>
      <c r="D2829" s="49" t="s">
        <v>75</v>
      </c>
      <c r="E2829" s="53">
        <v>58813.3</v>
      </c>
      <c r="F2829" s="48" t="s">
        <v>76</v>
      </c>
      <c r="G2829" s="48" t="s">
        <v>247</v>
      </c>
      <c r="H2829" s="48" t="s">
        <v>95</v>
      </c>
      <c r="I2829" s="48" t="s">
        <v>248</v>
      </c>
      <c r="J2829" s="51"/>
      <c r="K2829" s="51"/>
      <c r="L2829" s="48" t="s">
        <v>80</v>
      </c>
      <c r="M2829" s="48" t="s">
        <v>81</v>
      </c>
      <c r="N2829" s="48" t="s">
        <v>249</v>
      </c>
      <c r="O2829" s="48" t="s">
        <v>250</v>
      </c>
      <c r="P2829" s="48" t="s">
        <v>251</v>
      </c>
      <c r="Q2829" s="48" t="s">
        <v>252</v>
      </c>
      <c r="R2829" s="48" t="s">
        <v>253</v>
      </c>
      <c r="S2829" s="48" t="s">
        <v>254</v>
      </c>
      <c r="T2829" s="48" t="s">
        <v>255</v>
      </c>
      <c r="U2829" s="48" t="s">
        <v>254</v>
      </c>
      <c r="V2829" s="52"/>
    </row>
    <row r="2830" spans="1:22" ht="15" thickBot="1">
      <c r="A2830" s="48" t="s">
        <v>3736</v>
      </c>
      <c r="B2830" s="48" t="s">
        <v>20</v>
      </c>
      <c r="C2830" s="48" t="s">
        <v>74</v>
      </c>
      <c r="D2830" s="49" t="s">
        <v>75</v>
      </c>
      <c r="E2830" s="53">
        <v>109036.61</v>
      </c>
      <c r="F2830" s="48" t="s">
        <v>76</v>
      </c>
      <c r="G2830" s="48" t="s">
        <v>247</v>
      </c>
      <c r="H2830" s="48" t="s">
        <v>95</v>
      </c>
      <c r="I2830" s="48" t="s">
        <v>248</v>
      </c>
      <c r="J2830" s="51"/>
      <c r="K2830" s="51"/>
      <c r="L2830" s="48" t="s">
        <v>80</v>
      </c>
      <c r="M2830" s="48" t="s">
        <v>81</v>
      </c>
      <c r="N2830" s="48" t="s">
        <v>249</v>
      </c>
      <c r="O2830" s="48" t="s">
        <v>250</v>
      </c>
      <c r="P2830" s="48" t="s">
        <v>251</v>
      </c>
      <c r="Q2830" s="48" t="s">
        <v>252</v>
      </c>
      <c r="R2830" s="48" t="s">
        <v>253</v>
      </c>
      <c r="S2830" s="48" t="s">
        <v>254</v>
      </c>
      <c r="T2830" s="48" t="s">
        <v>255</v>
      </c>
      <c r="U2830" s="48" t="s">
        <v>254</v>
      </c>
      <c r="V2830" s="52"/>
    </row>
    <row r="2831" spans="1:22" ht="15" thickBot="1">
      <c r="A2831" s="48" t="s">
        <v>3737</v>
      </c>
      <c r="B2831" s="48" t="s">
        <v>20</v>
      </c>
      <c r="C2831" s="48" t="s">
        <v>74</v>
      </c>
      <c r="D2831" s="49" t="s">
        <v>75</v>
      </c>
      <c r="E2831" s="50">
        <v>0</v>
      </c>
      <c r="F2831" s="48" t="s">
        <v>76</v>
      </c>
      <c r="G2831" s="48" t="s">
        <v>2958</v>
      </c>
      <c r="H2831" s="48" t="s">
        <v>125</v>
      </c>
      <c r="I2831" s="48" t="s">
        <v>248</v>
      </c>
      <c r="J2831" s="51"/>
      <c r="K2831" s="51"/>
      <c r="L2831" s="48" t="s">
        <v>80</v>
      </c>
      <c r="M2831" s="48" t="s">
        <v>81</v>
      </c>
      <c r="N2831" s="48" t="s">
        <v>249</v>
      </c>
      <c r="O2831" s="48" t="s">
        <v>250</v>
      </c>
      <c r="P2831" s="48" t="s">
        <v>251</v>
      </c>
      <c r="Q2831" s="48" t="s">
        <v>252</v>
      </c>
      <c r="R2831" s="48" t="s">
        <v>253</v>
      </c>
      <c r="S2831" s="48" t="s">
        <v>254</v>
      </c>
      <c r="T2831" s="48" t="s">
        <v>255</v>
      </c>
      <c r="U2831" s="48" t="s">
        <v>254</v>
      </c>
      <c r="V2831" s="52"/>
    </row>
    <row r="2832" spans="1:22" ht="15" thickBot="1">
      <c r="A2832" s="48" t="s">
        <v>3738</v>
      </c>
      <c r="B2832" s="48" t="s">
        <v>20</v>
      </c>
      <c r="C2832" s="48" t="s">
        <v>74</v>
      </c>
      <c r="D2832" s="49" t="s">
        <v>75</v>
      </c>
      <c r="E2832" s="50">
        <v>0</v>
      </c>
      <c r="F2832" s="48" t="s">
        <v>76</v>
      </c>
      <c r="G2832" s="48" t="s">
        <v>266</v>
      </c>
      <c r="H2832" s="48" t="s">
        <v>301</v>
      </c>
      <c r="I2832" s="48" t="s">
        <v>3354</v>
      </c>
      <c r="J2832" s="51"/>
      <c r="K2832" s="51"/>
      <c r="L2832" s="48" t="s">
        <v>80</v>
      </c>
      <c r="M2832" s="48" t="s">
        <v>81</v>
      </c>
      <c r="N2832" s="48" t="s">
        <v>249</v>
      </c>
      <c r="O2832" s="48" t="s">
        <v>250</v>
      </c>
      <c r="P2832" s="48" t="s">
        <v>251</v>
      </c>
      <c r="Q2832" s="48" t="s">
        <v>252</v>
      </c>
      <c r="R2832" s="48" t="s">
        <v>253</v>
      </c>
      <c r="S2832" s="48" t="s">
        <v>254</v>
      </c>
      <c r="T2832" s="48" t="s">
        <v>268</v>
      </c>
      <c r="U2832" s="48" t="s">
        <v>269</v>
      </c>
      <c r="V2832" s="52"/>
    </row>
    <row r="2833" spans="1:22" ht="15" thickBot="1">
      <c r="A2833" s="48" t="s">
        <v>261</v>
      </c>
      <c r="B2833" s="48" t="s">
        <v>20</v>
      </c>
      <c r="C2833" s="48" t="s">
        <v>74</v>
      </c>
      <c r="D2833" s="49" t="s">
        <v>75</v>
      </c>
      <c r="E2833" s="53">
        <v>61065.7</v>
      </c>
      <c r="F2833" s="48" t="s">
        <v>76</v>
      </c>
      <c r="G2833" s="48" t="s">
        <v>266</v>
      </c>
      <c r="H2833" s="48" t="s">
        <v>258</v>
      </c>
      <c r="I2833" s="48" t="s">
        <v>267</v>
      </c>
      <c r="J2833" s="51"/>
      <c r="K2833" s="51"/>
      <c r="L2833" s="48" t="s">
        <v>80</v>
      </c>
      <c r="M2833" s="48" t="s">
        <v>81</v>
      </c>
      <c r="N2833" s="48" t="s">
        <v>249</v>
      </c>
      <c r="O2833" s="48" t="s">
        <v>250</v>
      </c>
      <c r="P2833" s="48" t="s">
        <v>251</v>
      </c>
      <c r="Q2833" s="48" t="s">
        <v>252</v>
      </c>
      <c r="R2833" s="48" t="s">
        <v>253</v>
      </c>
      <c r="S2833" s="48" t="s">
        <v>254</v>
      </c>
      <c r="T2833" s="48" t="s">
        <v>268</v>
      </c>
      <c r="U2833" s="48" t="s">
        <v>269</v>
      </c>
      <c r="V2833" s="52"/>
    </row>
    <row r="2834" spans="1:22" ht="15" thickBot="1">
      <c r="A2834" s="48" t="s">
        <v>3739</v>
      </c>
      <c r="B2834" s="48" t="s">
        <v>20</v>
      </c>
      <c r="C2834" s="48" t="s">
        <v>74</v>
      </c>
      <c r="D2834" s="49" t="s">
        <v>75</v>
      </c>
      <c r="E2834" s="50">
        <v>0</v>
      </c>
      <c r="F2834" s="48" t="s">
        <v>76</v>
      </c>
      <c r="G2834" s="48" t="s">
        <v>266</v>
      </c>
      <c r="H2834" s="48" t="s">
        <v>95</v>
      </c>
      <c r="I2834" s="48" t="s">
        <v>130</v>
      </c>
      <c r="J2834" s="51"/>
      <c r="K2834" s="51"/>
      <c r="L2834" s="48" t="s">
        <v>80</v>
      </c>
      <c r="M2834" s="48" t="s">
        <v>81</v>
      </c>
      <c r="N2834" s="48" t="s">
        <v>249</v>
      </c>
      <c r="O2834" s="48" t="s">
        <v>250</v>
      </c>
      <c r="P2834" s="48" t="s">
        <v>251</v>
      </c>
      <c r="Q2834" s="48" t="s">
        <v>252</v>
      </c>
      <c r="R2834" s="48" t="s">
        <v>253</v>
      </c>
      <c r="S2834" s="48" t="s">
        <v>254</v>
      </c>
      <c r="T2834" s="48" t="s">
        <v>268</v>
      </c>
      <c r="U2834" s="48" t="s">
        <v>269</v>
      </c>
      <c r="V2834" s="52"/>
    </row>
    <row r="2835" spans="1:22" ht="15" thickBot="1">
      <c r="A2835" s="48" t="s">
        <v>3740</v>
      </c>
      <c r="B2835" s="48" t="s">
        <v>20</v>
      </c>
      <c r="C2835" s="48" t="s">
        <v>74</v>
      </c>
      <c r="D2835" s="49" t="s">
        <v>75</v>
      </c>
      <c r="E2835" s="53">
        <v>113446.77</v>
      </c>
      <c r="F2835" s="48" t="s">
        <v>76</v>
      </c>
      <c r="G2835" s="48" t="s">
        <v>3741</v>
      </c>
      <c r="H2835" s="48" t="s">
        <v>113</v>
      </c>
      <c r="I2835" s="48" t="s">
        <v>2271</v>
      </c>
      <c r="J2835" s="51"/>
      <c r="K2835" s="51"/>
      <c r="L2835" s="48" t="s">
        <v>80</v>
      </c>
      <c r="M2835" s="48" t="s">
        <v>81</v>
      </c>
      <c r="N2835" s="48" t="s">
        <v>249</v>
      </c>
      <c r="O2835" s="48" t="s">
        <v>250</v>
      </c>
      <c r="P2835" s="48" t="s">
        <v>251</v>
      </c>
      <c r="Q2835" s="48" t="s">
        <v>252</v>
      </c>
      <c r="R2835" s="48" t="s">
        <v>1466</v>
      </c>
      <c r="S2835" s="48" t="s">
        <v>1467</v>
      </c>
      <c r="T2835" s="48" t="s">
        <v>1468</v>
      </c>
      <c r="U2835" s="48" t="s">
        <v>1469</v>
      </c>
      <c r="V2835" s="52"/>
    </row>
    <row r="2836" spans="1:22" ht="15" thickBot="1">
      <c r="A2836" s="48" t="s">
        <v>3742</v>
      </c>
      <c r="B2836" s="48" t="s">
        <v>20</v>
      </c>
      <c r="C2836" s="48" t="s">
        <v>74</v>
      </c>
      <c r="D2836" s="49" t="s">
        <v>75</v>
      </c>
      <c r="E2836" s="53">
        <v>180607.82</v>
      </c>
      <c r="F2836" s="48" t="s">
        <v>76</v>
      </c>
      <c r="G2836" s="48" t="s">
        <v>2042</v>
      </c>
      <c r="H2836" s="48" t="s">
        <v>78</v>
      </c>
      <c r="I2836" s="48" t="s">
        <v>96</v>
      </c>
      <c r="J2836" s="51"/>
      <c r="K2836" s="51"/>
      <c r="L2836" s="48" t="s">
        <v>80</v>
      </c>
      <c r="M2836" s="48" t="s">
        <v>81</v>
      </c>
      <c r="N2836" s="48" t="s">
        <v>249</v>
      </c>
      <c r="O2836" s="48" t="s">
        <v>250</v>
      </c>
      <c r="P2836" s="48" t="s">
        <v>251</v>
      </c>
      <c r="Q2836" s="48" t="s">
        <v>252</v>
      </c>
      <c r="R2836" s="48" t="s">
        <v>2043</v>
      </c>
      <c r="S2836" s="48" t="s">
        <v>2044</v>
      </c>
      <c r="T2836" s="48" t="s">
        <v>2045</v>
      </c>
      <c r="U2836" s="48" t="s">
        <v>2044</v>
      </c>
      <c r="V2836" s="52"/>
    </row>
    <row r="2837" spans="1:22" ht="15" thickBot="1">
      <c r="A2837" s="48" t="s">
        <v>3743</v>
      </c>
      <c r="B2837" s="48" t="s">
        <v>20</v>
      </c>
      <c r="C2837" s="48" t="s">
        <v>74</v>
      </c>
      <c r="D2837" s="49" t="s">
        <v>75</v>
      </c>
      <c r="E2837" s="53">
        <v>73449.850000000006</v>
      </c>
      <c r="F2837" s="48" t="s">
        <v>76</v>
      </c>
      <c r="G2837" s="48" t="s">
        <v>278</v>
      </c>
      <c r="H2837" s="48" t="s">
        <v>95</v>
      </c>
      <c r="I2837" s="48" t="s">
        <v>279</v>
      </c>
      <c r="J2837" s="51"/>
      <c r="K2837" s="51"/>
      <c r="L2837" s="48" t="s">
        <v>80</v>
      </c>
      <c r="M2837" s="48" t="s">
        <v>81</v>
      </c>
      <c r="N2837" s="48" t="s">
        <v>249</v>
      </c>
      <c r="O2837" s="48" t="s">
        <v>250</v>
      </c>
      <c r="P2837" s="48" t="s">
        <v>251</v>
      </c>
      <c r="Q2837" s="48" t="s">
        <v>252</v>
      </c>
      <c r="R2837" s="48" t="s">
        <v>280</v>
      </c>
      <c r="S2837" s="48" t="s">
        <v>281</v>
      </c>
      <c r="T2837" s="48" t="s">
        <v>282</v>
      </c>
      <c r="U2837" s="48" t="s">
        <v>281</v>
      </c>
      <c r="V2837" s="52"/>
    </row>
    <row r="2838" spans="1:22" ht="15" thickBot="1">
      <c r="A2838" s="48" t="s">
        <v>3744</v>
      </c>
      <c r="B2838" s="48" t="s">
        <v>20</v>
      </c>
      <c r="C2838" s="48" t="s">
        <v>74</v>
      </c>
      <c r="D2838" s="49" t="s">
        <v>75</v>
      </c>
      <c r="E2838" s="53">
        <v>89491.36</v>
      </c>
      <c r="F2838" s="48" t="s">
        <v>76</v>
      </c>
      <c r="G2838" s="48" t="s">
        <v>278</v>
      </c>
      <c r="H2838" s="48" t="s">
        <v>95</v>
      </c>
      <c r="I2838" s="48" t="s">
        <v>279</v>
      </c>
      <c r="J2838" s="51"/>
      <c r="K2838" s="51"/>
      <c r="L2838" s="48" t="s">
        <v>80</v>
      </c>
      <c r="M2838" s="48" t="s">
        <v>81</v>
      </c>
      <c r="N2838" s="48" t="s">
        <v>249</v>
      </c>
      <c r="O2838" s="48" t="s">
        <v>250</v>
      </c>
      <c r="P2838" s="48" t="s">
        <v>251</v>
      </c>
      <c r="Q2838" s="48" t="s">
        <v>252</v>
      </c>
      <c r="R2838" s="48" t="s">
        <v>280</v>
      </c>
      <c r="S2838" s="48" t="s">
        <v>281</v>
      </c>
      <c r="T2838" s="48" t="s">
        <v>282</v>
      </c>
      <c r="U2838" s="48" t="s">
        <v>281</v>
      </c>
      <c r="V2838" s="52"/>
    </row>
    <row r="2839" spans="1:22" ht="15" thickBot="1">
      <c r="A2839" s="48" t="s">
        <v>3745</v>
      </c>
      <c r="B2839" s="48" t="s">
        <v>20</v>
      </c>
      <c r="C2839" s="48" t="s">
        <v>74</v>
      </c>
      <c r="D2839" s="49" t="s">
        <v>75</v>
      </c>
      <c r="E2839" s="53">
        <v>83101.710000000006</v>
      </c>
      <c r="F2839" s="48" t="s">
        <v>76</v>
      </c>
      <c r="G2839" s="48" t="s">
        <v>278</v>
      </c>
      <c r="H2839" s="48" t="s">
        <v>95</v>
      </c>
      <c r="I2839" s="48" t="s">
        <v>279</v>
      </c>
      <c r="J2839" s="51"/>
      <c r="K2839" s="51"/>
      <c r="L2839" s="48" t="s">
        <v>80</v>
      </c>
      <c r="M2839" s="48" t="s">
        <v>81</v>
      </c>
      <c r="N2839" s="48" t="s">
        <v>249</v>
      </c>
      <c r="O2839" s="48" t="s">
        <v>250</v>
      </c>
      <c r="P2839" s="48" t="s">
        <v>251</v>
      </c>
      <c r="Q2839" s="48" t="s">
        <v>252</v>
      </c>
      <c r="R2839" s="48" t="s">
        <v>280</v>
      </c>
      <c r="S2839" s="48" t="s">
        <v>281</v>
      </c>
      <c r="T2839" s="48" t="s">
        <v>282</v>
      </c>
      <c r="U2839" s="48" t="s">
        <v>281</v>
      </c>
      <c r="V2839" s="52"/>
    </row>
    <row r="2840" spans="1:22" ht="15" thickBot="1">
      <c r="A2840" s="48" t="s">
        <v>3746</v>
      </c>
      <c r="B2840" s="48" t="s">
        <v>20</v>
      </c>
      <c r="C2840" s="48" t="s">
        <v>74</v>
      </c>
      <c r="D2840" s="49" t="s">
        <v>75</v>
      </c>
      <c r="E2840" s="50">
        <v>0</v>
      </c>
      <c r="F2840" s="48" t="s">
        <v>76</v>
      </c>
      <c r="G2840" s="48" t="s">
        <v>284</v>
      </c>
      <c r="H2840" s="48" t="s">
        <v>301</v>
      </c>
      <c r="I2840" s="48" t="s">
        <v>302</v>
      </c>
      <c r="J2840" s="51"/>
      <c r="K2840" s="51"/>
      <c r="L2840" s="48" t="s">
        <v>80</v>
      </c>
      <c r="M2840" s="48" t="s">
        <v>81</v>
      </c>
      <c r="N2840" s="48" t="s">
        <v>249</v>
      </c>
      <c r="O2840" s="48" t="s">
        <v>250</v>
      </c>
      <c r="P2840" s="48" t="s">
        <v>285</v>
      </c>
      <c r="Q2840" s="48" t="s">
        <v>286</v>
      </c>
      <c r="R2840" s="48" t="s">
        <v>287</v>
      </c>
      <c r="S2840" s="48" t="s">
        <v>288</v>
      </c>
      <c r="T2840" s="48" t="s">
        <v>289</v>
      </c>
      <c r="U2840" s="48" t="s">
        <v>290</v>
      </c>
      <c r="V2840" s="52"/>
    </row>
    <row r="2841" spans="1:22" ht="15" thickBot="1">
      <c r="A2841" s="48" t="s">
        <v>3747</v>
      </c>
      <c r="B2841" s="48" t="s">
        <v>20</v>
      </c>
      <c r="C2841" s="48" t="s">
        <v>74</v>
      </c>
      <c r="D2841" s="49" t="s">
        <v>75</v>
      </c>
      <c r="E2841" s="50">
        <v>0</v>
      </c>
      <c r="F2841" s="48" t="s">
        <v>76</v>
      </c>
      <c r="G2841" s="48" t="s">
        <v>284</v>
      </c>
      <c r="H2841" s="48" t="s">
        <v>382</v>
      </c>
      <c r="I2841" s="48" t="s">
        <v>302</v>
      </c>
      <c r="J2841" s="51"/>
      <c r="K2841" s="51"/>
      <c r="L2841" s="48" t="s">
        <v>80</v>
      </c>
      <c r="M2841" s="48" t="s">
        <v>81</v>
      </c>
      <c r="N2841" s="48" t="s">
        <v>249</v>
      </c>
      <c r="O2841" s="48" t="s">
        <v>250</v>
      </c>
      <c r="P2841" s="48" t="s">
        <v>285</v>
      </c>
      <c r="Q2841" s="48" t="s">
        <v>286</v>
      </c>
      <c r="R2841" s="48" t="s">
        <v>287</v>
      </c>
      <c r="S2841" s="48" t="s">
        <v>288</v>
      </c>
      <c r="T2841" s="48" t="s">
        <v>289</v>
      </c>
      <c r="U2841" s="48" t="s">
        <v>290</v>
      </c>
      <c r="V2841" s="52"/>
    </row>
    <row r="2842" spans="1:22" ht="15" thickBot="1">
      <c r="A2842" s="48" t="s">
        <v>3748</v>
      </c>
      <c r="B2842" s="48" t="s">
        <v>20</v>
      </c>
      <c r="C2842" s="48" t="s">
        <v>74</v>
      </c>
      <c r="D2842" s="49" t="s">
        <v>75</v>
      </c>
      <c r="E2842" s="50">
        <v>0</v>
      </c>
      <c r="F2842" s="48" t="s">
        <v>76</v>
      </c>
      <c r="G2842" s="48" t="s">
        <v>284</v>
      </c>
      <c r="H2842" s="48" t="s">
        <v>125</v>
      </c>
      <c r="I2842" s="48" t="s">
        <v>130</v>
      </c>
      <c r="J2842" s="51"/>
      <c r="K2842" s="51"/>
      <c r="L2842" s="48" t="s">
        <v>80</v>
      </c>
      <c r="M2842" s="48" t="s">
        <v>81</v>
      </c>
      <c r="N2842" s="48" t="s">
        <v>249</v>
      </c>
      <c r="O2842" s="48" t="s">
        <v>250</v>
      </c>
      <c r="P2842" s="48" t="s">
        <v>285</v>
      </c>
      <c r="Q2842" s="48" t="s">
        <v>286</v>
      </c>
      <c r="R2842" s="48" t="s">
        <v>287</v>
      </c>
      <c r="S2842" s="48" t="s">
        <v>288</v>
      </c>
      <c r="T2842" s="48" t="s">
        <v>289</v>
      </c>
      <c r="U2842" s="48" t="s">
        <v>290</v>
      </c>
      <c r="V2842" s="52"/>
    </row>
    <row r="2843" spans="1:22" ht="15" thickBot="1">
      <c r="A2843" s="48" t="s">
        <v>3749</v>
      </c>
      <c r="B2843" s="48" t="s">
        <v>20</v>
      </c>
      <c r="C2843" s="48" t="s">
        <v>74</v>
      </c>
      <c r="D2843" s="49" t="s">
        <v>75</v>
      </c>
      <c r="E2843" s="50">
        <v>0</v>
      </c>
      <c r="F2843" s="48" t="s">
        <v>76</v>
      </c>
      <c r="G2843" s="48" t="s">
        <v>284</v>
      </c>
      <c r="H2843" s="48" t="s">
        <v>125</v>
      </c>
      <c r="I2843" s="48" t="s">
        <v>130</v>
      </c>
      <c r="J2843" s="51"/>
      <c r="K2843" s="51"/>
      <c r="L2843" s="48" t="s">
        <v>80</v>
      </c>
      <c r="M2843" s="48" t="s">
        <v>81</v>
      </c>
      <c r="N2843" s="48" t="s">
        <v>249</v>
      </c>
      <c r="O2843" s="48" t="s">
        <v>250</v>
      </c>
      <c r="P2843" s="48" t="s">
        <v>285</v>
      </c>
      <c r="Q2843" s="48" t="s">
        <v>286</v>
      </c>
      <c r="R2843" s="48" t="s">
        <v>287</v>
      </c>
      <c r="S2843" s="48" t="s">
        <v>288</v>
      </c>
      <c r="T2843" s="48" t="s">
        <v>289</v>
      </c>
      <c r="U2843" s="48" t="s">
        <v>290</v>
      </c>
      <c r="V2843" s="52"/>
    </row>
    <row r="2844" spans="1:22" ht="15" thickBot="1">
      <c r="A2844" s="48" t="s">
        <v>3750</v>
      </c>
      <c r="B2844" s="48" t="s">
        <v>20</v>
      </c>
      <c r="C2844" s="48" t="s">
        <v>74</v>
      </c>
      <c r="D2844" s="49" t="s">
        <v>75</v>
      </c>
      <c r="E2844" s="50">
        <v>0</v>
      </c>
      <c r="F2844" s="48" t="s">
        <v>76</v>
      </c>
      <c r="G2844" s="48" t="s">
        <v>284</v>
      </c>
      <c r="H2844" s="48" t="s">
        <v>125</v>
      </c>
      <c r="I2844" s="48" t="s">
        <v>130</v>
      </c>
      <c r="J2844" s="51"/>
      <c r="K2844" s="51"/>
      <c r="L2844" s="48" t="s">
        <v>80</v>
      </c>
      <c r="M2844" s="48" t="s">
        <v>81</v>
      </c>
      <c r="N2844" s="48" t="s">
        <v>249</v>
      </c>
      <c r="O2844" s="48" t="s">
        <v>250</v>
      </c>
      <c r="P2844" s="48" t="s">
        <v>285</v>
      </c>
      <c r="Q2844" s="48" t="s">
        <v>286</v>
      </c>
      <c r="R2844" s="48" t="s">
        <v>287</v>
      </c>
      <c r="S2844" s="48" t="s">
        <v>288</v>
      </c>
      <c r="T2844" s="48" t="s">
        <v>289</v>
      </c>
      <c r="U2844" s="48" t="s">
        <v>290</v>
      </c>
      <c r="V2844" s="52"/>
    </row>
    <row r="2845" spans="1:22" ht="15" thickBot="1">
      <c r="A2845" s="48" t="s">
        <v>3751</v>
      </c>
      <c r="B2845" s="48" t="s">
        <v>20</v>
      </c>
      <c r="C2845" s="48" t="s">
        <v>74</v>
      </c>
      <c r="D2845" s="49" t="s">
        <v>75</v>
      </c>
      <c r="E2845" s="50">
        <v>0</v>
      </c>
      <c r="F2845" s="48" t="s">
        <v>76</v>
      </c>
      <c r="G2845" s="48" t="s">
        <v>284</v>
      </c>
      <c r="H2845" s="48" t="s">
        <v>125</v>
      </c>
      <c r="I2845" s="48" t="s">
        <v>130</v>
      </c>
      <c r="J2845" s="51"/>
      <c r="K2845" s="51"/>
      <c r="L2845" s="48" t="s">
        <v>80</v>
      </c>
      <c r="M2845" s="48" t="s">
        <v>81</v>
      </c>
      <c r="N2845" s="48" t="s">
        <v>249</v>
      </c>
      <c r="O2845" s="48" t="s">
        <v>250</v>
      </c>
      <c r="P2845" s="48" t="s">
        <v>285</v>
      </c>
      <c r="Q2845" s="48" t="s">
        <v>286</v>
      </c>
      <c r="R2845" s="48" t="s">
        <v>287</v>
      </c>
      <c r="S2845" s="48" t="s">
        <v>288</v>
      </c>
      <c r="T2845" s="48" t="s">
        <v>289</v>
      </c>
      <c r="U2845" s="48" t="s">
        <v>290</v>
      </c>
      <c r="V2845" s="52"/>
    </row>
    <row r="2846" spans="1:22" ht="15" thickBot="1">
      <c r="A2846" s="48" t="s">
        <v>3752</v>
      </c>
      <c r="B2846" s="48" t="s">
        <v>20</v>
      </c>
      <c r="C2846" s="48" t="s">
        <v>74</v>
      </c>
      <c r="D2846" s="49" t="s">
        <v>75</v>
      </c>
      <c r="E2846" s="50">
        <v>0</v>
      </c>
      <c r="F2846" s="48" t="s">
        <v>76</v>
      </c>
      <c r="G2846" s="48" t="s">
        <v>284</v>
      </c>
      <c r="H2846" s="48" t="s">
        <v>125</v>
      </c>
      <c r="I2846" s="48" t="s">
        <v>130</v>
      </c>
      <c r="J2846" s="51"/>
      <c r="K2846" s="51"/>
      <c r="L2846" s="48" t="s">
        <v>80</v>
      </c>
      <c r="M2846" s="48" t="s">
        <v>81</v>
      </c>
      <c r="N2846" s="48" t="s">
        <v>249</v>
      </c>
      <c r="O2846" s="48" t="s">
        <v>250</v>
      </c>
      <c r="P2846" s="48" t="s">
        <v>285</v>
      </c>
      <c r="Q2846" s="48" t="s">
        <v>286</v>
      </c>
      <c r="R2846" s="48" t="s">
        <v>287</v>
      </c>
      <c r="S2846" s="48" t="s">
        <v>288</v>
      </c>
      <c r="T2846" s="48" t="s">
        <v>289</v>
      </c>
      <c r="U2846" s="48" t="s">
        <v>290</v>
      </c>
      <c r="V2846" s="52"/>
    </row>
    <row r="2847" spans="1:22" ht="15" thickBot="1">
      <c r="A2847" s="48" t="s">
        <v>3753</v>
      </c>
      <c r="B2847" s="48" t="s">
        <v>20</v>
      </c>
      <c r="C2847" s="48" t="s">
        <v>74</v>
      </c>
      <c r="D2847" s="49" t="s">
        <v>75</v>
      </c>
      <c r="E2847" s="50">
        <v>0</v>
      </c>
      <c r="F2847" s="48" t="s">
        <v>76</v>
      </c>
      <c r="G2847" s="48" t="s">
        <v>284</v>
      </c>
      <c r="H2847" s="48" t="s">
        <v>125</v>
      </c>
      <c r="I2847" s="48" t="s">
        <v>130</v>
      </c>
      <c r="J2847" s="51"/>
      <c r="K2847" s="51"/>
      <c r="L2847" s="48" t="s">
        <v>80</v>
      </c>
      <c r="M2847" s="48" t="s">
        <v>81</v>
      </c>
      <c r="N2847" s="48" t="s">
        <v>249</v>
      </c>
      <c r="O2847" s="48" t="s">
        <v>250</v>
      </c>
      <c r="P2847" s="48" t="s">
        <v>285</v>
      </c>
      <c r="Q2847" s="48" t="s">
        <v>286</v>
      </c>
      <c r="R2847" s="48" t="s">
        <v>287</v>
      </c>
      <c r="S2847" s="48" t="s">
        <v>288</v>
      </c>
      <c r="T2847" s="48" t="s">
        <v>289</v>
      </c>
      <c r="U2847" s="48" t="s">
        <v>290</v>
      </c>
      <c r="V2847" s="52"/>
    </row>
    <row r="2848" spans="1:22" ht="15" thickBot="1">
      <c r="A2848" s="48" t="s">
        <v>3754</v>
      </c>
      <c r="B2848" s="48" t="s">
        <v>20</v>
      </c>
      <c r="C2848" s="48" t="s">
        <v>74</v>
      </c>
      <c r="D2848" s="49" t="s">
        <v>75</v>
      </c>
      <c r="E2848" s="50">
        <v>0</v>
      </c>
      <c r="F2848" s="48" t="s">
        <v>76</v>
      </c>
      <c r="G2848" s="48" t="s">
        <v>284</v>
      </c>
      <c r="H2848" s="48" t="s">
        <v>125</v>
      </c>
      <c r="I2848" s="48" t="s">
        <v>130</v>
      </c>
      <c r="J2848" s="51"/>
      <c r="K2848" s="51"/>
      <c r="L2848" s="48" t="s">
        <v>80</v>
      </c>
      <c r="M2848" s="48" t="s">
        <v>81</v>
      </c>
      <c r="N2848" s="48" t="s">
        <v>249</v>
      </c>
      <c r="O2848" s="48" t="s">
        <v>250</v>
      </c>
      <c r="P2848" s="48" t="s">
        <v>285</v>
      </c>
      <c r="Q2848" s="48" t="s">
        <v>286</v>
      </c>
      <c r="R2848" s="48" t="s">
        <v>287</v>
      </c>
      <c r="S2848" s="48" t="s">
        <v>288</v>
      </c>
      <c r="T2848" s="48" t="s">
        <v>289</v>
      </c>
      <c r="U2848" s="48" t="s">
        <v>290</v>
      </c>
      <c r="V2848" s="52"/>
    </row>
    <row r="2849" spans="1:22" ht="15" thickBot="1">
      <c r="A2849" s="48" t="s">
        <v>3755</v>
      </c>
      <c r="B2849" s="48" t="s">
        <v>20</v>
      </c>
      <c r="C2849" s="48" t="s">
        <v>74</v>
      </c>
      <c r="D2849" s="49" t="s">
        <v>75</v>
      </c>
      <c r="E2849" s="50">
        <v>0</v>
      </c>
      <c r="F2849" s="48" t="s">
        <v>76</v>
      </c>
      <c r="G2849" s="48" t="s">
        <v>284</v>
      </c>
      <c r="H2849" s="48" t="s">
        <v>125</v>
      </c>
      <c r="I2849" s="48" t="s">
        <v>130</v>
      </c>
      <c r="J2849" s="51"/>
      <c r="K2849" s="51"/>
      <c r="L2849" s="48" t="s">
        <v>80</v>
      </c>
      <c r="M2849" s="48" t="s">
        <v>81</v>
      </c>
      <c r="N2849" s="48" t="s">
        <v>249</v>
      </c>
      <c r="O2849" s="48" t="s">
        <v>250</v>
      </c>
      <c r="P2849" s="48" t="s">
        <v>285</v>
      </c>
      <c r="Q2849" s="48" t="s">
        <v>286</v>
      </c>
      <c r="R2849" s="48" t="s">
        <v>287</v>
      </c>
      <c r="S2849" s="48" t="s">
        <v>288</v>
      </c>
      <c r="T2849" s="48" t="s">
        <v>289</v>
      </c>
      <c r="U2849" s="48" t="s">
        <v>290</v>
      </c>
      <c r="V2849" s="52"/>
    </row>
    <row r="2850" spans="1:22" ht="15" thickBot="1">
      <c r="A2850" s="48" t="s">
        <v>3756</v>
      </c>
      <c r="B2850" s="48" t="s">
        <v>20</v>
      </c>
      <c r="C2850" s="48" t="s">
        <v>74</v>
      </c>
      <c r="D2850" s="49" t="s">
        <v>75</v>
      </c>
      <c r="E2850" s="50">
        <v>0</v>
      </c>
      <c r="F2850" s="48" t="s">
        <v>76</v>
      </c>
      <c r="G2850" s="48" t="s">
        <v>284</v>
      </c>
      <c r="H2850" s="48" t="s">
        <v>125</v>
      </c>
      <c r="I2850" s="48" t="s">
        <v>130</v>
      </c>
      <c r="J2850" s="51"/>
      <c r="K2850" s="51"/>
      <c r="L2850" s="48" t="s">
        <v>80</v>
      </c>
      <c r="M2850" s="48" t="s">
        <v>81</v>
      </c>
      <c r="N2850" s="48" t="s">
        <v>249</v>
      </c>
      <c r="O2850" s="48" t="s">
        <v>250</v>
      </c>
      <c r="P2850" s="48" t="s">
        <v>285</v>
      </c>
      <c r="Q2850" s="48" t="s">
        <v>286</v>
      </c>
      <c r="R2850" s="48" t="s">
        <v>287</v>
      </c>
      <c r="S2850" s="48" t="s">
        <v>288</v>
      </c>
      <c r="T2850" s="48" t="s">
        <v>289</v>
      </c>
      <c r="U2850" s="48" t="s">
        <v>290</v>
      </c>
      <c r="V2850" s="52"/>
    </row>
    <row r="2851" spans="1:22" ht="15" thickBot="1">
      <c r="A2851" s="48" t="s">
        <v>3757</v>
      </c>
      <c r="B2851" s="48" t="s">
        <v>20</v>
      </c>
      <c r="C2851" s="48" t="s">
        <v>74</v>
      </c>
      <c r="D2851" s="49" t="s">
        <v>75</v>
      </c>
      <c r="E2851" s="50">
        <v>0</v>
      </c>
      <c r="F2851" s="48" t="s">
        <v>76</v>
      </c>
      <c r="G2851" s="48" t="s">
        <v>284</v>
      </c>
      <c r="H2851" s="48" t="s">
        <v>125</v>
      </c>
      <c r="I2851" s="48" t="s">
        <v>130</v>
      </c>
      <c r="J2851" s="51"/>
      <c r="K2851" s="51"/>
      <c r="L2851" s="48" t="s">
        <v>80</v>
      </c>
      <c r="M2851" s="48" t="s">
        <v>81</v>
      </c>
      <c r="N2851" s="48" t="s">
        <v>249</v>
      </c>
      <c r="O2851" s="48" t="s">
        <v>250</v>
      </c>
      <c r="P2851" s="48" t="s">
        <v>285</v>
      </c>
      <c r="Q2851" s="48" t="s">
        <v>286</v>
      </c>
      <c r="R2851" s="48" t="s">
        <v>287</v>
      </c>
      <c r="S2851" s="48" t="s">
        <v>288</v>
      </c>
      <c r="T2851" s="48" t="s">
        <v>289</v>
      </c>
      <c r="U2851" s="48" t="s">
        <v>290</v>
      </c>
      <c r="V2851" s="52"/>
    </row>
    <row r="2852" spans="1:22" ht="15" thickBot="1">
      <c r="A2852" s="48" t="s">
        <v>3758</v>
      </c>
      <c r="B2852" s="48" t="s">
        <v>20</v>
      </c>
      <c r="C2852" s="48" t="s">
        <v>74</v>
      </c>
      <c r="D2852" s="49" t="s">
        <v>75</v>
      </c>
      <c r="E2852" s="50">
        <v>0</v>
      </c>
      <c r="F2852" s="48" t="s">
        <v>76</v>
      </c>
      <c r="G2852" s="48" t="s">
        <v>284</v>
      </c>
      <c r="H2852" s="48" t="s">
        <v>125</v>
      </c>
      <c r="I2852" s="48" t="s">
        <v>130</v>
      </c>
      <c r="J2852" s="51"/>
      <c r="K2852" s="51"/>
      <c r="L2852" s="48" t="s">
        <v>80</v>
      </c>
      <c r="M2852" s="48" t="s">
        <v>81</v>
      </c>
      <c r="N2852" s="48" t="s">
        <v>249</v>
      </c>
      <c r="O2852" s="48" t="s">
        <v>250</v>
      </c>
      <c r="P2852" s="48" t="s">
        <v>285</v>
      </c>
      <c r="Q2852" s="48" t="s">
        <v>286</v>
      </c>
      <c r="R2852" s="48" t="s">
        <v>287</v>
      </c>
      <c r="S2852" s="48" t="s">
        <v>288</v>
      </c>
      <c r="T2852" s="48" t="s">
        <v>289</v>
      </c>
      <c r="U2852" s="48" t="s">
        <v>290</v>
      </c>
      <c r="V2852" s="52"/>
    </row>
    <row r="2853" spans="1:22" ht="15" thickBot="1">
      <c r="A2853" s="48" t="s">
        <v>3759</v>
      </c>
      <c r="B2853" s="48" t="s">
        <v>20</v>
      </c>
      <c r="C2853" s="48" t="s">
        <v>74</v>
      </c>
      <c r="D2853" s="49" t="s">
        <v>75</v>
      </c>
      <c r="E2853" s="50">
        <v>0</v>
      </c>
      <c r="F2853" s="48" t="s">
        <v>76</v>
      </c>
      <c r="G2853" s="48" t="s">
        <v>284</v>
      </c>
      <c r="H2853" s="48" t="s">
        <v>125</v>
      </c>
      <c r="I2853" s="48" t="s">
        <v>130</v>
      </c>
      <c r="J2853" s="51"/>
      <c r="K2853" s="51"/>
      <c r="L2853" s="48" t="s">
        <v>80</v>
      </c>
      <c r="M2853" s="48" t="s">
        <v>81</v>
      </c>
      <c r="N2853" s="48" t="s">
        <v>249</v>
      </c>
      <c r="O2853" s="48" t="s">
        <v>250</v>
      </c>
      <c r="P2853" s="48" t="s">
        <v>285</v>
      </c>
      <c r="Q2853" s="48" t="s">
        <v>286</v>
      </c>
      <c r="R2853" s="48" t="s">
        <v>287</v>
      </c>
      <c r="S2853" s="48" t="s">
        <v>288</v>
      </c>
      <c r="T2853" s="48" t="s">
        <v>289</v>
      </c>
      <c r="U2853" s="48" t="s">
        <v>290</v>
      </c>
      <c r="V2853" s="52"/>
    </row>
    <row r="2854" spans="1:22" ht="15" thickBot="1">
      <c r="A2854" s="48" t="s">
        <v>3760</v>
      </c>
      <c r="B2854" s="48" t="s">
        <v>20</v>
      </c>
      <c r="C2854" s="48" t="s">
        <v>74</v>
      </c>
      <c r="D2854" s="49" t="s">
        <v>75</v>
      </c>
      <c r="E2854" s="50">
        <v>0</v>
      </c>
      <c r="F2854" s="48" t="s">
        <v>76</v>
      </c>
      <c r="G2854" s="48" t="s">
        <v>284</v>
      </c>
      <c r="H2854" s="48" t="s">
        <v>78</v>
      </c>
      <c r="I2854" s="48" t="s">
        <v>130</v>
      </c>
      <c r="J2854" s="51"/>
      <c r="K2854" s="51"/>
      <c r="L2854" s="48" t="s">
        <v>80</v>
      </c>
      <c r="M2854" s="48" t="s">
        <v>81</v>
      </c>
      <c r="N2854" s="48" t="s">
        <v>249</v>
      </c>
      <c r="O2854" s="48" t="s">
        <v>250</v>
      </c>
      <c r="P2854" s="48" t="s">
        <v>285</v>
      </c>
      <c r="Q2854" s="48" t="s">
        <v>286</v>
      </c>
      <c r="R2854" s="48" t="s">
        <v>287</v>
      </c>
      <c r="S2854" s="48" t="s">
        <v>288</v>
      </c>
      <c r="T2854" s="48" t="s">
        <v>289</v>
      </c>
      <c r="U2854" s="48" t="s">
        <v>290</v>
      </c>
      <c r="V2854" s="52"/>
    </row>
    <row r="2855" spans="1:22" ht="15" thickBot="1">
      <c r="A2855" s="48" t="s">
        <v>3761</v>
      </c>
      <c r="B2855" s="48" t="s">
        <v>20</v>
      </c>
      <c r="C2855" s="48" t="s">
        <v>74</v>
      </c>
      <c r="D2855" s="49" t="s">
        <v>75</v>
      </c>
      <c r="E2855" s="50">
        <v>0</v>
      </c>
      <c r="F2855" s="48" t="s">
        <v>76</v>
      </c>
      <c r="G2855" s="48" t="s">
        <v>284</v>
      </c>
      <c r="H2855" s="48" t="s">
        <v>301</v>
      </c>
      <c r="I2855" s="48" t="s">
        <v>302</v>
      </c>
      <c r="J2855" s="51"/>
      <c r="K2855" s="51"/>
      <c r="L2855" s="48" t="s">
        <v>80</v>
      </c>
      <c r="M2855" s="48" t="s">
        <v>81</v>
      </c>
      <c r="N2855" s="48" t="s">
        <v>249</v>
      </c>
      <c r="O2855" s="48" t="s">
        <v>250</v>
      </c>
      <c r="P2855" s="48" t="s">
        <v>285</v>
      </c>
      <c r="Q2855" s="48" t="s">
        <v>286</v>
      </c>
      <c r="R2855" s="48" t="s">
        <v>287</v>
      </c>
      <c r="S2855" s="48" t="s">
        <v>288</v>
      </c>
      <c r="T2855" s="48" t="s">
        <v>289</v>
      </c>
      <c r="U2855" s="48" t="s">
        <v>290</v>
      </c>
      <c r="V2855" s="52"/>
    </row>
    <row r="2856" spans="1:22" ht="15" thickBot="1">
      <c r="A2856" s="48" t="s">
        <v>3762</v>
      </c>
      <c r="B2856" s="48" t="s">
        <v>20</v>
      </c>
      <c r="C2856" s="48" t="s">
        <v>74</v>
      </c>
      <c r="D2856" s="49" t="s">
        <v>75</v>
      </c>
      <c r="E2856" s="50">
        <v>0</v>
      </c>
      <c r="F2856" s="48" t="s">
        <v>76</v>
      </c>
      <c r="G2856" s="48" t="s">
        <v>284</v>
      </c>
      <c r="H2856" s="48" t="s">
        <v>301</v>
      </c>
      <c r="I2856" s="48" t="s">
        <v>302</v>
      </c>
      <c r="J2856" s="51"/>
      <c r="K2856" s="51"/>
      <c r="L2856" s="48" t="s">
        <v>80</v>
      </c>
      <c r="M2856" s="48" t="s">
        <v>81</v>
      </c>
      <c r="N2856" s="48" t="s">
        <v>249</v>
      </c>
      <c r="O2856" s="48" t="s">
        <v>250</v>
      </c>
      <c r="P2856" s="48" t="s">
        <v>285</v>
      </c>
      <c r="Q2856" s="48" t="s">
        <v>286</v>
      </c>
      <c r="R2856" s="48" t="s">
        <v>287</v>
      </c>
      <c r="S2856" s="48" t="s">
        <v>288</v>
      </c>
      <c r="T2856" s="48" t="s">
        <v>289</v>
      </c>
      <c r="U2856" s="48" t="s">
        <v>290</v>
      </c>
      <c r="V2856" s="52"/>
    </row>
    <row r="2857" spans="1:22" ht="15" thickBot="1">
      <c r="A2857" s="48" t="s">
        <v>2125</v>
      </c>
      <c r="B2857" s="48" t="s">
        <v>20</v>
      </c>
      <c r="C2857" s="48" t="s">
        <v>74</v>
      </c>
      <c r="D2857" s="49" t="s">
        <v>75</v>
      </c>
      <c r="E2857" s="53">
        <v>188056.56</v>
      </c>
      <c r="F2857" s="48" t="s">
        <v>76</v>
      </c>
      <c r="G2857" s="48" t="s">
        <v>284</v>
      </c>
      <c r="H2857" s="48" t="s">
        <v>78</v>
      </c>
      <c r="I2857" s="48" t="s">
        <v>130</v>
      </c>
      <c r="J2857" s="51"/>
      <c r="K2857" s="51"/>
      <c r="L2857" s="48" t="s">
        <v>80</v>
      </c>
      <c r="M2857" s="48" t="s">
        <v>81</v>
      </c>
      <c r="N2857" s="48" t="s">
        <v>249</v>
      </c>
      <c r="O2857" s="48" t="s">
        <v>250</v>
      </c>
      <c r="P2857" s="48" t="s">
        <v>285</v>
      </c>
      <c r="Q2857" s="48" t="s">
        <v>286</v>
      </c>
      <c r="R2857" s="48" t="s">
        <v>287</v>
      </c>
      <c r="S2857" s="48" t="s">
        <v>288</v>
      </c>
      <c r="T2857" s="48" t="s">
        <v>289</v>
      </c>
      <c r="U2857" s="48" t="s">
        <v>290</v>
      </c>
      <c r="V2857" s="52"/>
    </row>
    <row r="2858" spans="1:22" ht="15" thickBot="1">
      <c r="A2858" s="48" t="s">
        <v>3763</v>
      </c>
      <c r="B2858" s="48" t="s">
        <v>20</v>
      </c>
      <c r="C2858" s="48" t="s">
        <v>74</v>
      </c>
      <c r="D2858" s="49" t="s">
        <v>75</v>
      </c>
      <c r="E2858" s="50">
        <v>0</v>
      </c>
      <c r="F2858" s="48" t="s">
        <v>76</v>
      </c>
      <c r="G2858" s="48" t="s">
        <v>284</v>
      </c>
      <c r="H2858" s="48" t="s">
        <v>125</v>
      </c>
      <c r="I2858" s="48" t="s">
        <v>130</v>
      </c>
      <c r="J2858" s="51"/>
      <c r="K2858" s="51"/>
      <c r="L2858" s="48" t="s">
        <v>80</v>
      </c>
      <c r="M2858" s="48" t="s">
        <v>81</v>
      </c>
      <c r="N2858" s="48" t="s">
        <v>249</v>
      </c>
      <c r="O2858" s="48" t="s">
        <v>250</v>
      </c>
      <c r="P2858" s="48" t="s">
        <v>285</v>
      </c>
      <c r="Q2858" s="48" t="s">
        <v>286</v>
      </c>
      <c r="R2858" s="48" t="s">
        <v>287</v>
      </c>
      <c r="S2858" s="48" t="s">
        <v>288</v>
      </c>
      <c r="T2858" s="48" t="s">
        <v>289</v>
      </c>
      <c r="U2858" s="48" t="s">
        <v>290</v>
      </c>
      <c r="V2858" s="52"/>
    </row>
    <row r="2859" spans="1:22" ht="15" thickBot="1">
      <c r="A2859" s="48" t="s">
        <v>3764</v>
      </c>
      <c r="B2859" s="48" t="s">
        <v>20</v>
      </c>
      <c r="C2859" s="48" t="s">
        <v>74</v>
      </c>
      <c r="D2859" s="49" t="s">
        <v>75</v>
      </c>
      <c r="E2859" s="50">
        <v>0</v>
      </c>
      <c r="F2859" s="48" t="s">
        <v>76</v>
      </c>
      <c r="G2859" s="48" t="s">
        <v>284</v>
      </c>
      <c r="H2859" s="48" t="s">
        <v>125</v>
      </c>
      <c r="I2859" s="48" t="s">
        <v>130</v>
      </c>
      <c r="J2859" s="51"/>
      <c r="K2859" s="51"/>
      <c r="L2859" s="48" t="s">
        <v>80</v>
      </c>
      <c r="M2859" s="48" t="s">
        <v>81</v>
      </c>
      <c r="N2859" s="48" t="s">
        <v>249</v>
      </c>
      <c r="O2859" s="48" t="s">
        <v>250</v>
      </c>
      <c r="P2859" s="48" t="s">
        <v>285</v>
      </c>
      <c r="Q2859" s="48" t="s">
        <v>286</v>
      </c>
      <c r="R2859" s="48" t="s">
        <v>287</v>
      </c>
      <c r="S2859" s="48" t="s">
        <v>288</v>
      </c>
      <c r="T2859" s="48" t="s">
        <v>289</v>
      </c>
      <c r="U2859" s="48" t="s">
        <v>290</v>
      </c>
      <c r="V2859" s="52"/>
    </row>
    <row r="2860" spans="1:22" ht="15" thickBot="1">
      <c r="A2860" s="48" t="s">
        <v>3765</v>
      </c>
      <c r="B2860" s="48" t="s">
        <v>20</v>
      </c>
      <c r="C2860" s="48" t="s">
        <v>74</v>
      </c>
      <c r="D2860" s="49" t="s">
        <v>75</v>
      </c>
      <c r="E2860" s="50">
        <v>0</v>
      </c>
      <c r="F2860" s="48" t="s">
        <v>76</v>
      </c>
      <c r="G2860" s="48" t="s">
        <v>284</v>
      </c>
      <c r="H2860" s="48" t="s">
        <v>150</v>
      </c>
      <c r="I2860" s="48" t="s">
        <v>302</v>
      </c>
      <c r="J2860" s="51"/>
      <c r="K2860" s="51"/>
      <c r="L2860" s="48" t="s">
        <v>80</v>
      </c>
      <c r="M2860" s="48" t="s">
        <v>81</v>
      </c>
      <c r="N2860" s="48" t="s">
        <v>249</v>
      </c>
      <c r="O2860" s="48" t="s">
        <v>250</v>
      </c>
      <c r="P2860" s="48" t="s">
        <v>285</v>
      </c>
      <c r="Q2860" s="48" t="s">
        <v>286</v>
      </c>
      <c r="R2860" s="48" t="s">
        <v>287</v>
      </c>
      <c r="S2860" s="48" t="s">
        <v>288</v>
      </c>
      <c r="T2860" s="48" t="s">
        <v>289</v>
      </c>
      <c r="U2860" s="48" t="s">
        <v>290</v>
      </c>
      <c r="V2860" s="52"/>
    </row>
    <row r="2861" spans="1:22" ht="15" thickBot="1">
      <c r="A2861" s="48" t="s">
        <v>3766</v>
      </c>
      <c r="B2861" s="48" t="s">
        <v>20</v>
      </c>
      <c r="C2861" s="48" t="s">
        <v>74</v>
      </c>
      <c r="D2861" s="49" t="s">
        <v>75</v>
      </c>
      <c r="E2861" s="50">
        <v>0</v>
      </c>
      <c r="F2861" s="48" t="s">
        <v>76</v>
      </c>
      <c r="G2861" s="48" t="s">
        <v>284</v>
      </c>
      <c r="H2861" s="48" t="s">
        <v>125</v>
      </c>
      <c r="I2861" s="48" t="s">
        <v>130</v>
      </c>
      <c r="J2861" s="51"/>
      <c r="K2861" s="51"/>
      <c r="L2861" s="48" t="s">
        <v>80</v>
      </c>
      <c r="M2861" s="48" t="s">
        <v>81</v>
      </c>
      <c r="N2861" s="48" t="s">
        <v>249</v>
      </c>
      <c r="O2861" s="48" t="s">
        <v>250</v>
      </c>
      <c r="P2861" s="48" t="s">
        <v>285</v>
      </c>
      <c r="Q2861" s="48" t="s">
        <v>286</v>
      </c>
      <c r="R2861" s="48" t="s">
        <v>287</v>
      </c>
      <c r="S2861" s="48" t="s">
        <v>288</v>
      </c>
      <c r="T2861" s="48" t="s">
        <v>289</v>
      </c>
      <c r="U2861" s="48" t="s">
        <v>290</v>
      </c>
      <c r="V2861" s="52"/>
    </row>
    <row r="2862" spans="1:22" ht="15" thickBot="1">
      <c r="A2862" s="48" t="s">
        <v>3767</v>
      </c>
      <c r="B2862" s="48" t="s">
        <v>20</v>
      </c>
      <c r="C2862" s="48" t="s">
        <v>74</v>
      </c>
      <c r="D2862" s="49" t="s">
        <v>75</v>
      </c>
      <c r="E2862" s="50">
        <v>0</v>
      </c>
      <c r="F2862" s="48" t="s">
        <v>76</v>
      </c>
      <c r="G2862" s="48" t="s">
        <v>284</v>
      </c>
      <c r="H2862" s="48" t="s">
        <v>125</v>
      </c>
      <c r="I2862" s="48" t="s">
        <v>130</v>
      </c>
      <c r="J2862" s="51"/>
      <c r="K2862" s="51"/>
      <c r="L2862" s="48" t="s">
        <v>80</v>
      </c>
      <c r="M2862" s="48" t="s">
        <v>81</v>
      </c>
      <c r="N2862" s="48" t="s">
        <v>249</v>
      </c>
      <c r="O2862" s="48" t="s">
        <v>250</v>
      </c>
      <c r="P2862" s="48" t="s">
        <v>285</v>
      </c>
      <c r="Q2862" s="48" t="s">
        <v>286</v>
      </c>
      <c r="R2862" s="48" t="s">
        <v>287</v>
      </c>
      <c r="S2862" s="48" t="s">
        <v>288</v>
      </c>
      <c r="T2862" s="48" t="s">
        <v>289</v>
      </c>
      <c r="U2862" s="48" t="s">
        <v>290</v>
      </c>
      <c r="V2862" s="52"/>
    </row>
    <row r="2863" spans="1:22" ht="15" thickBot="1">
      <c r="A2863" s="48" t="s">
        <v>3768</v>
      </c>
      <c r="B2863" s="48" t="s">
        <v>20</v>
      </c>
      <c r="C2863" s="48" t="s">
        <v>74</v>
      </c>
      <c r="D2863" s="49" t="s">
        <v>75</v>
      </c>
      <c r="E2863" s="50">
        <v>0</v>
      </c>
      <c r="F2863" s="48" t="s">
        <v>76</v>
      </c>
      <c r="G2863" s="48" t="s">
        <v>284</v>
      </c>
      <c r="H2863" s="48" t="s">
        <v>125</v>
      </c>
      <c r="I2863" s="48" t="s">
        <v>130</v>
      </c>
      <c r="J2863" s="51"/>
      <c r="K2863" s="51"/>
      <c r="L2863" s="48" t="s">
        <v>80</v>
      </c>
      <c r="M2863" s="48" t="s">
        <v>81</v>
      </c>
      <c r="N2863" s="48" t="s">
        <v>249</v>
      </c>
      <c r="O2863" s="48" t="s">
        <v>250</v>
      </c>
      <c r="P2863" s="48" t="s">
        <v>285</v>
      </c>
      <c r="Q2863" s="48" t="s">
        <v>286</v>
      </c>
      <c r="R2863" s="48" t="s">
        <v>287</v>
      </c>
      <c r="S2863" s="48" t="s">
        <v>288</v>
      </c>
      <c r="T2863" s="48" t="s">
        <v>289</v>
      </c>
      <c r="U2863" s="48" t="s">
        <v>290</v>
      </c>
      <c r="V2863" s="52"/>
    </row>
    <row r="2864" spans="1:22" ht="15" thickBot="1">
      <c r="A2864" s="48" t="s">
        <v>3769</v>
      </c>
      <c r="B2864" s="48" t="s">
        <v>20</v>
      </c>
      <c r="C2864" s="48" t="s">
        <v>74</v>
      </c>
      <c r="D2864" s="49" t="s">
        <v>75</v>
      </c>
      <c r="E2864" s="50">
        <v>0</v>
      </c>
      <c r="F2864" s="48" t="s">
        <v>76</v>
      </c>
      <c r="G2864" s="48" t="s">
        <v>284</v>
      </c>
      <c r="H2864" s="48" t="s">
        <v>125</v>
      </c>
      <c r="I2864" s="48" t="s">
        <v>130</v>
      </c>
      <c r="J2864" s="51"/>
      <c r="K2864" s="51"/>
      <c r="L2864" s="48" t="s">
        <v>80</v>
      </c>
      <c r="M2864" s="48" t="s">
        <v>81</v>
      </c>
      <c r="N2864" s="48" t="s">
        <v>249</v>
      </c>
      <c r="O2864" s="48" t="s">
        <v>250</v>
      </c>
      <c r="P2864" s="48" t="s">
        <v>285</v>
      </c>
      <c r="Q2864" s="48" t="s">
        <v>286</v>
      </c>
      <c r="R2864" s="48" t="s">
        <v>287</v>
      </c>
      <c r="S2864" s="48" t="s">
        <v>288</v>
      </c>
      <c r="T2864" s="48" t="s">
        <v>289</v>
      </c>
      <c r="U2864" s="48" t="s">
        <v>290</v>
      </c>
      <c r="V2864" s="52"/>
    </row>
    <row r="2865" spans="1:22" ht="15" thickBot="1">
      <c r="A2865" s="48" t="s">
        <v>3770</v>
      </c>
      <c r="B2865" s="48" t="s">
        <v>20</v>
      </c>
      <c r="C2865" s="48" t="s">
        <v>74</v>
      </c>
      <c r="D2865" s="49" t="s">
        <v>75</v>
      </c>
      <c r="E2865" s="50">
        <v>0</v>
      </c>
      <c r="F2865" s="48" t="s">
        <v>76</v>
      </c>
      <c r="G2865" s="48" t="s">
        <v>284</v>
      </c>
      <c r="H2865" s="48" t="s">
        <v>125</v>
      </c>
      <c r="I2865" s="48" t="s">
        <v>130</v>
      </c>
      <c r="J2865" s="51"/>
      <c r="K2865" s="51"/>
      <c r="L2865" s="48" t="s">
        <v>80</v>
      </c>
      <c r="M2865" s="48" t="s">
        <v>81</v>
      </c>
      <c r="N2865" s="48" t="s">
        <v>249</v>
      </c>
      <c r="O2865" s="48" t="s">
        <v>250</v>
      </c>
      <c r="P2865" s="48" t="s">
        <v>285</v>
      </c>
      <c r="Q2865" s="48" t="s">
        <v>286</v>
      </c>
      <c r="R2865" s="48" t="s">
        <v>287</v>
      </c>
      <c r="S2865" s="48" t="s">
        <v>288</v>
      </c>
      <c r="T2865" s="48" t="s">
        <v>289</v>
      </c>
      <c r="U2865" s="48" t="s">
        <v>290</v>
      </c>
      <c r="V2865" s="52"/>
    </row>
    <row r="2866" spans="1:22" ht="15" thickBot="1">
      <c r="A2866" s="48" t="s">
        <v>3771</v>
      </c>
      <c r="B2866" s="48" t="s">
        <v>20</v>
      </c>
      <c r="C2866" s="48" t="s">
        <v>74</v>
      </c>
      <c r="D2866" s="49" t="s">
        <v>75</v>
      </c>
      <c r="E2866" s="50">
        <v>0</v>
      </c>
      <c r="F2866" s="48" t="s">
        <v>76</v>
      </c>
      <c r="G2866" s="48" t="s">
        <v>284</v>
      </c>
      <c r="H2866" s="48" t="s">
        <v>125</v>
      </c>
      <c r="I2866" s="48" t="s">
        <v>130</v>
      </c>
      <c r="J2866" s="51"/>
      <c r="K2866" s="51"/>
      <c r="L2866" s="48" t="s">
        <v>80</v>
      </c>
      <c r="M2866" s="48" t="s">
        <v>81</v>
      </c>
      <c r="N2866" s="48" t="s">
        <v>249</v>
      </c>
      <c r="O2866" s="48" t="s">
        <v>250</v>
      </c>
      <c r="P2866" s="48" t="s">
        <v>285</v>
      </c>
      <c r="Q2866" s="48" t="s">
        <v>286</v>
      </c>
      <c r="R2866" s="48" t="s">
        <v>287</v>
      </c>
      <c r="S2866" s="48" t="s">
        <v>288</v>
      </c>
      <c r="T2866" s="48" t="s">
        <v>289</v>
      </c>
      <c r="U2866" s="48" t="s">
        <v>290</v>
      </c>
      <c r="V2866" s="52"/>
    </row>
    <row r="2867" spans="1:22" ht="15" thickBot="1">
      <c r="A2867" s="48" t="s">
        <v>3772</v>
      </c>
      <c r="B2867" s="48" t="s">
        <v>20</v>
      </c>
      <c r="C2867" s="48" t="s">
        <v>74</v>
      </c>
      <c r="D2867" s="49" t="s">
        <v>75</v>
      </c>
      <c r="E2867" s="50">
        <v>0</v>
      </c>
      <c r="F2867" s="48" t="s">
        <v>76</v>
      </c>
      <c r="G2867" s="48" t="s">
        <v>284</v>
      </c>
      <c r="H2867" s="48" t="s">
        <v>301</v>
      </c>
      <c r="I2867" s="48" t="s">
        <v>302</v>
      </c>
      <c r="J2867" s="51"/>
      <c r="K2867" s="51"/>
      <c r="L2867" s="48" t="s">
        <v>80</v>
      </c>
      <c r="M2867" s="48" t="s">
        <v>81</v>
      </c>
      <c r="N2867" s="48" t="s">
        <v>249</v>
      </c>
      <c r="O2867" s="48" t="s">
        <v>250</v>
      </c>
      <c r="P2867" s="48" t="s">
        <v>285</v>
      </c>
      <c r="Q2867" s="48" t="s">
        <v>286</v>
      </c>
      <c r="R2867" s="48" t="s">
        <v>287</v>
      </c>
      <c r="S2867" s="48" t="s">
        <v>288</v>
      </c>
      <c r="T2867" s="48" t="s">
        <v>289</v>
      </c>
      <c r="U2867" s="48" t="s">
        <v>290</v>
      </c>
      <c r="V2867" s="52"/>
    </row>
    <row r="2868" spans="1:22" ht="15" thickBot="1">
      <c r="A2868" s="48" t="s">
        <v>3773</v>
      </c>
      <c r="B2868" s="48" t="s">
        <v>20</v>
      </c>
      <c r="C2868" s="48" t="s">
        <v>74</v>
      </c>
      <c r="D2868" s="49" t="s">
        <v>75</v>
      </c>
      <c r="E2868" s="50">
        <v>0</v>
      </c>
      <c r="F2868" s="48" t="s">
        <v>76</v>
      </c>
      <c r="G2868" s="48" t="s">
        <v>284</v>
      </c>
      <c r="H2868" s="48" t="s">
        <v>125</v>
      </c>
      <c r="I2868" s="48" t="s">
        <v>130</v>
      </c>
      <c r="J2868" s="51"/>
      <c r="K2868" s="51"/>
      <c r="L2868" s="48" t="s">
        <v>80</v>
      </c>
      <c r="M2868" s="48" t="s">
        <v>81</v>
      </c>
      <c r="N2868" s="48" t="s">
        <v>249</v>
      </c>
      <c r="O2868" s="48" t="s">
        <v>250</v>
      </c>
      <c r="P2868" s="48" t="s">
        <v>285</v>
      </c>
      <c r="Q2868" s="48" t="s">
        <v>286</v>
      </c>
      <c r="R2868" s="48" t="s">
        <v>287</v>
      </c>
      <c r="S2868" s="48" t="s">
        <v>288</v>
      </c>
      <c r="T2868" s="48" t="s">
        <v>289</v>
      </c>
      <c r="U2868" s="48" t="s">
        <v>290</v>
      </c>
      <c r="V2868" s="52"/>
    </row>
    <row r="2869" spans="1:22" ht="15" thickBot="1">
      <c r="A2869" s="48" t="s">
        <v>3774</v>
      </c>
      <c r="B2869" s="48" t="s">
        <v>20</v>
      </c>
      <c r="C2869" s="48" t="s">
        <v>74</v>
      </c>
      <c r="D2869" s="49" t="s">
        <v>75</v>
      </c>
      <c r="E2869" s="50">
        <v>0</v>
      </c>
      <c r="F2869" s="48" t="s">
        <v>76</v>
      </c>
      <c r="G2869" s="48" t="s">
        <v>284</v>
      </c>
      <c r="H2869" s="48" t="s">
        <v>125</v>
      </c>
      <c r="I2869" s="48" t="s">
        <v>130</v>
      </c>
      <c r="J2869" s="51"/>
      <c r="K2869" s="51"/>
      <c r="L2869" s="48" t="s">
        <v>80</v>
      </c>
      <c r="M2869" s="48" t="s">
        <v>81</v>
      </c>
      <c r="N2869" s="48" t="s">
        <v>249</v>
      </c>
      <c r="O2869" s="48" t="s">
        <v>250</v>
      </c>
      <c r="P2869" s="48" t="s">
        <v>285</v>
      </c>
      <c r="Q2869" s="48" t="s">
        <v>286</v>
      </c>
      <c r="R2869" s="48" t="s">
        <v>287</v>
      </c>
      <c r="S2869" s="48" t="s">
        <v>288</v>
      </c>
      <c r="T2869" s="48" t="s">
        <v>289</v>
      </c>
      <c r="U2869" s="48" t="s">
        <v>290</v>
      </c>
      <c r="V2869" s="52"/>
    </row>
    <row r="2870" spans="1:22" ht="15" thickBot="1">
      <c r="A2870" s="48" t="s">
        <v>3775</v>
      </c>
      <c r="B2870" s="48" t="s">
        <v>20</v>
      </c>
      <c r="C2870" s="48" t="s">
        <v>74</v>
      </c>
      <c r="D2870" s="49" t="s">
        <v>75</v>
      </c>
      <c r="E2870" s="50">
        <v>0</v>
      </c>
      <c r="F2870" s="48" t="s">
        <v>76</v>
      </c>
      <c r="G2870" s="48" t="s">
        <v>284</v>
      </c>
      <c r="H2870" s="48" t="s">
        <v>125</v>
      </c>
      <c r="I2870" s="48" t="s">
        <v>130</v>
      </c>
      <c r="J2870" s="51"/>
      <c r="K2870" s="51"/>
      <c r="L2870" s="48" t="s">
        <v>80</v>
      </c>
      <c r="M2870" s="48" t="s">
        <v>81</v>
      </c>
      <c r="N2870" s="48" t="s">
        <v>249</v>
      </c>
      <c r="O2870" s="48" t="s">
        <v>250</v>
      </c>
      <c r="P2870" s="48" t="s">
        <v>285</v>
      </c>
      <c r="Q2870" s="48" t="s">
        <v>286</v>
      </c>
      <c r="R2870" s="48" t="s">
        <v>287</v>
      </c>
      <c r="S2870" s="48" t="s">
        <v>288</v>
      </c>
      <c r="T2870" s="48" t="s">
        <v>289</v>
      </c>
      <c r="U2870" s="48" t="s">
        <v>290</v>
      </c>
      <c r="V2870" s="52"/>
    </row>
    <row r="2871" spans="1:22" ht="15" thickBot="1">
      <c r="A2871" s="48" t="s">
        <v>3776</v>
      </c>
      <c r="B2871" s="48" t="s">
        <v>20</v>
      </c>
      <c r="C2871" s="48" t="s">
        <v>74</v>
      </c>
      <c r="D2871" s="49" t="s">
        <v>75</v>
      </c>
      <c r="E2871" s="50">
        <v>0</v>
      </c>
      <c r="F2871" s="48" t="s">
        <v>76</v>
      </c>
      <c r="G2871" s="48" t="s">
        <v>284</v>
      </c>
      <c r="H2871" s="48" t="s">
        <v>125</v>
      </c>
      <c r="I2871" s="48" t="s">
        <v>130</v>
      </c>
      <c r="J2871" s="51"/>
      <c r="K2871" s="51"/>
      <c r="L2871" s="48" t="s">
        <v>80</v>
      </c>
      <c r="M2871" s="48" t="s">
        <v>81</v>
      </c>
      <c r="N2871" s="48" t="s">
        <v>249</v>
      </c>
      <c r="O2871" s="48" t="s">
        <v>250</v>
      </c>
      <c r="P2871" s="48" t="s">
        <v>285</v>
      </c>
      <c r="Q2871" s="48" t="s">
        <v>286</v>
      </c>
      <c r="R2871" s="48" t="s">
        <v>287</v>
      </c>
      <c r="S2871" s="48" t="s">
        <v>288</v>
      </c>
      <c r="T2871" s="48" t="s">
        <v>289</v>
      </c>
      <c r="U2871" s="48" t="s">
        <v>290</v>
      </c>
      <c r="V2871" s="52"/>
    </row>
    <row r="2872" spans="1:22" ht="15" thickBot="1">
      <c r="A2872" s="48" t="s">
        <v>3777</v>
      </c>
      <c r="B2872" s="48" t="s">
        <v>20</v>
      </c>
      <c r="C2872" s="48" t="s">
        <v>74</v>
      </c>
      <c r="D2872" s="49" t="s">
        <v>75</v>
      </c>
      <c r="E2872" s="50">
        <v>0</v>
      </c>
      <c r="F2872" s="48" t="s">
        <v>76</v>
      </c>
      <c r="G2872" s="48" t="s">
        <v>284</v>
      </c>
      <c r="H2872" s="48" t="s">
        <v>125</v>
      </c>
      <c r="I2872" s="48" t="s">
        <v>130</v>
      </c>
      <c r="J2872" s="51"/>
      <c r="K2872" s="51"/>
      <c r="L2872" s="48" t="s">
        <v>80</v>
      </c>
      <c r="M2872" s="48" t="s">
        <v>81</v>
      </c>
      <c r="N2872" s="48" t="s">
        <v>249</v>
      </c>
      <c r="O2872" s="48" t="s">
        <v>250</v>
      </c>
      <c r="P2872" s="48" t="s">
        <v>285</v>
      </c>
      <c r="Q2872" s="48" t="s">
        <v>286</v>
      </c>
      <c r="R2872" s="48" t="s">
        <v>287</v>
      </c>
      <c r="S2872" s="48" t="s">
        <v>288</v>
      </c>
      <c r="T2872" s="48" t="s">
        <v>289</v>
      </c>
      <c r="U2872" s="48" t="s">
        <v>290</v>
      </c>
      <c r="V2872" s="52"/>
    </row>
    <row r="2873" spans="1:22" ht="15" thickBot="1">
      <c r="A2873" s="48" t="s">
        <v>3778</v>
      </c>
      <c r="B2873" s="48" t="s">
        <v>20</v>
      </c>
      <c r="C2873" s="48" t="s">
        <v>74</v>
      </c>
      <c r="D2873" s="49" t="s">
        <v>75</v>
      </c>
      <c r="E2873" s="50">
        <v>0</v>
      </c>
      <c r="F2873" s="48" t="s">
        <v>76</v>
      </c>
      <c r="G2873" s="48" t="s">
        <v>284</v>
      </c>
      <c r="H2873" s="48" t="s">
        <v>125</v>
      </c>
      <c r="I2873" s="48" t="s">
        <v>130</v>
      </c>
      <c r="J2873" s="51"/>
      <c r="K2873" s="51"/>
      <c r="L2873" s="48" t="s">
        <v>80</v>
      </c>
      <c r="M2873" s="48" t="s">
        <v>81</v>
      </c>
      <c r="N2873" s="48" t="s">
        <v>249</v>
      </c>
      <c r="O2873" s="48" t="s">
        <v>250</v>
      </c>
      <c r="P2873" s="48" t="s">
        <v>285</v>
      </c>
      <c r="Q2873" s="48" t="s">
        <v>286</v>
      </c>
      <c r="R2873" s="48" t="s">
        <v>287</v>
      </c>
      <c r="S2873" s="48" t="s">
        <v>288</v>
      </c>
      <c r="T2873" s="48" t="s">
        <v>289</v>
      </c>
      <c r="U2873" s="48" t="s">
        <v>290</v>
      </c>
      <c r="V2873" s="52"/>
    </row>
    <row r="2874" spans="1:22" ht="15" thickBot="1">
      <c r="A2874" s="48" t="s">
        <v>3779</v>
      </c>
      <c r="B2874" s="48" t="s">
        <v>20</v>
      </c>
      <c r="C2874" s="48" t="s">
        <v>74</v>
      </c>
      <c r="D2874" s="49" t="s">
        <v>75</v>
      </c>
      <c r="E2874" s="50">
        <v>0</v>
      </c>
      <c r="F2874" s="48" t="s">
        <v>76</v>
      </c>
      <c r="G2874" s="48" t="s">
        <v>284</v>
      </c>
      <c r="H2874" s="48" t="s">
        <v>125</v>
      </c>
      <c r="I2874" s="48" t="s">
        <v>130</v>
      </c>
      <c r="J2874" s="51"/>
      <c r="K2874" s="51"/>
      <c r="L2874" s="48" t="s">
        <v>80</v>
      </c>
      <c r="M2874" s="48" t="s">
        <v>81</v>
      </c>
      <c r="N2874" s="48" t="s">
        <v>249</v>
      </c>
      <c r="O2874" s="48" t="s">
        <v>250</v>
      </c>
      <c r="P2874" s="48" t="s">
        <v>285</v>
      </c>
      <c r="Q2874" s="48" t="s">
        <v>286</v>
      </c>
      <c r="R2874" s="48" t="s">
        <v>287</v>
      </c>
      <c r="S2874" s="48" t="s">
        <v>288</v>
      </c>
      <c r="T2874" s="48" t="s">
        <v>289</v>
      </c>
      <c r="U2874" s="48" t="s">
        <v>290</v>
      </c>
      <c r="V2874" s="52"/>
    </row>
    <row r="2875" spans="1:22" ht="15" thickBot="1">
      <c r="A2875" s="48" t="s">
        <v>3780</v>
      </c>
      <c r="B2875" s="48" t="s">
        <v>20</v>
      </c>
      <c r="C2875" s="48" t="s">
        <v>74</v>
      </c>
      <c r="D2875" s="49" t="s">
        <v>75</v>
      </c>
      <c r="E2875" s="50">
        <v>0</v>
      </c>
      <c r="F2875" s="48" t="s">
        <v>76</v>
      </c>
      <c r="G2875" s="48" t="s">
        <v>284</v>
      </c>
      <c r="H2875" s="48" t="s">
        <v>125</v>
      </c>
      <c r="I2875" s="48" t="s">
        <v>130</v>
      </c>
      <c r="J2875" s="51"/>
      <c r="K2875" s="51"/>
      <c r="L2875" s="48" t="s">
        <v>80</v>
      </c>
      <c r="M2875" s="48" t="s">
        <v>81</v>
      </c>
      <c r="N2875" s="48" t="s">
        <v>249</v>
      </c>
      <c r="O2875" s="48" t="s">
        <v>250</v>
      </c>
      <c r="P2875" s="48" t="s">
        <v>285</v>
      </c>
      <c r="Q2875" s="48" t="s">
        <v>286</v>
      </c>
      <c r="R2875" s="48" t="s">
        <v>287</v>
      </c>
      <c r="S2875" s="48" t="s">
        <v>288</v>
      </c>
      <c r="T2875" s="48" t="s">
        <v>289</v>
      </c>
      <c r="U2875" s="48" t="s">
        <v>290</v>
      </c>
      <c r="V2875" s="52"/>
    </row>
    <row r="2876" spans="1:22" ht="15" thickBot="1">
      <c r="A2876" s="48" t="s">
        <v>3781</v>
      </c>
      <c r="B2876" s="48" t="s">
        <v>20</v>
      </c>
      <c r="C2876" s="48" t="s">
        <v>74</v>
      </c>
      <c r="D2876" s="49" t="s">
        <v>75</v>
      </c>
      <c r="E2876" s="50">
        <v>0</v>
      </c>
      <c r="F2876" s="48" t="s">
        <v>76</v>
      </c>
      <c r="G2876" s="48" t="s">
        <v>284</v>
      </c>
      <c r="H2876" s="48" t="s">
        <v>125</v>
      </c>
      <c r="I2876" s="48" t="s">
        <v>130</v>
      </c>
      <c r="J2876" s="51"/>
      <c r="K2876" s="51"/>
      <c r="L2876" s="48" t="s">
        <v>80</v>
      </c>
      <c r="M2876" s="48" t="s">
        <v>81</v>
      </c>
      <c r="N2876" s="48" t="s">
        <v>249</v>
      </c>
      <c r="O2876" s="48" t="s">
        <v>250</v>
      </c>
      <c r="P2876" s="48" t="s">
        <v>285</v>
      </c>
      <c r="Q2876" s="48" t="s">
        <v>286</v>
      </c>
      <c r="R2876" s="48" t="s">
        <v>287</v>
      </c>
      <c r="S2876" s="48" t="s">
        <v>288</v>
      </c>
      <c r="T2876" s="48" t="s">
        <v>289</v>
      </c>
      <c r="U2876" s="48" t="s">
        <v>290</v>
      </c>
      <c r="V2876" s="52"/>
    </row>
    <row r="2877" spans="1:22" ht="15" thickBot="1">
      <c r="A2877" s="48" t="s">
        <v>3782</v>
      </c>
      <c r="B2877" s="48" t="s">
        <v>20</v>
      </c>
      <c r="C2877" s="48" t="s">
        <v>74</v>
      </c>
      <c r="D2877" s="49" t="s">
        <v>75</v>
      </c>
      <c r="E2877" s="50">
        <v>0</v>
      </c>
      <c r="F2877" s="48" t="s">
        <v>76</v>
      </c>
      <c r="G2877" s="48" t="s">
        <v>284</v>
      </c>
      <c r="H2877" s="48" t="s">
        <v>125</v>
      </c>
      <c r="I2877" s="48" t="s">
        <v>130</v>
      </c>
      <c r="J2877" s="51"/>
      <c r="K2877" s="51"/>
      <c r="L2877" s="48" t="s">
        <v>80</v>
      </c>
      <c r="M2877" s="48" t="s">
        <v>81</v>
      </c>
      <c r="N2877" s="48" t="s">
        <v>249</v>
      </c>
      <c r="O2877" s="48" t="s">
        <v>250</v>
      </c>
      <c r="P2877" s="48" t="s">
        <v>285</v>
      </c>
      <c r="Q2877" s="48" t="s">
        <v>286</v>
      </c>
      <c r="R2877" s="48" t="s">
        <v>287</v>
      </c>
      <c r="S2877" s="48" t="s">
        <v>288</v>
      </c>
      <c r="T2877" s="48" t="s">
        <v>289</v>
      </c>
      <c r="U2877" s="48" t="s">
        <v>290</v>
      </c>
      <c r="V2877" s="52"/>
    </row>
    <row r="2878" spans="1:22" ht="15" thickBot="1">
      <c r="A2878" s="48" t="s">
        <v>3783</v>
      </c>
      <c r="B2878" s="48" t="s">
        <v>20</v>
      </c>
      <c r="C2878" s="48" t="s">
        <v>74</v>
      </c>
      <c r="D2878" s="49" t="s">
        <v>75</v>
      </c>
      <c r="E2878" s="50">
        <v>0</v>
      </c>
      <c r="F2878" s="48" t="s">
        <v>76</v>
      </c>
      <c r="G2878" s="48" t="s">
        <v>284</v>
      </c>
      <c r="H2878" s="48" t="s">
        <v>125</v>
      </c>
      <c r="I2878" s="48" t="s">
        <v>130</v>
      </c>
      <c r="J2878" s="51"/>
      <c r="K2878" s="51"/>
      <c r="L2878" s="48" t="s">
        <v>80</v>
      </c>
      <c r="M2878" s="48" t="s">
        <v>81</v>
      </c>
      <c r="N2878" s="48" t="s">
        <v>249</v>
      </c>
      <c r="O2878" s="48" t="s">
        <v>250</v>
      </c>
      <c r="P2878" s="48" t="s">
        <v>285</v>
      </c>
      <c r="Q2878" s="48" t="s">
        <v>286</v>
      </c>
      <c r="R2878" s="48" t="s">
        <v>287</v>
      </c>
      <c r="S2878" s="48" t="s">
        <v>288</v>
      </c>
      <c r="T2878" s="48" t="s">
        <v>289</v>
      </c>
      <c r="U2878" s="48" t="s">
        <v>290</v>
      </c>
      <c r="V2878" s="52"/>
    </row>
    <row r="2879" spans="1:22" ht="15" thickBot="1">
      <c r="A2879" s="48" t="s">
        <v>3784</v>
      </c>
      <c r="B2879" s="48" t="s">
        <v>20</v>
      </c>
      <c r="C2879" s="48" t="s">
        <v>74</v>
      </c>
      <c r="D2879" s="49" t="s">
        <v>75</v>
      </c>
      <c r="E2879" s="50">
        <v>0</v>
      </c>
      <c r="F2879" s="48" t="s">
        <v>76</v>
      </c>
      <c r="G2879" s="48" t="s">
        <v>284</v>
      </c>
      <c r="H2879" s="48" t="s">
        <v>125</v>
      </c>
      <c r="I2879" s="48" t="s">
        <v>130</v>
      </c>
      <c r="J2879" s="51"/>
      <c r="K2879" s="51"/>
      <c r="L2879" s="48" t="s">
        <v>80</v>
      </c>
      <c r="M2879" s="48" t="s">
        <v>81</v>
      </c>
      <c r="N2879" s="48" t="s">
        <v>249</v>
      </c>
      <c r="O2879" s="48" t="s">
        <v>250</v>
      </c>
      <c r="P2879" s="48" t="s">
        <v>285</v>
      </c>
      <c r="Q2879" s="48" t="s">
        <v>286</v>
      </c>
      <c r="R2879" s="48" t="s">
        <v>287</v>
      </c>
      <c r="S2879" s="48" t="s">
        <v>288</v>
      </c>
      <c r="T2879" s="48" t="s">
        <v>289</v>
      </c>
      <c r="U2879" s="48" t="s">
        <v>290</v>
      </c>
      <c r="V2879" s="52"/>
    </row>
    <row r="2880" spans="1:22" ht="15" thickBot="1">
      <c r="A2880" s="48" t="s">
        <v>3785</v>
      </c>
      <c r="B2880" s="48" t="s">
        <v>20</v>
      </c>
      <c r="C2880" s="48" t="s">
        <v>74</v>
      </c>
      <c r="D2880" s="49" t="s">
        <v>75</v>
      </c>
      <c r="E2880" s="50">
        <v>0</v>
      </c>
      <c r="F2880" s="48" t="s">
        <v>76</v>
      </c>
      <c r="G2880" s="48" t="s">
        <v>284</v>
      </c>
      <c r="H2880" s="48" t="s">
        <v>125</v>
      </c>
      <c r="I2880" s="48" t="s">
        <v>130</v>
      </c>
      <c r="J2880" s="51"/>
      <c r="K2880" s="51"/>
      <c r="L2880" s="48" t="s">
        <v>80</v>
      </c>
      <c r="M2880" s="48" t="s">
        <v>81</v>
      </c>
      <c r="N2880" s="48" t="s">
        <v>249</v>
      </c>
      <c r="O2880" s="48" t="s">
        <v>250</v>
      </c>
      <c r="P2880" s="48" t="s">
        <v>285</v>
      </c>
      <c r="Q2880" s="48" t="s">
        <v>286</v>
      </c>
      <c r="R2880" s="48" t="s">
        <v>287</v>
      </c>
      <c r="S2880" s="48" t="s">
        <v>288</v>
      </c>
      <c r="T2880" s="48" t="s">
        <v>289</v>
      </c>
      <c r="U2880" s="48" t="s">
        <v>290</v>
      </c>
      <c r="V2880" s="52"/>
    </row>
    <row r="2881" spans="1:22" ht="15" thickBot="1">
      <c r="A2881" s="48" t="s">
        <v>3786</v>
      </c>
      <c r="B2881" s="48" t="s">
        <v>20</v>
      </c>
      <c r="C2881" s="48" t="s">
        <v>74</v>
      </c>
      <c r="D2881" s="49" t="s">
        <v>75</v>
      </c>
      <c r="E2881" s="50">
        <v>0</v>
      </c>
      <c r="F2881" s="48" t="s">
        <v>76</v>
      </c>
      <c r="G2881" s="48" t="s">
        <v>284</v>
      </c>
      <c r="H2881" s="48" t="s">
        <v>125</v>
      </c>
      <c r="I2881" s="48" t="s">
        <v>130</v>
      </c>
      <c r="J2881" s="51"/>
      <c r="K2881" s="51"/>
      <c r="L2881" s="48" t="s">
        <v>80</v>
      </c>
      <c r="M2881" s="48" t="s">
        <v>81</v>
      </c>
      <c r="N2881" s="48" t="s">
        <v>249</v>
      </c>
      <c r="O2881" s="48" t="s">
        <v>250</v>
      </c>
      <c r="P2881" s="48" t="s">
        <v>285</v>
      </c>
      <c r="Q2881" s="48" t="s">
        <v>286</v>
      </c>
      <c r="R2881" s="48" t="s">
        <v>287</v>
      </c>
      <c r="S2881" s="48" t="s">
        <v>288</v>
      </c>
      <c r="T2881" s="48" t="s">
        <v>289</v>
      </c>
      <c r="U2881" s="48" t="s">
        <v>290</v>
      </c>
      <c r="V2881" s="52"/>
    </row>
    <row r="2882" spans="1:22" ht="15" thickBot="1">
      <c r="A2882" s="48" t="s">
        <v>3787</v>
      </c>
      <c r="B2882" s="48" t="s">
        <v>20</v>
      </c>
      <c r="C2882" s="48" t="s">
        <v>74</v>
      </c>
      <c r="D2882" s="49" t="s">
        <v>75</v>
      </c>
      <c r="E2882" s="50">
        <v>0</v>
      </c>
      <c r="F2882" s="48" t="s">
        <v>76</v>
      </c>
      <c r="G2882" s="48" t="s">
        <v>284</v>
      </c>
      <c r="H2882" s="48" t="s">
        <v>125</v>
      </c>
      <c r="I2882" s="48" t="s">
        <v>130</v>
      </c>
      <c r="J2882" s="51"/>
      <c r="K2882" s="51"/>
      <c r="L2882" s="48" t="s">
        <v>80</v>
      </c>
      <c r="M2882" s="48" t="s">
        <v>81</v>
      </c>
      <c r="N2882" s="48" t="s">
        <v>249</v>
      </c>
      <c r="O2882" s="48" t="s">
        <v>250</v>
      </c>
      <c r="P2882" s="48" t="s">
        <v>285</v>
      </c>
      <c r="Q2882" s="48" t="s">
        <v>286</v>
      </c>
      <c r="R2882" s="48" t="s">
        <v>287</v>
      </c>
      <c r="S2882" s="48" t="s">
        <v>288</v>
      </c>
      <c r="T2882" s="48" t="s">
        <v>289</v>
      </c>
      <c r="U2882" s="48" t="s">
        <v>290</v>
      </c>
      <c r="V2882" s="52"/>
    </row>
    <row r="2883" spans="1:22" ht="15" thickBot="1">
      <c r="A2883" s="48" t="s">
        <v>3788</v>
      </c>
      <c r="B2883" s="48" t="s">
        <v>20</v>
      </c>
      <c r="C2883" s="48" t="s">
        <v>74</v>
      </c>
      <c r="D2883" s="49" t="s">
        <v>75</v>
      </c>
      <c r="E2883" s="50">
        <v>0</v>
      </c>
      <c r="F2883" s="48" t="s">
        <v>76</v>
      </c>
      <c r="G2883" s="48" t="s">
        <v>284</v>
      </c>
      <c r="H2883" s="48" t="s">
        <v>125</v>
      </c>
      <c r="I2883" s="48" t="s">
        <v>130</v>
      </c>
      <c r="J2883" s="51"/>
      <c r="K2883" s="51"/>
      <c r="L2883" s="48" t="s">
        <v>80</v>
      </c>
      <c r="M2883" s="48" t="s">
        <v>81</v>
      </c>
      <c r="N2883" s="48" t="s">
        <v>249</v>
      </c>
      <c r="O2883" s="48" t="s">
        <v>250</v>
      </c>
      <c r="P2883" s="48" t="s">
        <v>285</v>
      </c>
      <c r="Q2883" s="48" t="s">
        <v>286</v>
      </c>
      <c r="R2883" s="48" t="s">
        <v>287</v>
      </c>
      <c r="S2883" s="48" t="s">
        <v>288</v>
      </c>
      <c r="T2883" s="48" t="s">
        <v>289</v>
      </c>
      <c r="U2883" s="48" t="s">
        <v>290</v>
      </c>
      <c r="V2883" s="52"/>
    </row>
    <row r="2884" spans="1:22" ht="15" thickBot="1">
      <c r="A2884" s="48" t="s">
        <v>3789</v>
      </c>
      <c r="B2884" s="48" t="s">
        <v>20</v>
      </c>
      <c r="C2884" s="48" t="s">
        <v>74</v>
      </c>
      <c r="D2884" s="49" t="s">
        <v>75</v>
      </c>
      <c r="E2884" s="50">
        <v>0</v>
      </c>
      <c r="F2884" s="48" t="s">
        <v>76</v>
      </c>
      <c r="G2884" s="48" t="s">
        <v>284</v>
      </c>
      <c r="H2884" s="48" t="s">
        <v>125</v>
      </c>
      <c r="I2884" s="48" t="s">
        <v>130</v>
      </c>
      <c r="J2884" s="51"/>
      <c r="K2884" s="51"/>
      <c r="L2884" s="48" t="s">
        <v>80</v>
      </c>
      <c r="M2884" s="48" t="s">
        <v>81</v>
      </c>
      <c r="N2884" s="48" t="s">
        <v>249</v>
      </c>
      <c r="O2884" s="48" t="s">
        <v>250</v>
      </c>
      <c r="P2884" s="48" t="s">
        <v>285</v>
      </c>
      <c r="Q2884" s="48" t="s">
        <v>286</v>
      </c>
      <c r="R2884" s="48" t="s">
        <v>287</v>
      </c>
      <c r="S2884" s="48" t="s">
        <v>288</v>
      </c>
      <c r="T2884" s="48" t="s">
        <v>289</v>
      </c>
      <c r="U2884" s="48" t="s">
        <v>290</v>
      </c>
      <c r="V2884" s="52"/>
    </row>
    <row r="2885" spans="1:22" ht="15" thickBot="1">
      <c r="A2885" s="48" t="s">
        <v>3790</v>
      </c>
      <c r="B2885" s="48" t="s">
        <v>20</v>
      </c>
      <c r="C2885" s="48" t="s">
        <v>74</v>
      </c>
      <c r="D2885" s="49" t="s">
        <v>75</v>
      </c>
      <c r="E2885" s="50">
        <v>0</v>
      </c>
      <c r="F2885" s="48" t="s">
        <v>76</v>
      </c>
      <c r="G2885" s="48" t="s">
        <v>284</v>
      </c>
      <c r="H2885" s="48" t="s">
        <v>125</v>
      </c>
      <c r="I2885" s="48" t="s">
        <v>130</v>
      </c>
      <c r="J2885" s="51"/>
      <c r="K2885" s="51"/>
      <c r="L2885" s="48" t="s">
        <v>80</v>
      </c>
      <c r="M2885" s="48" t="s">
        <v>81</v>
      </c>
      <c r="N2885" s="48" t="s">
        <v>249</v>
      </c>
      <c r="O2885" s="48" t="s">
        <v>250</v>
      </c>
      <c r="P2885" s="48" t="s">
        <v>285</v>
      </c>
      <c r="Q2885" s="48" t="s">
        <v>286</v>
      </c>
      <c r="R2885" s="48" t="s">
        <v>287</v>
      </c>
      <c r="S2885" s="48" t="s">
        <v>288</v>
      </c>
      <c r="T2885" s="48" t="s">
        <v>289</v>
      </c>
      <c r="U2885" s="48" t="s">
        <v>290</v>
      </c>
      <c r="V2885" s="52"/>
    </row>
    <row r="2886" spans="1:22" ht="15" thickBot="1">
      <c r="A2886" s="48" t="s">
        <v>3791</v>
      </c>
      <c r="B2886" s="48" t="s">
        <v>20</v>
      </c>
      <c r="C2886" s="48" t="s">
        <v>74</v>
      </c>
      <c r="D2886" s="49" t="s">
        <v>75</v>
      </c>
      <c r="E2886" s="50">
        <v>0</v>
      </c>
      <c r="F2886" s="48" t="s">
        <v>76</v>
      </c>
      <c r="G2886" s="48" t="s">
        <v>284</v>
      </c>
      <c r="H2886" s="48" t="s">
        <v>125</v>
      </c>
      <c r="I2886" s="48" t="s">
        <v>130</v>
      </c>
      <c r="J2886" s="51"/>
      <c r="K2886" s="51"/>
      <c r="L2886" s="48" t="s">
        <v>80</v>
      </c>
      <c r="M2886" s="48" t="s">
        <v>81</v>
      </c>
      <c r="N2886" s="48" t="s">
        <v>249</v>
      </c>
      <c r="O2886" s="48" t="s">
        <v>250</v>
      </c>
      <c r="P2886" s="48" t="s">
        <v>285</v>
      </c>
      <c r="Q2886" s="48" t="s">
        <v>286</v>
      </c>
      <c r="R2886" s="48" t="s">
        <v>287</v>
      </c>
      <c r="S2886" s="48" t="s">
        <v>288</v>
      </c>
      <c r="T2886" s="48" t="s">
        <v>289</v>
      </c>
      <c r="U2886" s="48" t="s">
        <v>290</v>
      </c>
      <c r="V2886" s="52"/>
    </row>
    <row r="2887" spans="1:22" ht="15" thickBot="1">
      <c r="A2887" s="48" t="s">
        <v>3792</v>
      </c>
      <c r="B2887" s="48" t="s">
        <v>20</v>
      </c>
      <c r="C2887" s="48" t="s">
        <v>74</v>
      </c>
      <c r="D2887" s="49" t="s">
        <v>75</v>
      </c>
      <c r="E2887" s="50">
        <v>0</v>
      </c>
      <c r="F2887" s="48" t="s">
        <v>76</v>
      </c>
      <c r="G2887" s="48" t="s">
        <v>284</v>
      </c>
      <c r="H2887" s="48" t="s">
        <v>125</v>
      </c>
      <c r="I2887" s="48" t="s">
        <v>130</v>
      </c>
      <c r="J2887" s="51"/>
      <c r="K2887" s="51"/>
      <c r="L2887" s="48" t="s">
        <v>80</v>
      </c>
      <c r="M2887" s="48" t="s">
        <v>81</v>
      </c>
      <c r="N2887" s="48" t="s">
        <v>249</v>
      </c>
      <c r="O2887" s="48" t="s">
        <v>250</v>
      </c>
      <c r="P2887" s="48" t="s">
        <v>285</v>
      </c>
      <c r="Q2887" s="48" t="s">
        <v>286</v>
      </c>
      <c r="R2887" s="48" t="s">
        <v>287</v>
      </c>
      <c r="S2887" s="48" t="s">
        <v>288</v>
      </c>
      <c r="T2887" s="48" t="s">
        <v>289</v>
      </c>
      <c r="U2887" s="48" t="s">
        <v>290</v>
      </c>
      <c r="V2887" s="52"/>
    </row>
    <row r="2888" spans="1:22" ht="15" thickBot="1">
      <c r="A2888" s="48" t="s">
        <v>3793</v>
      </c>
      <c r="B2888" s="48" t="s">
        <v>20</v>
      </c>
      <c r="C2888" s="48" t="s">
        <v>74</v>
      </c>
      <c r="D2888" s="49" t="s">
        <v>75</v>
      </c>
      <c r="E2888" s="50">
        <v>0</v>
      </c>
      <c r="F2888" s="48" t="s">
        <v>76</v>
      </c>
      <c r="G2888" s="48" t="s">
        <v>284</v>
      </c>
      <c r="H2888" s="48" t="s">
        <v>125</v>
      </c>
      <c r="I2888" s="48" t="s">
        <v>130</v>
      </c>
      <c r="J2888" s="51"/>
      <c r="K2888" s="51"/>
      <c r="L2888" s="48" t="s">
        <v>80</v>
      </c>
      <c r="M2888" s="48" t="s">
        <v>81</v>
      </c>
      <c r="N2888" s="48" t="s">
        <v>249</v>
      </c>
      <c r="O2888" s="48" t="s">
        <v>250</v>
      </c>
      <c r="P2888" s="48" t="s">
        <v>285</v>
      </c>
      <c r="Q2888" s="48" t="s">
        <v>286</v>
      </c>
      <c r="R2888" s="48" t="s">
        <v>287</v>
      </c>
      <c r="S2888" s="48" t="s">
        <v>288</v>
      </c>
      <c r="T2888" s="48" t="s">
        <v>289</v>
      </c>
      <c r="U2888" s="48" t="s">
        <v>290</v>
      </c>
      <c r="V2888" s="52"/>
    </row>
    <row r="2889" spans="1:22" ht="15" thickBot="1">
      <c r="A2889" s="48" t="s">
        <v>3794</v>
      </c>
      <c r="B2889" s="48" t="s">
        <v>20</v>
      </c>
      <c r="C2889" s="48" t="s">
        <v>74</v>
      </c>
      <c r="D2889" s="49" t="s">
        <v>75</v>
      </c>
      <c r="E2889" s="50">
        <v>0</v>
      </c>
      <c r="F2889" s="48" t="s">
        <v>76</v>
      </c>
      <c r="G2889" s="48" t="s">
        <v>284</v>
      </c>
      <c r="H2889" s="48" t="s">
        <v>125</v>
      </c>
      <c r="I2889" s="48" t="s">
        <v>130</v>
      </c>
      <c r="J2889" s="51"/>
      <c r="K2889" s="51"/>
      <c r="L2889" s="48" t="s">
        <v>80</v>
      </c>
      <c r="M2889" s="48" t="s">
        <v>81</v>
      </c>
      <c r="N2889" s="48" t="s">
        <v>249</v>
      </c>
      <c r="O2889" s="48" t="s">
        <v>250</v>
      </c>
      <c r="P2889" s="48" t="s">
        <v>285</v>
      </c>
      <c r="Q2889" s="48" t="s">
        <v>286</v>
      </c>
      <c r="R2889" s="48" t="s">
        <v>287</v>
      </c>
      <c r="S2889" s="48" t="s">
        <v>288</v>
      </c>
      <c r="T2889" s="48" t="s">
        <v>289</v>
      </c>
      <c r="U2889" s="48" t="s">
        <v>290</v>
      </c>
      <c r="V2889" s="52"/>
    </row>
    <row r="2890" spans="1:22" ht="15" thickBot="1">
      <c r="A2890" s="48" t="s">
        <v>3795</v>
      </c>
      <c r="B2890" s="48" t="s">
        <v>20</v>
      </c>
      <c r="C2890" s="48" t="s">
        <v>74</v>
      </c>
      <c r="D2890" s="49" t="s">
        <v>75</v>
      </c>
      <c r="E2890" s="50">
        <v>0</v>
      </c>
      <c r="F2890" s="48" t="s">
        <v>76</v>
      </c>
      <c r="G2890" s="48" t="s">
        <v>284</v>
      </c>
      <c r="H2890" s="48" t="s">
        <v>125</v>
      </c>
      <c r="I2890" s="48" t="s">
        <v>130</v>
      </c>
      <c r="J2890" s="51"/>
      <c r="K2890" s="51"/>
      <c r="L2890" s="48" t="s">
        <v>80</v>
      </c>
      <c r="M2890" s="48" t="s">
        <v>81</v>
      </c>
      <c r="N2890" s="48" t="s">
        <v>249</v>
      </c>
      <c r="O2890" s="48" t="s">
        <v>250</v>
      </c>
      <c r="P2890" s="48" t="s">
        <v>285</v>
      </c>
      <c r="Q2890" s="48" t="s">
        <v>286</v>
      </c>
      <c r="R2890" s="48" t="s">
        <v>287</v>
      </c>
      <c r="S2890" s="48" t="s">
        <v>288</v>
      </c>
      <c r="T2890" s="48" t="s">
        <v>289</v>
      </c>
      <c r="U2890" s="48" t="s">
        <v>290</v>
      </c>
      <c r="V2890" s="52"/>
    </row>
    <row r="2891" spans="1:22" ht="15" thickBot="1">
      <c r="A2891" s="48" t="s">
        <v>3796</v>
      </c>
      <c r="B2891" s="48" t="s">
        <v>20</v>
      </c>
      <c r="C2891" s="48" t="s">
        <v>74</v>
      </c>
      <c r="D2891" s="49" t="s">
        <v>75</v>
      </c>
      <c r="E2891" s="50">
        <v>0</v>
      </c>
      <c r="F2891" s="48" t="s">
        <v>76</v>
      </c>
      <c r="G2891" s="48" t="s">
        <v>284</v>
      </c>
      <c r="H2891" s="48" t="s">
        <v>125</v>
      </c>
      <c r="I2891" s="48" t="s">
        <v>130</v>
      </c>
      <c r="J2891" s="51"/>
      <c r="K2891" s="51"/>
      <c r="L2891" s="48" t="s">
        <v>80</v>
      </c>
      <c r="M2891" s="48" t="s">
        <v>81</v>
      </c>
      <c r="N2891" s="48" t="s">
        <v>249</v>
      </c>
      <c r="O2891" s="48" t="s">
        <v>250</v>
      </c>
      <c r="P2891" s="48" t="s">
        <v>285</v>
      </c>
      <c r="Q2891" s="48" t="s">
        <v>286</v>
      </c>
      <c r="R2891" s="48" t="s">
        <v>287</v>
      </c>
      <c r="S2891" s="48" t="s">
        <v>288</v>
      </c>
      <c r="T2891" s="48" t="s">
        <v>289</v>
      </c>
      <c r="U2891" s="48" t="s">
        <v>290</v>
      </c>
      <c r="V2891" s="52"/>
    </row>
    <row r="2892" spans="1:22" ht="15" thickBot="1">
      <c r="A2892" s="48" t="s">
        <v>3797</v>
      </c>
      <c r="B2892" s="48" t="s">
        <v>20</v>
      </c>
      <c r="C2892" s="48" t="s">
        <v>74</v>
      </c>
      <c r="D2892" s="49" t="s">
        <v>75</v>
      </c>
      <c r="E2892" s="50">
        <v>0</v>
      </c>
      <c r="F2892" s="48" t="s">
        <v>76</v>
      </c>
      <c r="G2892" s="48" t="s">
        <v>284</v>
      </c>
      <c r="H2892" s="48" t="s">
        <v>125</v>
      </c>
      <c r="I2892" s="48" t="s">
        <v>130</v>
      </c>
      <c r="J2892" s="51"/>
      <c r="K2892" s="51"/>
      <c r="L2892" s="48" t="s">
        <v>80</v>
      </c>
      <c r="M2892" s="48" t="s">
        <v>81</v>
      </c>
      <c r="N2892" s="48" t="s">
        <v>249</v>
      </c>
      <c r="O2892" s="48" t="s">
        <v>250</v>
      </c>
      <c r="P2892" s="48" t="s">
        <v>285</v>
      </c>
      <c r="Q2892" s="48" t="s">
        <v>286</v>
      </c>
      <c r="R2892" s="48" t="s">
        <v>287</v>
      </c>
      <c r="S2892" s="48" t="s">
        <v>288</v>
      </c>
      <c r="T2892" s="48" t="s">
        <v>289</v>
      </c>
      <c r="U2892" s="48" t="s">
        <v>290</v>
      </c>
      <c r="V2892" s="52"/>
    </row>
    <row r="2893" spans="1:22" ht="15" thickBot="1">
      <c r="A2893" s="48" t="s">
        <v>3798</v>
      </c>
      <c r="B2893" s="48" t="s">
        <v>20</v>
      </c>
      <c r="C2893" s="48" t="s">
        <v>74</v>
      </c>
      <c r="D2893" s="49" t="s">
        <v>75</v>
      </c>
      <c r="E2893" s="50">
        <v>0</v>
      </c>
      <c r="F2893" s="48" t="s">
        <v>76</v>
      </c>
      <c r="G2893" s="48" t="s">
        <v>284</v>
      </c>
      <c r="H2893" s="48" t="s">
        <v>125</v>
      </c>
      <c r="I2893" s="48" t="s">
        <v>130</v>
      </c>
      <c r="J2893" s="51"/>
      <c r="K2893" s="51"/>
      <c r="L2893" s="48" t="s">
        <v>80</v>
      </c>
      <c r="M2893" s="48" t="s">
        <v>81</v>
      </c>
      <c r="N2893" s="48" t="s">
        <v>249</v>
      </c>
      <c r="O2893" s="48" t="s">
        <v>250</v>
      </c>
      <c r="P2893" s="48" t="s">
        <v>285</v>
      </c>
      <c r="Q2893" s="48" t="s">
        <v>286</v>
      </c>
      <c r="R2893" s="48" t="s">
        <v>287</v>
      </c>
      <c r="S2893" s="48" t="s">
        <v>288</v>
      </c>
      <c r="T2893" s="48" t="s">
        <v>289</v>
      </c>
      <c r="U2893" s="48" t="s">
        <v>290</v>
      </c>
      <c r="V2893" s="52"/>
    </row>
    <row r="2894" spans="1:22" ht="15" thickBot="1">
      <c r="A2894" s="48" t="s">
        <v>3799</v>
      </c>
      <c r="B2894" s="48" t="s">
        <v>20</v>
      </c>
      <c r="C2894" s="48" t="s">
        <v>74</v>
      </c>
      <c r="D2894" s="49" t="s">
        <v>75</v>
      </c>
      <c r="E2894" s="50">
        <v>0</v>
      </c>
      <c r="F2894" s="48" t="s">
        <v>76</v>
      </c>
      <c r="G2894" s="48" t="s">
        <v>284</v>
      </c>
      <c r="H2894" s="48" t="s">
        <v>125</v>
      </c>
      <c r="I2894" s="48" t="s">
        <v>130</v>
      </c>
      <c r="J2894" s="51"/>
      <c r="K2894" s="51"/>
      <c r="L2894" s="48" t="s">
        <v>80</v>
      </c>
      <c r="M2894" s="48" t="s">
        <v>81</v>
      </c>
      <c r="N2894" s="48" t="s">
        <v>249</v>
      </c>
      <c r="O2894" s="48" t="s">
        <v>250</v>
      </c>
      <c r="P2894" s="48" t="s">
        <v>285</v>
      </c>
      <c r="Q2894" s="48" t="s">
        <v>286</v>
      </c>
      <c r="R2894" s="48" t="s">
        <v>287</v>
      </c>
      <c r="S2894" s="48" t="s">
        <v>288</v>
      </c>
      <c r="T2894" s="48" t="s">
        <v>289</v>
      </c>
      <c r="U2894" s="48" t="s">
        <v>290</v>
      </c>
      <c r="V2894" s="52"/>
    </row>
    <row r="2895" spans="1:22" ht="15" thickBot="1">
      <c r="A2895" s="48" t="s">
        <v>3800</v>
      </c>
      <c r="B2895" s="48" t="s">
        <v>20</v>
      </c>
      <c r="C2895" s="48" t="s">
        <v>74</v>
      </c>
      <c r="D2895" s="49" t="s">
        <v>75</v>
      </c>
      <c r="E2895" s="50">
        <v>0</v>
      </c>
      <c r="F2895" s="48" t="s">
        <v>76</v>
      </c>
      <c r="G2895" s="48" t="s">
        <v>284</v>
      </c>
      <c r="H2895" s="48" t="s">
        <v>301</v>
      </c>
      <c r="I2895" s="48" t="s">
        <v>302</v>
      </c>
      <c r="J2895" s="51"/>
      <c r="K2895" s="51"/>
      <c r="L2895" s="48" t="s">
        <v>80</v>
      </c>
      <c r="M2895" s="48" t="s">
        <v>81</v>
      </c>
      <c r="N2895" s="48" t="s">
        <v>249</v>
      </c>
      <c r="O2895" s="48" t="s">
        <v>250</v>
      </c>
      <c r="P2895" s="48" t="s">
        <v>285</v>
      </c>
      <c r="Q2895" s="48" t="s">
        <v>286</v>
      </c>
      <c r="R2895" s="48" t="s">
        <v>287</v>
      </c>
      <c r="S2895" s="48" t="s">
        <v>288</v>
      </c>
      <c r="T2895" s="48" t="s">
        <v>289</v>
      </c>
      <c r="U2895" s="48" t="s">
        <v>290</v>
      </c>
      <c r="V2895" s="52"/>
    </row>
    <row r="2896" spans="1:22" ht="15" thickBot="1">
      <c r="A2896" s="48" t="s">
        <v>3801</v>
      </c>
      <c r="B2896" s="48" t="s">
        <v>20</v>
      </c>
      <c r="C2896" s="48" t="s">
        <v>74</v>
      </c>
      <c r="D2896" s="49" t="s">
        <v>75</v>
      </c>
      <c r="E2896" s="50">
        <v>0</v>
      </c>
      <c r="F2896" s="48" t="s">
        <v>76</v>
      </c>
      <c r="G2896" s="48" t="s">
        <v>284</v>
      </c>
      <c r="H2896" s="48" t="s">
        <v>125</v>
      </c>
      <c r="I2896" s="48" t="s">
        <v>130</v>
      </c>
      <c r="J2896" s="51"/>
      <c r="K2896" s="51"/>
      <c r="L2896" s="48" t="s">
        <v>80</v>
      </c>
      <c r="M2896" s="48" t="s">
        <v>81</v>
      </c>
      <c r="N2896" s="48" t="s">
        <v>249</v>
      </c>
      <c r="O2896" s="48" t="s">
        <v>250</v>
      </c>
      <c r="P2896" s="48" t="s">
        <v>285</v>
      </c>
      <c r="Q2896" s="48" t="s">
        <v>286</v>
      </c>
      <c r="R2896" s="48" t="s">
        <v>287</v>
      </c>
      <c r="S2896" s="48" t="s">
        <v>288</v>
      </c>
      <c r="T2896" s="48" t="s">
        <v>289</v>
      </c>
      <c r="U2896" s="48" t="s">
        <v>290</v>
      </c>
      <c r="V2896" s="52"/>
    </row>
    <row r="2897" spans="1:22" ht="15" thickBot="1">
      <c r="A2897" s="48" t="s">
        <v>3802</v>
      </c>
      <c r="B2897" s="48" t="s">
        <v>20</v>
      </c>
      <c r="C2897" s="48" t="s">
        <v>74</v>
      </c>
      <c r="D2897" s="49" t="s">
        <v>75</v>
      </c>
      <c r="E2897" s="50">
        <v>0</v>
      </c>
      <c r="F2897" s="48" t="s">
        <v>76</v>
      </c>
      <c r="G2897" s="48" t="s">
        <v>284</v>
      </c>
      <c r="H2897" s="48" t="s">
        <v>125</v>
      </c>
      <c r="I2897" s="48" t="s">
        <v>130</v>
      </c>
      <c r="J2897" s="51"/>
      <c r="K2897" s="51"/>
      <c r="L2897" s="48" t="s">
        <v>80</v>
      </c>
      <c r="M2897" s="48" t="s">
        <v>81</v>
      </c>
      <c r="N2897" s="48" t="s">
        <v>249</v>
      </c>
      <c r="O2897" s="48" t="s">
        <v>250</v>
      </c>
      <c r="P2897" s="48" t="s">
        <v>285</v>
      </c>
      <c r="Q2897" s="48" t="s">
        <v>286</v>
      </c>
      <c r="R2897" s="48" t="s">
        <v>287</v>
      </c>
      <c r="S2897" s="48" t="s">
        <v>288</v>
      </c>
      <c r="T2897" s="48" t="s">
        <v>289</v>
      </c>
      <c r="U2897" s="48" t="s">
        <v>290</v>
      </c>
      <c r="V2897" s="52"/>
    </row>
    <row r="2898" spans="1:22" ht="15" thickBot="1">
      <c r="A2898" s="48" t="s">
        <v>3803</v>
      </c>
      <c r="B2898" s="48" t="s">
        <v>20</v>
      </c>
      <c r="C2898" s="48" t="s">
        <v>74</v>
      </c>
      <c r="D2898" s="49" t="s">
        <v>75</v>
      </c>
      <c r="E2898" s="50">
        <v>0</v>
      </c>
      <c r="F2898" s="48" t="s">
        <v>76</v>
      </c>
      <c r="G2898" s="48" t="s">
        <v>284</v>
      </c>
      <c r="H2898" s="48" t="s">
        <v>125</v>
      </c>
      <c r="I2898" s="48" t="s">
        <v>130</v>
      </c>
      <c r="J2898" s="51"/>
      <c r="K2898" s="51"/>
      <c r="L2898" s="48" t="s">
        <v>80</v>
      </c>
      <c r="M2898" s="48" t="s">
        <v>81</v>
      </c>
      <c r="N2898" s="48" t="s">
        <v>249</v>
      </c>
      <c r="O2898" s="48" t="s">
        <v>250</v>
      </c>
      <c r="P2898" s="48" t="s">
        <v>285</v>
      </c>
      <c r="Q2898" s="48" t="s">
        <v>286</v>
      </c>
      <c r="R2898" s="48" t="s">
        <v>287</v>
      </c>
      <c r="S2898" s="48" t="s">
        <v>288</v>
      </c>
      <c r="T2898" s="48" t="s">
        <v>289</v>
      </c>
      <c r="U2898" s="48" t="s">
        <v>290</v>
      </c>
      <c r="V2898" s="52"/>
    </row>
    <row r="2899" spans="1:22" ht="15" thickBot="1">
      <c r="A2899" s="48" t="s">
        <v>3804</v>
      </c>
      <c r="B2899" s="48" t="s">
        <v>20</v>
      </c>
      <c r="C2899" s="48" t="s">
        <v>74</v>
      </c>
      <c r="D2899" s="49" t="s">
        <v>75</v>
      </c>
      <c r="E2899" s="50">
        <v>0</v>
      </c>
      <c r="F2899" s="48" t="s">
        <v>76</v>
      </c>
      <c r="G2899" s="48" t="s">
        <v>284</v>
      </c>
      <c r="H2899" s="48" t="s">
        <v>125</v>
      </c>
      <c r="I2899" s="48" t="s">
        <v>130</v>
      </c>
      <c r="J2899" s="51"/>
      <c r="K2899" s="51"/>
      <c r="L2899" s="48" t="s">
        <v>80</v>
      </c>
      <c r="M2899" s="48" t="s">
        <v>81</v>
      </c>
      <c r="N2899" s="48" t="s">
        <v>249</v>
      </c>
      <c r="O2899" s="48" t="s">
        <v>250</v>
      </c>
      <c r="P2899" s="48" t="s">
        <v>285</v>
      </c>
      <c r="Q2899" s="48" t="s">
        <v>286</v>
      </c>
      <c r="R2899" s="48" t="s">
        <v>287</v>
      </c>
      <c r="S2899" s="48" t="s">
        <v>288</v>
      </c>
      <c r="T2899" s="48" t="s">
        <v>289</v>
      </c>
      <c r="U2899" s="48" t="s">
        <v>290</v>
      </c>
      <c r="V2899" s="52"/>
    </row>
    <row r="2900" spans="1:22" ht="15" thickBot="1">
      <c r="A2900" s="48" t="s">
        <v>3805</v>
      </c>
      <c r="B2900" s="48" t="s">
        <v>20</v>
      </c>
      <c r="C2900" s="48" t="s">
        <v>74</v>
      </c>
      <c r="D2900" s="49" t="s">
        <v>75</v>
      </c>
      <c r="E2900" s="50">
        <v>0</v>
      </c>
      <c r="F2900" s="48" t="s">
        <v>76</v>
      </c>
      <c r="G2900" s="48" t="s">
        <v>284</v>
      </c>
      <c r="H2900" s="48" t="s">
        <v>125</v>
      </c>
      <c r="I2900" s="48" t="s">
        <v>130</v>
      </c>
      <c r="J2900" s="51"/>
      <c r="K2900" s="51"/>
      <c r="L2900" s="48" t="s">
        <v>80</v>
      </c>
      <c r="M2900" s="48" t="s">
        <v>81</v>
      </c>
      <c r="N2900" s="48" t="s">
        <v>249</v>
      </c>
      <c r="O2900" s="48" t="s">
        <v>250</v>
      </c>
      <c r="P2900" s="48" t="s">
        <v>285</v>
      </c>
      <c r="Q2900" s="48" t="s">
        <v>286</v>
      </c>
      <c r="R2900" s="48" t="s">
        <v>287</v>
      </c>
      <c r="S2900" s="48" t="s">
        <v>288</v>
      </c>
      <c r="T2900" s="48" t="s">
        <v>289</v>
      </c>
      <c r="U2900" s="48" t="s">
        <v>290</v>
      </c>
      <c r="V2900" s="52"/>
    </row>
    <row r="2901" spans="1:22" ht="15" thickBot="1">
      <c r="A2901" s="48" t="s">
        <v>3806</v>
      </c>
      <c r="B2901" s="48" t="s">
        <v>20</v>
      </c>
      <c r="C2901" s="48" t="s">
        <v>74</v>
      </c>
      <c r="D2901" s="49" t="s">
        <v>75</v>
      </c>
      <c r="E2901" s="50">
        <v>0</v>
      </c>
      <c r="F2901" s="48" t="s">
        <v>76</v>
      </c>
      <c r="G2901" s="48" t="s">
        <v>284</v>
      </c>
      <c r="H2901" s="48" t="s">
        <v>125</v>
      </c>
      <c r="I2901" s="48" t="s">
        <v>130</v>
      </c>
      <c r="J2901" s="51"/>
      <c r="K2901" s="51"/>
      <c r="L2901" s="48" t="s">
        <v>80</v>
      </c>
      <c r="M2901" s="48" t="s">
        <v>81</v>
      </c>
      <c r="N2901" s="48" t="s">
        <v>249</v>
      </c>
      <c r="O2901" s="48" t="s">
        <v>250</v>
      </c>
      <c r="P2901" s="48" t="s">
        <v>285</v>
      </c>
      <c r="Q2901" s="48" t="s">
        <v>286</v>
      </c>
      <c r="R2901" s="48" t="s">
        <v>287</v>
      </c>
      <c r="S2901" s="48" t="s">
        <v>288</v>
      </c>
      <c r="T2901" s="48" t="s">
        <v>289</v>
      </c>
      <c r="U2901" s="48" t="s">
        <v>290</v>
      </c>
      <c r="V2901" s="52"/>
    </row>
    <row r="2902" spans="1:22" ht="15" thickBot="1">
      <c r="A2902" s="48" t="s">
        <v>3807</v>
      </c>
      <c r="B2902" s="48" t="s">
        <v>20</v>
      </c>
      <c r="C2902" s="48" t="s">
        <v>74</v>
      </c>
      <c r="D2902" s="49" t="s">
        <v>75</v>
      </c>
      <c r="E2902" s="50">
        <v>0</v>
      </c>
      <c r="F2902" s="48" t="s">
        <v>76</v>
      </c>
      <c r="G2902" s="48" t="s">
        <v>284</v>
      </c>
      <c r="H2902" s="48" t="s">
        <v>125</v>
      </c>
      <c r="I2902" s="48" t="s">
        <v>130</v>
      </c>
      <c r="J2902" s="51"/>
      <c r="K2902" s="51"/>
      <c r="L2902" s="48" t="s">
        <v>80</v>
      </c>
      <c r="M2902" s="48" t="s">
        <v>81</v>
      </c>
      <c r="N2902" s="48" t="s">
        <v>249</v>
      </c>
      <c r="O2902" s="48" t="s">
        <v>250</v>
      </c>
      <c r="P2902" s="48" t="s">
        <v>285</v>
      </c>
      <c r="Q2902" s="48" t="s">
        <v>286</v>
      </c>
      <c r="R2902" s="48" t="s">
        <v>287</v>
      </c>
      <c r="S2902" s="48" t="s">
        <v>288</v>
      </c>
      <c r="T2902" s="48" t="s">
        <v>289</v>
      </c>
      <c r="U2902" s="48" t="s">
        <v>290</v>
      </c>
      <c r="V2902" s="52"/>
    </row>
    <row r="2903" spans="1:22" ht="15" thickBot="1">
      <c r="A2903" s="48" t="s">
        <v>3808</v>
      </c>
      <c r="B2903" s="48" t="s">
        <v>20</v>
      </c>
      <c r="C2903" s="48" t="s">
        <v>74</v>
      </c>
      <c r="D2903" s="49" t="s">
        <v>75</v>
      </c>
      <c r="E2903" s="50">
        <v>0</v>
      </c>
      <c r="F2903" s="48" t="s">
        <v>76</v>
      </c>
      <c r="G2903" s="48" t="s">
        <v>284</v>
      </c>
      <c r="H2903" s="48" t="s">
        <v>125</v>
      </c>
      <c r="I2903" s="48" t="s">
        <v>130</v>
      </c>
      <c r="J2903" s="51"/>
      <c r="K2903" s="51"/>
      <c r="L2903" s="48" t="s">
        <v>80</v>
      </c>
      <c r="M2903" s="48" t="s">
        <v>81</v>
      </c>
      <c r="N2903" s="48" t="s">
        <v>249</v>
      </c>
      <c r="O2903" s="48" t="s">
        <v>250</v>
      </c>
      <c r="P2903" s="48" t="s">
        <v>285</v>
      </c>
      <c r="Q2903" s="48" t="s">
        <v>286</v>
      </c>
      <c r="R2903" s="48" t="s">
        <v>287</v>
      </c>
      <c r="S2903" s="48" t="s">
        <v>288</v>
      </c>
      <c r="T2903" s="48" t="s">
        <v>289</v>
      </c>
      <c r="U2903" s="48" t="s">
        <v>290</v>
      </c>
      <c r="V2903" s="52"/>
    </row>
    <row r="2904" spans="1:22" ht="15" thickBot="1">
      <c r="A2904" s="48" t="s">
        <v>3809</v>
      </c>
      <c r="B2904" s="48" t="s">
        <v>20</v>
      </c>
      <c r="C2904" s="48" t="s">
        <v>74</v>
      </c>
      <c r="D2904" s="49" t="s">
        <v>75</v>
      </c>
      <c r="E2904" s="50">
        <v>0</v>
      </c>
      <c r="F2904" s="48" t="s">
        <v>76</v>
      </c>
      <c r="G2904" s="48" t="s">
        <v>284</v>
      </c>
      <c r="H2904" s="48" t="s">
        <v>125</v>
      </c>
      <c r="I2904" s="48" t="s">
        <v>130</v>
      </c>
      <c r="J2904" s="51"/>
      <c r="K2904" s="51"/>
      <c r="L2904" s="48" t="s">
        <v>80</v>
      </c>
      <c r="M2904" s="48" t="s">
        <v>81</v>
      </c>
      <c r="N2904" s="48" t="s">
        <v>249</v>
      </c>
      <c r="O2904" s="48" t="s">
        <v>250</v>
      </c>
      <c r="P2904" s="48" t="s">
        <v>285</v>
      </c>
      <c r="Q2904" s="48" t="s">
        <v>286</v>
      </c>
      <c r="R2904" s="48" t="s">
        <v>287</v>
      </c>
      <c r="S2904" s="48" t="s">
        <v>288</v>
      </c>
      <c r="T2904" s="48" t="s">
        <v>289</v>
      </c>
      <c r="U2904" s="48" t="s">
        <v>290</v>
      </c>
      <c r="V2904" s="52"/>
    </row>
    <row r="2905" spans="1:22" ht="15" thickBot="1">
      <c r="A2905" s="48" t="s">
        <v>3810</v>
      </c>
      <c r="B2905" s="48" t="s">
        <v>20</v>
      </c>
      <c r="C2905" s="48" t="s">
        <v>74</v>
      </c>
      <c r="D2905" s="49" t="s">
        <v>75</v>
      </c>
      <c r="E2905" s="50">
        <v>0</v>
      </c>
      <c r="F2905" s="48" t="s">
        <v>76</v>
      </c>
      <c r="G2905" s="48" t="s">
        <v>284</v>
      </c>
      <c r="H2905" s="48" t="s">
        <v>301</v>
      </c>
      <c r="I2905" s="48" t="s">
        <v>302</v>
      </c>
      <c r="J2905" s="51"/>
      <c r="K2905" s="51"/>
      <c r="L2905" s="48" t="s">
        <v>80</v>
      </c>
      <c r="M2905" s="48" t="s">
        <v>81</v>
      </c>
      <c r="N2905" s="48" t="s">
        <v>249</v>
      </c>
      <c r="O2905" s="48" t="s">
        <v>250</v>
      </c>
      <c r="P2905" s="48" t="s">
        <v>285</v>
      </c>
      <c r="Q2905" s="48" t="s">
        <v>286</v>
      </c>
      <c r="R2905" s="48" t="s">
        <v>287</v>
      </c>
      <c r="S2905" s="48" t="s">
        <v>288</v>
      </c>
      <c r="T2905" s="48" t="s">
        <v>289</v>
      </c>
      <c r="U2905" s="48" t="s">
        <v>290</v>
      </c>
      <c r="V2905" s="52"/>
    </row>
    <row r="2906" spans="1:22" ht="15" thickBot="1">
      <c r="A2906" s="48" t="s">
        <v>3811</v>
      </c>
      <c r="B2906" s="48" t="s">
        <v>20</v>
      </c>
      <c r="C2906" s="48" t="s">
        <v>74</v>
      </c>
      <c r="D2906" s="49" t="s">
        <v>75</v>
      </c>
      <c r="E2906" s="50">
        <v>0</v>
      </c>
      <c r="F2906" s="48" t="s">
        <v>76</v>
      </c>
      <c r="G2906" s="48" t="s">
        <v>284</v>
      </c>
      <c r="H2906" s="48" t="s">
        <v>301</v>
      </c>
      <c r="I2906" s="48" t="s">
        <v>302</v>
      </c>
      <c r="J2906" s="51"/>
      <c r="K2906" s="51"/>
      <c r="L2906" s="48" t="s">
        <v>80</v>
      </c>
      <c r="M2906" s="48" t="s">
        <v>81</v>
      </c>
      <c r="N2906" s="48" t="s">
        <v>249</v>
      </c>
      <c r="O2906" s="48" t="s">
        <v>250</v>
      </c>
      <c r="P2906" s="48" t="s">
        <v>285</v>
      </c>
      <c r="Q2906" s="48" t="s">
        <v>286</v>
      </c>
      <c r="R2906" s="48" t="s">
        <v>287</v>
      </c>
      <c r="S2906" s="48" t="s">
        <v>288</v>
      </c>
      <c r="T2906" s="48" t="s">
        <v>289</v>
      </c>
      <c r="U2906" s="48" t="s">
        <v>290</v>
      </c>
      <c r="V2906" s="52"/>
    </row>
    <row r="2907" spans="1:22" ht="15" thickBot="1">
      <c r="A2907" s="48" t="s">
        <v>3812</v>
      </c>
      <c r="B2907" s="48" t="s">
        <v>20</v>
      </c>
      <c r="C2907" s="48" t="s">
        <v>74</v>
      </c>
      <c r="D2907" s="49" t="s">
        <v>75</v>
      </c>
      <c r="E2907" s="50">
        <v>0</v>
      </c>
      <c r="F2907" s="48" t="s">
        <v>76</v>
      </c>
      <c r="G2907" s="48" t="s">
        <v>284</v>
      </c>
      <c r="H2907" s="48" t="s">
        <v>125</v>
      </c>
      <c r="I2907" s="48" t="s">
        <v>130</v>
      </c>
      <c r="J2907" s="51"/>
      <c r="K2907" s="51"/>
      <c r="L2907" s="48" t="s">
        <v>80</v>
      </c>
      <c r="M2907" s="48" t="s">
        <v>81</v>
      </c>
      <c r="N2907" s="48" t="s">
        <v>249</v>
      </c>
      <c r="O2907" s="48" t="s">
        <v>250</v>
      </c>
      <c r="P2907" s="48" t="s">
        <v>285</v>
      </c>
      <c r="Q2907" s="48" t="s">
        <v>286</v>
      </c>
      <c r="R2907" s="48" t="s">
        <v>287</v>
      </c>
      <c r="S2907" s="48" t="s">
        <v>288</v>
      </c>
      <c r="T2907" s="48" t="s">
        <v>289</v>
      </c>
      <c r="U2907" s="48" t="s">
        <v>290</v>
      </c>
      <c r="V2907" s="52"/>
    </row>
    <row r="2908" spans="1:22" ht="15" thickBot="1">
      <c r="A2908" s="48" t="s">
        <v>3813</v>
      </c>
      <c r="B2908" s="48" t="s">
        <v>20</v>
      </c>
      <c r="C2908" s="48" t="s">
        <v>74</v>
      </c>
      <c r="D2908" s="49" t="s">
        <v>75</v>
      </c>
      <c r="E2908" s="50">
        <v>0</v>
      </c>
      <c r="F2908" s="48" t="s">
        <v>76</v>
      </c>
      <c r="G2908" s="48" t="s">
        <v>284</v>
      </c>
      <c r="H2908" s="48" t="s">
        <v>125</v>
      </c>
      <c r="I2908" s="48" t="s">
        <v>130</v>
      </c>
      <c r="J2908" s="51"/>
      <c r="K2908" s="51"/>
      <c r="L2908" s="48" t="s">
        <v>80</v>
      </c>
      <c r="M2908" s="48" t="s">
        <v>81</v>
      </c>
      <c r="N2908" s="48" t="s">
        <v>249</v>
      </c>
      <c r="O2908" s="48" t="s">
        <v>250</v>
      </c>
      <c r="P2908" s="48" t="s">
        <v>285</v>
      </c>
      <c r="Q2908" s="48" t="s">
        <v>286</v>
      </c>
      <c r="R2908" s="48" t="s">
        <v>287</v>
      </c>
      <c r="S2908" s="48" t="s">
        <v>288</v>
      </c>
      <c r="T2908" s="48" t="s">
        <v>289</v>
      </c>
      <c r="U2908" s="48" t="s">
        <v>290</v>
      </c>
      <c r="V2908" s="52"/>
    </row>
    <row r="2909" spans="1:22" ht="15" thickBot="1">
      <c r="A2909" s="48" t="s">
        <v>3814</v>
      </c>
      <c r="B2909" s="48" t="s">
        <v>20</v>
      </c>
      <c r="C2909" s="48" t="s">
        <v>74</v>
      </c>
      <c r="D2909" s="49" t="s">
        <v>75</v>
      </c>
      <c r="E2909" s="50">
        <v>0</v>
      </c>
      <c r="F2909" s="48" t="s">
        <v>76</v>
      </c>
      <c r="G2909" s="48" t="s">
        <v>284</v>
      </c>
      <c r="H2909" s="48" t="s">
        <v>125</v>
      </c>
      <c r="I2909" s="48" t="s">
        <v>130</v>
      </c>
      <c r="J2909" s="51"/>
      <c r="K2909" s="51"/>
      <c r="L2909" s="48" t="s">
        <v>80</v>
      </c>
      <c r="M2909" s="48" t="s">
        <v>81</v>
      </c>
      <c r="N2909" s="48" t="s">
        <v>249</v>
      </c>
      <c r="O2909" s="48" t="s">
        <v>250</v>
      </c>
      <c r="P2909" s="48" t="s">
        <v>285</v>
      </c>
      <c r="Q2909" s="48" t="s">
        <v>286</v>
      </c>
      <c r="R2909" s="48" t="s">
        <v>287</v>
      </c>
      <c r="S2909" s="48" t="s">
        <v>288</v>
      </c>
      <c r="T2909" s="48" t="s">
        <v>289</v>
      </c>
      <c r="U2909" s="48" t="s">
        <v>290</v>
      </c>
      <c r="V2909" s="52"/>
    </row>
    <row r="2910" spans="1:22" ht="15" thickBot="1">
      <c r="A2910" s="48" t="s">
        <v>3815</v>
      </c>
      <c r="B2910" s="48" t="s">
        <v>20</v>
      </c>
      <c r="C2910" s="48" t="s">
        <v>74</v>
      </c>
      <c r="D2910" s="49" t="s">
        <v>75</v>
      </c>
      <c r="E2910" s="50">
        <v>0</v>
      </c>
      <c r="F2910" s="48" t="s">
        <v>76</v>
      </c>
      <c r="G2910" s="48" t="s">
        <v>284</v>
      </c>
      <c r="H2910" s="48" t="s">
        <v>125</v>
      </c>
      <c r="I2910" s="48" t="s">
        <v>130</v>
      </c>
      <c r="J2910" s="51"/>
      <c r="K2910" s="51"/>
      <c r="L2910" s="48" t="s">
        <v>80</v>
      </c>
      <c r="M2910" s="48" t="s">
        <v>81</v>
      </c>
      <c r="N2910" s="48" t="s">
        <v>249</v>
      </c>
      <c r="O2910" s="48" t="s">
        <v>250</v>
      </c>
      <c r="P2910" s="48" t="s">
        <v>285</v>
      </c>
      <c r="Q2910" s="48" t="s">
        <v>286</v>
      </c>
      <c r="R2910" s="48" t="s">
        <v>287</v>
      </c>
      <c r="S2910" s="48" t="s">
        <v>288</v>
      </c>
      <c r="T2910" s="48" t="s">
        <v>289</v>
      </c>
      <c r="U2910" s="48" t="s">
        <v>290</v>
      </c>
      <c r="V2910" s="52"/>
    </row>
    <row r="2911" spans="1:22" ht="15" thickBot="1">
      <c r="A2911" s="48" t="s">
        <v>3816</v>
      </c>
      <c r="B2911" s="48" t="s">
        <v>20</v>
      </c>
      <c r="C2911" s="48" t="s">
        <v>74</v>
      </c>
      <c r="D2911" s="49" t="s">
        <v>75</v>
      </c>
      <c r="E2911" s="50">
        <v>0</v>
      </c>
      <c r="F2911" s="48" t="s">
        <v>76</v>
      </c>
      <c r="G2911" s="48" t="s">
        <v>284</v>
      </c>
      <c r="H2911" s="48" t="s">
        <v>125</v>
      </c>
      <c r="I2911" s="48" t="s">
        <v>130</v>
      </c>
      <c r="J2911" s="51"/>
      <c r="K2911" s="51"/>
      <c r="L2911" s="48" t="s">
        <v>80</v>
      </c>
      <c r="M2911" s="48" t="s">
        <v>81</v>
      </c>
      <c r="N2911" s="48" t="s">
        <v>249</v>
      </c>
      <c r="O2911" s="48" t="s">
        <v>250</v>
      </c>
      <c r="P2911" s="48" t="s">
        <v>285</v>
      </c>
      <c r="Q2911" s="48" t="s">
        <v>286</v>
      </c>
      <c r="R2911" s="48" t="s">
        <v>287</v>
      </c>
      <c r="S2911" s="48" t="s">
        <v>288</v>
      </c>
      <c r="T2911" s="48" t="s">
        <v>289</v>
      </c>
      <c r="U2911" s="48" t="s">
        <v>290</v>
      </c>
      <c r="V2911" s="52"/>
    </row>
    <row r="2912" spans="1:22" ht="15" thickBot="1">
      <c r="A2912" s="48" t="s">
        <v>3817</v>
      </c>
      <c r="B2912" s="48" t="s">
        <v>20</v>
      </c>
      <c r="C2912" s="48" t="s">
        <v>74</v>
      </c>
      <c r="D2912" s="49" t="s">
        <v>75</v>
      </c>
      <c r="E2912" s="50">
        <v>0</v>
      </c>
      <c r="F2912" s="48" t="s">
        <v>76</v>
      </c>
      <c r="G2912" s="48" t="s">
        <v>284</v>
      </c>
      <c r="H2912" s="48" t="s">
        <v>125</v>
      </c>
      <c r="I2912" s="48" t="s">
        <v>130</v>
      </c>
      <c r="J2912" s="51"/>
      <c r="K2912" s="51"/>
      <c r="L2912" s="48" t="s">
        <v>80</v>
      </c>
      <c r="M2912" s="48" t="s">
        <v>81</v>
      </c>
      <c r="N2912" s="48" t="s">
        <v>249</v>
      </c>
      <c r="O2912" s="48" t="s">
        <v>250</v>
      </c>
      <c r="P2912" s="48" t="s">
        <v>285</v>
      </c>
      <c r="Q2912" s="48" t="s">
        <v>286</v>
      </c>
      <c r="R2912" s="48" t="s">
        <v>287</v>
      </c>
      <c r="S2912" s="48" t="s">
        <v>288</v>
      </c>
      <c r="T2912" s="48" t="s">
        <v>289</v>
      </c>
      <c r="U2912" s="48" t="s">
        <v>290</v>
      </c>
      <c r="V2912" s="52"/>
    </row>
    <row r="2913" spans="1:22" ht="15" thickBot="1">
      <c r="A2913" s="48" t="s">
        <v>3818</v>
      </c>
      <c r="B2913" s="48" t="s">
        <v>20</v>
      </c>
      <c r="C2913" s="48" t="s">
        <v>74</v>
      </c>
      <c r="D2913" s="49" t="s">
        <v>75</v>
      </c>
      <c r="E2913" s="50">
        <v>0</v>
      </c>
      <c r="F2913" s="48" t="s">
        <v>76</v>
      </c>
      <c r="G2913" s="48" t="s">
        <v>284</v>
      </c>
      <c r="H2913" s="48" t="s">
        <v>125</v>
      </c>
      <c r="I2913" s="48" t="s">
        <v>130</v>
      </c>
      <c r="J2913" s="51"/>
      <c r="K2913" s="51"/>
      <c r="L2913" s="48" t="s">
        <v>80</v>
      </c>
      <c r="M2913" s="48" t="s">
        <v>81</v>
      </c>
      <c r="N2913" s="48" t="s">
        <v>249</v>
      </c>
      <c r="O2913" s="48" t="s">
        <v>250</v>
      </c>
      <c r="P2913" s="48" t="s">
        <v>285</v>
      </c>
      <c r="Q2913" s="48" t="s">
        <v>286</v>
      </c>
      <c r="R2913" s="48" t="s">
        <v>287</v>
      </c>
      <c r="S2913" s="48" t="s">
        <v>288</v>
      </c>
      <c r="T2913" s="48" t="s">
        <v>289</v>
      </c>
      <c r="U2913" s="48" t="s">
        <v>290</v>
      </c>
      <c r="V2913" s="52"/>
    </row>
    <row r="2914" spans="1:22" ht="15" thickBot="1">
      <c r="A2914" s="48" t="s">
        <v>3819</v>
      </c>
      <c r="B2914" s="48" t="s">
        <v>20</v>
      </c>
      <c r="C2914" s="48" t="s">
        <v>74</v>
      </c>
      <c r="D2914" s="49" t="s">
        <v>75</v>
      </c>
      <c r="E2914" s="50">
        <v>0</v>
      </c>
      <c r="F2914" s="48" t="s">
        <v>76</v>
      </c>
      <c r="G2914" s="48" t="s">
        <v>284</v>
      </c>
      <c r="H2914" s="48" t="s">
        <v>125</v>
      </c>
      <c r="I2914" s="48" t="s">
        <v>130</v>
      </c>
      <c r="J2914" s="51"/>
      <c r="K2914" s="51"/>
      <c r="L2914" s="48" t="s">
        <v>80</v>
      </c>
      <c r="M2914" s="48" t="s">
        <v>81</v>
      </c>
      <c r="N2914" s="48" t="s">
        <v>249</v>
      </c>
      <c r="O2914" s="48" t="s">
        <v>250</v>
      </c>
      <c r="P2914" s="48" t="s">
        <v>285</v>
      </c>
      <c r="Q2914" s="48" t="s">
        <v>286</v>
      </c>
      <c r="R2914" s="48" t="s">
        <v>287</v>
      </c>
      <c r="S2914" s="48" t="s">
        <v>288</v>
      </c>
      <c r="T2914" s="48" t="s">
        <v>289</v>
      </c>
      <c r="U2914" s="48" t="s">
        <v>290</v>
      </c>
      <c r="V2914" s="52"/>
    </row>
    <row r="2915" spans="1:22" ht="15" thickBot="1">
      <c r="A2915" s="48" t="s">
        <v>3820</v>
      </c>
      <c r="B2915" s="48" t="s">
        <v>20</v>
      </c>
      <c r="C2915" s="48" t="s">
        <v>74</v>
      </c>
      <c r="D2915" s="49" t="s">
        <v>75</v>
      </c>
      <c r="E2915" s="50">
        <v>0</v>
      </c>
      <c r="F2915" s="48" t="s">
        <v>76</v>
      </c>
      <c r="G2915" s="48" t="s">
        <v>284</v>
      </c>
      <c r="H2915" s="48" t="s">
        <v>125</v>
      </c>
      <c r="I2915" s="48" t="s">
        <v>130</v>
      </c>
      <c r="J2915" s="51"/>
      <c r="K2915" s="51"/>
      <c r="L2915" s="48" t="s">
        <v>80</v>
      </c>
      <c r="M2915" s="48" t="s">
        <v>81</v>
      </c>
      <c r="N2915" s="48" t="s">
        <v>249</v>
      </c>
      <c r="O2915" s="48" t="s">
        <v>250</v>
      </c>
      <c r="P2915" s="48" t="s">
        <v>285</v>
      </c>
      <c r="Q2915" s="48" t="s">
        <v>286</v>
      </c>
      <c r="R2915" s="48" t="s">
        <v>287</v>
      </c>
      <c r="S2915" s="48" t="s">
        <v>288</v>
      </c>
      <c r="T2915" s="48" t="s">
        <v>289</v>
      </c>
      <c r="U2915" s="48" t="s">
        <v>290</v>
      </c>
      <c r="V2915" s="52"/>
    </row>
    <row r="2916" spans="1:22" ht="15" thickBot="1">
      <c r="A2916" s="48" t="s">
        <v>3821</v>
      </c>
      <c r="B2916" s="48" t="s">
        <v>20</v>
      </c>
      <c r="C2916" s="48" t="s">
        <v>74</v>
      </c>
      <c r="D2916" s="49" t="s">
        <v>75</v>
      </c>
      <c r="E2916" s="50">
        <v>0</v>
      </c>
      <c r="F2916" s="48" t="s">
        <v>76</v>
      </c>
      <c r="G2916" s="48" t="s">
        <v>284</v>
      </c>
      <c r="H2916" s="48" t="s">
        <v>125</v>
      </c>
      <c r="I2916" s="48" t="s">
        <v>130</v>
      </c>
      <c r="J2916" s="51"/>
      <c r="K2916" s="51"/>
      <c r="L2916" s="48" t="s">
        <v>80</v>
      </c>
      <c r="M2916" s="48" t="s">
        <v>81</v>
      </c>
      <c r="N2916" s="48" t="s">
        <v>249</v>
      </c>
      <c r="O2916" s="48" t="s">
        <v>250</v>
      </c>
      <c r="P2916" s="48" t="s">
        <v>285</v>
      </c>
      <c r="Q2916" s="48" t="s">
        <v>286</v>
      </c>
      <c r="R2916" s="48" t="s">
        <v>287</v>
      </c>
      <c r="S2916" s="48" t="s">
        <v>288</v>
      </c>
      <c r="T2916" s="48" t="s">
        <v>289</v>
      </c>
      <c r="U2916" s="48" t="s">
        <v>290</v>
      </c>
      <c r="V2916" s="52"/>
    </row>
    <row r="2917" spans="1:22" ht="15" thickBot="1">
      <c r="A2917" s="48" t="s">
        <v>3822</v>
      </c>
      <c r="B2917" s="48" t="s">
        <v>20</v>
      </c>
      <c r="C2917" s="48" t="s">
        <v>74</v>
      </c>
      <c r="D2917" s="49" t="s">
        <v>75</v>
      </c>
      <c r="E2917" s="50">
        <v>0</v>
      </c>
      <c r="F2917" s="48" t="s">
        <v>76</v>
      </c>
      <c r="G2917" s="48" t="s">
        <v>284</v>
      </c>
      <c r="H2917" s="48" t="s">
        <v>125</v>
      </c>
      <c r="I2917" s="48" t="s">
        <v>130</v>
      </c>
      <c r="J2917" s="51"/>
      <c r="K2917" s="51"/>
      <c r="L2917" s="48" t="s">
        <v>80</v>
      </c>
      <c r="M2917" s="48" t="s">
        <v>81</v>
      </c>
      <c r="N2917" s="48" t="s">
        <v>249</v>
      </c>
      <c r="O2917" s="48" t="s">
        <v>250</v>
      </c>
      <c r="P2917" s="48" t="s">
        <v>285</v>
      </c>
      <c r="Q2917" s="48" t="s">
        <v>286</v>
      </c>
      <c r="R2917" s="48" t="s">
        <v>287</v>
      </c>
      <c r="S2917" s="48" t="s">
        <v>288</v>
      </c>
      <c r="T2917" s="48" t="s">
        <v>289</v>
      </c>
      <c r="U2917" s="48" t="s">
        <v>290</v>
      </c>
      <c r="V2917" s="52"/>
    </row>
    <row r="2918" spans="1:22" ht="15" thickBot="1">
      <c r="A2918" s="48" t="s">
        <v>3823</v>
      </c>
      <c r="B2918" s="48" t="s">
        <v>20</v>
      </c>
      <c r="C2918" s="48" t="s">
        <v>74</v>
      </c>
      <c r="D2918" s="49" t="s">
        <v>75</v>
      </c>
      <c r="E2918" s="53">
        <v>68205.460000000006</v>
      </c>
      <c r="F2918" s="48" t="s">
        <v>76</v>
      </c>
      <c r="G2918" s="48" t="s">
        <v>284</v>
      </c>
      <c r="H2918" s="48" t="s">
        <v>95</v>
      </c>
      <c r="I2918" s="48" t="s">
        <v>130</v>
      </c>
      <c r="J2918" s="51"/>
      <c r="K2918" s="51"/>
      <c r="L2918" s="48" t="s">
        <v>80</v>
      </c>
      <c r="M2918" s="48" t="s">
        <v>81</v>
      </c>
      <c r="N2918" s="48" t="s">
        <v>249</v>
      </c>
      <c r="O2918" s="48" t="s">
        <v>250</v>
      </c>
      <c r="P2918" s="48" t="s">
        <v>285</v>
      </c>
      <c r="Q2918" s="48" t="s">
        <v>286</v>
      </c>
      <c r="R2918" s="48" t="s">
        <v>287</v>
      </c>
      <c r="S2918" s="48" t="s">
        <v>288</v>
      </c>
      <c r="T2918" s="48" t="s">
        <v>289</v>
      </c>
      <c r="U2918" s="48" t="s">
        <v>290</v>
      </c>
      <c r="V2918" s="52"/>
    </row>
    <row r="2919" spans="1:22" ht="15" thickBot="1">
      <c r="A2919" s="48" t="s">
        <v>3824</v>
      </c>
      <c r="B2919" s="48" t="s">
        <v>20</v>
      </c>
      <c r="C2919" s="48" t="s">
        <v>74</v>
      </c>
      <c r="D2919" s="49" t="s">
        <v>75</v>
      </c>
      <c r="E2919" s="50">
        <v>0</v>
      </c>
      <c r="F2919" s="48" t="s">
        <v>76</v>
      </c>
      <c r="G2919" s="48" t="s">
        <v>284</v>
      </c>
      <c r="H2919" s="48" t="s">
        <v>125</v>
      </c>
      <c r="I2919" s="48" t="s">
        <v>130</v>
      </c>
      <c r="J2919" s="51"/>
      <c r="K2919" s="51"/>
      <c r="L2919" s="48" t="s">
        <v>80</v>
      </c>
      <c r="M2919" s="48" t="s">
        <v>81</v>
      </c>
      <c r="N2919" s="48" t="s">
        <v>249</v>
      </c>
      <c r="O2919" s="48" t="s">
        <v>250</v>
      </c>
      <c r="P2919" s="48" t="s">
        <v>285</v>
      </c>
      <c r="Q2919" s="48" t="s">
        <v>286</v>
      </c>
      <c r="R2919" s="48" t="s">
        <v>287</v>
      </c>
      <c r="S2919" s="48" t="s">
        <v>288</v>
      </c>
      <c r="T2919" s="48" t="s">
        <v>289</v>
      </c>
      <c r="U2919" s="48" t="s">
        <v>290</v>
      </c>
      <c r="V2919" s="52"/>
    </row>
    <row r="2920" spans="1:22" ht="15" thickBot="1">
      <c r="A2920" s="48" t="s">
        <v>3825</v>
      </c>
      <c r="B2920" s="48" t="s">
        <v>20</v>
      </c>
      <c r="C2920" s="48" t="s">
        <v>74</v>
      </c>
      <c r="D2920" s="49" t="s">
        <v>75</v>
      </c>
      <c r="E2920" s="50">
        <v>0</v>
      </c>
      <c r="F2920" s="48" t="s">
        <v>76</v>
      </c>
      <c r="G2920" s="48" t="s">
        <v>284</v>
      </c>
      <c r="H2920" s="48" t="s">
        <v>125</v>
      </c>
      <c r="I2920" s="48" t="s">
        <v>130</v>
      </c>
      <c r="J2920" s="51"/>
      <c r="K2920" s="51"/>
      <c r="L2920" s="48" t="s">
        <v>80</v>
      </c>
      <c r="M2920" s="48" t="s">
        <v>81</v>
      </c>
      <c r="N2920" s="48" t="s">
        <v>249</v>
      </c>
      <c r="O2920" s="48" t="s">
        <v>250</v>
      </c>
      <c r="P2920" s="48" t="s">
        <v>285</v>
      </c>
      <c r="Q2920" s="48" t="s">
        <v>286</v>
      </c>
      <c r="R2920" s="48" t="s">
        <v>287</v>
      </c>
      <c r="S2920" s="48" t="s">
        <v>288</v>
      </c>
      <c r="T2920" s="48" t="s">
        <v>289</v>
      </c>
      <c r="U2920" s="48" t="s">
        <v>290</v>
      </c>
      <c r="V2920" s="52"/>
    </row>
    <row r="2921" spans="1:22" ht="15" thickBot="1">
      <c r="A2921" s="48" t="s">
        <v>3826</v>
      </c>
      <c r="B2921" s="48" t="s">
        <v>20</v>
      </c>
      <c r="C2921" s="48" t="s">
        <v>74</v>
      </c>
      <c r="D2921" s="49" t="s">
        <v>75</v>
      </c>
      <c r="E2921" s="50">
        <v>0</v>
      </c>
      <c r="F2921" s="48" t="s">
        <v>76</v>
      </c>
      <c r="G2921" s="48" t="s">
        <v>284</v>
      </c>
      <c r="H2921" s="48" t="s">
        <v>125</v>
      </c>
      <c r="I2921" s="48" t="s">
        <v>130</v>
      </c>
      <c r="J2921" s="51"/>
      <c r="K2921" s="51"/>
      <c r="L2921" s="48" t="s">
        <v>80</v>
      </c>
      <c r="M2921" s="48" t="s">
        <v>81</v>
      </c>
      <c r="N2921" s="48" t="s">
        <v>249</v>
      </c>
      <c r="O2921" s="48" t="s">
        <v>250</v>
      </c>
      <c r="P2921" s="48" t="s">
        <v>285</v>
      </c>
      <c r="Q2921" s="48" t="s">
        <v>286</v>
      </c>
      <c r="R2921" s="48" t="s">
        <v>287</v>
      </c>
      <c r="S2921" s="48" t="s">
        <v>288</v>
      </c>
      <c r="T2921" s="48" t="s">
        <v>289</v>
      </c>
      <c r="U2921" s="48" t="s">
        <v>290</v>
      </c>
      <c r="V2921" s="52"/>
    </row>
    <row r="2922" spans="1:22" ht="15" thickBot="1">
      <c r="A2922" s="48" t="s">
        <v>3827</v>
      </c>
      <c r="B2922" s="48" t="s">
        <v>20</v>
      </c>
      <c r="C2922" s="48" t="s">
        <v>74</v>
      </c>
      <c r="D2922" s="49" t="s">
        <v>75</v>
      </c>
      <c r="E2922" s="50">
        <v>0</v>
      </c>
      <c r="F2922" s="48" t="s">
        <v>76</v>
      </c>
      <c r="G2922" s="48" t="s">
        <v>284</v>
      </c>
      <c r="H2922" s="48" t="s">
        <v>125</v>
      </c>
      <c r="I2922" s="48" t="s">
        <v>130</v>
      </c>
      <c r="J2922" s="51"/>
      <c r="K2922" s="51"/>
      <c r="L2922" s="48" t="s">
        <v>80</v>
      </c>
      <c r="M2922" s="48" t="s">
        <v>81</v>
      </c>
      <c r="N2922" s="48" t="s">
        <v>249</v>
      </c>
      <c r="O2922" s="48" t="s">
        <v>250</v>
      </c>
      <c r="P2922" s="48" t="s">
        <v>285</v>
      </c>
      <c r="Q2922" s="48" t="s">
        <v>286</v>
      </c>
      <c r="R2922" s="48" t="s">
        <v>287</v>
      </c>
      <c r="S2922" s="48" t="s">
        <v>288</v>
      </c>
      <c r="T2922" s="48" t="s">
        <v>289</v>
      </c>
      <c r="U2922" s="48" t="s">
        <v>290</v>
      </c>
      <c r="V2922" s="52"/>
    </row>
    <row r="2923" spans="1:22" ht="15" thickBot="1">
      <c r="A2923" s="48" t="s">
        <v>3828</v>
      </c>
      <c r="B2923" s="48" t="s">
        <v>20</v>
      </c>
      <c r="C2923" s="48" t="s">
        <v>74</v>
      </c>
      <c r="D2923" s="49" t="s">
        <v>75</v>
      </c>
      <c r="E2923" s="50">
        <v>0</v>
      </c>
      <c r="F2923" s="48" t="s">
        <v>76</v>
      </c>
      <c r="G2923" s="48" t="s">
        <v>284</v>
      </c>
      <c r="H2923" s="48" t="s">
        <v>125</v>
      </c>
      <c r="I2923" s="48" t="s">
        <v>130</v>
      </c>
      <c r="J2923" s="51"/>
      <c r="K2923" s="51"/>
      <c r="L2923" s="48" t="s">
        <v>80</v>
      </c>
      <c r="M2923" s="48" t="s">
        <v>81</v>
      </c>
      <c r="N2923" s="48" t="s">
        <v>249</v>
      </c>
      <c r="O2923" s="48" t="s">
        <v>250</v>
      </c>
      <c r="P2923" s="48" t="s">
        <v>285</v>
      </c>
      <c r="Q2923" s="48" t="s">
        <v>286</v>
      </c>
      <c r="R2923" s="48" t="s">
        <v>287</v>
      </c>
      <c r="S2923" s="48" t="s">
        <v>288</v>
      </c>
      <c r="T2923" s="48" t="s">
        <v>289</v>
      </c>
      <c r="U2923" s="48" t="s">
        <v>290</v>
      </c>
      <c r="V2923" s="52"/>
    </row>
    <row r="2924" spans="1:22" ht="15" thickBot="1">
      <c r="A2924" s="48" t="s">
        <v>3829</v>
      </c>
      <c r="B2924" s="48" t="s">
        <v>20</v>
      </c>
      <c r="C2924" s="48" t="s">
        <v>74</v>
      </c>
      <c r="D2924" s="49" t="s">
        <v>75</v>
      </c>
      <c r="E2924" s="50">
        <v>0</v>
      </c>
      <c r="F2924" s="48" t="s">
        <v>76</v>
      </c>
      <c r="G2924" s="48" t="s">
        <v>284</v>
      </c>
      <c r="H2924" s="48" t="s">
        <v>125</v>
      </c>
      <c r="I2924" s="48" t="s">
        <v>130</v>
      </c>
      <c r="J2924" s="51"/>
      <c r="K2924" s="51"/>
      <c r="L2924" s="48" t="s">
        <v>80</v>
      </c>
      <c r="M2924" s="48" t="s">
        <v>81</v>
      </c>
      <c r="N2924" s="48" t="s">
        <v>249</v>
      </c>
      <c r="O2924" s="48" t="s">
        <v>250</v>
      </c>
      <c r="P2924" s="48" t="s">
        <v>285</v>
      </c>
      <c r="Q2924" s="48" t="s">
        <v>286</v>
      </c>
      <c r="R2924" s="48" t="s">
        <v>287</v>
      </c>
      <c r="S2924" s="48" t="s">
        <v>288</v>
      </c>
      <c r="T2924" s="48" t="s">
        <v>289</v>
      </c>
      <c r="U2924" s="48" t="s">
        <v>290</v>
      </c>
      <c r="V2924" s="52"/>
    </row>
    <row r="2925" spans="1:22" ht="15" thickBot="1">
      <c r="A2925" s="48" t="s">
        <v>3830</v>
      </c>
      <c r="B2925" s="48" t="s">
        <v>20</v>
      </c>
      <c r="C2925" s="48" t="s">
        <v>74</v>
      </c>
      <c r="D2925" s="49" t="s">
        <v>75</v>
      </c>
      <c r="E2925" s="50">
        <v>0</v>
      </c>
      <c r="F2925" s="48" t="s">
        <v>76</v>
      </c>
      <c r="G2925" s="48" t="s">
        <v>284</v>
      </c>
      <c r="H2925" s="48" t="s">
        <v>125</v>
      </c>
      <c r="I2925" s="48" t="s">
        <v>130</v>
      </c>
      <c r="J2925" s="51"/>
      <c r="K2925" s="51"/>
      <c r="L2925" s="48" t="s">
        <v>80</v>
      </c>
      <c r="M2925" s="48" t="s">
        <v>81</v>
      </c>
      <c r="N2925" s="48" t="s">
        <v>249</v>
      </c>
      <c r="O2925" s="48" t="s">
        <v>250</v>
      </c>
      <c r="P2925" s="48" t="s">
        <v>285</v>
      </c>
      <c r="Q2925" s="48" t="s">
        <v>286</v>
      </c>
      <c r="R2925" s="48" t="s">
        <v>287</v>
      </c>
      <c r="S2925" s="48" t="s">
        <v>288</v>
      </c>
      <c r="T2925" s="48" t="s">
        <v>289</v>
      </c>
      <c r="U2925" s="48" t="s">
        <v>290</v>
      </c>
      <c r="V2925" s="52"/>
    </row>
    <row r="2926" spans="1:22" ht="15" thickBot="1">
      <c r="A2926" s="48" t="s">
        <v>3831</v>
      </c>
      <c r="B2926" s="48" t="s">
        <v>20</v>
      </c>
      <c r="C2926" s="48" t="s">
        <v>74</v>
      </c>
      <c r="D2926" s="49" t="s">
        <v>75</v>
      </c>
      <c r="E2926" s="50">
        <v>0</v>
      </c>
      <c r="F2926" s="48" t="s">
        <v>76</v>
      </c>
      <c r="G2926" s="48" t="s">
        <v>284</v>
      </c>
      <c r="H2926" s="48" t="s">
        <v>125</v>
      </c>
      <c r="I2926" s="48" t="s">
        <v>130</v>
      </c>
      <c r="J2926" s="51"/>
      <c r="K2926" s="51"/>
      <c r="L2926" s="48" t="s">
        <v>80</v>
      </c>
      <c r="M2926" s="48" t="s">
        <v>81</v>
      </c>
      <c r="N2926" s="48" t="s">
        <v>249</v>
      </c>
      <c r="O2926" s="48" t="s">
        <v>250</v>
      </c>
      <c r="P2926" s="48" t="s">
        <v>285</v>
      </c>
      <c r="Q2926" s="48" t="s">
        <v>286</v>
      </c>
      <c r="R2926" s="48" t="s">
        <v>287</v>
      </c>
      <c r="S2926" s="48" t="s">
        <v>288</v>
      </c>
      <c r="T2926" s="48" t="s">
        <v>289</v>
      </c>
      <c r="U2926" s="48" t="s">
        <v>290</v>
      </c>
      <c r="V2926" s="52"/>
    </row>
    <row r="2927" spans="1:22" ht="15" thickBot="1">
      <c r="A2927" s="48" t="s">
        <v>3832</v>
      </c>
      <c r="B2927" s="48" t="s">
        <v>20</v>
      </c>
      <c r="C2927" s="48" t="s">
        <v>74</v>
      </c>
      <c r="D2927" s="49" t="s">
        <v>75</v>
      </c>
      <c r="E2927" s="50">
        <v>0</v>
      </c>
      <c r="F2927" s="48" t="s">
        <v>76</v>
      </c>
      <c r="G2927" s="48" t="s">
        <v>284</v>
      </c>
      <c r="H2927" s="48" t="s">
        <v>125</v>
      </c>
      <c r="I2927" s="48" t="s">
        <v>130</v>
      </c>
      <c r="J2927" s="51"/>
      <c r="K2927" s="51"/>
      <c r="L2927" s="48" t="s">
        <v>80</v>
      </c>
      <c r="M2927" s="48" t="s">
        <v>81</v>
      </c>
      <c r="N2927" s="48" t="s">
        <v>249</v>
      </c>
      <c r="O2927" s="48" t="s">
        <v>250</v>
      </c>
      <c r="P2927" s="48" t="s">
        <v>285</v>
      </c>
      <c r="Q2927" s="48" t="s">
        <v>286</v>
      </c>
      <c r="R2927" s="48" t="s">
        <v>287</v>
      </c>
      <c r="S2927" s="48" t="s">
        <v>288</v>
      </c>
      <c r="T2927" s="48" t="s">
        <v>289</v>
      </c>
      <c r="U2927" s="48" t="s">
        <v>290</v>
      </c>
      <c r="V2927" s="52"/>
    </row>
    <row r="2928" spans="1:22" ht="15" thickBot="1">
      <c r="A2928" s="48" t="s">
        <v>3833</v>
      </c>
      <c r="B2928" s="48" t="s">
        <v>20</v>
      </c>
      <c r="C2928" s="48" t="s">
        <v>74</v>
      </c>
      <c r="D2928" s="49" t="s">
        <v>75</v>
      </c>
      <c r="E2928" s="50">
        <v>0</v>
      </c>
      <c r="F2928" s="48" t="s">
        <v>76</v>
      </c>
      <c r="G2928" s="48" t="s">
        <v>284</v>
      </c>
      <c r="H2928" s="48" t="s">
        <v>125</v>
      </c>
      <c r="I2928" s="48" t="s">
        <v>130</v>
      </c>
      <c r="J2928" s="51"/>
      <c r="K2928" s="51"/>
      <c r="L2928" s="48" t="s">
        <v>80</v>
      </c>
      <c r="M2928" s="48" t="s">
        <v>81</v>
      </c>
      <c r="N2928" s="48" t="s">
        <v>249</v>
      </c>
      <c r="O2928" s="48" t="s">
        <v>250</v>
      </c>
      <c r="P2928" s="48" t="s">
        <v>285</v>
      </c>
      <c r="Q2928" s="48" t="s">
        <v>286</v>
      </c>
      <c r="R2928" s="48" t="s">
        <v>287</v>
      </c>
      <c r="S2928" s="48" t="s">
        <v>288</v>
      </c>
      <c r="T2928" s="48" t="s">
        <v>289</v>
      </c>
      <c r="U2928" s="48" t="s">
        <v>290</v>
      </c>
      <c r="V2928" s="52"/>
    </row>
    <row r="2929" spans="1:22" ht="15" thickBot="1">
      <c r="A2929" s="48" t="s">
        <v>3834</v>
      </c>
      <c r="B2929" s="48" t="s">
        <v>20</v>
      </c>
      <c r="C2929" s="48" t="s">
        <v>74</v>
      </c>
      <c r="D2929" s="49" t="s">
        <v>75</v>
      </c>
      <c r="E2929" s="50">
        <v>0</v>
      </c>
      <c r="F2929" s="48" t="s">
        <v>76</v>
      </c>
      <c r="G2929" s="48" t="s">
        <v>284</v>
      </c>
      <c r="H2929" s="48" t="s">
        <v>125</v>
      </c>
      <c r="I2929" s="48" t="s">
        <v>130</v>
      </c>
      <c r="J2929" s="51"/>
      <c r="K2929" s="51"/>
      <c r="L2929" s="48" t="s">
        <v>80</v>
      </c>
      <c r="M2929" s="48" t="s">
        <v>81</v>
      </c>
      <c r="N2929" s="48" t="s">
        <v>249</v>
      </c>
      <c r="O2929" s="48" t="s">
        <v>250</v>
      </c>
      <c r="P2929" s="48" t="s">
        <v>285</v>
      </c>
      <c r="Q2929" s="48" t="s">
        <v>286</v>
      </c>
      <c r="R2929" s="48" t="s">
        <v>287</v>
      </c>
      <c r="S2929" s="48" t="s">
        <v>288</v>
      </c>
      <c r="T2929" s="48" t="s">
        <v>289</v>
      </c>
      <c r="U2929" s="48" t="s">
        <v>290</v>
      </c>
      <c r="V2929" s="52"/>
    </row>
    <row r="2930" spans="1:22" ht="15" thickBot="1">
      <c r="A2930" s="48" t="s">
        <v>3835</v>
      </c>
      <c r="B2930" s="48" t="s">
        <v>20</v>
      </c>
      <c r="C2930" s="48" t="s">
        <v>74</v>
      </c>
      <c r="D2930" s="49" t="s">
        <v>75</v>
      </c>
      <c r="E2930" s="50">
        <v>0</v>
      </c>
      <c r="F2930" s="48" t="s">
        <v>76</v>
      </c>
      <c r="G2930" s="48" t="s">
        <v>284</v>
      </c>
      <c r="H2930" s="48" t="s">
        <v>301</v>
      </c>
      <c r="I2930" s="48" t="s">
        <v>302</v>
      </c>
      <c r="J2930" s="51"/>
      <c r="K2930" s="51"/>
      <c r="L2930" s="48" t="s">
        <v>80</v>
      </c>
      <c r="M2930" s="48" t="s">
        <v>81</v>
      </c>
      <c r="N2930" s="48" t="s">
        <v>249</v>
      </c>
      <c r="O2930" s="48" t="s">
        <v>250</v>
      </c>
      <c r="P2930" s="48" t="s">
        <v>285</v>
      </c>
      <c r="Q2930" s="48" t="s">
        <v>286</v>
      </c>
      <c r="R2930" s="48" t="s">
        <v>287</v>
      </c>
      <c r="S2930" s="48" t="s">
        <v>288</v>
      </c>
      <c r="T2930" s="48" t="s">
        <v>289</v>
      </c>
      <c r="U2930" s="48" t="s">
        <v>290</v>
      </c>
      <c r="V2930" s="52"/>
    </row>
    <row r="2931" spans="1:22" ht="15" thickBot="1">
      <c r="A2931" s="48" t="s">
        <v>3836</v>
      </c>
      <c r="B2931" s="48" t="s">
        <v>20</v>
      </c>
      <c r="C2931" s="48" t="s">
        <v>74</v>
      </c>
      <c r="D2931" s="49" t="s">
        <v>75</v>
      </c>
      <c r="E2931" s="50">
        <v>0</v>
      </c>
      <c r="F2931" s="48" t="s">
        <v>76</v>
      </c>
      <c r="G2931" s="48" t="s">
        <v>284</v>
      </c>
      <c r="H2931" s="48" t="s">
        <v>125</v>
      </c>
      <c r="I2931" s="48" t="s">
        <v>130</v>
      </c>
      <c r="J2931" s="51"/>
      <c r="K2931" s="51"/>
      <c r="L2931" s="48" t="s">
        <v>80</v>
      </c>
      <c r="M2931" s="48" t="s">
        <v>81</v>
      </c>
      <c r="N2931" s="48" t="s">
        <v>249</v>
      </c>
      <c r="O2931" s="48" t="s">
        <v>250</v>
      </c>
      <c r="P2931" s="48" t="s">
        <v>285</v>
      </c>
      <c r="Q2931" s="48" t="s">
        <v>286</v>
      </c>
      <c r="R2931" s="48" t="s">
        <v>287</v>
      </c>
      <c r="S2931" s="48" t="s">
        <v>288</v>
      </c>
      <c r="T2931" s="48" t="s">
        <v>289</v>
      </c>
      <c r="U2931" s="48" t="s">
        <v>290</v>
      </c>
      <c r="V2931" s="52"/>
    </row>
    <row r="2932" spans="1:22" ht="15" thickBot="1">
      <c r="A2932" s="48" t="s">
        <v>3837</v>
      </c>
      <c r="B2932" s="48" t="s">
        <v>20</v>
      </c>
      <c r="C2932" s="48" t="s">
        <v>74</v>
      </c>
      <c r="D2932" s="49" t="s">
        <v>75</v>
      </c>
      <c r="E2932" s="50">
        <v>0</v>
      </c>
      <c r="F2932" s="48" t="s">
        <v>76</v>
      </c>
      <c r="G2932" s="48" t="s">
        <v>284</v>
      </c>
      <c r="H2932" s="48" t="s">
        <v>125</v>
      </c>
      <c r="I2932" s="48" t="s">
        <v>130</v>
      </c>
      <c r="J2932" s="51"/>
      <c r="K2932" s="51"/>
      <c r="L2932" s="48" t="s">
        <v>80</v>
      </c>
      <c r="M2932" s="48" t="s">
        <v>81</v>
      </c>
      <c r="N2932" s="48" t="s">
        <v>249</v>
      </c>
      <c r="O2932" s="48" t="s">
        <v>250</v>
      </c>
      <c r="P2932" s="48" t="s">
        <v>285</v>
      </c>
      <c r="Q2932" s="48" t="s">
        <v>286</v>
      </c>
      <c r="R2932" s="48" t="s">
        <v>287</v>
      </c>
      <c r="S2932" s="48" t="s">
        <v>288</v>
      </c>
      <c r="T2932" s="48" t="s">
        <v>289</v>
      </c>
      <c r="U2932" s="48" t="s">
        <v>290</v>
      </c>
      <c r="V2932" s="52"/>
    </row>
    <row r="2933" spans="1:22" ht="15" thickBot="1">
      <c r="A2933" s="48" t="s">
        <v>3838</v>
      </c>
      <c r="B2933" s="48" t="s">
        <v>20</v>
      </c>
      <c r="C2933" s="48" t="s">
        <v>74</v>
      </c>
      <c r="D2933" s="49" t="s">
        <v>75</v>
      </c>
      <c r="E2933" s="50">
        <v>0</v>
      </c>
      <c r="F2933" s="48" t="s">
        <v>76</v>
      </c>
      <c r="G2933" s="48" t="s">
        <v>284</v>
      </c>
      <c r="H2933" s="48" t="s">
        <v>336</v>
      </c>
      <c r="I2933" s="48" t="s">
        <v>130</v>
      </c>
      <c r="J2933" s="51"/>
      <c r="K2933" s="51"/>
      <c r="L2933" s="48" t="s">
        <v>80</v>
      </c>
      <c r="M2933" s="48" t="s">
        <v>81</v>
      </c>
      <c r="N2933" s="48" t="s">
        <v>249</v>
      </c>
      <c r="O2933" s="48" t="s">
        <v>250</v>
      </c>
      <c r="P2933" s="48" t="s">
        <v>285</v>
      </c>
      <c r="Q2933" s="48" t="s">
        <v>286</v>
      </c>
      <c r="R2933" s="48" t="s">
        <v>287</v>
      </c>
      <c r="S2933" s="48" t="s">
        <v>288</v>
      </c>
      <c r="T2933" s="48" t="s">
        <v>289</v>
      </c>
      <c r="U2933" s="48" t="s">
        <v>290</v>
      </c>
      <c r="V2933" s="52"/>
    </row>
    <row r="2934" spans="1:22" ht="15" thickBot="1">
      <c r="A2934" s="48" t="s">
        <v>3839</v>
      </c>
      <c r="B2934" s="48" t="s">
        <v>20</v>
      </c>
      <c r="C2934" s="48" t="s">
        <v>74</v>
      </c>
      <c r="D2934" s="49" t="s">
        <v>75</v>
      </c>
      <c r="E2934" s="50">
        <v>0</v>
      </c>
      <c r="F2934" s="48" t="s">
        <v>76</v>
      </c>
      <c r="G2934" s="48" t="s">
        <v>284</v>
      </c>
      <c r="H2934" s="48" t="s">
        <v>125</v>
      </c>
      <c r="I2934" s="48" t="s">
        <v>130</v>
      </c>
      <c r="J2934" s="51"/>
      <c r="K2934" s="51"/>
      <c r="L2934" s="48" t="s">
        <v>80</v>
      </c>
      <c r="M2934" s="48" t="s">
        <v>81</v>
      </c>
      <c r="N2934" s="48" t="s">
        <v>249</v>
      </c>
      <c r="O2934" s="48" t="s">
        <v>250</v>
      </c>
      <c r="P2934" s="48" t="s">
        <v>285</v>
      </c>
      <c r="Q2934" s="48" t="s">
        <v>286</v>
      </c>
      <c r="R2934" s="48" t="s">
        <v>287</v>
      </c>
      <c r="S2934" s="48" t="s">
        <v>288</v>
      </c>
      <c r="T2934" s="48" t="s">
        <v>289</v>
      </c>
      <c r="U2934" s="48" t="s">
        <v>290</v>
      </c>
      <c r="V2934" s="52"/>
    </row>
    <row r="2935" spans="1:22" ht="15" thickBot="1">
      <c r="A2935" s="48" t="s">
        <v>3840</v>
      </c>
      <c r="B2935" s="48" t="s">
        <v>20</v>
      </c>
      <c r="C2935" s="48" t="s">
        <v>74</v>
      </c>
      <c r="D2935" s="49" t="s">
        <v>75</v>
      </c>
      <c r="E2935" s="50">
        <v>0</v>
      </c>
      <c r="F2935" s="48" t="s">
        <v>76</v>
      </c>
      <c r="G2935" s="48" t="s">
        <v>284</v>
      </c>
      <c r="H2935" s="48" t="s">
        <v>125</v>
      </c>
      <c r="I2935" s="48" t="s">
        <v>130</v>
      </c>
      <c r="J2935" s="51"/>
      <c r="K2935" s="51"/>
      <c r="L2935" s="48" t="s">
        <v>80</v>
      </c>
      <c r="M2935" s="48" t="s">
        <v>81</v>
      </c>
      <c r="N2935" s="48" t="s">
        <v>249</v>
      </c>
      <c r="O2935" s="48" t="s">
        <v>250</v>
      </c>
      <c r="P2935" s="48" t="s">
        <v>285</v>
      </c>
      <c r="Q2935" s="48" t="s">
        <v>286</v>
      </c>
      <c r="R2935" s="48" t="s">
        <v>287</v>
      </c>
      <c r="S2935" s="48" t="s">
        <v>288</v>
      </c>
      <c r="T2935" s="48" t="s">
        <v>289</v>
      </c>
      <c r="U2935" s="48" t="s">
        <v>290</v>
      </c>
      <c r="V2935" s="52"/>
    </row>
    <row r="2936" spans="1:22" ht="15" thickBot="1">
      <c r="A2936" s="48" t="s">
        <v>3841</v>
      </c>
      <c r="B2936" s="48" t="s">
        <v>20</v>
      </c>
      <c r="C2936" s="48" t="s">
        <v>74</v>
      </c>
      <c r="D2936" s="49" t="s">
        <v>75</v>
      </c>
      <c r="E2936" s="50">
        <v>0</v>
      </c>
      <c r="F2936" s="48" t="s">
        <v>76</v>
      </c>
      <c r="G2936" s="48" t="s">
        <v>284</v>
      </c>
      <c r="H2936" s="48" t="s">
        <v>125</v>
      </c>
      <c r="I2936" s="48" t="s">
        <v>130</v>
      </c>
      <c r="J2936" s="51"/>
      <c r="K2936" s="51"/>
      <c r="L2936" s="48" t="s">
        <v>80</v>
      </c>
      <c r="M2936" s="48" t="s">
        <v>81</v>
      </c>
      <c r="N2936" s="48" t="s">
        <v>249</v>
      </c>
      <c r="O2936" s="48" t="s">
        <v>250</v>
      </c>
      <c r="P2936" s="48" t="s">
        <v>285</v>
      </c>
      <c r="Q2936" s="48" t="s">
        <v>286</v>
      </c>
      <c r="R2936" s="48" t="s">
        <v>287</v>
      </c>
      <c r="S2936" s="48" t="s">
        <v>288</v>
      </c>
      <c r="T2936" s="48" t="s">
        <v>289</v>
      </c>
      <c r="U2936" s="48" t="s">
        <v>290</v>
      </c>
      <c r="V2936" s="52"/>
    </row>
    <row r="2937" spans="1:22" ht="15" thickBot="1">
      <c r="A2937" s="48" t="s">
        <v>3842</v>
      </c>
      <c r="B2937" s="48" t="s">
        <v>20</v>
      </c>
      <c r="C2937" s="48" t="s">
        <v>74</v>
      </c>
      <c r="D2937" s="49" t="s">
        <v>75</v>
      </c>
      <c r="E2937" s="50">
        <v>0</v>
      </c>
      <c r="F2937" s="48" t="s">
        <v>76</v>
      </c>
      <c r="G2937" s="48" t="s">
        <v>284</v>
      </c>
      <c r="H2937" s="48" t="s">
        <v>125</v>
      </c>
      <c r="I2937" s="48" t="s">
        <v>130</v>
      </c>
      <c r="J2937" s="51"/>
      <c r="K2937" s="51"/>
      <c r="L2937" s="48" t="s">
        <v>80</v>
      </c>
      <c r="M2937" s="48" t="s">
        <v>81</v>
      </c>
      <c r="N2937" s="48" t="s">
        <v>249</v>
      </c>
      <c r="O2937" s="48" t="s">
        <v>250</v>
      </c>
      <c r="P2937" s="48" t="s">
        <v>285</v>
      </c>
      <c r="Q2937" s="48" t="s">
        <v>286</v>
      </c>
      <c r="R2937" s="48" t="s">
        <v>287</v>
      </c>
      <c r="S2937" s="48" t="s">
        <v>288</v>
      </c>
      <c r="T2937" s="48" t="s">
        <v>289</v>
      </c>
      <c r="U2937" s="48" t="s">
        <v>290</v>
      </c>
      <c r="V2937" s="52"/>
    </row>
    <row r="2938" spans="1:22" ht="15" thickBot="1">
      <c r="A2938" s="48" t="s">
        <v>3843</v>
      </c>
      <c r="B2938" s="48" t="s">
        <v>20</v>
      </c>
      <c r="C2938" s="48" t="s">
        <v>74</v>
      </c>
      <c r="D2938" s="49" t="s">
        <v>75</v>
      </c>
      <c r="E2938" s="50">
        <v>0</v>
      </c>
      <c r="F2938" s="48" t="s">
        <v>76</v>
      </c>
      <c r="G2938" s="48" t="s">
        <v>284</v>
      </c>
      <c r="H2938" s="48" t="s">
        <v>125</v>
      </c>
      <c r="I2938" s="48" t="s">
        <v>130</v>
      </c>
      <c r="J2938" s="51"/>
      <c r="K2938" s="51"/>
      <c r="L2938" s="48" t="s">
        <v>80</v>
      </c>
      <c r="M2938" s="48" t="s">
        <v>81</v>
      </c>
      <c r="N2938" s="48" t="s">
        <v>249</v>
      </c>
      <c r="O2938" s="48" t="s">
        <v>250</v>
      </c>
      <c r="P2938" s="48" t="s">
        <v>285</v>
      </c>
      <c r="Q2938" s="48" t="s">
        <v>286</v>
      </c>
      <c r="R2938" s="48" t="s">
        <v>287</v>
      </c>
      <c r="S2938" s="48" t="s">
        <v>288</v>
      </c>
      <c r="T2938" s="48" t="s">
        <v>289</v>
      </c>
      <c r="U2938" s="48" t="s">
        <v>290</v>
      </c>
      <c r="V2938" s="52"/>
    </row>
    <row r="2939" spans="1:22" ht="15" thickBot="1">
      <c r="A2939" s="48" t="s">
        <v>3844</v>
      </c>
      <c r="B2939" s="48" t="s">
        <v>20</v>
      </c>
      <c r="C2939" s="48" t="s">
        <v>74</v>
      </c>
      <c r="D2939" s="49" t="s">
        <v>75</v>
      </c>
      <c r="E2939" s="50">
        <v>0</v>
      </c>
      <c r="F2939" s="48" t="s">
        <v>76</v>
      </c>
      <c r="G2939" s="48" t="s">
        <v>284</v>
      </c>
      <c r="H2939" s="48" t="s">
        <v>125</v>
      </c>
      <c r="I2939" s="48" t="s">
        <v>130</v>
      </c>
      <c r="J2939" s="51"/>
      <c r="K2939" s="51"/>
      <c r="L2939" s="48" t="s">
        <v>80</v>
      </c>
      <c r="M2939" s="48" t="s">
        <v>81</v>
      </c>
      <c r="N2939" s="48" t="s">
        <v>249</v>
      </c>
      <c r="O2939" s="48" t="s">
        <v>250</v>
      </c>
      <c r="P2939" s="48" t="s">
        <v>285</v>
      </c>
      <c r="Q2939" s="48" t="s">
        <v>286</v>
      </c>
      <c r="R2939" s="48" t="s">
        <v>287</v>
      </c>
      <c r="S2939" s="48" t="s">
        <v>288</v>
      </c>
      <c r="T2939" s="48" t="s">
        <v>289</v>
      </c>
      <c r="U2939" s="48" t="s">
        <v>290</v>
      </c>
      <c r="V2939" s="52"/>
    </row>
    <row r="2940" spans="1:22" ht="15" thickBot="1">
      <c r="A2940" s="48" t="s">
        <v>3845</v>
      </c>
      <c r="B2940" s="48" t="s">
        <v>20</v>
      </c>
      <c r="C2940" s="48" t="s">
        <v>74</v>
      </c>
      <c r="D2940" s="49" t="s">
        <v>75</v>
      </c>
      <c r="E2940" s="50">
        <v>0</v>
      </c>
      <c r="F2940" s="48" t="s">
        <v>76</v>
      </c>
      <c r="G2940" s="48" t="s">
        <v>284</v>
      </c>
      <c r="H2940" s="48" t="s">
        <v>125</v>
      </c>
      <c r="I2940" s="48" t="s">
        <v>130</v>
      </c>
      <c r="J2940" s="51"/>
      <c r="K2940" s="51"/>
      <c r="L2940" s="48" t="s">
        <v>80</v>
      </c>
      <c r="M2940" s="48" t="s">
        <v>81</v>
      </c>
      <c r="N2940" s="48" t="s">
        <v>249</v>
      </c>
      <c r="O2940" s="48" t="s">
        <v>250</v>
      </c>
      <c r="P2940" s="48" t="s">
        <v>285</v>
      </c>
      <c r="Q2940" s="48" t="s">
        <v>286</v>
      </c>
      <c r="R2940" s="48" t="s">
        <v>287</v>
      </c>
      <c r="S2940" s="48" t="s">
        <v>288</v>
      </c>
      <c r="T2940" s="48" t="s">
        <v>289</v>
      </c>
      <c r="U2940" s="48" t="s">
        <v>290</v>
      </c>
      <c r="V2940" s="52"/>
    </row>
    <row r="2941" spans="1:22" ht="15" thickBot="1">
      <c r="A2941" s="48" t="s">
        <v>3846</v>
      </c>
      <c r="B2941" s="48" t="s">
        <v>20</v>
      </c>
      <c r="C2941" s="48" t="s">
        <v>74</v>
      </c>
      <c r="D2941" s="49" t="s">
        <v>75</v>
      </c>
      <c r="E2941" s="50">
        <v>0</v>
      </c>
      <c r="F2941" s="48" t="s">
        <v>76</v>
      </c>
      <c r="G2941" s="48" t="s">
        <v>284</v>
      </c>
      <c r="H2941" s="48" t="s">
        <v>125</v>
      </c>
      <c r="I2941" s="48" t="s">
        <v>130</v>
      </c>
      <c r="J2941" s="51"/>
      <c r="K2941" s="51"/>
      <c r="L2941" s="48" t="s">
        <v>80</v>
      </c>
      <c r="M2941" s="48" t="s">
        <v>81</v>
      </c>
      <c r="N2941" s="48" t="s">
        <v>249</v>
      </c>
      <c r="O2941" s="48" t="s">
        <v>250</v>
      </c>
      <c r="P2941" s="48" t="s">
        <v>285</v>
      </c>
      <c r="Q2941" s="48" t="s">
        <v>286</v>
      </c>
      <c r="R2941" s="48" t="s">
        <v>287</v>
      </c>
      <c r="S2941" s="48" t="s">
        <v>288</v>
      </c>
      <c r="T2941" s="48" t="s">
        <v>289</v>
      </c>
      <c r="U2941" s="48" t="s">
        <v>290</v>
      </c>
      <c r="V2941" s="52"/>
    </row>
    <row r="2942" spans="1:22" ht="15" thickBot="1">
      <c r="A2942" s="48" t="s">
        <v>3847</v>
      </c>
      <c r="B2942" s="48" t="s">
        <v>20</v>
      </c>
      <c r="C2942" s="48" t="s">
        <v>74</v>
      </c>
      <c r="D2942" s="49" t="s">
        <v>75</v>
      </c>
      <c r="E2942" s="50">
        <v>0</v>
      </c>
      <c r="F2942" s="48" t="s">
        <v>76</v>
      </c>
      <c r="G2942" s="48" t="s">
        <v>284</v>
      </c>
      <c r="H2942" s="48" t="s">
        <v>125</v>
      </c>
      <c r="I2942" s="48" t="s">
        <v>130</v>
      </c>
      <c r="J2942" s="51"/>
      <c r="K2942" s="51"/>
      <c r="L2942" s="48" t="s">
        <v>80</v>
      </c>
      <c r="M2942" s="48" t="s">
        <v>81</v>
      </c>
      <c r="N2942" s="48" t="s">
        <v>249</v>
      </c>
      <c r="O2942" s="48" t="s">
        <v>250</v>
      </c>
      <c r="P2942" s="48" t="s">
        <v>285</v>
      </c>
      <c r="Q2942" s="48" t="s">
        <v>286</v>
      </c>
      <c r="R2942" s="48" t="s">
        <v>287</v>
      </c>
      <c r="S2942" s="48" t="s">
        <v>288</v>
      </c>
      <c r="T2942" s="48" t="s">
        <v>289</v>
      </c>
      <c r="U2942" s="48" t="s">
        <v>290</v>
      </c>
      <c r="V2942" s="52"/>
    </row>
    <row r="2943" spans="1:22" ht="15" thickBot="1">
      <c r="A2943" s="48" t="s">
        <v>3848</v>
      </c>
      <c r="B2943" s="48" t="s">
        <v>20</v>
      </c>
      <c r="C2943" s="48" t="s">
        <v>74</v>
      </c>
      <c r="D2943" s="49" t="s">
        <v>75</v>
      </c>
      <c r="E2943" s="50">
        <v>0</v>
      </c>
      <c r="F2943" s="48" t="s">
        <v>76</v>
      </c>
      <c r="G2943" s="48" t="s">
        <v>284</v>
      </c>
      <c r="H2943" s="48" t="s">
        <v>125</v>
      </c>
      <c r="I2943" s="48" t="s">
        <v>130</v>
      </c>
      <c r="J2943" s="51"/>
      <c r="K2943" s="51"/>
      <c r="L2943" s="48" t="s">
        <v>80</v>
      </c>
      <c r="M2943" s="48" t="s">
        <v>81</v>
      </c>
      <c r="N2943" s="48" t="s">
        <v>249</v>
      </c>
      <c r="O2943" s="48" t="s">
        <v>250</v>
      </c>
      <c r="P2943" s="48" t="s">
        <v>285</v>
      </c>
      <c r="Q2943" s="48" t="s">
        <v>286</v>
      </c>
      <c r="R2943" s="48" t="s">
        <v>287</v>
      </c>
      <c r="S2943" s="48" t="s">
        <v>288</v>
      </c>
      <c r="T2943" s="48" t="s">
        <v>289</v>
      </c>
      <c r="U2943" s="48" t="s">
        <v>290</v>
      </c>
      <c r="V2943" s="52"/>
    </row>
    <row r="2944" spans="1:22" ht="15" thickBot="1">
      <c r="A2944" s="48" t="s">
        <v>3849</v>
      </c>
      <c r="B2944" s="48" t="s">
        <v>20</v>
      </c>
      <c r="C2944" s="48" t="s">
        <v>74</v>
      </c>
      <c r="D2944" s="49" t="s">
        <v>75</v>
      </c>
      <c r="E2944" s="53">
        <v>100569.19</v>
      </c>
      <c r="F2944" s="48" t="s">
        <v>76</v>
      </c>
      <c r="G2944" s="48" t="s">
        <v>412</v>
      </c>
      <c r="H2944" s="48" t="s">
        <v>113</v>
      </c>
      <c r="I2944" s="48" t="s">
        <v>105</v>
      </c>
      <c r="J2944" s="51"/>
      <c r="K2944" s="51"/>
      <c r="L2944" s="48" t="s">
        <v>80</v>
      </c>
      <c r="M2944" s="48" t="s">
        <v>81</v>
      </c>
      <c r="N2944" s="48" t="s">
        <v>249</v>
      </c>
      <c r="O2944" s="48" t="s">
        <v>250</v>
      </c>
      <c r="P2944" s="48" t="s">
        <v>285</v>
      </c>
      <c r="Q2944" s="48" t="s">
        <v>286</v>
      </c>
      <c r="R2944" s="48" t="s">
        <v>407</v>
      </c>
      <c r="S2944" s="48" t="s">
        <v>408</v>
      </c>
      <c r="T2944" s="48" t="s">
        <v>415</v>
      </c>
      <c r="U2944" s="48" t="s">
        <v>281</v>
      </c>
      <c r="V2944" s="52"/>
    </row>
    <row r="2945" spans="1:22" ht="15" thickBot="1">
      <c r="A2945" s="48" t="s">
        <v>3067</v>
      </c>
      <c r="B2945" s="48" t="s">
        <v>20</v>
      </c>
      <c r="C2945" s="48" t="s">
        <v>74</v>
      </c>
      <c r="D2945" s="49" t="s">
        <v>75</v>
      </c>
      <c r="E2945" s="53">
        <v>121078.76</v>
      </c>
      <c r="F2945" s="48" t="s">
        <v>76</v>
      </c>
      <c r="G2945" s="48" t="s">
        <v>1593</v>
      </c>
      <c r="H2945" s="48" t="s">
        <v>78</v>
      </c>
      <c r="I2945" s="48" t="s">
        <v>130</v>
      </c>
      <c r="J2945" s="51"/>
      <c r="K2945" s="48" t="s">
        <v>1595</v>
      </c>
      <c r="L2945" s="48" t="s">
        <v>80</v>
      </c>
      <c r="M2945" s="48" t="s">
        <v>81</v>
      </c>
      <c r="N2945" s="48" t="s">
        <v>249</v>
      </c>
      <c r="O2945" s="48" t="s">
        <v>250</v>
      </c>
      <c r="P2945" s="48" t="s">
        <v>285</v>
      </c>
      <c r="Q2945" s="48" t="s">
        <v>286</v>
      </c>
      <c r="R2945" s="48" t="s">
        <v>407</v>
      </c>
      <c r="S2945" s="48" t="s">
        <v>408</v>
      </c>
      <c r="T2945" s="48" t="s">
        <v>1591</v>
      </c>
      <c r="U2945" s="48" t="s">
        <v>408</v>
      </c>
      <c r="V2945" s="52"/>
    </row>
    <row r="2946" spans="1:22" ht="15" thickBot="1">
      <c r="A2946" s="48" t="s">
        <v>3850</v>
      </c>
      <c r="B2946" s="48" t="s">
        <v>20</v>
      </c>
      <c r="C2946" s="48" t="s">
        <v>74</v>
      </c>
      <c r="D2946" s="49" t="s">
        <v>75</v>
      </c>
      <c r="E2946" s="53">
        <v>157197.07999999999</v>
      </c>
      <c r="F2946" s="48" t="s">
        <v>76</v>
      </c>
      <c r="G2946" s="48" t="s">
        <v>1593</v>
      </c>
      <c r="H2946" s="48" t="s">
        <v>258</v>
      </c>
      <c r="I2946" s="48" t="s">
        <v>617</v>
      </c>
      <c r="J2946" s="51"/>
      <c r="K2946" s="48" t="s">
        <v>1595</v>
      </c>
      <c r="L2946" s="48" t="s">
        <v>80</v>
      </c>
      <c r="M2946" s="48" t="s">
        <v>81</v>
      </c>
      <c r="N2946" s="48" t="s">
        <v>249</v>
      </c>
      <c r="O2946" s="48" t="s">
        <v>250</v>
      </c>
      <c r="P2946" s="48" t="s">
        <v>285</v>
      </c>
      <c r="Q2946" s="48" t="s">
        <v>286</v>
      </c>
      <c r="R2946" s="48" t="s">
        <v>407</v>
      </c>
      <c r="S2946" s="48" t="s">
        <v>408</v>
      </c>
      <c r="T2946" s="48" t="s">
        <v>1591</v>
      </c>
      <c r="U2946" s="48" t="s">
        <v>408</v>
      </c>
      <c r="V2946" s="52"/>
    </row>
    <row r="2947" spans="1:22" ht="15" thickBot="1">
      <c r="A2947" s="48" t="s">
        <v>3851</v>
      </c>
      <c r="B2947" s="48" t="s">
        <v>20</v>
      </c>
      <c r="C2947" s="48" t="s">
        <v>74</v>
      </c>
      <c r="D2947" s="49" t="s">
        <v>75</v>
      </c>
      <c r="E2947" s="53">
        <v>126684.44</v>
      </c>
      <c r="F2947" s="48" t="s">
        <v>76</v>
      </c>
      <c r="G2947" s="48" t="s">
        <v>418</v>
      </c>
      <c r="H2947" s="48" t="s">
        <v>258</v>
      </c>
      <c r="I2947" s="48" t="s">
        <v>425</v>
      </c>
      <c r="J2947" s="51"/>
      <c r="K2947" s="51"/>
      <c r="L2947" s="48" t="s">
        <v>80</v>
      </c>
      <c r="M2947" s="48" t="s">
        <v>81</v>
      </c>
      <c r="N2947" s="48" t="s">
        <v>249</v>
      </c>
      <c r="O2947" s="48" t="s">
        <v>250</v>
      </c>
      <c r="P2947" s="48" t="s">
        <v>285</v>
      </c>
      <c r="Q2947" s="48" t="s">
        <v>286</v>
      </c>
      <c r="R2947" s="48" t="s">
        <v>420</v>
      </c>
      <c r="S2947" s="48" t="s">
        <v>421</v>
      </c>
      <c r="T2947" s="48" t="s">
        <v>422</v>
      </c>
      <c r="U2947" s="48" t="s">
        <v>423</v>
      </c>
      <c r="V2947" s="52"/>
    </row>
    <row r="2948" spans="1:22" ht="15" thickBot="1">
      <c r="A2948" s="48" t="s">
        <v>3852</v>
      </c>
      <c r="B2948" s="48" t="s">
        <v>20</v>
      </c>
      <c r="C2948" s="48" t="s">
        <v>74</v>
      </c>
      <c r="D2948" s="49" t="s">
        <v>75</v>
      </c>
      <c r="E2948" s="53">
        <v>95930.47</v>
      </c>
      <c r="F2948" s="48" t="s">
        <v>76</v>
      </c>
      <c r="G2948" s="48" t="s">
        <v>418</v>
      </c>
      <c r="H2948" s="48" t="s">
        <v>258</v>
      </c>
      <c r="I2948" s="48" t="s">
        <v>419</v>
      </c>
      <c r="J2948" s="51"/>
      <c r="K2948" s="51"/>
      <c r="L2948" s="48" t="s">
        <v>80</v>
      </c>
      <c r="M2948" s="48" t="s">
        <v>81</v>
      </c>
      <c r="N2948" s="48" t="s">
        <v>249</v>
      </c>
      <c r="O2948" s="48" t="s">
        <v>250</v>
      </c>
      <c r="P2948" s="48" t="s">
        <v>285</v>
      </c>
      <c r="Q2948" s="48" t="s">
        <v>286</v>
      </c>
      <c r="R2948" s="48" t="s">
        <v>420</v>
      </c>
      <c r="S2948" s="48" t="s">
        <v>421</v>
      </c>
      <c r="T2948" s="48" t="s">
        <v>422</v>
      </c>
      <c r="U2948" s="48" t="s">
        <v>423</v>
      </c>
      <c r="V2948" s="52"/>
    </row>
    <row r="2949" spans="1:22" ht="15" thickBot="1">
      <c r="A2949" s="48" t="s">
        <v>3853</v>
      </c>
      <c r="B2949" s="48" t="s">
        <v>20</v>
      </c>
      <c r="C2949" s="48" t="s">
        <v>74</v>
      </c>
      <c r="D2949" s="49" t="s">
        <v>75</v>
      </c>
      <c r="E2949" s="53">
        <v>13584.06</v>
      </c>
      <c r="F2949" s="48" t="s">
        <v>76</v>
      </c>
      <c r="G2949" s="48" t="s">
        <v>418</v>
      </c>
      <c r="H2949" s="48" t="s">
        <v>258</v>
      </c>
      <c r="I2949" s="48" t="s">
        <v>425</v>
      </c>
      <c r="J2949" s="51"/>
      <c r="K2949" s="51"/>
      <c r="L2949" s="48" t="s">
        <v>80</v>
      </c>
      <c r="M2949" s="48" t="s">
        <v>81</v>
      </c>
      <c r="N2949" s="48" t="s">
        <v>249</v>
      </c>
      <c r="O2949" s="48" t="s">
        <v>250</v>
      </c>
      <c r="P2949" s="48" t="s">
        <v>285</v>
      </c>
      <c r="Q2949" s="48" t="s">
        <v>286</v>
      </c>
      <c r="R2949" s="48" t="s">
        <v>420</v>
      </c>
      <c r="S2949" s="48" t="s">
        <v>421</v>
      </c>
      <c r="T2949" s="48" t="s">
        <v>422</v>
      </c>
      <c r="U2949" s="48" t="s">
        <v>423</v>
      </c>
      <c r="V2949" s="52"/>
    </row>
    <row r="2950" spans="1:22" ht="15" thickBot="1">
      <c r="A2950" s="48" t="s">
        <v>3071</v>
      </c>
      <c r="B2950" s="48" t="s">
        <v>20</v>
      </c>
      <c r="C2950" s="48" t="s">
        <v>74</v>
      </c>
      <c r="D2950" s="49" t="s">
        <v>75</v>
      </c>
      <c r="E2950" s="53">
        <v>11445.91</v>
      </c>
      <c r="F2950" s="48" t="s">
        <v>76</v>
      </c>
      <c r="G2950" s="48" t="s">
        <v>428</v>
      </c>
      <c r="H2950" s="48" t="s">
        <v>447</v>
      </c>
      <c r="I2950" s="48" t="s">
        <v>130</v>
      </c>
      <c r="J2950" s="51"/>
      <c r="K2950" s="51"/>
      <c r="L2950" s="48" t="s">
        <v>80</v>
      </c>
      <c r="M2950" s="48" t="s">
        <v>81</v>
      </c>
      <c r="N2950" s="48" t="s">
        <v>249</v>
      </c>
      <c r="O2950" s="48" t="s">
        <v>250</v>
      </c>
      <c r="P2950" s="48" t="s">
        <v>285</v>
      </c>
      <c r="Q2950" s="48" t="s">
        <v>286</v>
      </c>
      <c r="R2950" s="48" t="s">
        <v>420</v>
      </c>
      <c r="S2950" s="48" t="s">
        <v>421</v>
      </c>
      <c r="T2950" s="48" t="s">
        <v>430</v>
      </c>
      <c r="U2950" s="48" t="s">
        <v>431</v>
      </c>
      <c r="V2950" s="52"/>
    </row>
    <row r="2951" spans="1:22" ht="15" thickBot="1">
      <c r="A2951" s="48" t="s">
        <v>3854</v>
      </c>
      <c r="B2951" s="48" t="s">
        <v>20</v>
      </c>
      <c r="C2951" s="48" t="s">
        <v>74</v>
      </c>
      <c r="D2951" s="49" t="s">
        <v>75</v>
      </c>
      <c r="E2951" s="53">
        <v>102749.01</v>
      </c>
      <c r="F2951" s="48" t="s">
        <v>76</v>
      </c>
      <c r="G2951" s="48" t="s">
        <v>428</v>
      </c>
      <c r="H2951" s="48" t="s">
        <v>258</v>
      </c>
      <c r="I2951" s="48" t="s">
        <v>429</v>
      </c>
      <c r="J2951" s="51"/>
      <c r="K2951" s="51"/>
      <c r="L2951" s="48" t="s">
        <v>80</v>
      </c>
      <c r="M2951" s="48" t="s">
        <v>81</v>
      </c>
      <c r="N2951" s="48" t="s">
        <v>249</v>
      </c>
      <c r="O2951" s="48" t="s">
        <v>250</v>
      </c>
      <c r="P2951" s="48" t="s">
        <v>285</v>
      </c>
      <c r="Q2951" s="48" t="s">
        <v>286</v>
      </c>
      <c r="R2951" s="48" t="s">
        <v>420</v>
      </c>
      <c r="S2951" s="48" t="s">
        <v>421</v>
      </c>
      <c r="T2951" s="48" t="s">
        <v>430</v>
      </c>
      <c r="U2951" s="48" t="s">
        <v>431</v>
      </c>
      <c r="V2951" s="52"/>
    </row>
    <row r="2952" spans="1:22" ht="15" thickBot="1">
      <c r="A2952" s="48" t="s">
        <v>3855</v>
      </c>
      <c r="B2952" s="48" t="s">
        <v>20</v>
      </c>
      <c r="C2952" s="48" t="s">
        <v>74</v>
      </c>
      <c r="D2952" s="49" t="s">
        <v>75</v>
      </c>
      <c r="E2952" s="50">
        <v>0</v>
      </c>
      <c r="F2952" s="48" t="s">
        <v>76</v>
      </c>
      <c r="G2952" s="48" t="s">
        <v>428</v>
      </c>
      <c r="H2952" s="48" t="s">
        <v>301</v>
      </c>
      <c r="I2952" s="48" t="s">
        <v>433</v>
      </c>
      <c r="J2952" s="51"/>
      <c r="K2952" s="51"/>
      <c r="L2952" s="48" t="s">
        <v>80</v>
      </c>
      <c r="M2952" s="48" t="s">
        <v>81</v>
      </c>
      <c r="N2952" s="48" t="s">
        <v>249</v>
      </c>
      <c r="O2952" s="48" t="s">
        <v>250</v>
      </c>
      <c r="P2952" s="48" t="s">
        <v>285</v>
      </c>
      <c r="Q2952" s="48" t="s">
        <v>286</v>
      </c>
      <c r="R2952" s="48" t="s">
        <v>420</v>
      </c>
      <c r="S2952" s="48" t="s">
        <v>421</v>
      </c>
      <c r="T2952" s="48" t="s">
        <v>430</v>
      </c>
      <c r="U2952" s="48" t="s">
        <v>431</v>
      </c>
      <c r="V2952" s="52"/>
    </row>
    <row r="2953" spans="1:22" ht="15" thickBot="1">
      <c r="A2953" s="48" t="s">
        <v>3856</v>
      </c>
      <c r="B2953" s="48" t="s">
        <v>20</v>
      </c>
      <c r="C2953" s="48" t="s">
        <v>74</v>
      </c>
      <c r="D2953" s="49" t="s">
        <v>75</v>
      </c>
      <c r="E2953" s="50">
        <v>0</v>
      </c>
      <c r="F2953" s="48" t="s">
        <v>76</v>
      </c>
      <c r="G2953" s="48" t="s">
        <v>428</v>
      </c>
      <c r="H2953" s="48" t="s">
        <v>301</v>
      </c>
      <c r="I2953" s="48" t="s">
        <v>429</v>
      </c>
      <c r="J2953" s="51"/>
      <c r="K2953" s="51"/>
      <c r="L2953" s="48" t="s">
        <v>80</v>
      </c>
      <c r="M2953" s="48" t="s">
        <v>81</v>
      </c>
      <c r="N2953" s="48" t="s">
        <v>249</v>
      </c>
      <c r="O2953" s="48" t="s">
        <v>250</v>
      </c>
      <c r="P2953" s="48" t="s">
        <v>285</v>
      </c>
      <c r="Q2953" s="48" t="s">
        <v>286</v>
      </c>
      <c r="R2953" s="48" t="s">
        <v>420</v>
      </c>
      <c r="S2953" s="48" t="s">
        <v>421</v>
      </c>
      <c r="T2953" s="48" t="s">
        <v>430</v>
      </c>
      <c r="U2953" s="48" t="s">
        <v>431</v>
      </c>
      <c r="V2953" s="52"/>
    </row>
    <row r="2954" spans="1:22" ht="15" thickBot="1">
      <c r="A2954" s="48" t="s">
        <v>3857</v>
      </c>
      <c r="B2954" s="48" t="s">
        <v>20</v>
      </c>
      <c r="C2954" s="48" t="s">
        <v>74</v>
      </c>
      <c r="D2954" s="49" t="s">
        <v>75</v>
      </c>
      <c r="E2954" s="53">
        <v>57378.82</v>
      </c>
      <c r="F2954" s="48" t="s">
        <v>76</v>
      </c>
      <c r="G2954" s="48" t="s">
        <v>1599</v>
      </c>
      <c r="H2954" s="48" t="s">
        <v>95</v>
      </c>
      <c r="I2954" s="48" t="s">
        <v>130</v>
      </c>
      <c r="J2954" s="51"/>
      <c r="K2954" s="51"/>
      <c r="L2954" s="48" t="s">
        <v>80</v>
      </c>
      <c r="M2954" s="48" t="s">
        <v>81</v>
      </c>
      <c r="N2954" s="48" t="s">
        <v>249</v>
      </c>
      <c r="O2954" s="48" t="s">
        <v>250</v>
      </c>
      <c r="P2954" s="48" t="s">
        <v>285</v>
      </c>
      <c r="Q2954" s="48" t="s">
        <v>286</v>
      </c>
      <c r="R2954" s="48" t="s">
        <v>420</v>
      </c>
      <c r="S2954" s="48" t="s">
        <v>421</v>
      </c>
      <c r="T2954" s="48" t="s">
        <v>1600</v>
      </c>
      <c r="U2954" s="48" t="s">
        <v>477</v>
      </c>
      <c r="V2954" s="52"/>
    </row>
    <row r="2955" spans="1:22" ht="15" thickBot="1">
      <c r="A2955" s="48" t="s">
        <v>3858</v>
      </c>
      <c r="B2955" s="48" t="s">
        <v>20</v>
      </c>
      <c r="C2955" s="48" t="s">
        <v>74</v>
      </c>
      <c r="D2955" s="49" t="s">
        <v>75</v>
      </c>
      <c r="E2955" s="53">
        <v>132244.45000000001</v>
      </c>
      <c r="F2955" s="48" t="s">
        <v>76</v>
      </c>
      <c r="G2955" s="48" t="s">
        <v>435</v>
      </c>
      <c r="H2955" s="48" t="s">
        <v>258</v>
      </c>
      <c r="I2955" s="48" t="s">
        <v>1232</v>
      </c>
      <c r="J2955" s="51"/>
      <c r="K2955" s="51"/>
      <c r="L2955" s="48" t="s">
        <v>80</v>
      </c>
      <c r="M2955" s="48" t="s">
        <v>81</v>
      </c>
      <c r="N2955" s="48" t="s">
        <v>249</v>
      </c>
      <c r="O2955" s="48" t="s">
        <v>250</v>
      </c>
      <c r="P2955" s="48" t="s">
        <v>285</v>
      </c>
      <c r="Q2955" s="48" t="s">
        <v>286</v>
      </c>
      <c r="R2955" s="48" t="s">
        <v>420</v>
      </c>
      <c r="S2955" s="48" t="s">
        <v>421</v>
      </c>
      <c r="T2955" s="48" t="s">
        <v>438</v>
      </c>
      <c r="U2955" s="48" t="s">
        <v>439</v>
      </c>
      <c r="V2955" s="52"/>
    </row>
    <row r="2956" spans="1:22" ht="15" thickBot="1">
      <c r="A2956" s="48" t="s">
        <v>2650</v>
      </c>
      <c r="B2956" s="48" t="s">
        <v>20</v>
      </c>
      <c r="C2956" s="48" t="s">
        <v>74</v>
      </c>
      <c r="D2956" s="49" t="s">
        <v>75</v>
      </c>
      <c r="E2956" s="53">
        <v>10468.82</v>
      </c>
      <c r="F2956" s="48" t="s">
        <v>76</v>
      </c>
      <c r="G2956" s="48" t="s">
        <v>435</v>
      </c>
      <c r="H2956" s="48" t="s">
        <v>447</v>
      </c>
      <c r="I2956" s="48" t="s">
        <v>130</v>
      </c>
      <c r="J2956" s="51"/>
      <c r="K2956" s="51"/>
      <c r="L2956" s="48" t="s">
        <v>80</v>
      </c>
      <c r="M2956" s="48" t="s">
        <v>81</v>
      </c>
      <c r="N2956" s="48" t="s">
        <v>249</v>
      </c>
      <c r="O2956" s="48" t="s">
        <v>250</v>
      </c>
      <c r="P2956" s="48" t="s">
        <v>285</v>
      </c>
      <c r="Q2956" s="48" t="s">
        <v>286</v>
      </c>
      <c r="R2956" s="48" t="s">
        <v>420</v>
      </c>
      <c r="S2956" s="48" t="s">
        <v>421</v>
      </c>
      <c r="T2956" s="48" t="s">
        <v>438</v>
      </c>
      <c r="U2956" s="48" t="s">
        <v>439</v>
      </c>
      <c r="V2956" s="52"/>
    </row>
    <row r="2957" spans="1:22" ht="15" thickBot="1">
      <c r="A2957" s="48" t="s">
        <v>3859</v>
      </c>
      <c r="B2957" s="48" t="s">
        <v>20</v>
      </c>
      <c r="C2957" s="48" t="s">
        <v>74</v>
      </c>
      <c r="D2957" s="49" t="s">
        <v>75</v>
      </c>
      <c r="E2957" s="53">
        <v>165155.19</v>
      </c>
      <c r="F2957" s="48" t="s">
        <v>76</v>
      </c>
      <c r="G2957" s="48" t="s">
        <v>446</v>
      </c>
      <c r="H2957" s="48" t="s">
        <v>258</v>
      </c>
      <c r="I2957" s="48" t="s">
        <v>453</v>
      </c>
      <c r="J2957" s="51"/>
      <c r="K2957" s="51"/>
      <c r="L2957" s="48" t="s">
        <v>80</v>
      </c>
      <c r="M2957" s="48" t="s">
        <v>81</v>
      </c>
      <c r="N2957" s="48" t="s">
        <v>249</v>
      </c>
      <c r="O2957" s="48" t="s">
        <v>250</v>
      </c>
      <c r="P2957" s="48" t="s">
        <v>285</v>
      </c>
      <c r="Q2957" s="48" t="s">
        <v>286</v>
      </c>
      <c r="R2957" s="48" t="s">
        <v>448</v>
      </c>
      <c r="S2957" s="48" t="s">
        <v>449</v>
      </c>
      <c r="T2957" s="48" t="s">
        <v>450</v>
      </c>
      <c r="U2957" s="48" t="s">
        <v>451</v>
      </c>
      <c r="V2957" s="52"/>
    </row>
    <row r="2958" spans="1:22" ht="15" thickBot="1">
      <c r="A2958" s="48" t="s">
        <v>3860</v>
      </c>
      <c r="B2958" s="48" t="s">
        <v>20</v>
      </c>
      <c r="C2958" s="48" t="s">
        <v>74</v>
      </c>
      <c r="D2958" s="49" t="s">
        <v>75</v>
      </c>
      <c r="E2958" s="53">
        <v>102749.01</v>
      </c>
      <c r="F2958" s="48" t="s">
        <v>76</v>
      </c>
      <c r="G2958" s="48" t="s">
        <v>446</v>
      </c>
      <c r="H2958" s="48" t="s">
        <v>258</v>
      </c>
      <c r="I2958" s="48" t="s">
        <v>455</v>
      </c>
      <c r="J2958" s="51"/>
      <c r="K2958" s="51"/>
      <c r="L2958" s="48" t="s">
        <v>80</v>
      </c>
      <c r="M2958" s="48" t="s">
        <v>81</v>
      </c>
      <c r="N2958" s="48" t="s">
        <v>249</v>
      </c>
      <c r="O2958" s="48" t="s">
        <v>250</v>
      </c>
      <c r="P2958" s="48" t="s">
        <v>285</v>
      </c>
      <c r="Q2958" s="48" t="s">
        <v>286</v>
      </c>
      <c r="R2958" s="48" t="s">
        <v>448</v>
      </c>
      <c r="S2958" s="48" t="s">
        <v>449</v>
      </c>
      <c r="T2958" s="48" t="s">
        <v>450</v>
      </c>
      <c r="U2958" s="48" t="s">
        <v>451</v>
      </c>
      <c r="V2958" s="52"/>
    </row>
    <row r="2959" spans="1:22" ht="15" thickBot="1">
      <c r="A2959" s="48" t="s">
        <v>3861</v>
      </c>
      <c r="B2959" s="48" t="s">
        <v>20</v>
      </c>
      <c r="C2959" s="48" t="s">
        <v>74</v>
      </c>
      <c r="D2959" s="49" t="s">
        <v>75</v>
      </c>
      <c r="E2959" s="53">
        <v>133097.85</v>
      </c>
      <c r="F2959" s="48" t="s">
        <v>76</v>
      </c>
      <c r="G2959" s="48" t="s">
        <v>446</v>
      </c>
      <c r="H2959" s="48" t="s">
        <v>258</v>
      </c>
      <c r="I2959" s="48" t="s">
        <v>453</v>
      </c>
      <c r="J2959" s="51"/>
      <c r="K2959" s="51"/>
      <c r="L2959" s="48" t="s">
        <v>80</v>
      </c>
      <c r="M2959" s="48" t="s">
        <v>81</v>
      </c>
      <c r="N2959" s="48" t="s">
        <v>249</v>
      </c>
      <c r="O2959" s="48" t="s">
        <v>250</v>
      </c>
      <c r="P2959" s="48" t="s">
        <v>285</v>
      </c>
      <c r="Q2959" s="48" t="s">
        <v>286</v>
      </c>
      <c r="R2959" s="48" t="s">
        <v>448</v>
      </c>
      <c r="S2959" s="48" t="s">
        <v>449</v>
      </c>
      <c r="T2959" s="48" t="s">
        <v>450</v>
      </c>
      <c r="U2959" s="48" t="s">
        <v>451</v>
      </c>
      <c r="V2959" s="52"/>
    </row>
    <row r="2960" spans="1:22" ht="15" thickBot="1">
      <c r="A2960" s="48" t="s">
        <v>3862</v>
      </c>
      <c r="B2960" s="48" t="s">
        <v>20</v>
      </c>
      <c r="C2960" s="48" t="s">
        <v>74</v>
      </c>
      <c r="D2960" s="49" t="s">
        <v>75</v>
      </c>
      <c r="E2960" s="50">
        <v>0</v>
      </c>
      <c r="F2960" s="48" t="s">
        <v>76</v>
      </c>
      <c r="G2960" s="48" t="s">
        <v>465</v>
      </c>
      <c r="H2960" s="48" t="s">
        <v>258</v>
      </c>
      <c r="I2960" s="48" t="s">
        <v>466</v>
      </c>
      <c r="J2960" s="51"/>
      <c r="K2960" s="51"/>
      <c r="L2960" s="48" t="s">
        <v>80</v>
      </c>
      <c r="M2960" s="48" t="s">
        <v>81</v>
      </c>
      <c r="N2960" s="48" t="s">
        <v>249</v>
      </c>
      <c r="O2960" s="48" t="s">
        <v>250</v>
      </c>
      <c r="P2960" s="48" t="s">
        <v>285</v>
      </c>
      <c r="Q2960" s="48" t="s">
        <v>286</v>
      </c>
      <c r="R2960" s="48" t="s">
        <v>448</v>
      </c>
      <c r="S2960" s="48" t="s">
        <v>449</v>
      </c>
      <c r="T2960" s="48" t="s">
        <v>467</v>
      </c>
      <c r="U2960" s="48" t="s">
        <v>468</v>
      </c>
      <c r="V2960" s="52"/>
    </row>
    <row r="2961" spans="1:22" ht="15" thickBot="1">
      <c r="A2961" s="48" t="s">
        <v>3863</v>
      </c>
      <c r="B2961" s="48" t="s">
        <v>20</v>
      </c>
      <c r="C2961" s="48" t="s">
        <v>74</v>
      </c>
      <c r="D2961" s="49" t="s">
        <v>75</v>
      </c>
      <c r="E2961" s="50">
        <v>0</v>
      </c>
      <c r="F2961" s="48" t="s">
        <v>473</v>
      </c>
      <c r="G2961" s="48" t="s">
        <v>474</v>
      </c>
      <c r="H2961" s="48" t="s">
        <v>125</v>
      </c>
      <c r="I2961" s="48" t="s">
        <v>130</v>
      </c>
      <c r="J2961" s="48" t="s">
        <v>475</v>
      </c>
      <c r="K2961" s="51"/>
      <c r="L2961" s="48" t="s">
        <v>80</v>
      </c>
      <c r="M2961" s="48" t="s">
        <v>81</v>
      </c>
      <c r="N2961" s="48" t="s">
        <v>249</v>
      </c>
      <c r="O2961" s="48" t="s">
        <v>250</v>
      </c>
      <c r="P2961" s="48" t="s">
        <v>285</v>
      </c>
      <c r="Q2961" s="48" t="s">
        <v>286</v>
      </c>
      <c r="R2961" s="48" t="s">
        <v>476</v>
      </c>
      <c r="S2961" s="48" t="s">
        <v>477</v>
      </c>
      <c r="T2961" s="48" t="s">
        <v>478</v>
      </c>
      <c r="U2961" s="48" t="s">
        <v>479</v>
      </c>
      <c r="V2961" s="52"/>
    </row>
    <row r="2962" spans="1:22" ht="15" thickBot="1">
      <c r="A2962" s="48" t="s">
        <v>3864</v>
      </c>
      <c r="B2962" s="48" t="s">
        <v>20</v>
      </c>
      <c r="C2962" s="48" t="s">
        <v>74</v>
      </c>
      <c r="D2962" s="49" t="s">
        <v>75</v>
      </c>
      <c r="E2962" s="53">
        <v>48270.81</v>
      </c>
      <c r="F2962" s="48" t="s">
        <v>76</v>
      </c>
      <c r="G2962" s="48" t="s">
        <v>484</v>
      </c>
      <c r="H2962" s="48" t="s">
        <v>95</v>
      </c>
      <c r="I2962" s="48" t="s">
        <v>130</v>
      </c>
      <c r="J2962" s="51"/>
      <c r="K2962" s="51"/>
      <c r="L2962" s="48" t="s">
        <v>80</v>
      </c>
      <c r="M2962" s="48" t="s">
        <v>81</v>
      </c>
      <c r="N2962" s="48" t="s">
        <v>249</v>
      </c>
      <c r="O2962" s="48" t="s">
        <v>250</v>
      </c>
      <c r="P2962" s="48" t="s">
        <v>285</v>
      </c>
      <c r="Q2962" s="48" t="s">
        <v>286</v>
      </c>
      <c r="R2962" s="48" t="s">
        <v>485</v>
      </c>
      <c r="S2962" s="48" t="s">
        <v>486</v>
      </c>
      <c r="T2962" s="48" t="s">
        <v>487</v>
      </c>
      <c r="U2962" s="48" t="s">
        <v>486</v>
      </c>
      <c r="V2962" s="52"/>
    </row>
    <row r="2963" spans="1:22" ht="15" thickBot="1">
      <c r="A2963" s="48" t="s">
        <v>3865</v>
      </c>
      <c r="B2963" s="48" t="s">
        <v>20</v>
      </c>
      <c r="C2963" s="48" t="s">
        <v>74</v>
      </c>
      <c r="D2963" s="49" t="s">
        <v>75</v>
      </c>
      <c r="E2963" s="50">
        <v>0</v>
      </c>
      <c r="F2963" s="48" t="s">
        <v>489</v>
      </c>
      <c r="G2963" s="48" t="s">
        <v>490</v>
      </c>
      <c r="H2963" s="48" t="s">
        <v>125</v>
      </c>
      <c r="I2963" s="48" t="s">
        <v>130</v>
      </c>
      <c r="J2963" s="51"/>
      <c r="K2963" s="51"/>
      <c r="L2963" s="48" t="s">
        <v>80</v>
      </c>
      <c r="M2963" s="48" t="s">
        <v>81</v>
      </c>
      <c r="N2963" s="48" t="s">
        <v>249</v>
      </c>
      <c r="O2963" s="48" t="s">
        <v>250</v>
      </c>
      <c r="P2963" s="48" t="s">
        <v>285</v>
      </c>
      <c r="Q2963" s="48" t="s">
        <v>286</v>
      </c>
      <c r="R2963" s="48" t="s">
        <v>485</v>
      </c>
      <c r="S2963" s="48" t="s">
        <v>486</v>
      </c>
      <c r="T2963" s="48" t="s">
        <v>487</v>
      </c>
      <c r="U2963" s="48" t="s">
        <v>486</v>
      </c>
      <c r="V2963" s="52"/>
    </row>
    <row r="2964" spans="1:22" ht="15" thickBot="1">
      <c r="A2964" s="48" t="s">
        <v>3866</v>
      </c>
      <c r="B2964" s="48" t="s">
        <v>20</v>
      </c>
      <c r="C2964" s="48" t="s">
        <v>74</v>
      </c>
      <c r="D2964" s="49" t="s">
        <v>75</v>
      </c>
      <c r="E2964" s="50">
        <v>0</v>
      </c>
      <c r="F2964" s="48" t="s">
        <v>489</v>
      </c>
      <c r="G2964" s="48" t="s">
        <v>490</v>
      </c>
      <c r="H2964" s="48" t="s">
        <v>125</v>
      </c>
      <c r="I2964" s="48" t="s">
        <v>130</v>
      </c>
      <c r="J2964" s="51"/>
      <c r="K2964" s="51"/>
      <c r="L2964" s="48" t="s">
        <v>80</v>
      </c>
      <c r="M2964" s="48" t="s">
        <v>81</v>
      </c>
      <c r="N2964" s="48" t="s">
        <v>249</v>
      </c>
      <c r="O2964" s="48" t="s">
        <v>250</v>
      </c>
      <c r="P2964" s="48" t="s">
        <v>285</v>
      </c>
      <c r="Q2964" s="48" t="s">
        <v>286</v>
      </c>
      <c r="R2964" s="48" t="s">
        <v>485</v>
      </c>
      <c r="S2964" s="48" t="s">
        <v>486</v>
      </c>
      <c r="T2964" s="48" t="s">
        <v>487</v>
      </c>
      <c r="U2964" s="48" t="s">
        <v>486</v>
      </c>
      <c r="V2964" s="52"/>
    </row>
    <row r="2965" spans="1:22" ht="15" thickBot="1">
      <c r="A2965" s="48" t="s">
        <v>3867</v>
      </c>
      <c r="B2965" s="48" t="s">
        <v>20</v>
      </c>
      <c r="C2965" s="48" t="s">
        <v>74</v>
      </c>
      <c r="D2965" s="49" t="s">
        <v>75</v>
      </c>
      <c r="E2965" s="53">
        <v>117639.09</v>
      </c>
      <c r="F2965" s="48" t="s">
        <v>76</v>
      </c>
      <c r="G2965" s="48" t="s">
        <v>492</v>
      </c>
      <c r="H2965" s="48" t="s">
        <v>258</v>
      </c>
      <c r="I2965" s="48" t="s">
        <v>493</v>
      </c>
      <c r="J2965" s="51"/>
      <c r="K2965" s="51"/>
      <c r="L2965" s="48" t="s">
        <v>80</v>
      </c>
      <c r="M2965" s="48" t="s">
        <v>81</v>
      </c>
      <c r="N2965" s="48" t="s">
        <v>249</v>
      </c>
      <c r="O2965" s="48" t="s">
        <v>250</v>
      </c>
      <c r="P2965" s="48" t="s">
        <v>285</v>
      </c>
      <c r="Q2965" s="48" t="s">
        <v>286</v>
      </c>
      <c r="R2965" s="48" t="s">
        <v>485</v>
      </c>
      <c r="S2965" s="48" t="s">
        <v>486</v>
      </c>
      <c r="T2965" s="48" t="s">
        <v>494</v>
      </c>
      <c r="U2965" s="48" t="s">
        <v>495</v>
      </c>
      <c r="V2965" s="52"/>
    </row>
    <row r="2966" spans="1:22" ht="15" thickBot="1">
      <c r="A2966" s="48" t="s">
        <v>3868</v>
      </c>
      <c r="B2966" s="48" t="s">
        <v>20</v>
      </c>
      <c r="C2966" s="48" t="s">
        <v>74</v>
      </c>
      <c r="D2966" s="49" t="s">
        <v>75</v>
      </c>
      <c r="E2966" s="50">
        <v>153363</v>
      </c>
      <c r="F2966" s="48" t="s">
        <v>76</v>
      </c>
      <c r="G2966" s="48" t="s">
        <v>492</v>
      </c>
      <c r="H2966" s="48" t="s">
        <v>258</v>
      </c>
      <c r="I2966" s="48" t="s">
        <v>493</v>
      </c>
      <c r="J2966" s="51"/>
      <c r="K2966" s="51"/>
      <c r="L2966" s="48" t="s">
        <v>80</v>
      </c>
      <c r="M2966" s="48" t="s">
        <v>81</v>
      </c>
      <c r="N2966" s="48" t="s">
        <v>249</v>
      </c>
      <c r="O2966" s="48" t="s">
        <v>250</v>
      </c>
      <c r="P2966" s="48" t="s">
        <v>285</v>
      </c>
      <c r="Q2966" s="48" t="s">
        <v>286</v>
      </c>
      <c r="R2966" s="48" t="s">
        <v>485</v>
      </c>
      <c r="S2966" s="48" t="s">
        <v>486</v>
      </c>
      <c r="T2966" s="48" t="s">
        <v>494</v>
      </c>
      <c r="U2966" s="48" t="s">
        <v>495</v>
      </c>
      <c r="V2966" s="52"/>
    </row>
    <row r="2967" spans="1:22" ht="15" thickBot="1">
      <c r="A2967" s="48" t="s">
        <v>3869</v>
      </c>
      <c r="B2967" s="48" t="s">
        <v>20</v>
      </c>
      <c r="C2967" s="48" t="s">
        <v>74</v>
      </c>
      <c r="D2967" s="49" t="s">
        <v>75</v>
      </c>
      <c r="E2967" s="53">
        <v>102091.96</v>
      </c>
      <c r="F2967" s="48" t="s">
        <v>76</v>
      </c>
      <c r="G2967" s="48" t="s">
        <v>492</v>
      </c>
      <c r="H2967" s="48" t="s">
        <v>258</v>
      </c>
      <c r="I2967" s="48" t="s">
        <v>493</v>
      </c>
      <c r="J2967" s="51"/>
      <c r="K2967" s="51"/>
      <c r="L2967" s="48" t="s">
        <v>80</v>
      </c>
      <c r="M2967" s="48" t="s">
        <v>81</v>
      </c>
      <c r="N2967" s="48" t="s">
        <v>249</v>
      </c>
      <c r="O2967" s="48" t="s">
        <v>250</v>
      </c>
      <c r="P2967" s="48" t="s">
        <v>285</v>
      </c>
      <c r="Q2967" s="48" t="s">
        <v>286</v>
      </c>
      <c r="R2967" s="48" t="s">
        <v>485</v>
      </c>
      <c r="S2967" s="48" t="s">
        <v>486</v>
      </c>
      <c r="T2967" s="48" t="s">
        <v>494</v>
      </c>
      <c r="U2967" s="48" t="s">
        <v>495</v>
      </c>
      <c r="V2967" s="52"/>
    </row>
    <row r="2968" spans="1:22" ht="15" thickBot="1">
      <c r="A2968" s="48" t="s">
        <v>3870</v>
      </c>
      <c r="B2968" s="48" t="s">
        <v>20</v>
      </c>
      <c r="C2968" s="48" t="s">
        <v>74</v>
      </c>
      <c r="D2968" s="49" t="s">
        <v>75</v>
      </c>
      <c r="E2968" s="53">
        <v>118395.37</v>
      </c>
      <c r="F2968" s="48" t="s">
        <v>76</v>
      </c>
      <c r="G2968" s="48" t="s">
        <v>492</v>
      </c>
      <c r="H2968" s="48" t="s">
        <v>258</v>
      </c>
      <c r="I2968" s="48" t="s">
        <v>493</v>
      </c>
      <c r="J2968" s="51"/>
      <c r="K2968" s="51"/>
      <c r="L2968" s="48" t="s">
        <v>80</v>
      </c>
      <c r="M2968" s="48" t="s">
        <v>81</v>
      </c>
      <c r="N2968" s="48" t="s">
        <v>249</v>
      </c>
      <c r="O2968" s="48" t="s">
        <v>250</v>
      </c>
      <c r="P2968" s="48" t="s">
        <v>285</v>
      </c>
      <c r="Q2968" s="48" t="s">
        <v>286</v>
      </c>
      <c r="R2968" s="48" t="s">
        <v>485</v>
      </c>
      <c r="S2968" s="48" t="s">
        <v>486</v>
      </c>
      <c r="T2968" s="48" t="s">
        <v>494</v>
      </c>
      <c r="U2968" s="48" t="s">
        <v>495</v>
      </c>
      <c r="V2968" s="52"/>
    </row>
    <row r="2969" spans="1:22" ht="15" thickBot="1">
      <c r="A2969" s="48" t="s">
        <v>3871</v>
      </c>
      <c r="B2969" s="48" t="s">
        <v>20</v>
      </c>
      <c r="C2969" s="48" t="s">
        <v>74</v>
      </c>
      <c r="D2969" s="49" t="s">
        <v>75</v>
      </c>
      <c r="E2969" s="53">
        <v>102749.01</v>
      </c>
      <c r="F2969" s="48" t="s">
        <v>76</v>
      </c>
      <c r="G2969" s="48" t="s">
        <v>492</v>
      </c>
      <c r="H2969" s="48" t="s">
        <v>258</v>
      </c>
      <c r="I2969" s="48" t="s">
        <v>493</v>
      </c>
      <c r="J2969" s="51"/>
      <c r="K2969" s="51"/>
      <c r="L2969" s="48" t="s">
        <v>80</v>
      </c>
      <c r="M2969" s="48" t="s">
        <v>81</v>
      </c>
      <c r="N2969" s="48" t="s">
        <v>249</v>
      </c>
      <c r="O2969" s="48" t="s">
        <v>250</v>
      </c>
      <c r="P2969" s="48" t="s">
        <v>285</v>
      </c>
      <c r="Q2969" s="48" t="s">
        <v>286</v>
      </c>
      <c r="R2969" s="48" t="s">
        <v>485</v>
      </c>
      <c r="S2969" s="48" t="s">
        <v>486</v>
      </c>
      <c r="T2969" s="48" t="s">
        <v>494</v>
      </c>
      <c r="U2969" s="48" t="s">
        <v>495</v>
      </c>
      <c r="V2969" s="52"/>
    </row>
    <row r="2970" spans="1:22" ht="15" thickBot="1">
      <c r="A2970" s="48" t="s">
        <v>3485</v>
      </c>
      <c r="B2970" s="48" t="s">
        <v>20</v>
      </c>
      <c r="C2970" s="48" t="s">
        <v>74</v>
      </c>
      <c r="D2970" s="49" t="s">
        <v>75</v>
      </c>
      <c r="E2970" s="53">
        <v>15099.9</v>
      </c>
      <c r="F2970" s="48" t="s">
        <v>76</v>
      </c>
      <c r="G2970" s="48" t="s">
        <v>492</v>
      </c>
      <c r="H2970" s="48" t="s">
        <v>447</v>
      </c>
      <c r="I2970" s="48" t="s">
        <v>130</v>
      </c>
      <c r="J2970" s="51"/>
      <c r="K2970" s="51"/>
      <c r="L2970" s="48" t="s">
        <v>80</v>
      </c>
      <c r="M2970" s="48" t="s">
        <v>81</v>
      </c>
      <c r="N2970" s="48" t="s">
        <v>249</v>
      </c>
      <c r="O2970" s="48" t="s">
        <v>250</v>
      </c>
      <c r="P2970" s="48" t="s">
        <v>285</v>
      </c>
      <c r="Q2970" s="48" t="s">
        <v>286</v>
      </c>
      <c r="R2970" s="48" t="s">
        <v>485</v>
      </c>
      <c r="S2970" s="48" t="s">
        <v>486</v>
      </c>
      <c r="T2970" s="48" t="s">
        <v>494</v>
      </c>
      <c r="U2970" s="48" t="s">
        <v>495</v>
      </c>
      <c r="V2970" s="52"/>
    </row>
    <row r="2971" spans="1:22" ht="15" thickBot="1">
      <c r="A2971" s="48" t="s">
        <v>3872</v>
      </c>
      <c r="B2971" s="48" t="s">
        <v>20</v>
      </c>
      <c r="C2971" s="48" t="s">
        <v>74</v>
      </c>
      <c r="D2971" s="49" t="s">
        <v>75</v>
      </c>
      <c r="E2971" s="53">
        <v>119157.35</v>
      </c>
      <c r="F2971" s="48" t="s">
        <v>76</v>
      </c>
      <c r="G2971" s="48" t="s">
        <v>492</v>
      </c>
      <c r="H2971" s="48" t="s">
        <v>258</v>
      </c>
      <c r="I2971" s="48" t="s">
        <v>493</v>
      </c>
      <c r="J2971" s="51"/>
      <c r="K2971" s="51"/>
      <c r="L2971" s="48" t="s">
        <v>80</v>
      </c>
      <c r="M2971" s="48" t="s">
        <v>81</v>
      </c>
      <c r="N2971" s="48" t="s">
        <v>249</v>
      </c>
      <c r="O2971" s="48" t="s">
        <v>250</v>
      </c>
      <c r="P2971" s="48" t="s">
        <v>285</v>
      </c>
      <c r="Q2971" s="48" t="s">
        <v>286</v>
      </c>
      <c r="R2971" s="48" t="s">
        <v>485</v>
      </c>
      <c r="S2971" s="48" t="s">
        <v>486</v>
      </c>
      <c r="T2971" s="48" t="s">
        <v>494</v>
      </c>
      <c r="U2971" s="48" t="s">
        <v>495</v>
      </c>
      <c r="V2971" s="52"/>
    </row>
    <row r="2972" spans="1:22" ht="15" thickBot="1">
      <c r="A2972" s="48" t="s">
        <v>3873</v>
      </c>
      <c r="B2972" s="48" t="s">
        <v>20</v>
      </c>
      <c r="C2972" s="48" t="s">
        <v>74</v>
      </c>
      <c r="D2972" s="49" t="s">
        <v>75</v>
      </c>
      <c r="E2972" s="53">
        <v>58257.62</v>
      </c>
      <c r="F2972" s="48" t="s">
        <v>76</v>
      </c>
      <c r="G2972" s="48" t="s">
        <v>492</v>
      </c>
      <c r="H2972" s="48" t="s">
        <v>506</v>
      </c>
      <c r="I2972" s="48" t="s">
        <v>493</v>
      </c>
      <c r="J2972" s="51"/>
      <c r="K2972" s="51"/>
      <c r="L2972" s="48" t="s">
        <v>80</v>
      </c>
      <c r="M2972" s="48" t="s">
        <v>81</v>
      </c>
      <c r="N2972" s="48" t="s">
        <v>249</v>
      </c>
      <c r="O2972" s="48" t="s">
        <v>250</v>
      </c>
      <c r="P2972" s="48" t="s">
        <v>285</v>
      </c>
      <c r="Q2972" s="48" t="s">
        <v>286</v>
      </c>
      <c r="R2972" s="48" t="s">
        <v>485</v>
      </c>
      <c r="S2972" s="48" t="s">
        <v>486</v>
      </c>
      <c r="T2972" s="48" t="s">
        <v>494</v>
      </c>
      <c r="U2972" s="48" t="s">
        <v>495</v>
      </c>
      <c r="V2972" s="52"/>
    </row>
    <row r="2973" spans="1:22" ht="15" thickBot="1">
      <c r="A2973" s="48" t="s">
        <v>3874</v>
      </c>
      <c r="B2973" s="48" t="s">
        <v>20</v>
      </c>
      <c r="C2973" s="48" t="s">
        <v>74</v>
      </c>
      <c r="D2973" s="49" t="s">
        <v>75</v>
      </c>
      <c r="E2973" s="53">
        <v>116251.08</v>
      </c>
      <c r="F2973" s="48" t="s">
        <v>76</v>
      </c>
      <c r="G2973" s="48" t="s">
        <v>498</v>
      </c>
      <c r="H2973" s="48" t="s">
        <v>258</v>
      </c>
      <c r="I2973" s="48" t="s">
        <v>503</v>
      </c>
      <c r="J2973" s="51"/>
      <c r="K2973" s="51"/>
      <c r="L2973" s="48" t="s">
        <v>80</v>
      </c>
      <c r="M2973" s="48" t="s">
        <v>81</v>
      </c>
      <c r="N2973" s="48" t="s">
        <v>249</v>
      </c>
      <c r="O2973" s="48" t="s">
        <v>250</v>
      </c>
      <c r="P2973" s="48" t="s">
        <v>285</v>
      </c>
      <c r="Q2973" s="48" t="s">
        <v>286</v>
      </c>
      <c r="R2973" s="48" t="s">
        <v>485</v>
      </c>
      <c r="S2973" s="48" t="s">
        <v>486</v>
      </c>
      <c r="T2973" s="48" t="s">
        <v>500</v>
      </c>
      <c r="U2973" s="48" t="s">
        <v>501</v>
      </c>
      <c r="V2973" s="52"/>
    </row>
    <row r="2974" spans="1:22" ht="15" thickBot="1">
      <c r="A2974" s="48" t="s">
        <v>3875</v>
      </c>
      <c r="B2974" s="48" t="s">
        <v>20</v>
      </c>
      <c r="C2974" s="48" t="s">
        <v>74</v>
      </c>
      <c r="D2974" s="49" t="s">
        <v>75</v>
      </c>
      <c r="E2974" s="53">
        <v>154352.71</v>
      </c>
      <c r="F2974" s="48" t="s">
        <v>76</v>
      </c>
      <c r="G2974" s="48" t="s">
        <v>498</v>
      </c>
      <c r="H2974" s="48" t="s">
        <v>258</v>
      </c>
      <c r="I2974" s="48" t="s">
        <v>503</v>
      </c>
      <c r="J2974" s="51"/>
      <c r="K2974" s="51"/>
      <c r="L2974" s="48" t="s">
        <v>80</v>
      </c>
      <c r="M2974" s="48" t="s">
        <v>81</v>
      </c>
      <c r="N2974" s="48" t="s">
        <v>249</v>
      </c>
      <c r="O2974" s="48" t="s">
        <v>250</v>
      </c>
      <c r="P2974" s="48" t="s">
        <v>285</v>
      </c>
      <c r="Q2974" s="48" t="s">
        <v>286</v>
      </c>
      <c r="R2974" s="48" t="s">
        <v>485</v>
      </c>
      <c r="S2974" s="48" t="s">
        <v>486</v>
      </c>
      <c r="T2974" s="48" t="s">
        <v>500</v>
      </c>
      <c r="U2974" s="48" t="s">
        <v>501</v>
      </c>
      <c r="V2974" s="52"/>
    </row>
    <row r="2975" spans="1:22" ht="15" thickBot="1">
      <c r="A2975" s="48" t="s">
        <v>3876</v>
      </c>
      <c r="B2975" s="48" t="s">
        <v>20</v>
      </c>
      <c r="C2975" s="48" t="s">
        <v>74</v>
      </c>
      <c r="D2975" s="49" t="s">
        <v>75</v>
      </c>
      <c r="E2975" s="53">
        <v>102749.01</v>
      </c>
      <c r="F2975" s="48" t="s">
        <v>76</v>
      </c>
      <c r="G2975" s="48" t="s">
        <v>498</v>
      </c>
      <c r="H2975" s="48" t="s">
        <v>258</v>
      </c>
      <c r="I2975" s="48" t="s">
        <v>503</v>
      </c>
      <c r="J2975" s="51"/>
      <c r="K2975" s="51"/>
      <c r="L2975" s="48" t="s">
        <v>80</v>
      </c>
      <c r="M2975" s="48" t="s">
        <v>81</v>
      </c>
      <c r="N2975" s="48" t="s">
        <v>249</v>
      </c>
      <c r="O2975" s="48" t="s">
        <v>250</v>
      </c>
      <c r="P2975" s="48" t="s">
        <v>285</v>
      </c>
      <c r="Q2975" s="48" t="s">
        <v>286</v>
      </c>
      <c r="R2975" s="48" t="s">
        <v>485</v>
      </c>
      <c r="S2975" s="48" t="s">
        <v>486</v>
      </c>
      <c r="T2975" s="48" t="s">
        <v>500</v>
      </c>
      <c r="U2975" s="48" t="s">
        <v>501</v>
      </c>
      <c r="V2975" s="52"/>
    </row>
    <row r="2976" spans="1:22" ht="15" thickBot="1">
      <c r="A2976" s="48" t="s">
        <v>3877</v>
      </c>
      <c r="B2976" s="48" t="s">
        <v>20</v>
      </c>
      <c r="C2976" s="48" t="s">
        <v>74</v>
      </c>
      <c r="D2976" s="49" t="s">
        <v>75</v>
      </c>
      <c r="E2976" s="50">
        <v>0</v>
      </c>
      <c r="F2976" s="48" t="s">
        <v>76</v>
      </c>
      <c r="G2976" s="48" t="s">
        <v>498</v>
      </c>
      <c r="H2976" s="48" t="s">
        <v>258</v>
      </c>
      <c r="I2976" s="48" t="s">
        <v>503</v>
      </c>
      <c r="J2976" s="51"/>
      <c r="K2976" s="51"/>
      <c r="L2976" s="48" t="s">
        <v>80</v>
      </c>
      <c r="M2976" s="48" t="s">
        <v>81</v>
      </c>
      <c r="N2976" s="48" t="s">
        <v>249</v>
      </c>
      <c r="O2976" s="48" t="s">
        <v>250</v>
      </c>
      <c r="P2976" s="48" t="s">
        <v>285</v>
      </c>
      <c r="Q2976" s="48" t="s">
        <v>286</v>
      </c>
      <c r="R2976" s="48" t="s">
        <v>485</v>
      </c>
      <c r="S2976" s="48" t="s">
        <v>486</v>
      </c>
      <c r="T2976" s="48" t="s">
        <v>500</v>
      </c>
      <c r="U2976" s="48" t="s">
        <v>501</v>
      </c>
      <c r="V2976" s="52"/>
    </row>
    <row r="2977" spans="1:22" ht="15" thickBot="1">
      <c r="A2977" s="48" t="s">
        <v>2176</v>
      </c>
      <c r="B2977" s="48" t="s">
        <v>20</v>
      </c>
      <c r="C2977" s="48" t="s">
        <v>74</v>
      </c>
      <c r="D2977" s="49" t="s">
        <v>75</v>
      </c>
      <c r="E2977" s="53">
        <v>139835.93</v>
      </c>
      <c r="F2977" s="48" t="s">
        <v>76</v>
      </c>
      <c r="G2977" s="48" t="s">
        <v>498</v>
      </c>
      <c r="H2977" s="48" t="s">
        <v>258</v>
      </c>
      <c r="I2977" s="48" t="s">
        <v>503</v>
      </c>
      <c r="J2977" s="51"/>
      <c r="K2977" s="51"/>
      <c r="L2977" s="48" t="s">
        <v>80</v>
      </c>
      <c r="M2977" s="48" t="s">
        <v>81</v>
      </c>
      <c r="N2977" s="48" t="s">
        <v>249</v>
      </c>
      <c r="O2977" s="48" t="s">
        <v>250</v>
      </c>
      <c r="P2977" s="48" t="s">
        <v>285</v>
      </c>
      <c r="Q2977" s="48" t="s">
        <v>286</v>
      </c>
      <c r="R2977" s="48" t="s">
        <v>485</v>
      </c>
      <c r="S2977" s="48" t="s">
        <v>486</v>
      </c>
      <c r="T2977" s="48" t="s">
        <v>500</v>
      </c>
      <c r="U2977" s="48" t="s">
        <v>501</v>
      </c>
      <c r="V2977" s="52"/>
    </row>
    <row r="2978" spans="1:22" ht="15" thickBot="1">
      <c r="A2978" s="48" t="s">
        <v>3878</v>
      </c>
      <c r="B2978" s="48" t="s">
        <v>20</v>
      </c>
      <c r="C2978" s="48" t="s">
        <v>74</v>
      </c>
      <c r="D2978" s="49" t="s">
        <v>75</v>
      </c>
      <c r="E2978" s="53">
        <v>144253.26</v>
      </c>
      <c r="F2978" s="48" t="s">
        <v>76</v>
      </c>
      <c r="G2978" s="48" t="s">
        <v>498</v>
      </c>
      <c r="H2978" s="48" t="s">
        <v>258</v>
      </c>
      <c r="I2978" s="48" t="s">
        <v>503</v>
      </c>
      <c r="J2978" s="51"/>
      <c r="K2978" s="51"/>
      <c r="L2978" s="48" t="s">
        <v>80</v>
      </c>
      <c r="M2978" s="48" t="s">
        <v>81</v>
      </c>
      <c r="N2978" s="48" t="s">
        <v>249</v>
      </c>
      <c r="O2978" s="48" t="s">
        <v>250</v>
      </c>
      <c r="P2978" s="48" t="s">
        <v>285</v>
      </c>
      <c r="Q2978" s="48" t="s">
        <v>286</v>
      </c>
      <c r="R2978" s="48" t="s">
        <v>485</v>
      </c>
      <c r="S2978" s="48" t="s">
        <v>486</v>
      </c>
      <c r="T2978" s="48" t="s">
        <v>500</v>
      </c>
      <c r="U2978" s="48" t="s">
        <v>501</v>
      </c>
      <c r="V2978" s="52"/>
    </row>
    <row r="2979" spans="1:22" ht="15" thickBot="1">
      <c r="A2979" s="48" t="s">
        <v>3879</v>
      </c>
      <c r="B2979" s="48" t="s">
        <v>20</v>
      </c>
      <c r="C2979" s="48" t="s">
        <v>74</v>
      </c>
      <c r="D2979" s="49" t="s">
        <v>75</v>
      </c>
      <c r="E2979" s="50">
        <v>0</v>
      </c>
      <c r="F2979" s="48" t="s">
        <v>76</v>
      </c>
      <c r="G2979" s="48" t="s">
        <v>498</v>
      </c>
      <c r="H2979" s="48" t="s">
        <v>506</v>
      </c>
      <c r="I2979" s="48" t="s">
        <v>503</v>
      </c>
      <c r="J2979" s="51"/>
      <c r="K2979" s="51"/>
      <c r="L2979" s="48" t="s">
        <v>80</v>
      </c>
      <c r="M2979" s="48" t="s">
        <v>81</v>
      </c>
      <c r="N2979" s="48" t="s">
        <v>249</v>
      </c>
      <c r="O2979" s="48" t="s">
        <v>250</v>
      </c>
      <c r="P2979" s="48" t="s">
        <v>285</v>
      </c>
      <c r="Q2979" s="48" t="s">
        <v>286</v>
      </c>
      <c r="R2979" s="48" t="s">
        <v>485</v>
      </c>
      <c r="S2979" s="48" t="s">
        <v>486</v>
      </c>
      <c r="T2979" s="48" t="s">
        <v>500</v>
      </c>
      <c r="U2979" s="48" t="s">
        <v>501</v>
      </c>
      <c r="V2979" s="52"/>
    </row>
    <row r="2980" spans="1:22" ht="15" thickBot="1">
      <c r="A2980" s="48" t="s">
        <v>3880</v>
      </c>
      <c r="B2980" s="48" t="s">
        <v>20</v>
      </c>
      <c r="C2980" s="48" t="s">
        <v>74</v>
      </c>
      <c r="D2980" s="49" t="s">
        <v>75</v>
      </c>
      <c r="E2980" s="53">
        <v>102091.96</v>
      </c>
      <c r="F2980" s="48" t="s">
        <v>76</v>
      </c>
      <c r="G2980" s="48" t="s">
        <v>498</v>
      </c>
      <c r="H2980" s="48" t="s">
        <v>258</v>
      </c>
      <c r="I2980" s="48" t="s">
        <v>503</v>
      </c>
      <c r="J2980" s="51"/>
      <c r="K2980" s="51"/>
      <c r="L2980" s="48" t="s">
        <v>80</v>
      </c>
      <c r="M2980" s="48" t="s">
        <v>81</v>
      </c>
      <c r="N2980" s="48" t="s">
        <v>249</v>
      </c>
      <c r="O2980" s="48" t="s">
        <v>250</v>
      </c>
      <c r="P2980" s="48" t="s">
        <v>285</v>
      </c>
      <c r="Q2980" s="48" t="s">
        <v>286</v>
      </c>
      <c r="R2980" s="48" t="s">
        <v>485</v>
      </c>
      <c r="S2980" s="48" t="s">
        <v>486</v>
      </c>
      <c r="T2980" s="48" t="s">
        <v>500</v>
      </c>
      <c r="U2980" s="48" t="s">
        <v>501</v>
      </c>
      <c r="V2980" s="52"/>
    </row>
    <row r="2981" spans="1:22" ht="15" thickBot="1">
      <c r="A2981" s="48" t="s">
        <v>3881</v>
      </c>
      <c r="B2981" s="48" t="s">
        <v>20</v>
      </c>
      <c r="C2981" s="48" t="s">
        <v>74</v>
      </c>
      <c r="D2981" s="49" t="s">
        <v>75</v>
      </c>
      <c r="E2981" s="53">
        <v>149622.44</v>
      </c>
      <c r="F2981" s="48" t="s">
        <v>76</v>
      </c>
      <c r="G2981" s="48" t="s">
        <v>511</v>
      </c>
      <c r="H2981" s="48" t="s">
        <v>258</v>
      </c>
      <c r="I2981" s="48" t="s">
        <v>516</v>
      </c>
      <c r="J2981" s="51"/>
      <c r="K2981" s="51"/>
      <c r="L2981" s="48" t="s">
        <v>80</v>
      </c>
      <c r="M2981" s="48" t="s">
        <v>81</v>
      </c>
      <c r="N2981" s="48" t="s">
        <v>249</v>
      </c>
      <c r="O2981" s="48" t="s">
        <v>250</v>
      </c>
      <c r="P2981" s="48" t="s">
        <v>285</v>
      </c>
      <c r="Q2981" s="48" t="s">
        <v>286</v>
      </c>
      <c r="R2981" s="48" t="s">
        <v>485</v>
      </c>
      <c r="S2981" s="48" t="s">
        <v>486</v>
      </c>
      <c r="T2981" s="48" t="s">
        <v>513</v>
      </c>
      <c r="U2981" s="48" t="s">
        <v>514</v>
      </c>
      <c r="V2981" s="52"/>
    </row>
    <row r="2982" spans="1:22" ht="15" thickBot="1">
      <c r="A2982" s="48" t="s">
        <v>3882</v>
      </c>
      <c r="B2982" s="48" t="s">
        <v>20</v>
      </c>
      <c r="C2982" s="48" t="s">
        <v>74</v>
      </c>
      <c r="D2982" s="49" t="s">
        <v>75</v>
      </c>
      <c r="E2982" s="50">
        <v>0</v>
      </c>
      <c r="F2982" s="48" t="s">
        <v>76</v>
      </c>
      <c r="G2982" s="48" t="s">
        <v>519</v>
      </c>
      <c r="H2982" s="48" t="s">
        <v>258</v>
      </c>
      <c r="I2982" s="48" t="s">
        <v>2216</v>
      </c>
      <c r="J2982" s="51"/>
      <c r="K2982" s="51"/>
      <c r="L2982" s="48" t="s">
        <v>80</v>
      </c>
      <c r="M2982" s="48" t="s">
        <v>81</v>
      </c>
      <c r="N2982" s="48" t="s">
        <v>249</v>
      </c>
      <c r="O2982" s="48" t="s">
        <v>250</v>
      </c>
      <c r="P2982" s="48" t="s">
        <v>285</v>
      </c>
      <c r="Q2982" s="48" t="s">
        <v>286</v>
      </c>
      <c r="R2982" s="48" t="s">
        <v>485</v>
      </c>
      <c r="S2982" s="48" t="s">
        <v>486</v>
      </c>
      <c r="T2982" s="48" t="s">
        <v>521</v>
      </c>
      <c r="U2982" s="48" t="s">
        <v>522</v>
      </c>
      <c r="V2982" s="52"/>
    </row>
    <row r="2983" spans="1:22" ht="15" thickBot="1">
      <c r="A2983" s="48" t="s">
        <v>3883</v>
      </c>
      <c r="B2983" s="48" t="s">
        <v>20</v>
      </c>
      <c r="C2983" s="48" t="s">
        <v>74</v>
      </c>
      <c r="D2983" s="49" t="s">
        <v>75</v>
      </c>
      <c r="E2983" s="50">
        <v>0</v>
      </c>
      <c r="F2983" s="48" t="s">
        <v>76</v>
      </c>
      <c r="G2983" s="48" t="s">
        <v>519</v>
      </c>
      <c r="H2983" s="48" t="s">
        <v>258</v>
      </c>
      <c r="I2983" s="48" t="s">
        <v>520</v>
      </c>
      <c r="J2983" s="51"/>
      <c r="K2983" s="51"/>
      <c r="L2983" s="48" t="s">
        <v>80</v>
      </c>
      <c r="M2983" s="48" t="s">
        <v>81</v>
      </c>
      <c r="N2983" s="48" t="s">
        <v>249</v>
      </c>
      <c r="O2983" s="48" t="s">
        <v>250</v>
      </c>
      <c r="P2983" s="48" t="s">
        <v>285</v>
      </c>
      <c r="Q2983" s="48" t="s">
        <v>286</v>
      </c>
      <c r="R2983" s="48" t="s">
        <v>485</v>
      </c>
      <c r="S2983" s="48" t="s">
        <v>486</v>
      </c>
      <c r="T2983" s="48" t="s">
        <v>521</v>
      </c>
      <c r="U2983" s="48" t="s">
        <v>522</v>
      </c>
      <c r="V2983" s="52"/>
    </row>
    <row r="2984" spans="1:22" ht="15" thickBot="1">
      <c r="A2984" s="48" t="s">
        <v>2183</v>
      </c>
      <c r="B2984" s="48" t="s">
        <v>20</v>
      </c>
      <c r="C2984" s="48" t="s">
        <v>74</v>
      </c>
      <c r="D2984" s="49" t="s">
        <v>75</v>
      </c>
      <c r="E2984" s="53">
        <v>23999.9</v>
      </c>
      <c r="F2984" s="48" t="s">
        <v>3884</v>
      </c>
      <c r="G2984" s="48" t="s">
        <v>3885</v>
      </c>
      <c r="H2984" s="48" t="s">
        <v>113</v>
      </c>
      <c r="I2984" s="48" t="s">
        <v>130</v>
      </c>
      <c r="J2984" s="51"/>
      <c r="K2984" s="51"/>
      <c r="L2984" s="48" t="s">
        <v>80</v>
      </c>
      <c r="M2984" s="48" t="s">
        <v>81</v>
      </c>
      <c r="N2984" s="48" t="s">
        <v>249</v>
      </c>
      <c r="O2984" s="48" t="s">
        <v>250</v>
      </c>
      <c r="P2984" s="48" t="s">
        <v>285</v>
      </c>
      <c r="Q2984" s="48" t="s">
        <v>286</v>
      </c>
      <c r="R2984" s="48" t="s">
        <v>485</v>
      </c>
      <c r="S2984" s="48" t="s">
        <v>486</v>
      </c>
      <c r="T2984" s="48" t="s">
        <v>3886</v>
      </c>
      <c r="U2984" s="48" t="s">
        <v>3887</v>
      </c>
      <c r="V2984" s="52"/>
    </row>
    <row r="2985" spans="1:22" ht="15" thickBot="1">
      <c r="A2985" s="48" t="s">
        <v>3888</v>
      </c>
      <c r="B2985" s="48" t="s">
        <v>20</v>
      </c>
      <c r="C2985" s="48" t="s">
        <v>74</v>
      </c>
      <c r="D2985" s="49" t="s">
        <v>75</v>
      </c>
      <c r="E2985" s="53">
        <v>69910.559999999998</v>
      </c>
      <c r="F2985" s="48" t="s">
        <v>76</v>
      </c>
      <c r="G2985" s="48" t="s">
        <v>524</v>
      </c>
      <c r="H2985" s="48" t="s">
        <v>95</v>
      </c>
      <c r="I2985" s="48" t="s">
        <v>130</v>
      </c>
      <c r="J2985" s="51"/>
      <c r="K2985" s="51"/>
      <c r="L2985" s="48" t="s">
        <v>80</v>
      </c>
      <c r="M2985" s="48" t="s">
        <v>81</v>
      </c>
      <c r="N2985" s="48" t="s">
        <v>249</v>
      </c>
      <c r="O2985" s="48" t="s">
        <v>250</v>
      </c>
      <c r="P2985" s="48" t="s">
        <v>285</v>
      </c>
      <c r="Q2985" s="48" t="s">
        <v>286</v>
      </c>
      <c r="R2985" s="48" t="s">
        <v>525</v>
      </c>
      <c r="S2985" s="48" t="s">
        <v>477</v>
      </c>
      <c r="T2985" s="48" t="s">
        <v>526</v>
      </c>
      <c r="U2985" s="48" t="s">
        <v>527</v>
      </c>
      <c r="V2985" s="52"/>
    </row>
    <row r="2986" spans="1:22" ht="15" thickBot="1">
      <c r="A2986" s="48" t="s">
        <v>3889</v>
      </c>
      <c r="B2986" s="48" t="s">
        <v>20</v>
      </c>
      <c r="C2986" s="48" t="s">
        <v>74</v>
      </c>
      <c r="D2986" s="49" t="s">
        <v>75</v>
      </c>
      <c r="E2986" s="53">
        <v>116251.08</v>
      </c>
      <c r="F2986" s="48" t="s">
        <v>76</v>
      </c>
      <c r="G2986" s="48" t="s">
        <v>524</v>
      </c>
      <c r="H2986" s="48" t="s">
        <v>258</v>
      </c>
      <c r="I2986" s="48" t="s">
        <v>1627</v>
      </c>
      <c r="J2986" s="51"/>
      <c r="K2986" s="51"/>
      <c r="L2986" s="48" t="s">
        <v>80</v>
      </c>
      <c r="M2986" s="48" t="s">
        <v>81</v>
      </c>
      <c r="N2986" s="48" t="s">
        <v>249</v>
      </c>
      <c r="O2986" s="48" t="s">
        <v>250</v>
      </c>
      <c r="P2986" s="48" t="s">
        <v>285</v>
      </c>
      <c r="Q2986" s="48" t="s">
        <v>286</v>
      </c>
      <c r="R2986" s="48" t="s">
        <v>525</v>
      </c>
      <c r="S2986" s="48" t="s">
        <v>477</v>
      </c>
      <c r="T2986" s="48" t="s">
        <v>526</v>
      </c>
      <c r="U2986" s="48" t="s">
        <v>527</v>
      </c>
      <c r="V2986" s="52"/>
    </row>
    <row r="2987" spans="1:22" ht="15" thickBot="1">
      <c r="A2987" s="48" t="s">
        <v>3890</v>
      </c>
      <c r="B2987" s="48" t="s">
        <v>20</v>
      </c>
      <c r="C2987" s="48" t="s">
        <v>74</v>
      </c>
      <c r="D2987" s="49" t="s">
        <v>75</v>
      </c>
      <c r="E2987" s="53">
        <v>88888.51</v>
      </c>
      <c r="F2987" s="48" t="s">
        <v>76</v>
      </c>
      <c r="G2987" s="48" t="s">
        <v>524</v>
      </c>
      <c r="H2987" s="48" t="s">
        <v>113</v>
      </c>
      <c r="I2987" s="48" t="s">
        <v>130</v>
      </c>
      <c r="J2987" s="51"/>
      <c r="K2987" s="51"/>
      <c r="L2987" s="48" t="s">
        <v>80</v>
      </c>
      <c r="M2987" s="48" t="s">
        <v>81</v>
      </c>
      <c r="N2987" s="48" t="s">
        <v>249</v>
      </c>
      <c r="O2987" s="48" t="s">
        <v>250</v>
      </c>
      <c r="P2987" s="48" t="s">
        <v>285</v>
      </c>
      <c r="Q2987" s="48" t="s">
        <v>286</v>
      </c>
      <c r="R2987" s="48" t="s">
        <v>525</v>
      </c>
      <c r="S2987" s="48" t="s">
        <v>477</v>
      </c>
      <c r="T2987" s="48" t="s">
        <v>526</v>
      </c>
      <c r="U2987" s="48" t="s">
        <v>527</v>
      </c>
      <c r="V2987" s="52"/>
    </row>
    <row r="2988" spans="1:22" ht="15" thickBot="1">
      <c r="A2988" s="48" t="s">
        <v>3891</v>
      </c>
      <c r="B2988" s="48" t="s">
        <v>20</v>
      </c>
      <c r="C2988" s="48" t="s">
        <v>74</v>
      </c>
      <c r="D2988" s="49" t="s">
        <v>75</v>
      </c>
      <c r="E2988" s="50">
        <v>0</v>
      </c>
      <c r="F2988" s="48" t="s">
        <v>76</v>
      </c>
      <c r="G2988" s="48" t="s">
        <v>529</v>
      </c>
      <c r="H2988" s="48" t="s">
        <v>301</v>
      </c>
      <c r="I2988" s="48" t="s">
        <v>530</v>
      </c>
      <c r="J2988" s="51"/>
      <c r="K2988" s="51"/>
      <c r="L2988" s="48" t="s">
        <v>80</v>
      </c>
      <c r="M2988" s="48" t="s">
        <v>81</v>
      </c>
      <c r="N2988" s="48" t="s">
        <v>249</v>
      </c>
      <c r="O2988" s="48" t="s">
        <v>250</v>
      </c>
      <c r="P2988" s="48" t="s">
        <v>285</v>
      </c>
      <c r="Q2988" s="48" t="s">
        <v>286</v>
      </c>
      <c r="R2988" s="48" t="s">
        <v>525</v>
      </c>
      <c r="S2988" s="48" t="s">
        <v>477</v>
      </c>
      <c r="T2988" s="48" t="s">
        <v>531</v>
      </c>
      <c r="U2988" s="48" t="s">
        <v>532</v>
      </c>
      <c r="V2988" s="52"/>
    </row>
    <row r="2989" spans="1:22" ht="15" thickBot="1">
      <c r="A2989" s="48" t="s">
        <v>3892</v>
      </c>
      <c r="B2989" s="48" t="s">
        <v>20</v>
      </c>
      <c r="C2989" s="48" t="s">
        <v>74</v>
      </c>
      <c r="D2989" s="49" t="s">
        <v>75</v>
      </c>
      <c r="E2989" s="53">
        <v>100242.94</v>
      </c>
      <c r="F2989" s="48" t="s">
        <v>76</v>
      </c>
      <c r="G2989" s="48" t="s">
        <v>529</v>
      </c>
      <c r="H2989" s="48" t="s">
        <v>258</v>
      </c>
      <c r="I2989" s="48" t="s">
        <v>534</v>
      </c>
      <c r="J2989" s="51"/>
      <c r="K2989" s="51"/>
      <c r="L2989" s="48" t="s">
        <v>80</v>
      </c>
      <c r="M2989" s="48" t="s">
        <v>81</v>
      </c>
      <c r="N2989" s="48" t="s">
        <v>249</v>
      </c>
      <c r="O2989" s="48" t="s">
        <v>250</v>
      </c>
      <c r="P2989" s="48" t="s">
        <v>285</v>
      </c>
      <c r="Q2989" s="48" t="s">
        <v>286</v>
      </c>
      <c r="R2989" s="48" t="s">
        <v>525</v>
      </c>
      <c r="S2989" s="48" t="s">
        <v>477</v>
      </c>
      <c r="T2989" s="48" t="s">
        <v>531</v>
      </c>
      <c r="U2989" s="48" t="s">
        <v>532</v>
      </c>
      <c r="V2989" s="52"/>
    </row>
    <row r="2990" spans="1:22" ht="15" thickBot="1">
      <c r="A2990" s="48" t="s">
        <v>3893</v>
      </c>
      <c r="B2990" s="48" t="s">
        <v>20</v>
      </c>
      <c r="C2990" s="48" t="s">
        <v>74</v>
      </c>
      <c r="D2990" s="49" t="s">
        <v>75</v>
      </c>
      <c r="E2990" s="53">
        <v>125872.17</v>
      </c>
      <c r="F2990" s="48" t="s">
        <v>76</v>
      </c>
      <c r="G2990" s="48" t="s">
        <v>529</v>
      </c>
      <c r="H2990" s="48" t="s">
        <v>258</v>
      </c>
      <c r="I2990" s="48" t="s">
        <v>530</v>
      </c>
      <c r="J2990" s="51"/>
      <c r="K2990" s="51"/>
      <c r="L2990" s="48" t="s">
        <v>80</v>
      </c>
      <c r="M2990" s="48" t="s">
        <v>81</v>
      </c>
      <c r="N2990" s="48" t="s">
        <v>249</v>
      </c>
      <c r="O2990" s="48" t="s">
        <v>250</v>
      </c>
      <c r="P2990" s="48" t="s">
        <v>285</v>
      </c>
      <c r="Q2990" s="48" t="s">
        <v>286</v>
      </c>
      <c r="R2990" s="48" t="s">
        <v>525</v>
      </c>
      <c r="S2990" s="48" t="s">
        <v>477</v>
      </c>
      <c r="T2990" s="48" t="s">
        <v>531</v>
      </c>
      <c r="U2990" s="48" t="s">
        <v>532</v>
      </c>
      <c r="V2990" s="52"/>
    </row>
    <row r="2991" spans="1:22" ht="15" thickBot="1">
      <c r="A2991" s="48" t="s">
        <v>3894</v>
      </c>
      <c r="B2991" s="48" t="s">
        <v>20</v>
      </c>
      <c r="C2991" s="48" t="s">
        <v>74</v>
      </c>
      <c r="D2991" s="49" t="s">
        <v>75</v>
      </c>
      <c r="E2991" s="53">
        <v>142412.79999999999</v>
      </c>
      <c r="F2991" s="48" t="s">
        <v>76</v>
      </c>
      <c r="G2991" s="48" t="s">
        <v>529</v>
      </c>
      <c r="H2991" s="48" t="s">
        <v>258</v>
      </c>
      <c r="I2991" s="48" t="s">
        <v>530</v>
      </c>
      <c r="J2991" s="51"/>
      <c r="K2991" s="51"/>
      <c r="L2991" s="48" t="s">
        <v>80</v>
      </c>
      <c r="M2991" s="48" t="s">
        <v>81</v>
      </c>
      <c r="N2991" s="48" t="s">
        <v>249</v>
      </c>
      <c r="O2991" s="48" t="s">
        <v>250</v>
      </c>
      <c r="P2991" s="48" t="s">
        <v>285</v>
      </c>
      <c r="Q2991" s="48" t="s">
        <v>286</v>
      </c>
      <c r="R2991" s="48" t="s">
        <v>525</v>
      </c>
      <c r="S2991" s="48" t="s">
        <v>477</v>
      </c>
      <c r="T2991" s="48" t="s">
        <v>531</v>
      </c>
      <c r="U2991" s="48" t="s">
        <v>532</v>
      </c>
      <c r="V2991" s="52"/>
    </row>
    <row r="2992" spans="1:22" ht="15" thickBot="1">
      <c r="A2992" s="48" t="s">
        <v>3895</v>
      </c>
      <c r="B2992" s="48" t="s">
        <v>20</v>
      </c>
      <c r="C2992" s="48" t="s">
        <v>74</v>
      </c>
      <c r="D2992" s="49" t="s">
        <v>75</v>
      </c>
      <c r="E2992" s="53">
        <v>69910.559999999998</v>
      </c>
      <c r="F2992" s="48" t="s">
        <v>76</v>
      </c>
      <c r="G2992" s="48" t="s">
        <v>1630</v>
      </c>
      <c r="H2992" s="48" t="s">
        <v>95</v>
      </c>
      <c r="I2992" s="48" t="s">
        <v>130</v>
      </c>
      <c r="J2992" s="51"/>
      <c r="K2992" s="51"/>
      <c r="L2992" s="48" t="s">
        <v>80</v>
      </c>
      <c r="M2992" s="48" t="s">
        <v>81</v>
      </c>
      <c r="N2992" s="48" t="s">
        <v>249</v>
      </c>
      <c r="O2992" s="48" t="s">
        <v>250</v>
      </c>
      <c r="P2992" s="48" t="s">
        <v>285</v>
      </c>
      <c r="Q2992" s="48" t="s">
        <v>286</v>
      </c>
      <c r="R2992" s="48" t="s">
        <v>538</v>
      </c>
      <c r="S2992" s="48" t="s">
        <v>477</v>
      </c>
      <c r="T2992" s="48" t="s">
        <v>1631</v>
      </c>
      <c r="U2992" s="48" t="s">
        <v>477</v>
      </c>
      <c r="V2992" s="52"/>
    </row>
    <row r="2993" spans="1:22" ht="15" thickBot="1">
      <c r="A2993" s="48" t="s">
        <v>3896</v>
      </c>
      <c r="B2993" s="48" t="s">
        <v>20</v>
      </c>
      <c r="C2993" s="48" t="s">
        <v>74</v>
      </c>
      <c r="D2993" s="49" t="s">
        <v>75</v>
      </c>
      <c r="E2993" s="53">
        <v>55979.4</v>
      </c>
      <c r="F2993" s="48" t="s">
        <v>76</v>
      </c>
      <c r="G2993" s="48" t="s">
        <v>536</v>
      </c>
      <c r="H2993" s="48" t="s">
        <v>95</v>
      </c>
      <c r="I2993" s="48" t="s">
        <v>978</v>
      </c>
      <c r="J2993" s="51"/>
      <c r="K2993" s="51"/>
      <c r="L2993" s="48" t="s">
        <v>80</v>
      </c>
      <c r="M2993" s="48" t="s">
        <v>81</v>
      </c>
      <c r="N2993" s="48" t="s">
        <v>249</v>
      </c>
      <c r="O2993" s="48" t="s">
        <v>250</v>
      </c>
      <c r="P2993" s="48" t="s">
        <v>285</v>
      </c>
      <c r="Q2993" s="48" t="s">
        <v>286</v>
      </c>
      <c r="R2993" s="48" t="s">
        <v>538</v>
      </c>
      <c r="S2993" s="48" t="s">
        <v>477</v>
      </c>
      <c r="T2993" s="48" t="s">
        <v>539</v>
      </c>
      <c r="U2993" s="48" t="s">
        <v>540</v>
      </c>
      <c r="V2993" s="52"/>
    </row>
    <row r="2994" spans="1:22" ht="15" thickBot="1">
      <c r="A2994" s="48" t="s">
        <v>3897</v>
      </c>
      <c r="B2994" s="48" t="s">
        <v>20</v>
      </c>
      <c r="C2994" s="48" t="s">
        <v>74</v>
      </c>
      <c r="D2994" s="49" t="s">
        <v>75</v>
      </c>
      <c r="E2994" s="53">
        <v>116251.08</v>
      </c>
      <c r="F2994" s="48" t="s">
        <v>76</v>
      </c>
      <c r="G2994" s="48" t="s">
        <v>536</v>
      </c>
      <c r="H2994" s="48" t="s">
        <v>258</v>
      </c>
      <c r="I2994" s="48" t="s">
        <v>537</v>
      </c>
      <c r="J2994" s="51"/>
      <c r="K2994" s="51"/>
      <c r="L2994" s="48" t="s">
        <v>80</v>
      </c>
      <c r="M2994" s="48" t="s">
        <v>81</v>
      </c>
      <c r="N2994" s="48" t="s">
        <v>249</v>
      </c>
      <c r="O2994" s="48" t="s">
        <v>250</v>
      </c>
      <c r="P2994" s="48" t="s">
        <v>285</v>
      </c>
      <c r="Q2994" s="48" t="s">
        <v>286</v>
      </c>
      <c r="R2994" s="48" t="s">
        <v>538</v>
      </c>
      <c r="S2994" s="48" t="s">
        <v>477</v>
      </c>
      <c r="T2994" s="48" t="s">
        <v>539</v>
      </c>
      <c r="U2994" s="48" t="s">
        <v>540</v>
      </c>
      <c r="V2994" s="52"/>
    </row>
    <row r="2995" spans="1:22" ht="15" thickBot="1">
      <c r="A2995" s="48" t="s">
        <v>3898</v>
      </c>
      <c r="B2995" s="48" t="s">
        <v>20</v>
      </c>
      <c r="C2995" s="48" t="s">
        <v>74</v>
      </c>
      <c r="D2995" s="49" t="s">
        <v>75</v>
      </c>
      <c r="E2995" s="53">
        <v>29799.48</v>
      </c>
      <c r="F2995" s="48" t="s">
        <v>76</v>
      </c>
      <c r="G2995" s="48" t="s">
        <v>536</v>
      </c>
      <c r="H2995" s="48" t="s">
        <v>506</v>
      </c>
      <c r="I2995" s="48" t="s">
        <v>537</v>
      </c>
      <c r="J2995" s="51"/>
      <c r="K2995" s="51"/>
      <c r="L2995" s="48" t="s">
        <v>80</v>
      </c>
      <c r="M2995" s="48" t="s">
        <v>81</v>
      </c>
      <c r="N2995" s="48" t="s">
        <v>249</v>
      </c>
      <c r="O2995" s="48" t="s">
        <v>250</v>
      </c>
      <c r="P2995" s="48" t="s">
        <v>285</v>
      </c>
      <c r="Q2995" s="48" t="s">
        <v>286</v>
      </c>
      <c r="R2995" s="48" t="s">
        <v>538</v>
      </c>
      <c r="S2995" s="48" t="s">
        <v>477</v>
      </c>
      <c r="T2995" s="48" t="s">
        <v>539</v>
      </c>
      <c r="U2995" s="48" t="s">
        <v>540</v>
      </c>
      <c r="V2995" s="52"/>
    </row>
    <row r="2996" spans="1:22" ht="15" thickBot="1">
      <c r="A2996" s="48" t="s">
        <v>3899</v>
      </c>
      <c r="B2996" s="48" t="s">
        <v>20</v>
      </c>
      <c r="C2996" s="48" t="s">
        <v>74</v>
      </c>
      <c r="D2996" s="49" t="s">
        <v>75</v>
      </c>
      <c r="E2996" s="50">
        <v>0</v>
      </c>
      <c r="F2996" s="48" t="s">
        <v>76</v>
      </c>
      <c r="G2996" s="48" t="s">
        <v>536</v>
      </c>
      <c r="H2996" s="48" t="s">
        <v>258</v>
      </c>
      <c r="I2996" s="48" t="s">
        <v>537</v>
      </c>
      <c r="J2996" s="51"/>
      <c r="K2996" s="51"/>
      <c r="L2996" s="48" t="s">
        <v>80</v>
      </c>
      <c r="M2996" s="48" t="s">
        <v>81</v>
      </c>
      <c r="N2996" s="48" t="s">
        <v>249</v>
      </c>
      <c r="O2996" s="48" t="s">
        <v>250</v>
      </c>
      <c r="P2996" s="48" t="s">
        <v>285</v>
      </c>
      <c r="Q2996" s="48" t="s">
        <v>286</v>
      </c>
      <c r="R2996" s="48" t="s">
        <v>538</v>
      </c>
      <c r="S2996" s="48" t="s">
        <v>477</v>
      </c>
      <c r="T2996" s="48" t="s">
        <v>539</v>
      </c>
      <c r="U2996" s="48" t="s">
        <v>540</v>
      </c>
      <c r="V2996" s="52"/>
    </row>
    <row r="2997" spans="1:22" ht="15" thickBot="1">
      <c r="A2997" s="48" t="s">
        <v>3900</v>
      </c>
      <c r="B2997" s="48" t="s">
        <v>20</v>
      </c>
      <c r="C2997" s="48" t="s">
        <v>74</v>
      </c>
      <c r="D2997" s="49" t="s">
        <v>75</v>
      </c>
      <c r="E2997" s="53">
        <v>102091.96</v>
      </c>
      <c r="F2997" s="48" t="s">
        <v>76</v>
      </c>
      <c r="G2997" s="48" t="s">
        <v>1636</v>
      </c>
      <c r="H2997" s="48" t="s">
        <v>258</v>
      </c>
      <c r="I2997" s="48" t="s">
        <v>2150</v>
      </c>
      <c r="J2997" s="51"/>
      <c r="K2997" s="51"/>
      <c r="L2997" s="48" t="s">
        <v>80</v>
      </c>
      <c r="M2997" s="48" t="s">
        <v>81</v>
      </c>
      <c r="N2997" s="48" t="s">
        <v>249</v>
      </c>
      <c r="O2997" s="48" t="s">
        <v>250</v>
      </c>
      <c r="P2997" s="48" t="s">
        <v>285</v>
      </c>
      <c r="Q2997" s="48" t="s">
        <v>286</v>
      </c>
      <c r="R2997" s="48" t="s">
        <v>538</v>
      </c>
      <c r="S2997" s="48" t="s">
        <v>477</v>
      </c>
      <c r="T2997" s="48" t="s">
        <v>1638</v>
      </c>
      <c r="U2997" s="48" t="s">
        <v>1639</v>
      </c>
      <c r="V2997" s="52"/>
    </row>
    <row r="2998" spans="1:22" ht="15" thickBot="1">
      <c r="A2998" s="48" t="s">
        <v>3901</v>
      </c>
      <c r="B2998" s="48" t="s">
        <v>20</v>
      </c>
      <c r="C2998" s="48" t="s">
        <v>74</v>
      </c>
      <c r="D2998" s="49" t="s">
        <v>75</v>
      </c>
      <c r="E2998" s="50">
        <v>0</v>
      </c>
      <c r="F2998" s="48" t="s">
        <v>76</v>
      </c>
      <c r="G2998" s="48" t="s">
        <v>1636</v>
      </c>
      <c r="H2998" s="48" t="s">
        <v>258</v>
      </c>
      <c r="I2998" s="48" t="s">
        <v>2150</v>
      </c>
      <c r="J2998" s="51"/>
      <c r="K2998" s="51"/>
      <c r="L2998" s="48" t="s">
        <v>80</v>
      </c>
      <c r="M2998" s="48" t="s">
        <v>81</v>
      </c>
      <c r="N2998" s="48" t="s">
        <v>249</v>
      </c>
      <c r="O2998" s="48" t="s">
        <v>250</v>
      </c>
      <c r="P2998" s="48" t="s">
        <v>285</v>
      </c>
      <c r="Q2998" s="48" t="s">
        <v>286</v>
      </c>
      <c r="R2998" s="48" t="s">
        <v>538</v>
      </c>
      <c r="S2998" s="48" t="s">
        <v>477</v>
      </c>
      <c r="T2998" s="48" t="s">
        <v>1638</v>
      </c>
      <c r="U2998" s="48" t="s">
        <v>1639</v>
      </c>
      <c r="V2998" s="52"/>
    </row>
    <row r="2999" spans="1:22" ht="15" thickBot="1">
      <c r="A2999" s="48" t="s">
        <v>3902</v>
      </c>
      <c r="B2999" s="48" t="s">
        <v>20</v>
      </c>
      <c r="C2999" s="48" t="s">
        <v>74</v>
      </c>
      <c r="D2999" s="49" t="s">
        <v>75</v>
      </c>
      <c r="E2999" s="53">
        <v>110649.45</v>
      </c>
      <c r="F2999" s="48" t="s">
        <v>76</v>
      </c>
      <c r="G2999" s="48" t="s">
        <v>1641</v>
      </c>
      <c r="H2999" s="48" t="s">
        <v>258</v>
      </c>
      <c r="I2999" s="48" t="s">
        <v>1637</v>
      </c>
      <c r="J2999" s="51"/>
      <c r="K2999" s="51"/>
      <c r="L2999" s="48" t="s">
        <v>80</v>
      </c>
      <c r="M2999" s="48" t="s">
        <v>81</v>
      </c>
      <c r="N2999" s="48" t="s">
        <v>249</v>
      </c>
      <c r="O2999" s="48" t="s">
        <v>250</v>
      </c>
      <c r="P2999" s="48" t="s">
        <v>285</v>
      </c>
      <c r="Q2999" s="48" t="s">
        <v>286</v>
      </c>
      <c r="R2999" s="48" t="s">
        <v>538</v>
      </c>
      <c r="S2999" s="48" t="s">
        <v>477</v>
      </c>
      <c r="T2999" s="48" t="s">
        <v>1638</v>
      </c>
      <c r="U2999" s="48" t="s">
        <v>1639</v>
      </c>
      <c r="V2999" s="52"/>
    </row>
    <row r="3000" spans="1:22" ht="15" thickBot="1">
      <c r="A3000" s="48" t="s">
        <v>3903</v>
      </c>
      <c r="B3000" s="48" t="s">
        <v>20</v>
      </c>
      <c r="C3000" s="48" t="s">
        <v>74</v>
      </c>
      <c r="D3000" s="49" t="s">
        <v>75</v>
      </c>
      <c r="E3000" s="50">
        <v>0</v>
      </c>
      <c r="F3000" s="48" t="s">
        <v>543</v>
      </c>
      <c r="G3000" s="48" t="s">
        <v>544</v>
      </c>
      <c r="H3000" s="48" t="s">
        <v>125</v>
      </c>
      <c r="I3000" s="48" t="s">
        <v>545</v>
      </c>
      <c r="J3000" s="51"/>
      <c r="K3000" s="51"/>
      <c r="L3000" s="48" t="s">
        <v>80</v>
      </c>
      <c r="M3000" s="48" t="s">
        <v>81</v>
      </c>
      <c r="N3000" s="48" t="s">
        <v>249</v>
      </c>
      <c r="O3000" s="48" t="s">
        <v>250</v>
      </c>
      <c r="P3000" s="48" t="s">
        <v>285</v>
      </c>
      <c r="Q3000" s="48" t="s">
        <v>286</v>
      </c>
      <c r="R3000" s="48" t="s">
        <v>538</v>
      </c>
      <c r="S3000" s="48" t="s">
        <v>477</v>
      </c>
      <c r="T3000" s="48" t="s">
        <v>546</v>
      </c>
      <c r="U3000" s="48" t="s">
        <v>547</v>
      </c>
      <c r="V3000" s="52"/>
    </row>
    <row r="3001" spans="1:22" ht="15" thickBot="1">
      <c r="A3001" s="48" t="s">
        <v>3904</v>
      </c>
      <c r="B3001" s="48" t="s">
        <v>20</v>
      </c>
      <c r="C3001" s="48" t="s">
        <v>74</v>
      </c>
      <c r="D3001" s="49" t="s">
        <v>75</v>
      </c>
      <c r="E3001" s="50">
        <v>0</v>
      </c>
      <c r="F3001" s="48" t="s">
        <v>543</v>
      </c>
      <c r="G3001" s="48" t="s">
        <v>544</v>
      </c>
      <c r="H3001" s="48" t="s">
        <v>125</v>
      </c>
      <c r="I3001" s="48" t="s">
        <v>545</v>
      </c>
      <c r="J3001" s="51"/>
      <c r="K3001" s="51"/>
      <c r="L3001" s="48" t="s">
        <v>80</v>
      </c>
      <c r="M3001" s="48" t="s">
        <v>81</v>
      </c>
      <c r="N3001" s="48" t="s">
        <v>249</v>
      </c>
      <c r="O3001" s="48" t="s">
        <v>250</v>
      </c>
      <c r="P3001" s="48" t="s">
        <v>285</v>
      </c>
      <c r="Q3001" s="48" t="s">
        <v>286</v>
      </c>
      <c r="R3001" s="48" t="s">
        <v>538</v>
      </c>
      <c r="S3001" s="48" t="s">
        <v>477</v>
      </c>
      <c r="T3001" s="48" t="s">
        <v>546</v>
      </c>
      <c r="U3001" s="48" t="s">
        <v>547</v>
      </c>
      <c r="V3001" s="52"/>
    </row>
    <row r="3002" spans="1:22" ht="15" thickBot="1">
      <c r="A3002" s="48" t="s">
        <v>3905</v>
      </c>
      <c r="B3002" s="48" t="s">
        <v>20</v>
      </c>
      <c r="C3002" s="48" t="s">
        <v>74</v>
      </c>
      <c r="D3002" s="49" t="s">
        <v>75</v>
      </c>
      <c r="E3002" s="53">
        <v>38154.519999999997</v>
      </c>
      <c r="F3002" s="48" t="s">
        <v>557</v>
      </c>
      <c r="G3002" s="48" t="s">
        <v>558</v>
      </c>
      <c r="H3002" s="48" t="s">
        <v>95</v>
      </c>
      <c r="I3002" s="48" t="s">
        <v>551</v>
      </c>
      <c r="J3002" s="51"/>
      <c r="K3002" s="51"/>
      <c r="L3002" s="48" t="s">
        <v>80</v>
      </c>
      <c r="M3002" s="48" t="s">
        <v>81</v>
      </c>
      <c r="N3002" s="48" t="s">
        <v>249</v>
      </c>
      <c r="O3002" s="48" t="s">
        <v>250</v>
      </c>
      <c r="P3002" s="48" t="s">
        <v>285</v>
      </c>
      <c r="Q3002" s="48" t="s">
        <v>286</v>
      </c>
      <c r="R3002" s="48" t="s">
        <v>552</v>
      </c>
      <c r="S3002" s="48" t="s">
        <v>553</v>
      </c>
      <c r="T3002" s="48" t="s">
        <v>554</v>
      </c>
      <c r="U3002" s="48" t="s">
        <v>553</v>
      </c>
      <c r="V3002" s="52"/>
    </row>
    <row r="3003" spans="1:22" ht="15" thickBot="1">
      <c r="A3003" s="48" t="s">
        <v>3906</v>
      </c>
      <c r="B3003" s="48" t="s">
        <v>20</v>
      </c>
      <c r="C3003" s="48" t="s">
        <v>74</v>
      </c>
      <c r="D3003" s="49" t="s">
        <v>75</v>
      </c>
      <c r="E3003" s="53">
        <v>14113.22</v>
      </c>
      <c r="F3003" s="48" t="s">
        <v>557</v>
      </c>
      <c r="G3003" s="48" t="s">
        <v>558</v>
      </c>
      <c r="H3003" s="48" t="s">
        <v>95</v>
      </c>
      <c r="I3003" s="48" t="s">
        <v>551</v>
      </c>
      <c r="J3003" s="51"/>
      <c r="K3003" s="51"/>
      <c r="L3003" s="48" t="s">
        <v>80</v>
      </c>
      <c r="M3003" s="48" t="s">
        <v>81</v>
      </c>
      <c r="N3003" s="48" t="s">
        <v>249</v>
      </c>
      <c r="O3003" s="48" t="s">
        <v>250</v>
      </c>
      <c r="P3003" s="48" t="s">
        <v>285</v>
      </c>
      <c r="Q3003" s="48" t="s">
        <v>286</v>
      </c>
      <c r="R3003" s="48" t="s">
        <v>552</v>
      </c>
      <c r="S3003" s="48" t="s">
        <v>553</v>
      </c>
      <c r="T3003" s="48" t="s">
        <v>554</v>
      </c>
      <c r="U3003" s="48" t="s">
        <v>553</v>
      </c>
      <c r="V3003" s="52"/>
    </row>
    <row r="3004" spans="1:22" ht="15" thickBot="1">
      <c r="A3004" s="48" t="s">
        <v>3907</v>
      </c>
      <c r="B3004" s="48" t="s">
        <v>20</v>
      </c>
      <c r="C3004" s="48" t="s">
        <v>74</v>
      </c>
      <c r="D3004" s="49" t="s">
        <v>75</v>
      </c>
      <c r="E3004" s="53">
        <v>15876.3</v>
      </c>
      <c r="F3004" s="48" t="s">
        <v>557</v>
      </c>
      <c r="G3004" s="48" t="s">
        <v>558</v>
      </c>
      <c r="H3004" s="48" t="s">
        <v>95</v>
      </c>
      <c r="I3004" s="48" t="s">
        <v>551</v>
      </c>
      <c r="J3004" s="51"/>
      <c r="K3004" s="51"/>
      <c r="L3004" s="48" t="s">
        <v>80</v>
      </c>
      <c r="M3004" s="48" t="s">
        <v>81</v>
      </c>
      <c r="N3004" s="48" t="s">
        <v>249</v>
      </c>
      <c r="O3004" s="48" t="s">
        <v>250</v>
      </c>
      <c r="P3004" s="48" t="s">
        <v>285</v>
      </c>
      <c r="Q3004" s="48" t="s">
        <v>286</v>
      </c>
      <c r="R3004" s="48" t="s">
        <v>552</v>
      </c>
      <c r="S3004" s="48" t="s">
        <v>553</v>
      </c>
      <c r="T3004" s="48" t="s">
        <v>554</v>
      </c>
      <c r="U3004" s="48" t="s">
        <v>553</v>
      </c>
      <c r="V3004" s="52"/>
    </row>
    <row r="3005" spans="1:22" ht="15" thickBot="1">
      <c r="A3005" s="48" t="s">
        <v>3908</v>
      </c>
      <c r="B3005" s="48" t="s">
        <v>20</v>
      </c>
      <c r="C3005" s="48" t="s">
        <v>74</v>
      </c>
      <c r="D3005" s="49" t="s">
        <v>75</v>
      </c>
      <c r="E3005" s="53">
        <v>16212.88</v>
      </c>
      <c r="F3005" s="48" t="s">
        <v>557</v>
      </c>
      <c r="G3005" s="48" t="s">
        <v>558</v>
      </c>
      <c r="H3005" s="48" t="s">
        <v>95</v>
      </c>
      <c r="I3005" s="48" t="s">
        <v>551</v>
      </c>
      <c r="J3005" s="51"/>
      <c r="K3005" s="51"/>
      <c r="L3005" s="48" t="s">
        <v>80</v>
      </c>
      <c r="M3005" s="48" t="s">
        <v>81</v>
      </c>
      <c r="N3005" s="48" t="s">
        <v>249</v>
      </c>
      <c r="O3005" s="48" t="s">
        <v>250</v>
      </c>
      <c r="P3005" s="48" t="s">
        <v>285</v>
      </c>
      <c r="Q3005" s="48" t="s">
        <v>286</v>
      </c>
      <c r="R3005" s="48" t="s">
        <v>552</v>
      </c>
      <c r="S3005" s="48" t="s">
        <v>553</v>
      </c>
      <c r="T3005" s="48" t="s">
        <v>554</v>
      </c>
      <c r="U3005" s="48" t="s">
        <v>553</v>
      </c>
      <c r="V3005" s="52"/>
    </row>
    <row r="3006" spans="1:22" ht="15" thickBot="1">
      <c r="A3006" s="48" t="s">
        <v>2697</v>
      </c>
      <c r="B3006" s="48" t="s">
        <v>20</v>
      </c>
      <c r="C3006" s="48" t="s">
        <v>74</v>
      </c>
      <c r="D3006" s="49" t="s">
        <v>75</v>
      </c>
      <c r="E3006" s="53">
        <v>61084.88</v>
      </c>
      <c r="F3006" s="48" t="s">
        <v>557</v>
      </c>
      <c r="G3006" s="48" t="s">
        <v>558</v>
      </c>
      <c r="H3006" s="48" t="s">
        <v>113</v>
      </c>
      <c r="I3006" s="48" t="s">
        <v>551</v>
      </c>
      <c r="J3006" s="51"/>
      <c r="K3006" s="51"/>
      <c r="L3006" s="48" t="s">
        <v>80</v>
      </c>
      <c r="M3006" s="48" t="s">
        <v>81</v>
      </c>
      <c r="N3006" s="48" t="s">
        <v>249</v>
      </c>
      <c r="O3006" s="48" t="s">
        <v>250</v>
      </c>
      <c r="P3006" s="48" t="s">
        <v>285</v>
      </c>
      <c r="Q3006" s="48" t="s">
        <v>286</v>
      </c>
      <c r="R3006" s="48" t="s">
        <v>552</v>
      </c>
      <c r="S3006" s="48" t="s">
        <v>553</v>
      </c>
      <c r="T3006" s="48" t="s">
        <v>554</v>
      </c>
      <c r="U3006" s="48" t="s">
        <v>553</v>
      </c>
      <c r="V3006" s="52"/>
    </row>
    <row r="3007" spans="1:22" ht="15" thickBot="1">
      <c r="A3007" s="48" t="s">
        <v>3909</v>
      </c>
      <c r="B3007" s="48" t="s">
        <v>20</v>
      </c>
      <c r="C3007" s="48" t="s">
        <v>74</v>
      </c>
      <c r="D3007" s="49" t="s">
        <v>75</v>
      </c>
      <c r="E3007" s="50">
        <v>0</v>
      </c>
      <c r="F3007" s="48" t="s">
        <v>560</v>
      </c>
      <c r="G3007" s="48" t="s">
        <v>561</v>
      </c>
      <c r="H3007" s="48" t="s">
        <v>95</v>
      </c>
      <c r="I3007" s="48" t="s">
        <v>785</v>
      </c>
      <c r="J3007" s="51"/>
      <c r="K3007" s="51"/>
      <c r="L3007" s="48" t="s">
        <v>80</v>
      </c>
      <c r="M3007" s="48" t="s">
        <v>81</v>
      </c>
      <c r="N3007" s="48" t="s">
        <v>249</v>
      </c>
      <c r="O3007" s="48" t="s">
        <v>250</v>
      </c>
      <c r="P3007" s="48" t="s">
        <v>285</v>
      </c>
      <c r="Q3007" s="48" t="s">
        <v>286</v>
      </c>
      <c r="R3007" s="48" t="s">
        <v>552</v>
      </c>
      <c r="S3007" s="48" t="s">
        <v>553</v>
      </c>
      <c r="T3007" s="48" t="s">
        <v>554</v>
      </c>
      <c r="U3007" s="48" t="s">
        <v>553</v>
      </c>
      <c r="V3007" s="52"/>
    </row>
    <row r="3008" spans="1:22" ht="15" thickBot="1">
      <c r="A3008" s="48" t="s">
        <v>3910</v>
      </c>
      <c r="B3008" s="48" t="s">
        <v>20</v>
      </c>
      <c r="C3008" s="48" t="s">
        <v>74</v>
      </c>
      <c r="D3008" s="49" t="s">
        <v>75</v>
      </c>
      <c r="E3008" s="50">
        <v>54614</v>
      </c>
      <c r="F3008" s="48" t="s">
        <v>76</v>
      </c>
      <c r="G3008" s="48" t="s">
        <v>571</v>
      </c>
      <c r="H3008" s="48" t="s">
        <v>95</v>
      </c>
      <c r="I3008" s="48" t="s">
        <v>130</v>
      </c>
      <c r="J3008" s="51"/>
      <c r="K3008" s="51"/>
      <c r="L3008" s="48" t="s">
        <v>80</v>
      </c>
      <c r="M3008" s="48" t="s">
        <v>81</v>
      </c>
      <c r="N3008" s="48" t="s">
        <v>249</v>
      </c>
      <c r="O3008" s="48" t="s">
        <v>250</v>
      </c>
      <c r="P3008" s="48" t="s">
        <v>285</v>
      </c>
      <c r="Q3008" s="48" t="s">
        <v>286</v>
      </c>
      <c r="R3008" s="48" t="s">
        <v>572</v>
      </c>
      <c r="S3008" s="48" t="s">
        <v>573</v>
      </c>
      <c r="T3008" s="48" t="s">
        <v>574</v>
      </c>
      <c r="U3008" s="48" t="s">
        <v>575</v>
      </c>
      <c r="V3008" s="52"/>
    </row>
    <row r="3009" spans="1:22" ht="15" thickBot="1">
      <c r="A3009" s="48" t="s">
        <v>1662</v>
      </c>
      <c r="B3009" s="48" t="s">
        <v>20</v>
      </c>
      <c r="C3009" s="48" t="s">
        <v>74</v>
      </c>
      <c r="D3009" s="49" t="s">
        <v>75</v>
      </c>
      <c r="E3009" s="53">
        <v>48689.21</v>
      </c>
      <c r="F3009" s="48" t="s">
        <v>76</v>
      </c>
      <c r="G3009" s="48" t="s">
        <v>571</v>
      </c>
      <c r="H3009" s="48" t="s">
        <v>95</v>
      </c>
      <c r="I3009" s="48" t="s">
        <v>598</v>
      </c>
      <c r="J3009" s="51"/>
      <c r="K3009" s="51"/>
      <c r="L3009" s="48" t="s">
        <v>80</v>
      </c>
      <c r="M3009" s="48" t="s">
        <v>81</v>
      </c>
      <c r="N3009" s="48" t="s">
        <v>249</v>
      </c>
      <c r="O3009" s="48" t="s">
        <v>250</v>
      </c>
      <c r="P3009" s="48" t="s">
        <v>285</v>
      </c>
      <c r="Q3009" s="48" t="s">
        <v>286</v>
      </c>
      <c r="R3009" s="48" t="s">
        <v>572</v>
      </c>
      <c r="S3009" s="48" t="s">
        <v>573</v>
      </c>
      <c r="T3009" s="48" t="s">
        <v>574</v>
      </c>
      <c r="U3009" s="48" t="s">
        <v>575</v>
      </c>
      <c r="V3009" s="52"/>
    </row>
    <row r="3010" spans="1:22" ht="15" thickBot="1">
      <c r="A3010" s="48" t="s">
        <v>3911</v>
      </c>
      <c r="B3010" s="48" t="s">
        <v>20</v>
      </c>
      <c r="C3010" s="48" t="s">
        <v>74</v>
      </c>
      <c r="D3010" s="49" t="s">
        <v>75</v>
      </c>
      <c r="E3010" s="50">
        <v>0</v>
      </c>
      <c r="F3010" s="48" t="s">
        <v>76</v>
      </c>
      <c r="G3010" s="48" t="s">
        <v>577</v>
      </c>
      <c r="H3010" s="48" t="s">
        <v>258</v>
      </c>
      <c r="I3010" s="48" t="s">
        <v>520</v>
      </c>
      <c r="J3010" s="51"/>
      <c r="K3010" s="51"/>
      <c r="L3010" s="48" t="s">
        <v>80</v>
      </c>
      <c r="M3010" s="48" t="s">
        <v>81</v>
      </c>
      <c r="N3010" s="48" t="s">
        <v>249</v>
      </c>
      <c r="O3010" s="48" t="s">
        <v>250</v>
      </c>
      <c r="P3010" s="48" t="s">
        <v>285</v>
      </c>
      <c r="Q3010" s="48" t="s">
        <v>286</v>
      </c>
      <c r="R3010" s="48" t="s">
        <v>572</v>
      </c>
      <c r="S3010" s="48" t="s">
        <v>573</v>
      </c>
      <c r="T3010" s="48" t="s">
        <v>578</v>
      </c>
      <c r="U3010" s="48" t="s">
        <v>579</v>
      </c>
      <c r="V3010" s="52"/>
    </row>
    <row r="3011" spans="1:22" ht="15" thickBot="1">
      <c r="A3011" s="48" t="s">
        <v>3912</v>
      </c>
      <c r="B3011" s="48" t="s">
        <v>20</v>
      </c>
      <c r="C3011" s="48" t="s">
        <v>74</v>
      </c>
      <c r="D3011" s="49" t="s">
        <v>75</v>
      </c>
      <c r="E3011" s="53">
        <v>116251.08</v>
      </c>
      <c r="F3011" s="48" t="s">
        <v>76</v>
      </c>
      <c r="G3011" s="48" t="s">
        <v>577</v>
      </c>
      <c r="H3011" s="48" t="s">
        <v>258</v>
      </c>
      <c r="I3011" s="48" t="s">
        <v>520</v>
      </c>
      <c r="J3011" s="51"/>
      <c r="K3011" s="51"/>
      <c r="L3011" s="48" t="s">
        <v>80</v>
      </c>
      <c r="M3011" s="48" t="s">
        <v>81</v>
      </c>
      <c r="N3011" s="48" t="s">
        <v>249</v>
      </c>
      <c r="O3011" s="48" t="s">
        <v>250</v>
      </c>
      <c r="P3011" s="48" t="s">
        <v>285</v>
      </c>
      <c r="Q3011" s="48" t="s">
        <v>286</v>
      </c>
      <c r="R3011" s="48" t="s">
        <v>572</v>
      </c>
      <c r="S3011" s="48" t="s">
        <v>573</v>
      </c>
      <c r="T3011" s="48" t="s">
        <v>578</v>
      </c>
      <c r="U3011" s="48" t="s">
        <v>579</v>
      </c>
      <c r="V3011" s="52"/>
    </row>
    <row r="3012" spans="1:22" ht="15" thickBot="1">
      <c r="A3012" s="48" t="s">
        <v>3913</v>
      </c>
      <c r="B3012" s="48" t="s">
        <v>20</v>
      </c>
      <c r="C3012" s="48" t="s">
        <v>74</v>
      </c>
      <c r="D3012" s="49" t="s">
        <v>75</v>
      </c>
      <c r="E3012" s="50">
        <v>0</v>
      </c>
      <c r="F3012" s="48" t="s">
        <v>76</v>
      </c>
      <c r="G3012" s="48" t="s">
        <v>577</v>
      </c>
      <c r="H3012" s="48" t="s">
        <v>258</v>
      </c>
      <c r="I3012" s="48" t="s">
        <v>581</v>
      </c>
      <c r="J3012" s="51"/>
      <c r="K3012" s="51"/>
      <c r="L3012" s="48" t="s">
        <v>80</v>
      </c>
      <c r="M3012" s="48" t="s">
        <v>81</v>
      </c>
      <c r="N3012" s="48" t="s">
        <v>249</v>
      </c>
      <c r="O3012" s="48" t="s">
        <v>250</v>
      </c>
      <c r="P3012" s="48" t="s">
        <v>285</v>
      </c>
      <c r="Q3012" s="48" t="s">
        <v>286</v>
      </c>
      <c r="R3012" s="48" t="s">
        <v>572</v>
      </c>
      <c r="S3012" s="48" t="s">
        <v>573</v>
      </c>
      <c r="T3012" s="48" t="s">
        <v>578</v>
      </c>
      <c r="U3012" s="48" t="s">
        <v>579</v>
      </c>
      <c r="V3012" s="52"/>
    </row>
    <row r="3013" spans="1:22" ht="15" thickBot="1">
      <c r="A3013" s="48" t="s">
        <v>3914</v>
      </c>
      <c r="B3013" s="48" t="s">
        <v>20</v>
      </c>
      <c r="C3013" s="48" t="s">
        <v>74</v>
      </c>
      <c r="D3013" s="49" t="s">
        <v>75</v>
      </c>
      <c r="E3013" s="53">
        <v>51982.42</v>
      </c>
      <c r="F3013" s="48" t="s">
        <v>76</v>
      </c>
      <c r="G3013" s="48" t="s">
        <v>577</v>
      </c>
      <c r="H3013" s="48" t="s">
        <v>506</v>
      </c>
      <c r="I3013" s="48" t="s">
        <v>581</v>
      </c>
      <c r="J3013" s="51"/>
      <c r="K3013" s="51"/>
      <c r="L3013" s="48" t="s">
        <v>80</v>
      </c>
      <c r="M3013" s="48" t="s">
        <v>81</v>
      </c>
      <c r="N3013" s="48" t="s">
        <v>249</v>
      </c>
      <c r="O3013" s="48" t="s">
        <v>250</v>
      </c>
      <c r="P3013" s="48" t="s">
        <v>285</v>
      </c>
      <c r="Q3013" s="48" t="s">
        <v>286</v>
      </c>
      <c r="R3013" s="48" t="s">
        <v>572</v>
      </c>
      <c r="S3013" s="48" t="s">
        <v>573</v>
      </c>
      <c r="T3013" s="48" t="s">
        <v>578</v>
      </c>
      <c r="U3013" s="48" t="s">
        <v>579</v>
      </c>
      <c r="V3013" s="52"/>
    </row>
    <row r="3014" spans="1:22" ht="15" thickBot="1">
      <c r="A3014" s="48" t="s">
        <v>3915</v>
      </c>
      <c r="B3014" s="48" t="s">
        <v>20</v>
      </c>
      <c r="C3014" s="48" t="s">
        <v>74</v>
      </c>
      <c r="D3014" s="49" t="s">
        <v>75</v>
      </c>
      <c r="E3014" s="53">
        <v>102091.96</v>
      </c>
      <c r="F3014" s="48" t="s">
        <v>76</v>
      </c>
      <c r="G3014" s="48" t="s">
        <v>577</v>
      </c>
      <c r="H3014" s="48" t="s">
        <v>258</v>
      </c>
      <c r="I3014" s="48" t="s">
        <v>3514</v>
      </c>
      <c r="J3014" s="51"/>
      <c r="K3014" s="51"/>
      <c r="L3014" s="48" t="s">
        <v>80</v>
      </c>
      <c r="M3014" s="48" t="s">
        <v>81</v>
      </c>
      <c r="N3014" s="48" t="s">
        <v>249</v>
      </c>
      <c r="O3014" s="48" t="s">
        <v>250</v>
      </c>
      <c r="P3014" s="48" t="s">
        <v>285</v>
      </c>
      <c r="Q3014" s="48" t="s">
        <v>286</v>
      </c>
      <c r="R3014" s="48" t="s">
        <v>572</v>
      </c>
      <c r="S3014" s="48" t="s">
        <v>573</v>
      </c>
      <c r="T3014" s="48" t="s">
        <v>578</v>
      </c>
      <c r="U3014" s="48" t="s">
        <v>579</v>
      </c>
      <c r="V3014" s="52"/>
    </row>
    <row r="3015" spans="1:22" ht="15" thickBot="1">
      <c r="A3015" s="48" t="s">
        <v>3916</v>
      </c>
      <c r="B3015" s="48" t="s">
        <v>20</v>
      </c>
      <c r="C3015" s="48" t="s">
        <v>74</v>
      </c>
      <c r="D3015" s="49" t="s">
        <v>75</v>
      </c>
      <c r="E3015" s="50">
        <v>0</v>
      </c>
      <c r="F3015" s="48" t="s">
        <v>76</v>
      </c>
      <c r="G3015" s="48" t="s">
        <v>583</v>
      </c>
      <c r="H3015" s="48" t="s">
        <v>258</v>
      </c>
      <c r="I3015" s="48" t="s">
        <v>520</v>
      </c>
      <c r="J3015" s="51"/>
      <c r="K3015" s="51"/>
      <c r="L3015" s="48" t="s">
        <v>80</v>
      </c>
      <c r="M3015" s="48" t="s">
        <v>81</v>
      </c>
      <c r="N3015" s="48" t="s">
        <v>249</v>
      </c>
      <c r="O3015" s="48" t="s">
        <v>250</v>
      </c>
      <c r="P3015" s="48" t="s">
        <v>285</v>
      </c>
      <c r="Q3015" s="48" t="s">
        <v>286</v>
      </c>
      <c r="R3015" s="48" t="s">
        <v>572</v>
      </c>
      <c r="S3015" s="48" t="s">
        <v>573</v>
      </c>
      <c r="T3015" s="48" t="s">
        <v>584</v>
      </c>
      <c r="U3015" s="48" t="s">
        <v>585</v>
      </c>
      <c r="V3015" s="52"/>
    </row>
    <row r="3016" spans="1:22" ht="15" thickBot="1">
      <c r="A3016" s="48" t="s">
        <v>3917</v>
      </c>
      <c r="B3016" s="48" t="s">
        <v>20</v>
      </c>
      <c r="C3016" s="48" t="s">
        <v>74</v>
      </c>
      <c r="D3016" s="49" t="s">
        <v>75</v>
      </c>
      <c r="E3016" s="53">
        <v>122802.11</v>
      </c>
      <c r="F3016" s="48" t="s">
        <v>76</v>
      </c>
      <c r="G3016" s="48" t="s">
        <v>583</v>
      </c>
      <c r="H3016" s="48" t="s">
        <v>258</v>
      </c>
      <c r="I3016" s="48" t="s">
        <v>3918</v>
      </c>
      <c r="J3016" s="51"/>
      <c r="K3016" s="51"/>
      <c r="L3016" s="48" t="s">
        <v>80</v>
      </c>
      <c r="M3016" s="48" t="s">
        <v>81</v>
      </c>
      <c r="N3016" s="48" t="s">
        <v>249</v>
      </c>
      <c r="O3016" s="48" t="s">
        <v>250</v>
      </c>
      <c r="P3016" s="48" t="s">
        <v>285</v>
      </c>
      <c r="Q3016" s="48" t="s">
        <v>286</v>
      </c>
      <c r="R3016" s="48" t="s">
        <v>572</v>
      </c>
      <c r="S3016" s="48" t="s">
        <v>573</v>
      </c>
      <c r="T3016" s="48" t="s">
        <v>584</v>
      </c>
      <c r="U3016" s="48" t="s">
        <v>585</v>
      </c>
      <c r="V3016" s="52"/>
    </row>
    <row r="3017" spans="1:22" ht="15" thickBot="1">
      <c r="A3017" s="48" t="s">
        <v>2706</v>
      </c>
      <c r="B3017" s="48" t="s">
        <v>20</v>
      </c>
      <c r="C3017" s="48" t="s">
        <v>74</v>
      </c>
      <c r="D3017" s="49" t="s">
        <v>75</v>
      </c>
      <c r="E3017" s="53">
        <v>12369.4</v>
      </c>
      <c r="F3017" s="48" t="s">
        <v>2217</v>
      </c>
      <c r="G3017" s="48" t="s">
        <v>3919</v>
      </c>
      <c r="H3017" s="48" t="s">
        <v>95</v>
      </c>
      <c r="I3017" s="48" t="s">
        <v>130</v>
      </c>
      <c r="J3017" s="51"/>
      <c r="K3017" s="51"/>
      <c r="L3017" s="48" t="s">
        <v>80</v>
      </c>
      <c r="M3017" s="48" t="s">
        <v>81</v>
      </c>
      <c r="N3017" s="48" t="s">
        <v>249</v>
      </c>
      <c r="O3017" s="48" t="s">
        <v>250</v>
      </c>
      <c r="P3017" s="48" t="s">
        <v>285</v>
      </c>
      <c r="Q3017" s="48" t="s">
        <v>286</v>
      </c>
      <c r="R3017" s="48" t="s">
        <v>572</v>
      </c>
      <c r="S3017" s="48" t="s">
        <v>573</v>
      </c>
      <c r="T3017" s="48" t="s">
        <v>593</v>
      </c>
      <c r="U3017" s="48" t="s">
        <v>594</v>
      </c>
      <c r="V3017" s="52"/>
    </row>
    <row r="3018" spans="1:22" ht="15" thickBot="1">
      <c r="A3018" s="48" t="s">
        <v>3920</v>
      </c>
      <c r="B3018" s="48" t="s">
        <v>20</v>
      </c>
      <c r="C3018" s="48" t="s">
        <v>74</v>
      </c>
      <c r="D3018" s="49" t="s">
        <v>75</v>
      </c>
      <c r="E3018" s="53">
        <v>86720.5</v>
      </c>
      <c r="F3018" s="48" t="s">
        <v>606</v>
      </c>
      <c r="G3018" s="48" t="s">
        <v>613</v>
      </c>
      <c r="H3018" s="48" t="s">
        <v>113</v>
      </c>
      <c r="I3018" s="48" t="s">
        <v>96</v>
      </c>
      <c r="J3018" s="48" t="s">
        <v>614</v>
      </c>
      <c r="K3018" s="51"/>
      <c r="L3018" s="48" t="s">
        <v>80</v>
      </c>
      <c r="M3018" s="48" t="s">
        <v>81</v>
      </c>
      <c r="N3018" s="48" t="s">
        <v>249</v>
      </c>
      <c r="O3018" s="48" t="s">
        <v>250</v>
      </c>
      <c r="P3018" s="48" t="s">
        <v>285</v>
      </c>
      <c r="Q3018" s="48" t="s">
        <v>286</v>
      </c>
      <c r="R3018" s="48" t="s">
        <v>572</v>
      </c>
      <c r="S3018" s="48" t="s">
        <v>573</v>
      </c>
      <c r="T3018" s="48" t="s">
        <v>610</v>
      </c>
      <c r="U3018" s="48" t="s">
        <v>611</v>
      </c>
      <c r="V3018" s="52"/>
    </row>
    <row r="3019" spans="1:22" ht="15" thickBot="1">
      <c r="A3019" s="48" t="s">
        <v>3921</v>
      </c>
      <c r="B3019" s="48" t="s">
        <v>20</v>
      </c>
      <c r="C3019" s="48" t="s">
        <v>74</v>
      </c>
      <c r="D3019" s="49" t="s">
        <v>75</v>
      </c>
      <c r="E3019" s="53">
        <v>176097.94</v>
      </c>
      <c r="F3019" s="48" t="s">
        <v>76</v>
      </c>
      <c r="G3019" s="48" t="s">
        <v>3922</v>
      </c>
      <c r="H3019" s="48" t="s">
        <v>78</v>
      </c>
      <c r="I3019" s="48" t="s">
        <v>130</v>
      </c>
      <c r="J3019" s="51"/>
      <c r="K3019" s="51"/>
      <c r="L3019" s="48" t="s">
        <v>80</v>
      </c>
      <c r="M3019" s="48" t="s">
        <v>81</v>
      </c>
      <c r="N3019" s="48" t="s">
        <v>249</v>
      </c>
      <c r="O3019" s="48" t="s">
        <v>250</v>
      </c>
      <c r="P3019" s="48" t="s">
        <v>285</v>
      </c>
      <c r="Q3019" s="48" t="s">
        <v>286</v>
      </c>
      <c r="R3019" s="48" t="s">
        <v>618</v>
      </c>
      <c r="S3019" s="48" t="s">
        <v>619</v>
      </c>
      <c r="T3019" s="48" t="s">
        <v>3923</v>
      </c>
      <c r="U3019" s="48" t="s">
        <v>3924</v>
      </c>
      <c r="V3019" s="52"/>
    </row>
    <row r="3020" spans="1:22" ht="15" thickBot="1">
      <c r="A3020" s="48" t="s">
        <v>3925</v>
      </c>
      <c r="B3020" s="48" t="s">
        <v>20</v>
      </c>
      <c r="C3020" s="48" t="s">
        <v>74</v>
      </c>
      <c r="D3020" s="49" t="s">
        <v>75</v>
      </c>
      <c r="E3020" s="53">
        <v>110649.45</v>
      </c>
      <c r="F3020" s="48" t="s">
        <v>76</v>
      </c>
      <c r="G3020" s="48" t="s">
        <v>616</v>
      </c>
      <c r="H3020" s="48" t="s">
        <v>258</v>
      </c>
      <c r="I3020" s="48" t="s">
        <v>617</v>
      </c>
      <c r="J3020" s="51"/>
      <c r="K3020" s="51"/>
      <c r="L3020" s="48" t="s">
        <v>80</v>
      </c>
      <c r="M3020" s="48" t="s">
        <v>81</v>
      </c>
      <c r="N3020" s="48" t="s">
        <v>249</v>
      </c>
      <c r="O3020" s="48" t="s">
        <v>250</v>
      </c>
      <c r="P3020" s="48" t="s">
        <v>285</v>
      </c>
      <c r="Q3020" s="48" t="s">
        <v>286</v>
      </c>
      <c r="R3020" s="48" t="s">
        <v>618</v>
      </c>
      <c r="S3020" s="48" t="s">
        <v>619</v>
      </c>
      <c r="T3020" s="48" t="s">
        <v>620</v>
      </c>
      <c r="U3020" s="48" t="s">
        <v>621</v>
      </c>
      <c r="V3020" s="52"/>
    </row>
    <row r="3021" spans="1:22" ht="15" thickBot="1">
      <c r="A3021" s="48" t="s">
        <v>3926</v>
      </c>
      <c r="B3021" s="48" t="s">
        <v>20</v>
      </c>
      <c r="C3021" s="48" t="s">
        <v>74</v>
      </c>
      <c r="D3021" s="49" t="s">
        <v>75</v>
      </c>
      <c r="E3021" s="50">
        <v>0</v>
      </c>
      <c r="F3021" s="48" t="s">
        <v>76</v>
      </c>
      <c r="G3021" s="48" t="s">
        <v>616</v>
      </c>
      <c r="H3021" s="48" t="s">
        <v>258</v>
      </c>
      <c r="I3021" s="48" t="s">
        <v>617</v>
      </c>
      <c r="J3021" s="51"/>
      <c r="K3021" s="51"/>
      <c r="L3021" s="48" t="s">
        <v>80</v>
      </c>
      <c r="M3021" s="48" t="s">
        <v>81</v>
      </c>
      <c r="N3021" s="48" t="s">
        <v>249</v>
      </c>
      <c r="O3021" s="48" t="s">
        <v>250</v>
      </c>
      <c r="P3021" s="48" t="s">
        <v>285</v>
      </c>
      <c r="Q3021" s="48" t="s">
        <v>286</v>
      </c>
      <c r="R3021" s="48" t="s">
        <v>618</v>
      </c>
      <c r="S3021" s="48" t="s">
        <v>619</v>
      </c>
      <c r="T3021" s="48" t="s">
        <v>620</v>
      </c>
      <c r="U3021" s="48" t="s">
        <v>621</v>
      </c>
      <c r="V3021" s="52"/>
    </row>
    <row r="3022" spans="1:22" ht="15" thickBot="1">
      <c r="A3022" s="48" t="s">
        <v>3927</v>
      </c>
      <c r="B3022" s="48" t="s">
        <v>20</v>
      </c>
      <c r="C3022" s="48" t="s">
        <v>74</v>
      </c>
      <c r="D3022" s="49" t="s">
        <v>75</v>
      </c>
      <c r="E3022" s="50">
        <v>0</v>
      </c>
      <c r="F3022" s="48" t="s">
        <v>76</v>
      </c>
      <c r="G3022" s="48" t="s">
        <v>616</v>
      </c>
      <c r="H3022" s="48" t="s">
        <v>258</v>
      </c>
      <c r="I3022" s="48" t="s">
        <v>617</v>
      </c>
      <c r="J3022" s="51"/>
      <c r="K3022" s="51"/>
      <c r="L3022" s="48" t="s">
        <v>80</v>
      </c>
      <c r="M3022" s="48" t="s">
        <v>81</v>
      </c>
      <c r="N3022" s="48" t="s">
        <v>249</v>
      </c>
      <c r="O3022" s="48" t="s">
        <v>250</v>
      </c>
      <c r="P3022" s="48" t="s">
        <v>285</v>
      </c>
      <c r="Q3022" s="48" t="s">
        <v>286</v>
      </c>
      <c r="R3022" s="48" t="s">
        <v>618</v>
      </c>
      <c r="S3022" s="48" t="s">
        <v>619</v>
      </c>
      <c r="T3022" s="48" t="s">
        <v>620</v>
      </c>
      <c r="U3022" s="48" t="s">
        <v>621</v>
      </c>
      <c r="V3022" s="52"/>
    </row>
    <row r="3023" spans="1:22" ht="15" thickBot="1">
      <c r="A3023" s="48" t="s">
        <v>3928</v>
      </c>
      <c r="B3023" s="48" t="s">
        <v>20</v>
      </c>
      <c r="C3023" s="48" t="s">
        <v>74</v>
      </c>
      <c r="D3023" s="49" t="s">
        <v>75</v>
      </c>
      <c r="E3023" s="53">
        <v>102749.01</v>
      </c>
      <c r="F3023" s="48" t="s">
        <v>76</v>
      </c>
      <c r="G3023" s="48" t="s">
        <v>616</v>
      </c>
      <c r="H3023" s="48" t="s">
        <v>258</v>
      </c>
      <c r="I3023" s="48" t="s">
        <v>2227</v>
      </c>
      <c r="J3023" s="51"/>
      <c r="K3023" s="51"/>
      <c r="L3023" s="48" t="s">
        <v>80</v>
      </c>
      <c r="M3023" s="48" t="s">
        <v>81</v>
      </c>
      <c r="N3023" s="48" t="s">
        <v>249</v>
      </c>
      <c r="O3023" s="48" t="s">
        <v>250</v>
      </c>
      <c r="P3023" s="48" t="s">
        <v>285</v>
      </c>
      <c r="Q3023" s="48" t="s">
        <v>286</v>
      </c>
      <c r="R3023" s="48" t="s">
        <v>618</v>
      </c>
      <c r="S3023" s="48" t="s">
        <v>619</v>
      </c>
      <c r="T3023" s="48" t="s">
        <v>620</v>
      </c>
      <c r="U3023" s="48" t="s">
        <v>621</v>
      </c>
      <c r="V3023" s="52"/>
    </row>
    <row r="3024" spans="1:22" ht="15" thickBot="1">
      <c r="A3024" s="48" t="s">
        <v>3929</v>
      </c>
      <c r="B3024" s="48" t="s">
        <v>20</v>
      </c>
      <c r="C3024" s="48" t="s">
        <v>74</v>
      </c>
      <c r="D3024" s="49" t="s">
        <v>75</v>
      </c>
      <c r="E3024" s="53">
        <v>124389.13</v>
      </c>
      <c r="F3024" s="48" t="s">
        <v>76</v>
      </c>
      <c r="G3024" s="48" t="s">
        <v>3930</v>
      </c>
      <c r="H3024" s="48" t="s">
        <v>258</v>
      </c>
      <c r="I3024" s="48" t="s">
        <v>3931</v>
      </c>
      <c r="J3024" s="51"/>
      <c r="K3024" s="51"/>
      <c r="L3024" s="48" t="s">
        <v>80</v>
      </c>
      <c r="M3024" s="48" t="s">
        <v>81</v>
      </c>
      <c r="N3024" s="48" t="s">
        <v>249</v>
      </c>
      <c r="O3024" s="48" t="s">
        <v>250</v>
      </c>
      <c r="P3024" s="48" t="s">
        <v>285</v>
      </c>
      <c r="Q3024" s="48" t="s">
        <v>286</v>
      </c>
      <c r="R3024" s="48" t="s">
        <v>618</v>
      </c>
      <c r="S3024" s="48" t="s">
        <v>619</v>
      </c>
      <c r="T3024" s="48" t="s">
        <v>620</v>
      </c>
      <c r="U3024" s="48" t="s">
        <v>621</v>
      </c>
      <c r="V3024" s="52"/>
    </row>
    <row r="3025" spans="1:22" ht="15" thickBot="1">
      <c r="A3025" s="48" t="s">
        <v>3932</v>
      </c>
      <c r="B3025" s="48" t="s">
        <v>20</v>
      </c>
      <c r="C3025" s="48" t="s">
        <v>74</v>
      </c>
      <c r="D3025" s="49" t="s">
        <v>75</v>
      </c>
      <c r="E3025" s="53">
        <v>154352.71</v>
      </c>
      <c r="F3025" s="48" t="s">
        <v>76</v>
      </c>
      <c r="G3025" s="48" t="s">
        <v>624</v>
      </c>
      <c r="H3025" s="48" t="s">
        <v>258</v>
      </c>
      <c r="I3025" s="48" t="s">
        <v>625</v>
      </c>
      <c r="J3025" s="51"/>
      <c r="K3025" s="51"/>
      <c r="L3025" s="48" t="s">
        <v>80</v>
      </c>
      <c r="M3025" s="48" t="s">
        <v>81</v>
      </c>
      <c r="N3025" s="48" t="s">
        <v>249</v>
      </c>
      <c r="O3025" s="48" t="s">
        <v>250</v>
      </c>
      <c r="P3025" s="48" t="s">
        <v>285</v>
      </c>
      <c r="Q3025" s="48" t="s">
        <v>286</v>
      </c>
      <c r="R3025" s="48" t="s">
        <v>618</v>
      </c>
      <c r="S3025" s="48" t="s">
        <v>619</v>
      </c>
      <c r="T3025" s="48" t="s">
        <v>626</v>
      </c>
      <c r="U3025" s="48" t="s">
        <v>619</v>
      </c>
      <c r="V3025" s="52"/>
    </row>
    <row r="3026" spans="1:22" ht="15" thickBot="1">
      <c r="A3026" s="48" t="s">
        <v>3933</v>
      </c>
      <c r="B3026" s="48" t="s">
        <v>20</v>
      </c>
      <c r="C3026" s="48" t="s">
        <v>74</v>
      </c>
      <c r="D3026" s="49" t="s">
        <v>75</v>
      </c>
      <c r="E3026" s="53">
        <v>154352.71</v>
      </c>
      <c r="F3026" s="48" t="s">
        <v>76</v>
      </c>
      <c r="G3026" s="48" t="s">
        <v>624</v>
      </c>
      <c r="H3026" s="48" t="s">
        <v>258</v>
      </c>
      <c r="I3026" s="48" t="s">
        <v>625</v>
      </c>
      <c r="J3026" s="51"/>
      <c r="K3026" s="51"/>
      <c r="L3026" s="48" t="s">
        <v>80</v>
      </c>
      <c r="M3026" s="48" t="s">
        <v>81</v>
      </c>
      <c r="N3026" s="48" t="s">
        <v>249</v>
      </c>
      <c r="O3026" s="48" t="s">
        <v>250</v>
      </c>
      <c r="P3026" s="48" t="s">
        <v>285</v>
      </c>
      <c r="Q3026" s="48" t="s">
        <v>286</v>
      </c>
      <c r="R3026" s="48" t="s">
        <v>618</v>
      </c>
      <c r="S3026" s="48" t="s">
        <v>619</v>
      </c>
      <c r="T3026" s="48" t="s">
        <v>626</v>
      </c>
      <c r="U3026" s="48" t="s">
        <v>619</v>
      </c>
      <c r="V3026" s="52"/>
    </row>
    <row r="3027" spans="1:22" ht="15" thickBot="1">
      <c r="A3027" s="48" t="s">
        <v>3934</v>
      </c>
      <c r="B3027" s="48" t="s">
        <v>20</v>
      </c>
      <c r="C3027" s="48" t="s">
        <v>74</v>
      </c>
      <c r="D3027" s="49" t="s">
        <v>75</v>
      </c>
      <c r="E3027" s="53">
        <v>102749.01</v>
      </c>
      <c r="F3027" s="48" t="s">
        <v>76</v>
      </c>
      <c r="G3027" s="48" t="s">
        <v>624</v>
      </c>
      <c r="H3027" s="48" t="s">
        <v>258</v>
      </c>
      <c r="I3027" s="48" t="s">
        <v>625</v>
      </c>
      <c r="J3027" s="51"/>
      <c r="K3027" s="51"/>
      <c r="L3027" s="48" t="s">
        <v>80</v>
      </c>
      <c r="M3027" s="48" t="s">
        <v>81</v>
      </c>
      <c r="N3027" s="48" t="s">
        <v>249</v>
      </c>
      <c r="O3027" s="48" t="s">
        <v>250</v>
      </c>
      <c r="P3027" s="48" t="s">
        <v>285</v>
      </c>
      <c r="Q3027" s="48" t="s">
        <v>286</v>
      </c>
      <c r="R3027" s="48" t="s">
        <v>618</v>
      </c>
      <c r="S3027" s="48" t="s">
        <v>619</v>
      </c>
      <c r="T3027" s="48" t="s">
        <v>626</v>
      </c>
      <c r="U3027" s="48" t="s">
        <v>619</v>
      </c>
      <c r="V3027" s="52"/>
    </row>
    <row r="3028" spans="1:22" ht="15" thickBot="1">
      <c r="A3028" s="48" t="s">
        <v>3935</v>
      </c>
      <c r="B3028" s="48" t="s">
        <v>20</v>
      </c>
      <c r="C3028" s="48" t="s">
        <v>74</v>
      </c>
      <c r="D3028" s="49" t="s">
        <v>75</v>
      </c>
      <c r="E3028" s="50">
        <v>0</v>
      </c>
      <c r="F3028" s="48" t="s">
        <v>76</v>
      </c>
      <c r="G3028" s="48" t="s">
        <v>624</v>
      </c>
      <c r="H3028" s="48" t="s">
        <v>258</v>
      </c>
      <c r="I3028" s="48" t="s">
        <v>625</v>
      </c>
      <c r="J3028" s="51"/>
      <c r="K3028" s="51"/>
      <c r="L3028" s="48" t="s">
        <v>80</v>
      </c>
      <c r="M3028" s="48" t="s">
        <v>81</v>
      </c>
      <c r="N3028" s="48" t="s">
        <v>249</v>
      </c>
      <c r="O3028" s="48" t="s">
        <v>250</v>
      </c>
      <c r="P3028" s="48" t="s">
        <v>285</v>
      </c>
      <c r="Q3028" s="48" t="s">
        <v>286</v>
      </c>
      <c r="R3028" s="48" t="s">
        <v>618</v>
      </c>
      <c r="S3028" s="48" t="s">
        <v>619</v>
      </c>
      <c r="T3028" s="48" t="s">
        <v>626</v>
      </c>
      <c r="U3028" s="48" t="s">
        <v>619</v>
      </c>
      <c r="V3028" s="52"/>
    </row>
    <row r="3029" spans="1:22" ht="15" thickBot="1">
      <c r="A3029" s="48" t="s">
        <v>3936</v>
      </c>
      <c r="B3029" s="48" t="s">
        <v>20</v>
      </c>
      <c r="C3029" s="48" t="s">
        <v>74</v>
      </c>
      <c r="D3029" s="49" t="s">
        <v>75</v>
      </c>
      <c r="E3029" s="50">
        <v>0</v>
      </c>
      <c r="F3029" s="48" t="s">
        <v>76</v>
      </c>
      <c r="G3029" s="48" t="s">
        <v>624</v>
      </c>
      <c r="H3029" s="48" t="s">
        <v>258</v>
      </c>
      <c r="I3029" s="48" t="s">
        <v>625</v>
      </c>
      <c r="J3029" s="51"/>
      <c r="K3029" s="51"/>
      <c r="L3029" s="48" t="s">
        <v>80</v>
      </c>
      <c r="M3029" s="48" t="s">
        <v>81</v>
      </c>
      <c r="N3029" s="48" t="s">
        <v>249</v>
      </c>
      <c r="O3029" s="48" t="s">
        <v>250</v>
      </c>
      <c r="P3029" s="48" t="s">
        <v>285</v>
      </c>
      <c r="Q3029" s="48" t="s">
        <v>286</v>
      </c>
      <c r="R3029" s="48" t="s">
        <v>618</v>
      </c>
      <c r="S3029" s="48" t="s">
        <v>619</v>
      </c>
      <c r="T3029" s="48" t="s">
        <v>626</v>
      </c>
      <c r="U3029" s="48" t="s">
        <v>619</v>
      </c>
      <c r="V3029" s="52"/>
    </row>
    <row r="3030" spans="1:22" ht="15" thickBot="1">
      <c r="A3030" s="48" t="s">
        <v>3937</v>
      </c>
      <c r="B3030" s="48" t="s">
        <v>20</v>
      </c>
      <c r="C3030" s="48" t="s">
        <v>74</v>
      </c>
      <c r="D3030" s="49" t="s">
        <v>75</v>
      </c>
      <c r="E3030" s="53">
        <v>154352.71</v>
      </c>
      <c r="F3030" s="48" t="s">
        <v>76</v>
      </c>
      <c r="G3030" s="48" t="s">
        <v>624</v>
      </c>
      <c r="H3030" s="48" t="s">
        <v>258</v>
      </c>
      <c r="I3030" s="48" t="s">
        <v>625</v>
      </c>
      <c r="J3030" s="51"/>
      <c r="K3030" s="51"/>
      <c r="L3030" s="48" t="s">
        <v>80</v>
      </c>
      <c r="M3030" s="48" t="s">
        <v>81</v>
      </c>
      <c r="N3030" s="48" t="s">
        <v>249</v>
      </c>
      <c r="O3030" s="48" t="s">
        <v>250</v>
      </c>
      <c r="P3030" s="48" t="s">
        <v>285</v>
      </c>
      <c r="Q3030" s="48" t="s">
        <v>286</v>
      </c>
      <c r="R3030" s="48" t="s">
        <v>618</v>
      </c>
      <c r="S3030" s="48" t="s">
        <v>619</v>
      </c>
      <c r="T3030" s="48" t="s">
        <v>626</v>
      </c>
      <c r="U3030" s="48" t="s">
        <v>619</v>
      </c>
      <c r="V3030" s="52"/>
    </row>
    <row r="3031" spans="1:22" ht="15" thickBot="1">
      <c r="A3031" s="48" t="s">
        <v>3938</v>
      </c>
      <c r="B3031" s="48" t="s">
        <v>20</v>
      </c>
      <c r="C3031" s="48" t="s">
        <v>74</v>
      </c>
      <c r="D3031" s="49" t="s">
        <v>75</v>
      </c>
      <c r="E3031" s="53">
        <v>102749.01</v>
      </c>
      <c r="F3031" s="48" t="s">
        <v>76</v>
      </c>
      <c r="G3031" s="48" t="s">
        <v>624</v>
      </c>
      <c r="H3031" s="48" t="s">
        <v>258</v>
      </c>
      <c r="I3031" s="48" t="s">
        <v>625</v>
      </c>
      <c r="J3031" s="51"/>
      <c r="K3031" s="51"/>
      <c r="L3031" s="48" t="s">
        <v>80</v>
      </c>
      <c r="M3031" s="48" t="s">
        <v>81</v>
      </c>
      <c r="N3031" s="48" t="s">
        <v>249</v>
      </c>
      <c r="O3031" s="48" t="s">
        <v>250</v>
      </c>
      <c r="P3031" s="48" t="s">
        <v>285</v>
      </c>
      <c r="Q3031" s="48" t="s">
        <v>286</v>
      </c>
      <c r="R3031" s="48" t="s">
        <v>618</v>
      </c>
      <c r="S3031" s="48" t="s">
        <v>619</v>
      </c>
      <c r="T3031" s="48" t="s">
        <v>626</v>
      </c>
      <c r="U3031" s="48" t="s">
        <v>619</v>
      </c>
      <c r="V3031" s="52"/>
    </row>
    <row r="3032" spans="1:22" ht="15" thickBot="1">
      <c r="A3032" s="48" t="s">
        <v>3939</v>
      </c>
      <c r="B3032" s="48" t="s">
        <v>20</v>
      </c>
      <c r="C3032" s="48" t="s">
        <v>74</v>
      </c>
      <c r="D3032" s="49" t="s">
        <v>75</v>
      </c>
      <c r="E3032" s="50">
        <v>0</v>
      </c>
      <c r="F3032" s="48" t="s">
        <v>76</v>
      </c>
      <c r="G3032" s="48" t="s">
        <v>624</v>
      </c>
      <c r="H3032" s="48" t="s">
        <v>301</v>
      </c>
      <c r="I3032" s="48" t="s">
        <v>625</v>
      </c>
      <c r="J3032" s="51"/>
      <c r="K3032" s="51"/>
      <c r="L3032" s="48" t="s">
        <v>80</v>
      </c>
      <c r="M3032" s="48" t="s">
        <v>81</v>
      </c>
      <c r="N3032" s="48" t="s">
        <v>249</v>
      </c>
      <c r="O3032" s="48" t="s">
        <v>250</v>
      </c>
      <c r="P3032" s="48" t="s">
        <v>285</v>
      </c>
      <c r="Q3032" s="48" t="s">
        <v>286</v>
      </c>
      <c r="R3032" s="48" t="s">
        <v>618</v>
      </c>
      <c r="S3032" s="48" t="s">
        <v>619</v>
      </c>
      <c r="T3032" s="48" t="s">
        <v>626</v>
      </c>
      <c r="U3032" s="48" t="s">
        <v>619</v>
      </c>
      <c r="V3032" s="52"/>
    </row>
    <row r="3033" spans="1:22" ht="15" thickBot="1">
      <c r="A3033" s="48" t="s">
        <v>3940</v>
      </c>
      <c r="B3033" s="48" t="s">
        <v>20</v>
      </c>
      <c r="C3033" s="48" t="s">
        <v>74</v>
      </c>
      <c r="D3033" s="49" t="s">
        <v>75</v>
      </c>
      <c r="E3033" s="53">
        <v>100242.94</v>
      </c>
      <c r="F3033" s="48" t="s">
        <v>76</v>
      </c>
      <c r="G3033" s="48" t="s">
        <v>631</v>
      </c>
      <c r="H3033" s="48" t="s">
        <v>258</v>
      </c>
      <c r="I3033" s="48" t="s">
        <v>638</v>
      </c>
      <c r="J3033" s="51"/>
      <c r="K3033" s="51"/>
      <c r="L3033" s="48" t="s">
        <v>80</v>
      </c>
      <c r="M3033" s="48" t="s">
        <v>81</v>
      </c>
      <c r="N3033" s="48" t="s">
        <v>249</v>
      </c>
      <c r="O3033" s="48" t="s">
        <v>250</v>
      </c>
      <c r="P3033" s="48" t="s">
        <v>285</v>
      </c>
      <c r="Q3033" s="48" t="s">
        <v>286</v>
      </c>
      <c r="R3033" s="48" t="s">
        <v>633</v>
      </c>
      <c r="S3033" s="48" t="s">
        <v>634</v>
      </c>
      <c r="T3033" s="48" t="s">
        <v>635</v>
      </c>
      <c r="U3033" s="48" t="s">
        <v>636</v>
      </c>
      <c r="V3033" s="52"/>
    </row>
    <row r="3034" spans="1:22" ht="15" thickBot="1">
      <c r="A3034" s="48" t="s">
        <v>3941</v>
      </c>
      <c r="B3034" s="48" t="s">
        <v>20</v>
      </c>
      <c r="C3034" s="48" t="s">
        <v>74</v>
      </c>
      <c r="D3034" s="49" t="s">
        <v>75</v>
      </c>
      <c r="E3034" s="53">
        <v>40733.65</v>
      </c>
      <c r="F3034" s="48" t="s">
        <v>76</v>
      </c>
      <c r="G3034" s="48" t="s">
        <v>631</v>
      </c>
      <c r="H3034" s="48" t="s">
        <v>95</v>
      </c>
      <c r="I3034" s="48" t="s">
        <v>130</v>
      </c>
      <c r="J3034" s="51"/>
      <c r="K3034" s="51"/>
      <c r="L3034" s="48" t="s">
        <v>80</v>
      </c>
      <c r="M3034" s="48" t="s">
        <v>81</v>
      </c>
      <c r="N3034" s="48" t="s">
        <v>249</v>
      </c>
      <c r="O3034" s="48" t="s">
        <v>250</v>
      </c>
      <c r="P3034" s="48" t="s">
        <v>285</v>
      </c>
      <c r="Q3034" s="48" t="s">
        <v>286</v>
      </c>
      <c r="R3034" s="48" t="s">
        <v>633</v>
      </c>
      <c r="S3034" s="48" t="s">
        <v>634</v>
      </c>
      <c r="T3034" s="48" t="s">
        <v>635</v>
      </c>
      <c r="U3034" s="48" t="s">
        <v>636</v>
      </c>
      <c r="V3034" s="52"/>
    </row>
    <row r="3035" spans="1:22" ht="15" thickBot="1">
      <c r="A3035" s="48" t="s">
        <v>3942</v>
      </c>
      <c r="B3035" s="48" t="s">
        <v>20</v>
      </c>
      <c r="C3035" s="48" t="s">
        <v>74</v>
      </c>
      <c r="D3035" s="49" t="s">
        <v>75</v>
      </c>
      <c r="E3035" s="53">
        <v>149622.44</v>
      </c>
      <c r="F3035" s="48" t="s">
        <v>76</v>
      </c>
      <c r="G3035" s="48" t="s">
        <v>631</v>
      </c>
      <c r="H3035" s="48" t="s">
        <v>258</v>
      </c>
      <c r="I3035" s="48" t="s">
        <v>638</v>
      </c>
      <c r="J3035" s="51"/>
      <c r="K3035" s="51"/>
      <c r="L3035" s="48" t="s">
        <v>80</v>
      </c>
      <c r="M3035" s="48" t="s">
        <v>81</v>
      </c>
      <c r="N3035" s="48" t="s">
        <v>249</v>
      </c>
      <c r="O3035" s="48" t="s">
        <v>250</v>
      </c>
      <c r="P3035" s="48" t="s">
        <v>285</v>
      </c>
      <c r="Q3035" s="48" t="s">
        <v>286</v>
      </c>
      <c r="R3035" s="48" t="s">
        <v>633</v>
      </c>
      <c r="S3035" s="48" t="s">
        <v>634</v>
      </c>
      <c r="T3035" s="48" t="s">
        <v>635</v>
      </c>
      <c r="U3035" s="48" t="s">
        <v>636</v>
      </c>
      <c r="V3035" s="52"/>
    </row>
    <row r="3036" spans="1:22" ht="15" thickBot="1">
      <c r="A3036" s="48" t="s">
        <v>3943</v>
      </c>
      <c r="B3036" s="48" t="s">
        <v>20</v>
      </c>
      <c r="C3036" s="48" t="s">
        <v>74</v>
      </c>
      <c r="D3036" s="49" t="s">
        <v>75</v>
      </c>
      <c r="E3036" s="53">
        <v>66541.83</v>
      </c>
      <c r="F3036" s="48" t="s">
        <v>76</v>
      </c>
      <c r="G3036" s="48" t="s">
        <v>631</v>
      </c>
      <c r="H3036" s="48" t="s">
        <v>506</v>
      </c>
      <c r="I3036" s="48" t="s">
        <v>638</v>
      </c>
      <c r="J3036" s="51"/>
      <c r="K3036" s="51"/>
      <c r="L3036" s="48" t="s">
        <v>80</v>
      </c>
      <c r="M3036" s="48" t="s">
        <v>81</v>
      </c>
      <c r="N3036" s="48" t="s">
        <v>249</v>
      </c>
      <c r="O3036" s="48" t="s">
        <v>250</v>
      </c>
      <c r="P3036" s="48" t="s">
        <v>285</v>
      </c>
      <c r="Q3036" s="48" t="s">
        <v>286</v>
      </c>
      <c r="R3036" s="48" t="s">
        <v>633</v>
      </c>
      <c r="S3036" s="48" t="s">
        <v>634</v>
      </c>
      <c r="T3036" s="48" t="s">
        <v>635</v>
      </c>
      <c r="U3036" s="48" t="s">
        <v>636</v>
      </c>
      <c r="V3036" s="52"/>
    </row>
    <row r="3037" spans="1:22" ht="15" thickBot="1">
      <c r="A3037" s="48" t="s">
        <v>3944</v>
      </c>
      <c r="B3037" s="48" t="s">
        <v>20</v>
      </c>
      <c r="C3037" s="48" t="s">
        <v>74</v>
      </c>
      <c r="D3037" s="49" t="s">
        <v>75</v>
      </c>
      <c r="E3037" s="53">
        <v>102749.01</v>
      </c>
      <c r="F3037" s="48" t="s">
        <v>76</v>
      </c>
      <c r="G3037" s="48" t="s">
        <v>631</v>
      </c>
      <c r="H3037" s="48" t="s">
        <v>258</v>
      </c>
      <c r="I3037" s="48" t="s">
        <v>638</v>
      </c>
      <c r="J3037" s="51"/>
      <c r="K3037" s="51"/>
      <c r="L3037" s="48" t="s">
        <v>80</v>
      </c>
      <c r="M3037" s="48" t="s">
        <v>81</v>
      </c>
      <c r="N3037" s="48" t="s">
        <v>249</v>
      </c>
      <c r="O3037" s="48" t="s">
        <v>250</v>
      </c>
      <c r="P3037" s="48" t="s">
        <v>285</v>
      </c>
      <c r="Q3037" s="48" t="s">
        <v>286</v>
      </c>
      <c r="R3037" s="48" t="s">
        <v>633</v>
      </c>
      <c r="S3037" s="48" t="s">
        <v>634</v>
      </c>
      <c r="T3037" s="48" t="s">
        <v>635</v>
      </c>
      <c r="U3037" s="48" t="s">
        <v>636</v>
      </c>
      <c r="V3037" s="52"/>
    </row>
    <row r="3038" spans="1:22" ht="15" thickBot="1">
      <c r="A3038" s="48" t="s">
        <v>3945</v>
      </c>
      <c r="B3038" s="48" t="s">
        <v>20</v>
      </c>
      <c r="C3038" s="48" t="s">
        <v>74</v>
      </c>
      <c r="D3038" s="49" t="s">
        <v>75</v>
      </c>
      <c r="E3038" s="50">
        <v>0</v>
      </c>
      <c r="F3038" s="48" t="s">
        <v>76</v>
      </c>
      <c r="G3038" s="48" t="s">
        <v>631</v>
      </c>
      <c r="H3038" s="48" t="s">
        <v>258</v>
      </c>
      <c r="I3038" s="48" t="s">
        <v>638</v>
      </c>
      <c r="J3038" s="51"/>
      <c r="K3038" s="51"/>
      <c r="L3038" s="48" t="s">
        <v>80</v>
      </c>
      <c r="M3038" s="48" t="s">
        <v>81</v>
      </c>
      <c r="N3038" s="48" t="s">
        <v>249</v>
      </c>
      <c r="O3038" s="48" t="s">
        <v>250</v>
      </c>
      <c r="P3038" s="48" t="s">
        <v>285</v>
      </c>
      <c r="Q3038" s="48" t="s">
        <v>286</v>
      </c>
      <c r="R3038" s="48" t="s">
        <v>633</v>
      </c>
      <c r="S3038" s="48" t="s">
        <v>634</v>
      </c>
      <c r="T3038" s="48" t="s">
        <v>635</v>
      </c>
      <c r="U3038" s="48" t="s">
        <v>636</v>
      </c>
      <c r="V3038" s="52"/>
    </row>
    <row r="3039" spans="1:22" ht="15" thickBot="1">
      <c r="A3039" s="48" t="s">
        <v>3946</v>
      </c>
      <c r="B3039" s="48" t="s">
        <v>20</v>
      </c>
      <c r="C3039" s="48" t="s">
        <v>74</v>
      </c>
      <c r="D3039" s="49" t="s">
        <v>75</v>
      </c>
      <c r="E3039" s="53">
        <v>88888.51</v>
      </c>
      <c r="F3039" s="48" t="s">
        <v>3947</v>
      </c>
      <c r="G3039" s="48" t="s">
        <v>3948</v>
      </c>
      <c r="H3039" s="48" t="s">
        <v>113</v>
      </c>
      <c r="I3039" s="48" t="s">
        <v>130</v>
      </c>
      <c r="J3039" s="51"/>
      <c r="K3039" s="51"/>
      <c r="L3039" s="48" t="s">
        <v>80</v>
      </c>
      <c r="M3039" s="48" t="s">
        <v>81</v>
      </c>
      <c r="N3039" s="48" t="s">
        <v>249</v>
      </c>
      <c r="O3039" s="48" t="s">
        <v>250</v>
      </c>
      <c r="P3039" s="48" t="s">
        <v>285</v>
      </c>
      <c r="Q3039" s="48" t="s">
        <v>286</v>
      </c>
      <c r="R3039" s="48" t="s">
        <v>633</v>
      </c>
      <c r="S3039" s="48" t="s">
        <v>634</v>
      </c>
      <c r="T3039" s="48" t="s">
        <v>635</v>
      </c>
      <c r="U3039" s="48" t="s">
        <v>636</v>
      </c>
      <c r="V3039" s="52"/>
    </row>
    <row r="3040" spans="1:22" ht="15" thickBot="1">
      <c r="A3040" s="48" t="s">
        <v>3949</v>
      </c>
      <c r="B3040" s="48" t="s">
        <v>20</v>
      </c>
      <c r="C3040" s="48" t="s">
        <v>74</v>
      </c>
      <c r="D3040" s="49" t="s">
        <v>75</v>
      </c>
      <c r="E3040" s="53">
        <v>119157.35</v>
      </c>
      <c r="F3040" s="48" t="s">
        <v>76</v>
      </c>
      <c r="G3040" s="48" t="s">
        <v>1696</v>
      </c>
      <c r="H3040" s="48" t="s">
        <v>258</v>
      </c>
      <c r="I3040" s="48" t="s">
        <v>1697</v>
      </c>
      <c r="J3040" s="51"/>
      <c r="K3040" s="51"/>
      <c r="L3040" s="48" t="s">
        <v>80</v>
      </c>
      <c r="M3040" s="48" t="s">
        <v>81</v>
      </c>
      <c r="N3040" s="48" t="s">
        <v>249</v>
      </c>
      <c r="O3040" s="48" t="s">
        <v>250</v>
      </c>
      <c r="P3040" s="48" t="s">
        <v>285</v>
      </c>
      <c r="Q3040" s="48" t="s">
        <v>286</v>
      </c>
      <c r="R3040" s="48" t="s">
        <v>633</v>
      </c>
      <c r="S3040" s="48" t="s">
        <v>634</v>
      </c>
      <c r="T3040" s="48" t="s">
        <v>1698</v>
      </c>
      <c r="U3040" s="48" t="s">
        <v>1699</v>
      </c>
      <c r="V3040" s="52"/>
    </row>
    <row r="3041" spans="1:22" ht="15" thickBot="1">
      <c r="A3041" s="48" t="s">
        <v>3950</v>
      </c>
      <c r="B3041" s="48" t="s">
        <v>20</v>
      </c>
      <c r="C3041" s="48" t="s">
        <v>74</v>
      </c>
      <c r="D3041" s="49" t="s">
        <v>75</v>
      </c>
      <c r="E3041" s="50">
        <v>0</v>
      </c>
      <c r="F3041" s="48" t="s">
        <v>652</v>
      </c>
      <c r="G3041" s="48" t="s">
        <v>653</v>
      </c>
      <c r="H3041" s="48" t="s">
        <v>113</v>
      </c>
      <c r="I3041" s="48" t="s">
        <v>130</v>
      </c>
      <c r="J3041" s="51"/>
      <c r="K3041" s="51"/>
      <c r="L3041" s="48" t="s">
        <v>80</v>
      </c>
      <c r="M3041" s="48" t="s">
        <v>81</v>
      </c>
      <c r="N3041" s="48" t="s">
        <v>249</v>
      </c>
      <c r="O3041" s="48" t="s">
        <v>250</v>
      </c>
      <c r="P3041" s="48" t="s">
        <v>285</v>
      </c>
      <c r="Q3041" s="48" t="s">
        <v>286</v>
      </c>
      <c r="R3041" s="48" t="s">
        <v>654</v>
      </c>
      <c r="S3041" s="48" t="s">
        <v>655</v>
      </c>
      <c r="T3041" s="48" t="s">
        <v>656</v>
      </c>
      <c r="U3041" s="48" t="s">
        <v>657</v>
      </c>
      <c r="V3041" s="52"/>
    </row>
    <row r="3042" spans="1:22" ht="15" thickBot="1">
      <c r="A3042" s="48" t="s">
        <v>3951</v>
      </c>
      <c r="B3042" s="48" t="s">
        <v>20</v>
      </c>
      <c r="C3042" s="48" t="s">
        <v>74</v>
      </c>
      <c r="D3042" s="49" t="s">
        <v>75</v>
      </c>
      <c r="E3042" s="50">
        <v>0</v>
      </c>
      <c r="F3042" s="48" t="s">
        <v>652</v>
      </c>
      <c r="G3042" s="48" t="s">
        <v>653</v>
      </c>
      <c r="H3042" s="48" t="s">
        <v>95</v>
      </c>
      <c r="I3042" s="48" t="s">
        <v>130</v>
      </c>
      <c r="J3042" s="51"/>
      <c r="K3042" s="51"/>
      <c r="L3042" s="48" t="s">
        <v>80</v>
      </c>
      <c r="M3042" s="48" t="s">
        <v>81</v>
      </c>
      <c r="N3042" s="48" t="s">
        <v>249</v>
      </c>
      <c r="O3042" s="48" t="s">
        <v>250</v>
      </c>
      <c r="P3042" s="48" t="s">
        <v>285</v>
      </c>
      <c r="Q3042" s="48" t="s">
        <v>286</v>
      </c>
      <c r="R3042" s="48" t="s">
        <v>654</v>
      </c>
      <c r="S3042" s="48" t="s">
        <v>655</v>
      </c>
      <c r="T3042" s="48" t="s">
        <v>656</v>
      </c>
      <c r="U3042" s="48" t="s">
        <v>657</v>
      </c>
      <c r="V3042" s="52"/>
    </row>
    <row r="3043" spans="1:22" ht="15" thickBot="1">
      <c r="A3043" s="48" t="s">
        <v>3952</v>
      </c>
      <c r="B3043" s="48" t="s">
        <v>20</v>
      </c>
      <c r="C3043" s="48" t="s">
        <v>74</v>
      </c>
      <c r="D3043" s="49" t="s">
        <v>75</v>
      </c>
      <c r="E3043" s="53">
        <v>102091.96</v>
      </c>
      <c r="F3043" s="48" t="s">
        <v>76</v>
      </c>
      <c r="G3043" s="48" t="s">
        <v>675</v>
      </c>
      <c r="H3043" s="48" t="s">
        <v>258</v>
      </c>
      <c r="I3043" s="48" t="s">
        <v>676</v>
      </c>
      <c r="J3043" s="51"/>
      <c r="K3043" s="51"/>
      <c r="L3043" s="48" t="s">
        <v>80</v>
      </c>
      <c r="M3043" s="48" t="s">
        <v>81</v>
      </c>
      <c r="N3043" s="48" t="s">
        <v>249</v>
      </c>
      <c r="O3043" s="48" t="s">
        <v>250</v>
      </c>
      <c r="P3043" s="48" t="s">
        <v>285</v>
      </c>
      <c r="Q3043" s="48" t="s">
        <v>286</v>
      </c>
      <c r="R3043" s="48" t="s">
        <v>660</v>
      </c>
      <c r="S3043" s="48" t="s">
        <v>661</v>
      </c>
      <c r="T3043" s="48" t="s">
        <v>672</v>
      </c>
      <c r="U3043" s="48" t="s">
        <v>673</v>
      </c>
      <c r="V3043" s="52"/>
    </row>
    <row r="3044" spans="1:22" ht="15" thickBot="1">
      <c r="A3044" s="48" t="s">
        <v>3542</v>
      </c>
      <c r="B3044" s="48" t="s">
        <v>20</v>
      </c>
      <c r="C3044" s="48" t="s">
        <v>74</v>
      </c>
      <c r="D3044" s="49" t="s">
        <v>75</v>
      </c>
      <c r="E3044" s="53">
        <v>154352.71</v>
      </c>
      <c r="F3044" s="48" t="s">
        <v>76</v>
      </c>
      <c r="G3044" s="48" t="s">
        <v>679</v>
      </c>
      <c r="H3044" s="48" t="s">
        <v>258</v>
      </c>
      <c r="I3044" s="48" t="s">
        <v>680</v>
      </c>
      <c r="J3044" s="51"/>
      <c r="K3044" s="51"/>
      <c r="L3044" s="48" t="s">
        <v>80</v>
      </c>
      <c r="M3044" s="48" t="s">
        <v>81</v>
      </c>
      <c r="N3044" s="48" t="s">
        <v>249</v>
      </c>
      <c r="O3044" s="48" t="s">
        <v>250</v>
      </c>
      <c r="P3044" s="48" t="s">
        <v>285</v>
      </c>
      <c r="Q3044" s="48" t="s">
        <v>286</v>
      </c>
      <c r="R3044" s="48" t="s">
        <v>660</v>
      </c>
      <c r="S3044" s="48" t="s">
        <v>661</v>
      </c>
      <c r="T3044" s="48" t="s">
        <v>681</v>
      </c>
      <c r="U3044" s="48" t="s">
        <v>682</v>
      </c>
      <c r="V3044" s="52"/>
    </row>
    <row r="3045" spans="1:22" ht="15" thickBot="1">
      <c r="A3045" s="48" t="s">
        <v>3953</v>
      </c>
      <c r="B3045" s="48" t="s">
        <v>20</v>
      </c>
      <c r="C3045" s="48" t="s">
        <v>74</v>
      </c>
      <c r="D3045" s="49" t="s">
        <v>75</v>
      </c>
      <c r="E3045" s="53">
        <v>145973.12</v>
      </c>
      <c r="F3045" s="48" t="s">
        <v>76</v>
      </c>
      <c r="G3045" s="48" t="s">
        <v>685</v>
      </c>
      <c r="H3045" s="48" t="s">
        <v>258</v>
      </c>
      <c r="I3045" s="48" t="s">
        <v>692</v>
      </c>
      <c r="J3045" s="51"/>
      <c r="K3045" s="51"/>
      <c r="L3045" s="48" t="s">
        <v>80</v>
      </c>
      <c r="M3045" s="48" t="s">
        <v>81</v>
      </c>
      <c r="N3045" s="48" t="s">
        <v>249</v>
      </c>
      <c r="O3045" s="48" t="s">
        <v>250</v>
      </c>
      <c r="P3045" s="48" t="s">
        <v>285</v>
      </c>
      <c r="Q3045" s="48" t="s">
        <v>286</v>
      </c>
      <c r="R3045" s="48" t="s">
        <v>687</v>
      </c>
      <c r="S3045" s="48" t="s">
        <v>688</v>
      </c>
      <c r="T3045" s="48" t="s">
        <v>689</v>
      </c>
      <c r="U3045" s="48" t="s">
        <v>690</v>
      </c>
      <c r="V3045" s="52"/>
    </row>
    <row r="3046" spans="1:22" ht="15" thickBot="1">
      <c r="A3046" s="48" t="s">
        <v>3954</v>
      </c>
      <c r="B3046" s="48" t="s">
        <v>20</v>
      </c>
      <c r="C3046" s="48" t="s">
        <v>74</v>
      </c>
      <c r="D3046" s="49" t="s">
        <v>75</v>
      </c>
      <c r="E3046" s="53">
        <v>135550.56</v>
      </c>
      <c r="F3046" s="48" t="s">
        <v>76</v>
      </c>
      <c r="G3046" s="48" t="s">
        <v>685</v>
      </c>
      <c r="H3046" s="48" t="s">
        <v>258</v>
      </c>
      <c r="I3046" s="48" t="s">
        <v>686</v>
      </c>
      <c r="J3046" s="51"/>
      <c r="K3046" s="51"/>
      <c r="L3046" s="48" t="s">
        <v>80</v>
      </c>
      <c r="M3046" s="48" t="s">
        <v>81</v>
      </c>
      <c r="N3046" s="48" t="s">
        <v>249</v>
      </c>
      <c r="O3046" s="48" t="s">
        <v>250</v>
      </c>
      <c r="P3046" s="48" t="s">
        <v>285</v>
      </c>
      <c r="Q3046" s="48" t="s">
        <v>286</v>
      </c>
      <c r="R3046" s="48" t="s">
        <v>687</v>
      </c>
      <c r="S3046" s="48" t="s">
        <v>688</v>
      </c>
      <c r="T3046" s="48" t="s">
        <v>689</v>
      </c>
      <c r="U3046" s="48" t="s">
        <v>690</v>
      </c>
      <c r="V3046" s="52"/>
    </row>
    <row r="3047" spans="1:22" ht="15" thickBot="1">
      <c r="A3047" s="48" t="s">
        <v>3955</v>
      </c>
      <c r="B3047" s="48" t="s">
        <v>20</v>
      </c>
      <c r="C3047" s="48" t="s">
        <v>74</v>
      </c>
      <c r="D3047" s="49" t="s">
        <v>75</v>
      </c>
      <c r="E3047" s="53">
        <v>102749.01</v>
      </c>
      <c r="F3047" s="48" t="s">
        <v>76</v>
      </c>
      <c r="G3047" s="48" t="s">
        <v>685</v>
      </c>
      <c r="H3047" s="48" t="s">
        <v>258</v>
      </c>
      <c r="I3047" s="48" t="s">
        <v>671</v>
      </c>
      <c r="J3047" s="51"/>
      <c r="K3047" s="51"/>
      <c r="L3047" s="48" t="s">
        <v>80</v>
      </c>
      <c r="M3047" s="48" t="s">
        <v>81</v>
      </c>
      <c r="N3047" s="48" t="s">
        <v>249</v>
      </c>
      <c r="O3047" s="48" t="s">
        <v>250</v>
      </c>
      <c r="P3047" s="48" t="s">
        <v>285</v>
      </c>
      <c r="Q3047" s="48" t="s">
        <v>286</v>
      </c>
      <c r="R3047" s="48" t="s">
        <v>687</v>
      </c>
      <c r="S3047" s="48" t="s">
        <v>688</v>
      </c>
      <c r="T3047" s="48" t="s">
        <v>689</v>
      </c>
      <c r="U3047" s="48" t="s">
        <v>690</v>
      </c>
      <c r="V3047" s="52"/>
    </row>
    <row r="3048" spans="1:22" ht="15" thickBot="1">
      <c r="A3048" s="48" t="s">
        <v>3956</v>
      </c>
      <c r="B3048" s="48" t="s">
        <v>20</v>
      </c>
      <c r="C3048" s="48" t="s">
        <v>74</v>
      </c>
      <c r="D3048" s="49" t="s">
        <v>75</v>
      </c>
      <c r="E3048" s="53">
        <v>118368.9</v>
      </c>
      <c r="F3048" s="48" t="s">
        <v>76</v>
      </c>
      <c r="G3048" s="48" t="s">
        <v>702</v>
      </c>
      <c r="H3048" s="48" t="s">
        <v>703</v>
      </c>
      <c r="I3048" s="48" t="s">
        <v>704</v>
      </c>
      <c r="J3048" s="51"/>
      <c r="K3048" s="51"/>
      <c r="L3048" s="48" t="s">
        <v>80</v>
      </c>
      <c r="M3048" s="48" t="s">
        <v>81</v>
      </c>
      <c r="N3048" s="48" t="s">
        <v>249</v>
      </c>
      <c r="O3048" s="48" t="s">
        <v>250</v>
      </c>
      <c r="P3048" s="48" t="s">
        <v>285</v>
      </c>
      <c r="Q3048" s="48" t="s">
        <v>286</v>
      </c>
      <c r="R3048" s="48" t="s">
        <v>687</v>
      </c>
      <c r="S3048" s="48" t="s">
        <v>688</v>
      </c>
      <c r="T3048" s="48" t="s">
        <v>705</v>
      </c>
      <c r="U3048" s="48" t="s">
        <v>706</v>
      </c>
      <c r="V3048" s="52"/>
    </row>
    <row r="3049" spans="1:22" ht="15" thickBot="1">
      <c r="A3049" s="48" t="s">
        <v>3957</v>
      </c>
      <c r="B3049" s="48" t="s">
        <v>20</v>
      </c>
      <c r="C3049" s="48" t="s">
        <v>74</v>
      </c>
      <c r="D3049" s="49" t="s">
        <v>75</v>
      </c>
      <c r="E3049" s="53">
        <v>41088.35</v>
      </c>
      <c r="F3049" s="48" t="s">
        <v>76</v>
      </c>
      <c r="G3049" s="48" t="s">
        <v>702</v>
      </c>
      <c r="H3049" s="48" t="s">
        <v>95</v>
      </c>
      <c r="I3049" s="48" t="s">
        <v>704</v>
      </c>
      <c r="J3049" s="51"/>
      <c r="K3049" s="51"/>
      <c r="L3049" s="48" t="s">
        <v>80</v>
      </c>
      <c r="M3049" s="48" t="s">
        <v>81</v>
      </c>
      <c r="N3049" s="48" t="s">
        <v>249</v>
      </c>
      <c r="O3049" s="48" t="s">
        <v>250</v>
      </c>
      <c r="P3049" s="48" t="s">
        <v>285</v>
      </c>
      <c r="Q3049" s="48" t="s">
        <v>286</v>
      </c>
      <c r="R3049" s="48" t="s">
        <v>687</v>
      </c>
      <c r="S3049" s="48" t="s">
        <v>688</v>
      </c>
      <c r="T3049" s="48" t="s">
        <v>705</v>
      </c>
      <c r="U3049" s="48" t="s">
        <v>706</v>
      </c>
      <c r="V3049" s="52"/>
    </row>
    <row r="3050" spans="1:22" ht="15" thickBot="1">
      <c r="A3050" s="48" t="s">
        <v>3958</v>
      </c>
      <c r="B3050" s="48" t="s">
        <v>20</v>
      </c>
      <c r="C3050" s="48" t="s">
        <v>74</v>
      </c>
      <c r="D3050" s="49" t="s">
        <v>75</v>
      </c>
      <c r="E3050" s="53">
        <v>147826.54999999999</v>
      </c>
      <c r="F3050" s="48" t="s">
        <v>76</v>
      </c>
      <c r="G3050" s="48" t="s">
        <v>702</v>
      </c>
      <c r="H3050" s="48" t="s">
        <v>703</v>
      </c>
      <c r="I3050" s="48" t="s">
        <v>704</v>
      </c>
      <c r="J3050" s="51"/>
      <c r="K3050" s="51"/>
      <c r="L3050" s="48" t="s">
        <v>80</v>
      </c>
      <c r="M3050" s="48" t="s">
        <v>81</v>
      </c>
      <c r="N3050" s="48" t="s">
        <v>249</v>
      </c>
      <c r="O3050" s="48" t="s">
        <v>250</v>
      </c>
      <c r="P3050" s="48" t="s">
        <v>285</v>
      </c>
      <c r="Q3050" s="48" t="s">
        <v>286</v>
      </c>
      <c r="R3050" s="48" t="s">
        <v>687</v>
      </c>
      <c r="S3050" s="48" t="s">
        <v>688</v>
      </c>
      <c r="T3050" s="48" t="s">
        <v>705</v>
      </c>
      <c r="U3050" s="48" t="s">
        <v>706</v>
      </c>
      <c r="V3050" s="52"/>
    </row>
    <row r="3051" spans="1:22" ht="15" thickBot="1">
      <c r="A3051" s="48" t="s">
        <v>3959</v>
      </c>
      <c r="B3051" s="48" t="s">
        <v>20</v>
      </c>
      <c r="C3051" s="48" t="s">
        <v>74</v>
      </c>
      <c r="D3051" s="49" t="s">
        <v>75</v>
      </c>
      <c r="E3051" s="53">
        <v>16017.96</v>
      </c>
      <c r="F3051" s="48" t="s">
        <v>76</v>
      </c>
      <c r="G3051" s="48" t="s">
        <v>702</v>
      </c>
      <c r="H3051" s="48" t="s">
        <v>95</v>
      </c>
      <c r="I3051" s="48" t="s">
        <v>704</v>
      </c>
      <c r="J3051" s="51"/>
      <c r="K3051" s="51"/>
      <c r="L3051" s="48" t="s">
        <v>80</v>
      </c>
      <c r="M3051" s="48" t="s">
        <v>81</v>
      </c>
      <c r="N3051" s="48" t="s">
        <v>249</v>
      </c>
      <c r="O3051" s="48" t="s">
        <v>250</v>
      </c>
      <c r="P3051" s="48" t="s">
        <v>285</v>
      </c>
      <c r="Q3051" s="48" t="s">
        <v>286</v>
      </c>
      <c r="R3051" s="48" t="s">
        <v>687</v>
      </c>
      <c r="S3051" s="48" t="s">
        <v>688</v>
      </c>
      <c r="T3051" s="48" t="s">
        <v>705</v>
      </c>
      <c r="U3051" s="48" t="s">
        <v>706</v>
      </c>
      <c r="V3051" s="52"/>
    </row>
    <row r="3052" spans="1:22" ht="15" thickBot="1">
      <c r="A3052" s="48" t="s">
        <v>730</v>
      </c>
      <c r="B3052" s="48" t="s">
        <v>20</v>
      </c>
      <c r="C3052" s="48" t="s">
        <v>74</v>
      </c>
      <c r="D3052" s="49" t="s">
        <v>75</v>
      </c>
      <c r="E3052" s="53">
        <v>5325.03</v>
      </c>
      <c r="F3052" s="48" t="s">
        <v>724</v>
      </c>
      <c r="G3052" s="48" t="s">
        <v>715</v>
      </c>
      <c r="H3052" s="48" t="s">
        <v>95</v>
      </c>
      <c r="I3052" s="48" t="s">
        <v>725</v>
      </c>
      <c r="J3052" s="51"/>
      <c r="K3052" s="51"/>
      <c r="L3052" s="48" t="s">
        <v>80</v>
      </c>
      <c r="M3052" s="48" t="s">
        <v>81</v>
      </c>
      <c r="N3052" s="48" t="s">
        <v>249</v>
      </c>
      <c r="O3052" s="48" t="s">
        <v>250</v>
      </c>
      <c r="P3052" s="48" t="s">
        <v>717</v>
      </c>
      <c r="Q3052" s="48" t="s">
        <v>718</v>
      </c>
      <c r="R3052" s="48" t="s">
        <v>719</v>
      </c>
      <c r="S3052" s="48" t="s">
        <v>720</v>
      </c>
      <c r="T3052" s="48" t="s">
        <v>721</v>
      </c>
      <c r="U3052" s="48" t="s">
        <v>720</v>
      </c>
      <c r="V3052" s="52"/>
    </row>
    <row r="3053" spans="1:22" ht="15" thickBot="1">
      <c r="A3053" s="48" t="s">
        <v>2746</v>
      </c>
      <c r="B3053" s="48" t="s">
        <v>20</v>
      </c>
      <c r="C3053" s="48" t="s">
        <v>74</v>
      </c>
      <c r="D3053" s="49" t="s">
        <v>75</v>
      </c>
      <c r="E3053" s="53">
        <v>42600.22</v>
      </c>
      <c r="F3053" s="48" t="s">
        <v>76</v>
      </c>
      <c r="G3053" s="48" t="s">
        <v>715</v>
      </c>
      <c r="H3053" s="48" t="s">
        <v>95</v>
      </c>
      <c r="I3053" s="48" t="s">
        <v>716</v>
      </c>
      <c r="J3053" s="51"/>
      <c r="K3053" s="51"/>
      <c r="L3053" s="48" t="s">
        <v>80</v>
      </c>
      <c r="M3053" s="48" t="s">
        <v>81</v>
      </c>
      <c r="N3053" s="48" t="s">
        <v>249</v>
      </c>
      <c r="O3053" s="48" t="s">
        <v>250</v>
      </c>
      <c r="P3053" s="48" t="s">
        <v>717</v>
      </c>
      <c r="Q3053" s="48" t="s">
        <v>718</v>
      </c>
      <c r="R3053" s="48" t="s">
        <v>719</v>
      </c>
      <c r="S3053" s="48" t="s">
        <v>720</v>
      </c>
      <c r="T3053" s="48" t="s">
        <v>721</v>
      </c>
      <c r="U3053" s="48" t="s">
        <v>720</v>
      </c>
      <c r="V3053" s="52"/>
    </row>
    <row r="3054" spans="1:22" ht="15" thickBot="1">
      <c r="A3054" s="48" t="s">
        <v>3152</v>
      </c>
      <c r="B3054" s="48" t="s">
        <v>20</v>
      </c>
      <c r="C3054" s="48" t="s">
        <v>74</v>
      </c>
      <c r="D3054" s="49" t="s">
        <v>75</v>
      </c>
      <c r="E3054" s="53">
        <v>154898.85999999999</v>
      </c>
      <c r="F3054" s="48" t="s">
        <v>76</v>
      </c>
      <c r="G3054" s="48" t="s">
        <v>715</v>
      </c>
      <c r="H3054" s="48" t="s">
        <v>113</v>
      </c>
      <c r="I3054" s="48" t="s">
        <v>716</v>
      </c>
      <c r="J3054" s="51"/>
      <c r="K3054" s="51"/>
      <c r="L3054" s="48" t="s">
        <v>80</v>
      </c>
      <c r="M3054" s="48" t="s">
        <v>81</v>
      </c>
      <c r="N3054" s="48" t="s">
        <v>249</v>
      </c>
      <c r="O3054" s="48" t="s">
        <v>250</v>
      </c>
      <c r="P3054" s="48" t="s">
        <v>717</v>
      </c>
      <c r="Q3054" s="48" t="s">
        <v>718</v>
      </c>
      <c r="R3054" s="48" t="s">
        <v>719</v>
      </c>
      <c r="S3054" s="48" t="s">
        <v>720</v>
      </c>
      <c r="T3054" s="48" t="s">
        <v>721</v>
      </c>
      <c r="U3054" s="48" t="s">
        <v>720</v>
      </c>
      <c r="V3054" s="52"/>
    </row>
    <row r="3055" spans="1:22" ht="15" thickBot="1">
      <c r="A3055" s="48" t="s">
        <v>2251</v>
      </c>
      <c r="B3055" s="48" t="s">
        <v>20</v>
      </c>
      <c r="C3055" s="48" t="s">
        <v>74</v>
      </c>
      <c r="D3055" s="49" t="s">
        <v>75</v>
      </c>
      <c r="E3055" s="53">
        <v>5461.4</v>
      </c>
      <c r="F3055" s="48" t="s">
        <v>724</v>
      </c>
      <c r="G3055" s="48" t="s">
        <v>715</v>
      </c>
      <c r="H3055" s="48" t="s">
        <v>95</v>
      </c>
      <c r="I3055" s="48" t="s">
        <v>725</v>
      </c>
      <c r="J3055" s="51"/>
      <c r="K3055" s="51"/>
      <c r="L3055" s="48" t="s">
        <v>80</v>
      </c>
      <c r="M3055" s="48" t="s">
        <v>81</v>
      </c>
      <c r="N3055" s="48" t="s">
        <v>249</v>
      </c>
      <c r="O3055" s="48" t="s">
        <v>250</v>
      </c>
      <c r="P3055" s="48" t="s">
        <v>717</v>
      </c>
      <c r="Q3055" s="48" t="s">
        <v>718</v>
      </c>
      <c r="R3055" s="48" t="s">
        <v>719</v>
      </c>
      <c r="S3055" s="48" t="s">
        <v>720</v>
      </c>
      <c r="T3055" s="48" t="s">
        <v>721</v>
      </c>
      <c r="U3055" s="48" t="s">
        <v>720</v>
      </c>
      <c r="V3055" s="52"/>
    </row>
    <row r="3056" spans="1:22" ht="15" thickBot="1">
      <c r="A3056" s="48" t="s">
        <v>1709</v>
      </c>
      <c r="B3056" s="48" t="s">
        <v>20</v>
      </c>
      <c r="C3056" s="48" t="s">
        <v>74</v>
      </c>
      <c r="D3056" s="49" t="s">
        <v>75</v>
      </c>
      <c r="E3056" s="53">
        <v>5325.03</v>
      </c>
      <c r="F3056" s="48" t="s">
        <v>724</v>
      </c>
      <c r="G3056" s="48" t="s">
        <v>715</v>
      </c>
      <c r="H3056" s="48" t="s">
        <v>95</v>
      </c>
      <c r="I3056" s="48" t="s">
        <v>725</v>
      </c>
      <c r="J3056" s="51"/>
      <c r="K3056" s="51"/>
      <c r="L3056" s="48" t="s">
        <v>80</v>
      </c>
      <c r="M3056" s="48" t="s">
        <v>81</v>
      </c>
      <c r="N3056" s="48" t="s">
        <v>249</v>
      </c>
      <c r="O3056" s="48" t="s">
        <v>250</v>
      </c>
      <c r="P3056" s="48" t="s">
        <v>717</v>
      </c>
      <c r="Q3056" s="48" t="s">
        <v>718</v>
      </c>
      <c r="R3056" s="48" t="s">
        <v>719</v>
      </c>
      <c r="S3056" s="48" t="s">
        <v>720</v>
      </c>
      <c r="T3056" s="48" t="s">
        <v>721</v>
      </c>
      <c r="U3056" s="48" t="s">
        <v>720</v>
      </c>
      <c r="V3056" s="52"/>
    </row>
    <row r="3057" spans="1:22" ht="15" thickBot="1">
      <c r="A3057" s="48" t="s">
        <v>1712</v>
      </c>
      <c r="B3057" s="48" t="s">
        <v>20</v>
      </c>
      <c r="C3057" s="48" t="s">
        <v>74</v>
      </c>
      <c r="D3057" s="49" t="s">
        <v>75</v>
      </c>
      <c r="E3057" s="53">
        <v>5325.03</v>
      </c>
      <c r="F3057" s="48" t="s">
        <v>724</v>
      </c>
      <c r="G3057" s="48" t="s">
        <v>715</v>
      </c>
      <c r="H3057" s="48" t="s">
        <v>95</v>
      </c>
      <c r="I3057" s="48" t="s">
        <v>725</v>
      </c>
      <c r="J3057" s="51"/>
      <c r="K3057" s="51"/>
      <c r="L3057" s="48" t="s">
        <v>80</v>
      </c>
      <c r="M3057" s="48" t="s">
        <v>81</v>
      </c>
      <c r="N3057" s="48" t="s">
        <v>249</v>
      </c>
      <c r="O3057" s="48" t="s">
        <v>250</v>
      </c>
      <c r="P3057" s="48" t="s">
        <v>717</v>
      </c>
      <c r="Q3057" s="48" t="s">
        <v>718</v>
      </c>
      <c r="R3057" s="48" t="s">
        <v>719</v>
      </c>
      <c r="S3057" s="48" t="s">
        <v>720</v>
      </c>
      <c r="T3057" s="48" t="s">
        <v>721</v>
      </c>
      <c r="U3057" s="48" t="s">
        <v>720</v>
      </c>
      <c r="V3057" s="52"/>
    </row>
    <row r="3058" spans="1:22" ht="15" thickBot="1">
      <c r="A3058" s="48" t="s">
        <v>3960</v>
      </c>
      <c r="B3058" s="48" t="s">
        <v>20</v>
      </c>
      <c r="C3058" s="48" t="s">
        <v>74</v>
      </c>
      <c r="D3058" s="49" t="s">
        <v>75</v>
      </c>
      <c r="E3058" s="53">
        <v>42664.4</v>
      </c>
      <c r="F3058" s="48" t="s">
        <v>76</v>
      </c>
      <c r="G3058" s="48" t="s">
        <v>747</v>
      </c>
      <c r="H3058" s="48" t="s">
        <v>95</v>
      </c>
      <c r="I3058" s="48" t="s">
        <v>748</v>
      </c>
      <c r="J3058" s="51"/>
      <c r="K3058" s="51"/>
      <c r="L3058" s="48" t="s">
        <v>80</v>
      </c>
      <c r="M3058" s="48" t="s">
        <v>81</v>
      </c>
      <c r="N3058" s="48" t="s">
        <v>249</v>
      </c>
      <c r="O3058" s="48" t="s">
        <v>250</v>
      </c>
      <c r="P3058" s="48" t="s">
        <v>717</v>
      </c>
      <c r="Q3058" s="48" t="s">
        <v>718</v>
      </c>
      <c r="R3058" s="48" t="s">
        <v>742</v>
      </c>
      <c r="S3058" s="48" t="s">
        <v>743</v>
      </c>
      <c r="T3058" s="48" t="s">
        <v>744</v>
      </c>
      <c r="U3058" s="48" t="s">
        <v>743</v>
      </c>
      <c r="V3058" s="52"/>
    </row>
    <row r="3059" spans="1:22" ht="15" thickBot="1">
      <c r="A3059" s="48" t="s">
        <v>3961</v>
      </c>
      <c r="B3059" s="48" t="s">
        <v>20</v>
      </c>
      <c r="C3059" s="48" t="s">
        <v>74</v>
      </c>
      <c r="D3059" s="49" t="s">
        <v>75</v>
      </c>
      <c r="E3059" s="53">
        <v>20774.21</v>
      </c>
      <c r="F3059" s="48" t="s">
        <v>76</v>
      </c>
      <c r="G3059" s="48" t="s">
        <v>747</v>
      </c>
      <c r="H3059" s="48" t="s">
        <v>95</v>
      </c>
      <c r="I3059" s="48" t="s">
        <v>748</v>
      </c>
      <c r="J3059" s="51"/>
      <c r="K3059" s="51"/>
      <c r="L3059" s="48" t="s">
        <v>80</v>
      </c>
      <c r="M3059" s="48" t="s">
        <v>81</v>
      </c>
      <c r="N3059" s="48" t="s">
        <v>249</v>
      </c>
      <c r="O3059" s="48" t="s">
        <v>250</v>
      </c>
      <c r="P3059" s="48" t="s">
        <v>717</v>
      </c>
      <c r="Q3059" s="48" t="s">
        <v>718</v>
      </c>
      <c r="R3059" s="48" t="s">
        <v>742</v>
      </c>
      <c r="S3059" s="48" t="s">
        <v>743</v>
      </c>
      <c r="T3059" s="48" t="s">
        <v>744</v>
      </c>
      <c r="U3059" s="48" t="s">
        <v>743</v>
      </c>
      <c r="V3059" s="52"/>
    </row>
    <row r="3060" spans="1:22" ht="15" thickBot="1">
      <c r="A3060" s="48" t="s">
        <v>3962</v>
      </c>
      <c r="B3060" s="48" t="s">
        <v>20</v>
      </c>
      <c r="C3060" s="48" t="s">
        <v>74</v>
      </c>
      <c r="D3060" s="49" t="s">
        <v>75</v>
      </c>
      <c r="E3060" s="53">
        <v>40608.53</v>
      </c>
      <c r="F3060" s="48" t="s">
        <v>76</v>
      </c>
      <c r="G3060" s="48" t="s">
        <v>751</v>
      </c>
      <c r="H3060" s="48" t="s">
        <v>95</v>
      </c>
      <c r="I3060" s="48" t="s">
        <v>752</v>
      </c>
      <c r="J3060" s="51"/>
      <c r="K3060" s="51"/>
      <c r="L3060" s="48" t="s">
        <v>80</v>
      </c>
      <c r="M3060" s="48" t="s">
        <v>81</v>
      </c>
      <c r="N3060" s="48" t="s">
        <v>249</v>
      </c>
      <c r="O3060" s="48" t="s">
        <v>250</v>
      </c>
      <c r="P3060" s="48" t="s">
        <v>717</v>
      </c>
      <c r="Q3060" s="48" t="s">
        <v>718</v>
      </c>
      <c r="R3060" s="48" t="s">
        <v>742</v>
      </c>
      <c r="S3060" s="48" t="s">
        <v>743</v>
      </c>
      <c r="T3060" s="48" t="s">
        <v>744</v>
      </c>
      <c r="U3060" s="48" t="s">
        <v>743</v>
      </c>
      <c r="V3060" s="52"/>
    </row>
    <row r="3061" spans="1:22" ht="15" thickBot="1">
      <c r="A3061" s="48" t="s">
        <v>3963</v>
      </c>
      <c r="B3061" s="48" t="s">
        <v>20</v>
      </c>
      <c r="C3061" s="48" t="s">
        <v>74</v>
      </c>
      <c r="D3061" s="49" t="s">
        <v>75</v>
      </c>
      <c r="E3061" s="53">
        <v>36463.919999999998</v>
      </c>
      <c r="F3061" s="48" t="s">
        <v>76</v>
      </c>
      <c r="G3061" s="48" t="s">
        <v>751</v>
      </c>
      <c r="H3061" s="48" t="s">
        <v>95</v>
      </c>
      <c r="I3061" s="48" t="s">
        <v>752</v>
      </c>
      <c r="J3061" s="51"/>
      <c r="K3061" s="51"/>
      <c r="L3061" s="48" t="s">
        <v>80</v>
      </c>
      <c r="M3061" s="48" t="s">
        <v>81</v>
      </c>
      <c r="N3061" s="48" t="s">
        <v>249</v>
      </c>
      <c r="O3061" s="48" t="s">
        <v>250</v>
      </c>
      <c r="P3061" s="48" t="s">
        <v>717</v>
      </c>
      <c r="Q3061" s="48" t="s">
        <v>718</v>
      </c>
      <c r="R3061" s="48" t="s">
        <v>742</v>
      </c>
      <c r="S3061" s="48" t="s">
        <v>743</v>
      </c>
      <c r="T3061" s="48" t="s">
        <v>744</v>
      </c>
      <c r="U3061" s="48" t="s">
        <v>743</v>
      </c>
      <c r="V3061" s="52"/>
    </row>
    <row r="3062" spans="1:22" ht="15" thickBot="1">
      <c r="A3062" s="48" t="s">
        <v>3964</v>
      </c>
      <c r="B3062" s="48" t="s">
        <v>20</v>
      </c>
      <c r="C3062" s="48" t="s">
        <v>74</v>
      </c>
      <c r="D3062" s="49" t="s">
        <v>75</v>
      </c>
      <c r="E3062" s="53">
        <v>36463.919999999998</v>
      </c>
      <c r="F3062" s="48" t="s">
        <v>76</v>
      </c>
      <c r="G3062" s="48" t="s">
        <v>751</v>
      </c>
      <c r="H3062" s="48" t="s">
        <v>95</v>
      </c>
      <c r="I3062" s="48" t="s">
        <v>752</v>
      </c>
      <c r="J3062" s="51"/>
      <c r="K3062" s="51"/>
      <c r="L3062" s="48" t="s">
        <v>80</v>
      </c>
      <c r="M3062" s="48" t="s">
        <v>81</v>
      </c>
      <c r="N3062" s="48" t="s">
        <v>249</v>
      </c>
      <c r="O3062" s="48" t="s">
        <v>250</v>
      </c>
      <c r="P3062" s="48" t="s">
        <v>717</v>
      </c>
      <c r="Q3062" s="48" t="s">
        <v>718</v>
      </c>
      <c r="R3062" s="48" t="s">
        <v>742</v>
      </c>
      <c r="S3062" s="48" t="s">
        <v>743</v>
      </c>
      <c r="T3062" s="48" t="s">
        <v>744</v>
      </c>
      <c r="U3062" s="48" t="s">
        <v>743</v>
      </c>
      <c r="V3062" s="52"/>
    </row>
    <row r="3063" spans="1:22" ht="15" thickBot="1">
      <c r="A3063" s="48" t="s">
        <v>3965</v>
      </c>
      <c r="B3063" s="48" t="s">
        <v>20</v>
      </c>
      <c r="C3063" s="48" t="s">
        <v>74</v>
      </c>
      <c r="D3063" s="49" t="s">
        <v>75</v>
      </c>
      <c r="E3063" s="53">
        <v>68205.460000000006</v>
      </c>
      <c r="F3063" s="48" t="s">
        <v>76</v>
      </c>
      <c r="G3063" s="48" t="s">
        <v>751</v>
      </c>
      <c r="H3063" s="48" t="s">
        <v>95</v>
      </c>
      <c r="I3063" s="48" t="s">
        <v>752</v>
      </c>
      <c r="J3063" s="51"/>
      <c r="K3063" s="51"/>
      <c r="L3063" s="48" t="s">
        <v>80</v>
      </c>
      <c r="M3063" s="48" t="s">
        <v>81</v>
      </c>
      <c r="N3063" s="48" t="s">
        <v>249</v>
      </c>
      <c r="O3063" s="48" t="s">
        <v>250</v>
      </c>
      <c r="P3063" s="48" t="s">
        <v>717</v>
      </c>
      <c r="Q3063" s="48" t="s">
        <v>718</v>
      </c>
      <c r="R3063" s="48" t="s">
        <v>742</v>
      </c>
      <c r="S3063" s="48" t="s">
        <v>743</v>
      </c>
      <c r="T3063" s="48" t="s">
        <v>744</v>
      </c>
      <c r="U3063" s="48" t="s">
        <v>743</v>
      </c>
      <c r="V3063" s="52"/>
    </row>
    <row r="3064" spans="1:22" ht="15" thickBot="1">
      <c r="A3064" s="48" t="s">
        <v>3966</v>
      </c>
      <c r="B3064" s="48" t="s">
        <v>20</v>
      </c>
      <c r="C3064" s="48" t="s">
        <v>74</v>
      </c>
      <c r="D3064" s="49" t="s">
        <v>75</v>
      </c>
      <c r="E3064" s="53">
        <v>88941.42</v>
      </c>
      <c r="F3064" s="48" t="s">
        <v>76</v>
      </c>
      <c r="G3064" s="48" t="s">
        <v>755</v>
      </c>
      <c r="H3064" s="48" t="s">
        <v>113</v>
      </c>
      <c r="I3064" s="48" t="s">
        <v>96</v>
      </c>
      <c r="J3064" s="51"/>
      <c r="K3064" s="51"/>
      <c r="L3064" s="48" t="s">
        <v>80</v>
      </c>
      <c r="M3064" s="48" t="s">
        <v>81</v>
      </c>
      <c r="N3064" s="48" t="s">
        <v>249</v>
      </c>
      <c r="O3064" s="48" t="s">
        <v>250</v>
      </c>
      <c r="P3064" s="48" t="s">
        <v>717</v>
      </c>
      <c r="Q3064" s="48" t="s">
        <v>718</v>
      </c>
      <c r="R3064" s="48" t="s">
        <v>742</v>
      </c>
      <c r="S3064" s="48" t="s">
        <v>743</v>
      </c>
      <c r="T3064" s="48" t="s">
        <v>744</v>
      </c>
      <c r="U3064" s="48" t="s">
        <v>743</v>
      </c>
      <c r="V3064" s="52"/>
    </row>
    <row r="3065" spans="1:22" ht="15" thickBot="1">
      <c r="A3065" s="48" t="s">
        <v>3967</v>
      </c>
      <c r="B3065" s="48" t="s">
        <v>20</v>
      </c>
      <c r="C3065" s="48" t="s">
        <v>74</v>
      </c>
      <c r="D3065" s="49" t="s">
        <v>75</v>
      </c>
      <c r="E3065" s="53">
        <v>48270.81</v>
      </c>
      <c r="F3065" s="48" t="s">
        <v>76</v>
      </c>
      <c r="G3065" s="48" t="s">
        <v>755</v>
      </c>
      <c r="H3065" s="48" t="s">
        <v>95</v>
      </c>
      <c r="I3065" s="48" t="s">
        <v>96</v>
      </c>
      <c r="J3065" s="51"/>
      <c r="K3065" s="51"/>
      <c r="L3065" s="48" t="s">
        <v>80</v>
      </c>
      <c r="M3065" s="48" t="s">
        <v>81</v>
      </c>
      <c r="N3065" s="48" t="s">
        <v>249</v>
      </c>
      <c r="O3065" s="48" t="s">
        <v>250</v>
      </c>
      <c r="P3065" s="48" t="s">
        <v>717</v>
      </c>
      <c r="Q3065" s="48" t="s">
        <v>718</v>
      </c>
      <c r="R3065" s="48" t="s">
        <v>742</v>
      </c>
      <c r="S3065" s="48" t="s">
        <v>743</v>
      </c>
      <c r="T3065" s="48" t="s">
        <v>744</v>
      </c>
      <c r="U3065" s="48" t="s">
        <v>743</v>
      </c>
      <c r="V3065" s="52"/>
    </row>
    <row r="3066" spans="1:22" ht="15" thickBot="1">
      <c r="A3066" s="48" t="s">
        <v>3555</v>
      </c>
      <c r="B3066" s="48" t="s">
        <v>20</v>
      </c>
      <c r="C3066" s="48" t="s">
        <v>74</v>
      </c>
      <c r="D3066" s="49" t="s">
        <v>75</v>
      </c>
      <c r="E3066" s="53">
        <v>41368.58</v>
      </c>
      <c r="F3066" s="48" t="s">
        <v>76</v>
      </c>
      <c r="G3066" s="48" t="s">
        <v>755</v>
      </c>
      <c r="H3066" s="48" t="s">
        <v>113</v>
      </c>
      <c r="I3066" s="48" t="s">
        <v>748</v>
      </c>
      <c r="J3066" s="51"/>
      <c r="K3066" s="51"/>
      <c r="L3066" s="48" t="s">
        <v>80</v>
      </c>
      <c r="M3066" s="48" t="s">
        <v>81</v>
      </c>
      <c r="N3066" s="48" t="s">
        <v>249</v>
      </c>
      <c r="O3066" s="48" t="s">
        <v>250</v>
      </c>
      <c r="P3066" s="48" t="s">
        <v>717</v>
      </c>
      <c r="Q3066" s="48" t="s">
        <v>718</v>
      </c>
      <c r="R3066" s="48" t="s">
        <v>742</v>
      </c>
      <c r="S3066" s="48" t="s">
        <v>743</v>
      </c>
      <c r="T3066" s="48" t="s">
        <v>744</v>
      </c>
      <c r="U3066" s="48" t="s">
        <v>743</v>
      </c>
      <c r="V3066" s="52"/>
    </row>
    <row r="3067" spans="1:22" ht="15" thickBot="1">
      <c r="A3067" s="48" t="s">
        <v>3968</v>
      </c>
      <c r="B3067" s="48" t="s">
        <v>20</v>
      </c>
      <c r="C3067" s="48" t="s">
        <v>74</v>
      </c>
      <c r="D3067" s="49" t="s">
        <v>75</v>
      </c>
      <c r="E3067" s="53">
        <v>38651.89</v>
      </c>
      <c r="F3067" s="48" t="s">
        <v>762</v>
      </c>
      <c r="G3067" s="48" t="s">
        <v>763</v>
      </c>
      <c r="H3067" s="48" t="s">
        <v>95</v>
      </c>
      <c r="I3067" s="48" t="s">
        <v>764</v>
      </c>
      <c r="J3067" s="51"/>
      <c r="K3067" s="51"/>
      <c r="L3067" s="48" t="s">
        <v>80</v>
      </c>
      <c r="M3067" s="48" t="s">
        <v>81</v>
      </c>
      <c r="N3067" s="48" t="s">
        <v>249</v>
      </c>
      <c r="O3067" s="48" t="s">
        <v>250</v>
      </c>
      <c r="P3067" s="48" t="s">
        <v>717</v>
      </c>
      <c r="Q3067" s="48" t="s">
        <v>718</v>
      </c>
      <c r="R3067" s="48" t="s">
        <v>765</v>
      </c>
      <c r="S3067" s="48" t="s">
        <v>766</v>
      </c>
      <c r="T3067" s="48" t="s">
        <v>767</v>
      </c>
      <c r="U3067" s="48" t="s">
        <v>766</v>
      </c>
      <c r="V3067" s="52"/>
    </row>
    <row r="3068" spans="1:22" ht="15" thickBot="1">
      <c r="A3068" s="48" t="s">
        <v>3969</v>
      </c>
      <c r="B3068" s="48" t="s">
        <v>20</v>
      </c>
      <c r="C3068" s="48" t="s">
        <v>74</v>
      </c>
      <c r="D3068" s="49" t="s">
        <v>75</v>
      </c>
      <c r="E3068" s="53">
        <v>38651.89</v>
      </c>
      <c r="F3068" s="48" t="s">
        <v>762</v>
      </c>
      <c r="G3068" s="48" t="s">
        <v>771</v>
      </c>
      <c r="H3068" s="48" t="s">
        <v>95</v>
      </c>
      <c r="I3068" s="48" t="s">
        <v>772</v>
      </c>
      <c r="J3068" s="51"/>
      <c r="K3068" s="51"/>
      <c r="L3068" s="48" t="s">
        <v>80</v>
      </c>
      <c r="M3068" s="48" t="s">
        <v>81</v>
      </c>
      <c r="N3068" s="48" t="s">
        <v>249</v>
      </c>
      <c r="O3068" s="48" t="s">
        <v>250</v>
      </c>
      <c r="P3068" s="48" t="s">
        <v>717</v>
      </c>
      <c r="Q3068" s="48" t="s">
        <v>718</v>
      </c>
      <c r="R3068" s="48" t="s">
        <v>765</v>
      </c>
      <c r="S3068" s="48" t="s">
        <v>766</v>
      </c>
      <c r="T3068" s="48" t="s">
        <v>767</v>
      </c>
      <c r="U3068" s="48" t="s">
        <v>766</v>
      </c>
      <c r="V3068" s="52"/>
    </row>
    <row r="3069" spans="1:22" ht="15" thickBot="1">
      <c r="A3069" s="48" t="s">
        <v>3970</v>
      </c>
      <c r="B3069" s="48" t="s">
        <v>20</v>
      </c>
      <c r="C3069" s="48" t="s">
        <v>74</v>
      </c>
      <c r="D3069" s="49" t="s">
        <v>75</v>
      </c>
      <c r="E3069" s="53">
        <v>86772.12</v>
      </c>
      <c r="F3069" s="48" t="s">
        <v>762</v>
      </c>
      <c r="G3069" s="48" t="s">
        <v>771</v>
      </c>
      <c r="H3069" s="48" t="s">
        <v>113</v>
      </c>
      <c r="I3069" s="48" t="s">
        <v>772</v>
      </c>
      <c r="J3069" s="51"/>
      <c r="K3069" s="51"/>
      <c r="L3069" s="48" t="s">
        <v>80</v>
      </c>
      <c r="M3069" s="48" t="s">
        <v>81</v>
      </c>
      <c r="N3069" s="48" t="s">
        <v>249</v>
      </c>
      <c r="O3069" s="48" t="s">
        <v>250</v>
      </c>
      <c r="P3069" s="48" t="s">
        <v>717</v>
      </c>
      <c r="Q3069" s="48" t="s">
        <v>718</v>
      </c>
      <c r="R3069" s="48" t="s">
        <v>765</v>
      </c>
      <c r="S3069" s="48" t="s">
        <v>766</v>
      </c>
      <c r="T3069" s="48" t="s">
        <v>767</v>
      </c>
      <c r="U3069" s="48" t="s">
        <v>766</v>
      </c>
      <c r="V3069" s="52"/>
    </row>
    <row r="3070" spans="1:22" ht="15" thickBot="1">
      <c r="A3070" s="48" t="s">
        <v>3971</v>
      </c>
      <c r="B3070" s="48" t="s">
        <v>20</v>
      </c>
      <c r="C3070" s="48" t="s">
        <v>74</v>
      </c>
      <c r="D3070" s="49" t="s">
        <v>75</v>
      </c>
      <c r="E3070" s="50">
        <v>0</v>
      </c>
      <c r="F3070" s="48" t="s">
        <v>775</v>
      </c>
      <c r="G3070" s="48" t="s">
        <v>776</v>
      </c>
      <c r="H3070" s="48" t="s">
        <v>95</v>
      </c>
      <c r="I3070" s="48" t="s">
        <v>777</v>
      </c>
      <c r="J3070" s="51"/>
      <c r="K3070" s="51"/>
      <c r="L3070" s="48" t="s">
        <v>80</v>
      </c>
      <c r="M3070" s="48" t="s">
        <v>81</v>
      </c>
      <c r="N3070" s="48" t="s">
        <v>249</v>
      </c>
      <c r="O3070" s="48" t="s">
        <v>250</v>
      </c>
      <c r="P3070" s="48" t="s">
        <v>778</v>
      </c>
      <c r="Q3070" s="48" t="s">
        <v>779</v>
      </c>
      <c r="R3070" s="48" t="s">
        <v>780</v>
      </c>
      <c r="S3070" s="48" t="s">
        <v>779</v>
      </c>
      <c r="T3070" s="48" t="s">
        <v>781</v>
      </c>
      <c r="U3070" s="48" t="s">
        <v>779</v>
      </c>
      <c r="V3070" s="52"/>
    </row>
    <row r="3071" spans="1:22" ht="15" thickBot="1">
      <c r="A3071" s="48" t="s">
        <v>3972</v>
      </c>
      <c r="B3071" s="48" t="s">
        <v>20</v>
      </c>
      <c r="C3071" s="48" t="s">
        <v>74</v>
      </c>
      <c r="D3071" s="49" t="s">
        <v>75</v>
      </c>
      <c r="E3071" s="53">
        <v>122169.76</v>
      </c>
      <c r="F3071" s="48" t="s">
        <v>775</v>
      </c>
      <c r="G3071" s="48" t="s">
        <v>776</v>
      </c>
      <c r="H3071" s="48" t="s">
        <v>113</v>
      </c>
      <c r="I3071" s="48" t="s">
        <v>187</v>
      </c>
      <c r="J3071" s="51"/>
      <c r="K3071" s="51"/>
      <c r="L3071" s="48" t="s">
        <v>80</v>
      </c>
      <c r="M3071" s="48" t="s">
        <v>81</v>
      </c>
      <c r="N3071" s="48" t="s">
        <v>249</v>
      </c>
      <c r="O3071" s="48" t="s">
        <v>250</v>
      </c>
      <c r="P3071" s="48" t="s">
        <v>778</v>
      </c>
      <c r="Q3071" s="48" t="s">
        <v>779</v>
      </c>
      <c r="R3071" s="48" t="s">
        <v>780</v>
      </c>
      <c r="S3071" s="48" t="s">
        <v>779</v>
      </c>
      <c r="T3071" s="48" t="s">
        <v>781</v>
      </c>
      <c r="U3071" s="48" t="s">
        <v>779</v>
      </c>
      <c r="V3071" s="52"/>
    </row>
    <row r="3072" spans="1:22" ht="15" thickBot="1">
      <c r="A3072" s="48" t="s">
        <v>1727</v>
      </c>
      <c r="B3072" s="48" t="s">
        <v>20</v>
      </c>
      <c r="C3072" s="48" t="s">
        <v>74</v>
      </c>
      <c r="D3072" s="49" t="s">
        <v>75</v>
      </c>
      <c r="E3072" s="50">
        <v>0</v>
      </c>
      <c r="F3072" s="48" t="s">
        <v>783</v>
      </c>
      <c r="G3072" s="48" t="s">
        <v>2759</v>
      </c>
      <c r="H3072" s="48" t="s">
        <v>95</v>
      </c>
      <c r="I3072" s="48" t="s">
        <v>785</v>
      </c>
      <c r="J3072" s="51"/>
      <c r="K3072" s="51"/>
      <c r="L3072" s="48" t="s">
        <v>80</v>
      </c>
      <c r="M3072" s="48" t="s">
        <v>81</v>
      </c>
      <c r="N3072" s="48" t="s">
        <v>249</v>
      </c>
      <c r="O3072" s="48" t="s">
        <v>250</v>
      </c>
      <c r="P3072" s="48" t="s">
        <v>778</v>
      </c>
      <c r="Q3072" s="48" t="s">
        <v>779</v>
      </c>
      <c r="R3072" s="48" t="s">
        <v>780</v>
      </c>
      <c r="S3072" s="48" t="s">
        <v>779</v>
      </c>
      <c r="T3072" s="48" t="s">
        <v>786</v>
      </c>
      <c r="U3072" s="48" t="s">
        <v>787</v>
      </c>
      <c r="V3072" s="52"/>
    </row>
    <row r="3073" spans="1:22" ht="15" thickBot="1">
      <c r="A3073" s="48" t="s">
        <v>3973</v>
      </c>
      <c r="B3073" s="48" t="s">
        <v>20</v>
      </c>
      <c r="C3073" s="48" t="s">
        <v>74</v>
      </c>
      <c r="D3073" s="49" t="s">
        <v>75</v>
      </c>
      <c r="E3073" s="50">
        <v>0</v>
      </c>
      <c r="F3073" s="48" t="s">
        <v>76</v>
      </c>
      <c r="G3073" s="48" t="s">
        <v>789</v>
      </c>
      <c r="H3073" s="48" t="s">
        <v>90</v>
      </c>
      <c r="I3073" s="48" t="s">
        <v>790</v>
      </c>
      <c r="J3073" s="51"/>
      <c r="K3073" s="51"/>
      <c r="L3073" s="48" t="s">
        <v>80</v>
      </c>
      <c r="M3073" s="48" t="s">
        <v>81</v>
      </c>
      <c r="N3073" s="48" t="s">
        <v>249</v>
      </c>
      <c r="O3073" s="48" t="s">
        <v>250</v>
      </c>
      <c r="P3073" s="48" t="s">
        <v>791</v>
      </c>
      <c r="Q3073" s="48" t="s">
        <v>792</v>
      </c>
      <c r="R3073" s="48" t="s">
        <v>793</v>
      </c>
      <c r="S3073" s="48" t="s">
        <v>794</v>
      </c>
      <c r="T3073" s="48" t="s">
        <v>795</v>
      </c>
      <c r="U3073" s="48" t="s">
        <v>794</v>
      </c>
      <c r="V3073" s="52"/>
    </row>
    <row r="3074" spans="1:22" ht="15" thickBot="1">
      <c r="A3074" s="48" t="s">
        <v>3974</v>
      </c>
      <c r="B3074" s="48" t="s">
        <v>20</v>
      </c>
      <c r="C3074" s="48" t="s">
        <v>74</v>
      </c>
      <c r="D3074" s="49" t="s">
        <v>75</v>
      </c>
      <c r="E3074" s="50">
        <v>0</v>
      </c>
      <c r="F3074" s="48" t="s">
        <v>76</v>
      </c>
      <c r="G3074" s="48" t="s">
        <v>789</v>
      </c>
      <c r="H3074" s="48" t="s">
        <v>90</v>
      </c>
      <c r="I3074" s="48" t="s">
        <v>790</v>
      </c>
      <c r="J3074" s="51"/>
      <c r="K3074" s="51"/>
      <c r="L3074" s="48" t="s">
        <v>80</v>
      </c>
      <c r="M3074" s="48" t="s">
        <v>81</v>
      </c>
      <c r="N3074" s="48" t="s">
        <v>249</v>
      </c>
      <c r="O3074" s="48" t="s">
        <v>250</v>
      </c>
      <c r="P3074" s="48" t="s">
        <v>791</v>
      </c>
      <c r="Q3074" s="48" t="s">
        <v>792</v>
      </c>
      <c r="R3074" s="48" t="s">
        <v>793</v>
      </c>
      <c r="S3074" s="48" t="s">
        <v>794</v>
      </c>
      <c r="T3074" s="48" t="s">
        <v>795</v>
      </c>
      <c r="U3074" s="48" t="s">
        <v>794</v>
      </c>
      <c r="V3074" s="52"/>
    </row>
    <row r="3075" spans="1:22" ht="15" thickBot="1">
      <c r="A3075" s="48" t="s">
        <v>3975</v>
      </c>
      <c r="B3075" s="48" t="s">
        <v>20</v>
      </c>
      <c r="C3075" s="48" t="s">
        <v>74</v>
      </c>
      <c r="D3075" s="49" t="s">
        <v>75</v>
      </c>
      <c r="E3075" s="50">
        <v>0</v>
      </c>
      <c r="F3075" s="48" t="s">
        <v>76</v>
      </c>
      <c r="G3075" s="48" t="s">
        <v>789</v>
      </c>
      <c r="H3075" s="48" t="s">
        <v>90</v>
      </c>
      <c r="I3075" s="48" t="s">
        <v>790</v>
      </c>
      <c r="J3075" s="51"/>
      <c r="K3075" s="51"/>
      <c r="L3075" s="48" t="s">
        <v>80</v>
      </c>
      <c r="M3075" s="48" t="s">
        <v>81</v>
      </c>
      <c r="N3075" s="48" t="s">
        <v>249</v>
      </c>
      <c r="O3075" s="48" t="s">
        <v>250</v>
      </c>
      <c r="P3075" s="48" t="s">
        <v>791</v>
      </c>
      <c r="Q3075" s="48" t="s">
        <v>792</v>
      </c>
      <c r="R3075" s="48" t="s">
        <v>793</v>
      </c>
      <c r="S3075" s="48" t="s">
        <v>794</v>
      </c>
      <c r="T3075" s="48" t="s">
        <v>795</v>
      </c>
      <c r="U3075" s="48" t="s">
        <v>794</v>
      </c>
      <c r="V3075" s="52"/>
    </row>
    <row r="3076" spans="1:22" ht="15" thickBot="1">
      <c r="A3076" s="48" t="s">
        <v>3976</v>
      </c>
      <c r="B3076" s="48" t="s">
        <v>20</v>
      </c>
      <c r="C3076" s="48" t="s">
        <v>74</v>
      </c>
      <c r="D3076" s="49" t="s">
        <v>75</v>
      </c>
      <c r="E3076" s="50">
        <v>0</v>
      </c>
      <c r="F3076" s="48" t="s">
        <v>76</v>
      </c>
      <c r="G3076" s="48" t="s">
        <v>789</v>
      </c>
      <c r="H3076" s="48" t="s">
        <v>90</v>
      </c>
      <c r="I3076" s="48" t="s">
        <v>790</v>
      </c>
      <c r="J3076" s="51"/>
      <c r="K3076" s="51"/>
      <c r="L3076" s="48" t="s">
        <v>80</v>
      </c>
      <c r="M3076" s="48" t="s">
        <v>81</v>
      </c>
      <c r="N3076" s="48" t="s">
        <v>249</v>
      </c>
      <c r="O3076" s="48" t="s">
        <v>250</v>
      </c>
      <c r="P3076" s="48" t="s">
        <v>791</v>
      </c>
      <c r="Q3076" s="48" t="s">
        <v>792</v>
      </c>
      <c r="R3076" s="48" t="s">
        <v>793</v>
      </c>
      <c r="S3076" s="48" t="s">
        <v>794</v>
      </c>
      <c r="T3076" s="48" t="s">
        <v>795</v>
      </c>
      <c r="U3076" s="48" t="s">
        <v>794</v>
      </c>
      <c r="V3076" s="52"/>
    </row>
    <row r="3077" spans="1:22" ht="15" thickBot="1">
      <c r="A3077" s="48" t="s">
        <v>3977</v>
      </c>
      <c r="B3077" s="48" t="s">
        <v>20</v>
      </c>
      <c r="C3077" s="48" t="s">
        <v>74</v>
      </c>
      <c r="D3077" s="49" t="s">
        <v>75</v>
      </c>
      <c r="E3077" s="50">
        <v>0</v>
      </c>
      <c r="F3077" s="48" t="s">
        <v>76</v>
      </c>
      <c r="G3077" s="48" t="s">
        <v>789</v>
      </c>
      <c r="H3077" s="48" t="s">
        <v>90</v>
      </c>
      <c r="I3077" s="48" t="s">
        <v>790</v>
      </c>
      <c r="J3077" s="51"/>
      <c r="K3077" s="51"/>
      <c r="L3077" s="48" t="s">
        <v>80</v>
      </c>
      <c r="M3077" s="48" t="s">
        <v>81</v>
      </c>
      <c r="N3077" s="48" t="s">
        <v>249</v>
      </c>
      <c r="O3077" s="48" t="s">
        <v>250</v>
      </c>
      <c r="P3077" s="48" t="s">
        <v>791</v>
      </c>
      <c r="Q3077" s="48" t="s">
        <v>792</v>
      </c>
      <c r="R3077" s="48" t="s">
        <v>793</v>
      </c>
      <c r="S3077" s="48" t="s">
        <v>794</v>
      </c>
      <c r="T3077" s="48" t="s">
        <v>795</v>
      </c>
      <c r="U3077" s="48" t="s">
        <v>794</v>
      </c>
      <c r="V3077" s="52"/>
    </row>
    <row r="3078" spans="1:22" ht="15" thickBot="1">
      <c r="A3078" s="48" t="s">
        <v>3978</v>
      </c>
      <c r="B3078" s="48" t="s">
        <v>20</v>
      </c>
      <c r="C3078" s="48" t="s">
        <v>74</v>
      </c>
      <c r="D3078" s="49" t="s">
        <v>75</v>
      </c>
      <c r="E3078" s="50">
        <v>0</v>
      </c>
      <c r="F3078" s="48" t="s">
        <v>76</v>
      </c>
      <c r="G3078" s="48" t="s">
        <v>789</v>
      </c>
      <c r="H3078" s="48" t="s">
        <v>90</v>
      </c>
      <c r="I3078" s="48" t="s">
        <v>790</v>
      </c>
      <c r="J3078" s="51"/>
      <c r="K3078" s="51"/>
      <c r="L3078" s="48" t="s">
        <v>80</v>
      </c>
      <c r="M3078" s="48" t="s">
        <v>81</v>
      </c>
      <c r="N3078" s="48" t="s">
        <v>249</v>
      </c>
      <c r="O3078" s="48" t="s">
        <v>250</v>
      </c>
      <c r="P3078" s="48" t="s">
        <v>791</v>
      </c>
      <c r="Q3078" s="48" t="s">
        <v>792</v>
      </c>
      <c r="R3078" s="48" t="s">
        <v>793</v>
      </c>
      <c r="S3078" s="48" t="s">
        <v>794</v>
      </c>
      <c r="T3078" s="48" t="s">
        <v>795</v>
      </c>
      <c r="U3078" s="48" t="s">
        <v>794</v>
      </c>
      <c r="V3078" s="52"/>
    </row>
    <row r="3079" spans="1:22" ht="15" thickBot="1">
      <c r="A3079" s="48" t="s">
        <v>3979</v>
      </c>
      <c r="B3079" s="48" t="s">
        <v>20</v>
      </c>
      <c r="C3079" s="48" t="s">
        <v>74</v>
      </c>
      <c r="D3079" s="49" t="s">
        <v>75</v>
      </c>
      <c r="E3079" s="50">
        <v>0</v>
      </c>
      <c r="F3079" s="48" t="s">
        <v>76</v>
      </c>
      <c r="G3079" s="48" t="s">
        <v>789</v>
      </c>
      <c r="H3079" s="48" t="s">
        <v>90</v>
      </c>
      <c r="I3079" s="48" t="s">
        <v>790</v>
      </c>
      <c r="J3079" s="51"/>
      <c r="K3079" s="51"/>
      <c r="L3079" s="48" t="s">
        <v>80</v>
      </c>
      <c r="M3079" s="48" t="s">
        <v>81</v>
      </c>
      <c r="N3079" s="48" t="s">
        <v>249</v>
      </c>
      <c r="O3079" s="48" t="s">
        <v>250</v>
      </c>
      <c r="P3079" s="48" t="s">
        <v>791</v>
      </c>
      <c r="Q3079" s="48" t="s">
        <v>792</v>
      </c>
      <c r="R3079" s="48" t="s">
        <v>793</v>
      </c>
      <c r="S3079" s="48" t="s">
        <v>794</v>
      </c>
      <c r="T3079" s="48" t="s">
        <v>795</v>
      </c>
      <c r="U3079" s="48" t="s">
        <v>794</v>
      </c>
      <c r="V3079" s="52"/>
    </row>
    <row r="3080" spans="1:22" ht="15" thickBot="1">
      <c r="A3080" s="48" t="s">
        <v>3980</v>
      </c>
      <c r="B3080" s="48" t="s">
        <v>20</v>
      </c>
      <c r="C3080" s="48" t="s">
        <v>74</v>
      </c>
      <c r="D3080" s="49" t="s">
        <v>75</v>
      </c>
      <c r="E3080" s="50">
        <v>0</v>
      </c>
      <c r="F3080" s="48" t="s">
        <v>76</v>
      </c>
      <c r="G3080" s="48" t="s">
        <v>789</v>
      </c>
      <c r="H3080" s="48" t="s">
        <v>90</v>
      </c>
      <c r="I3080" s="48" t="s">
        <v>790</v>
      </c>
      <c r="J3080" s="51"/>
      <c r="K3080" s="51"/>
      <c r="L3080" s="48" t="s">
        <v>80</v>
      </c>
      <c r="M3080" s="48" t="s">
        <v>81</v>
      </c>
      <c r="N3080" s="48" t="s">
        <v>249</v>
      </c>
      <c r="O3080" s="48" t="s">
        <v>250</v>
      </c>
      <c r="P3080" s="48" t="s">
        <v>791</v>
      </c>
      <c r="Q3080" s="48" t="s">
        <v>792</v>
      </c>
      <c r="R3080" s="48" t="s">
        <v>793</v>
      </c>
      <c r="S3080" s="48" t="s">
        <v>794</v>
      </c>
      <c r="T3080" s="48" t="s">
        <v>795</v>
      </c>
      <c r="U3080" s="48" t="s">
        <v>794</v>
      </c>
      <c r="V3080" s="52"/>
    </row>
    <row r="3081" spans="1:22" ht="15" thickBot="1">
      <c r="A3081" s="48" t="s">
        <v>3981</v>
      </c>
      <c r="B3081" s="48" t="s">
        <v>20</v>
      </c>
      <c r="C3081" s="48" t="s">
        <v>74</v>
      </c>
      <c r="D3081" s="49" t="s">
        <v>75</v>
      </c>
      <c r="E3081" s="50">
        <v>0</v>
      </c>
      <c r="F3081" s="48" t="s">
        <v>76</v>
      </c>
      <c r="G3081" s="48" t="s">
        <v>789</v>
      </c>
      <c r="H3081" s="48" t="s">
        <v>90</v>
      </c>
      <c r="I3081" s="48" t="s">
        <v>790</v>
      </c>
      <c r="J3081" s="51"/>
      <c r="K3081" s="51"/>
      <c r="L3081" s="48" t="s">
        <v>80</v>
      </c>
      <c r="M3081" s="48" t="s">
        <v>81</v>
      </c>
      <c r="N3081" s="48" t="s">
        <v>249</v>
      </c>
      <c r="O3081" s="48" t="s">
        <v>250</v>
      </c>
      <c r="P3081" s="48" t="s">
        <v>791</v>
      </c>
      <c r="Q3081" s="48" t="s">
        <v>792</v>
      </c>
      <c r="R3081" s="48" t="s">
        <v>793</v>
      </c>
      <c r="S3081" s="48" t="s">
        <v>794</v>
      </c>
      <c r="T3081" s="48" t="s">
        <v>795</v>
      </c>
      <c r="U3081" s="48" t="s">
        <v>794</v>
      </c>
      <c r="V3081" s="52"/>
    </row>
    <row r="3082" spans="1:22" ht="15" thickBot="1">
      <c r="A3082" s="48" t="s">
        <v>3982</v>
      </c>
      <c r="B3082" s="48" t="s">
        <v>20</v>
      </c>
      <c r="C3082" s="48" t="s">
        <v>74</v>
      </c>
      <c r="D3082" s="49" t="s">
        <v>75</v>
      </c>
      <c r="E3082" s="50">
        <v>0</v>
      </c>
      <c r="F3082" s="48" t="s">
        <v>76</v>
      </c>
      <c r="G3082" s="48" t="s">
        <v>789</v>
      </c>
      <c r="H3082" s="48" t="s">
        <v>90</v>
      </c>
      <c r="I3082" s="48" t="s">
        <v>790</v>
      </c>
      <c r="J3082" s="51"/>
      <c r="K3082" s="51"/>
      <c r="L3082" s="48" t="s">
        <v>80</v>
      </c>
      <c r="M3082" s="48" t="s">
        <v>81</v>
      </c>
      <c r="N3082" s="48" t="s">
        <v>249</v>
      </c>
      <c r="O3082" s="48" t="s">
        <v>250</v>
      </c>
      <c r="P3082" s="48" t="s">
        <v>791</v>
      </c>
      <c r="Q3082" s="48" t="s">
        <v>792</v>
      </c>
      <c r="R3082" s="48" t="s">
        <v>793</v>
      </c>
      <c r="S3082" s="48" t="s">
        <v>794</v>
      </c>
      <c r="T3082" s="48" t="s">
        <v>795</v>
      </c>
      <c r="U3082" s="48" t="s">
        <v>794</v>
      </c>
      <c r="V3082" s="52"/>
    </row>
    <row r="3083" spans="1:22" ht="15" thickBot="1">
      <c r="A3083" s="48" t="s">
        <v>3983</v>
      </c>
      <c r="B3083" s="48" t="s">
        <v>20</v>
      </c>
      <c r="C3083" s="48" t="s">
        <v>74</v>
      </c>
      <c r="D3083" s="49" t="s">
        <v>75</v>
      </c>
      <c r="E3083" s="50">
        <v>0</v>
      </c>
      <c r="F3083" s="48" t="s">
        <v>76</v>
      </c>
      <c r="G3083" s="48" t="s">
        <v>789</v>
      </c>
      <c r="H3083" s="48" t="s">
        <v>90</v>
      </c>
      <c r="I3083" s="48" t="s">
        <v>790</v>
      </c>
      <c r="J3083" s="51"/>
      <c r="K3083" s="51"/>
      <c r="L3083" s="48" t="s">
        <v>80</v>
      </c>
      <c r="M3083" s="48" t="s">
        <v>81</v>
      </c>
      <c r="N3083" s="48" t="s">
        <v>249</v>
      </c>
      <c r="O3083" s="48" t="s">
        <v>250</v>
      </c>
      <c r="P3083" s="48" t="s">
        <v>791</v>
      </c>
      <c r="Q3083" s="48" t="s">
        <v>792</v>
      </c>
      <c r="R3083" s="48" t="s">
        <v>793</v>
      </c>
      <c r="S3083" s="48" t="s">
        <v>794</v>
      </c>
      <c r="T3083" s="48" t="s">
        <v>795</v>
      </c>
      <c r="U3083" s="48" t="s">
        <v>794</v>
      </c>
      <c r="V3083" s="52"/>
    </row>
    <row r="3084" spans="1:22" ht="15" thickBot="1">
      <c r="A3084" s="48" t="s">
        <v>3984</v>
      </c>
      <c r="B3084" s="48" t="s">
        <v>20</v>
      </c>
      <c r="C3084" s="48" t="s">
        <v>74</v>
      </c>
      <c r="D3084" s="49" t="s">
        <v>75</v>
      </c>
      <c r="E3084" s="50">
        <v>0</v>
      </c>
      <c r="F3084" s="48" t="s">
        <v>76</v>
      </c>
      <c r="G3084" s="48" t="s">
        <v>789</v>
      </c>
      <c r="H3084" s="48" t="s">
        <v>90</v>
      </c>
      <c r="I3084" s="48" t="s">
        <v>790</v>
      </c>
      <c r="J3084" s="51"/>
      <c r="K3084" s="51"/>
      <c r="L3084" s="48" t="s">
        <v>80</v>
      </c>
      <c r="M3084" s="48" t="s">
        <v>81</v>
      </c>
      <c r="N3084" s="48" t="s">
        <v>249</v>
      </c>
      <c r="O3084" s="48" t="s">
        <v>250</v>
      </c>
      <c r="P3084" s="48" t="s">
        <v>791</v>
      </c>
      <c r="Q3084" s="48" t="s">
        <v>792</v>
      </c>
      <c r="R3084" s="48" t="s">
        <v>793</v>
      </c>
      <c r="S3084" s="48" t="s">
        <v>794</v>
      </c>
      <c r="T3084" s="48" t="s">
        <v>795</v>
      </c>
      <c r="U3084" s="48" t="s">
        <v>794</v>
      </c>
      <c r="V3084" s="52"/>
    </row>
    <row r="3085" spans="1:22" ht="15" thickBot="1">
      <c r="A3085" s="48" t="s">
        <v>3985</v>
      </c>
      <c r="B3085" s="48" t="s">
        <v>20</v>
      </c>
      <c r="C3085" s="48" t="s">
        <v>74</v>
      </c>
      <c r="D3085" s="49" t="s">
        <v>75</v>
      </c>
      <c r="E3085" s="50">
        <v>0</v>
      </c>
      <c r="F3085" s="48" t="s">
        <v>76</v>
      </c>
      <c r="G3085" s="48" t="s">
        <v>789</v>
      </c>
      <c r="H3085" s="48" t="s">
        <v>90</v>
      </c>
      <c r="I3085" s="48" t="s">
        <v>790</v>
      </c>
      <c r="J3085" s="51"/>
      <c r="K3085" s="51"/>
      <c r="L3085" s="48" t="s">
        <v>80</v>
      </c>
      <c r="M3085" s="48" t="s">
        <v>81</v>
      </c>
      <c r="N3085" s="48" t="s">
        <v>249</v>
      </c>
      <c r="O3085" s="48" t="s">
        <v>250</v>
      </c>
      <c r="P3085" s="48" t="s">
        <v>791</v>
      </c>
      <c r="Q3085" s="48" t="s">
        <v>792</v>
      </c>
      <c r="R3085" s="48" t="s">
        <v>793</v>
      </c>
      <c r="S3085" s="48" t="s">
        <v>794</v>
      </c>
      <c r="T3085" s="48" t="s">
        <v>795</v>
      </c>
      <c r="U3085" s="48" t="s">
        <v>794</v>
      </c>
      <c r="V3085" s="52"/>
    </row>
    <row r="3086" spans="1:22" ht="15" thickBot="1">
      <c r="A3086" s="48" t="s">
        <v>3986</v>
      </c>
      <c r="B3086" s="48" t="s">
        <v>20</v>
      </c>
      <c r="C3086" s="48" t="s">
        <v>74</v>
      </c>
      <c r="D3086" s="49" t="s">
        <v>75</v>
      </c>
      <c r="E3086" s="50">
        <v>0</v>
      </c>
      <c r="F3086" s="48" t="s">
        <v>76</v>
      </c>
      <c r="G3086" s="48" t="s">
        <v>789</v>
      </c>
      <c r="H3086" s="48" t="s">
        <v>90</v>
      </c>
      <c r="I3086" s="48" t="s">
        <v>790</v>
      </c>
      <c r="J3086" s="51"/>
      <c r="K3086" s="51"/>
      <c r="L3086" s="48" t="s">
        <v>80</v>
      </c>
      <c r="M3086" s="48" t="s">
        <v>81</v>
      </c>
      <c r="N3086" s="48" t="s">
        <v>249</v>
      </c>
      <c r="O3086" s="48" t="s">
        <v>250</v>
      </c>
      <c r="P3086" s="48" t="s">
        <v>791</v>
      </c>
      <c r="Q3086" s="48" t="s">
        <v>792</v>
      </c>
      <c r="R3086" s="48" t="s">
        <v>793</v>
      </c>
      <c r="S3086" s="48" t="s">
        <v>794</v>
      </c>
      <c r="T3086" s="48" t="s">
        <v>795</v>
      </c>
      <c r="U3086" s="48" t="s">
        <v>794</v>
      </c>
      <c r="V3086" s="52"/>
    </row>
    <row r="3087" spans="1:22" ht="15" thickBot="1">
      <c r="A3087" s="48" t="s">
        <v>3987</v>
      </c>
      <c r="B3087" s="48" t="s">
        <v>20</v>
      </c>
      <c r="C3087" s="48" t="s">
        <v>74</v>
      </c>
      <c r="D3087" s="49" t="s">
        <v>75</v>
      </c>
      <c r="E3087" s="50">
        <v>0</v>
      </c>
      <c r="F3087" s="48" t="s">
        <v>76</v>
      </c>
      <c r="G3087" s="48" t="s">
        <v>789</v>
      </c>
      <c r="H3087" s="48" t="s">
        <v>90</v>
      </c>
      <c r="I3087" s="48" t="s">
        <v>790</v>
      </c>
      <c r="J3087" s="51"/>
      <c r="K3087" s="51"/>
      <c r="L3087" s="48" t="s">
        <v>80</v>
      </c>
      <c r="M3087" s="48" t="s">
        <v>81</v>
      </c>
      <c r="N3087" s="48" t="s">
        <v>249</v>
      </c>
      <c r="O3087" s="48" t="s">
        <v>250</v>
      </c>
      <c r="P3087" s="48" t="s">
        <v>791</v>
      </c>
      <c r="Q3087" s="48" t="s">
        <v>792</v>
      </c>
      <c r="R3087" s="48" t="s">
        <v>793</v>
      </c>
      <c r="S3087" s="48" t="s">
        <v>794</v>
      </c>
      <c r="T3087" s="48" t="s">
        <v>795</v>
      </c>
      <c r="U3087" s="48" t="s">
        <v>794</v>
      </c>
      <c r="V3087" s="52"/>
    </row>
    <row r="3088" spans="1:22" ht="15" thickBot="1">
      <c r="A3088" s="48" t="s">
        <v>3988</v>
      </c>
      <c r="B3088" s="48" t="s">
        <v>20</v>
      </c>
      <c r="C3088" s="48" t="s">
        <v>74</v>
      </c>
      <c r="D3088" s="49" t="s">
        <v>75</v>
      </c>
      <c r="E3088" s="50">
        <v>0</v>
      </c>
      <c r="F3088" s="48" t="s">
        <v>76</v>
      </c>
      <c r="G3088" s="48" t="s">
        <v>789</v>
      </c>
      <c r="H3088" s="48" t="s">
        <v>90</v>
      </c>
      <c r="I3088" s="48" t="s">
        <v>790</v>
      </c>
      <c r="J3088" s="51"/>
      <c r="K3088" s="51"/>
      <c r="L3088" s="48" t="s">
        <v>80</v>
      </c>
      <c r="M3088" s="48" t="s">
        <v>81</v>
      </c>
      <c r="N3088" s="48" t="s">
        <v>249</v>
      </c>
      <c r="O3088" s="48" t="s">
        <v>250</v>
      </c>
      <c r="P3088" s="48" t="s">
        <v>791</v>
      </c>
      <c r="Q3088" s="48" t="s">
        <v>792</v>
      </c>
      <c r="R3088" s="48" t="s">
        <v>793</v>
      </c>
      <c r="S3088" s="48" t="s">
        <v>794</v>
      </c>
      <c r="T3088" s="48" t="s">
        <v>795</v>
      </c>
      <c r="U3088" s="48" t="s">
        <v>794</v>
      </c>
      <c r="V3088" s="52"/>
    </row>
    <row r="3089" spans="1:22" ht="15" thickBot="1">
      <c r="A3089" s="48" t="s">
        <v>3989</v>
      </c>
      <c r="B3089" s="48" t="s">
        <v>20</v>
      </c>
      <c r="C3089" s="48" t="s">
        <v>74</v>
      </c>
      <c r="D3089" s="49" t="s">
        <v>75</v>
      </c>
      <c r="E3089" s="50">
        <v>0</v>
      </c>
      <c r="F3089" s="48" t="s">
        <v>76</v>
      </c>
      <c r="G3089" s="48" t="s">
        <v>789</v>
      </c>
      <c r="H3089" s="48" t="s">
        <v>90</v>
      </c>
      <c r="I3089" s="48" t="s">
        <v>790</v>
      </c>
      <c r="J3089" s="51"/>
      <c r="K3089" s="51"/>
      <c r="L3089" s="48" t="s">
        <v>80</v>
      </c>
      <c r="M3089" s="48" t="s">
        <v>81</v>
      </c>
      <c r="N3089" s="48" t="s">
        <v>249</v>
      </c>
      <c r="O3089" s="48" t="s">
        <v>250</v>
      </c>
      <c r="P3089" s="48" t="s">
        <v>791</v>
      </c>
      <c r="Q3089" s="48" t="s">
        <v>792</v>
      </c>
      <c r="R3089" s="48" t="s">
        <v>793</v>
      </c>
      <c r="S3089" s="48" t="s">
        <v>794</v>
      </c>
      <c r="T3089" s="48" t="s">
        <v>795</v>
      </c>
      <c r="U3089" s="48" t="s">
        <v>794</v>
      </c>
      <c r="V3089" s="52"/>
    </row>
    <row r="3090" spans="1:22" ht="15" thickBot="1">
      <c r="A3090" s="48" t="s">
        <v>3990</v>
      </c>
      <c r="B3090" s="48" t="s">
        <v>20</v>
      </c>
      <c r="C3090" s="48" t="s">
        <v>74</v>
      </c>
      <c r="D3090" s="49" t="s">
        <v>75</v>
      </c>
      <c r="E3090" s="50">
        <v>0</v>
      </c>
      <c r="F3090" s="48" t="s">
        <v>76</v>
      </c>
      <c r="G3090" s="48" t="s">
        <v>789</v>
      </c>
      <c r="H3090" s="48" t="s">
        <v>90</v>
      </c>
      <c r="I3090" s="48" t="s">
        <v>790</v>
      </c>
      <c r="J3090" s="51"/>
      <c r="K3090" s="51"/>
      <c r="L3090" s="48" t="s">
        <v>80</v>
      </c>
      <c r="M3090" s="48" t="s">
        <v>81</v>
      </c>
      <c r="N3090" s="48" t="s">
        <v>249</v>
      </c>
      <c r="O3090" s="48" t="s">
        <v>250</v>
      </c>
      <c r="P3090" s="48" t="s">
        <v>791</v>
      </c>
      <c r="Q3090" s="48" t="s">
        <v>792</v>
      </c>
      <c r="R3090" s="48" t="s">
        <v>793</v>
      </c>
      <c r="S3090" s="48" t="s">
        <v>794</v>
      </c>
      <c r="T3090" s="48" t="s">
        <v>795</v>
      </c>
      <c r="U3090" s="48" t="s">
        <v>794</v>
      </c>
      <c r="V3090" s="52"/>
    </row>
    <row r="3091" spans="1:22" ht="15" thickBot="1">
      <c r="A3091" s="48" t="s">
        <v>3991</v>
      </c>
      <c r="B3091" s="48" t="s">
        <v>20</v>
      </c>
      <c r="C3091" s="48" t="s">
        <v>74</v>
      </c>
      <c r="D3091" s="49" t="s">
        <v>75</v>
      </c>
      <c r="E3091" s="50">
        <v>0</v>
      </c>
      <c r="F3091" s="48" t="s">
        <v>825</v>
      </c>
      <c r="G3091" s="48" t="s">
        <v>826</v>
      </c>
      <c r="H3091" s="48" t="s">
        <v>95</v>
      </c>
      <c r="I3091" s="48" t="s">
        <v>821</v>
      </c>
      <c r="J3091" s="51"/>
      <c r="K3091" s="51"/>
      <c r="L3091" s="48" t="s">
        <v>80</v>
      </c>
      <c r="M3091" s="48" t="s">
        <v>81</v>
      </c>
      <c r="N3091" s="48" t="s">
        <v>249</v>
      </c>
      <c r="O3091" s="48" t="s">
        <v>250</v>
      </c>
      <c r="P3091" s="48" t="s">
        <v>791</v>
      </c>
      <c r="Q3091" s="48" t="s">
        <v>792</v>
      </c>
      <c r="R3091" s="48" t="s">
        <v>827</v>
      </c>
      <c r="S3091" s="48" t="s">
        <v>828</v>
      </c>
      <c r="T3091" s="48" t="s">
        <v>829</v>
      </c>
      <c r="U3091" s="48" t="s">
        <v>828</v>
      </c>
      <c r="V3091" s="52"/>
    </row>
    <row r="3092" spans="1:22" ht="15" thickBot="1">
      <c r="A3092" s="48" t="s">
        <v>3992</v>
      </c>
      <c r="B3092" s="48" t="s">
        <v>20</v>
      </c>
      <c r="C3092" s="48" t="s">
        <v>74</v>
      </c>
      <c r="D3092" s="49" t="s">
        <v>75</v>
      </c>
      <c r="E3092" s="53">
        <v>53281.97</v>
      </c>
      <c r="F3092" s="48" t="s">
        <v>825</v>
      </c>
      <c r="G3092" s="48" t="s">
        <v>826</v>
      </c>
      <c r="H3092" s="48" t="s">
        <v>95</v>
      </c>
      <c r="I3092" s="48" t="s">
        <v>821</v>
      </c>
      <c r="J3092" s="51"/>
      <c r="K3092" s="51"/>
      <c r="L3092" s="48" t="s">
        <v>80</v>
      </c>
      <c r="M3092" s="48" t="s">
        <v>81</v>
      </c>
      <c r="N3092" s="48" t="s">
        <v>249</v>
      </c>
      <c r="O3092" s="48" t="s">
        <v>250</v>
      </c>
      <c r="P3092" s="48" t="s">
        <v>791</v>
      </c>
      <c r="Q3092" s="48" t="s">
        <v>792</v>
      </c>
      <c r="R3092" s="48" t="s">
        <v>827</v>
      </c>
      <c r="S3092" s="48" t="s">
        <v>828</v>
      </c>
      <c r="T3092" s="48" t="s">
        <v>829</v>
      </c>
      <c r="U3092" s="48" t="s">
        <v>828</v>
      </c>
      <c r="V3092" s="52"/>
    </row>
    <row r="3093" spans="1:22" ht="15" thickBot="1">
      <c r="A3093" s="48" t="s">
        <v>3993</v>
      </c>
      <c r="B3093" s="48" t="s">
        <v>20</v>
      </c>
      <c r="C3093" s="48" t="s">
        <v>74</v>
      </c>
      <c r="D3093" s="49" t="s">
        <v>75</v>
      </c>
      <c r="E3093" s="53">
        <v>113389.54</v>
      </c>
      <c r="F3093" s="48" t="s">
        <v>76</v>
      </c>
      <c r="G3093" s="48" t="s">
        <v>831</v>
      </c>
      <c r="H3093" s="48" t="s">
        <v>839</v>
      </c>
      <c r="I3093" s="48" t="s">
        <v>832</v>
      </c>
      <c r="J3093" s="51"/>
      <c r="K3093" s="51"/>
      <c r="L3093" s="48" t="s">
        <v>80</v>
      </c>
      <c r="M3093" s="48" t="s">
        <v>81</v>
      </c>
      <c r="N3093" s="48" t="s">
        <v>249</v>
      </c>
      <c r="O3093" s="48" t="s">
        <v>250</v>
      </c>
      <c r="P3093" s="48" t="s">
        <v>791</v>
      </c>
      <c r="Q3093" s="48" t="s">
        <v>792</v>
      </c>
      <c r="R3093" s="48" t="s">
        <v>833</v>
      </c>
      <c r="S3093" s="48" t="s">
        <v>834</v>
      </c>
      <c r="T3093" s="48" t="s">
        <v>835</v>
      </c>
      <c r="U3093" s="48" t="s">
        <v>836</v>
      </c>
      <c r="V3093" s="52"/>
    </row>
    <row r="3094" spans="1:22" ht="15" thickBot="1">
      <c r="A3094" s="48" t="s">
        <v>3994</v>
      </c>
      <c r="B3094" s="48" t="s">
        <v>20</v>
      </c>
      <c r="C3094" s="48" t="s">
        <v>74</v>
      </c>
      <c r="D3094" s="49" t="s">
        <v>75</v>
      </c>
      <c r="E3094" s="53">
        <v>98781.82</v>
      </c>
      <c r="F3094" s="48" t="s">
        <v>76</v>
      </c>
      <c r="G3094" s="48" t="s">
        <v>831</v>
      </c>
      <c r="H3094" s="48" t="s">
        <v>95</v>
      </c>
      <c r="I3094" s="48" t="s">
        <v>865</v>
      </c>
      <c r="J3094" s="51"/>
      <c r="K3094" s="51"/>
      <c r="L3094" s="48" t="s">
        <v>80</v>
      </c>
      <c r="M3094" s="48" t="s">
        <v>81</v>
      </c>
      <c r="N3094" s="48" t="s">
        <v>249</v>
      </c>
      <c r="O3094" s="48" t="s">
        <v>250</v>
      </c>
      <c r="P3094" s="48" t="s">
        <v>791</v>
      </c>
      <c r="Q3094" s="48" t="s">
        <v>792</v>
      </c>
      <c r="R3094" s="48" t="s">
        <v>833</v>
      </c>
      <c r="S3094" s="48" t="s">
        <v>834</v>
      </c>
      <c r="T3094" s="48" t="s">
        <v>835</v>
      </c>
      <c r="U3094" s="48" t="s">
        <v>836</v>
      </c>
      <c r="V3094" s="52"/>
    </row>
    <row r="3095" spans="1:22" ht="15" thickBot="1">
      <c r="A3095" s="48" t="s">
        <v>2787</v>
      </c>
      <c r="B3095" s="48" t="s">
        <v>20</v>
      </c>
      <c r="C3095" s="48" t="s">
        <v>74</v>
      </c>
      <c r="D3095" s="49" t="s">
        <v>75</v>
      </c>
      <c r="E3095" s="53">
        <v>7153.7</v>
      </c>
      <c r="F3095" s="48" t="s">
        <v>76</v>
      </c>
      <c r="G3095" s="48" t="s">
        <v>831</v>
      </c>
      <c r="H3095" s="48" t="s">
        <v>447</v>
      </c>
      <c r="I3095" s="48" t="s">
        <v>832</v>
      </c>
      <c r="J3095" s="51"/>
      <c r="K3095" s="51"/>
      <c r="L3095" s="48" t="s">
        <v>80</v>
      </c>
      <c r="M3095" s="48" t="s">
        <v>81</v>
      </c>
      <c r="N3095" s="48" t="s">
        <v>249</v>
      </c>
      <c r="O3095" s="48" t="s">
        <v>250</v>
      </c>
      <c r="P3095" s="48" t="s">
        <v>791</v>
      </c>
      <c r="Q3095" s="48" t="s">
        <v>792</v>
      </c>
      <c r="R3095" s="48" t="s">
        <v>833</v>
      </c>
      <c r="S3095" s="48" t="s">
        <v>834</v>
      </c>
      <c r="T3095" s="48" t="s">
        <v>835</v>
      </c>
      <c r="U3095" s="48" t="s">
        <v>836</v>
      </c>
      <c r="V3095" s="52"/>
    </row>
    <row r="3096" spans="1:22" ht="15" thickBot="1">
      <c r="A3096" s="48" t="s">
        <v>3995</v>
      </c>
      <c r="B3096" s="48" t="s">
        <v>20</v>
      </c>
      <c r="C3096" s="48" t="s">
        <v>74</v>
      </c>
      <c r="D3096" s="49" t="s">
        <v>75</v>
      </c>
      <c r="E3096" s="53">
        <v>98781.82</v>
      </c>
      <c r="F3096" s="48" t="s">
        <v>76</v>
      </c>
      <c r="G3096" s="48" t="s">
        <v>831</v>
      </c>
      <c r="H3096" s="48" t="s">
        <v>95</v>
      </c>
      <c r="I3096" s="48" t="s">
        <v>832</v>
      </c>
      <c r="J3096" s="51"/>
      <c r="K3096" s="51"/>
      <c r="L3096" s="48" t="s">
        <v>80</v>
      </c>
      <c r="M3096" s="48" t="s">
        <v>81</v>
      </c>
      <c r="N3096" s="48" t="s">
        <v>249</v>
      </c>
      <c r="O3096" s="48" t="s">
        <v>250</v>
      </c>
      <c r="P3096" s="48" t="s">
        <v>791</v>
      </c>
      <c r="Q3096" s="48" t="s">
        <v>792</v>
      </c>
      <c r="R3096" s="48" t="s">
        <v>833</v>
      </c>
      <c r="S3096" s="48" t="s">
        <v>834</v>
      </c>
      <c r="T3096" s="48" t="s">
        <v>835</v>
      </c>
      <c r="U3096" s="48" t="s">
        <v>836</v>
      </c>
      <c r="V3096" s="52"/>
    </row>
    <row r="3097" spans="1:22" ht="15" thickBot="1">
      <c r="A3097" s="48" t="s">
        <v>3996</v>
      </c>
      <c r="B3097" s="48" t="s">
        <v>20</v>
      </c>
      <c r="C3097" s="48" t="s">
        <v>74</v>
      </c>
      <c r="D3097" s="49" t="s">
        <v>75</v>
      </c>
      <c r="E3097" s="53">
        <v>69646.48</v>
      </c>
      <c r="F3097" s="48" t="s">
        <v>76</v>
      </c>
      <c r="G3097" s="48" t="s">
        <v>831</v>
      </c>
      <c r="H3097" s="48" t="s">
        <v>113</v>
      </c>
      <c r="I3097" s="48" t="s">
        <v>832</v>
      </c>
      <c r="J3097" s="51"/>
      <c r="K3097" s="51"/>
      <c r="L3097" s="48" t="s">
        <v>80</v>
      </c>
      <c r="M3097" s="48" t="s">
        <v>81</v>
      </c>
      <c r="N3097" s="48" t="s">
        <v>249</v>
      </c>
      <c r="O3097" s="48" t="s">
        <v>250</v>
      </c>
      <c r="P3097" s="48" t="s">
        <v>791</v>
      </c>
      <c r="Q3097" s="48" t="s">
        <v>792</v>
      </c>
      <c r="R3097" s="48" t="s">
        <v>833</v>
      </c>
      <c r="S3097" s="48" t="s">
        <v>834</v>
      </c>
      <c r="T3097" s="48" t="s">
        <v>835</v>
      </c>
      <c r="U3097" s="48" t="s">
        <v>836</v>
      </c>
      <c r="V3097" s="52"/>
    </row>
    <row r="3098" spans="1:22" ht="15" thickBot="1">
      <c r="A3098" s="48" t="s">
        <v>3997</v>
      </c>
      <c r="B3098" s="48" t="s">
        <v>20</v>
      </c>
      <c r="C3098" s="48" t="s">
        <v>74</v>
      </c>
      <c r="D3098" s="49" t="s">
        <v>75</v>
      </c>
      <c r="E3098" s="53">
        <v>75286.039999999994</v>
      </c>
      <c r="F3098" s="48" t="s">
        <v>76</v>
      </c>
      <c r="G3098" s="48" t="s">
        <v>843</v>
      </c>
      <c r="H3098" s="48" t="s">
        <v>95</v>
      </c>
      <c r="I3098" s="48" t="s">
        <v>790</v>
      </c>
      <c r="J3098" s="51"/>
      <c r="K3098" s="51"/>
      <c r="L3098" s="48" t="s">
        <v>80</v>
      </c>
      <c r="M3098" s="48" t="s">
        <v>81</v>
      </c>
      <c r="N3098" s="48" t="s">
        <v>249</v>
      </c>
      <c r="O3098" s="48" t="s">
        <v>250</v>
      </c>
      <c r="P3098" s="48" t="s">
        <v>791</v>
      </c>
      <c r="Q3098" s="48" t="s">
        <v>792</v>
      </c>
      <c r="R3098" s="48" t="s">
        <v>844</v>
      </c>
      <c r="S3098" s="48" t="s">
        <v>792</v>
      </c>
      <c r="T3098" s="48" t="s">
        <v>845</v>
      </c>
      <c r="U3098" s="48" t="s">
        <v>846</v>
      </c>
      <c r="V3098" s="52"/>
    </row>
    <row r="3099" spans="1:22" ht="15" thickBot="1">
      <c r="A3099" s="48" t="s">
        <v>3998</v>
      </c>
      <c r="B3099" s="48" t="s">
        <v>20</v>
      </c>
      <c r="C3099" s="48" t="s">
        <v>74</v>
      </c>
      <c r="D3099" s="49" t="s">
        <v>75</v>
      </c>
      <c r="E3099" s="53">
        <v>85179.28</v>
      </c>
      <c r="F3099" s="48" t="s">
        <v>76</v>
      </c>
      <c r="G3099" s="48" t="s">
        <v>848</v>
      </c>
      <c r="H3099" s="48" t="s">
        <v>95</v>
      </c>
      <c r="I3099" s="48" t="s">
        <v>96</v>
      </c>
      <c r="J3099" s="51"/>
      <c r="K3099" s="51"/>
      <c r="L3099" s="48" t="s">
        <v>80</v>
      </c>
      <c r="M3099" s="48" t="s">
        <v>81</v>
      </c>
      <c r="N3099" s="48" t="s">
        <v>249</v>
      </c>
      <c r="O3099" s="48" t="s">
        <v>250</v>
      </c>
      <c r="P3099" s="48" t="s">
        <v>791</v>
      </c>
      <c r="Q3099" s="48" t="s">
        <v>792</v>
      </c>
      <c r="R3099" s="48" t="s">
        <v>844</v>
      </c>
      <c r="S3099" s="48" t="s">
        <v>792</v>
      </c>
      <c r="T3099" s="48" t="s">
        <v>845</v>
      </c>
      <c r="U3099" s="48" t="s">
        <v>846</v>
      </c>
      <c r="V3099" s="52"/>
    </row>
    <row r="3100" spans="1:22" ht="15" thickBot="1">
      <c r="A3100" s="48" t="s">
        <v>849</v>
      </c>
      <c r="B3100" s="48" t="s">
        <v>20</v>
      </c>
      <c r="C3100" s="48" t="s">
        <v>74</v>
      </c>
      <c r="D3100" s="49" t="s">
        <v>75</v>
      </c>
      <c r="E3100" s="53">
        <v>43034.11</v>
      </c>
      <c r="F3100" s="48" t="s">
        <v>128</v>
      </c>
      <c r="G3100" s="48" t="s">
        <v>3187</v>
      </c>
      <c r="H3100" s="48" t="s">
        <v>95</v>
      </c>
      <c r="I3100" s="48" t="s">
        <v>96</v>
      </c>
      <c r="J3100" s="51"/>
      <c r="K3100" s="51"/>
      <c r="L3100" s="48" t="s">
        <v>80</v>
      </c>
      <c r="M3100" s="48" t="s">
        <v>81</v>
      </c>
      <c r="N3100" s="48" t="s">
        <v>249</v>
      </c>
      <c r="O3100" s="48" t="s">
        <v>250</v>
      </c>
      <c r="P3100" s="48" t="s">
        <v>791</v>
      </c>
      <c r="Q3100" s="48" t="s">
        <v>792</v>
      </c>
      <c r="R3100" s="48" t="s">
        <v>844</v>
      </c>
      <c r="S3100" s="48" t="s">
        <v>792</v>
      </c>
      <c r="T3100" s="48" t="s">
        <v>845</v>
      </c>
      <c r="U3100" s="48" t="s">
        <v>846</v>
      </c>
      <c r="V3100" s="52"/>
    </row>
    <row r="3101" spans="1:22" ht="15" thickBot="1">
      <c r="A3101" s="48" t="s">
        <v>3999</v>
      </c>
      <c r="B3101" s="48" t="s">
        <v>20</v>
      </c>
      <c r="C3101" s="48" t="s">
        <v>74</v>
      </c>
      <c r="D3101" s="49" t="s">
        <v>75</v>
      </c>
      <c r="E3101" s="53">
        <v>137895.26</v>
      </c>
      <c r="F3101" s="48" t="s">
        <v>852</v>
      </c>
      <c r="G3101" s="48" t="s">
        <v>853</v>
      </c>
      <c r="H3101" s="48" t="s">
        <v>78</v>
      </c>
      <c r="I3101" s="48" t="s">
        <v>854</v>
      </c>
      <c r="J3101" s="51"/>
      <c r="K3101" s="51"/>
      <c r="L3101" s="48" t="s">
        <v>80</v>
      </c>
      <c r="M3101" s="48" t="s">
        <v>81</v>
      </c>
      <c r="N3101" s="48" t="s">
        <v>249</v>
      </c>
      <c r="O3101" s="48" t="s">
        <v>250</v>
      </c>
      <c r="P3101" s="48" t="s">
        <v>791</v>
      </c>
      <c r="Q3101" s="48" t="s">
        <v>792</v>
      </c>
      <c r="R3101" s="48" t="s">
        <v>855</v>
      </c>
      <c r="S3101" s="48" t="s">
        <v>792</v>
      </c>
      <c r="T3101" s="48" t="s">
        <v>856</v>
      </c>
      <c r="U3101" s="48" t="s">
        <v>857</v>
      </c>
      <c r="V3101" s="52"/>
    </row>
    <row r="3102" spans="1:22" ht="15" thickBot="1">
      <c r="A3102" s="48" t="s">
        <v>4000</v>
      </c>
      <c r="B3102" s="48" t="s">
        <v>20</v>
      </c>
      <c r="C3102" s="48" t="s">
        <v>74</v>
      </c>
      <c r="D3102" s="49" t="s">
        <v>75</v>
      </c>
      <c r="E3102" s="53">
        <v>75676.429999999993</v>
      </c>
      <c r="F3102" s="48" t="s">
        <v>852</v>
      </c>
      <c r="G3102" s="48" t="s">
        <v>853</v>
      </c>
      <c r="H3102" s="48" t="s">
        <v>95</v>
      </c>
      <c r="I3102" s="48" t="s">
        <v>854</v>
      </c>
      <c r="J3102" s="48" t="s">
        <v>4001</v>
      </c>
      <c r="K3102" s="51"/>
      <c r="L3102" s="48" t="s">
        <v>80</v>
      </c>
      <c r="M3102" s="48" t="s">
        <v>81</v>
      </c>
      <c r="N3102" s="48" t="s">
        <v>249</v>
      </c>
      <c r="O3102" s="48" t="s">
        <v>250</v>
      </c>
      <c r="P3102" s="48" t="s">
        <v>791</v>
      </c>
      <c r="Q3102" s="48" t="s">
        <v>792</v>
      </c>
      <c r="R3102" s="48" t="s">
        <v>855</v>
      </c>
      <c r="S3102" s="48" t="s">
        <v>792</v>
      </c>
      <c r="T3102" s="48" t="s">
        <v>856</v>
      </c>
      <c r="U3102" s="48" t="s">
        <v>857</v>
      </c>
      <c r="V3102" s="52"/>
    </row>
    <row r="3103" spans="1:22" ht="15" thickBot="1">
      <c r="A3103" s="48" t="s">
        <v>4002</v>
      </c>
      <c r="B3103" s="48" t="s">
        <v>20</v>
      </c>
      <c r="C3103" s="48" t="s">
        <v>74</v>
      </c>
      <c r="D3103" s="49" t="s">
        <v>75</v>
      </c>
      <c r="E3103" s="53">
        <v>40608.53</v>
      </c>
      <c r="F3103" s="48" t="s">
        <v>852</v>
      </c>
      <c r="G3103" s="48" t="s">
        <v>853</v>
      </c>
      <c r="H3103" s="48" t="s">
        <v>95</v>
      </c>
      <c r="I3103" s="48" t="s">
        <v>854</v>
      </c>
      <c r="J3103" s="51"/>
      <c r="K3103" s="51"/>
      <c r="L3103" s="48" t="s">
        <v>80</v>
      </c>
      <c r="M3103" s="48" t="s">
        <v>81</v>
      </c>
      <c r="N3103" s="48" t="s">
        <v>249</v>
      </c>
      <c r="O3103" s="48" t="s">
        <v>250</v>
      </c>
      <c r="P3103" s="48" t="s">
        <v>791</v>
      </c>
      <c r="Q3103" s="48" t="s">
        <v>792</v>
      </c>
      <c r="R3103" s="48" t="s">
        <v>855</v>
      </c>
      <c r="S3103" s="48" t="s">
        <v>792</v>
      </c>
      <c r="T3103" s="48" t="s">
        <v>856</v>
      </c>
      <c r="U3103" s="48" t="s">
        <v>857</v>
      </c>
      <c r="V3103" s="52"/>
    </row>
    <row r="3104" spans="1:22" ht="15" thickBot="1">
      <c r="A3104" s="48" t="s">
        <v>2307</v>
      </c>
      <c r="B3104" s="48" t="s">
        <v>20</v>
      </c>
      <c r="C3104" s="48" t="s">
        <v>74</v>
      </c>
      <c r="D3104" s="49" t="s">
        <v>75</v>
      </c>
      <c r="E3104" s="53">
        <v>11476.53</v>
      </c>
      <c r="F3104" s="48" t="s">
        <v>852</v>
      </c>
      <c r="G3104" s="48" t="s">
        <v>4003</v>
      </c>
      <c r="H3104" s="48" t="s">
        <v>95</v>
      </c>
      <c r="I3104" s="48" t="s">
        <v>854</v>
      </c>
      <c r="J3104" s="51"/>
      <c r="K3104" s="51"/>
      <c r="L3104" s="48" t="s">
        <v>80</v>
      </c>
      <c r="M3104" s="48" t="s">
        <v>81</v>
      </c>
      <c r="N3104" s="48" t="s">
        <v>249</v>
      </c>
      <c r="O3104" s="48" t="s">
        <v>250</v>
      </c>
      <c r="P3104" s="48" t="s">
        <v>791</v>
      </c>
      <c r="Q3104" s="48" t="s">
        <v>792</v>
      </c>
      <c r="R3104" s="48" t="s">
        <v>855</v>
      </c>
      <c r="S3104" s="48" t="s">
        <v>792</v>
      </c>
      <c r="T3104" s="48" t="s">
        <v>856</v>
      </c>
      <c r="U3104" s="48" t="s">
        <v>857</v>
      </c>
      <c r="V3104" s="52"/>
    </row>
    <row r="3105" spans="1:22" ht="15" thickBot="1">
      <c r="A3105" s="48" t="s">
        <v>4004</v>
      </c>
      <c r="B3105" s="48" t="s">
        <v>20</v>
      </c>
      <c r="C3105" s="48" t="s">
        <v>74</v>
      </c>
      <c r="D3105" s="49" t="s">
        <v>75</v>
      </c>
      <c r="E3105" s="50">
        <v>0</v>
      </c>
      <c r="F3105" s="48" t="s">
        <v>859</v>
      </c>
      <c r="G3105" s="48" t="s">
        <v>860</v>
      </c>
      <c r="H3105" s="48" t="s">
        <v>113</v>
      </c>
      <c r="I3105" s="48" t="s">
        <v>854</v>
      </c>
      <c r="J3105" s="51"/>
      <c r="K3105" s="51"/>
      <c r="L3105" s="48" t="s">
        <v>80</v>
      </c>
      <c r="M3105" s="48" t="s">
        <v>81</v>
      </c>
      <c r="N3105" s="48" t="s">
        <v>249</v>
      </c>
      <c r="O3105" s="48" t="s">
        <v>250</v>
      </c>
      <c r="P3105" s="48" t="s">
        <v>791</v>
      </c>
      <c r="Q3105" s="48" t="s">
        <v>792</v>
      </c>
      <c r="R3105" s="48" t="s">
        <v>855</v>
      </c>
      <c r="S3105" s="48" t="s">
        <v>792</v>
      </c>
      <c r="T3105" s="48" t="s">
        <v>861</v>
      </c>
      <c r="U3105" s="48" t="s">
        <v>862</v>
      </c>
      <c r="V3105" s="52"/>
    </row>
    <row r="3106" spans="1:22" ht="15" thickBot="1">
      <c r="A3106" s="48" t="s">
        <v>4005</v>
      </c>
      <c r="B3106" s="48" t="s">
        <v>20</v>
      </c>
      <c r="C3106" s="48" t="s">
        <v>74</v>
      </c>
      <c r="D3106" s="49" t="s">
        <v>75</v>
      </c>
      <c r="E3106" s="53">
        <v>39618.07</v>
      </c>
      <c r="F3106" s="48" t="s">
        <v>76</v>
      </c>
      <c r="G3106" s="48" t="s">
        <v>864</v>
      </c>
      <c r="H3106" s="48" t="s">
        <v>95</v>
      </c>
      <c r="I3106" s="48" t="s">
        <v>865</v>
      </c>
      <c r="J3106" s="51"/>
      <c r="K3106" s="51"/>
      <c r="L3106" s="48" t="s">
        <v>80</v>
      </c>
      <c r="M3106" s="48" t="s">
        <v>81</v>
      </c>
      <c r="N3106" s="48" t="s">
        <v>249</v>
      </c>
      <c r="O3106" s="48" t="s">
        <v>250</v>
      </c>
      <c r="P3106" s="48" t="s">
        <v>791</v>
      </c>
      <c r="Q3106" s="48" t="s">
        <v>792</v>
      </c>
      <c r="R3106" s="48" t="s">
        <v>866</v>
      </c>
      <c r="S3106" s="48" t="s">
        <v>867</v>
      </c>
      <c r="T3106" s="48" t="s">
        <v>868</v>
      </c>
      <c r="U3106" s="48" t="s">
        <v>869</v>
      </c>
      <c r="V3106" s="52"/>
    </row>
    <row r="3107" spans="1:22" ht="15" thickBot="1">
      <c r="A3107" s="48" t="s">
        <v>4006</v>
      </c>
      <c r="B3107" s="48" t="s">
        <v>20</v>
      </c>
      <c r="C3107" s="48" t="s">
        <v>74</v>
      </c>
      <c r="D3107" s="49" t="s">
        <v>75</v>
      </c>
      <c r="E3107" s="53">
        <v>51982.42</v>
      </c>
      <c r="F3107" s="48" t="s">
        <v>76</v>
      </c>
      <c r="G3107" s="48" t="s">
        <v>864</v>
      </c>
      <c r="H3107" s="48" t="s">
        <v>95</v>
      </c>
      <c r="I3107" s="48" t="s">
        <v>865</v>
      </c>
      <c r="J3107" s="51"/>
      <c r="K3107" s="51"/>
      <c r="L3107" s="48" t="s">
        <v>80</v>
      </c>
      <c r="M3107" s="48" t="s">
        <v>81</v>
      </c>
      <c r="N3107" s="48" t="s">
        <v>249</v>
      </c>
      <c r="O3107" s="48" t="s">
        <v>250</v>
      </c>
      <c r="P3107" s="48" t="s">
        <v>791</v>
      </c>
      <c r="Q3107" s="48" t="s">
        <v>792</v>
      </c>
      <c r="R3107" s="48" t="s">
        <v>866</v>
      </c>
      <c r="S3107" s="48" t="s">
        <v>867</v>
      </c>
      <c r="T3107" s="48" t="s">
        <v>868</v>
      </c>
      <c r="U3107" s="48" t="s">
        <v>869</v>
      </c>
      <c r="V3107" s="52"/>
    </row>
    <row r="3108" spans="1:22" ht="15" thickBot="1">
      <c r="A3108" s="48" t="s">
        <v>4007</v>
      </c>
      <c r="B3108" s="48" t="s">
        <v>20</v>
      </c>
      <c r="C3108" s="48" t="s">
        <v>74</v>
      </c>
      <c r="D3108" s="49" t="s">
        <v>75</v>
      </c>
      <c r="E3108" s="53">
        <v>24135.41</v>
      </c>
      <c r="F3108" s="48" t="s">
        <v>876</v>
      </c>
      <c r="G3108" s="48" t="s">
        <v>877</v>
      </c>
      <c r="H3108" s="48" t="s">
        <v>95</v>
      </c>
      <c r="I3108" s="48" t="s">
        <v>865</v>
      </c>
      <c r="J3108" s="48" t="s">
        <v>878</v>
      </c>
      <c r="K3108" s="51"/>
      <c r="L3108" s="48" t="s">
        <v>80</v>
      </c>
      <c r="M3108" s="48" t="s">
        <v>81</v>
      </c>
      <c r="N3108" s="48" t="s">
        <v>249</v>
      </c>
      <c r="O3108" s="48" t="s">
        <v>250</v>
      </c>
      <c r="P3108" s="48" t="s">
        <v>791</v>
      </c>
      <c r="Q3108" s="48" t="s">
        <v>792</v>
      </c>
      <c r="R3108" s="48" t="s">
        <v>866</v>
      </c>
      <c r="S3108" s="48" t="s">
        <v>867</v>
      </c>
      <c r="T3108" s="48" t="s">
        <v>868</v>
      </c>
      <c r="U3108" s="48" t="s">
        <v>869</v>
      </c>
      <c r="V3108" s="52"/>
    </row>
    <row r="3109" spans="1:22" ht="15" thickBot="1">
      <c r="A3109" s="48" t="s">
        <v>2310</v>
      </c>
      <c r="B3109" s="48" t="s">
        <v>20</v>
      </c>
      <c r="C3109" s="48" t="s">
        <v>74</v>
      </c>
      <c r="D3109" s="49" t="s">
        <v>75</v>
      </c>
      <c r="E3109" s="53">
        <v>14160.8</v>
      </c>
      <c r="F3109" s="48" t="s">
        <v>1103</v>
      </c>
      <c r="G3109" s="48" t="s">
        <v>2802</v>
      </c>
      <c r="H3109" s="48" t="s">
        <v>839</v>
      </c>
      <c r="I3109" s="48" t="s">
        <v>1105</v>
      </c>
      <c r="J3109" s="48" t="s">
        <v>2803</v>
      </c>
      <c r="K3109" s="51"/>
      <c r="L3109" s="48" t="s">
        <v>80</v>
      </c>
      <c r="M3109" s="48" t="s">
        <v>81</v>
      </c>
      <c r="N3109" s="48" t="s">
        <v>249</v>
      </c>
      <c r="O3109" s="48" t="s">
        <v>250</v>
      </c>
      <c r="P3109" s="48" t="s">
        <v>791</v>
      </c>
      <c r="Q3109" s="48" t="s">
        <v>792</v>
      </c>
      <c r="R3109" s="48" t="s">
        <v>884</v>
      </c>
      <c r="S3109" s="48" t="s">
        <v>792</v>
      </c>
      <c r="T3109" s="48" t="s">
        <v>885</v>
      </c>
      <c r="U3109" s="48" t="s">
        <v>886</v>
      </c>
      <c r="V3109" s="52"/>
    </row>
    <row r="3110" spans="1:22" ht="15" thickBot="1">
      <c r="A3110" s="48" t="s">
        <v>4008</v>
      </c>
      <c r="B3110" s="48" t="s">
        <v>20</v>
      </c>
      <c r="C3110" s="48" t="s">
        <v>74</v>
      </c>
      <c r="D3110" s="49" t="s">
        <v>75</v>
      </c>
      <c r="E3110" s="53">
        <v>45202.74</v>
      </c>
      <c r="F3110" s="48" t="s">
        <v>880</v>
      </c>
      <c r="G3110" s="48" t="s">
        <v>881</v>
      </c>
      <c r="H3110" s="48" t="s">
        <v>78</v>
      </c>
      <c r="I3110" s="48" t="s">
        <v>882</v>
      </c>
      <c r="J3110" s="48" t="s">
        <v>883</v>
      </c>
      <c r="K3110" s="51"/>
      <c r="L3110" s="48" t="s">
        <v>80</v>
      </c>
      <c r="M3110" s="48" t="s">
        <v>81</v>
      </c>
      <c r="N3110" s="48" t="s">
        <v>249</v>
      </c>
      <c r="O3110" s="48" t="s">
        <v>250</v>
      </c>
      <c r="P3110" s="48" t="s">
        <v>791</v>
      </c>
      <c r="Q3110" s="48" t="s">
        <v>792</v>
      </c>
      <c r="R3110" s="48" t="s">
        <v>884</v>
      </c>
      <c r="S3110" s="48" t="s">
        <v>792</v>
      </c>
      <c r="T3110" s="48" t="s">
        <v>885</v>
      </c>
      <c r="U3110" s="48" t="s">
        <v>886</v>
      </c>
      <c r="V3110" s="52"/>
    </row>
    <row r="3111" spans="1:22" ht="15" thickBot="1">
      <c r="A3111" s="48" t="s">
        <v>3197</v>
      </c>
      <c r="B3111" s="48" t="s">
        <v>20</v>
      </c>
      <c r="C3111" s="48" t="s">
        <v>74</v>
      </c>
      <c r="D3111" s="49" t="s">
        <v>75</v>
      </c>
      <c r="E3111" s="53">
        <v>71110.81</v>
      </c>
      <c r="F3111" s="48" t="s">
        <v>1120</v>
      </c>
      <c r="G3111" s="48" t="s">
        <v>889</v>
      </c>
      <c r="H3111" s="48" t="s">
        <v>113</v>
      </c>
      <c r="I3111" s="48" t="s">
        <v>890</v>
      </c>
      <c r="J3111" s="48" t="s">
        <v>891</v>
      </c>
      <c r="K3111" s="51"/>
      <c r="L3111" s="48" t="s">
        <v>80</v>
      </c>
      <c r="M3111" s="48" t="s">
        <v>81</v>
      </c>
      <c r="N3111" s="48" t="s">
        <v>249</v>
      </c>
      <c r="O3111" s="48" t="s">
        <v>250</v>
      </c>
      <c r="P3111" s="48" t="s">
        <v>791</v>
      </c>
      <c r="Q3111" s="48" t="s">
        <v>792</v>
      </c>
      <c r="R3111" s="48" t="s">
        <v>884</v>
      </c>
      <c r="S3111" s="48" t="s">
        <v>792</v>
      </c>
      <c r="T3111" s="48" t="s">
        <v>885</v>
      </c>
      <c r="U3111" s="48" t="s">
        <v>886</v>
      </c>
      <c r="V3111" s="52"/>
    </row>
    <row r="3112" spans="1:22" ht="15" thickBot="1">
      <c r="A3112" s="48" t="s">
        <v>4009</v>
      </c>
      <c r="B3112" s="48" t="s">
        <v>20</v>
      </c>
      <c r="C3112" s="48" t="s">
        <v>74</v>
      </c>
      <c r="D3112" s="49" t="s">
        <v>75</v>
      </c>
      <c r="E3112" s="53">
        <v>77168.22</v>
      </c>
      <c r="F3112" s="48" t="s">
        <v>892</v>
      </c>
      <c r="G3112" s="48" t="s">
        <v>893</v>
      </c>
      <c r="H3112" s="48" t="s">
        <v>95</v>
      </c>
      <c r="I3112" s="48" t="s">
        <v>790</v>
      </c>
      <c r="J3112" s="48" t="s">
        <v>3601</v>
      </c>
      <c r="K3112" s="51"/>
      <c r="L3112" s="48" t="s">
        <v>80</v>
      </c>
      <c r="M3112" s="48" t="s">
        <v>81</v>
      </c>
      <c r="N3112" s="48" t="s">
        <v>249</v>
      </c>
      <c r="O3112" s="48" t="s">
        <v>250</v>
      </c>
      <c r="P3112" s="48" t="s">
        <v>791</v>
      </c>
      <c r="Q3112" s="48" t="s">
        <v>792</v>
      </c>
      <c r="R3112" s="48" t="s">
        <v>884</v>
      </c>
      <c r="S3112" s="48" t="s">
        <v>792</v>
      </c>
      <c r="T3112" s="48" t="s">
        <v>885</v>
      </c>
      <c r="U3112" s="48" t="s">
        <v>886</v>
      </c>
      <c r="V3112" s="52"/>
    </row>
    <row r="3113" spans="1:22" ht="15" thickBot="1">
      <c r="A3113" s="48" t="s">
        <v>4010</v>
      </c>
      <c r="B3113" s="48" t="s">
        <v>20</v>
      </c>
      <c r="C3113" s="48" t="s">
        <v>74</v>
      </c>
      <c r="D3113" s="49" t="s">
        <v>75</v>
      </c>
      <c r="E3113" s="53">
        <v>61790.73</v>
      </c>
      <c r="F3113" s="48" t="s">
        <v>76</v>
      </c>
      <c r="G3113" s="48" t="s">
        <v>896</v>
      </c>
      <c r="H3113" s="48" t="s">
        <v>95</v>
      </c>
      <c r="I3113" s="48" t="s">
        <v>897</v>
      </c>
      <c r="J3113" s="51"/>
      <c r="K3113" s="51"/>
      <c r="L3113" s="48" t="s">
        <v>80</v>
      </c>
      <c r="M3113" s="48" t="s">
        <v>81</v>
      </c>
      <c r="N3113" s="48" t="s">
        <v>249</v>
      </c>
      <c r="O3113" s="48" t="s">
        <v>250</v>
      </c>
      <c r="P3113" s="48" t="s">
        <v>791</v>
      </c>
      <c r="Q3113" s="48" t="s">
        <v>792</v>
      </c>
      <c r="R3113" s="48" t="s">
        <v>898</v>
      </c>
      <c r="S3113" s="48" t="s">
        <v>899</v>
      </c>
      <c r="T3113" s="48" t="s">
        <v>900</v>
      </c>
      <c r="U3113" s="48" t="s">
        <v>899</v>
      </c>
      <c r="V3113" s="52"/>
    </row>
    <row r="3114" spans="1:22" ht="15" thickBot="1">
      <c r="A3114" s="48" t="s">
        <v>4011</v>
      </c>
      <c r="B3114" s="48" t="s">
        <v>20</v>
      </c>
      <c r="C3114" s="48" t="s">
        <v>74</v>
      </c>
      <c r="D3114" s="49" t="s">
        <v>75</v>
      </c>
      <c r="E3114" s="50">
        <v>0</v>
      </c>
      <c r="F3114" s="48" t="s">
        <v>1767</v>
      </c>
      <c r="G3114" s="48" t="s">
        <v>1768</v>
      </c>
      <c r="H3114" s="48" t="s">
        <v>95</v>
      </c>
      <c r="I3114" s="48" t="s">
        <v>790</v>
      </c>
      <c r="J3114" s="51"/>
      <c r="K3114" s="51"/>
      <c r="L3114" s="48" t="s">
        <v>80</v>
      </c>
      <c r="M3114" s="48" t="s">
        <v>81</v>
      </c>
      <c r="N3114" s="48" t="s">
        <v>249</v>
      </c>
      <c r="O3114" s="48" t="s">
        <v>250</v>
      </c>
      <c r="P3114" s="48" t="s">
        <v>791</v>
      </c>
      <c r="Q3114" s="48" t="s">
        <v>792</v>
      </c>
      <c r="R3114" s="48" t="s">
        <v>906</v>
      </c>
      <c r="S3114" s="48" t="s">
        <v>907</v>
      </c>
      <c r="T3114" s="48" t="s">
        <v>1769</v>
      </c>
      <c r="U3114" s="48" t="s">
        <v>1770</v>
      </c>
      <c r="V3114" s="52"/>
    </row>
    <row r="3115" spans="1:22" ht="15" thickBot="1">
      <c r="A3115" s="48" t="s">
        <v>4012</v>
      </c>
      <c r="B3115" s="48" t="s">
        <v>20</v>
      </c>
      <c r="C3115" s="48" t="s">
        <v>74</v>
      </c>
      <c r="D3115" s="49" t="s">
        <v>75</v>
      </c>
      <c r="E3115" s="53">
        <v>88888.51</v>
      </c>
      <c r="F3115" s="48" t="s">
        <v>76</v>
      </c>
      <c r="G3115" s="48" t="s">
        <v>4013</v>
      </c>
      <c r="H3115" s="48" t="s">
        <v>113</v>
      </c>
      <c r="I3115" s="48" t="s">
        <v>1947</v>
      </c>
      <c r="J3115" s="51"/>
      <c r="K3115" s="51"/>
      <c r="L3115" s="48" t="s">
        <v>80</v>
      </c>
      <c r="M3115" s="48" t="s">
        <v>81</v>
      </c>
      <c r="N3115" s="48" t="s">
        <v>249</v>
      </c>
      <c r="O3115" s="48" t="s">
        <v>250</v>
      </c>
      <c r="P3115" s="48" t="s">
        <v>791</v>
      </c>
      <c r="Q3115" s="48" t="s">
        <v>792</v>
      </c>
      <c r="R3115" s="48" t="s">
        <v>913</v>
      </c>
      <c r="S3115" s="48" t="s">
        <v>914</v>
      </c>
      <c r="T3115" s="48" t="s">
        <v>4014</v>
      </c>
      <c r="U3115" s="48" t="s">
        <v>4015</v>
      </c>
      <c r="V3115" s="52"/>
    </row>
    <row r="3116" spans="1:22" ht="15" thickBot="1">
      <c r="A3116" s="48" t="s">
        <v>4016</v>
      </c>
      <c r="B3116" s="48" t="s">
        <v>20</v>
      </c>
      <c r="C3116" s="48" t="s">
        <v>74</v>
      </c>
      <c r="D3116" s="49" t="s">
        <v>75</v>
      </c>
      <c r="E3116" s="53">
        <v>44444.25</v>
      </c>
      <c r="F3116" s="48" t="s">
        <v>918</v>
      </c>
      <c r="G3116" s="48" t="s">
        <v>919</v>
      </c>
      <c r="H3116" s="48" t="s">
        <v>113</v>
      </c>
      <c r="I3116" s="48" t="s">
        <v>790</v>
      </c>
      <c r="J3116" s="51"/>
      <c r="K3116" s="51"/>
      <c r="L3116" s="48" t="s">
        <v>80</v>
      </c>
      <c r="M3116" s="48" t="s">
        <v>81</v>
      </c>
      <c r="N3116" s="48" t="s">
        <v>249</v>
      </c>
      <c r="O3116" s="48" t="s">
        <v>250</v>
      </c>
      <c r="P3116" s="48" t="s">
        <v>791</v>
      </c>
      <c r="Q3116" s="48" t="s">
        <v>792</v>
      </c>
      <c r="R3116" s="48" t="s">
        <v>920</v>
      </c>
      <c r="S3116" s="48" t="s">
        <v>921</v>
      </c>
      <c r="T3116" s="48" t="s">
        <v>922</v>
      </c>
      <c r="U3116" s="48" t="s">
        <v>923</v>
      </c>
      <c r="V3116" s="52"/>
    </row>
    <row r="3117" spans="1:22" ht="15" thickBot="1">
      <c r="A3117" s="48" t="s">
        <v>2816</v>
      </c>
      <c r="B3117" s="48" t="s">
        <v>20</v>
      </c>
      <c r="C3117" s="48" t="s">
        <v>74</v>
      </c>
      <c r="D3117" s="49" t="s">
        <v>75</v>
      </c>
      <c r="E3117" s="53">
        <v>36724.93</v>
      </c>
      <c r="F3117" s="48" t="s">
        <v>918</v>
      </c>
      <c r="G3117" s="48" t="s">
        <v>919</v>
      </c>
      <c r="H3117" s="48" t="s">
        <v>95</v>
      </c>
      <c r="I3117" s="48" t="s">
        <v>790</v>
      </c>
      <c r="J3117" s="51"/>
      <c r="K3117" s="51"/>
      <c r="L3117" s="48" t="s">
        <v>80</v>
      </c>
      <c r="M3117" s="48" t="s">
        <v>81</v>
      </c>
      <c r="N3117" s="48" t="s">
        <v>249</v>
      </c>
      <c r="O3117" s="48" t="s">
        <v>250</v>
      </c>
      <c r="P3117" s="48" t="s">
        <v>791</v>
      </c>
      <c r="Q3117" s="48" t="s">
        <v>792</v>
      </c>
      <c r="R3117" s="48" t="s">
        <v>920</v>
      </c>
      <c r="S3117" s="48" t="s">
        <v>921</v>
      </c>
      <c r="T3117" s="48" t="s">
        <v>922</v>
      </c>
      <c r="U3117" s="48" t="s">
        <v>923</v>
      </c>
      <c r="V3117" s="52"/>
    </row>
    <row r="3118" spans="1:22" ht="15" thickBot="1">
      <c r="A3118" s="48" t="s">
        <v>2821</v>
      </c>
      <c r="B3118" s="48" t="s">
        <v>20</v>
      </c>
      <c r="C3118" s="48" t="s">
        <v>74</v>
      </c>
      <c r="D3118" s="49" t="s">
        <v>75</v>
      </c>
      <c r="E3118" s="50">
        <v>61447</v>
      </c>
      <c r="F3118" s="48" t="s">
        <v>918</v>
      </c>
      <c r="G3118" s="48" t="s">
        <v>919</v>
      </c>
      <c r="H3118" s="48" t="s">
        <v>839</v>
      </c>
      <c r="I3118" s="48" t="s">
        <v>790</v>
      </c>
      <c r="J3118" s="51"/>
      <c r="K3118" s="51"/>
      <c r="L3118" s="48" t="s">
        <v>80</v>
      </c>
      <c r="M3118" s="48" t="s">
        <v>81</v>
      </c>
      <c r="N3118" s="48" t="s">
        <v>249</v>
      </c>
      <c r="O3118" s="48" t="s">
        <v>250</v>
      </c>
      <c r="P3118" s="48" t="s">
        <v>791</v>
      </c>
      <c r="Q3118" s="48" t="s">
        <v>792</v>
      </c>
      <c r="R3118" s="48" t="s">
        <v>920</v>
      </c>
      <c r="S3118" s="48" t="s">
        <v>921</v>
      </c>
      <c r="T3118" s="48" t="s">
        <v>922</v>
      </c>
      <c r="U3118" s="48" t="s">
        <v>923</v>
      </c>
      <c r="V3118" s="52"/>
    </row>
    <row r="3119" spans="1:22" ht="15" thickBot="1">
      <c r="A3119" s="48" t="s">
        <v>4017</v>
      </c>
      <c r="B3119" s="48" t="s">
        <v>20</v>
      </c>
      <c r="C3119" s="48" t="s">
        <v>74</v>
      </c>
      <c r="D3119" s="49" t="s">
        <v>75</v>
      </c>
      <c r="E3119" s="53">
        <v>43360.25</v>
      </c>
      <c r="F3119" s="48" t="s">
        <v>918</v>
      </c>
      <c r="G3119" s="48" t="s">
        <v>919</v>
      </c>
      <c r="H3119" s="48" t="s">
        <v>113</v>
      </c>
      <c r="I3119" s="48" t="s">
        <v>790</v>
      </c>
      <c r="J3119" s="51"/>
      <c r="K3119" s="51"/>
      <c r="L3119" s="48" t="s">
        <v>80</v>
      </c>
      <c r="M3119" s="48" t="s">
        <v>81</v>
      </c>
      <c r="N3119" s="48" t="s">
        <v>249</v>
      </c>
      <c r="O3119" s="48" t="s">
        <v>250</v>
      </c>
      <c r="P3119" s="48" t="s">
        <v>791</v>
      </c>
      <c r="Q3119" s="48" t="s">
        <v>792</v>
      </c>
      <c r="R3119" s="48" t="s">
        <v>920</v>
      </c>
      <c r="S3119" s="48" t="s">
        <v>921</v>
      </c>
      <c r="T3119" s="48" t="s">
        <v>922</v>
      </c>
      <c r="U3119" s="48" t="s">
        <v>923</v>
      </c>
      <c r="V3119" s="52"/>
    </row>
    <row r="3120" spans="1:22" ht="15" thickBot="1">
      <c r="A3120" s="48" t="s">
        <v>4018</v>
      </c>
      <c r="B3120" s="48" t="s">
        <v>20</v>
      </c>
      <c r="C3120" s="48" t="s">
        <v>74</v>
      </c>
      <c r="D3120" s="49" t="s">
        <v>75</v>
      </c>
      <c r="E3120" s="53">
        <v>40537.379999999997</v>
      </c>
      <c r="F3120" s="48" t="s">
        <v>918</v>
      </c>
      <c r="G3120" s="48" t="s">
        <v>919</v>
      </c>
      <c r="H3120" s="48" t="s">
        <v>95</v>
      </c>
      <c r="I3120" s="48" t="s">
        <v>790</v>
      </c>
      <c r="J3120" s="51"/>
      <c r="K3120" s="51"/>
      <c r="L3120" s="48" t="s">
        <v>80</v>
      </c>
      <c r="M3120" s="48" t="s">
        <v>81</v>
      </c>
      <c r="N3120" s="48" t="s">
        <v>249</v>
      </c>
      <c r="O3120" s="48" t="s">
        <v>250</v>
      </c>
      <c r="P3120" s="48" t="s">
        <v>791</v>
      </c>
      <c r="Q3120" s="48" t="s">
        <v>792</v>
      </c>
      <c r="R3120" s="48" t="s">
        <v>920</v>
      </c>
      <c r="S3120" s="48" t="s">
        <v>921</v>
      </c>
      <c r="T3120" s="48" t="s">
        <v>922</v>
      </c>
      <c r="U3120" s="48" t="s">
        <v>923</v>
      </c>
      <c r="V3120" s="52"/>
    </row>
    <row r="3121" spans="1:22" ht="15" thickBot="1">
      <c r="A3121" s="48" t="s">
        <v>1773</v>
      </c>
      <c r="B3121" s="48" t="s">
        <v>20</v>
      </c>
      <c r="C3121" s="48" t="s">
        <v>74</v>
      </c>
      <c r="D3121" s="49" t="s">
        <v>75</v>
      </c>
      <c r="E3121" s="53">
        <v>50284.59</v>
      </c>
      <c r="F3121" s="48" t="s">
        <v>918</v>
      </c>
      <c r="G3121" s="48" t="s">
        <v>929</v>
      </c>
      <c r="H3121" s="48" t="s">
        <v>113</v>
      </c>
      <c r="I3121" s="48" t="s">
        <v>790</v>
      </c>
      <c r="J3121" s="51"/>
      <c r="K3121" s="51"/>
      <c r="L3121" s="48" t="s">
        <v>80</v>
      </c>
      <c r="M3121" s="48" t="s">
        <v>81</v>
      </c>
      <c r="N3121" s="48" t="s">
        <v>249</v>
      </c>
      <c r="O3121" s="48" t="s">
        <v>250</v>
      </c>
      <c r="P3121" s="48" t="s">
        <v>791</v>
      </c>
      <c r="Q3121" s="48" t="s">
        <v>792</v>
      </c>
      <c r="R3121" s="48" t="s">
        <v>920</v>
      </c>
      <c r="S3121" s="48" t="s">
        <v>921</v>
      </c>
      <c r="T3121" s="48" t="s">
        <v>922</v>
      </c>
      <c r="U3121" s="48" t="s">
        <v>923</v>
      </c>
      <c r="V3121" s="52"/>
    </row>
    <row r="3122" spans="1:22" ht="15" thickBot="1">
      <c r="A3122" s="48" t="s">
        <v>1774</v>
      </c>
      <c r="B3122" s="48" t="s">
        <v>20</v>
      </c>
      <c r="C3122" s="48" t="s">
        <v>74</v>
      </c>
      <c r="D3122" s="49" t="s">
        <v>75</v>
      </c>
      <c r="E3122" s="53">
        <v>36724.92</v>
      </c>
      <c r="F3122" s="48" t="s">
        <v>918</v>
      </c>
      <c r="G3122" s="48" t="s">
        <v>929</v>
      </c>
      <c r="H3122" s="48" t="s">
        <v>95</v>
      </c>
      <c r="I3122" s="48" t="s">
        <v>790</v>
      </c>
      <c r="J3122" s="51"/>
      <c r="K3122" s="51"/>
      <c r="L3122" s="48" t="s">
        <v>80</v>
      </c>
      <c r="M3122" s="48" t="s">
        <v>81</v>
      </c>
      <c r="N3122" s="48" t="s">
        <v>249</v>
      </c>
      <c r="O3122" s="48" t="s">
        <v>250</v>
      </c>
      <c r="P3122" s="48" t="s">
        <v>791</v>
      </c>
      <c r="Q3122" s="48" t="s">
        <v>792</v>
      </c>
      <c r="R3122" s="48" t="s">
        <v>920</v>
      </c>
      <c r="S3122" s="48" t="s">
        <v>921</v>
      </c>
      <c r="T3122" s="48" t="s">
        <v>922</v>
      </c>
      <c r="U3122" s="48" t="s">
        <v>923</v>
      </c>
      <c r="V3122" s="52"/>
    </row>
    <row r="3123" spans="1:22" ht="15" thickBot="1">
      <c r="A3123" s="48" t="s">
        <v>927</v>
      </c>
      <c r="B3123" s="48" t="s">
        <v>20</v>
      </c>
      <c r="C3123" s="48" t="s">
        <v>74</v>
      </c>
      <c r="D3123" s="49" t="s">
        <v>75</v>
      </c>
      <c r="E3123" s="53">
        <v>49390.91</v>
      </c>
      <c r="F3123" s="48" t="s">
        <v>918</v>
      </c>
      <c r="G3123" s="48" t="s">
        <v>929</v>
      </c>
      <c r="H3123" s="48" t="s">
        <v>95</v>
      </c>
      <c r="I3123" s="48" t="s">
        <v>790</v>
      </c>
      <c r="J3123" s="51"/>
      <c r="K3123" s="51"/>
      <c r="L3123" s="48" t="s">
        <v>80</v>
      </c>
      <c r="M3123" s="48" t="s">
        <v>81</v>
      </c>
      <c r="N3123" s="48" t="s">
        <v>249</v>
      </c>
      <c r="O3123" s="48" t="s">
        <v>250</v>
      </c>
      <c r="P3123" s="48" t="s">
        <v>791</v>
      </c>
      <c r="Q3123" s="48" t="s">
        <v>792</v>
      </c>
      <c r="R3123" s="48" t="s">
        <v>920</v>
      </c>
      <c r="S3123" s="48" t="s">
        <v>921</v>
      </c>
      <c r="T3123" s="48" t="s">
        <v>922</v>
      </c>
      <c r="U3123" s="48" t="s">
        <v>923</v>
      </c>
      <c r="V3123" s="52"/>
    </row>
    <row r="3124" spans="1:22" ht="15" thickBot="1">
      <c r="A3124" s="48" t="s">
        <v>4018</v>
      </c>
      <c r="B3124" s="48" t="s">
        <v>20</v>
      </c>
      <c r="C3124" s="48" t="s">
        <v>74</v>
      </c>
      <c r="D3124" s="49" t="s">
        <v>75</v>
      </c>
      <c r="E3124" s="53">
        <v>40537.379999999997</v>
      </c>
      <c r="F3124" s="48" t="s">
        <v>918</v>
      </c>
      <c r="G3124" s="48" t="s">
        <v>929</v>
      </c>
      <c r="H3124" s="48" t="s">
        <v>95</v>
      </c>
      <c r="I3124" s="48" t="s">
        <v>790</v>
      </c>
      <c r="J3124" s="51"/>
      <c r="K3124" s="51"/>
      <c r="L3124" s="48" t="s">
        <v>80</v>
      </c>
      <c r="M3124" s="48" t="s">
        <v>81</v>
      </c>
      <c r="N3124" s="48" t="s">
        <v>249</v>
      </c>
      <c r="O3124" s="48" t="s">
        <v>250</v>
      </c>
      <c r="P3124" s="48" t="s">
        <v>791</v>
      </c>
      <c r="Q3124" s="48" t="s">
        <v>792</v>
      </c>
      <c r="R3124" s="48" t="s">
        <v>920</v>
      </c>
      <c r="S3124" s="48" t="s">
        <v>921</v>
      </c>
      <c r="T3124" s="48" t="s">
        <v>922</v>
      </c>
      <c r="U3124" s="48" t="s">
        <v>923</v>
      </c>
      <c r="V3124" s="52"/>
    </row>
    <row r="3125" spans="1:22" ht="15" thickBot="1">
      <c r="A3125" s="48" t="s">
        <v>2322</v>
      </c>
      <c r="B3125" s="48" t="s">
        <v>20</v>
      </c>
      <c r="C3125" s="48" t="s">
        <v>74</v>
      </c>
      <c r="D3125" s="49" t="s">
        <v>75</v>
      </c>
      <c r="E3125" s="53">
        <v>36724.92</v>
      </c>
      <c r="F3125" s="48" t="s">
        <v>918</v>
      </c>
      <c r="G3125" s="48" t="s">
        <v>929</v>
      </c>
      <c r="H3125" s="48" t="s">
        <v>95</v>
      </c>
      <c r="I3125" s="48" t="s">
        <v>790</v>
      </c>
      <c r="J3125" s="51"/>
      <c r="K3125" s="51"/>
      <c r="L3125" s="48" t="s">
        <v>80</v>
      </c>
      <c r="M3125" s="48" t="s">
        <v>81</v>
      </c>
      <c r="N3125" s="48" t="s">
        <v>249</v>
      </c>
      <c r="O3125" s="48" t="s">
        <v>250</v>
      </c>
      <c r="P3125" s="48" t="s">
        <v>791</v>
      </c>
      <c r="Q3125" s="48" t="s">
        <v>792</v>
      </c>
      <c r="R3125" s="48" t="s">
        <v>920</v>
      </c>
      <c r="S3125" s="48" t="s">
        <v>921</v>
      </c>
      <c r="T3125" s="48" t="s">
        <v>922</v>
      </c>
      <c r="U3125" s="48" t="s">
        <v>923</v>
      </c>
      <c r="V3125" s="52"/>
    </row>
    <row r="3126" spans="1:22" ht="15" thickBot="1">
      <c r="A3126" s="48" t="s">
        <v>4019</v>
      </c>
      <c r="B3126" s="48" t="s">
        <v>20</v>
      </c>
      <c r="C3126" s="48" t="s">
        <v>74</v>
      </c>
      <c r="D3126" s="49" t="s">
        <v>75</v>
      </c>
      <c r="E3126" s="50">
        <v>0</v>
      </c>
      <c r="F3126" s="48" t="s">
        <v>1783</v>
      </c>
      <c r="G3126" s="48" t="s">
        <v>1784</v>
      </c>
      <c r="H3126" s="48" t="s">
        <v>125</v>
      </c>
      <c r="I3126" s="48" t="s">
        <v>790</v>
      </c>
      <c r="J3126" s="51"/>
      <c r="K3126" s="51"/>
      <c r="L3126" s="48" t="s">
        <v>80</v>
      </c>
      <c r="M3126" s="48" t="s">
        <v>81</v>
      </c>
      <c r="N3126" s="48" t="s">
        <v>249</v>
      </c>
      <c r="O3126" s="48" t="s">
        <v>250</v>
      </c>
      <c r="P3126" s="48" t="s">
        <v>791</v>
      </c>
      <c r="Q3126" s="48" t="s">
        <v>792</v>
      </c>
      <c r="R3126" s="48" t="s">
        <v>920</v>
      </c>
      <c r="S3126" s="48" t="s">
        <v>921</v>
      </c>
      <c r="T3126" s="48" t="s">
        <v>1785</v>
      </c>
      <c r="U3126" s="48" t="s">
        <v>1786</v>
      </c>
      <c r="V3126" s="52"/>
    </row>
    <row r="3127" spans="1:22" ht="15" thickBot="1">
      <c r="A3127" s="48" t="s">
        <v>4020</v>
      </c>
      <c r="B3127" s="48" t="s">
        <v>20</v>
      </c>
      <c r="C3127" s="48" t="s">
        <v>74</v>
      </c>
      <c r="D3127" s="49" t="s">
        <v>75</v>
      </c>
      <c r="E3127" s="50">
        <v>0</v>
      </c>
      <c r="F3127" s="48" t="s">
        <v>935</v>
      </c>
      <c r="G3127" s="48" t="s">
        <v>936</v>
      </c>
      <c r="H3127" s="48" t="s">
        <v>125</v>
      </c>
      <c r="I3127" s="48" t="s">
        <v>937</v>
      </c>
      <c r="J3127" s="48" t="s">
        <v>945</v>
      </c>
      <c r="K3127" s="51"/>
      <c r="L3127" s="48" t="s">
        <v>80</v>
      </c>
      <c r="M3127" s="48" t="s">
        <v>81</v>
      </c>
      <c r="N3127" s="48" t="s">
        <v>249</v>
      </c>
      <c r="O3127" s="48" t="s">
        <v>250</v>
      </c>
      <c r="P3127" s="48" t="s">
        <v>791</v>
      </c>
      <c r="Q3127" s="48" t="s">
        <v>792</v>
      </c>
      <c r="R3127" s="48" t="s">
        <v>920</v>
      </c>
      <c r="S3127" s="48" t="s">
        <v>921</v>
      </c>
      <c r="T3127" s="48" t="s">
        <v>939</v>
      </c>
      <c r="U3127" s="48" t="s">
        <v>940</v>
      </c>
      <c r="V3127" s="52"/>
    </row>
    <row r="3128" spans="1:22" ht="15" thickBot="1">
      <c r="A3128" s="48" t="s">
        <v>4021</v>
      </c>
      <c r="B3128" s="48" t="s">
        <v>20</v>
      </c>
      <c r="C3128" s="48" t="s">
        <v>74</v>
      </c>
      <c r="D3128" s="49" t="s">
        <v>75</v>
      </c>
      <c r="E3128" s="50">
        <v>0</v>
      </c>
      <c r="F3128" s="48" t="s">
        <v>935</v>
      </c>
      <c r="G3128" s="48" t="s">
        <v>936</v>
      </c>
      <c r="H3128" s="48" t="s">
        <v>125</v>
      </c>
      <c r="I3128" s="48" t="s">
        <v>937</v>
      </c>
      <c r="J3128" s="48" t="s">
        <v>945</v>
      </c>
      <c r="K3128" s="51"/>
      <c r="L3128" s="48" t="s">
        <v>80</v>
      </c>
      <c r="M3128" s="48" t="s">
        <v>81</v>
      </c>
      <c r="N3128" s="48" t="s">
        <v>249</v>
      </c>
      <c r="O3128" s="48" t="s">
        <v>250</v>
      </c>
      <c r="P3128" s="48" t="s">
        <v>791</v>
      </c>
      <c r="Q3128" s="48" t="s">
        <v>792</v>
      </c>
      <c r="R3128" s="48" t="s">
        <v>920</v>
      </c>
      <c r="S3128" s="48" t="s">
        <v>921</v>
      </c>
      <c r="T3128" s="48" t="s">
        <v>939</v>
      </c>
      <c r="U3128" s="48" t="s">
        <v>940</v>
      </c>
      <c r="V3128" s="52"/>
    </row>
    <row r="3129" spans="1:22" ht="15" thickBot="1">
      <c r="A3129" s="48" t="s">
        <v>4022</v>
      </c>
      <c r="B3129" s="48" t="s">
        <v>20</v>
      </c>
      <c r="C3129" s="48" t="s">
        <v>74</v>
      </c>
      <c r="D3129" s="49" t="s">
        <v>75</v>
      </c>
      <c r="E3129" s="50">
        <v>0</v>
      </c>
      <c r="F3129" s="48" t="s">
        <v>935</v>
      </c>
      <c r="G3129" s="48" t="s">
        <v>936</v>
      </c>
      <c r="H3129" s="48" t="s">
        <v>125</v>
      </c>
      <c r="I3129" s="48" t="s">
        <v>937</v>
      </c>
      <c r="J3129" s="48" t="s">
        <v>945</v>
      </c>
      <c r="K3129" s="51"/>
      <c r="L3129" s="48" t="s">
        <v>80</v>
      </c>
      <c r="M3129" s="48" t="s">
        <v>81</v>
      </c>
      <c r="N3129" s="48" t="s">
        <v>249</v>
      </c>
      <c r="O3129" s="48" t="s">
        <v>250</v>
      </c>
      <c r="P3129" s="48" t="s">
        <v>791</v>
      </c>
      <c r="Q3129" s="48" t="s">
        <v>792</v>
      </c>
      <c r="R3129" s="48" t="s">
        <v>920</v>
      </c>
      <c r="S3129" s="48" t="s">
        <v>921</v>
      </c>
      <c r="T3129" s="48" t="s">
        <v>939</v>
      </c>
      <c r="U3129" s="48" t="s">
        <v>940</v>
      </c>
      <c r="V3129" s="52"/>
    </row>
    <row r="3130" spans="1:22" ht="15" thickBot="1">
      <c r="A3130" s="48" t="s">
        <v>4023</v>
      </c>
      <c r="B3130" s="48" t="s">
        <v>20</v>
      </c>
      <c r="C3130" s="48" t="s">
        <v>74</v>
      </c>
      <c r="D3130" s="49" t="s">
        <v>75</v>
      </c>
      <c r="E3130" s="50">
        <v>0</v>
      </c>
      <c r="F3130" s="48" t="s">
        <v>76</v>
      </c>
      <c r="G3130" s="48" t="s">
        <v>950</v>
      </c>
      <c r="H3130" s="48" t="s">
        <v>873</v>
      </c>
      <c r="I3130" s="48" t="s">
        <v>96</v>
      </c>
      <c r="J3130" s="51"/>
      <c r="K3130" s="51"/>
      <c r="L3130" s="48" t="s">
        <v>80</v>
      </c>
      <c r="M3130" s="48" t="s">
        <v>81</v>
      </c>
      <c r="N3130" s="48" t="s">
        <v>952</v>
      </c>
      <c r="O3130" s="48" t="s">
        <v>953</v>
      </c>
      <c r="P3130" s="48" t="s">
        <v>954</v>
      </c>
      <c r="Q3130" s="48" t="s">
        <v>955</v>
      </c>
      <c r="R3130" s="48" t="s">
        <v>956</v>
      </c>
      <c r="S3130" s="48" t="s">
        <v>955</v>
      </c>
      <c r="T3130" s="48" t="s">
        <v>957</v>
      </c>
      <c r="U3130" s="48" t="s">
        <v>955</v>
      </c>
      <c r="V3130" s="52"/>
    </row>
    <row r="3131" spans="1:22" ht="15" thickBot="1">
      <c r="A3131" s="48" t="s">
        <v>4024</v>
      </c>
      <c r="B3131" s="48" t="s">
        <v>20</v>
      </c>
      <c r="C3131" s="48" t="s">
        <v>74</v>
      </c>
      <c r="D3131" s="49" t="s">
        <v>75</v>
      </c>
      <c r="E3131" s="53">
        <v>79097.33</v>
      </c>
      <c r="F3131" s="48" t="s">
        <v>76</v>
      </c>
      <c r="G3131" s="48" t="s">
        <v>1795</v>
      </c>
      <c r="H3131" s="48" t="s">
        <v>95</v>
      </c>
      <c r="I3131" s="48" t="s">
        <v>214</v>
      </c>
      <c r="J3131" s="51"/>
      <c r="K3131" s="48" t="s">
        <v>951</v>
      </c>
      <c r="L3131" s="48" t="s">
        <v>80</v>
      </c>
      <c r="M3131" s="48" t="s">
        <v>81</v>
      </c>
      <c r="N3131" s="48" t="s">
        <v>952</v>
      </c>
      <c r="O3131" s="48" t="s">
        <v>953</v>
      </c>
      <c r="P3131" s="48" t="s">
        <v>954</v>
      </c>
      <c r="Q3131" s="48" t="s">
        <v>955</v>
      </c>
      <c r="R3131" s="48" t="s">
        <v>1796</v>
      </c>
      <c r="S3131" s="48" t="s">
        <v>6</v>
      </c>
      <c r="T3131" s="48" t="s">
        <v>1797</v>
      </c>
      <c r="U3131" s="48" t="s">
        <v>6</v>
      </c>
      <c r="V3131" s="52"/>
    </row>
    <row r="3132" spans="1:22" ht="15" thickBot="1">
      <c r="A3132" s="48" t="s">
        <v>3617</v>
      </c>
      <c r="B3132" s="48" t="s">
        <v>20</v>
      </c>
      <c r="C3132" s="48" t="s">
        <v>74</v>
      </c>
      <c r="D3132" s="49" t="s">
        <v>75</v>
      </c>
      <c r="E3132" s="53">
        <v>117011.87</v>
      </c>
      <c r="F3132" s="48" t="s">
        <v>76</v>
      </c>
      <c r="G3132" s="48" t="s">
        <v>1795</v>
      </c>
      <c r="H3132" s="48" t="s">
        <v>113</v>
      </c>
      <c r="I3132" s="48" t="s">
        <v>214</v>
      </c>
      <c r="J3132" s="51"/>
      <c r="K3132" s="48" t="s">
        <v>951</v>
      </c>
      <c r="L3132" s="48" t="s">
        <v>80</v>
      </c>
      <c r="M3132" s="48" t="s">
        <v>81</v>
      </c>
      <c r="N3132" s="48" t="s">
        <v>952</v>
      </c>
      <c r="O3132" s="48" t="s">
        <v>953</v>
      </c>
      <c r="P3132" s="48" t="s">
        <v>954</v>
      </c>
      <c r="Q3132" s="48" t="s">
        <v>955</v>
      </c>
      <c r="R3132" s="48" t="s">
        <v>1796</v>
      </c>
      <c r="S3132" s="48" t="s">
        <v>6</v>
      </c>
      <c r="T3132" s="48" t="s">
        <v>1797</v>
      </c>
      <c r="U3132" s="48" t="s">
        <v>6</v>
      </c>
      <c r="V3132" s="52"/>
    </row>
    <row r="3133" spans="1:22" ht="15" thickBot="1">
      <c r="A3133" s="48" t="s">
        <v>4025</v>
      </c>
      <c r="B3133" s="48" t="s">
        <v>20</v>
      </c>
      <c r="C3133" s="48" t="s">
        <v>74</v>
      </c>
      <c r="D3133" s="49" t="s">
        <v>75</v>
      </c>
      <c r="E3133" s="53">
        <v>59323.01</v>
      </c>
      <c r="F3133" s="48" t="s">
        <v>76</v>
      </c>
      <c r="G3133" s="48" t="s">
        <v>960</v>
      </c>
      <c r="H3133" s="48" t="s">
        <v>95</v>
      </c>
      <c r="I3133" s="48" t="s">
        <v>777</v>
      </c>
      <c r="J3133" s="51"/>
      <c r="K3133" s="48" t="s">
        <v>951</v>
      </c>
      <c r="L3133" s="48" t="s">
        <v>80</v>
      </c>
      <c r="M3133" s="48" t="s">
        <v>81</v>
      </c>
      <c r="N3133" s="48" t="s">
        <v>952</v>
      </c>
      <c r="O3133" s="48" t="s">
        <v>953</v>
      </c>
      <c r="P3133" s="48" t="s">
        <v>954</v>
      </c>
      <c r="Q3133" s="48" t="s">
        <v>955</v>
      </c>
      <c r="R3133" s="48" t="s">
        <v>961</v>
      </c>
      <c r="S3133" s="48" t="s">
        <v>962</v>
      </c>
      <c r="T3133" s="48" t="s">
        <v>963</v>
      </c>
      <c r="U3133" s="48" t="s">
        <v>962</v>
      </c>
      <c r="V3133" s="52"/>
    </row>
    <row r="3134" spans="1:22" ht="15" thickBot="1">
      <c r="A3134" s="48" t="s">
        <v>4026</v>
      </c>
      <c r="B3134" s="48" t="s">
        <v>20</v>
      </c>
      <c r="C3134" s="48" t="s">
        <v>74</v>
      </c>
      <c r="D3134" s="49" t="s">
        <v>75</v>
      </c>
      <c r="E3134" s="53">
        <v>53281.97</v>
      </c>
      <c r="F3134" s="48" t="s">
        <v>76</v>
      </c>
      <c r="G3134" s="48" t="s">
        <v>4027</v>
      </c>
      <c r="H3134" s="48" t="s">
        <v>95</v>
      </c>
      <c r="I3134" s="48" t="s">
        <v>2408</v>
      </c>
      <c r="J3134" s="51"/>
      <c r="K3134" s="48" t="s">
        <v>951</v>
      </c>
      <c r="L3134" s="48" t="s">
        <v>80</v>
      </c>
      <c r="M3134" s="48" t="s">
        <v>81</v>
      </c>
      <c r="N3134" s="48" t="s">
        <v>952</v>
      </c>
      <c r="O3134" s="48" t="s">
        <v>953</v>
      </c>
      <c r="P3134" s="48" t="s">
        <v>954</v>
      </c>
      <c r="Q3134" s="48" t="s">
        <v>955</v>
      </c>
      <c r="R3134" s="48" t="s">
        <v>961</v>
      </c>
      <c r="S3134" s="48" t="s">
        <v>962</v>
      </c>
      <c r="T3134" s="48" t="s">
        <v>963</v>
      </c>
      <c r="U3134" s="48" t="s">
        <v>962</v>
      </c>
      <c r="V3134" s="52"/>
    </row>
    <row r="3135" spans="1:22" ht="15" thickBot="1">
      <c r="A3135" s="48" t="s">
        <v>4028</v>
      </c>
      <c r="B3135" s="48" t="s">
        <v>20</v>
      </c>
      <c r="C3135" s="48" t="s">
        <v>74</v>
      </c>
      <c r="D3135" s="49" t="s">
        <v>75</v>
      </c>
      <c r="E3135" s="50">
        <v>0</v>
      </c>
      <c r="F3135" s="48" t="s">
        <v>918</v>
      </c>
      <c r="G3135" s="48" t="s">
        <v>965</v>
      </c>
      <c r="H3135" s="48" t="s">
        <v>998</v>
      </c>
      <c r="I3135" s="48" t="s">
        <v>790</v>
      </c>
      <c r="J3135" s="51"/>
      <c r="K3135" s="48" t="s">
        <v>951</v>
      </c>
      <c r="L3135" s="48" t="s">
        <v>80</v>
      </c>
      <c r="M3135" s="48" t="s">
        <v>81</v>
      </c>
      <c r="N3135" s="48" t="s">
        <v>952</v>
      </c>
      <c r="O3135" s="48" t="s">
        <v>953</v>
      </c>
      <c r="P3135" s="48" t="s">
        <v>954</v>
      </c>
      <c r="Q3135" s="48" t="s">
        <v>955</v>
      </c>
      <c r="R3135" s="48" t="s">
        <v>966</v>
      </c>
      <c r="S3135" s="48" t="s">
        <v>967</v>
      </c>
      <c r="T3135" s="48" t="s">
        <v>968</v>
      </c>
      <c r="U3135" s="48" t="s">
        <v>967</v>
      </c>
      <c r="V3135" s="52"/>
    </row>
    <row r="3136" spans="1:22" ht="15" thickBot="1">
      <c r="A3136" s="48" t="s">
        <v>1135</v>
      </c>
      <c r="B3136" s="48" t="s">
        <v>20</v>
      </c>
      <c r="C3136" s="48" t="s">
        <v>74</v>
      </c>
      <c r="D3136" s="49" t="s">
        <v>75</v>
      </c>
      <c r="E3136" s="53">
        <v>3451.49</v>
      </c>
      <c r="F3136" s="48" t="s">
        <v>918</v>
      </c>
      <c r="G3136" s="48" t="s">
        <v>971</v>
      </c>
      <c r="H3136" s="48" t="s">
        <v>78</v>
      </c>
      <c r="I3136" s="48" t="s">
        <v>790</v>
      </c>
      <c r="J3136" s="51"/>
      <c r="K3136" s="48" t="s">
        <v>951</v>
      </c>
      <c r="L3136" s="48" t="s">
        <v>80</v>
      </c>
      <c r="M3136" s="48" t="s">
        <v>81</v>
      </c>
      <c r="N3136" s="48" t="s">
        <v>952</v>
      </c>
      <c r="O3136" s="48" t="s">
        <v>953</v>
      </c>
      <c r="P3136" s="48" t="s">
        <v>954</v>
      </c>
      <c r="Q3136" s="48" t="s">
        <v>955</v>
      </c>
      <c r="R3136" s="48" t="s">
        <v>966</v>
      </c>
      <c r="S3136" s="48" t="s">
        <v>967</v>
      </c>
      <c r="T3136" s="48" t="s">
        <v>968</v>
      </c>
      <c r="U3136" s="48" t="s">
        <v>967</v>
      </c>
      <c r="V3136" s="52"/>
    </row>
    <row r="3137" spans="1:22" ht="15" thickBot="1">
      <c r="A3137" s="48" t="s">
        <v>1111</v>
      </c>
      <c r="B3137" s="48" t="s">
        <v>20</v>
      </c>
      <c r="C3137" s="48" t="s">
        <v>74</v>
      </c>
      <c r="D3137" s="49" t="s">
        <v>75</v>
      </c>
      <c r="E3137" s="53">
        <v>3327.1</v>
      </c>
      <c r="F3137" s="48" t="s">
        <v>918</v>
      </c>
      <c r="G3137" s="48" t="s">
        <v>971</v>
      </c>
      <c r="H3137" s="48" t="s">
        <v>95</v>
      </c>
      <c r="I3137" s="48" t="s">
        <v>790</v>
      </c>
      <c r="J3137" s="51"/>
      <c r="K3137" s="48" t="s">
        <v>951</v>
      </c>
      <c r="L3137" s="48" t="s">
        <v>80</v>
      </c>
      <c r="M3137" s="48" t="s">
        <v>81</v>
      </c>
      <c r="N3137" s="48" t="s">
        <v>952</v>
      </c>
      <c r="O3137" s="48" t="s">
        <v>953</v>
      </c>
      <c r="P3137" s="48" t="s">
        <v>954</v>
      </c>
      <c r="Q3137" s="48" t="s">
        <v>955</v>
      </c>
      <c r="R3137" s="48" t="s">
        <v>966</v>
      </c>
      <c r="S3137" s="48" t="s">
        <v>967</v>
      </c>
      <c r="T3137" s="48" t="s">
        <v>968</v>
      </c>
      <c r="U3137" s="48" t="s">
        <v>967</v>
      </c>
      <c r="V3137" s="52"/>
    </row>
    <row r="3138" spans="1:22" ht="15" thickBot="1">
      <c r="A3138" s="48" t="s">
        <v>1119</v>
      </c>
      <c r="B3138" s="48" t="s">
        <v>20</v>
      </c>
      <c r="C3138" s="48" t="s">
        <v>74</v>
      </c>
      <c r="D3138" s="49" t="s">
        <v>75</v>
      </c>
      <c r="E3138" s="53">
        <v>7421.64</v>
      </c>
      <c r="F3138" s="48" t="s">
        <v>918</v>
      </c>
      <c r="G3138" s="48" t="s">
        <v>971</v>
      </c>
      <c r="H3138" s="48" t="s">
        <v>95</v>
      </c>
      <c r="I3138" s="48" t="s">
        <v>790</v>
      </c>
      <c r="J3138" s="51"/>
      <c r="K3138" s="48" t="s">
        <v>951</v>
      </c>
      <c r="L3138" s="48" t="s">
        <v>80</v>
      </c>
      <c r="M3138" s="48" t="s">
        <v>81</v>
      </c>
      <c r="N3138" s="48" t="s">
        <v>952</v>
      </c>
      <c r="O3138" s="48" t="s">
        <v>953</v>
      </c>
      <c r="P3138" s="48" t="s">
        <v>954</v>
      </c>
      <c r="Q3138" s="48" t="s">
        <v>955</v>
      </c>
      <c r="R3138" s="48" t="s">
        <v>966</v>
      </c>
      <c r="S3138" s="48" t="s">
        <v>967</v>
      </c>
      <c r="T3138" s="48" t="s">
        <v>968</v>
      </c>
      <c r="U3138" s="48" t="s">
        <v>967</v>
      </c>
      <c r="V3138" s="52"/>
    </row>
    <row r="3139" spans="1:22" ht="15" thickBot="1">
      <c r="A3139" s="48" t="s">
        <v>1839</v>
      </c>
      <c r="B3139" s="48" t="s">
        <v>20</v>
      </c>
      <c r="C3139" s="48" t="s">
        <v>74</v>
      </c>
      <c r="D3139" s="49" t="s">
        <v>75</v>
      </c>
      <c r="E3139" s="53">
        <v>5881.32</v>
      </c>
      <c r="F3139" s="48" t="s">
        <v>918</v>
      </c>
      <c r="G3139" s="48" t="s">
        <v>971</v>
      </c>
      <c r="H3139" s="48" t="s">
        <v>95</v>
      </c>
      <c r="I3139" s="48" t="s">
        <v>790</v>
      </c>
      <c r="J3139" s="51"/>
      <c r="K3139" s="48" t="s">
        <v>951</v>
      </c>
      <c r="L3139" s="48" t="s">
        <v>80</v>
      </c>
      <c r="M3139" s="48" t="s">
        <v>81</v>
      </c>
      <c r="N3139" s="48" t="s">
        <v>952</v>
      </c>
      <c r="O3139" s="48" t="s">
        <v>953</v>
      </c>
      <c r="P3139" s="48" t="s">
        <v>954</v>
      </c>
      <c r="Q3139" s="48" t="s">
        <v>955</v>
      </c>
      <c r="R3139" s="48" t="s">
        <v>966</v>
      </c>
      <c r="S3139" s="48" t="s">
        <v>967</v>
      </c>
      <c r="T3139" s="48" t="s">
        <v>968</v>
      </c>
      <c r="U3139" s="48" t="s">
        <v>967</v>
      </c>
      <c r="V3139" s="52"/>
    </row>
    <row r="3140" spans="1:22" ht="15" thickBot="1">
      <c r="A3140" s="48" t="s">
        <v>4029</v>
      </c>
      <c r="B3140" s="48" t="s">
        <v>20</v>
      </c>
      <c r="C3140" s="48" t="s">
        <v>74</v>
      </c>
      <c r="D3140" s="49" t="s">
        <v>75</v>
      </c>
      <c r="E3140" s="50">
        <v>0</v>
      </c>
      <c r="F3140" s="48" t="s">
        <v>76</v>
      </c>
      <c r="G3140" s="48" t="s">
        <v>987</v>
      </c>
      <c r="H3140" s="48" t="s">
        <v>384</v>
      </c>
      <c r="I3140" s="48" t="s">
        <v>698</v>
      </c>
      <c r="J3140" s="51"/>
      <c r="K3140" s="48" t="s">
        <v>951</v>
      </c>
      <c r="L3140" s="48" t="s">
        <v>80</v>
      </c>
      <c r="M3140" s="48" t="s">
        <v>81</v>
      </c>
      <c r="N3140" s="48" t="s">
        <v>952</v>
      </c>
      <c r="O3140" s="48" t="s">
        <v>953</v>
      </c>
      <c r="P3140" s="48" t="s">
        <v>980</v>
      </c>
      <c r="Q3140" s="48" t="s">
        <v>981</v>
      </c>
      <c r="R3140" s="48" t="s">
        <v>982</v>
      </c>
      <c r="S3140" s="48" t="s">
        <v>981</v>
      </c>
      <c r="T3140" s="48" t="s">
        <v>983</v>
      </c>
      <c r="U3140" s="48" t="s">
        <v>984</v>
      </c>
      <c r="V3140" s="52"/>
    </row>
    <row r="3141" spans="1:22" ht="15" thickBot="1">
      <c r="A3141" s="48" t="s">
        <v>3620</v>
      </c>
      <c r="B3141" s="48" t="s">
        <v>20</v>
      </c>
      <c r="C3141" s="48" t="s">
        <v>74</v>
      </c>
      <c r="D3141" s="49" t="s">
        <v>75</v>
      </c>
      <c r="E3141" s="53">
        <v>202636.92</v>
      </c>
      <c r="F3141" s="48" t="s">
        <v>76</v>
      </c>
      <c r="G3141" s="48" t="s">
        <v>987</v>
      </c>
      <c r="H3141" s="48" t="s">
        <v>78</v>
      </c>
      <c r="I3141" s="48" t="s">
        <v>130</v>
      </c>
      <c r="J3141" s="51"/>
      <c r="K3141" s="48" t="s">
        <v>951</v>
      </c>
      <c r="L3141" s="48" t="s">
        <v>80</v>
      </c>
      <c r="M3141" s="48" t="s">
        <v>81</v>
      </c>
      <c r="N3141" s="48" t="s">
        <v>952</v>
      </c>
      <c r="O3141" s="48" t="s">
        <v>953</v>
      </c>
      <c r="P3141" s="48" t="s">
        <v>980</v>
      </c>
      <c r="Q3141" s="48" t="s">
        <v>981</v>
      </c>
      <c r="R3141" s="48" t="s">
        <v>982</v>
      </c>
      <c r="S3141" s="48" t="s">
        <v>981</v>
      </c>
      <c r="T3141" s="48" t="s">
        <v>983</v>
      </c>
      <c r="U3141" s="48" t="s">
        <v>984</v>
      </c>
      <c r="V3141" s="52"/>
    </row>
    <row r="3142" spans="1:22" ht="15" thickBot="1">
      <c r="A3142" s="48" t="s">
        <v>2344</v>
      </c>
      <c r="B3142" s="48" t="s">
        <v>20</v>
      </c>
      <c r="C3142" s="48" t="s">
        <v>74</v>
      </c>
      <c r="D3142" s="49" t="s">
        <v>75</v>
      </c>
      <c r="E3142" s="53">
        <v>28850.65</v>
      </c>
      <c r="F3142" s="48" t="s">
        <v>76</v>
      </c>
      <c r="G3142" s="48" t="s">
        <v>989</v>
      </c>
      <c r="H3142" s="48" t="s">
        <v>262</v>
      </c>
      <c r="I3142" s="48" t="s">
        <v>130</v>
      </c>
      <c r="J3142" s="51"/>
      <c r="K3142" s="48" t="s">
        <v>951</v>
      </c>
      <c r="L3142" s="48" t="s">
        <v>80</v>
      </c>
      <c r="M3142" s="48" t="s">
        <v>81</v>
      </c>
      <c r="N3142" s="48" t="s">
        <v>952</v>
      </c>
      <c r="O3142" s="48" t="s">
        <v>953</v>
      </c>
      <c r="P3142" s="48" t="s">
        <v>980</v>
      </c>
      <c r="Q3142" s="48" t="s">
        <v>981</v>
      </c>
      <c r="R3142" s="48" t="s">
        <v>991</v>
      </c>
      <c r="S3142" s="48" t="s">
        <v>992</v>
      </c>
      <c r="T3142" s="48" t="s">
        <v>993</v>
      </c>
      <c r="U3142" s="48" t="s">
        <v>992</v>
      </c>
      <c r="V3142" s="52"/>
    </row>
    <row r="3143" spans="1:22" ht="15" thickBot="1">
      <c r="A3143" s="48" t="s">
        <v>2826</v>
      </c>
      <c r="B3143" s="48" t="s">
        <v>20</v>
      </c>
      <c r="C3143" s="48" t="s">
        <v>74</v>
      </c>
      <c r="D3143" s="49" t="s">
        <v>75</v>
      </c>
      <c r="E3143" s="53">
        <v>34145.08</v>
      </c>
      <c r="F3143" s="48" t="s">
        <v>76</v>
      </c>
      <c r="G3143" s="48" t="s">
        <v>989</v>
      </c>
      <c r="H3143" s="48" t="s">
        <v>262</v>
      </c>
      <c r="I3143" s="48" t="s">
        <v>130</v>
      </c>
      <c r="J3143" s="51"/>
      <c r="K3143" s="48" t="s">
        <v>951</v>
      </c>
      <c r="L3143" s="48" t="s">
        <v>80</v>
      </c>
      <c r="M3143" s="48" t="s">
        <v>81</v>
      </c>
      <c r="N3143" s="48" t="s">
        <v>952</v>
      </c>
      <c r="O3143" s="48" t="s">
        <v>953</v>
      </c>
      <c r="P3143" s="48" t="s">
        <v>980</v>
      </c>
      <c r="Q3143" s="48" t="s">
        <v>981</v>
      </c>
      <c r="R3143" s="48" t="s">
        <v>991</v>
      </c>
      <c r="S3143" s="48" t="s">
        <v>992</v>
      </c>
      <c r="T3143" s="48" t="s">
        <v>993</v>
      </c>
      <c r="U3143" s="48" t="s">
        <v>992</v>
      </c>
      <c r="V3143" s="52"/>
    </row>
    <row r="3144" spans="1:22" ht="15" thickBot="1">
      <c r="A3144" s="48" t="s">
        <v>4030</v>
      </c>
      <c r="B3144" s="48" t="s">
        <v>20</v>
      </c>
      <c r="C3144" s="48" t="s">
        <v>74</v>
      </c>
      <c r="D3144" s="49" t="s">
        <v>75</v>
      </c>
      <c r="E3144" s="50">
        <v>0</v>
      </c>
      <c r="F3144" s="48" t="s">
        <v>76</v>
      </c>
      <c r="G3144" s="48" t="s">
        <v>989</v>
      </c>
      <c r="H3144" s="48" t="s">
        <v>301</v>
      </c>
      <c r="I3144" s="48" t="s">
        <v>1683</v>
      </c>
      <c r="J3144" s="51"/>
      <c r="K3144" s="48" t="s">
        <v>1800</v>
      </c>
      <c r="L3144" s="48" t="s">
        <v>80</v>
      </c>
      <c r="M3144" s="48" t="s">
        <v>81</v>
      </c>
      <c r="N3144" s="48" t="s">
        <v>952</v>
      </c>
      <c r="O3144" s="48" t="s">
        <v>953</v>
      </c>
      <c r="P3144" s="48" t="s">
        <v>980</v>
      </c>
      <c r="Q3144" s="48" t="s">
        <v>981</v>
      </c>
      <c r="R3144" s="48" t="s">
        <v>991</v>
      </c>
      <c r="S3144" s="48" t="s">
        <v>992</v>
      </c>
      <c r="T3144" s="48" t="s">
        <v>993</v>
      </c>
      <c r="U3144" s="48" t="s">
        <v>992</v>
      </c>
      <c r="V3144" s="52"/>
    </row>
    <row r="3145" spans="1:22" ht="15" thickBot="1">
      <c r="A3145" s="48" t="s">
        <v>4031</v>
      </c>
      <c r="B3145" s="48" t="s">
        <v>20</v>
      </c>
      <c r="C3145" s="48" t="s">
        <v>74</v>
      </c>
      <c r="D3145" s="49" t="s">
        <v>75</v>
      </c>
      <c r="E3145" s="53">
        <v>116884.82</v>
      </c>
      <c r="F3145" s="48" t="s">
        <v>76</v>
      </c>
      <c r="G3145" s="48" t="s">
        <v>989</v>
      </c>
      <c r="H3145" s="48" t="s">
        <v>258</v>
      </c>
      <c r="I3145" s="48" t="s">
        <v>2827</v>
      </c>
      <c r="J3145" s="51"/>
      <c r="K3145" s="48" t="s">
        <v>1800</v>
      </c>
      <c r="L3145" s="48" t="s">
        <v>80</v>
      </c>
      <c r="M3145" s="48" t="s">
        <v>81</v>
      </c>
      <c r="N3145" s="48" t="s">
        <v>952</v>
      </c>
      <c r="O3145" s="48" t="s">
        <v>953</v>
      </c>
      <c r="P3145" s="48" t="s">
        <v>980</v>
      </c>
      <c r="Q3145" s="48" t="s">
        <v>981</v>
      </c>
      <c r="R3145" s="48" t="s">
        <v>991</v>
      </c>
      <c r="S3145" s="48" t="s">
        <v>992</v>
      </c>
      <c r="T3145" s="48" t="s">
        <v>993</v>
      </c>
      <c r="U3145" s="48" t="s">
        <v>992</v>
      </c>
      <c r="V3145" s="52"/>
    </row>
    <row r="3146" spans="1:22" ht="15" thickBot="1">
      <c r="A3146" s="48" t="s">
        <v>3227</v>
      </c>
      <c r="B3146" s="48" t="s">
        <v>20</v>
      </c>
      <c r="C3146" s="48" t="s">
        <v>74</v>
      </c>
      <c r="D3146" s="49" t="s">
        <v>75</v>
      </c>
      <c r="E3146" s="53">
        <v>47706.34</v>
      </c>
      <c r="F3146" s="48" t="s">
        <v>76</v>
      </c>
      <c r="G3146" s="48" t="s">
        <v>1806</v>
      </c>
      <c r="H3146" s="48" t="s">
        <v>258</v>
      </c>
      <c r="I3146" s="48" t="s">
        <v>433</v>
      </c>
      <c r="J3146" s="51"/>
      <c r="K3146" s="48" t="s">
        <v>1064</v>
      </c>
      <c r="L3146" s="48" t="s">
        <v>80</v>
      </c>
      <c r="M3146" s="48" t="s">
        <v>81</v>
      </c>
      <c r="N3146" s="48" t="s">
        <v>952</v>
      </c>
      <c r="O3146" s="48" t="s">
        <v>953</v>
      </c>
      <c r="P3146" s="48" t="s">
        <v>980</v>
      </c>
      <c r="Q3146" s="48" t="s">
        <v>981</v>
      </c>
      <c r="R3146" s="48" t="s">
        <v>991</v>
      </c>
      <c r="S3146" s="48" t="s">
        <v>992</v>
      </c>
      <c r="T3146" s="48" t="s">
        <v>993</v>
      </c>
      <c r="U3146" s="48" t="s">
        <v>992</v>
      </c>
      <c r="V3146" s="52"/>
    </row>
    <row r="3147" spans="1:22" ht="15" thickBot="1">
      <c r="A3147" s="48" t="s">
        <v>4032</v>
      </c>
      <c r="B3147" s="48" t="s">
        <v>20</v>
      </c>
      <c r="C3147" s="48" t="s">
        <v>74</v>
      </c>
      <c r="D3147" s="49" t="s">
        <v>75</v>
      </c>
      <c r="E3147" s="53">
        <v>9145.27</v>
      </c>
      <c r="F3147" s="48" t="s">
        <v>76</v>
      </c>
      <c r="G3147" s="48" t="s">
        <v>1806</v>
      </c>
      <c r="H3147" s="48" t="s">
        <v>447</v>
      </c>
      <c r="I3147" s="48" t="s">
        <v>130</v>
      </c>
      <c r="J3147" s="51"/>
      <c r="K3147" s="48" t="s">
        <v>951</v>
      </c>
      <c r="L3147" s="48" t="s">
        <v>80</v>
      </c>
      <c r="M3147" s="48" t="s">
        <v>81</v>
      </c>
      <c r="N3147" s="48" t="s">
        <v>952</v>
      </c>
      <c r="O3147" s="48" t="s">
        <v>953</v>
      </c>
      <c r="P3147" s="48" t="s">
        <v>980</v>
      </c>
      <c r="Q3147" s="48" t="s">
        <v>981</v>
      </c>
      <c r="R3147" s="48" t="s">
        <v>991</v>
      </c>
      <c r="S3147" s="48" t="s">
        <v>992</v>
      </c>
      <c r="T3147" s="48" t="s">
        <v>993</v>
      </c>
      <c r="U3147" s="48" t="s">
        <v>992</v>
      </c>
      <c r="V3147" s="52"/>
    </row>
    <row r="3148" spans="1:22" ht="15" thickBot="1">
      <c r="A3148" s="48" t="s">
        <v>4032</v>
      </c>
      <c r="B3148" s="48" t="s">
        <v>20</v>
      </c>
      <c r="C3148" s="48" t="s">
        <v>74</v>
      </c>
      <c r="D3148" s="49" t="s">
        <v>75</v>
      </c>
      <c r="E3148" s="50">
        <v>150737</v>
      </c>
      <c r="F3148" s="48" t="s">
        <v>76</v>
      </c>
      <c r="G3148" s="48" t="s">
        <v>1806</v>
      </c>
      <c r="H3148" s="48" t="s">
        <v>258</v>
      </c>
      <c r="I3148" s="48" t="s">
        <v>4033</v>
      </c>
      <c r="J3148" s="51"/>
      <c r="K3148" s="48" t="s">
        <v>951</v>
      </c>
      <c r="L3148" s="48" t="s">
        <v>80</v>
      </c>
      <c r="M3148" s="48" t="s">
        <v>81</v>
      </c>
      <c r="N3148" s="48" t="s">
        <v>952</v>
      </c>
      <c r="O3148" s="48" t="s">
        <v>953</v>
      </c>
      <c r="P3148" s="48" t="s">
        <v>980</v>
      </c>
      <c r="Q3148" s="48" t="s">
        <v>981</v>
      </c>
      <c r="R3148" s="48" t="s">
        <v>991</v>
      </c>
      <c r="S3148" s="48" t="s">
        <v>992</v>
      </c>
      <c r="T3148" s="48" t="s">
        <v>993</v>
      </c>
      <c r="U3148" s="48" t="s">
        <v>992</v>
      </c>
      <c r="V3148" s="52"/>
    </row>
    <row r="3149" spans="1:22" ht="15" thickBot="1">
      <c r="A3149" s="48" t="s">
        <v>4034</v>
      </c>
      <c r="B3149" s="48" t="s">
        <v>20</v>
      </c>
      <c r="C3149" s="48" t="s">
        <v>74</v>
      </c>
      <c r="D3149" s="49" t="s">
        <v>75</v>
      </c>
      <c r="E3149" s="53">
        <v>33301.199999999997</v>
      </c>
      <c r="F3149" s="48" t="s">
        <v>76</v>
      </c>
      <c r="G3149" s="48" t="s">
        <v>2347</v>
      </c>
      <c r="H3149" s="48" t="s">
        <v>506</v>
      </c>
      <c r="I3149" s="48" t="s">
        <v>2150</v>
      </c>
      <c r="J3149" s="51"/>
      <c r="K3149" s="48" t="s">
        <v>951</v>
      </c>
      <c r="L3149" s="48" t="s">
        <v>80</v>
      </c>
      <c r="M3149" s="48" t="s">
        <v>81</v>
      </c>
      <c r="N3149" s="48" t="s">
        <v>952</v>
      </c>
      <c r="O3149" s="48" t="s">
        <v>953</v>
      </c>
      <c r="P3149" s="48" t="s">
        <v>980</v>
      </c>
      <c r="Q3149" s="48" t="s">
        <v>981</v>
      </c>
      <c r="R3149" s="48" t="s">
        <v>991</v>
      </c>
      <c r="S3149" s="48" t="s">
        <v>992</v>
      </c>
      <c r="T3149" s="48" t="s">
        <v>993</v>
      </c>
      <c r="U3149" s="48" t="s">
        <v>992</v>
      </c>
      <c r="V3149" s="52"/>
    </row>
    <row r="3150" spans="1:22" ht="15" thickBot="1">
      <c r="A3150" s="48" t="s">
        <v>4035</v>
      </c>
      <c r="B3150" s="48" t="s">
        <v>20</v>
      </c>
      <c r="C3150" s="48" t="s">
        <v>74</v>
      </c>
      <c r="D3150" s="49" t="s">
        <v>75</v>
      </c>
      <c r="E3150" s="50">
        <v>0</v>
      </c>
      <c r="F3150" s="48" t="s">
        <v>1244</v>
      </c>
      <c r="G3150" s="48" t="s">
        <v>1808</v>
      </c>
      <c r="H3150" s="48" t="s">
        <v>150</v>
      </c>
      <c r="I3150" s="48" t="s">
        <v>1683</v>
      </c>
      <c r="J3150" s="51"/>
      <c r="K3150" s="48" t="s">
        <v>951</v>
      </c>
      <c r="L3150" s="48" t="s">
        <v>80</v>
      </c>
      <c r="M3150" s="48" t="s">
        <v>81</v>
      </c>
      <c r="N3150" s="48" t="s">
        <v>952</v>
      </c>
      <c r="O3150" s="48" t="s">
        <v>953</v>
      </c>
      <c r="P3150" s="48" t="s">
        <v>980</v>
      </c>
      <c r="Q3150" s="48" t="s">
        <v>981</v>
      </c>
      <c r="R3150" s="48" t="s">
        <v>991</v>
      </c>
      <c r="S3150" s="48" t="s">
        <v>992</v>
      </c>
      <c r="T3150" s="48" t="s">
        <v>993</v>
      </c>
      <c r="U3150" s="48" t="s">
        <v>992</v>
      </c>
      <c r="V3150" s="52"/>
    </row>
    <row r="3151" spans="1:22" ht="15" thickBot="1">
      <c r="A3151" s="48" t="s">
        <v>3232</v>
      </c>
      <c r="B3151" s="48" t="s">
        <v>20</v>
      </c>
      <c r="C3151" s="48" t="s">
        <v>74</v>
      </c>
      <c r="D3151" s="49" t="s">
        <v>75</v>
      </c>
      <c r="E3151" s="53">
        <v>22054.99</v>
      </c>
      <c r="F3151" s="48" t="s">
        <v>4036</v>
      </c>
      <c r="G3151" s="48" t="s">
        <v>4037</v>
      </c>
      <c r="H3151" s="48" t="s">
        <v>95</v>
      </c>
      <c r="I3151" s="48" t="s">
        <v>130</v>
      </c>
      <c r="J3151" s="51"/>
      <c r="K3151" s="48" t="s">
        <v>951</v>
      </c>
      <c r="L3151" s="48" t="s">
        <v>80</v>
      </c>
      <c r="M3151" s="48" t="s">
        <v>81</v>
      </c>
      <c r="N3151" s="48" t="s">
        <v>952</v>
      </c>
      <c r="O3151" s="48" t="s">
        <v>953</v>
      </c>
      <c r="P3151" s="48" t="s">
        <v>980</v>
      </c>
      <c r="Q3151" s="48" t="s">
        <v>981</v>
      </c>
      <c r="R3151" s="48" t="s">
        <v>991</v>
      </c>
      <c r="S3151" s="48" t="s">
        <v>992</v>
      </c>
      <c r="T3151" s="48" t="s">
        <v>993</v>
      </c>
      <c r="U3151" s="48" t="s">
        <v>992</v>
      </c>
      <c r="V3151" s="52"/>
    </row>
    <row r="3152" spans="1:22" ht="15" thickBot="1">
      <c r="A3152" s="48" t="s">
        <v>4038</v>
      </c>
      <c r="B3152" s="48" t="s">
        <v>20</v>
      </c>
      <c r="C3152" s="48" t="s">
        <v>74</v>
      </c>
      <c r="D3152" s="49" t="s">
        <v>75</v>
      </c>
      <c r="E3152" s="53">
        <v>154352.71</v>
      </c>
      <c r="F3152" s="48" t="s">
        <v>76</v>
      </c>
      <c r="G3152" s="48" t="s">
        <v>1812</v>
      </c>
      <c r="H3152" s="48" t="s">
        <v>258</v>
      </c>
      <c r="I3152" s="48" t="s">
        <v>2216</v>
      </c>
      <c r="J3152" s="51"/>
      <c r="K3152" s="48" t="s">
        <v>951</v>
      </c>
      <c r="L3152" s="48" t="s">
        <v>80</v>
      </c>
      <c r="M3152" s="48" t="s">
        <v>81</v>
      </c>
      <c r="N3152" s="48" t="s">
        <v>952</v>
      </c>
      <c r="O3152" s="48" t="s">
        <v>953</v>
      </c>
      <c r="P3152" s="48" t="s">
        <v>980</v>
      </c>
      <c r="Q3152" s="48" t="s">
        <v>981</v>
      </c>
      <c r="R3152" s="48" t="s">
        <v>991</v>
      </c>
      <c r="S3152" s="48" t="s">
        <v>992</v>
      </c>
      <c r="T3152" s="48" t="s">
        <v>993</v>
      </c>
      <c r="U3152" s="48" t="s">
        <v>992</v>
      </c>
      <c r="V3152" s="52"/>
    </row>
    <row r="3153" spans="1:22" ht="15" thickBot="1">
      <c r="A3153" s="48" t="s">
        <v>4039</v>
      </c>
      <c r="B3153" s="48" t="s">
        <v>20</v>
      </c>
      <c r="C3153" s="48" t="s">
        <v>74</v>
      </c>
      <c r="D3153" s="49" t="s">
        <v>75</v>
      </c>
      <c r="E3153" s="53">
        <v>146987.76</v>
      </c>
      <c r="F3153" s="48" t="s">
        <v>76</v>
      </c>
      <c r="G3153" s="48" t="s">
        <v>1006</v>
      </c>
      <c r="H3153" s="48" t="s">
        <v>258</v>
      </c>
      <c r="I3153" s="48" t="s">
        <v>530</v>
      </c>
      <c r="J3153" s="51"/>
      <c r="K3153" s="48" t="s">
        <v>951</v>
      </c>
      <c r="L3153" s="48" t="s">
        <v>80</v>
      </c>
      <c r="M3153" s="48" t="s">
        <v>81</v>
      </c>
      <c r="N3153" s="48" t="s">
        <v>952</v>
      </c>
      <c r="O3153" s="48" t="s">
        <v>953</v>
      </c>
      <c r="P3153" s="48" t="s">
        <v>980</v>
      </c>
      <c r="Q3153" s="48" t="s">
        <v>981</v>
      </c>
      <c r="R3153" s="48" t="s">
        <v>991</v>
      </c>
      <c r="S3153" s="48" t="s">
        <v>992</v>
      </c>
      <c r="T3153" s="48" t="s">
        <v>993</v>
      </c>
      <c r="U3153" s="48" t="s">
        <v>992</v>
      </c>
      <c r="V3153" s="52"/>
    </row>
    <row r="3154" spans="1:22" ht="15" thickBot="1">
      <c r="A3154" s="48" t="s">
        <v>1011</v>
      </c>
      <c r="B3154" s="48" t="s">
        <v>20</v>
      </c>
      <c r="C3154" s="48" t="s">
        <v>74</v>
      </c>
      <c r="D3154" s="49" t="s">
        <v>75</v>
      </c>
      <c r="E3154" s="53">
        <v>127624.98</v>
      </c>
      <c r="F3154" s="48" t="s">
        <v>76</v>
      </c>
      <c r="G3154" s="48" t="s">
        <v>1817</v>
      </c>
      <c r="H3154" s="48" t="s">
        <v>78</v>
      </c>
      <c r="I3154" s="48" t="s">
        <v>130</v>
      </c>
      <c r="J3154" s="51"/>
      <c r="K3154" s="48" t="s">
        <v>951</v>
      </c>
      <c r="L3154" s="48" t="s">
        <v>80</v>
      </c>
      <c r="M3154" s="48" t="s">
        <v>81</v>
      </c>
      <c r="N3154" s="48" t="s">
        <v>952</v>
      </c>
      <c r="O3154" s="48" t="s">
        <v>953</v>
      </c>
      <c r="P3154" s="48" t="s">
        <v>980</v>
      </c>
      <c r="Q3154" s="48" t="s">
        <v>981</v>
      </c>
      <c r="R3154" s="48" t="s">
        <v>991</v>
      </c>
      <c r="S3154" s="48" t="s">
        <v>992</v>
      </c>
      <c r="T3154" s="48" t="s">
        <v>993</v>
      </c>
      <c r="U3154" s="48" t="s">
        <v>992</v>
      </c>
      <c r="V3154" s="52"/>
    </row>
    <row r="3155" spans="1:22" ht="15" thickBot="1">
      <c r="A3155" s="48" t="s">
        <v>4040</v>
      </c>
      <c r="B3155" s="48" t="s">
        <v>20</v>
      </c>
      <c r="C3155" s="48" t="s">
        <v>74</v>
      </c>
      <c r="D3155" s="49" t="s">
        <v>75</v>
      </c>
      <c r="E3155" s="50">
        <v>0</v>
      </c>
      <c r="F3155" s="48" t="s">
        <v>596</v>
      </c>
      <c r="G3155" s="48" t="s">
        <v>1010</v>
      </c>
      <c r="H3155" s="48" t="s">
        <v>125</v>
      </c>
      <c r="I3155" s="48" t="s">
        <v>130</v>
      </c>
      <c r="J3155" s="48" t="s">
        <v>599</v>
      </c>
      <c r="K3155" s="48" t="s">
        <v>951</v>
      </c>
      <c r="L3155" s="48" t="s">
        <v>80</v>
      </c>
      <c r="M3155" s="48" t="s">
        <v>81</v>
      </c>
      <c r="N3155" s="48" t="s">
        <v>952</v>
      </c>
      <c r="O3155" s="48" t="s">
        <v>953</v>
      </c>
      <c r="P3155" s="48" t="s">
        <v>980</v>
      </c>
      <c r="Q3155" s="48" t="s">
        <v>981</v>
      </c>
      <c r="R3155" s="48" t="s">
        <v>991</v>
      </c>
      <c r="S3155" s="48" t="s">
        <v>992</v>
      </c>
      <c r="T3155" s="48" t="s">
        <v>993</v>
      </c>
      <c r="U3155" s="48" t="s">
        <v>992</v>
      </c>
      <c r="V3155" s="52"/>
    </row>
    <row r="3156" spans="1:22" ht="15" thickBot="1">
      <c r="A3156" s="48" t="s">
        <v>2844</v>
      </c>
      <c r="B3156" s="48" t="s">
        <v>20</v>
      </c>
      <c r="C3156" s="48" t="s">
        <v>74</v>
      </c>
      <c r="D3156" s="49" t="s">
        <v>75</v>
      </c>
      <c r="E3156" s="53">
        <v>8037.82</v>
      </c>
      <c r="F3156" s="48" t="s">
        <v>606</v>
      </c>
      <c r="G3156" s="48" t="s">
        <v>1014</v>
      </c>
      <c r="H3156" s="48" t="s">
        <v>95</v>
      </c>
      <c r="I3156" s="48" t="s">
        <v>130</v>
      </c>
      <c r="J3156" s="48" t="s">
        <v>1015</v>
      </c>
      <c r="K3156" s="48" t="s">
        <v>990</v>
      </c>
      <c r="L3156" s="48" t="s">
        <v>80</v>
      </c>
      <c r="M3156" s="48" t="s">
        <v>81</v>
      </c>
      <c r="N3156" s="48" t="s">
        <v>952</v>
      </c>
      <c r="O3156" s="48" t="s">
        <v>953</v>
      </c>
      <c r="P3156" s="48" t="s">
        <v>980</v>
      </c>
      <c r="Q3156" s="48" t="s">
        <v>981</v>
      </c>
      <c r="R3156" s="48" t="s">
        <v>991</v>
      </c>
      <c r="S3156" s="48" t="s">
        <v>992</v>
      </c>
      <c r="T3156" s="48" t="s">
        <v>993</v>
      </c>
      <c r="U3156" s="48" t="s">
        <v>992</v>
      </c>
      <c r="V3156" s="52"/>
    </row>
    <row r="3157" spans="1:22" ht="15" thickBot="1">
      <c r="A3157" s="48" t="s">
        <v>4041</v>
      </c>
      <c r="B3157" s="48" t="s">
        <v>20</v>
      </c>
      <c r="C3157" s="48" t="s">
        <v>74</v>
      </c>
      <c r="D3157" s="49" t="s">
        <v>75</v>
      </c>
      <c r="E3157" s="53">
        <v>52788.57</v>
      </c>
      <c r="F3157" s="48" t="s">
        <v>76</v>
      </c>
      <c r="G3157" s="48" t="s">
        <v>3234</v>
      </c>
      <c r="H3157" s="48" t="s">
        <v>95</v>
      </c>
      <c r="I3157" s="48" t="s">
        <v>130</v>
      </c>
      <c r="J3157" s="51"/>
      <c r="K3157" s="48" t="s">
        <v>1044</v>
      </c>
      <c r="L3157" s="48" t="s">
        <v>80</v>
      </c>
      <c r="M3157" s="48" t="s">
        <v>81</v>
      </c>
      <c r="N3157" s="48" t="s">
        <v>952</v>
      </c>
      <c r="O3157" s="48" t="s">
        <v>953</v>
      </c>
      <c r="P3157" s="48" t="s">
        <v>980</v>
      </c>
      <c r="Q3157" s="48" t="s">
        <v>981</v>
      </c>
      <c r="R3157" s="48" t="s">
        <v>1821</v>
      </c>
      <c r="S3157" s="48" t="s">
        <v>1822</v>
      </c>
      <c r="T3157" s="48" t="s">
        <v>1823</v>
      </c>
      <c r="U3157" s="48" t="s">
        <v>1824</v>
      </c>
      <c r="V3157" s="52"/>
    </row>
    <row r="3158" spans="1:22" ht="15" thickBot="1">
      <c r="A3158" s="48" t="s">
        <v>4042</v>
      </c>
      <c r="B3158" s="48" t="s">
        <v>20</v>
      </c>
      <c r="C3158" s="48" t="s">
        <v>74</v>
      </c>
      <c r="D3158" s="49" t="s">
        <v>75</v>
      </c>
      <c r="E3158" s="53">
        <v>154352.71</v>
      </c>
      <c r="F3158" s="48" t="s">
        <v>76</v>
      </c>
      <c r="G3158" s="48" t="s">
        <v>1828</v>
      </c>
      <c r="H3158" s="48" t="s">
        <v>258</v>
      </c>
      <c r="I3158" s="48" t="s">
        <v>625</v>
      </c>
      <c r="J3158" s="51"/>
      <c r="K3158" s="48" t="s">
        <v>951</v>
      </c>
      <c r="L3158" s="48" t="s">
        <v>80</v>
      </c>
      <c r="M3158" s="48" t="s">
        <v>81</v>
      </c>
      <c r="N3158" s="48" t="s">
        <v>952</v>
      </c>
      <c r="O3158" s="48" t="s">
        <v>953</v>
      </c>
      <c r="P3158" s="48" t="s">
        <v>980</v>
      </c>
      <c r="Q3158" s="48" t="s">
        <v>981</v>
      </c>
      <c r="R3158" s="48" t="s">
        <v>1037</v>
      </c>
      <c r="S3158" s="48" t="s">
        <v>1038</v>
      </c>
      <c r="T3158" s="48" t="s">
        <v>1830</v>
      </c>
      <c r="U3158" s="48" t="s">
        <v>1831</v>
      </c>
      <c r="V3158" s="52"/>
    </row>
    <row r="3159" spans="1:22" ht="15" thickBot="1">
      <c r="A3159" s="48" t="s">
        <v>4043</v>
      </c>
      <c r="B3159" s="48" t="s">
        <v>20</v>
      </c>
      <c r="C3159" s="48" t="s">
        <v>74</v>
      </c>
      <c r="D3159" s="49" t="s">
        <v>75</v>
      </c>
      <c r="E3159" s="53">
        <v>101936.76</v>
      </c>
      <c r="F3159" s="48" t="s">
        <v>76</v>
      </c>
      <c r="G3159" s="48" t="s">
        <v>1048</v>
      </c>
      <c r="H3159" s="48" t="s">
        <v>258</v>
      </c>
      <c r="I3159" s="48" t="s">
        <v>267</v>
      </c>
      <c r="J3159" s="51"/>
      <c r="K3159" s="48" t="s">
        <v>951</v>
      </c>
      <c r="L3159" s="48" t="s">
        <v>80</v>
      </c>
      <c r="M3159" s="48" t="s">
        <v>81</v>
      </c>
      <c r="N3159" s="48" t="s">
        <v>952</v>
      </c>
      <c r="O3159" s="48" t="s">
        <v>953</v>
      </c>
      <c r="P3159" s="48" t="s">
        <v>980</v>
      </c>
      <c r="Q3159" s="48" t="s">
        <v>981</v>
      </c>
      <c r="R3159" s="48" t="s">
        <v>1037</v>
      </c>
      <c r="S3159" s="48" t="s">
        <v>1038</v>
      </c>
      <c r="T3159" s="48" t="s">
        <v>1049</v>
      </c>
      <c r="U3159" s="48" t="s">
        <v>1050</v>
      </c>
      <c r="V3159" s="52"/>
    </row>
    <row r="3160" spans="1:22" ht="15" thickBot="1">
      <c r="A3160" s="48" t="s">
        <v>4044</v>
      </c>
      <c r="B3160" s="48" t="s">
        <v>20</v>
      </c>
      <c r="C3160" s="48" t="s">
        <v>74</v>
      </c>
      <c r="D3160" s="49" t="s">
        <v>75</v>
      </c>
      <c r="E3160" s="53">
        <v>69469.66</v>
      </c>
      <c r="F3160" s="48" t="s">
        <v>76</v>
      </c>
      <c r="G3160" s="48" t="s">
        <v>1052</v>
      </c>
      <c r="H3160" s="48" t="s">
        <v>258</v>
      </c>
      <c r="I3160" s="48" t="s">
        <v>493</v>
      </c>
      <c r="J3160" s="51"/>
      <c r="K3160" s="48" t="s">
        <v>1800</v>
      </c>
      <c r="L3160" s="48" t="s">
        <v>80</v>
      </c>
      <c r="M3160" s="48" t="s">
        <v>81</v>
      </c>
      <c r="N3160" s="48" t="s">
        <v>952</v>
      </c>
      <c r="O3160" s="48" t="s">
        <v>953</v>
      </c>
      <c r="P3160" s="48" t="s">
        <v>980</v>
      </c>
      <c r="Q3160" s="48" t="s">
        <v>981</v>
      </c>
      <c r="R3160" s="48" t="s">
        <v>1037</v>
      </c>
      <c r="S3160" s="48" t="s">
        <v>1038</v>
      </c>
      <c r="T3160" s="48" t="s">
        <v>1053</v>
      </c>
      <c r="U3160" s="48" t="s">
        <v>1054</v>
      </c>
      <c r="V3160" s="52"/>
    </row>
    <row r="3161" spans="1:22" ht="15" thickBot="1">
      <c r="A3161" s="48" t="s">
        <v>4044</v>
      </c>
      <c r="B3161" s="48" t="s">
        <v>20</v>
      </c>
      <c r="C3161" s="48" t="s">
        <v>74</v>
      </c>
      <c r="D3161" s="49" t="s">
        <v>75</v>
      </c>
      <c r="E3161" s="53">
        <v>69469.66</v>
      </c>
      <c r="F3161" s="48" t="s">
        <v>76</v>
      </c>
      <c r="G3161" s="48" t="s">
        <v>1052</v>
      </c>
      <c r="H3161" s="48" t="s">
        <v>258</v>
      </c>
      <c r="I3161" s="48" t="s">
        <v>493</v>
      </c>
      <c r="J3161" s="51"/>
      <c r="K3161" s="48" t="s">
        <v>1044</v>
      </c>
      <c r="L3161" s="48" t="s">
        <v>80</v>
      </c>
      <c r="M3161" s="48" t="s">
        <v>81</v>
      </c>
      <c r="N3161" s="48" t="s">
        <v>952</v>
      </c>
      <c r="O3161" s="48" t="s">
        <v>953</v>
      </c>
      <c r="P3161" s="48" t="s">
        <v>980</v>
      </c>
      <c r="Q3161" s="48" t="s">
        <v>981</v>
      </c>
      <c r="R3161" s="48" t="s">
        <v>1037</v>
      </c>
      <c r="S3161" s="48" t="s">
        <v>1038</v>
      </c>
      <c r="T3161" s="48" t="s">
        <v>1053</v>
      </c>
      <c r="U3161" s="48" t="s">
        <v>1054</v>
      </c>
      <c r="V3161" s="52"/>
    </row>
    <row r="3162" spans="1:22" ht="15" thickBot="1">
      <c r="A3162" s="48" t="s">
        <v>4045</v>
      </c>
      <c r="B3162" s="48" t="s">
        <v>20</v>
      </c>
      <c r="C3162" s="48" t="s">
        <v>74</v>
      </c>
      <c r="D3162" s="49" t="s">
        <v>75</v>
      </c>
      <c r="E3162" s="50">
        <v>153363</v>
      </c>
      <c r="F3162" s="48" t="s">
        <v>76</v>
      </c>
      <c r="G3162" s="48" t="s">
        <v>1052</v>
      </c>
      <c r="H3162" s="48" t="s">
        <v>258</v>
      </c>
      <c r="I3162" s="48" t="s">
        <v>493</v>
      </c>
      <c r="J3162" s="51"/>
      <c r="K3162" s="48" t="s">
        <v>951</v>
      </c>
      <c r="L3162" s="48" t="s">
        <v>80</v>
      </c>
      <c r="M3162" s="48" t="s">
        <v>81</v>
      </c>
      <c r="N3162" s="48" t="s">
        <v>952</v>
      </c>
      <c r="O3162" s="48" t="s">
        <v>953</v>
      </c>
      <c r="P3162" s="48" t="s">
        <v>980</v>
      </c>
      <c r="Q3162" s="48" t="s">
        <v>981</v>
      </c>
      <c r="R3162" s="48" t="s">
        <v>1037</v>
      </c>
      <c r="S3162" s="48" t="s">
        <v>1038</v>
      </c>
      <c r="T3162" s="48" t="s">
        <v>1053</v>
      </c>
      <c r="U3162" s="48" t="s">
        <v>1054</v>
      </c>
      <c r="V3162" s="52"/>
    </row>
    <row r="3163" spans="1:22" ht="15" thickBot="1">
      <c r="A3163" s="48" t="s">
        <v>3629</v>
      </c>
      <c r="B3163" s="48" t="s">
        <v>20</v>
      </c>
      <c r="C3163" s="48" t="s">
        <v>74</v>
      </c>
      <c r="D3163" s="49" t="s">
        <v>75</v>
      </c>
      <c r="E3163" s="53">
        <v>154814.16</v>
      </c>
      <c r="F3163" s="48" t="s">
        <v>76</v>
      </c>
      <c r="G3163" s="48" t="s">
        <v>1058</v>
      </c>
      <c r="H3163" s="48" t="s">
        <v>258</v>
      </c>
      <c r="I3163" s="48" t="s">
        <v>3265</v>
      </c>
      <c r="J3163" s="51"/>
      <c r="K3163" s="48" t="s">
        <v>951</v>
      </c>
      <c r="L3163" s="48" t="s">
        <v>80</v>
      </c>
      <c r="M3163" s="48" t="s">
        <v>81</v>
      </c>
      <c r="N3163" s="48" t="s">
        <v>952</v>
      </c>
      <c r="O3163" s="48" t="s">
        <v>953</v>
      </c>
      <c r="P3163" s="48" t="s">
        <v>980</v>
      </c>
      <c r="Q3163" s="48" t="s">
        <v>981</v>
      </c>
      <c r="R3163" s="48" t="s">
        <v>1037</v>
      </c>
      <c r="S3163" s="48" t="s">
        <v>1038</v>
      </c>
      <c r="T3163" s="48" t="s">
        <v>1059</v>
      </c>
      <c r="U3163" s="48" t="s">
        <v>1060</v>
      </c>
      <c r="V3163" s="52"/>
    </row>
    <row r="3164" spans="1:22" ht="15" thickBot="1">
      <c r="A3164" s="48" t="s">
        <v>975</v>
      </c>
      <c r="B3164" s="48" t="s">
        <v>20</v>
      </c>
      <c r="C3164" s="48" t="s">
        <v>74</v>
      </c>
      <c r="D3164" s="49" t="s">
        <v>75</v>
      </c>
      <c r="E3164" s="53">
        <v>22443.37</v>
      </c>
      <c r="F3164" s="48" t="s">
        <v>76</v>
      </c>
      <c r="G3164" s="48" t="s">
        <v>1068</v>
      </c>
      <c r="H3164" s="48" t="s">
        <v>258</v>
      </c>
      <c r="I3164" s="48" t="s">
        <v>978</v>
      </c>
      <c r="J3164" s="51"/>
      <c r="K3164" s="48" t="s">
        <v>951</v>
      </c>
      <c r="L3164" s="48" t="s">
        <v>80</v>
      </c>
      <c r="M3164" s="48" t="s">
        <v>81</v>
      </c>
      <c r="N3164" s="48" t="s">
        <v>952</v>
      </c>
      <c r="O3164" s="48" t="s">
        <v>953</v>
      </c>
      <c r="P3164" s="48" t="s">
        <v>980</v>
      </c>
      <c r="Q3164" s="48" t="s">
        <v>981</v>
      </c>
      <c r="R3164" s="48" t="s">
        <v>1037</v>
      </c>
      <c r="S3164" s="48" t="s">
        <v>1038</v>
      </c>
      <c r="T3164" s="48" t="s">
        <v>1069</v>
      </c>
      <c r="U3164" s="48" t="s">
        <v>1070</v>
      </c>
      <c r="V3164" s="52"/>
    </row>
    <row r="3165" spans="1:22" ht="15" thickBot="1">
      <c r="A3165" s="48" t="s">
        <v>964</v>
      </c>
      <c r="B3165" s="48" t="s">
        <v>20</v>
      </c>
      <c r="C3165" s="48" t="s">
        <v>74</v>
      </c>
      <c r="D3165" s="49" t="s">
        <v>75</v>
      </c>
      <c r="E3165" s="53">
        <v>79634.509999999995</v>
      </c>
      <c r="F3165" s="48" t="s">
        <v>76</v>
      </c>
      <c r="G3165" s="48" t="s">
        <v>1072</v>
      </c>
      <c r="H3165" s="48" t="s">
        <v>113</v>
      </c>
      <c r="I3165" s="48" t="s">
        <v>96</v>
      </c>
      <c r="J3165" s="51"/>
      <c r="K3165" s="48" t="s">
        <v>951</v>
      </c>
      <c r="L3165" s="48" t="s">
        <v>80</v>
      </c>
      <c r="M3165" s="48" t="s">
        <v>81</v>
      </c>
      <c r="N3165" s="48" t="s">
        <v>952</v>
      </c>
      <c r="O3165" s="48" t="s">
        <v>953</v>
      </c>
      <c r="P3165" s="48" t="s">
        <v>980</v>
      </c>
      <c r="Q3165" s="48" t="s">
        <v>981</v>
      </c>
      <c r="R3165" s="48" t="s">
        <v>1073</v>
      </c>
      <c r="S3165" s="48" t="s">
        <v>1074</v>
      </c>
      <c r="T3165" s="48" t="s">
        <v>1075</v>
      </c>
      <c r="U3165" s="48" t="s">
        <v>1074</v>
      </c>
      <c r="V3165" s="52"/>
    </row>
    <row r="3166" spans="1:22" ht="15" thickBot="1">
      <c r="A3166" s="48" t="s">
        <v>4046</v>
      </c>
      <c r="B3166" s="48" t="s">
        <v>20</v>
      </c>
      <c r="C3166" s="48" t="s">
        <v>74</v>
      </c>
      <c r="D3166" s="49" t="s">
        <v>75</v>
      </c>
      <c r="E3166" s="53">
        <v>94021.9</v>
      </c>
      <c r="F3166" s="48" t="s">
        <v>76</v>
      </c>
      <c r="G3166" s="48" t="s">
        <v>1072</v>
      </c>
      <c r="H3166" s="48" t="s">
        <v>95</v>
      </c>
      <c r="I3166" s="48" t="s">
        <v>96</v>
      </c>
      <c r="J3166" s="51"/>
      <c r="K3166" s="48" t="s">
        <v>951</v>
      </c>
      <c r="L3166" s="48" t="s">
        <v>80</v>
      </c>
      <c r="M3166" s="48" t="s">
        <v>81</v>
      </c>
      <c r="N3166" s="48" t="s">
        <v>952</v>
      </c>
      <c r="O3166" s="48" t="s">
        <v>953</v>
      </c>
      <c r="P3166" s="48" t="s">
        <v>980</v>
      </c>
      <c r="Q3166" s="48" t="s">
        <v>981</v>
      </c>
      <c r="R3166" s="48" t="s">
        <v>1073</v>
      </c>
      <c r="S3166" s="48" t="s">
        <v>1074</v>
      </c>
      <c r="T3166" s="48" t="s">
        <v>1075</v>
      </c>
      <c r="U3166" s="48" t="s">
        <v>1074</v>
      </c>
      <c r="V3166" s="52"/>
    </row>
    <row r="3167" spans="1:22" ht="15" thickBot="1">
      <c r="A3167" s="48" t="s">
        <v>1836</v>
      </c>
      <c r="B3167" s="48" t="s">
        <v>20</v>
      </c>
      <c r="C3167" s="48" t="s">
        <v>74</v>
      </c>
      <c r="D3167" s="49" t="s">
        <v>75</v>
      </c>
      <c r="E3167" s="53">
        <v>16482.73</v>
      </c>
      <c r="F3167" s="48" t="s">
        <v>1081</v>
      </c>
      <c r="G3167" s="48" t="s">
        <v>1082</v>
      </c>
      <c r="H3167" s="48" t="s">
        <v>95</v>
      </c>
      <c r="I3167" s="48" t="s">
        <v>130</v>
      </c>
      <c r="J3167" s="51"/>
      <c r="K3167" s="48" t="s">
        <v>1064</v>
      </c>
      <c r="L3167" s="48" t="s">
        <v>80</v>
      </c>
      <c r="M3167" s="48" t="s">
        <v>81</v>
      </c>
      <c r="N3167" s="48" t="s">
        <v>952</v>
      </c>
      <c r="O3167" s="48" t="s">
        <v>953</v>
      </c>
      <c r="P3167" s="48" t="s">
        <v>980</v>
      </c>
      <c r="Q3167" s="48" t="s">
        <v>981</v>
      </c>
      <c r="R3167" s="48" t="s">
        <v>1078</v>
      </c>
      <c r="S3167" s="48" t="s">
        <v>1079</v>
      </c>
      <c r="T3167" s="48" t="s">
        <v>1080</v>
      </c>
      <c r="U3167" s="48" t="s">
        <v>1079</v>
      </c>
      <c r="V3167" s="52"/>
    </row>
    <row r="3168" spans="1:22" ht="15" thickBot="1">
      <c r="A3168" s="48" t="s">
        <v>4047</v>
      </c>
      <c r="B3168" s="48" t="s">
        <v>20</v>
      </c>
      <c r="C3168" s="48" t="s">
        <v>74</v>
      </c>
      <c r="D3168" s="49" t="s">
        <v>75</v>
      </c>
      <c r="E3168" s="53">
        <v>30895.360000000001</v>
      </c>
      <c r="F3168" s="48" t="s">
        <v>76</v>
      </c>
      <c r="G3168" s="48" t="s">
        <v>1084</v>
      </c>
      <c r="H3168" s="48" t="s">
        <v>95</v>
      </c>
      <c r="I3168" s="48" t="s">
        <v>130</v>
      </c>
      <c r="J3168" s="51"/>
      <c r="K3168" s="48" t="s">
        <v>990</v>
      </c>
      <c r="L3168" s="48" t="s">
        <v>80</v>
      </c>
      <c r="M3168" s="48" t="s">
        <v>81</v>
      </c>
      <c r="N3168" s="48" t="s">
        <v>952</v>
      </c>
      <c r="O3168" s="48" t="s">
        <v>953</v>
      </c>
      <c r="P3168" s="48" t="s">
        <v>980</v>
      </c>
      <c r="Q3168" s="48" t="s">
        <v>981</v>
      </c>
      <c r="R3168" s="48" t="s">
        <v>1085</v>
      </c>
      <c r="S3168" s="48" t="s">
        <v>1086</v>
      </c>
      <c r="T3168" s="48" t="s">
        <v>1087</v>
      </c>
      <c r="U3168" s="48" t="s">
        <v>1086</v>
      </c>
      <c r="V3168" s="52"/>
    </row>
    <row r="3169" spans="1:22" ht="15" thickBot="1">
      <c r="A3169" s="48" t="s">
        <v>4047</v>
      </c>
      <c r="B3169" s="48" t="s">
        <v>20</v>
      </c>
      <c r="C3169" s="48" t="s">
        <v>74</v>
      </c>
      <c r="D3169" s="49" t="s">
        <v>75</v>
      </c>
      <c r="E3169" s="53">
        <v>30895.360000000001</v>
      </c>
      <c r="F3169" s="48" t="s">
        <v>76</v>
      </c>
      <c r="G3169" s="48" t="s">
        <v>1084</v>
      </c>
      <c r="H3169" s="48" t="s">
        <v>95</v>
      </c>
      <c r="I3169" s="48" t="s">
        <v>130</v>
      </c>
      <c r="J3169" s="48" t="s">
        <v>100</v>
      </c>
      <c r="K3169" s="48" t="s">
        <v>990</v>
      </c>
      <c r="L3169" s="48" t="s">
        <v>80</v>
      </c>
      <c r="M3169" s="48" t="s">
        <v>81</v>
      </c>
      <c r="N3169" s="48" t="s">
        <v>952</v>
      </c>
      <c r="O3169" s="48" t="s">
        <v>953</v>
      </c>
      <c r="P3169" s="48" t="s">
        <v>980</v>
      </c>
      <c r="Q3169" s="48" t="s">
        <v>981</v>
      </c>
      <c r="R3169" s="48" t="s">
        <v>1085</v>
      </c>
      <c r="S3169" s="48" t="s">
        <v>1086</v>
      </c>
      <c r="T3169" s="48" t="s">
        <v>1087</v>
      </c>
      <c r="U3169" s="48" t="s">
        <v>1086</v>
      </c>
      <c r="V3169" s="52"/>
    </row>
    <row r="3170" spans="1:22" ht="15" thickBot="1">
      <c r="A3170" s="48" t="s">
        <v>3632</v>
      </c>
      <c r="B3170" s="48" t="s">
        <v>20</v>
      </c>
      <c r="C3170" s="48" t="s">
        <v>74</v>
      </c>
      <c r="D3170" s="49" t="s">
        <v>75</v>
      </c>
      <c r="E3170" s="53">
        <v>23546.78</v>
      </c>
      <c r="F3170" s="48" t="s">
        <v>76</v>
      </c>
      <c r="G3170" s="48" t="s">
        <v>1084</v>
      </c>
      <c r="H3170" s="48" t="s">
        <v>95</v>
      </c>
      <c r="I3170" s="48" t="s">
        <v>130</v>
      </c>
      <c r="J3170" s="48" t="s">
        <v>100</v>
      </c>
      <c r="K3170" s="48" t="s">
        <v>1164</v>
      </c>
      <c r="L3170" s="48" t="s">
        <v>80</v>
      </c>
      <c r="M3170" s="48" t="s">
        <v>81</v>
      </c>
      <c r="N3170" s="48" t="s">
        <v>952</v>
      </c>
      <c r="O3170" s="48" t="s">
        <v>953</v>
      </c>
      <c r="P3170" s="48" t="s">
        <v>980</v>
      </c>
      <c r="Q3170" s="48" t="s">
        <v>981</v>
      </c>
      <c r="R3170" s="48" t="s">
        <v>1085</v>
      </c>
      <c r="S3170" s="48" t="s">
        <v>1086</v>
      </c>
      <c r="T3170" s="48" t="s">
        <v>1087</v>
      </c>
      <c r="U3170" s="48" t="s">
        <v>1086</v>
      </c>
      <c r="V3170" s="52"/>
    </row>
    <row r="3171" spans="1:22" ht="15" thickBot="1">
      <c r="A3171" s="48" t="s">
        <v>1125</v>
      </c>
      <c r="B3171" s="48" t="s">
        <v>20</v>
      </c>
      <c r="C3171" s="48" t="s">
        <v>74</v>
      </c>
      <c r="D3171" s="49" t="s">
        <v>75</v>
      </c>
      <c r="E3171" s="53">
        <v>2434.66</v>
      </c>
      <c r="F3171" s="48" t="s">
        <v>1103</v>
      </c>
      <c r="G3171" s="48" t="s">
        <v>1104</v>
      </c>
      <c r="H3171" s="48" t="s">
        <v>95</v>
      </c>
      <c r="I3171" s="48" t="s">
        <v>1105</v>
      </c>
      <c r="J3171" s="48" t="s">
        <v>1110</v>
      </c>
      <c r="K3171" s="48" t="s">
        <v>951</v>
      </c>
      <c r="L3171" s="48" t="s">
        <v>80</v>
      </c>
      <c r="M3171" s="48" t="s">
        <v>81</v>
      </c>
      <c r="N3171" s="48" t="s">
        <v>952</v>
      </c>
      <c r="O3171" s="48" t="s">
        <v>953</v>
      </c>
      <c r="P3171" s="48" t="s">
        <v>1091</v>
      </c>
      <c r="Q3171" s="48" t="s">
        <v>1092</v>
      </c>
      <c r="R3171" s="48" t="s">
        <v>1099</v>
      </c>
      <c r="S3171" s="48" t="s">
        <v>1100</v>
      </c>
      <c r="T3171" s="48" t="s">
        <v>1107</v>
      </c>
      <c r="U3171" s="48" t="s">
        <v>1108</v>
      </c>
      <c r="V3171" s="52"/>
    </row>
    <row r="3172" spans="1:22" ht="15" thickBot="1">
      <c r="A3172" s="48" t="s">
        <v>1144</v>
      </c>
      <c r="B3172" s="48" t="s">
        <v>20</v>
      </c>
      <c r="C3172" s="48" t="s">
        <v>74</v>
      </c>
      <c r="D3172" s="49" t="s">
        <v>75</v>
      </c>
      <c r="E3172" s="53">
        <v>3090.14</v>
      </c>
      <c r="F3172" s="48" t="s">
        <v>1103</v>
      </c>
      <c r="G3172" s="48" t="s">
        <v>1104</v>
      </c>
      <c r="H3172" s="48" t="s">
        <v>95</v>
      </c>
      <c r="I3172" s="48" t="s">
        <v>1105</v>
      </c>
      <c r="J3172" s="48" t="s">
        <v>1110</v>
      </c>
      <c r="K3172" s="48" t="s">
        <v>951</v>
      </c>
      <c r="L3172" s="48" t="s">
        <v>80</v>
      </c>
      <c r="M3172" s="48" t="s">
        <v>81</v>
      </c>
      <c r="N3172" s="48" t="s">
        <v>952</v>
      </c>
      <c r="O3172" s="48" t="s">
        <v>953</v>
      </c>
      <c r="P3172" s="48" t="s">
        <v>1091</v>
      </c>
      <c r="Q3172" s="48" t="s">
        <v>1092</v>
      </c>
      <c r="R3172" s="48" t="s">
        <v>1099</v>
      </c>
      <c r="S3172" s="48" t="s">
        <v>1100</v>
      </c>
      <c r="T3172" s="48" t="s">
        <v>1107</v>
      </c>
      <c r="U3172" s="48" t="s">
        <v>1108</v>
      </c>
      <c r="V3172" s="52"/>
    </row>
    <row r="3173" spans="1:22" ht="15" thickBot="1">
      <c r="A3173" s="48" t="s">
        <v>1013</v>
      </c>
      <c r="B3173" s="48" t="s">
        <v>20</v>
      </c>
      <c r="C3173" s="48" t="s">
        <v>74</v>
      </c>
      <c r="D3173" s="49" t="s">
        <v>75</v>
      </c>
      <c r="E3173" s="53">
        <v>1544.77</v>
      </c>
      <c r="F3173" s="48" t="s">
        <v>1112</v>
      </c>
      <c r="G3173" s="48" t="s">
        <v>1113</v>
      </c>
      <c r="H3173" s="48" t="s">
        <v>95</v>
      </c>
      <c r="I3173" s="48" t="s">
        <v>854</v>
      </c>
      <c r="J3173" s="51"/>
      <c r="K3173" s="48" t="s">
        <v>951</v>
      </c>
      <c r="L3173" s="48" t="s">
        <v>80</v>
      </c>
      <c r="M3173" s="48" t="s">
        <v>81</v>
      </c>
      <c r="N3173" s="48" t="s">
        <v>952</v>
      </c>
      <c r="O3173" s="48" t="s">
        <v>953</v>
      </c>
      <c r="P3173" s="48" t="s">
        <v>1091</v>
      </c>
      <c r="Q3173" s="48" t="s">
        <v>1092</v>
      </c>
      <c r="R3173" s="48" t="s">
        <v>1099</v>
      </c>
      <c r="S3173" s="48" t="s">
        <v>1100</v>
      </c>
      <c r="T3173" s="48" t="s">
        <v>1114</v>
      </c>
      <c r="U3173" s="48" t="s">
        <v>1115</v>
      </c>
      <c r="V3173" s="52"/>
    </row>
    <row r="3174" spans="1:22" ht="15" thickBot="1">
      <c r="A3174" s="48" t="s">
        <v>2372</v>
      </c>
      <c r="B3174" s="48" t="s">
        <v>20</v>
      </c>
      <c r="C3174" s="48" t="s">
        <v>74</v>
      </c>
      <c r="D3174" s="49" t="s">
        <v>75</v>
      </c>
      <c r="E3174" s="53">
        <v>5702.57</v>
      </c>
      <c r="F3174" s="48" t="s">
        <v>1112</v>
      </c>
      <c r="G3174" s="48" t="s">
        <v>1113</v>
      </c>
      <c r="H3174" s="48" t="s">
        <v>839</v>
      </c>
      <c r="I3174" s="48" t="s">
        <v>854</v>
      </c>
      <c r="J3174" s="51"/>
      <c r="K3174" s="48" t="s">
        <v>951</v>
      </c>
      <c r="L3174" s="48" t="s">
        <v>80</v>
      </c>
      <c r="M3174" s="48" t="s">
        <v>81</v>
      </c>
      <c r="N3174" s="48" t="s">
        <v>952</v>
      </c>
      <c r="O3174" s="48" t="s">
        <v>953</v>
      </c>
      <c r="P3174" s="48" t="s">
        <v>1091</v>
      </c>
      <c r="Q3174" s="48" t="s">
        <v>1092</v>
      </c>
      <c r="R3174" s="48" t="s">
        <v>1099</v>
      </c>
      <c r="S3174" s="48" t="s">
        <v>1100</v>
      </c>
      <c r="T3174" s="48" t="s">
        <v>1114</v>
      </c>
      <c r="U3174" s="48" t="s">
        <v>1115</v>
      </c>
      <c r="V3174" s="52"/>
    </row>
    <row r="3175" spans="1:22" ht="15" thickBot="1">
      <c r="A3175" s="48" t="s">
        <v>1838</v>
      </c>
      <c r="B3175" s="48" t="s">
        <v>20</v>
      </c>
      <c r="C3175" s="48" t="s">
        <v>74</v>
      </c>
      <c r="D3175" s="49" t="s">
        <v>75</v>
      </c>
      <c r="E3175" s="53">
        <v>6469.46</v>
      </c>
      <c r="F3175" s="48" t="s">
        <v>1112</v>
      </c>
      <c r="G3175" s="48" t="s">
        <v>1113</v>
      </c>
      <c r="H3175" s="48" t="s">
        <v>95</v>
      </c>
      <c r="I3175" s="48" t="s">
        <v>854</v>
      </c>
      <c r="J3175" s="51"/>
      <c r="K3175" s="48" t="s">
        <v>951</v>
      </c>
      <c r="L3175" s="48" t="s">
        <v>80</v>
      </c>
      <c r="M3175" s="48" t="s">
        <v>81</v>
      </c>
      <c r="N3175" s="48" t="s">
        <v>952</v>
      </c>
      <c r="O3175" s="48" t="s">
        <v>953</v>
      </c>
      <c r="P3175" s="48" t="s">
        <v>1091</v>
      </c>
      <c r="Q3175" s="48" t="s">
        <v>1092</v>
      </c>
      <c r="R3175" s="48" t="s">
        <v>1099</v>
      </c>
      <c r="S3175" s="48" t="s">
        <v>1100</v>
      </c>
      <c r="T3175" s="48" t="s">
        <v>1114</v>
      </c>
      <c r="U3175" s="48" t="s">
        <v>1115</v>
      </c>
      <c r="V3175" s="52"/>
    </row>
    <row r="3176" spans="1:22" ht="15" thickBot="1">
      <c r="A3176" s="48" t="s">
        <v>1109</v>
      </c>
      <c r="B3176" s="48" t="s">
        <v>20</v>
      </c>
      <c r="C3176" s="48" t="s">
        <v>74</v>
      </c>
      <c r="D3176" s="49" t="s">
        <v>75</v>
      </c>
      <c r="E3176" s="53">
        <v>8525.1200000000008</v>
      </c>
      <c r="F3176" s="48" t="s">
        <v>1112</v>
      </c>
      <c r="G3176" s="48" t="s">
        <v>1113</v>
      </c>
      <c r="H3176" s="48" t="s">
        <v>95</v>
      </c>
      <c r="I3176" s="48" t="s">
        <v>854</v>
      </c>
      <c r="J3176" s="51"/>
      <c r="K3176" s="48" t="s">
        <v>951</v>
      </c>
      <c r="L3176" s="48" t="s">
        <v>80</v>
      </c>
      <c r="M3176" s="48" t="s">
        <v>81</v>
      </c>
      <c r="N3176" s="48" t="s">
        <v>952</v>
      </c>
      <c r="O3176" s="48" t="s">
        <v>953</v>
      </c>
      <c r="P3176" s="48" t="s">
        <v>1091</v>
      </c>
      <c r="Q3176" s="48" t="s">
        <v>1092</v>
      </c>
      <c r="R3176" s="48" t="s">
        <v>1099</v>
      </c>
      <c r="S3176" s="48" t="s">
        <v>1100</v>
      </c>
      <c r="T3176" s="48" t="s">
        <v>1114</v>
      </c>
      <c r="U3176" s="48" t="s">
        <v>1115</v>
      </c>
      <c r="V3176" s="52"/>
    </row>
    <row r="3177" spans="1:22" ht="15" thickBot="1">
      <c r="A3177" s="48" t="s">
        <v>1128</v>
      </c>
      <c r="B3177" s="48" t="s">
        <v>20</v>
      </c>
      <c r="C3177" s="48" t="s">
        <v>74</v>
      </c>
      <c r="D3177" s="49" t="s">
        <v>75</v>
      </c>
      <c r="E3177" s="53">
        <v>5875.99</v>
      </c>
      <c r="F3177" s="48" t="s">
        <v>1112</v>
      </c>
      <c r="G3177" s="48" t="s">
        <v>1113</v>
      </c>
      <c r="H3177" s="48" t="s">
        <v>95</v>
      </c>
      <c r="I3177" s="48" t="s">
        <v>854</v>
      </c>
      <c r="J3177" s="51"/>
      <c r="K3177" s="48" t="s">
        <v>951</v>
      </c>
      <c r="L3177" s="48" t="s">
        <v>80</v>
      </c>
      <c r="M3177" s="48" t="s">
        <v>81</v>
      </c>
      <c r="N3177" s="48" t="s">
        <v>952</v>
      </c>
      <c r="O3177" s="48" t="s">
        <v>953</v>
      </c>
      <c r="P3177" s="48" t="s">
        <v>1091</v>
      </c>
      <c r="Q3177" s="48" t="s">
        <v>1092</v>
      </c>
      <c r="R3177" s="48" t="s">
        <v>1099</v>
      </c>
      <c r="S3177" s="48" t="s">
        <v>1100</v>
      </c>
      <c r="T3177" s="48" t="s">
        <v>1114</v>
      </c>
      <c r="U3177" s="48" t="s">
        <v>1115</v>
      </c>
      <c r="V3177" s="52"/>
    </row>
    <row r="3178" spans="1:22" ht="15" thickBot="1">
      <c r="A3178" s="48" t="s">
        <v>1119</v>
      </c>
      <c r="B3178" s="48" t="s">
        <v>20</v>
      </c>
      <c r="C3178" s="48" t="s">
        <v>74</v>
      </c>
      <c r="D3178" s="49" t="s">
        <v>75</v>
      </c>
      <c r="E3178" s="53">
        <v>3710.82</v>
      </c>
      <c r="F3178" s="48" t="s">
        <v>1112</v>
      </c>
      <c r="G3178" s="48" t="s">
        <v>1113</v>
      </c>
      <c r="H3178" s="48" t="s">
        <v>95</v>
      </c>
      <c r="I3178" s="48" t="s">
        <v>854</v>
      </c>
      <c r="J3178" s="51"/>
      <c r="K3178" s="48" t="s">
        <v>951</v>
      </c>
      <c r="L3178" s="48" t="s">
        <v>80</v>
      </c>
      <c r="M3178" s="48" t="s">
        <v>81</v>
      </c>
      <c r="N3178" s="48" t="s">
        <v>952</v>
      </c>
      <c r="O3178" s="48" t="s">
        <v>953</v>
      </c>
      <c r="P3178" s="48" t="s">
        <v>1091</v>
      </c>
      <c r="Q3178" s="48" t="s">
        <v>1092</v>
      </c>
      <c r="R3178" s="48" t="s">
        <v>1099</v>
      </c>
      <c r="S3178" s="48" t="s">
        <v>1100</v>
      </c>
      <c r="T3178" s="48" t="s">
        <v>1114</v>
      </c>
      <c r="U3178" s="48" t="s">
        <v>1115</v>
      </c>
      <c r="V3178" s="52"/>
    </row>
    <row r="3179" spans="1:22" ht="15" thickBot="1">
      <c r="A3179" s="48" t="s">
        <v>1116</v>
      </c>
      <c r="B3179" s="48" t="s">
        <v>20</v>
      </c>
      <c r="C3179" s="48" t="s">
        <v>74</v>
      </c>
      <c r="D3179" s="49" t="s">
        <v>75</v>
      </c>
      <c r="E3179" s="53">
        <v>17311.59</v>
      </c>
      <c r="F3179" s="48" t="s">
        <v>1120</v>
      </c>
      <c r="G3179" s="48" t="s">
        <v>1121</v>
      </c>
      <c r="H3179" s="48" t="s">
        <v>839</v>
      </c>
      <c r="I3179" s="48" t="s">
        <v>890</v>
      </c>
      <c r="J3179" s="48" t="s">
        <v>1122</v>
      </c>
      <c r="K3179" s="48" t="s">
        <v>990</v>
      </c>
      <c r="L3179" s="48" t="s">
        <v>80</v>
      </c>
      <c r="M3179" s="48" t="s">
        <v>81</v>
      </c>
      <c r="N3179" s="48" t="s">
        <v>952</v>
      </c>
      <c r="O3179" s="48" t="s">
        <v>953</v>
      </c>
      <c r="P3179" s="48" t="s">
        <v>1091</v>
      </c>
      <c r="Q3179" s="48" t="s">
        <v>1092</v>
      </c>
      <c r="R3179" s="48" t="s">
        <v>1099</v>
      </c>
      <c r="S3179" s="48" t="s">
        <v>1100</v>
      </c>
      <c r="T3179" s="48" t="s">
        <v>1123</v>
      </c>
      <c r="U3179" s="48" t="s">
        <v>1124</v>
      </c>
      <c r="V3179" s="52"/>
    </row>
    <row r="3180" spans="1:22" ht="15" thickBot="1">
      <c r="A3180" s="48" t="s">
        <v>1125</v>
      </c>
      <c r="B3180" s="48" t="s">
        <v>20</v>
      </c>
      <c r="C3180" s="48" t="s">
        <v>74</v>
      </c>
      <c r="D3180" s="49" t="s">
        <v>75</v>
      </c>
      <c r="E3180" s="53">
        <v>7145.48</v>
      </c>
      <c r="F3180" s="48" t="s">
        <v>1120</v>
      </c>
      <c r="G3180" s="48" t="s">
        <v>1121</v>
      </c>
      <c r="H3180" s="48" t="s">
        <v>95</v>
      </c>
      <c r="I3180" s="48" t="s">
        <v>890</v>
      </c>
      <c r="J3180" s="48" t="s">
        <v>1122</v>
      </c>
      <c r="K3180" s="48" t="s">
        <v>951</v>
      </c>
      <c r="L3180" s="48" t="s">
        <v>80</v>
      </c>
      <c r="M3180" s="48" t="s">
        <v>81</v>
      </c>
      <c r="N3180" s="48" t="s">
        <v>952</v>
      </c>
      <c r="O3180" s="48" t="s">
        <v>953</v>
      </c>
      <c r="P3180" s="48" t="s">
        <v>1091</v>
      </c>
      <c r="Q3180" s="48" t="s">
        <v>1092</v>
      </c>
      <c r="R3180" s="48" t="s">
        <v>1099</v>
      </c>
      <c r="S3180" s="48" t="s">
        <v>1100</v>
      </c>
      <c r="T3180" s="48" t="s">
        <v>1123</v>
      </c>
      <c r="U3180" s="48" t="s">
        <v>1124</v>
      </c>
      <c r="V3180" s="52"/>
    </row>
    <row r="3181" spans="1:22" ht="15" thickBot="1">
      <c r="A3181" s="48" t="s">
        <v>970</v>
      </c>
      <c r="B3181" s="48" t="s">
        <v>20</v>
      </c>
      <c r="C3181" s="48" t="s">
        <v>74</v>
      </c>
      <c r="D3181" s="49" t="s">
        <v>75</v>
      </c>
      <c r="E3181" s="53">
        <v>1470.33</v>
      </c>
      <c r="F3181" s="48" t="s">
        <v>1120</v>
      </c>
      <c r="G3181" s="48" t="s">
        <v>1121</v>
      </c>
      <c r="H3181" s="48" t="s">
        <v>95</v>
      </c>
      <c r="I3181" s="48" t="s">
        <v>890</v>
      </c>
      <c r="J3181" s="48" t="s">
        <v>1126</v>
      </c>
      <c r="K3181" s="48" t="s">
        <v>951</v>
      </c>
      <c r="L3181" s="48" t="s">
        <v>80</v>
      </c>
      <c r="M3181" s="48" t="s">
        <v>81</v>
      </c>
      <c r="N3181" s="48" t="s">
        <v>952</v>
      </c>
      <c r="O3181" s="48" t="s">
        <v>953</v>
      </c>
      <c r="P3181" s="48" t="s">
        <v>1091</v>
      </c>
      <c r="Q3181" s="48" t="s">
        <v>1092</v>
      </c>
      <c r="R3181" s="48" t="s">
        <v>1099</v>
      </c>
      <c r="S3181" s="48" t="s">
        <v>1100</v>
      </c>
      <c r="T3181" s="48" t="s">
        <v>1123</v>
      </c>
      <c r="U3181" s="48" t="s">
        <v>1124</v>
      </c>
      <c r="V3181" s="52"/>
    </row>
    <row r="3182" spans="1:22" ht="15" thickBot="1">
      <c r="A3182" s="48" t="s">
        <v>1174</v>
      </c>
      <c r="B3182" s="48" t="s">
        <v>20</v>
      </c>
      <c r="C3182" s="48" t="s">
        <v>74</v>
      </c>
      <c r="D3182" s="49" t="s">
        <v>75</v>
      </c>
      <c r="E3182" s="53">
        <v>5312.99</v>
      </c>
      <c r="F3182" s="48" t="s">
        <v>1120</v>
      </c>
      <c r="G3182" s="48" t="s">
        <v>1121</v>
      </c>
      <c r="H3182" s="48" t="s">
        <v>113</v>
      </c>
      <c r="I3182" s="48" t="s">
        <v>890</v>
      </c>
      <c r="J3182" s="48" t="s">
        <v>1126</v>
      </c>
      <c r="K3182" s="48" t="s">
        <v>951</v>
      </c>
      <c r="L3182" s="48" t="s">
        <v>80</v>
      </c>
      <c r="M3182" s="48" t="s">
        <v>81</v>
      </c>
      <c r="N3182" s="48" t="s">
        <v>952</v>
      </c>
      <c r="O3182" s="48" t="s">
        <v>953</v>
      </c>
      <c r="P3182" s="48" t="s">
        <v>1091</v>
      </c>
      <c r="Q3182" s="48" t="s">
        <v>1092</v>
      </c>
      <c r="R3182" s="48" t="s">
        <v>1099</v>
      </c>
      <c r="S3182" s="48" t="s">
        <v>1100</v>
      </c>
      <c r="T3182" s="48" t="s">
        <v>1123</v>
      </c>
      <c r="U3182" s="48" t="s">
        <v>1124</v>
      </c>
      <c r="V3182" s="52"/>
    </row>
    <row r="3183" spans="1:22" ht="15" thickBot="1">
      <c r="A3183" s="48" t="s">
        <v>1111</v>
      </c>
      <c r="B3183" s="48" t="s">
        <v>20</v>
      </c>
      <c r="C3183" s="48" t="s">
        <v>74</v>
      </c>
      <c r="D3183" s="49" t="s">
        <v>75</v>
      </c>
      <c r="E3183" s="53">
        <v>13308.38</v>
      </c>
      <c r="F3183" s="48" t="s">
        <v>1120</v>
      </c>
      <c r="G3183" s="48" t="s">
        <v>1121</v>
      </c>
      <c r="H3183" s="48" t="s">
        <v>95</v>
      </c>
      <c r="I3183" s="48" t="s">
        <v>890</v>
      </c>
      <c r="J3183" s="48" t="s">
        <v>1122</v>
      </c>
      <c r="K3183" s="48" t="s">
        <v>951</v>
      </c>
      <c r="L3183" s="48" t="s">
        <v>80</v>
      </c>
      <c r="M3183" s="48" t="s">
        <v>81</v>
      </c>
      <c r="N3183" s="48" t="s">
        <v>952</v>
      </c>
      <c r="O3183" s="48" t="s">
        <v>953</v>
      </c>
      <c r="P3183" s="48" t="s">
        <v>1091</v>
      </c>
      <c r="Q3183" s="48" t="s">
        <v>1092</v>
      </c>
      <c r="R3183" s="48" t="s">
        <v>1099</v>
      </c>
      <c r="S3183" s="48" t="s">
        <v>1100</v>
      </c>
      <c r="T3183" s="48" t="s">
        <v>1123</v>
      </c>
      <c r="U3183" s="48" t="s">
        <v>1124</v>
      </c>
      <c r="V3183" s="52"/>
    </row>
    <row r="3184" spans="1:22" ht="15" thickBot="1">
      <c r="A3184" s="48" t="s">
        <v>1102</v>
      </c>
      <c r="B3184" s="48" t="s">
        <v>20</v>
      </c>
      <c r="C3184" s="48" t="s">
        <v>74</v>
      </c>
      <c r="D3184" s="49" t="s">
        <v>75</v>
      </c>
      <c r="E3184" s="53">
        <v>23504.18</v>
      </c>
      <c r="F3184" s="48" t="s">
        <v>1120</v>
      </c>
      <c r="G3184" s="48" t="s">
        <v>1121</v>
      </c>
      <c r="H3184" s="48" t="s">
        <v>95</v>
      </c>
      <c r="I3184" s="48" t="s">
        <v>890</v>
      </c>
      <c r="J3184" s="48" t="s">
        <v>1122</v>
      </c>
      <c r="K3184" s="48" t="s">
        <v>951</v>
      </c>
      <c r="L3184" s="48" t="s">
        <v>80</v>
      </c>
      <c r="M3184" s="48" t="s">
        <v>81</v>
      </c>
      <c r="N3184" s="48" t="s">
        <v>952</v>
      </c>
      <c r="O3184" s="48" t="s">
        <v>953</v>
      </c>
      <c r="P3184" s="48" t="s">
        <v>1091</v>
      </c>
      <c r="Q3184" s="48" t="s">
        <v>1092</v>
      </c>
      <c r="R3184" s="48" t="s">
        <v>1099</v>
      </c>
      <c r="S3184" s="48" t="s">
        <v>1100</v>
      </c>
      <c r="T3184" s="48" t="s">
        <v>1123</v>
      </c>
      <c r="U3184" s="48" t="s">
        <v>1124</v>
      </c>
      <c r="V3184" s="52"/>
    </row>
    <row r="3185" spans="1:22" ht="15" thickBot="1">
      <c r="A3185" s="48" t="s">
        <v>1096</v>
      </c>
      <c r="B3185" s="48" t="s">
        <v>20</v>
      </c>
      <c r="C3185" s="48" t="s">
        <v>74</v>
      </c>
      <c r="D3185" s="49" t="s">
        <v>75</v>
      </c>
      <c r="E3185" s="53">
        <v>20684.29</v>
      </c>
      <c r="F3185" s="48" t="s">
        <v>1120</v>
      </c>
      <c r="G3185" s="48" t="s">
        <v>1121</v>
      </c>
      <c r="H3185" s="48" t="s">
        <v>78</v>
      </c>
      <c r="I3185" s="48" t="s">
        <v>890</v>
      </c>
      <c r="J3185" s="48" t="s">
        <v>1126</v>
      </c>
      <c r="K3185" s="48" t="s">
        <v>951</v>
      </c>
      <c r="L3185" s="48" t="s">
        <v>80</v>
      </c>
      <c r="M3185" s="48" t="s">
        <v>81</v>
      </c>
      <c r="N3185" s="48" t="s">
        <v>952</v>
      </c>
      <c r="O3185" s="48" t="s">
        <v>953</v>
      </c>
      <c r="P3185" s="48" t="s">
        <v>1091</v>
      </c>
      <c r="Q3185" s="48" t="s">
        <v>1092</v>
      </c>
      <c r="R3185" s="48" t="s">
        <v>1099</v>
      </c>
      <c r="S3185" s="48" t="s">
        <v>1100</v>
      </c>
      <c r="T3185" s="48" t="s">
        <v>1123</v>
      </c>
      <c r="U3185" s="48" t="s">
        <v>1124</v>
      </c>
      <c r="V3185" s="52"/>
    </row>
    <row r="3186" spans="1:22" ht="15" thickBot="1">
      <c r="A3186" s="48" t="s">
        <v>1174</v>
      </c>
      <c r="B3186" s="48" t="s">
        <v>20</v>
      </c>
      <c r="C3186" s="48" t="s">
        <v>74</v>
      </c>
      <c r="D3186" s="49" t="s">
        <v>75</v>
      </c>
      <c r="E3186" s="53">
        <v>5312.99</v>
      </c>
      <c r="F3186" s="48" t="s">
        <v>880</v>
      </c>
      <c r="G3186" s="48" t="s">
        <v>1843</v>
      </c>
      <c r="H3186" s="48" t="s">
        <v>113</v>
      </c>
      <c r="I3186" s="48" t="s">
        <v>882</v>
      </c>
      <c r="J3186" s="48" t="s">
        <v>1973</v>
      </c>
      <c r="K3186" s="48" t="s">
        <v>951</v>
      </c>
      <c r="L3186" s="48" t="s">
        <v>80</v>
      </c>
      <c r="M3186" s="48" t="s">
        <v>81</v>
      </c>
      <c r="N3186" s="48" t="s">
        <v>952</v>
      </c>
      <c r="O3186" s="48" t="s">
        <v>953</v>
      </c>
      <c r="P3186" s="48" t="s">
        <v>1091</v>
      </c>
      <c r="Q3186" s="48" t="s">
        <v>1092</v>
      </c>
      <c r="R3186" s="48" t="s">
        <v>1099</v>
      </c>
      <c r="S3186" s="48" t="s">
        <v>1100</v>
      </c>
      <c r="T3186" s="48" t="s">
        <v>1845</v>
      </c>
      <c r="U3186" s="48" t="s">
        <v>1846</v>
      </c>
      <c r="V3186" s="52"/>
    </row>
    <row r="3187" spans="1:22" ht="15" thickBot="1">
      <c r="A3187" s="48" t="s">
        <v>4048</v>
      </c>
      <c r="B3187" s="48" t="s">
        <v>20</v>
      </c>
      <c r="C3187" s="48" t="s">
        <v>74</v>
      </c>
      <c r="D3187" s="49" t="s">
        <v>75</v>
      </c>
      <c r="E3187" s="53">
        <v>17502.95</v>
      </c>
      <c r="F3187" s="48" t="s">
        <v>560</v>
      </c>
      <c r="G3187" s="48" t="s">
        <v>1163</v>
      </c>
      <c r="H3187" s="48" t="s">
        <v>95</v>
      </c>
      <c r="I3187" s="48" t="s">
        <v>752</v>
      </c>
      <c r="J3187" s="51"/>
      <c r="K3187" s="48" t="s">
        <v>1164</v>
      </c>
      <c r="L3187" s="48" t="s">
        <v>80</v>
      </c>
      <c r="M3187" s="48" t="s">
        <v>81</v>
      </c>
      <c r="N3187" s="48" t="s">
        <v>952</v>
      </c>
      <c r="O3187" s="48" t="s">
        <v>953</v>
      </c>
      <c r="P3187" s="48" t="s">
        <v>1091</v>
      </c>
      <c r="Q3187" s="48" t="s">
        <v>1092</v>
      </c>
      <c r="R3187" s="48" t="s">
        <v>1159</v>
      </c>
      <c r="S3187" s="48" t="s">
        <v>1160</v>
      </c>
      <c r="T3187" s="48" t="s">
        <v>1161</v>
      </c>
      <c r="U3187" s="48" t="s">
        <v>1160</v>
      </c>
      <c r="V3187" s="52"/>
    </row>
    <row r="3188" spans="1:22" ht="15" thickBot="1">
      <c r="A3188" s="48" t="s">
        <v>4049</v>
      </c>
      <c r="B3188" s="48" t="s">
        <v>20</v>
      </c>
      <c r="C3188" s="48" t="s">
        <v>74</v>
      </c>
      <c r="D3188" s="49" t="s">
        <v>75</v>
      </c>
      <c r="E3188" s="53">
        <v>101139.42</v>
      </c>
      <c r="F3188" s="48" t="s">
        <v>560</v>
      </c>
      <c r="G3188" s="48" t="s">
        <v>1163</v>
      </c>
      <c r="H3188" s="48" t="s">
        <v>113</v>
      </c>
      <c r="I3188" s="48" t="s">
        <v>551</v>
      </c>
      <c r="J3188" s="51"/>
      <c r="K3188" s="48" t="s">
        <v>951</v>
      </c>
      <c r="L3188" s="48" t="s">
        <v>80</v>
      </c>
      <c r="M3188" s="48" t="s">
        <v>81</v>
      </c>
      <c r="N3188" s="48" t="s">
        <v>952</v>
      </c>
      <c r="O3188" s="48" t="s">
        <v>953</v>
      </c>
      <c r="P3188" s="48" t="s">
        <v>1091</v>
      </c>
      <c r="Q3188" s="48" t="s">
        <v>1092</v>
      </c>
      <c r="R3188" s="48" t="s">
        <v>1159</v>
      </c>
      <c r="S3188" s="48" t="s">
        <v>1160</v>
      </c>
      <c r="T3188" s="48" t="s">
        <v>1161</v>
      </c>
      <c r="U3188" s="48" t="s">
        <v>1160</v>
      </c>
      <c r="V3188" s="52"/>
    </row>
    <row r="3189" spans="1:22" ht="15" thickBot="1">
      <c r="A3189" s="48" t="s">
        <v>4050</v>
      </c>
      <c r="B3189" s="48" t="s">
        <v>20</v>
      </c>
      <c r="C3189" s="48" t="s">
        <v>74</v>
      </c>
      <c r="D3189" s="49" t="s">
        <v>75</v>
      </c>
      <c r="E3189" s="53">
        <v>37708.32</v>
      </c>
      <c r="F3189" s="48" t="s">
        <v>560</v>
      </c>
      <c r="G3189" s="48" t="s">
        <v>1163</v>
      </c>
      <c r="H3189" s="48" t="s">
        <v>95</v>
      </c>
      <c r="I3189" s="48" t="s">
        <v>551</v>
      </c>
      <c r="J3189" s="51"/>
      <c r="K3189" s="48" t="s">
        <v>1164</v>
      </c>
      <c r="L3189" s="48" t="s">
        <v>80</v>
      </c>
      <c r="M3189" s="48" t="s">
        <v>81</v>
      </c>
      <c r="N3189" s="48" t="s">
        <v>952</v>
      </c>
      <c r="O3189" s="48" t="s">
        <v>953</v>
      </c>
      <c r="P3189" s="48" t="s">
        <v>1091</v>
      </c>
      <c r="Q3189" s="48" t="s">
        <v>1092</v>
      </c>
      <c r="R3189" s="48" t="s">
        <v>1159</v>
      </c>
      <c r="S3189" s="48" t="s">
        <v>1160</v>
      </c>
      <c r="T3189" s="48" t="s">
        <v>1161</v>
      </c>
      <c r="U3189" s="48" t="s">
        <v>1160</v>
      </c>
      <c r="V3189" s="52"/>
    </row>
    <row r="3190" spans="1:22" ht="15" thickBot="1">
      <c r="A3190" s="48" t="s">
        <v>3625</v>
      </c>
      <c r="B3190" s="48" t="s">
        <v>20</v>
      </c>
      <c r="C3190" s="48" t="s">
        <v>74</v>
      </c>
      <c r="D3190" s="49" t="s">
        <v>75</v>
      </c>
      <c r="E3190" s="53">
        <v>8813.98</v>
      </c>
      <c r="F3190" s="48" t="s">
        <v>76</v>
      </c>
      <c r="G3190" s="48" t="s">
        <v>1166</v>
      </c>
      <c r="H3190" s="48" t="s">
        <v>95</v>
      </c>
      <c r="I3190" s="48" t="s">
        <v>832</v>
      </c>
      <c r="J3190" s="51"/>
      <c r="K3190" s="48" t="s">
        <v>1164</v>
      </c>
      <c r="L3190" s="48" t="s">
        <v>80</v>
      </c>
      <c r="M3190" s="48" t="s">
        <v>81</v>
      </c>
      <c r="N3190" s="48" t="s">
        <v>952</v>
      </c>
      <c r="O3190" s="48" t="s">
        <v>953</v>
      </c>
      <c r="P3190" s="48" t="s">
        <v>1091</v>
      </c>
      <c r="Q3190" s="48" t="s">
        <v>1092</v>
      </c>
      <c r="R3190" s="48" t="s">
        <v>1167</v>
      </c>
      <c r="S3190" s="48" t="s">
        <v>1168</v>
      </c>
      <c r="T3190" s="48" t="s">
        <v>1169</v>
      </c>
      <c r="U3190" s="48" t="s">
        <v>1168</v>
      </c>
      <c r="V3190" s="52"/>
    </row>
    <row r="3191" spans="1:22" ht="15" thickBot="1">
      <c r="A3191" s="48" t="s">
        <v>3642</v>
      </c>
      <c r="B3191" s="48" t="s">
        <v>20</v>
      </c>
      <c r="C3191" s="48" t="s">
        <v>74</v>
      </c>
      <c r="D3191" s="49" t="s">
        <v>75</v>
      </c>
      <c r="E3191" s="53">
        <v>60570.73</v>
      </c>
      <c r="F3191" s="48" t="s">
        <v>76</v>
      </c>
      <c r="G3191" s="48" t="s">
        <v>1166</v>
      </c>
      <c r="H3191" s="48" t="s">
        <v>839</v>
      </c>
      <c r="I3191" s="48" t="s">
        <v>832</v>
      </c>
      <c r="J3191" s="51"/>
      <c r="K3191" s="48" t="s">
        <v>1800</v>
      </c>
      <c r="L3191" s="48" t="s">
        <v>80</v>
      </c>
      <c r="M3191" s="48" t="s">
        <v>81</v>
      </c>
      <c r="N3191" s="48" t="s">
        <v>952</v>
      </c>
      <c r="O3191" s="48" t="s">
        <v>953</v>
      </c>
      <c r="P3191" s="48" t="s">
        <v>1091</v>
      </c>
      <c r="Q3191" s="48" t="s">
        <v>1092</v>
      </c>
      <c r="R3191" s="48" t="s">
        <v>1167</v>
      </c>
      <c r="S3191" s="48" t="s">
        <v>1168</v>
      </c>
      <c r="T3191" s="48" t="s">
        <v>1169</v>
      </c>
      <c r="U3191" s="48" t="s">
        <v>1168</v>
      </c>
      <c r="V3191" s="52"/>
    </row>
    <row r="3192" spans="1:22" ht="15" thickBot="1">
      <c r="A3192" s="48" t="s">
        <v>3625</v>
      </c>
      <c r="B3192" s="48" t="s">
        <v>20</v>
      </c>
      <c r="C3192" s="48" t="s">
        <v>74</v>
      </c>
      <c r="D3192" s="49" t="s">
        <v>75</v>
      </c>
      <c r="E3192" s="53">
        <v>38928.42</v>
      </c>
      <c r="F3192" s="48" t="s">
        <v>76</v>
      </c>
      <c r="G3192" s="48" t="s">
        <v>1166</v>
      </c>
      <c r="H3192" s="48" t="s">
        <v>95</v>
      </c>
      <c r="I3192" s="48" t="s">
        <v>832</v>
      </c>
      <c r="J3192" s="51"/>
      <c r="K3192" s="48" t="s">
        <v>990</v>
      </c>
      <c r="L3192" s="48" t="s">
        <v>80</v>
      </c>
      <c r="M3192" s="48" t="s">
        <v>81</v>
      </c>
      <c r="N3192" s="48" t="s">
        <v>952</v>
      </c>
      <c r="O3192" s="48" t="s">
        <v>953</v>
      </c>
      <c r="P3192" s="48" t="s">
        <v>1091</v>
      </c>
      <c r="Q3192" s="48" t="s">
        <v>1092</v>
      </c>
      <c r="R3192" s="48" t="s">
        <v>1167</v>
      </c>
      <c r="S3192" s="48" t="s">
        <v>1168</v>
      </c>
      <c r="T3192" s="48" t="s">
        <v>1169</v>
      </c>
      <c r="U3192" s="48" t="s">
        <v>1168</v>
      </c>
      <c r="V3192" s="52"/>
    </row>
    <row r="3193" spans="1:22" ht="15" thickBot="1">
      <c r="A3193" s="48" t="s">
        <v>4051</v>
      </c>
      <c r="B3193" s="48" t="s">
        <v>20</v>
      </c>
      <c r="C3193" s="48" t="s">
        <v>74</v>
      </c>
      <c r="D3193" s="49" t="s">
        <v>75</v>
      </c>
      <c r="E3193" s="53">
        <v>77168.22</v>
      </c>
      <c r="F3193" s="48" t="s">
        <v>918</v>
      </c>
      <c r="G3193" s="48" t="s">
        <v>1172</v>
      </c>
      <c r="H3193" s="48" t="s">
        <v>95</v>
      </c>
      <c r="I3193" s="48" t="s">
        <v>1173</v>
      </c>
      <c r="J3193" s="51"/>
      <c r="K3193" s="48" t="s">
        <v>951</v>
      </c>
      <c r="L3193" s="48" t="s">
        <v>80</v>
      </c>
      <c r="M3193" s="48" t="s">
        <v>81</v>
      </c>
      <c r="N3193" s="48" t="s">
        <v>952</v>
      </c>
      <c r="O3193" s="48" t="s">
        <v>953</v>
      </c>
      <c r="P3193" s="48" t="s">
        <v>1091</v>
      </c>
      <c r="Q3193" s="48" t="s">
        <v>1092</v>
      </c>
      <c r="R3193" s="48" t="s">
        <v>1167</v>
      </c>
      <c r="S3193" s="48" t="s">
        <v>1168</v>
      </c>
      <c r="T3193" s="48" t="s">
        <v>1169</v>
      </c>
      <c r="U3193" s="48" t="s">
        <v>1168</v>
      </c>
      <c r="V3193" s="52"/>
    </row>
    <row r="3194" spans="1:22" ht="15" thickBot="1">
      <c r="A3194" s="48" t="s">
        <v>3642</v>
      </c>
      <c r="B3194" s="48" t="s">
        <v>20</v>
      </c>
      <c r="C3194" s="48" t="s">
        <v>74</v>
      </c>
      <c r="D3194" s="49" t="s">
        <v>75</v>
      </c>
      <c r="E3194" s="53">
        <v>10688.95</v>
      </c>
      <c r="F3194" s="48" t="s">
        <v>918</v>
      </c>
      <c r="G3194" s="48" t="s">
        <v>1172</v>
      </c>
      <c r="H3194" s="48" t="s">
        <v>839</v>
      </c>
      <c r="I3194" s="48" t="s">
        <v>1173</v>
      </c>
      <c r="J3194" s="51"/>
      <c r="K3194" s="48" t="s">
        <v>1800</v>
      </c>
      <c r="L3194" s="48" t="s">
        <v>80</v>
      </c>
      <c r="M3194" s="48" t="s">
        <v>81</v>
      </c>
      <c r="N3194" s="48" t="s">
        <v>952</v>
      </c>
      <c r="O3194" s="48" t="s">
        <v>953</v>
      </c>
      <c r="P3194" s="48" t="s">
        <v>1091</v>
      </c>
      <c r="Q3194" s="48" t="s">
        <v>1092</v>
      </c>
      <c r="R3194" s="48" t="s">
        <v>1167</v>
      </c>
      <c r="S3194" s="48" t="s">
        <v>1168</v>
      </c>
      <c r="T3194" s="48" t="s">
        <v>1169</v>
      </c>
      <c r="U3194" s="48" t="s">
        <v>1168</v>
      </c>
      <c r="V3194" s="52"/>
    </row>
    <row r="3195" spans="1:22" ht="15" thickBot="1">
      <c r="A3195" s="48" t="s">
        <v>3625</v>
      </c>
      <c r="B3195" s="48" t="s">
        <v>20</v>
      </c>
      <c r="C3195" s="48" t="s">
        <v>74</v>
      </c>
      <c r="D3195" s="49" t="s">
        <v>75</v>
      </c>
      <c r="E3195" s="53">
        <v>2203.5</v>
      </c>
      <c r="F3195" s="48" t="s">
        <v>918</v>
      </c>
      <c r="G3195" s="48" t="s">
        <v>1172</v>
      </c>
      <c r="H3195" s="48" t="s">
        <v>95</v>
      </c>
      <c r="I3195" s="48" t="s">
        <v>1173</v>
      </c>
      <c r="J3195" s="51"/>
      <c r="K3195" s="48" t="s">
        <v>1164</v>
      </c>
      <c r="L3195" s="48" t="s">
        <v>80</v>
      </c>
      <c r="M3195" s="48" t="s">
        <v>81</v>
      </c>
      <c r="N3195" s="48" t="s">
        <v>952</v>
      </c>
      <c r="O3195" s="48" t="s">
        <v>953</v>
      </c>
      <c r="P3195" s="48" t="s">
        <v>1091</v>
      </c>
      <c r="Q3195" s="48" t="s">
        <v>1092</v>
      </c>
      <c r="R3195" s="48" t="s">
        <v>1167</v>
      </c>
      <c r="S3195" s="48" t="s">
        <v>1168</v>
      </c>
      <c r="T3195" s="48" t="s">
        <v>1169</v>
      </c>
      <c r="U3195" s="48" t="s">
        <v>1168</v>
      </c>
      <c r="V3195" s="52"/>
    </row>
    <row r="3196" spans="1:22" ht="15" thickBot="1">
      <c r="A3196" s="48" t="s">
        <v>1848</v>
      </c>
      <c r="B3196" s="48" t="s">
        <v>20</v>
      </c>
      <c r="C3196" s="48" t="s">
        <v>74</v>
      </c>
      <c r="D3196" s="49" t="s">
        <v>75</v>
      </c>
      <c r="E3196" s="53">
        <v>87953.93</v>
      </c>
      <c r="F3196" s="48" t="s">
        <v>918</v>
      </c>
      <c r="G3196" s="48" t="s">
        <v>1172</v>
      </c>
      <c r="H3196" s="48" t="s">
        <v>78</v>
      </c>
      <c r="I3196" s="48" t="s">
        <v>1173</v>
      </c>
      <c r="J3196" s="51"/>
      <c r="K3196" s="48" t="s">
        <v>951</v>
      </c>
      <c r="L3196" s="48" t="s">
        <v>80</v>
      </c>
      <c r="M3196" s="48" t="s">
        <v>81</v>
      </c>
      <c r="N3196" s="48" t="s">
        <v>952</v>
      </c>
      <c r="O3196" s="48" t="s">
        <v>953</v>
      </c>
      <c r="P3196" s="48" t="s">
        <v>1091</v>
      </c>
      <c r="Q3196" s="48" t="s">
        <v>1092</v>
      </c>
      <c r="R3196" s="48" t="s">
        <v>1167</v>
      </c>
      <c r="S3196" s="48" t="s">
        <v>1168</v>
      </c>
      <c r="T3196" s="48" t="s">
        <v>1169</v>
      </c>
      <c r="U3196" s="48" t="s">
        <v>1168</v>
      </c>
      <c r="V3196" s="52"/>
    </row>
    <row r="3197" spans="1:22" ht="15" thickBot="1">
      <c r="A3197" s="48" t="s">
        <v>2847</v>
      </c>
      <c r="B3197" s="48" t="s">
        <v>20</v>
      </c>
      <c r="C3197" s="48" t="s">
        <v>74</v>
      </c>
      <c r="D3197" s="49" t="s">
        <v>75</v>
      </c>
      <c r="E3197" s="53">
        <v>12221.31</v>
      </c>
      <c r="F3197" s="48" t="s">
        <v>76</v>
      </c>
      <c r="G3197" s="48" t="s">
        <v>2382</v>
      </c>
      <c r="H3197" s="48" t="s">
        <v>262</v>
      </c>
      <c r="I3197" s="48" t="s">
        <v>1153</v>
      </c>
      <c r="J3197" s="51"/>
      <c r="K3197" s="48" t="s">
        <v>951</v>
      </c>
      <c r="L3197" s="48" t="s">
        <v>80</v>
      </c>
      <c r="M3197" s="48" t="s">
        <v>81</v>
      </c>
      <c r="N3197" s="48" t="s">
        <v>952</v>
      </c>
      <c r="O3197" s="48" t="s">
        <v>953</v>
      </c>
      <c r="P3197" s="48" t="s">
        <v>1091</v>
      </c>
      <c r="Q3197" s="48" t="s">
        <v>1092</v>
      </c>
      <c r="R3197" s="48" t="s">
        <v>1863</v>
      </c>
      <c r="S3197" s="48" t="s">
        <v>1864</v>
      </c>
      <c r="T3197" s="48" t="s">
        <v>1865</v>
      </c>
      <c r="U3197" s="48" t="s">
        <v>1864</v>
      </c>
      <c r="V3197" s="52"/>
    </row>
    <row r="3198" spans="1:22" ht="15" thickBot="1">
      <c r="A3198" s="48" t="s">
        <v>4052</v>
      </c>
      <c r="B3198" s="48" t="s">
        <v>20</v>
      </c>
      <c r="C3198" s="48" t="s">
        <v>74</v>
      </c>
      <c r="D3198" s="49" t="s">
        <v>75</v>
      </c>
      <c r="E3198" s="50">
        <v>0</v>
      </c>
      <c r="F3198" s="48" t="s">
        <v>76</v>
      </c>
      <c r="G3198" s="48" t="s">
        <v>2382</v>
      </c>
      <c r="H3198" s="48" t="s">
        <v>125</v>
      </c>
      <c r="I3198" s="48" t="s">
        <v>1153</v>
      </c>
      <c r="J3198" s="51"/>
      <c r="K3198" s="48" t="s">
        <v>951</v>
      </c>
      <c r="L3198" s="48" t="s">
        <v>80</v>
      </c>
      <c r="M3198" s="48" t="s">
        <v>81</v>
      </c>
      <c r="N3198" s="48" t="s">
        <v>952</v>
      </c>
      <c r="O3198" s="48" t="s">
        <v>953</v>
      </c>
      <c r="P3198" s="48" t="s">
        <v>1091</v>
      </c>
      <c r="Q3198" s="48" t="s">
        <v>1092</v>
      </c>
      <c r="R3198" s="48" t="s">
        <v>1863</v>
      </c>
      <c r="S3198" s="48" t="s">
        <v>1864</v>
      </c>
      <c r="T3198" s="48" t="s">
        <v>1865</v>
      </c>
      <c r="U3198" s="48" t="s">
        <v>1864</v>
      </c>
      <c r="V3198" s="52"/>
    </row>
    <row r="3199" spans="1:22" ht="15" thickBot="1">
      <c r="A3199" s="48" t="s">
        <v>4053</v>
      </c>
      <c r="B3199" s="48" t="s">
        <v>20</v>
      </c>
      <c r="C3199" s="48" t="s">
        <v>74</v>
      </c>
      <c r="D3199" s="49" t="s">
        <v>75</v>
      </c>
      <c r="E3199" s="50">
        <v>0</v>
      </c>
      <c r="F3199" s="48" t="s">
        <v>76</v>
      </c>
      <c r="G3199" s="48" t="s">
        <v>4054</v>
      </c>
      <c r="H3199" s="48" t="s">
        <v>125</v>
      </c>
      <c r="I3199" s="48" t="s">
        <v>1153</v>
      </c>
      <c r="J3199" s="51"/>
      <c r="K3199" s="48" t="s">
        <v>951</v>
      </c>
      <c r="L3199" s="48" t="s">
        <v>80</v>
      </c>
      <c r="M3199" s="48" t="s">
        <v>81</v>
      </c>
      <c r="N3199" s="48" t="s">
        <v>952</v>
      </c>
      <c r="O3199" s="48" t="s">
        <v>953</v>
      </c>
      <c r="P3199" s="48" t="s">
        <v>1091</v>
      </c>
      <c r="Q3199" s="48" t="s">
        <v>1092</v>
      </c>
      <c r="R3199" s="48" t="s">
        <v>1863</v>
      </c>
      <c r="S3199" s="48" t="s">
        <v>1864</v>
      </c>
      <c r="T3199" s="48" t="s">
        <v>1865</v>
      </c>
      <c r="U3199" s="48" t="s">
        <v>1864</v>
      </c>
      <c r="V3199" s="52"/>
    </row>
    <row r="3200" spans="1:22" ht="15" thickBot="1">
      <c r="A3200" s="48" t="s">
        <v>4055</v>
      </c>
      <c r="B3200" s="48" t="s">
        <v>20</v>
      </c>
      <c r="C3200" s="48" t="s">
        <v>74</v>
      </c>
      <c r="D3200" s="49" t="s">
        <v>75</v>
      </c>
      <c r="E3200" s="50">
        <v>0</v>
      </c>
      <c r="F3200" s="48" t="s">
        <v>76</v>
      </c>
      <c r="G3200" s="48" t="s">
        <v>2862</v>
      </c>
      <c r="H3200" s="48" t="s">
        <v>125</v>
      </c>
      <c r="I3200" s="48" t="s">
        <v>1153</v>
      </c>
      <c r="J3200" s="51"/>
      <c r="K3200" s="48" t="s">
        <v>951</v>
      </c>
      <c r="L3200" s="48" t="s">
        <v>80</v>
      </c>
      <c r="M3200" s="48" t="s">
        <v>81</v>
      </c>
      <c r="N3200" s="48" t="s">
        <v>952</v>
      </c>
      <c r="O3200" s="48" t="s">
        <v>953</v>
      </c>
      <c r="P3200" s="48" t="s">
        <v>1091</v>
      </c>
      <c r="Q3200" s="48" t="s">
        <v>1092</v>
      </c>
      <c r="R3200" s="48" t="s">
        <v>1863</v>
      </c>
      <c r="S3200" s="48" t="s">
        <v>1864</v>
      </c>
      <c r="T3200" s="48" t="s">
        <v>1865</v>
      </c>
      <c r="U3200" s="48" t="s">
        <v>1864</v>
      </c>
      <c r="V3200" s="52"/>
    </row>
    <row r="3201" spans="1:22" ht="15" thickBot="1">
      <c r="A3201" s="48" t="s">
        <v>4056</v>
      </c>
      <c r="B3201" s="48" t="s">
        <v>20</v>
      </c>
      <c r="C3201" s="48" t="s">
        <v>74</v>
      </c>
      <c r="D3201" s="49" t="s">
        <v>75</v>
      </c>
      <c r="E3201" s="53">
        <v>94706.33</v>
      </c>
      <c r="F3201" s="48" t="s">
        <v>76</v>
      </c>
      <c r="G3201" s="48" t="s">
        <v>1871</v>
      </c>
      <c r="H3201" s="48" t="s">
        <v>113</v>
      </c>
      <c r="I3201" s="48" t="s">
        <v>187</v>
      </c>
      <c r="J3201" s="51"/>
      <c r="K3201" s="48" t="s">
        <v>951</v>
      </c>
      <c r="L3201" s="48" t="s">
        <v>80</v>
      </c>
      <c r="M3201" s="48" t="s">
        <v>81</v>
      </c>
      <c r="N3201" s="48" t="s">
        <v>952</v>
      </c>
      <c r="O3201" s="48" t="s">
        <v>953</v>
      </c>
      <c r="P3201" s="48" t="s">
        <v>1177</v>
      </c>
      <c r="Q3201" s="48" t="s">
        <v>1178</v>
      </c>
      <c r="R3201" s="48" t="s">
        <v>1872</v>
      </c>
      <c r="S3201" s="48" t="s">
        <v>1314</v>
      </c>
      <c r="T3201" s="48" t="s">
        <v>1873</v>
      </c>
      <c r="U3201" s="48" t="s">
        <v>1874</v>
      </c>
      <c r="V3201" s="52"/>
    </row>
    <row r="3202" spans="1:22" ht="15" thickBot="1">
      <c r="A3202" s="48" t="s">
        <v>4057</v>
      </c>
      <c r="B3202" s="48" t="s">
        <v>20</v>
      </c>
      <c r="C3202" s="48" t="s">
        <v>74</v>
      </c>
      <c r="D3202" s="49" t="s">
        <v>75</v>
      </c>
      <c r="E3202" s="53">
        <v>22972.44</v>
      </c>
      <c r="F3202" s="48" t="s">
        <v>76</v>
      </c>
      <c r="G3202" s="48" t="s">
        <v>1876</v>
      </c>
      <c r="H3202" s="48" t="s">
        <v>95</v>
      </c>
      <c r="I3202" s="48" t="s">
        <v>96</v>
      </c>
      <c r="J3202" s="51"/>
      <c r="K3202" s="48" t="s">
        <v>951</v>
      </c>
      <c r="L3202" s="48" t="s">
        <v>80</v>
      </c>
      <c r="M3202" s="48" t="s">
        <v>81</v>
      </c>
      <c r="N3202" s="48" t="s">
        <v>952</v>
      </c>
      <c r="O3202" s="48" t="s">
        <v>953</v>
      </c>
      <c r="P3202" s="48" t="s">
        <v>1177</v>
      </c>
      <c r="Q3202" s="48" t="s">
        <v>1178</v>
      </c>
      <c r="R3202" s="48" t="s">
        <v>1179</v>
      </c>
      <c r="S3202" s="48" t="s">
        <v>1180</v>
      </c>
      <c r="T3202" s="48" t="s">
        <v>1181</v>
      </c>
      <c r="U3202" s="48" t="s">
        <v>1182</v>
      </c>
      <c r="V3202" s="52"/>
    </row>
    <row r="3203" spans="1:22" ht="15" thickBot="1">
      <c r="A3203" s="48" t="s">
        <v>2864</v>
      </c>
      <c r="B3203" s="48" t="s">
        <v>20</v>
      </c>
      <c r="C3203" s="48" t="s">
        <v>74</v>
      </c>
      <c r="D3203" s="49" t="s">
        <v>75</v>
      </c>
      <c r="E3203" s="53">
        <v>22606.38</v>
      </c>
      <c r="F3203" s="48" t="s">
        <v>76</v>
      </c>
      <c r="G3203" s="48" t="s">
        <v>1876</v>
      </c>
      <c r="H3203" s="48" t="s">
        <v>95</v>
      </c>
      <c r="I3203" s="48" t="s">
        <v>96</v>
      </c>
      <c r="J3203" s="51"/>
      <c r="K3203" s="48" t="s">
        <v>1800</v>
      </c>
      <c r="L3203" s="48" t="s">
        <v>80</v>
      </c>
      <c r="M3203" s="48" t="s">
        <v>81</v>
      </c>
      <c r="N3203" s="48" t="s">
        <v>952</v>
      </c>
      <c r="O3203" s="48" t="s">
        <v>953</v>
      </c>
      <c r="P3203" s="48" t="s">
        <v>1177</v>
      </c>
      <c r="Q3203" s="48" t="s">
        <v>1178</v>
      </c>
      <c r="R3203" s="48" t="s">
        <v>1179</v>
      </c>
      <c r="S3203" s="48" t="s">
        <v>1180</v>
      </c>
      <c r="T3203" s="48" t="s">
        <v>1181</v>
      </c>
      <c r="U3203" s="48" t="s">
        <v>1182</v>
      </c>
      <c r="V3203" s="52"/>
    </row>
    <row r="3204" spans="1:22" ht="15" thickBot="1">
      <c r="A3204" s="48" t="s">
        <v>4058</v>
      </c>
      <c r="B3204" s="48" t="s">
        <v>20</v>
      </c>
      <c r="C3204" s="48" t="s">
        <v>74</v>
      </c>
      <c r="D3204" s="49" t="s">
        <v>75</v>
      </c>
      <c r="E3204" s="53">
        <v>22972.46</v>
      </c>
      <c r="F3204" s="48" t="s">
        <v>76</v>
      </c>
      <c r="G3204" s="48" t="s">
        <v>1876</v>
      </c>
      <c r="H3204" s="48" t="s">
        <v>95</v>
      </c>
      <c r="I3204" s="48" t="s">
        <v>96</v>
      </c>
      <c r="J3204" s="51"/>
      <c r="K3204" s="48" t="s">
        <v>951</v>
      </c>
      <c r="L3204" s="48" t="s">
        <v>80</v>
      </c>
      <c r="M3204" s="48" t="s">
        <v>81</v>
      </c>
      <c r="N3204" s="48" t="s">
        <v>952</v>
      </c>
      <c r="O3204" s="48" t="s">
        <v>953</v>
      </c>
      <c r="P3204" s="48" t="s">
        <v>1177</v>
      </c>
      <c r="Q3204" s="48" t="s">
        <v>1178</v>
      </c>
      <c r="R3204" s="48" t="s">
        <v>1179</v>
      </c>
      <c r="S3204" s="48" t="s">
        <v>1180</v>
      </c>
      <c r="T3204" s="48" t="s">
        <v>1181</v>
      </c>
      <c r="U3204" s="48" t="s">
        <v>1182</v>
      </c>
      <c r="V3204" s="52"/>
    </row>
    <row r="3205" spans="1:22" ht="15" thickBot="1">
      <c r="A3205" s="48" t="s">
        <v>4059</v>
      </c>
      <c r="B3205" s="48" t="s">
        <v>20</v>
      </c>
      <c r="C3205" s="48" t="s">
        <v>74</v>
      </c>
      <c r="D3205" s="49" t="s">
        <v>75</v>
      </c>
      <c r="E3205" s="53">
        <v>58813.3</v>
      </c>
      <c r="F3205" s="48" t="s">
        <v>76</v>
      </c>
      <c r="G3205" s="48" t="s">
        <v>1184</v>
      </c>
      <c r="H3205" s="48" t="s">
        <v>95</v>
      </c>
      <c r="I3205" s="48" t="s">
        <v>759</v>
      </c>
      <c r="J3205" s="51"/>
      <c r="K3205" s="48" t="s">
        <v>951</v>
      </c>
      <c r="L3205" s="48" t="s">
        <v>80</v>
      </c>
      <c r="M3205" s="48" t="s">
        <v>81</v>
      </c>
      <c r="N3205" s="48" t="s">
        <v>952</v>
      </c>
      <c r="O3205" s="48" t="s">
        <v>953</v>
      </c>
      <c r="P3205" s="48" t="s">
        <v>1177</v>
      </c>
      <c r="Q3205" s="48" t="s">
        <v>1178</v>
      </c>
      <c r="R3205" s="48" t="s">
        <v>1179</v>
      </c>
      <c r="S3205" s="48" t="s">
        <v>1180</v>
      </c>
      <c r="T3205" s="48" t="s">
        <v>1181</v>
      </c>
      <c r="U3205" s="48" t="s">
        <v>1182</v>
      </c>
      <c r="V3205" s="52"/>
    </row>
    <row r="3206" spans="1:22" ht="15" thickBot="1">
      <c r="A3206" s="48" t="s">
        <v>4060</v>
      </c>
      <c r="B3206" s="48" t="s">
        <v>20</v>
      </c>
      <c r="C3206" s="48" t="s">
        <v>74</v>
      </c>
      <c r="D3206" s="49" t="s">
        <v>75</v>
      </c>
      <c r="E3206" s="53">
        <v>18761.599999999999</v>
      </c>
      <c r="F3206" s="48" t="s">
        <v>76</v>
      </c>
      <c r="G3206" s="48" t="s">
        <v>1186</v>
      </c>
      <c r="H3206" s="48" t="s">
        <v>95</v>
      </c>
      <c r="I3206" s="48" t="s">
        <v>752</v>
      </c>
      <c r="J3206" s="51"/>
      <c r="K3206" s="48" t="s">
        <v>1800</v>
      </c>
      <c r="L3206" s="48" t="s">
        <v>80</v>
      </c>
      <c r="M3206" s="48" t="s">
        <v>81</v>
      </c>
      <c r="N3206" s="48" t="s">
        <v>952</v>
      </c>
      <c r="O3206" s="48" t="s">
        <v>953</v>
      </c>
      <c r="P3206" s="48" t="s">
        <v>1177</v>
      </c>
      <c r="Q3206" s="48" t="s">
        <v>1178</v>
      </c>
      <c r="R3206" s="48" t="s">
        <v>1179</v>
      </c>
      <c r="S3206" s="48" t="s">
        <v>1180</v>
      </c>
      <c r="T3206" s="48" t="s">
        <v>1187</v>
      </c>
      <c r="U3206" s="48" t="s">
        <v>1188</v>
      </c>
      <c r="V3206" s="52"/>
    </row>
    <row r="3207" spans="1:22" ht="15" thickBot="1">
      <c r="A3207" s="48" t="s">
        <v>4061</v>
      </c>
      <c r="B3207" s="48" t="s">
        <v>20</v>
      </c>
      <c r="C3207" s="48" t="s">
        <v>74</v>
      </c>
      <c r="D3207" s="49" t="s">
        <v>75</v>
      </c>
      <c r="E3207" s="53">
        <v>46488.31</v>
      </c>
      <c r="F3207" s="48" t="s">
        <v>76</v>
      </c>
      <c r="G3207" s="48" t="s">
        <v>1880</v>
      </c>
      <c r="H3207" s="48" t="s">
        <v>95</v>
      </c>
      <c r="I3207" s="48" t="s">
        <v>1424</v>
      </c>
      <c r="J3207" s="51"/>
      <c r="K3207" s="48" t="s">
        <v>990</v>
      </c>
      <c r="L3207" s="48" t="s">
        <v>80</v>
      </c>
      <c r="M3207" s="48" t="s">
        <v>81</v>
      </c>
      <c r="N3207" s="48" t="s">
        <v>952</v>
      </c>
      <c r="O3207" s="48" t="s">
        <v>953</v>
      </c>
      <c r="P3207" s="48" t="s">
        <v>1177</v>
      </c>
      <c r="Q3207" s="48" t="s">
        <v>1178</v>
      </c>
      <c r="R3207" s="48" t="s">
        <v>1881</v>
      </c>
      <c r="S3207" s="48" t="s">
        <v>1882</v>
      </c>
      <c r="T3207" s="48" t="s">
        <v>1883</v>
      </c>
      <c r="U3207" s="48" t="s">
        <v>1884</v>
      </c>
      <c r="V3207" s="52"/>
    </row>
    <row r="3208" spans="1:22" ht="15" thickBot="1">
      <c r="A3208" s="48" t="s">
        <v>4062</v>
      </c>
      <c r="B3208" s="48" t="s">
        <v>20</v>
      </c>
      <c r="C3208" s="48" t="s">
        <v>74</v>
      </c>
      <c r="D3208" s="49" t="s">
        <v>75</v>
      </c>
      <c r="E3208" s="50">
        <v>0</v>
      </c>
      <c r="F3208" s="48" t="s">
        <v>76</v>
      </c>
      <c r="G3208" s="48" t="s">
        <v>1880</v>
      </c>
      <c r="H3208" s="48" t="s">
        <v>125</v>
      </c>
      <c r="I3208" s="48" t="s">
        <v>1424</v>
      </c>
      <c r="J3208" s="51"/>
      <c r="K3208" s="48" t="s">
        <v>951</v>
      </c>
      <c r="L3208" s="48" t="s">
        <v>80</v>
      </c>
      <c r="M3208" s="48" t="s">
        <v>81</v>
      </c>
      <c r="N3208" s="48" t="s">
        <v>952</v>
      </c>
      <c r="O3208" s="48" t="s">
        <v>953</v>
      </c>
      <c r="P3208" s="48" t="s">
        <v>1177</v>
      </c>
      <c r="Q3208" s="48" t="s">
        <v>1178</v>
      </c>
      <c r="R3208" s="48" t="s">
        <v>1881</v>
      </c>
      <c r="S3208" s="48" t="s">
        <v>1882</v>
      </c>
      <c r="T3208" s="48" t="s">
        <v>1883</v>
      </c>
      <c r="U3208" s="48" t="s">
        <v>1884</v>
      </c>
      <c r="V3208" s="52"/>
    </row>
    <row r="3209" spans="1:22" ht="15" thickBot="1">
      <c r="A3209" s="48" t="s">
        <v>4063</v>
      </c>
      <c r="B3209" s="48" t="s">
        <v>20</v>
      </c>
      <c r="C3209" s="48" t="s">
        <v>74</v>
      </c>
      <c r="D3209" s="49" t="s">
        <v>75</v>
      </c>
      <c r="E3209" s="50">
        <v>0</v>
      </c>
      <c r="F3209" s="48" t="s">
        <v>76</v>
      </c>
      <c r="G3209" s="48" t="s">
        <v>1880</v>
      </c>
      <c r="H3209" s="48" t="s">
        <v>125</v>
      </c>
      <c r="I3209" s="48" t="s">
        <v>1424</v>
      </c>
      <c r="J3209" s="51"/>
      <c r="K3209" s="48" t="s">
        <v>951</v>
      </c>
      <c r="L3209" s="48" t="s">
        <v>80</v>
      </c>
      <c r="M3209" s="48" t="s">
        <v>81</v>
      </c>
      <c r="N3209" s="48" t="s">
        <v>952</v>
      </c>
      <c r="O3209" s="48" t="s">
        <v>953</v>
      </c>
      <c r="P3209" s="48" t="s">
        <v>1177</v>
      </c>
      <c r="Q3209" s="48" t="s">
        <v>1178</v>
      </c>
      <c r="R3209" s="48" t="s">
        <v>1881</v>
      </c>
      <c r="S3209" s="48" t="s">
        <v>1882</v>
      </c>
      <c r="T3209" s="48" t="s">
        <v>1883</v>
      </c>
      <c r="U3209" s="48" t="s">
        <v>1884</v>
      </c>
      <c r="V3209" s="52"/>
    </row>
    <row r="3210" spans="1:22" ht="15" thickBot="1">
      <c r="A3210" s="48" t="s">
        <v>4064</v>
      </c>
      <c r="B3210" s="48" t="s">
        <v>20</v>
      </c>
      <c r="C3210" s="48" t="s">
        <v>74</v>
      </c>
      <c r="D3210" s="49" t="s">
        <v>75</v>
      </c>
      <c r="E3210" s="53">
        <v>7610.53</v>
      </c>
      <c r="F3210" s="48" t="s">
        <v>2393</v>
      </c>
      <c r="G3210" s="48" t="s">
        <v>2394</v>
      </c>
      <c r="H3210" s="48" t="s">
        <v>113</v>
      </c>
      <c r="I3210" s="48" t="s">
        <v>2395</v>
      </c>
      <c r="J3210" s="51"/>
      <c r="K3210" s="48" t="s">
        <v>951</v>
      </c>
      <c r="L3210" s="48" t="s">
        <v>80</v>
      </c>
      <c r="M3210" s="48" t="s">
        <v>81</v>
      </c>
      <c r="N3210" s="48" t="s">
        <v>952</v>
      </c>
      <c r="O3210" s="48" t="s">
        <v>953</v>
      </c>
      <c r="P3210" s="48" t="s">
        <v>1177</v>
      </c>
      <c r="Q3210" s="48" t="s">
        <v>1178</v>
      </c>
      <c r="R3210" s="48" t="s">
        <v>1881</v>
      </c>
      <c r="S3210" s="48" t="s">
        <v>1882</v>
      </c>
      <c r="T3210" s="48" t="s">
        <v>1883</v>
      </c>
      <c r="U3210" s="48" t="s">
        <v>1884</v>
      </c>
      <c r="V3210" s="52"/>
    </row>
    <row r="3211" spans="1:22" ht="15" thickBot="1">
      <c r="A3211" s="48" t="s">
        <v>3648</v>
      </c>
      <c r="B3211" s="48" t="s">
        <v>20</v>
      </c>
      <c r="C3211" s="48" t="s">
        <v>74</v>
      </c>
      <c r="D3211" s="49" t="s">
        <v>75</v>
      </c>
      <c r="E3211" s="53">
        <v>15039.47</v>
      </c>
      <c r="F3211" s="48" t="s">
        <v>76</v>
      </c>
      <c r="G3211" s="48" t="s">
        <v>1886</v>
      </c>
      <c r="H3211" s="48" t="s">
        <v>78</v>
      </c>
      <c r="I3211" s="48" t="s">
        <v>2271</v>
      </c>
      <c r="J3211" s="51"/>
      <c r="K3211" s="51"/>
      <c r="L3211" s="48" t="s">
        <v>80</v>
      </c>
      <c r="M3211" s="48" t="s">
        <v>81</v>
      </c>
      <c r="N3211" s="48" t="s">
        <v>1195</v>
      </c>
      <c r="O3211" s="48" t="s">
        <v>1196</v>
      </c>
      <c r="P3211" s="48" t="s">
        <v>1197</v>
      </c>
      <c r="Q3211" s="48" t="s">
        <v>1198</v>
      </c>
      <c r="R3211" s="48" t="s">
        <v>1887</v>
      </c>
      <c r="S3211" s="48" t="s">
        <v>1888</v>
      </c>
      <c r="T3211" s="48" t="s">
        <v>1889</v>
      </c>
      <c r="U3211" s="48" t="s">
        <v>1890</v>
      </c>
      <c r="V3211" s="52"/>
    </row>
    <row r="3212" spans="1:22" ht="15" thickBot="1">
      <c r="A3212" s="48" t="s">
        <v>3649</v>
      </c>
      <c r="B3212" s="48" t="s">
        <v>20</v>
      </c>
      <c r="C3212" s="48" t="s">
        <v>74</v>
      </c>
      <c r="D3212" s="49" t="s">
        <v>75</v>
      </c>
      <c r="E3212" s="50">
        <v>10310</v>
      </c>
      <c r="F3212" s="48" t="s">
        <v>76</v>
      </c>
      <c r="G3212" s="48" t="s">
        <v>1886</v>
      </c>
      <c r="H3212" s="48" t="s">
        <v>78</v>
      </c>
      <c r="I3212" s="48" t="s">
        <v>2271</v>
      </c>
      <c r="J3212" s="51"/>
      <c r="K3212" s="51"/>
      <c r="L3212" s="48" t="s">
        <v>80</v>
      </c>
      <c r="M3212" s="48" t="s">
        <v>81</v>
      </c>
      <c r="N3212" s="48" t="s">
        <v>1195</v>
      </c>
      <c r="O3212" s="48" t="s">
        <v>1196</v>
      </c>
      <c r="P3212" s="48" t="s">
        <v>1197</v>
      </c>
      <c r="Q3212" s="48" t="s">
        <v>1198</v>
      </c>
      <c r="R3212" s="48" t="s">
        <v>1887</v>
      </c>
      <c r="S3212" s="48" t="s">
        <v>1888</v>
      </c>
      <c r="T3212" s="48" t="s">
        <v>1889</v>
      </c>
      <c r="U3212" s="48" t="s">
        <v>1890</v>
      </c>
      <c r="V3212" s="52"/>
    </row>
    <row r="3213" spans="1:22" ht="15" thickBot="1">
      <c r="A3213" s="48" t="s">
        <v>3649</v>
      </c>
      <c r="B3213" s="48" t="s">
        <v>20</v>
      </c>
      <c r="C3213" s="48" t="s">
        <v>74</v>
      </c>
      <c r="D3213" s="49" t="s">
        <v>75</v>
      </c>
      <c r="E3213" s="50">
        <v>77325</v>
      </c>
      <c r="F3213" s="48" t="s">
        <v>76</v>
      </c>
      <c r="G3213" s="48" t="s">
        <v>1886</v>
      </c>
      <c r="H3213" s="48" t="s">
        <v>78</v>
      </c>
      <c r="I3213" s="48" t="s">
        <v>96</v>
      </c>
      <c r="J3213" s="51"/>
      <c r="K3213" s="51"/>
      <c r="L3213" s="48" t="s">
        <v>80</v>
      </c>
      <c r="M3213" s="48" t="s">
        <v>81</v>
      </c>
      <c r="N3213" s="48" t="s">
        <v>1195</v>
      </c>
      <c r="O3213" s="48" t="s">
        <v>1196</v>
      </c>
      <c r="P3213" s="48" t="s">
        <v>1197</v>
      </c>
      <c r="Q3213" s="48" t="s">
        <v>1198</v>
      </c>
      <c r="R3213" s="48" t="s">
        <v>1887</v>
      </c>
      <c r="S3213" s="48" t="s">
        <v>1888</v>
      </c>
      <c r="T3213" s="48" t="s">
        <v>1889</v>
      </c>
      <c r="U3213" s="48" t="s">
        <v>1890</v>
      </c>
      <c r="V3213" s="52"/>
    </row>
    <row r="3214" spans="1:22" ht="15" thickBot="1">
      <c r="A3214" s="48" t="s">
        <v>4065</v>
      </c>
      <c r="B3214" s="48" t="s">
        <v>20</v>
      </c>
      <c r="C3214" s="48" t="s">
        <v>74</v>
      </c>
      <c r="D3214" s="49" t="s">
        <v>75</v>
      </c>
      <c r="E3214" s="53">
        <v>7108.95</v>
      </c>
      <c r="F3214" s="48" t="s">
        <v>76</v>
      </c>
      <c r="G3214" s="48" t="s">
        <v>1194</v>
      </c>
      <c r="H3214" s="48" t="s">
        <v>95</v>
      </c>
      <c r="I3214" s="48" t="s">
        <v>279</v>
      </c>
      <c r="J3214" s="51"/>
      <c r="K3214" s="51"/>
      <c r="L3214" s="48" t="s">
        <v>80</v>
      </c>
      <c r="M3214" s="48" t="s">
        <v>81</v>
      </c>
      <c r="N3214" s="48" t="s">
        <v>1195</v>
      </c>
      <c r="O3214" s="48" t="s">
        <v>1196</v>
      </c>
      <c r="P3214" s="48" t="s">
        <v>1197</v>
      </c>
      <c r="Q3214" s="48" t="s">
        <v>1198</v>
      </c>
      <c r="R3214" s="48" t="s">
        <v>1199</v>
      </c>
      <c r="S3214" s="48" t="s">
        <v>1200</v>
      </c>
      <c r="T3214" s="48" t="s">
        <v>1201</v>
      </c>
      <c r="U3214" s="48" t="s">
        <v>6</v>
      </c>
      <c r="V3214" s="52"/>
    </row>
    <row r="3215" spans="1:22" ht="15" thickBot="1">
      <c r="A3215" s="48" t="s">
        <v>4066</v>
      </c>
      <c r="B3215" s="48" t="s">
        <v>20</v>
      </c>
      <c r="C3215" s="48" t="s">
        <v>74</v>
      </c>
      <c r="D3215" s="49" t="s">
        <v>75</v>
      </c>
      <c r="E3215" s="53">
        <v>128201.95</v>
      </c>
      <c r="F3215" s="48" t="s">
        <v>76</v>
      </c>
      <c r="G3215" s="48" t="s">
        <v>1893</v>
      </c>
      <c r="H3215" s="48" t="s">
        <v>113</v>
      </c>
      <c r="I3215" s="48" t="s">
        <v>777</v>
      </c>
      <c r="J3215" s="51"/>
      <c r="K3215" s="51"/>
      <c r="L3215" s="48" t="s">
        <v>80</v>
      </c>
      <c r="M3215" s="48" t="s">
        <v>81</v>
      </c>
      <c r="N3215" s="48" t="s">
        <v>1195</v>
      </c>
      <c r="O3215" s="48" t="s">
        <v>1196</v>
      </c>
      <c r="P3215" s="48" t="s">
        <v>1197</v>
      </c>
      <c r="Q3215" s="48" t="s">
        <v>1198</v>
      </c>
      <c r="R3215" s="48" t="s">
        <v>1894</v>
      </c>
      <c r="S3215" s="48" t="s">
        <v>1895</v>
      </c>
      <c r="T3215" s="48" t="s">
        <v>1896</v>
      </c>
      <c r="U3215" s="48" t="s">
        <v>1895</v>
      </c>
      <c r="V3215" s="52"/>
    </row>
    <row r="3216" spans="1:22" ht="15" thickBot="1">
      <c r="A3216" s="48" t="s">
        <v>4067</v>
      </c>
      <c r="B3216" s="48" t="s">
        <v>20</v>
      </c>
      <c r="C3216" s="48" t="s">
        <v>74</v>
      </c>
      <c r="D3216" s="49" t="s">
        <v>75</v>
      </c>
      <c r="E3216" s="50">
        <v>0</v>
      </c>
      <c r="F3216" s="48" t="s">
        <v>76</v>
      </c>
      <c r="G3216" s="48" t="s">
        <v>1203</v>
      </c>
      <c r="H3216" s="48" t="s">
        <v>382</v>
      </c>
      <c r="I3216" s="48" t="s">
        <v>3260</v>
      </c>
      <c r="J3216" s="51"/>
      <c r="K3216" s="51"/>
      <c r="L3216" s="48" t="s">
        <v>80</v>
      </c>
      <c r="M3216" s="48" t="s">
        <v>81</v>
      </c>
      <c r="N3216" s="48" t="s">
        <v>1195</v>
      </c>
      <c r="O3216" s="48" t="s">
        <v>1196</v>
      </c>
      <c r="P3216" s="48" t="s">
        <v>1204</v>
      </c>
      <c r="Q3216" s="48" t="s">
        <v>981</v>
      </c>
      <c r="R3216" s="48" t="s">
        <v>1205</v>
      </c>
      <c r="S3216" s="48" t="s">
        <v>981</v>
      </c>
      <c r="T3216" s="48" t="s">
        <v>1206</v>
      </c>
      <c r="U3216" s="48" t="s">
        <v>1207</v>
      </c>
      <c r="V3216" s="52"/>
    </row>
    <row r="3217" spans="1:22" ht="15" thickBot="1">
      <c r="A3217" s="48" t="s">
        <v>4068</v>
      </c>
      <c r="B3217" s="48" t="s">
        <v>20</v>
      </c>
      <c r="C3217" s="48" t="s">
        <v>74</v>
      </c>
      <c r="D3217" s="49" t="s">
        <v>75</v>
      </c>
      <c r="E3217" s="50">
        <v>0</v>
      </c>
      <c r="F3217" s="48" t="s">
        <v>76</v>
      </c>
      <c r="G3217" s="48" t="s">
        <v>1203</v>
      </c>
      <c r="H3217" s="48" t="s">
        <v>150</v>
      </c>
      <c r="I3217" s="48" t="s">
        <v>3260</v>
      </c>
      <c r="J3217" s="51"/>
      <c r="K3217" s="51"/>
      <c r="L3217" s="48" t="s">
        <v>80</v>
      </c>
      <c r="M3217" s="48" t="s">
        <v>81</v>
      </c>
      <c r="N3217" s="48" t="s">
        <v>1195</v>
      </c>
      <c r="O3217" s="48" t="s">
        <v>1196</v>
      </c>
      <c r="P3217" s="48" t="s">
        <v>1204</v>
      </c>
      <c r="Q3217" s="48" t="s">
        <v>981</v>
      </c>
      <c r="R3217" s="48" t="s">
        <v>1205</v>
      </c>
      <c r="S3217" s="48" t="s">
        <v>981</v>
      </c>
      <c r="T3217" s="48" t="s">
        <v>1206</v>
      </c>
      <c r="U3217" s="48" t="s">
        <v>1207</v>
      </c>
      <c r="V3217" s="52"/>
    </row>
    <row r="3218" spans="1:22" ht="15" thickBot="1">
      <c r="A3218" s="48" t="s">
        <v>4069</v>
      </c>
      <c r="B3218" s="48" t="s">
        <v>20</v>
      </c>
      <c r="C3218" s="48" t="s">
        <v>74</v>
      </c>
      <c r="D3218" s="49" t="s">
        <v>75</v>
      </c>
      <c r="E3218" s="50">
        <v>0</v>
      </c>
      <c r="F3218" s="48" t="s">
        <v>76</v>
      </c>
      <c r="G3218" s="48" t="s">
        <v>1203</v>
      </c>
      <c r="H3218" s="48" t="s">
        <v>336</v>
      </c>
      <c r="I3218" s="48" t="s">
        <v>130</v>
      </c>
      <c r="J3218" s="51"/>
      <c r="K3218" s="51"/>
      <c r="L3218" s="48" t="s">
        <v>80</v>
      </c>
      <c r="M3218" s="48" t="s">
        <v>81</v>
      </c>
      <c r="N3218" s="48" t="s">
        <v>1195</v>
      </c>
      <c r="O3218" s="48" t="s">
        <v>1196</v>
      </c>
      <c r="P3218" s="48" t="s">
        <v>1204</v>
      </c>
      <c r="Q3218" s="48" t="s">
        <v>981</v>
      </c>
      <c r="R3218" s="48" t="s">
        <v>1205</v>
      </c>
      <c r="S3218" s="48" t="s">
        <v>981</v>
      </c>
      <c r="T3218" s="48" t="s">
        <v>1206</v>
      </c>
      <c r="U3218" s="48" t="s">
        <v>1207</v>
      </c>
      <c r="V3218" s="52"/>
    </row>
    <row r="3219" spans="1:22" ht="15" thickBot="1">
      <c r="A3219" s="48" t="s">
        <v>4070</v>
      </c>
      <c r="B3219" s="48" t="s">
        <v>20</v>
      </c>
      <c r="C3219" s="48" t="s">
        <v>74</v>
      </c>
      <c r="D3219" s="49" t="s">
        <v>75</v>
      </c>
      <c r="E3219" s="53">
        <v>163621.76999999999</v>
      </c>
      <c r="F3219" s="48" t="s">
        <v>76</v>
      </c>
      <c r="G3219" s="48" t="s">
        <v>1903</v>
      </c>
      <c r="H3219" s="48" t="s">
        <v>78</v>
      </c>
      <c r="I3219" s="48" t="s">
        <v>130</v>
      </c>
      <c r="J3219" s="51"/>
      <c r="K3219" s="51"/>
      <c r="L3219" s="48" t="s">
        <v>80</v>
      </c>
      <c r="M3219" s="48" t="s">
        <v>81</v>
      </c>
      <c r="N3219" s="48" t="s">
        <v>1195</v>
      </c>
      <c r="O3219" s="48" t="s">
        <v>1196</v>
      </c>
      <c r="P3219" s="48" t="s">
        <v>1204</v>
      </c>
      <c r="Q3219" s="48" t="s">
        <v>981</v>
      </c>
      <c r="R3219" s="48" t="s">
        <v>1213</v>
      </c>
      <c r="S3219" s="48" t="s">
        <v>1214</v>
      </c>
      <c r="T3219" s="48" t="s">
        <v>1904</v>
      </c>
      <c r="U3219" s="48" t="s">
        <v>1905</v>
      </c>
      <c r="V3219" s="52"/>
    </row>
    <row r="3220" spans="1:22" ht="15" thickBot="1">
      <c r="A3220" s="48" t="s">
        <v>4071</v>
      </c>
      <c r="B3220" s="48" t="s">
        <v>20</v>
      </c>
      <c r="C3220" s="48" t="s">
        <v>74</v>
      </c>
      <c r="D3220" s="49" t="s">
        <v>75</v>
      </c>
      <c r="E3220" s="53">
        <v>53281.98</v>
      </c>
      <c r="F3220" s="48" t="s">
        <v>76</v>
      </c>
      <c r="G3220" s="48" t="s">
        <v>1903</v>
      </c>
      <c r="H3220" s="48" t="s">
        <v>95</v>
      </c>
      <c r="I3220" s="48" t="s">
        <v>130</v>
      </c>
      <c r="J3220" s="51"/>
      <c r="K3220" s="51"/>
      <c r="L3220" s="48" t="s">
        <v>80</v>
      </c>
      <c r="M3220" s="48" t="s">
        <v>81</v>
      </c>
      <c r="N3220" s="48" t="s">
        <v>1195</v>
      </c>
      <c r="O3220" s="48" t="s">
        <v>1196</v>
      </c>
      <c r="P3220" s="48" t="s">
        <v>1204</v>
      </c>
      <c r="Q3220" s="48" t="s">
        <v>981</v>
      </c>
      <c r="R3220" s="48" t="s">
        <v>1213</v>
      </c>
      <c r="S3220" s="48" t="s">
        <v>1214</v>
      </c>
      <c r="T3220" s="48" t="s">
        <v>1904</v>
      </c>
      <c r="U3220" s="48" t="s">
        <v>1905</v>
      </c>
      <c r="V3220" s="52"/>
    </row>
    <row r="3221" spans="1:22" ht="15" thickBot="1">
      <c r="A3221" s="48" t="s">
        <v>4072</v>
      </c>
      <c r="B3221" s="48" t="s">
        <v>20</v>
      </c>
      <c r="C3221" s="48" t="s">
        <v>74</v>
      </c>
      <c r="D3221" s="49" t="s">
        <v>75</v>
      </c>
      <c r="E3221" s="53">
        <v>124389.13</v>
      </c>
      <c r="F3221" s="48" t="s">
        <v>76</v>
      </c>
      <c r="G3221" s="48" t="s">
        <v>1219</v>
      </c>
      <c r="H3221" s="48" t="s">
        <v>258</v>
      </c>
      <c r="I3221" s="48" t="s">
        <v>2687</v>
      </c>
      <c r="J3221" s="51"/>
      <c r="K3221" s="51"/>
      <c r="L3221" s="48" t="s">
        <v>80</v>
      </c>
      <c r="M3221" s="48" t="s">
        <v>81</v>
      </c>
      <c r="N3221" s="48" t="s">
        <v>1195</v>
      </c>
      <c r="O3221" s="48" t="s">
        <v>1196</v>
      </c>
      <c r="P3221" s="48" t="s">
        <v>1204</v>
      </c>
      <c r="Q3221" s="48" t="s">
        <v>981</v>
      </c>
      <c r="R3221" s="48" t="s">
        <v>1213</v>
      </c>
      <c r="S3221" s="48" t="s">
        <v>1214</v>
      </c>
      <c r="T3221" s="48" t="s">
        <v>1221</v>
      </c>
      <c r="U3221" s="48" t="s">
        <v>1222</v>
      </c>
      <c r="V3221" s="52"/>
    </row>
    <row r="3222" spans="1:22" ht="15" thickBot="1">
      <c r="A3222" s="48" t="s">
        <v>4073</v>
      </c>
      <c r="B3222" s="48" t="s">
        <v>20</v>
      </c>
      <c r="C3222" s="48" t="s">
        <v>74</v>
      </c>
      <c r="D3222" s="49" t="s">
        <v>75</v>
      </c>
      <c r="E3222" s="53">
        <v>125189.69</v>
      </c>
      <c r="F3222" s="48" t="s">
        <v>76</v>
      </c>
      <c r="G3222" s="48" t="s">
        <v>1219</v>
      </c>
      <c r="H3222" s="48" t="s">
        <v>258</v>
      </c>
      <c r="I3222" s="48" t="s">
        <v>2687</v>
      </c>
      <c r="J3222" s="51"/>
      <c r="K3222" s="51"/>
      <c r="L3222" s="48" t="s">
        <v>80</v>
      </c>
      <c r="M3222" s="48" t="s">
        <v>81</v>
      </c>
      <c r="N3222" s="48" t="s">
        <v>1195</v>
      </c>
      <c r="O3222" s="48" t="s">
        <v>1196</v>
      </c>
      <c r="P3222" s="48" t="s">
        <v>1204</v>
      </c>
      <c r="Q3222" s="48" t="s">
        <v>981</v>
      </c>
      <c r="R3222" s="48" t="s">
        <v>1213</v>
      </c>
      <c r="S3222" s="48" t="s">
        <v>1214</v>
      </c>
      <c r="T3222" s="48" t="s">
        <v>1221</v>
      </c>
      <c r="U3222" s="48" t="s">
        <v>1222</v>
      </c>
      <c r="V3222" s="52"/>
    </row>
    <row r="3223" spans="1:22" ht="15" thickBot="1">
      <c r="A3223" s="48" t="s">
        <v>4074</v>
      </c>
      <c r="B3223" s="48" t="s">
        <v>20</v>
      </c>
      <c r="C3223" s="48" t="s">
        <v>74</v>
      </c>
      <c r="D3223" s="49" t="s">
        <v>75</v>
      </c>
      <c r="E3223" s="53">
        <v>154352.71</v>
      </c>
      <c r="F3223" s="48" t="s">
        <v>76</v>
      </c>
      <c r="G3223" s="48" t="s">
        <v>1224</v>
      </c>
      <c r="H3223" s="48" t="s">
        <v>258</v>
      </c>
      <c r="I3223" s="48" t="s">
        <v>686</v>
      </c>
      <c r="J3223" s="51"/>
      <c r="K3223" s="51"/>
      <c r="L3223" s="48" t="s">
        <v>80</v>
      </c>
      <c r="M3223" s="48" t="s">
        <v>81</v>
      </c>
      <c r="N3223" s="48" t="s">
        <v>1195</v>
      </c>
      <c r="O3223" s="48" t="s">
        <v>1196</v>
      </c>
      <c r="P3223" s="48" t="s">
        <v>1204</v>
      </c>
      <c r="Q3223" s="48" t="s">
        <v>981</v>
      </c>
      <c r="R3223" s="48" t="s">
        <v>1213</v>
      </c>
      <c r="S3223" s="48" t="s">
        <v>1214</v>
      </c>
      <c r="T3223" s="48" t="s">
        <v>1226</v>
      </c>
      <c r="U3223" s="48" t="s">
        <v>1227</v>
      </c>
      <c r="V3223" s="52"/>
    </row>
    <row r="3224" spans="1:22" ht="15" thickBot="1">
      <c r="A3224" s="48" t="s">
        <v>1229</v>
      </c>
      <c r="B3224" s="48" t="s">
        <v>20</v>
      </c>
      <c r="C3224" s="48" t="s">
        <v>74</v>
      </c>
      <c r="D3224" s="49" t="s">
        <v>75</v>
      </c>
      <c r="E3224" s="53">
        <v>98752.57</v>
      </c>
      <c r="F3224" s="48" t="s">
        <v>76</v>
      </c>
      <c r="G3224" s="48" t="s">
        <v>1224</v>
      </c>
      <c r="H3224" s="48" t="s">
        <v>447</v>
      </c>
      <c r="I3224" s="48" t="s">
        <v>130</v>
      </c>
      <c r="J3224" s="51"/>
      <c r="K3224" s="51"/>
      <c r="L3224" s="48" t="s">
        <v>80</v>
      </c>
      <c r="M3224" s="48" t="s">
        <v>81</v>
      </c>
      <c r="N3224" s="48" t="s">
        <v>1195</v>
      </c>
      <c r="O3224" s="48" t="s">
        <v>1196</v>
      </c>
      <c r="P3224" s="48" t="s">
        <v>1204</v>
      </c>
      <c r="Q3224" s="48" t="s">
        <v>981</v>
      </c>
      <c r="R3224" s="48" t="s">
        <v>1213</v>
      </c>
      <c r="S3224" s="48" t="s">
        <v>1214</v>
      </c>
      <c r="T3224" s="48" t="s">
        <v>1226</v>
      </c>
      <c r="U3224" s="48" t="s">
        <v>1227</v>
      </c>
      <c r="V3224" s="52"/>
    </row>
    <row r="3225" spans="1:22" ht="15" thickBot="1">
      <c r="A3225" s="48" t="s">
        <v>4075</v>
      </c>
      <c r="B3225" s="48" t="s">
        <v>20</v>
      </c>
      <c r="C3225" s="48" t="s">
        <v>74</v>
      </c>
      <c r="D3225" s="49" t="s">
        <v>75</v>
      </c>
      <c r="E3225" s="53">
        <v>145973.12</v>
      </c>
      <c r="F3225" s="48" t="s">
        <v>76</v>
      </c>
      <c r="G3225" s="48" t="s">
        <v>1231</v>
      </c>
      <c r="H3225" s="48" t="s">
        <v>258</v>
      </c>
      <c r="I3225" s="48" t="s">
        <v>2419</v>
      </c>
      <c r="J3225" s="51"/>
      <c r="K3225" s="51"/>
      <c r="L3225" s="48" t="s">
        <v>80</v>
      </c>
      <c r="M3225" s="48" t="s">
        <v>81</v>
      </c>
      <c r="N3225" s="48" t="s">
        <v>1195</v>
      </c>
      <c r="O3225" s="48" t="s">
        <v>1196</v>
      </c>
      <c r="P3225" s="48" t="s">
        <v>1204</v>
      </c>
      <c r="Q3225" s="48" t="s">
        <v>981</v>
      </c>
      <c r="R3225" s="48" t="s">
        <v>1213</v>
      </c>
      <c r="S3225" s="48" t="s">
        <v>1214</v>
      </c>
      <c r="T3225" s="48" t="s">
        <v>1233</v>
      </c>
      <c r="U3225" s="48" t="s">
        <v>1234</v>
      </c>
      <c r="V3225" s="52"/>
    </row>
    <row r="3226" spans="1:22" ht="15" thickBot="1">
      <c r="A3226" s="48" t="s">
        <v>4076</v>
      </c>
      <c r="B3226" s="48" t="s">
        <v>20</v>
      </c>
      <c r="C3226" s="48" t="s">
        <v>74</v>
      </c>
      <c r="D3226" s="49" t="s">
        <v>75</v>
      </c>
      <c r="E3226" s="53">
        <v>55461.13</v>
      </c>
      <c r="F3226" s="48" t="s">
        <v>76</v>
      </c>
      <c r="G3226" s="48" t="s">
        <v>1236</v>
      </c>
      <c r="H3226" s="48" t="s">
        <v>506</v>
      </c>
      <c r="I3226" s="48" t="s">
        <v>493</v>
      </c>
      <c r="J3226" s="51"/>
      <c r="K3226" s="51"/>
      <c r="L3226" s="48" t="s">
        <v>80</v>
      </c>
      <c r="M3226" s="48" t="s">
        <v>81</v>
      </c>
      <c r="N3226" s="48" t="s">
        <v>1195</v>
      </c>
      <c r="O3226" s="48" t="s">
        <v>1196</v>
      </c>
      <c r="P3226" s="48" t="s">
        <v>1204</v>
      </c>
      <c r="Q3226" s="48" t="s">
        <v>981</v>
      </c>
      <c r="R3226" s="48" t="s">
        <v>1213</v>
      </c>
      <c r="S3226" s="48" t="s">
        <v>1214</v>
      </c>
      <c r="T3226" s="48" t="s">
        <v>1237</v>
      </c>
      <c r="U3226" s="48" t="s">
        <v>1238</v>
      </c>
      <c r="V3226" s="52"/>
    </row>
    <row r="3227" spans="1:22" ht="15" thickBot="1">
      <c r="A3227" s="48" t="s">
        <v>4077</v>
      </c>
      <c r="B3227" s="48" t="s">
        <v>20</v>
      </c>
      <c r="C3227" s="48" t="s">
        <v>74</v>
      </c>
      <c r="D3227" s="49" t="s">
        <v>75</v>
      </c>
      <c r="E3227" s="53">
        <v>134815.62</v>
      </c>
      <c r="F3227" s="48" t="s">
        <v>76</v>
      </c>
      <c r="G3227" s="48" t="s">
        <v>1236</v>
      </c>
      <c r="H3227" s="48" t="s">
        <v>258</v>
      </c>
      <c r="I3227" s="48" t="s">
        <v>493</v>
      </c>
      <c r="J3227" s="51"/>
      <c r="K3227" s="51"/>
      <c r="L3227" s="48" t="s">
        <v>80</v>
      </c>
      <c r="M3227" s="48" t="s">
        <v>81</v>
      </c>
      <c r="N3227" s="48" t="s">
        <v>1195</v>
      </c>
      <c r="O3227" s="48" t="s">
        <v>1196</v>
      </c>
      <c r="P3227" s="48" t="s">
        <v>1204</v>
      </c>
      <c r="Q3227" s="48" t="s">
        <v>981</v>
      </c>
      <c r="R3227" s="48" t="s">
        <v>1213</v>
      </c>
      <c r="S3227" s="48" t="s">
        <v>1214</v>
      </c>
      <c r="T3227" s="48" t="s">
        <v>1237</v>
      </c>
      <c r="U3227" s="48" t="s">
        <v>1238</v>
      </c>
      <c r="V3227" s="52"/>
    </row>
    <row r="3228" spans="1:22" ht="15" thickBot="1">
      <c r="A3228" s="48" t="s">
        <v>4078</v>
      </c>
      <c r="B3228" s="48" t="s">
        <v>20</v>
      </c>
      <c r="C3228" s="48" t="s">
        <v>74</v>
      </c>
      <c r="D3228" s="49" t="s">
        <v>75</v>
      </c>
      <c r="E3228" s="50">
        <v>0</v>
      </c>
      <c r="F3228" s="48" t="s">
        <v>1918</v>
      </c>
      <c r="G3228" s="48" t="s">
        <v>4079</v>
      </c>
      <c r="H3228" s="48" t="s">
        <v>150</v>
      </c>
      <c r="I3228" s="48" t="s">
        <v>978</v>
      </c>
      <c r="J3228" s="51"/>
      <c r="K3228" s="51"/>
      <c r="L3228" s="48" t="s">
        <v>80</v>
      </c>
      <c r="M3228" s="48" t="s">
        <v>81</v>
      </c>
      <c r="N3228" s="48" t="s">
        <v>1195</v>
      </c>
      <c r="O3228" s="48" t="s">
        <v>1196</v>
      </c>
      <c r="P3228" s="48" t="s">
        <v>1204</v>
      </c>
      <c r="Q3228" s="48" t="s">
        <v>981</v>
      </c>
      <c r="R3228" s="48" t="s">
        <v>1213</v>
      </c>
      <c r="S3228" s="48" t="s">
        <v>1214</v>
      </c>
      <c r="T3228" s="48" t="s">
        <v>1920</v>
      </c>
      <c r="U3228" s="48" t="s">
        <v>1905</v>
      </c>
      <c r="V3228" s="52"/>
    </row>
    <row r="3229" spans="1:22" ht="15" thickBot="1">
      <c r="A3229" s="48" t="s">
        <v>4080</v>
      </c>
      <c r="B3229" s="48" t="s">
        <v>20</v>
      </c>
      <c r="C3229" s="48" t="s">
        <v>74</v>
      </c>
      <c r="D3229" s="49" t="s">
        <v>75</v>
      </c>
      <c r="E3229" s="53">
        <v>6497.8</v>
      </c>
      <c r="F3229" s="48" t="s">
        <v>1918</v>
      </c>
      <c r="G3229" s="48" t="s">
        <v>1919</v>
      </c>
      <c r="H3229" s="48" t="s">
        <v>95</v>
      </c>
      <c r="I3229" s="48" t="s">
        <v>130</v>
      </c>
      <c r="J3229" s="51"/>
      <c r="K3229" s="51"/>
      <c r="L3229" s="48" t="s">
        <v>80</v>
      </c>
      <c r="M3229" s="48" t="s">
        <v>81</v>
      </c>
      <c r="N3229" s="48" t="s">
        <v>1195</v>
      </c>
      <c r="O3229" s="48" t="s">
        <v>1196</v>
      </c>
      <c r="P3229" s="48" t="s">
        <v>1204</v>
      </c>
      <c r="Q3229" s="48" t="s">
        <v>981</v>
      </c>
      <c r="R3229" s="48" t="s">
        <v>1213</v>
      </c>
      <c r="S3229" s="48" t="s">
        <v>1214</v>
      </c>
      <c r="T3229" s="48" t="s">
        <v>1920</v>
      </c>
      <c r="U3229" s="48" t="s">
        <v>1905</v>
      </c>
      <c r="V3229" s="52"/>
    </row>
    <row r="3230" spans="1:22" ht="15" thickBot="1">
      <c r="A3230" s="48" t="s">
        <v>4081</v>
      </c>
      <c r="B3230" s="48" t="s">
        <v>20</v>
      </c>
      <c r="C3230" s="48" t="s">
        <v>74</v>
      </c>
      <c r="D3230" s="49" t="s">
        <v>75</v>
      </c>
      <c r="E3230" s="50">
        <v>159631</v>
      </c>
      <c r="F3230" s="48" t="s">
        <v>76</v>
      </c>
      <c r="G3230" s="48" t="s">
        <v>4082</v>
      </c>
      <c r="H3230" s="48" t="s">
        <v>78</v>
      </c>
      <c r="I3230" s="48" t="s">
        <v>130</v>
      </c>
      <c r="J3230" s="51"/>
      <c r="K3230" s="51"/>
      <c r="L3230" s="48" t="s">
        <v>80</v>
      </c>
      <c r="M3230" s="48" t="s">
        <v>81</v>
      </c>
      <c r="N3230" s="48" t="s">
        <v>1195</v>
      </c>
      <c r="O3230" s="48" t="s">
        <v>1196</v>
      </c>
      <c r="P3230" s="48" t="s">
        <v>1204</v>
      </c>
      <c r="Q3230" s="48" t="s">
        <v>981</v>
      </c>
      <c r="R3230" s="48" t="s">
        <v>1246</v>
      </c>
      <c r="S3230" s="48" t="s">
        <v>1247</v>
      </c>
      <c r="T3230" s="48" t="s">
        <v>1248</v>
      </c>
      <c r="U3230" s="48" t="s">
        <v>1249</v>
      </c>
      <c r="V3230" s="52"/>
    </row>
    <row r="3231" spans="1:22" ht="15" thickBot="1">
      <c r="A3231" s="48" t="s">
        <v>4083</v>
      </c>
      <c r="B3231" s="48" t="s">
        <v>20</v>
      </c>
      <c r="C3231" s="48" t="s">
        <v>74</v>
      </c>
      <c r="D3231" s="49" t="s">
        <v>75</v>
      </c>
      <c r="E3231" s="50">
        <v>0</v>
      </c>
      <c r="F3231" s="48" t="s">
        <v>76</v>
      </c>
      <c r="G3231" s="48" t="s">
        <v>2428</v>
      </c>
      <c r="H3231" s="48" t="s">
        <v>150</v>
      </c>
      <c r="I3231" s="48" t="s">
        <v>1627</v>
      </c>
      <c r="J3231" s="51"/>
      <c r="K3231" s="51"/>
      <c r="L3231" s="48" t="s">
        <v>80</v>
      </c>
      <c r="M3231" s="48" t="s">
        <v>81</v>
      </c>
      <c r="N3231" s="48" t="s">
        <v>1195</v>
      </c>
      <c r="O3231" s="48" t="s">
        <v>1196</v>
      </c>
      <c r="P3231" s="48" t="s">
        <v>1204</v>
      </c>
      <c r="Q3231" s="48" t="s">
        <v>981</v>
      </c>
      <c r="R3231" s="48" t="s">
        <v>1246</v>
      </c>
      <c r="S3231" s="48" t="s">
        <v>1247</v>
      </c>
      <c r="T3231" s="48" t="s">
        <v>1248</v>
      </c>
      <c r="U3231" s="48" t="s">
        <v>1249</v>
      </c>
      <c r="V3231" s="52"/>
    </row>
    <row r="3232" spans="1:22" ht="15" thickBot="1">
      <c r="A3232" s="48" t="s">
        <v>1897</v>
      </c>
      <c r="B3232" s="48" t="s">
        <v>20</v>
      </c>
      <c r="C3232" s="48" t="s">
        <v>74</v>
      </c>
      <c r="D3232" s="49" t="s">
        <v>75</v>
      </c>
      <c r="E3232" s="53">
        <v>27964.22</v>
      </c>
      <c r="F3232" s="48" t="s">
        <v>976</v>
      </c>
      <c r="G3232" s="48" t="s">
        <v>1253</v>
      </c>
      <c r="H3232" s="48" t="s">
        <v>95</v>
      </c>
      <c r="I3232" s="48" t="s">
        <v>130</v>
      </c>
      <c r="J3232" s="48" t="s">
        <v>1254</v>
      </c>
      <c r="K3232" s="51"/>
      <c r="L3232" s="48" t="s">
        <v>80</v>
      </c>
      <c r="M3232" s="48" t="s">
        <v>81</v>
      </c>
      <c r="N3232" s="48" t="s">
        <v>1195</v>
      </c>
      <c r="O3232" s="48" t="s">
        <v>1196</v>
      </c>
      <c r="P3232" s="48" t="s">
        <v>1204</v>
      </c>
      <c r="Q3232" s="48" t="s">
        <v>981</v>
      </c>
      <c r="R3232" s="48" t="s">
        <v>1246</v>
      </c>
      <c r="S3232" s="48" t="s">
        <v>1247</v>
      </c>
      <c r="T3232" s="48" t="s">
        <v>1248</v>
      </c>
      <c r="U3232" s="48" t="s">
        <v>1249</v>
      </c>
      <c r="V3232" s="52"/>
    </row>
    <row r="3233" spans="1:22" ht="15" thickBot="1">
      <c r="A3233" s="48" t="s">
        <v>4084</v>
      </c>
      <c r="B3233" s="48" t="s">
        <v>20</v>
      </c>
      <c r="C3233" s="48" t="s">
        <v>74</v>
      </c>
      <c r="D3233" s="49" t="s">
        <v>75</v>
      </c>
      <c r="E3233" s="53">
        <v>154352.71</v>
      </c>
      <c r="F3233" s="48" t="s">
        <v>76</v>
      </c>
      <c r="G3233" s="48" t="s">
        <v>1929</v>
      </c>
      <c r="H3233" s="48" t="s">
        <v>258</v>
      </c>
      <c r="I3233" s="48" t="s">
        <v>2216</v>
      </c>
      <c r="J3233" s="51"/>
      <c r="K3233" s="51"/>
      <c r="L3233" s="48" t="s">
        <v>80</v>
      </c>
      <c r="M3233" s="48" t="s">
        <v>81</v>
      </c>
      <c r="N3233" s="48" t="s">
        <v>1195</v>
      </c>
      <c r="O3233" s="48" t="s">
        <v>1196</v>
      </c>
      <c r="P3233" s="48" t="s">
        <v>1204</v>
      </c>
      <c r="Q3233" s="48" t="s">
        <v>981</v>
      </c>
      <c r="R3233" s="48" t="s">
        <v>1246</v>
      </c>
      <c r="S3233" s="48" t="s">
        <v>1247</v>
      </c>
      <c r="T3233" s="48" t="s">
        <v>1258</v>
      </c>
      <c r="U3233" s="48" t="s">
        <v>1259</v>
      </c>
      <c r="V3233" s="52"/>
    </row>
    <row r="3234" spans="1:22" ht="15" thickBot="1">
      <c r="A3234" s="48" t="s">
        <v>4085</v>
      </c>
      <c r="B3234" s="48" t="s">
        <v>20</v>
      </c>
      <c r="C3234" s="48" t="s">
        <v>74</v>
      </c>
      <c r="D3234" s="49" t="s">
        <v>75</v>
      </c>
      <c r="E3234" s="53">
        <v>144253.26</v>
      </c>
      <c r="F3234" s="48" t="s">
        <v>76</v>
      </c>
      <c r="G3234" s="48" t="s">
        <v>1261</v>
      </c>
      <c r="H3234" s="48" t="s">
        <v>258</v>
      </c>
      <c r="I3234" s="48" t="s">
        <v>267</v>
      </c>
      <c r="J3234" s="51"/>
      <c r="K3234" s="51"/>
      <c r="L3234" s="48" t="s">
        <v>80</v>
      </c>
      <c r="M3234" s="48" t="s">
        <v>81</v>
      </c>
      <c r="N3234" s="48" t="s">
        <v>1195</v>
      </c>
      <c r="O3234" s="48" t="s">
        <v>1196</v>
      </c>
      <c r="P3234" s="48" t="s">
        <v>1204</v>
      </c>
      <c r="Q3234" s="48" t="s">
        <v>981</v>
      </c>
      <c r="R3234" s="48" t="s">
        <v>1246</v>
      </c>
      <c r="S3234" s="48" t="s">
        <v>1247</v>
      </c>
      <c r="T3234" s="48" t="s">
        <v>1262</v>
      </c>
      <c r="U3234" s="48" t="s">
        <v>1263</v>
      </c>
      <c r="V3234" s="52"/>
    </row>
    <row r="3235" spans="1:22" ht="15" thickBot="1">
      <c r="A3235" s="48" t="s">
        <v>4086</v>
      </c>
      <c r="B3235" s="48" t="s">
        <v>20</v>
      </c>
      <c r="C3235" s="48" t="s">
        <v>74</v>
      </c>
      <c r="D3235" s="49" t="s">
        <v>75</v>
      </c>
      <c r="E3235" s="50">
        <v>0</v>
      </c>
      <c r="F3235" s="48" t="s">
        <v>76</v>
      </c>
      <c r="G3235" s="48" t="s">
        <v>1278</v>
      </c>
      <c r="H3235" s="48" t="s">
        <v>125</v>
      </c>
      <c r="I3235" s="48" t="s">
        <v>1267</v>
      </c>
      <c r="J3235" s="51"/>
      <c r="K3235" s="51"/>
      <c r="L3235" s="48" t="s">
        <v>80</v>
      </c>
      <c r="M3235" s="48" t="s">
        <v>81</v>
      </c>
      <c r="N3235" s="48" t="s">
        <v>1195</v>
      </c>
      <c r="O3235" s="48" t="s">
        <v>1196</v>
      </c>
      <c r="P3235" s="48" t="s">
        <v>1204</v>
      </c>
      <c r="Q3235" s="48" t="s">
        <v>981</v>
      </c>
      <c r="R3235" s="48" t="s">
        <v>1268</v>
      </c>
      <c r="S3235" s="48" t="s">
        <v>1269</v>
      </c>
      <c r="T3235" s="48" t="s">
        <v>1270</v>
      </c>
      <c r="U3235" s="48" t="s">
        <v>1271</v>
      </c>
      <c r="V3235" s="52"/>
    </row>
    <row r="3236" spans="1:22" ht="15" thickBot="1">
      <c r="A3236" s="48" t="s">
        <v>4087</v>
      </c>
      <c r="B3236" s="48" t="s">
        <v>20</v>
      </c>
      <c r="C3236" s="48" t="s">
        <v>74</v>
      </c>
      <c r="D3236" s="49" t="s">
        <v>75</v>
      </c>
      <c r="E3236" s="50">
        <v>0</v>
      </c>
      <c r="F3236" s="48" t="s">
        <v>76</v>
      </c>
      <c r="G3236" s="48" t="s">
        <v>1282</v>
      </c>
      <c r="H3236" s="48" t="s">
        <v>125</v>
      </c>
      <c r="I3236" s="48" t="s">
        <v>1267</v>
      </c>
      <c r="J3236" s="51"/>
      <c r="K3236" s="51"/>
      <c r="L3236" s="48" t="s">
        <v>80</v>
      </c>
      <c r="M3236" s="48" t="s">
        <v>81</v>
      </c>
      <c r="N3236" s="48" t="s">
        <v>1195</v>
      </c>
      <c r="O3236" s="48" t="s">
        <v>1196</v>
      </c>
      <c r="P3236" s="48" t="s">
        <v>1204</v>
      </c>
      <c r="Q3236" s="48" t="s">
        <v>981</v>
      </c>
      <c r="R3236" s="48" t="s">
        <v>1268</v>
      </c>
      <c r="S3236" s="48" t="s">
        <v>1269</v>
      </c>
      <c r="T3236" s="48" t="s">
        <v>1270</v>
      </c>
      <c r="U3236" s="48" t="s">
        <v>1271</v>
      </c>
      <c r="V3236" s="52"/>
    </row>
    <row r="3237" spans="1:22" ht="15" thickBot="1">
      <c r="A3237" s="48" t="s">
        <v>3672</v>
      </c>
      <c r="B3237" s="48" t="s">
        <v>20</v>
      </c>
      <c r="C3237" s="48" t="s">
        <v>74</v>
      </c>
      <c r="D3237" s="49" t="s">
        <v>75</v>
      </c>
      <c r="E3237" s="53">
        <v>7888.74</v>
      </c>
      <c r="F3237" s="48" t="s">
        <v>76</v>
      </c>
      <c r="G3237" s="48" t="s">
        <v>4088</v>
      </c>
      <c r="H3237" s="48" t="s">
        <v>262</v>
      </c>
      <c r="I3237" s="48" t="s">
        <v>1267</v>
      </c>
      <c r="J3237" s="51"/>
      <c r="K3237" s="51"/>
      <c r="L3237" s="48" t="s">
        <v>80</v>
      </c>
      <c r="M3237" s="48" t="s">
        <v>81</v>
      </c>
      <c r="N3237" s="48" t="s">
        <v>1195</v>
      </c>
      <c r="O3237" s="48" t="s">
        <v>1196</v>
      </c>
      <c r="P3237" s="48" t="s">
        <v>1204</v>
      </c>
      <c r="Q3237" s="48" t="s">
        <v>981</v>
      </c>
      <c r="R3237" s="48" t="s">
        <v>1268</v>
      </c>
      <c r="S3237" s="48" t="s">
        <v>1269</v>
      </c>
      <c r="T3237" s="48" t="s">
        <v>1270</v>
      </c>
      <c r="U3237" s="48" t="s">
        <v>1271</v>
      </c>
      <c r="V3237" s="52"/>
    </row>
    <row r="3238" spans="1:22" ht="15" thickBot="1">
      <c r="A3238" s="48" t="s">
        <v>1275</v>
      </c>
      <c r="B3238" s="48" t="s">
        <v>20</v>
      </c>
      <c r="C3238" s="48" t="s">
        <v>74</v>
      </c>
      <c r="D3238" s="49" t="s">
        <v>75</v>
      </c>
      <c r="E3238" s="50">
        <v>0</v>
      </c>
      <c r="F3238" s="48" t="s">
        <v>76</v>
      </c>
      <c r="G3238" s="48" t="s">
        <v>4088</v>
      </c>
      <c r="H3238" s="48" t="s">
        <v>125</v>
      </c>
      <c r="I3238" s="48" t="s">
        <v>1267</v>
      </c>
      <c r="J3238" s="51"/>
      <c r="K3238" s="51"/>
      <c r="L3238" s="48" t="s">
        <v>80</v>
      </c>
      <c r="M3238" s="48" t="s">
        <v>81</v>
      </c>
      <c r="N3238" s="48" t="s">
        <v>1195</v>
      </c>
      <c r="O3238" s="48" t="s">
        <v>1196</v>
      </c>
      <c r="P3238" s="48" t="s">
        <v>1204</v>
      </c>
      <c r="Q3238" s="48" t="s">
        <v>981</v>
      </c>
      <c r="R3238" s="48" t="s">
        <v>1268</v>
      </c>
      <c r="S3238" s="48" t="s">
        <v>1269</v>
      </c>
      <c r="T3238" s="48" t="s">
        <v>1270</v>
      </c>
      <c r="U3238" s="48" t="s">
        <v>1271</v>
      </c>
      <c r="V3238" s="52"/>
    </row>
    <row r="3239" spans="1:22" ht="15" thickBot="1">
      <c r="A3239" s="48" t="s">
        <v>4089</v>
      </c>
      <c r="B3239" s="48" t="s">
        <v>20</v>
      </c>
      <c r="C3239" s="48" t="s">
        <v>74</v>
      </c>
      <c r="D3239" s="49" t="s">
        <v>75</v>
      </c>
      <c r="E3239" s="53">
        <v>102749.01</v>
      </c>
      <c r="F3239" s="48" t="s">
        <v>76</v>
      </c>
      <c r="G3239" s="48" t="s">
        <v>1291</v>
      </c>
      <c r="H3239" s="48" t="s">
        <v>258</v>
      </c>
      <c r="I3239" s="48" t="s">
        <v>1292</v>
      </c>
      <c r="J3239" s="51"/>
      <c r="K3239" s="51"/>
      <c r="L3239" s="48" t="s">
        <v>80</v>
      </c>
      <c r="M3239" s="48" t="s">
        <v>81</v>
      </c>
      <c r="N3239" s="48" t="s">
        <v>1195</v>
      </c>
      <c r="O3239" s="48" t="s">
        <v>1196</v>
      </c>
      <c r="P3239" s="48" t="s">
        <v>1204</v>
      </c>
      <c r="Q3239" s="48" t="s">
        <v>981</v>
      </c>
      <c r="R3239" s="48" t="s">
        <v>1287</v>
      </c>
      <c r="S3239" s="48" t="s">
        <v>1288</v>
      </c>
      <c r="T3239" s="48" t="s">
        <v>1289</v>
      </c>
      <c r="U3239" s="48" t="s">
        <v>1288</v>
      </c>
      <c r="V3239" s="52"/>
    </row>
    <row r="3240" spans="1:22" ht="15" thickBot="1">
      <c r="A3240" s="48" t="s">
        <v>4090</v>
      </c>
      <c r="B3240" s="48" t="s">
        <v>20</v>
      </c>
      <c r="C3240" s="48" t="s">
        <v>74</v>
      </c>
      <c r="D3240" s="49" t="s">
        <v>75</v>
      </c>
      <c r="E3240" s="53">
        <v>136425.29</v>
      </c>
      <c r="F3240" s="48" t="s">
        <v>76</v>
      </c>
      <c r="G3240" s="48" t="s">
        <v>1291</v>
      </c>
      <c r="H3240" s="48" t="s">
        <v>258</v>
      </c>
      <c r="I3240" s="48" t="s">
        <v>1292</v>
      </c>
      <c r="J3240" s="51"/>
      <c r="K3240" s="51"/>
      <c r="L3240" s="48" t="s">
        <v>80</v>
      </c>
      <c r="M3240" s="48" t="s">
        <v>81</v>
      </c>
      <c r="N3240" s="48" t="s">
        <v>1195</v>
      </c>
      <c r="O3240" s="48" t="s">
        <v>1196</v>
      </c>
      <c r="P3240" s="48" t="s">
        <v>1204</v>
      </c>
      <c r="Q3240" s="48" t="s">
        <v>981</v>
      </c>
      <c r="R3240" s="48" t="s">
        <v>1287</v>
      </c>
      <c r="S3240" s="48" t="s">
        <v>1288</v>
      </c>
      <c r="T3240" s="48" t="s">
        <v>1289</v>
      </c>
      <c r="U3240" s="48" t="s">
        <v>1288</v>
      </c>
      <c r="V3240" s="52"/>
    </row>
    <row r="3241" spans="1:22" ht="15" thickBot="1">
      <c r="A3241" s="48" t="s">
        <v>2439</v>
      </c>
      <c r="B3241" s="48" t="s">
        <v>20</v>
      </c>
      <c r="C3241" s="48" t="s">
        <v>74</v>
      </c>
      <c r="D3241" s="49" t="s">
        <v>75</v>
      </c>
      <c r="E3241" s="53">
        <v>51374.51</v>
      </c>
      <c r="F3241" s="48" t="s">
        <v>76</v>
      </c>
      <c r="G3241" s="48" t="s">
        <v>1291</v>
      </c>
      <c r="H3241" s="48" t="s">
        <v>258</v>
      </c>
      <c r="I3241" s="48" t="s">
        <v>1296</v>
      </c>
      <c r="J3241" s="51"/>
      <c r="K3241" s="51"/>
      <c r="L3241" s="48" t="s">
        <v>80</v>
      </c>
      <c r="M3241" s="48" t="s">
        <v>81</v>
      </c>
      <c r="N3241" s="48" t="s">
        <v>1195</v>
      </c>
      <c r="O3241" s="48" t="s">
        <v>1196</v>
      </c>
      <c r="P3241" s="48" t="s">
        <v>1204</v>
      </c>
      <c r="Q3241" s="48" t="s">
        <v>981</v>
      </c>
      <c r="R3241" s="48" t="s">
        <v>1287</v>
      </c>
      <c r="S3241" s="48" t="s">
        <v>1288</v>
      </c>
      <c r="T3241" s="48" t="s">
        <v>1289</v>
      </c>
      <c r="U3241" s="48" t="s">
        <v>1288</v>
      </c>
      <c r="V3241" s="52"/>
    </row>
    <row r="3242" spans="1:22" ht="15" thickBot="1">
      <c r="A3242" s="48" t="s">
        <v>2887</v>
      </c>
      <c r="B3242" s="48" t="s">
        <v>20</v>
      </c>
      <c r="C3242" s="48" t="s">
        <v>74</v>
      </c>
      <c r="D3242" s="49" t="s">
        <v>75</v>
      </c>
      <c r="E3242" s="53">
        <v>75668.7</v>
      </c>
      <c r="F3242" s="48" t="s">
        <v>76</v>
      </c>
      <c r="G3242" s="48" t="s">
        <v>1294</v>
      </c>
      <c r="H3242" s="48" t="s">
        <v>78</v>
      </c>
      <c r="I3242" s="48" t="s">
        <v>130</v>
      </c>
      <c r="J3242" s="51"/>
      <c r="K3242" s="51"/>
      <c r="L3242" s="48" t="s">
        <v>80</v>
      </c>
      <c r="M3242" s="48" t="s">
        <v>81</v>
      </c>
      <c r="N3242" s="48" t="s">
        <v>1195</v>
      </c>
      <c r="O3242" s="48" t="s">
        <v>1196</v>
      </c>
      <c r="P3242" s="48" t="s">
        <v>1204</v>
      </c>
      <c r="Q3242" s="48" t="s">
        <v>981</v>
      </c>
      <c r="R3242" s="48" t="s">
        <v>1287</v>
      </c>
      <c r="S3242" s="48" t="s">
        <v>1288</v>
      </c>
      <c r="T3242" s="48" t="s">
        <v>1289</v>
      </c>
      <c r="U3242" s="48" t="s">
        <v>1288</v>
      </c>
      <c r="V3242" s="52"/>
    </row>
    <row r="3243" spans="1:22" ht="15" thickBot="1">
      <c r="A3243" s="48" t="s">
        <v>1243</v>
      </c>
      <c r="B3243" s="48" t="s">
        <v>20</v>
      </c>
      <c r="C3243" s="48" t="s">
        <v>74</v>
      </c>
      <c r="D3243" s="49" t="s">
        <v>75</v>
      </c>
      <c r="E3243" s="53">
        <v>11466.1</v>
      </c>
      <c r="F3243" s="48" t="s">
        <v>4091</v>
      </c>
      <c r="G3243" s="48" t="s">
        <v>4092</v>
      </c>
      <c r="H3243" s="48" t="s">
        <v>95</v>
      </c>
      <c r="I3243" s="48" t="s">
        <v>832</v>
      </c>
      <c r="J3243" s="51"/>
      <c r="K3243" s="51"/>
      <c r="L3243" s="48" t="s">
        <v>80</v>
      </c>
      <c r="M3243" s="48" t="s">
        <v>81</v>
      </c>
      <c r="N3243" s="48" t="s">
        <v>1195</v>
      </c>
      <c r="O3243" s="48" t="s">
        <v>1196</v>
      </c>
      <c r="P3243" s="48" t="s">
        <v>1204</v>
      </c>
      <c r="Q3243" s="48" t="s">
        <v>981</v>
      </c>
      <c r="R3243" s="48" t="s">
        <v>1287</v>
      </c>
      <c r="S3243" s="48" t="s">
        <v>1288</v>
      </c>
      <c r="T3243" s="48" t="s">
        <v>1289</v>
      </c>
      <c r="U3243" s="48" t="s">
        <v>1288</v>
      </c>
      <c r="V3243" s="52"/>
    </row>
    <row r="3244" spans="1:22" ht="15" thickBot="1">
      <c r="A3244" s="48" t="s">
        <v>4080</v>
      </c>
      <c r="B3244" s="48" t="s">
        <v>20</v>
      </c>
      <c r="C3244" s="48" t="s">
        <v>74</v>
      </c>
      <c r="D3244" s="49" t="s">
        <v>75</v>
      </c>
      <c r="E3244" s="53">
        <v>45484.62</v>
      </c>
      <c r="F3244" s="48" t="s">
        <v>489</v>
      </c>
      <c r="G3244" s="48" t="s">
        <v>2441</v>
      </c>
      <c r="H3244" s="48" t="s">
        <v>95</v>
      </c>
      <c r="I3244" s="48" t="s">
        <v>130</v>
      </c>
      <c r="J3244" s="51"/>
      <c r="K3244" s="51"/>
      <c r="L3244" s="48" t="s">
        <v>80</v>
      </c>
      <c r="M3244" s="48" t="s">
        <v>81</v>
      </c>
      <c r="N3244" s="48" t="s">
        <v>1195</v>
      </c>
      <c r="O3244" s="48" t="s">
        <v>1196</v>
      </c>
      <c r="P3244" s="48" t="s">
        <v>1204</v>
      </c>
      <c r="Q3244" s="48" t="s">
        <v>981</v>
      </c>
      <c r="R3244" s="48" t="s">
        <v>1300</v>
      </c>
      <c r="S3244" s="48" t="s">
        <v>1301</v>
      </c>
      <c r="T3244" s="48" t="s">
        <v>1302</v>
      </c>
      <c r="U3244" s="48" t="s">
        <v>1301</v>
      </c>
      <c r="V3244" s="52"/>
    </row>
    <row r="3245" spans="1:22" ht="15" thickBot="1">
      <c r="A3245" s="48" t="s">
        <v>4093</v>
      </c>
      <c r="B3245" s="48" t="s">
        <v>20</v>
      </c>
      <c r="C3245" s="48" t="s">
        <v>74</v>
      </c>
      <c r="D3245" s="49" t="s">
        <v>75</v>
      </c>
      <c r="E3245" s="50">
        <v>0</v>
      </c>
      <c r="F3245" s="48" t="s">
        <v>1298</v>
      </c>
      <c r="G3245" s="48" t="s">
        <v>1299</v>
      </c>
      <c r="H3245" s="48" t="s">
        <v>150</v>
      </c>
      <c r="I3245" s="48" t="s">
        <v>978</v>
      </c>
      <c r="J3245" s="51"/>
      <c r="K3245" s="51"/>
      <c r="L3245" s="48" t="s">
        <v>80</v>
      </c>
      <c r="M3245" s="48" t="s">
        <v>81</v>
      </c>
      <c r="N3245" s="48" t="s">
        <v>1195</v>
      </c>
      <c r="O3245" s="48" t="s">
        <v>1196</v>
      </c>
      <c r="P3245" s="48" t="s">
        <v>1204</v>
      </c>
      <c r="Q3245" s="48" t="s">
        <v>981</v>
      </c>
      <c r="R3245" s="48" t="s">
        <v>1300</v>
      </c>
      <c r="S3245" s="48" t="s">
        <v>1301</v>
      </c>
      <c r="T3245" s="48" t="s">
        <v>1302</v>
      </c>
      <c r="U3245" s="48" t="s">
        <v>1301</v>
      </c>
      <c r="V3245" s="52"/>
    </row>
    <row r="3246" spans="1:22" ht="15" thickBot="1">
      <c r="A3246" s="48" t="s">
        <v>4094</v>
      </c>
      <c r="B3246" s="48" t="s">
        <v>20</v>
      </c>
      <c r="C3246" s="48" t="s">
        <v>74</v>
      </c>
      <c r="D3246" s="49" t="s">
        <v>75</v>
      </c>
      <c r="E3246" s="50">
        <v>0</v>
      </c>
      <c r="F3246" s="48" t="s">
        <v>76</v>
      </c>
      <c r="G3246" s="48" t="s">
        <v>1952</v>
      </c>
      <c r="H3246" s="48" t="s">
        <v>78</v>
      </c>
      <c r="I3246" s="48" t="s">
        <v>130</v>
      </c>
      <c r="J3246" s="51"/>
      <c r="K3246" s="51"/>
      <c r="L3246" s="48" t="s">
        <v>80</v>
      </c>
      <c r="M3246" s="48" t="s">
        <v>81</v>
      </c>
      <c r="N3246" s="48" t="s">
        <v>1195</v>
      </c>
      <c r="O3246" s="48" t="s">
        <v>1196</v>
      </c>
      <c r="P3246" s="48" t="s">
        <v>1335</v>
      </c>
      <c r="Q3246" s="48" t="s">
        <v>1336</v>
      </c>
      <c r="R3246" s="48" t="s">
        <v>1948</v>
      </c>
      <c r="S3246" s="48" t="s">
        <v>1336</v>
      </c>
      <c r="T3246" s="48" t="s">
        <v>1949</v>
      </c>
      <c r="U3246" s="48" t="s">
        <v>1950</v>
      </c>
      <c r="V3246" s="52"/>
    </row>
    <row r="3247" spans="1:22" ht="15" thickBot="1">
      <c r="A3247" s="48" t="s">
        <v>2898</v>
      </c>
      <c r="B3247" s="48" t="s">
        <v>20</v>
      </c>
      <c r="C3247" s="48" t="s">
        <v>74</v>
      </c>
      <c r="D3247" s="49" t="s">
        <v>75</v>
      </c>
      <c r="E3247" s="53">
        <v>59423.98</v>
      </c>
      <c r="F3247" s="48" t="s">
        <v>2451</v>
      </c>
      <c r="G3247" s="48" t="s">
        <v>2450</v>
      </c>
      <c r="H3247" s="48" t="s">
        <v>95</v>
      </c>
      <c r="I3247" s="48" t="s">
        <v>865</v>
      </c>
      <c r="J3247" s="51"/>
      <c r="K3247" s="51"/>
      <c r="L3247" s="48" t="s">
        <v>80</v>
      </c>
      <c r="M3247" s="48" t="s">
        <v>81</v>
      </c>
      <c r="N3247" s="48" t="s">
        <v>1195</v>
      </c>
      <c r="O3247" s="48" t="s">
        <v>1196</v>
      </c>
      <c r="P3247" s="48" t="s">
        <v>1335</v>
      </c>
      <c r="Q3247" s="48" t="s">
        <v>1336</v>
      </c>
      <c r="R3247" s="48" t="s">
        <v>1337</v>
      </c>
      <c r="S3247" s="48" t="s">
        <v>1338</v>
      </c>
      <c r="T3247" s="48" t="s">
        <v>1339</v>
      </c>
      <c r="U3247" s="48" t="s">
        <v>867</v>
      </c>
      <c r="V3247" s="52"/>
    </row>
    <row r="3248" spans="1:22" ht="15" thickBot="1">
      <c r="A3248" s="48" t="s">
        <v>4095</v>
      </c>
      <c r="B3248" s="48" t="s">
        <v>20</v>
      </c>
      <c r="C3248" s="48" t="s">
        <v>74</v>
      </c>
      <c r="D3248" s="49" t="s">
        <v>75</v>
      </c>
      <c r="E3248" s="50">
        <v>0</v>
      </c>
      <c r="F3248" s="48" t="s">
        <v>76</v>
      </c>
      <c r="G3248" s="48" t="s">
        <v>2895</v>
      </c>
      <c r="H3248" s="48" t="s">
        <v>873</v>
      </c>
      <c r="I3248" s="48" t="s">
        <v>2896</v>
      </c>
      <c r="J3248" s="51"/>
      <c r="K3248" s="51"/>
      <c r="L3248" s="48" t="s">
        <v>80</v>
      </c>
      <c r="M3248" s="48" t="s">
        <v>81</v>
      </c>
      <c r="N3248" s="48" t="s">
        <v>1195</v>
      </c>
      <c r="O3248" s="48" t="s">
        <v>1196</v>
      </c>
      <c r="P3248" s="48" t="s">
        <v>1335</v>
      </c>
      <c r="Q3248" s="48" t="s">
        <v>1336</v>
      </c>
      <c r="R3248" s="48" t="s">
        <v>1337</v>
      </c>
      <c r="S3248" s="48" t="s">
        <v>1338</v>
      </c>
      <c r="T3248" s="48" t="s">
        <v>1339</v>
      </c>
      <c r="U3248" s="48" t="s">
        <v>867</v>
      </c>
      <c r="V3248" s="52"/>
    </row>
    <row r="3249" spans="1:22" ht="15" thickBot="1">
      <c r="A3249" s="48" t="s">
        <v>4096</v>
      </c>
      <c r="B3249" s="48" t="s">
        <v>20</v>
      </c>
      <c r="C3249" s="48" t="s">
        <v>74</v>
      </c>
      <c r="D3249" s="49" t="s">
        <v>75</v>
      </c>
      <c r="E3249" s="53">
        <v>119129.87</v>
      </c>
      <c r="F3249" s="48" t="s">
        <v>76</v>
      </c>
      <c r="G3249" s="48" t="s">
        <v>2453</v>
      </c>
      <c r="H3249" s="48" t="s">
        <v>839</v>
      </c>
      <c r="I3249" s="48" t="s">
        <v>832</v>
      </c>
      <c r="J3249" s="51"/>
      <c r="K3249" s="51"/>
      <c r="L3249" s="48" t="s">
        <v>80</v>
      </c>
      <c r="M3249" s="48" t="s">
        <v>81</v>
      </c>
      <c r="N3249" s="48" t="s">
        <v>1195</v>
      </c>
      <c r="O3249" s="48" t="s">
        <v>1196</v>
      </c>
      <c r="P3249" s="48" t="s">
        <v>1335</v>
      </c>
      <c r="Q3249" s="48" t="s">
        <v>1336</v>
      </c>
      <c r="R3249" s="48" t="s">
        <v>1344</v>
      </c>
      <c r="S3249" s="48" t="s">
        <v>1345</v>
      </c>
      <c r="T3249" s="48" t="s">
        <v>1346</v>
      </c>
      <c r="U3249" s="48" t="s">
        <v>1345</v>
      </c>
      <c r="V3249" s="52"/>
    </row>
    <row r="3250" spans="1:22" ht="15" thickBot="1">
      <c r="A3250" s="48" t="s">
        <v>3695</v>
      </c>
      <c r="B3250" s="48" t="s">
        <v>20</v>
      </c>
      <c r="C3250" s="48" t="s">
        <v>74</v>
      </c>
      <c r="D3250" s="49" t="s">
        <v>75</v>
      </c>
      <c r="E3250" s="53">
        <v>6753.53</v>
      </c>
      <c r="F3250" s="48" t="s">
        <v>918</v>
      </c>
      <c r="G3250" s="48" t="s">
        <v>1343</v>
      </c>
      <c r="H3250" s="48" t="s">
        <v>95</v>
      </c>
      <c r="I3250" s="48" t="s">
        <v>790</v>
      </c>
      <c r="J3250" s="51"/>
      <c r="K3250" s="51"/>
      <c r="L3250" s="48" t="s">
        <v>80</v>
      </c>
      <c r="M3250" s="48" t="s">
        <v>81</v>
      </c>
      <c r="N3250" s="48" t="s">
        <v>1195</v>
      </c>
      <c r="O3250" s="48" t="s">
        <v>1196</v>
      </c>
      <c r="P3250" s="48" t="s">
        <v>1335</v>
      </c>
      <c r="Q3250" s="48" t="s">
        <v>1336</v>
      </c>
      <c r="R3250" s="48" t="s">
        <v>1344</v>
      </c>
      <c r="S3250" s="48" t="s">
        <v>1345</v>
      </c>
      <c r="T3250" s="48" t="s">
        <v>1346</v>
      </c>
      <c r="U3250" s="48" t="s">
        <v>1345</v>
      </c>
      <c r="V3250" s="52"/>
    </row>
    <row r="3251" spans="1:22" ht="15" thickBot="1">
      <c r="A3251" s="48" t="s">
        <v>4097</v>
      </c>
      <c r="B3251" s="48" t="s">
        <v>20</v>
      </c>
      <c r="C3251" s="48" t="s">
        <v>74</v>
      </c>
      <c r="D3251" s="49" t="s">
        <v>75</v>
      </c>
      <c r="E3251" s="50">
        <v>0</v>
      </c>
      <c r="F3251" s="48" t="s">
        <v>819</v>
      </c>
      <c r="G3251" s="48" t="s">
        <v>3288</v>
      </c>
      <c r="H3251" s="48" t="s">
        <v>90</v>
      </c>
      <c r="I3251" s="48" t="s">
        <v>821</v>
      </c>
      <c r="J3251" s="51"/>
      <c r="K3251" s="51"/>
      <c r="L3251" s="48" t="s">
        <v>80</v>
      </c>
      <c r="M3251" s="48" t="s">
        <v>81</v>
      </c>
      <c r="N3251" s="48" t="s">
        <v>1195</v>
      </c>
      <c r="O3251" s="48" t="s">
        <v>1196</v>
      </c>
      <c r="P3251" s="48" t="s">
        <v>1335</v>
      </c>
      <c r="Q3251" s="48" t="s">
        <v>1336</v>
      </c>
      <c r="R3251" s="48" t="s">
        <v>1344</v>
      </c>
      <c r="S3251" s="48" t="s">
        <v>1345</v>
      </c>
      <c r="T3251" s="48" t="s">
        <v>1346</v>
      </c>
      <c r="U3251" s="48" t="s">
        <v>1345</v>
      </c>
      <c r="V3251" s="52"/>
    </row>
    <row r="3252" spans="1:22" ht="15" thickBot="1">
      <c r="A3252" s="48" t="s">
        <v>1342</v>
      </c>
      <c r="B3252" s="48" t="s">
        <v>20</v>
      </c>
      <c r="C3252" s="48" t="s">
        <v>74</v>
      </c>
      <c r="D3252" s="49" t="s">
        <v>75</v>
      </c>
      <c r="E3252" s="53">
        <v>13900.76</v>
      </c>
      <c r="F3252" s="48" t="s">
        <v>918</v>
      </c>
      <c r="G3252" s="48" t="s">
        <v>1350</v>
      </c>
      <c r="H3252" s="48" t="s">
        <v>113</v>
      </c>
      <c r="I3252" s="48" t="s">
        <v>1173</v>
      </c>
      <c r="J3252" s="51"/>
      <c r="K3252" s="51"/>
      <c r="L3252" s="48" t="s">
        <v>80</v>
      </c>
      <c r="M3252" s="48" t="s">
        <v>81</v>
      </c>
      <c r="N3252" s="48" t="s">
        <v>1195</v>
      </c>
      <c r="O3252" s="48" t="s">
        <v>1196</v>
      </c>
      <c r="P3252" s="48" t="s">
        <v>1335</v>
      </c>
      <c r="Q3252" s="48" t="s">
        <v>1336</v>
      </c>
      <c r="R3252" s="48" t="s">
        <v>1344</v>
      </c>
      <c r="S3252" s="48" t="s">
        <v>1345</v>
      </c>
      <c r="T3252" s="48" t="s">
        <v>1346</v>
      </c>
      <c r="U3252" s="48" t="s">
        <v>1345</v>
      </c>
      <c r="V3252" s="52"/>
    </row>
    <row r="3253" spans="1:22" ht="15" thickBot="1">
      <c r="A3253" s="48" t="s">
        <v>1970</v>
      </c>
      <c r="B3253" s="48" t="s">
        <v>20</v>
      </c>
      <c r="C3253" s="48" t="s">
        <v>74</v>
      </c>
      <c r="D3253" s="49" t="s">
        <v>75</v>
      </c>
      <c r="E3253" s="53">
        <v>24344.6</v>
      </c>
      <c r="F3253" s="48" t="s">
        <v>918</v>
      </c>
      <c r="G3253" s="48" t="s">
        <v>1350</v>
      </c>
      <c r="H3253" s="48" t="s">
        <v>95</v>
      </c>
      <c r="I3253" s="48" t="s">
        <v>1173</v>
      </c>
      <c r="J3253" s="51"/>
      <c r="K3253" s="51"/>
      <c r="L3253" s="48" t="s">
        <v>80</v>
      </c>
      <c r="M3253" s="48" t="s">
        <v>81</v>
      </c>
      <c r="N3253" s="48" t="s">
        <v>1195</v>
      </c>
      <c r="O3253" s="48" t="s">
        <v>1196</v>
      </c>
      <c r="P3253" s="48" t="s">
        <v>1335</v>
      </c>
      <c r="Q3253" s="48" t="s">
        <v>1336</v>
      </c>
      <c r="R3253" s="48" t="s">
        <v>1344</v>
      </c>
      <c r="S3253" s="48" t="s">
        <v>1345</v>
      </c>
      <c r="T3253" s="48" t="s">
        <v>1346</v>
      </c>
      <c r="U3253" s="48" t="s">
        <v>1345</v>
      </c>
      <c r="V3253" s="52"/>
    </row>
    <row r="3254" spans="1:22" ht="15" thickBot="1">
      <c r="A3254" s="48" t="s">
        <v>4098</v>
      </c>
      <c r="B3254" s="48" t="s">
        <v>20</v>
      </c>
      <c r="C3254" s="48" t="s">
        <v>74</v>
      </c>
      <c r="D3254" s="49" t="s">
        <v>75</v>
      </c>
      <c r="E3254" s="53">
        <v>27630.82</v>
      </c>
      <c r="F3254" s="48" t="s">
        <v>918</v>
      </c>
      <c r="G3254" s="48" t="s">
        <v>1352</v>
      </c>
      <c r="H3254" s="48" t="s">
        <v>839</v>
      </c>
      <c r="I3254" s="48" t="s">
        <v>832</v>
      </c>
      <c r="J3254" s="51"/>
      <c r="K3254" s="51"/>
      <c r="L3254" s="48" t="s">
        <v>80</v>
      </c>
      <c r="M3254" s="48" t="s">
        <v>81</v>
      </c>
      <c r="N3254" s="48" t="s">
        <v>1195</v>
      </c>
      <c r="O3254" s="48" t="s">
        <v>1196</v>
      </c>
      <c r="P3254" s="48" t="s">
        <v>1335</v>
      </c>
      <c r="Q3254" s="48" t="s">
        <v>1336</v>
      </c>
      <c r="R3254" s="48" t="s">
        <v>1344</v>
      </c>
      <c r="S3254" s="48" t="s">
        <v>1345</v>
      </c>
      <c r="T3254" s="48" t="s">
        <v>1346</v>
      </c>
      <c r="U3254" s="48" t="s">
        <v>1345</v>
      </c>
      <c r="V3254" s="52"/>
    </row>
    <row r="3255" spans="1:22" ht="15" thickBot="1">
      <c r="A3255" s="48" t="s">
        <v>1347</v>
      </c>
      <c r="B3255" s="48" t="s">
        <v>20</v>
      </c>
      <c r="C3255" s="48" t="s">
        <v>74</v>
      </c>
      <c r="D3255" s="49" t="s">
        <v>75</v>
      </c>
      <c r="E3255" s="53">
        <v>6085.74</v>
      </c>
      <c r="F3255" s="48" t="s">
        <v>918</v>
      </c>
      <c r="G3255" s="48" t="s">
        <v>1352</v>
      </c>
      <c r="H3255" s="48" t="s">
        <v>95</v>
      </c>
      <c r="I3255" s="48" t="s">
        <v>1173</v>
      </c>
      <c r="J3255" s="51"/>
      <c r="K3255" s="51"/>
      <c r="L3255" s="48" t="s">
        <v>80</v>
      </c>
      <c r="M3255" s="48" t="s">
        <v>81</v>
      </c>
      <c r="N3255" s="48" t="s">
        <v>1195</v>
      </c>
      <c r="O3255" s="48" t="s">
        <v>1196</v>
      </c>
      <c r="P3255" s="48" t="s">
        <v>1335</v>
      </c>
      <c r="Q3255" s="48" t="s">
        <v>1336</v>
      </c>
      <c r="R3255" s="48" t="s">
        <v>1344</v>
      </c>
      <c r="S3255" s="48" t="s">
        <v>1345</v>
      </c>
      <c r="T3255" s="48" t="s">
        <v>1346</v>
      </c>
      <c r="U3255" s="48" t="s">
        <v>1345</v>
      </c>
      <c r="V3255" s="52"/>
    </row>
    <row r="3256" spans="1:22" ht="15" thickBot="1">
      <c r="A3256" s="48" t="s">
        <v>4099</v>
      </c>
      <c r="B3256" s="48" t="s">
        <v>20</v>
      </c>
      <c r="C3256" s="48" t="s">
        <v>74</v>
      </c>
      <c r="D3256" s="49" t="s">
        <v>75</v>
      </c>
      <c r="E3256" s="53">
        <v>35629.839999999997</v>
      </c>
      <c r="F3256" s="48" t="s">
        <v>1103</v>
      </c>
      <c r="G3256" s="48" t="s">
        <v>1356</v>
      </c>
      <c r="H3256" s="48" t="s">
        <v>839</v>
      </c>
      <c r="I3256" s="48" t="s">
        <v>1105</v>
      </c>
      <c r="J3256" s="48" t="s">
        <v>1110</v>
      </c>
      <c r="K3256" s="51"/>
      <c r="L3256" s="48" t="s">
        <v>80</v>
      </c>
      <c r="M3256" s="48" t="s">
        <v>81</v>
      </c>
      <c r="N3256" s="48" t="s">
        <v>1195</v>
      </c>
      <c r="O3256" s="48" t="s">
        <v>1196</v>
      </c>
      <c r="P3256" s="48" t="s">
        <v>1335</v>
      </c>
      <c r="Q3256" s="48" t="s">
        <v>1336</v>
      </c>
      <c r="R3256" s="48" t="s">
        <v>1344</v>
      </c>
      <c r="S3256" s="48" t="s">
        <v>1345</v>
      </c>
      <c r="T3256" s="48" t="s">
        <v>1357</v>
      </c>
      <c r="U3256" s="48" t="s">
        <v>1358</v>
      </c>
      <c r="V3256" s="52"/>
    </row>
    <row r="3257" spans="1:22" ht="15" thickBot="1">
      <c r="A3257" s="48" t="s">
        <v>2460</v>
      </c>
      <c r="B3257" s="48" t="s">
        <v>20</v>
      </c>
      <c r="C3257" s="48" t="s">
        <v>74</v>
      </c>
      <c r="D3257" s="49" t="s">
        <v>75</v>
      </c>
      <c r="E3257" s="53">
        <v>24135.41</v>
      </c>
      <c r="F3257" s="48" t="s">
        <v>1103</v>
      </c>
      <c r="G3257" s="48" t="s">
        <v>1356</v>
      </c>
      <c r="H3257" s="48" t="s">
        <v>95</v>
      </c>
      <c r="I3257" s="48" t="s">
        <v>1105</v>
      </c>
      <c r="J3257" s="48" t="s">
        <v>1110</v>
      </c>
      <c r="K3257" s="51"/>
      <c r="L3257" s="48" t="s">
        <v>80</v>
      </c>
      <c r="M3257" s="48" t="s">
        <v>81</v>
      </c>
      <c r="N3257" s="48" t="s">
        <v>1195</v>
      </c>
      <c r="O3257" s="48" t="s">
        <v>1196</v>
      </c>
      <c r="P3257" s="48" t="s">
        <v>1335</v>
      </c>
      <c r="Q3257" s="48" t="s">
        <v>1336</v>
      </c>
      <c r="R3257" s="48" t="s">
        <v>1344</v>
      </c>
      <c r="S3257" s="48" t="s">
        <v>1345</v>
      </c>
      <c r="T3257" s="48" t="s">
        <v>1357</v>
      </c>
      <c r="U3257" s="48" t="s">
        <v>1358</v>
      </c>
      <c r="V3257" s="52"/>
    </row>
    <row r="3258" spans="1:22" ht="15" thickBot="1">
      <c r="A3258" s="48" t="s">
        <v>1953</v>
      </c>
      <c r="B3258" s="48" t="s">
        <v>20</v>
      </c>
      <c r="C3258" s="48" t="s">
        <v>74</v>
      </c>
      <c r="D3258" s="49" t="s">
        <v>75</v>
      </c>
      <c r="E3258" s="53">
        <v>5672.33</v>
      </c>
      <c r="F3258" s="48" t="s">
        <v>1103</v>
      </c>
      <c r="G3258" s="48" t="s">
        <v>1356</v>
      </c>
      <c r="H3258" s="48" t="s">
        <v>113</v>
      </c>
      <c r="I3258" s="48" t="s">
        <v>1105</v>
      </c>
      <c r="J3258" s="48" t="s">
        <v>1106</v>
      </c>
      <c r="K3258" s="51"/>
      <c r="L3258" s="48" t="s">
        <v>80</v>
      </c>
      <c r="M3258" s="48" t="s">
        <v>81</v>
      </c>
      <c r="N3258" s="48" t="s">
        <v>1195</v>
      </c>
      <c r="O3258" s="48" t="s">
        <v>1196</v>
      </c>
      <c r="P3258" s="48" t="s">
        <v>1335</v>
      </c>
      <c r="Q3258" s="48" t="s">
        <v>1336</v>
      </c>
      <c r="R3258" s="48" t="s">
        <v>1344</v>
      </c>
      <c r="S3258" s="48" t="s">
        <v>1345</v>
      </c>
      <c r="T3258" s="48" t="s">
        <v>1357</v>
      </c>
      <c r="U3258" s="48" t="s">
        <v>1358</v>
      </c>
      <c r="V3258" s="52"/>
    </row>
    <row r="3259" spans="1:22" ht="15" thickBot="1">
      <c r="A3259" s="48" t="s">
        <v>4099</v>
      </c>
      <c r="B3259" s="48" t="s">
        <v>20</v>
      </c>
      <c r="C3259" s="48" t="s">
        <v>74</v>
      </c>
      <c r="D3259" s="49" t="s">
        <v>75</v>
      </c>
      <c r="E3259" s="53">
        <v>71259.69</v>
      </c>
      <c r="F3259" s="48" t="s">
        <v>880</v>
      </c>
      <c r="G3259" s="48" t="s">
        <v>1972</v>
      </c>
      <c r="H3259" s="48" t="s">
        <v>839</v>
      </c>
      <c r="I3259" s="48" t="s">
        <v>882</v>
      </c>
      <c r="J3259" s="48" t="s">
        <v>1973</v>
      </c>
      <c r="K3259" s="51"/>
      <c r="L3259" s="48" t="s">
        <v>80</v>
      </c>
      <c r="M3259" s="48" t="s">
        <v>81</v>
      </c>
      <c r="N3259" s="48" t="s">
        <v>1195</v>
      </c>
      <c r="O3259" s="48" t="s">
        <v>1196</v>
      </c>
      <c r="P3259" s="48" t="s">
        <v>1335</v>
      </c>
      <c r="Q3259" s="48" t="s">
        <v>1336</v>
      </c>
      <c r="R3259" s="48" t="s">
        <v>1344</v>
      </c>
      <c r="S3259" s="48" t="s">
        <v>1345</v>
      </c>
      <c r="T3259" s="48" t="s">
        <v>1357</v>
      </c>
      <c r="U3259" s="48" t="s">
        <v>1358</v>
      </c>
      <c r="V3259" s="52"/>
    </row>
    <row r="3260" spans="1:22" ht="15" thickBot="1">
      <c r="A3260" s="48" t="s">
        <v>1355</v>
      </c>
      <c r="B3260" s="48" t="s">
        <v>20</v>
      </c>
      <c r="C3260" s="48" t="s">
        <v>74</v>
      </c>
      <c r="D3260" s="49" t="s">
        <v>75</v>
      </c>
      <c r="E3260" s="53">
        <v>10922.8</v>
      </c>
      <c r="F3260" s="48" t="s">
        <v>880</v>
      </c>
      <c r="G3260" s="48" t="s">
        <v>1972</v>
      </c>
      <c r="H3260" s="48" t="s">
        <v>95</v>
      </c>
      <c r="I3260" s="48" t="s">
        <v>882</v>
      </c>
      <c r="J3260" s="48" t="s">
        <v>1973</v>
      </c>
      <c r="K3260" s="51"/>
      <c r="L3260" s="48" t="s">
        <v>80</v>
      </c>
      <c r="M3260" s="48" t="s">
        <v>81</v>
      </c>
      <c r="N3260" s="48" t="s">
        <v>1195</v>
      </c>
      <c r="O3260" s="48" t="s">
        <v>1196</v>
      </c>
      <c r="P3260" s="48" t="s">
        <v>1335</v>
      </c>
      <c r="Q3260" s="48" t="s">
        <v>1336</v>
      </c>
      <c r="R3260" s="48" t="s">
        <v>1344</v>
      </c>
      <c r="S3260" s="48" t="s">
        <v>1345</v>
      </c>
      <c r="T3260" s="48" t="s">
        <v>1357</v>
      </c>
      <c r="U3260" s="48" t="s">
        <v>1358</v>
      </c>
      <c r="V3260" s="52"/>
    </row>
    <row r="3261" spans="1:22" ht="15" thickBot="1">
      <c r="A3261" s="48" t="s">
        <v>4100</v>
      </c>
      <c r="B3261" s="48" t="s">
        <v>20</v>
      </c>
      <c r="C3261" s="48" t="s">
        <v>74</v>
      </c>
      <c r="D3261" s="49" t="s">
        <v>75</v>
      </c>
      <c r="E3261" s="53">
        <v>36354.61</v>
      </c>
      <c r="F3261" s="48" t="s">
        <v>880</v>
      </c>
      <c r="G3261" s="48" t="s">
        <v>1972</v>
      </c>
      <c r="H3261" s="48" t="s">
        <v>95</v>
      </c>
      <c r="I3261" s="48" t="s">
        <v>882</v>
      </c>
      <c r="J3261" s="48" t="s">
        <v>1973</v>
      </c>
      <c r="K3261" s="51"/>
      <c r="L3261" s="48" t="s">
        <v>80</v>
      </c>
      <c r="M3261" s="48" t="s">
        <v>81</v>
      </c>
      <c r="N3261" s="48" t="s">
        <v>1195</v>
      </c>
      <c r="O3261" s="48" t="s">
        <v>1196</v>
      </c>
      <c r="P3261" s="48" t="s">
        <v>1335</v>
      </c>
      <c r="Q3261" s="48" t="s">
        <v>1336</v>
      </c>
      <c r="R3261" s="48" t="s">
        <v>1344</v>
      </c>
      <c r="S3261" s="48" t="s">
        <v>1345</v>
      </c>
      <c r="T3261" s="48" t="s">
        <v>1357</v>
      </c>
      <c r="U3261" s="48" t="s">
        <v>1358</v>
      </c>
      <c r="V3261" s="52"/>
    </row>
    <row r="3262" spans="1:22" ht="15" thickBot="1">
      <c r="A3262" s="48" t="s">
        <v>1953</v>
      </c>
      <c r="B3262" s="48" t="s">
        <v>20</v>
      </c>
      <c r="C3262" s="48" t="s">
        <v>74</v>
      </c>
      <c r="D3262" s="49" t="s">
        <v>75</v>
      </c>
      <c r="E3262" s="53">
        <v>5672.34</v>
      </c>
      <c r="F3262" s="48" t="s">
        <v>1360</v>
      </c>
      <c r="G3262" s="48" t="s">
        <v>1361</v>
      </c>
      <c r="H3262" s="48" t="s">
        <v>113</v>
      </c>
      <c r="I3262" s="48" t="s">
        <v>854</v>
      </c>
      <c r="J3262" s="51"/>
      <c r="K3262" s="51"/>
      <c r="L3262" s="48" t="s">
        <v>80</v>
      </c>
      <c r="M3262" s="48" t="s">
        <v>81</v>
      </c>
      <c r="N3262" s="48" t="s">
        <v>1195</v>
      </c>
      <c r="O3262" s="48" t="s">
        <v>1196</v>
      </c>
      <c r="P3262" s="48" t="s">
        <v>1335</v>
      </c>
      <c r="Q3262" s="48" t="s">
        <v>1336</v>
      </c>
      <c r="R3262" s="48" t="s">
        <v>1344</v>
      </c>
      <c r="S3262" s="48" t="s">
        <v>1345</v>
      </c>
      <c r="T3262" s="48" t="s">
        <v>1357</v>
      </c>
      <c r="U3262" s="48" t="s">
        <v>1358</v>
      </c>
      <c r="V3262" s="52"/>
    </row>
    <row r="3263" spans="1:22" ht="15" thickBot="1">
      <c r="A3263" s="48" t="s">
        <v>1364</v>
      </c>
      <c r="B3263" s="48" t="s">
        <v>20</v>
      </c>
      <c r="C3263" s="48" t="s">
        <v>74</v>
      </c>
      <c r="D3263" s="49" t="s">
        <v>75</v>
      </c>
      <c r="E3263" s="53">
        <v>98315.199999999997</v>
      </c>
      <c r="F3263" s="48" t="s">
        <v>76</v>
      </c>
      <c r="G3263" s="48" t="s">
        <v>1365</v>
      </c>
      <c r="H3263" s="48" t="s">
        <v>839</v>
      </c>
      <c r="I3263" s="48" t="s">
        <v>890</v>
      </c>
      <c r="J3263" s="51"/>
      <c r="K3263" s="51"/>
      <c r="L3263" s="48" t="s">
        <v>80</v>
      </c>
      <c r="M3263" s="48" t="s">
        <v>81</v>
      </c>
      <c r="N3263" s="48" t="s">
        <v>1195</v>
      </c>
      <c r="O3263" s="48" t="s">
        <v>1196</v>
      </c>
      <c r="P3263" s="48" t="s">
        <v>1335</v>
      </c>
      <c r="Q3263" s="48" t="s">
        <v>1336</v>
      </c>
      <c r="R3263" s="48" t="s">
        <v>1344</v>
      </c>
      <c r="S3263" s="48" t="s">
        <v>1345</v>
      </c>
      <c r="T3263" s="48" t="s">
        <v>1357</v>
      </c>
      <c r="U3263" s="48" t="s">
        <v>1358</v>
      </c>
      <c r="V3263" s="52"/>
    </row>
    <row r="3264" spans="1:22" ht="15" thickBot="1">
      <c r="A3264" s="48" t="s">
        <v>4099</v>
      </c>
      <c r="B3264" s="48" t="s">
        <v>20</v>
      </c>
      <c r="C3264" s="48" t="s">
        <v>74</v>
      </c>
      <c r="D3264" s="49" t="s">
        <v>75</v>
      </c>
      <c r="E3264" s="53">
        <v>35629.839999999997</v>
      </c>
      <c r="F3264" s="48" t="s">
        <v>1120</v>
      </c>
      <c r="G3264" s="48" t="s">
        <v>1365</v>
      </c>
      <c r="H3264" s="48" t="s">
        <v>839</v>
      </c>
      <c r="I3264" s="48" t="s">
        <v>890</v>
      </c>
      <c r="J3264" s="48" t="s">
        <v>1122</v>
      </c>
      <c r="K3264" s="51"/>
      <c r="L3264" s="48" t="s">
        <v>80</v>
      </c>
      <c r="M3264" s="48" t="s">
        <v>81</v>
      </c>
      <c r="N3264" s="48" t="s">
        <v>1195</v>
      </c>
      <c r="O3264" s="48" t="s">
        <v>1196</v>
      </c>
      <c r="P3264" s="48" t="s">
        <v>1335</v>
      </c>
      <c r="Q3264" s="48" t="s">
        <v>1336</v>
      </c>
      <c r="R3264" s="48" t="s">
        <v>1344</v>
      </c>
      <c r="S3264" s="48" t="s">
        <v>1345</v>
      </c>
      <c r="T3264" s="48" t="s">
        <v>1357</v>
      </c>
      <c r="U3264" s="48" t="s">
        <v>1358</v>
      </c>
      <c r="V3264" s="52"/>
    </row>
    <row r="3265" spans="1:22" ht="15" thickBot="1">
      <c r="A3265" s="48" t="s">
        <v>1974</v>
      </c>
      <c r="B3265" s="48" t="s">
        <v>20</v>
      </c>
      <c r="C3265" s="48" t="s">
        <v>74</v>
      </c>
      <c r="D3265" s="49" t="s">
        <v>75</v>
      </c>
      <c r="E3265" s="53">
        <v>2017.3</v>
      </c>
      <c r="F3265" s="48" t="s">
        <v>1120</v>
      </c>
      <c r="G3265" s="48" t="s">
        <v>1365</v>
      </c>
      <c r="H3265" s="48" t="s">
        <v>839</v>
      </c>
      <c r="I3265" s="48" t="s">
        <v>890</v>
      </c>
      <c r="J3265" s="48" t="s">
        <v>1126</v>
      </c>
      <c r="K3265" s="51"/>
      <c r="L3265" s="48" t="s">
        <v>80</v>
      </c>
      <c r="M3265" s="48" t="s">
        <v>81</v>
      </c>
      <c r="N3265" s="48" t="s">
        <v>1195</v>
      </c>
      <c r="O3265" s="48" t="s">
        <v>1196</v>
      </c>
      <c r="P3265" s="48" t="s">
        <v>1335</v>
      </c>
      <c r="Q3265" s="48" t="s">
        <v>1336</v>
      </c>
      <c r="R3265" s="48" t="s">
        <v>1344</v>
      </c>
      <c r="S3265" s="48" t="s">
        <v>1345</v>
      </c>
      <c r="T3265" s="48" t="s">
        <v>1357</v>
      </c>
      <c r="U3265" s="48" t="s">
        <v>1358</v>
      </c>
      <c r="V3265" s="52"/>
    </row>
    <row r="3266" spans="1:22" ht="15" thickBot="1">
      <c r="A3266" s="48" t="s">
        <v>4101</v>
      </c>
      <c r="B3266" s="48" t="s">
        <v>20</v>
      </c>
      <c r="C3266" s="48" t="s">
        <v>74</v>
      </c>
      <c r="D3266" s="49" t="s">
        <v>75</v>
      </c>
      <c r="E3266" s="50">
        <v>0</v>
      </c>
      <c r="F3266" s="48" t="s">
        <v>76</v>
      </c>
      <c r="G3266" s="48" t="s">
        <v>77</v>
      </c>
      <c r="H3266" s="48" t="s">
        <v>998</v>
      </c>
      <c r="I3266" s="48" t="s">
        <v>79</v>
      </c>
      <c r="J3266" s="51"/>
      <c r="K3266" s="51"/>
      <c r="L3266" s="48" t="s">
        <v>80</v>
      </c>
      <c r="M3266" s="48" t="s">
        <v>81</v>
      </c>
      <c r="N3266" s="48" t="s">
        <v>82</v>
      </c>
      <c r="O3266" s="48" t="s">
        <v>24</v>
      </c>
      <c r="P3266" s="48" t="s">
        <v>83</v>
      </c>
      <c r="Q3266" s="48" t="s">
        <v>25</v>
      </c>
      <c r="R3266" s="48" t="s">
        <v>84</v>
      </c>
      <c r="S3266" s="48" t="s">
        <v>85</v>
      </c>
      <c r="T3266" s="48" t="s">
        <v>86</v>
      </c>
      <c r="U3266" s="48" t="s">
        <v>85</v>
      </c>
      <c r="V3266" s="52"/>
    </row>
    <row r="3267" spans="1:22" ht="15" thickBot="1">
      <c r="A3267" s="48" t="s">
        <v>4102</v>
      </c>
      <c r="B3267" s="48" t="s">
        <v>20</v>
      </c>
      <c r="C3267" s="48" t="s">
        <v>74</v>
      </c>
      <c r="D3267" s="49" t="s">
        <v>75</v>
      </c>
      <c r="E3267" s="50">
        <v>3600</v>
      </c>
      <c r="F3267" s="48" t="s">
        <v>76</v>
      </c>
      <c r="G3267" s="48" t="s">
        <v>1373</v>
      </c>
      <c r="H3267" s="48" t="s">
        <v>125</v>
      </c>
      <c r="I3267" s="48" t="s">
        <v>1374</v>
      </c>
      <c r="J3267" s="51"/>
      <c r="K3267" s="51"/>
      <c r="L3267" s="48" t="s">
        <v>80</v>
      </c>
      <c r="M3267" s="48" t="s">
        <v>81</v>
      </c>
      <c r="N3267" s="48" t="s">
        <v>82</v>
      </c>
      <c r="O3267" s="48" t="s">
        <v>24</v>
      </c>
      <c r="P3267" s="48" t="s">
        <v>83</v>
      </c>
      <c r="Q3267" s="48" t="s">
        <v>25</v>
      </c>
      <c r="R3267" s="48" t="s">
        <v>91</v>
      </c>
      <c r="S3267" s="48" t="s">
        <v>92</v>
      </c>
      <c r="T3267" s="48" t="s">
        <v>93</v>
      </c>
      <c r="U3267" s="48" t="s">
        <v>92</v>
      </c>
      <c r="V3267" s="52"/>
    </row>
    <row r="3268" spans="1:22" ht="15" thickBot="1">
      <c r="A3268" s="48" t="s">
        <v>4103</v>
      </c>
      <c r="B3268" s="48" t="s">
        <v>20</v>
      </c>
      <c r="C3268" s="48" t="s">
        <v>74</v>
      </c>
      <c r="D3268" s="49" t="s">
        <v>75</v>
      </c>
      <c r="E3268" s="50">
        <v>3600</v>
      </c>
      <c r="F3268" s="48" t="s">
        <v>76</v>
      </c>
      <c r="G3268" s="48" t="s">
        <v>1373</v>
      </c>
      <c r="H3268" s="48" t="s">
        <v>113</v>
      </c>
      <c r="I3268" s="48" t="s">
        <v>1374</v>
      </c>
      <c r="J3268" s="51"/>
      <c r="K3268" s="51"/>
      <c r="L3268" s="48" t="s">
        <v>80</v>
      </c>
      <c r="M3268" s="48" t="s">
        <v>81</v>
      </c>
      <c r="N3268" s="48" t="s">
        <v>82</v>
      </c>
      <c r="O3268" s="48" t="s">
        <v>24</v>
      </c>
      <c r="P3268" s="48" t="s">
        <v>83</v>
      </c>
      <c r="Q3268" s="48" t="s">
        <v>25</v>
      </c>
      <c r="R3268" s="48" t="s">
        <v>91</v>
      </c>
      <c r="S3268" s="48" t="s">
        <v>92</v>
      </c>
      <c r="T3268" s="48" t="s">
        <v>93</v>
      </c>
      <c r="U3268" s="48" t="s">
        <v>92</v>
      </c>
      <c r="V3268" s="52"/>
    </row>
    <row r="3269" spans="1:22" ht="15" thickBot="1">
      <c r="A3269" s="48" t="s">
        <v>4104</v>
      </c>
      <c r="B3269" s="48" t="s">
        <v>20</v>
      </c>
      <c r="C3269" s="48" t="s">
        <v>74</v>
      </c>
      <c r="D3269" s="49" t="s">
        <v>75</v>
      </c>
      <c r="E3269" s="50">
        <v>3600</v>
      </c>
      <c r="F3269" s="48" t="s">
        <v>76</v>
      </c>
      <c r="G3269" s="48" t="s">
        <v>1373</v>
      </c>
      <c r="H3269" s="48" t="s">
        <v>113</v>
      </c>
      <c r="I3269" s="48" t="s">
        <v>1374</v>
      </c>
      <c r="J3269" s="51"/>
      <c r="K3269" s="51"/>
      <c r="L3269" s="48" t="s">
        <v>80</v>
      </c>
      <c r="M3269" s="48" t="s">
        <v>81</v>
      </c>
      <c r="N3269" s="48" t="s">
        <v>82</v>
      </c>
      <c r="O3269" s="48" t="s">
        <v>24</v>
      </c>
      <c r="P3269" s="48" t="s">
        <v>83</v>
      </c>
      <c r="Q3269" s="48" t="s">
        <v>25</v>
      </c>
      <c r="R3269" s="48" t="s">
        <v>91</v>
      </c>
      <c r="S3269" s="48" t="s">
        <v>92</v>
      </c>
      <c r="T3269" s="48" t="s">
        <v>93</v>
      </c>
      <c r="U3269" s="48" t="s">
        <v>92</v>
      </c>
      <c r="V3269" s="52"/>
    </row>
    <row r="3270" spans="1:22" ht="15" thickBot="1">
      <c r="A3270" s="48" t="s">
        <v>4105</v>
      </c>
      <c r="B3270" s="48" t="s">
        <v>20</v>
      </c>
      <c r="C3270" s="48" t="s">
        <v>74</v>
      </c>
      <c r="D3270" s="49" t="s">
        <v>75</v>
      </c>
      <c r="E3270" s="50">
        <v>0</v>
      </c>
      <c r="F3270" s="48" t="s">
        <v>103</v>
      </c>
      <c r="G3270" s="48" t="s">
        <v>112</v>
      </c>
      <c r="H3270" s="48" t="s">
        <v>78</v>
      </c>
      <c r="I3270" s="48" t="s">
        <v>105</v>
      </c>
      <c r="J3270" s="51"/>
      <c r="K3270" s="51"/>
      <c r="L3270" s="48" t="s">
        <v>80</v>
      </c>
      <c r="M3270" s="48" t="s">
        <v>81</v>
      </c>
      <c r="N3270" s="48" t="s">
        <v>82</v>
      </c>
      <c r="O3270" s="48" t="s">
        <v>24</v>
      </c>
      <c r="P3270" s="48" t="s">
        <v>83</v>
      </c>
      <c r="Q3270" s="48" t="s">
        <v>25</v>
      </c>
      <c r="R3270" s="48" t="s">
        <v>106</v>
      </c>
      <c r="S3270" s="48" t="s">
        <v>107</v>
      </c>
      <c r="T3270" s="48" t="s">
        <v>114</v>
      </c>
      <c r="U3270" s="48" t="s">
        <v>115</v>
      </c>
      <c r="V3270" s="52"/>
    </row>
    <row r="3271" spans="1:22" ht="15" thickBot="1">
      <c r="A3271" s="48" t="s">
        <v>4106</v>
      </c>
      <c r="B3271" s="48" t="s">
        <v>20</v>
      </c>
      <c r="C3271" s="48" t="s">
        <v>74</v>
      </c>
      <c r="D3271" s="49" t="s">
        <v>75</v>
      </c>
      <c r="E3271" s="50">
        <v>0</v>
      </c>
      <c r="F3271" s="48" t="s">
        <v>76</v>
      </c>
      <c r="G3271" s="48" t="s">
        <v>1381</v>
      </c>
      <c r="H3271" s="48" t="s">
        <v>125</v>
      </c>
      <c r="I3271" s="48" t="s">
        <v>777</v>
      </c>
      <c r="J3271" s="51"/>
      <c r="K3271" s="51"/>
      <c r="L3271" s="48" t="s">
        <v>80</v>
      </c>
      <c r="M3271" s="48" t="s">
        <v>81</v>
      </c>
      <c r="N3271" s="48" t="s">
        <v>82</v>
      </c>
      <c r="O3271" s="48" t="s">
        <v>24</v>
      </c>
      <c r="P3271" s="48" t="s">
        <v>83</v>
      </c>
      <c r="Q3271" s="48" t="s">
        <v>25</v>
      </c>
      <c r="R3271" s="48" t="s">
        <v>106</v>
      </c>
      <c r="S3271" s="48" t="s">
        <v>107</v>
      </c>
      <c r="T3271" s="48" t="s">
        <v>120</v>
      </c>
      <c r="U3271" s="48" t="s">
        <v>121</v>
      </c>
      <c r="V3271" s="52"/>
    </row>
    <row r="3272" spans="1:22" ht="15" thickBot="1">
      <c r="A3272" s="48" t="s">
        <v>4107</v>
      </c>
      <c r="B3272" s="48" t="s">
        <v>20</v>
      </c>
      <c r="C3272" s="48" t="s">
        <v>74</v>
      </c>
      <c r="D3272" s="49" t="s">
        <v>75</v>
      </c>
      <c r="E3272" s="53">
        <v>109036.55</v>
      </c>
      <c r="F3272" s="48" t="s">
        <v>76</v>
      </c>
      <c r="G3272" s="48" t="s">
        <v>1387</v>
      </c>
      <c r="H3272" s="48" t="s">
        <v>95</v>
      </c>
      <c r="I3272" s="48" t="s">
        <v>96</v>
      </c>
      <c r="J3272" s="51"/>
      <c r="K3272" s="51"/>
      <c r="L3272" s="48" t="s">
        <v>80</v>
      </c>
      <c r="M3272" s="48" t="s">
        <v>81</v>
      </c>
      <c r="N3272" s="48" t="s">
        <v>82</v>
      </c>
      <c r="O3272" s="48" t="s">
        <v>24</v>
      </c>
      <c r="P3272" s="48" t="s">
        <v>131</v>
      </c>
      <c r="Q3272" s="48" t="s">
        <v>31</v>
      </c>
      <c r="R3272" s="48" t="s">
        <v>1388</v>
      </c>
      <c r="S3272" s="48" t="s">
        <v>1074</v>
      </c>
      <c r="T3272" s="48" t="s">
        <v>1389</v>
      </c>
      <c r="U3272" s="48" t="s">
        <v>1074</v>
      </c>
      <c r="V3272" s="52"/>
    </row>
    <row r="3273" spans="1:22" ht="15" thickBot="1">
      <c r="A3273" s="48" t="s">
        <v>2471</v>
      </c>
      <c r="B3273" s="48" t="s">
        <v>20</v>
      </c>
      <c r="C3273" s="48" t="s">
        <v>74</v>
      </c>
      <c r="D3273" s="49" t="s">
        <v>75</v>
      </c>
      <c r="E3273" s="53">
        <v>88344.72</v>
      </c>
      <c r="F3273" s="48" t="s">
        <v>76</v>
      </c>
      <c r="G3273" s="48" t="s">
        <v>1387</v>
      </c>
      <c r="H3273" s="48" t="s">
        <v>95</v>
      </c>
      <c r="I3273" s="48" t="s">
        <v>96</v>
      </c>
      <c r="J3273" s="51"/>
      <c r="K3273" s="51"/>
      <c r="L3273" s="48" t="s">
        <v>80</v>
      </c>
      <c r="M3273" s="48" t="s">
        <v>81</v>
      </c>
      <c r="N3273" s="48" t="s">
        <v>82</v>
      </c>
      <c r="O3273" s="48" t="s">
        <v>24</v>
      </c>
      <c r="P3273" s="48" t="s">
        <v>131</v>
      </c>
      <c r="Q3273" s="48" t="s">
        <v>31</v>
      </c>
      <c r="R3273" s="48" t="s">
        <v>1388</v>
      </c>
      <c r="S3273" s="48" t="s">
        <v>1074</v>
      </c>
      <c r="T3273" s="48" t="s">
        <v>1389</v>
      </c>
      <c r="U3273" s="48" t="s">
        <v>1074</v>
      </c>
      <c r="V3273" s="52"/>
    </row>
    <row r="3274" spans="1:22" ht="15" thickBot="1">
      <c r="A3274" s="48" t="s">
        <v>4108</v>
      </c>
      <c r="B3274" s="48" t="s">
        <v>20</v>
      </c>
      <c r="C3274" s="48" t="s">
        <v>74</v>
      </c>
      <c r="D3274" s="49" t="s">
        <v>75</v>
      </c>
      <c r="E3274" s="53">
        <v>103782.65</v>
      </c>
      <c r="F3274" s="48" t="s">
        <v>76</v>
      </c>
      <c r="G3274" s="48" t="s">
        <v>1387</v>
      </c>
      <c r="H3274" s="48" t="s">
        <v>95</v>
      </c>
      <c r="I3274" s="48" t="s">
        <v>96</v>
      </c>
      <c r="J3274" s="51"/>
      <c r="K3274" s="51"/>
      <c r="L3274" s="48" t="s">
        <v>80</v>
      </c>
      <c r="M3274" s="48" t="s">
        <v>81</v>
      </c>
      <c r="N3274" s="48" t="s">
        <v>82</v>
      </c>
      <c r="O3274" s="48" t="s">
        <v>24</v>
      </c>
      <c r="P3274" s="48" t="s">
        <v>131</v>
      </c>
      <c r="Q3274" s="48" t="s">
        <v>31</v>
      </c>
      <c r="R3274" s="48" t="s">
        <v>1388</v>
      </c>
      <c r="S3274" s="48" t="s">
        <v>1074</v>
      </c>
      <c r="T3274" s="48" t="s">
        <v>1389</v>
      </c>
      <c r="U3274" s="48" t="s">
        <v>1074</v>
      </c>
      <c r="V3274" s="52"/>
    </row>
    <row r="3275" spans="1:22" ht="15" thickBot="1">
      <c r="A3275" s="48" t="s">
        <v>1396</v>
      </c>
      <c r="B3275" s="48" t="s">
        <v>20</v>
      </c>
      <c r="C3275" s="48" t="s">
        <v>74</v>
      </c>
      <c r="D3275" s="49" t="s">
        <v>75</v>
      </c>
      <c r="E3275" s="53">
        <v>37811.81</v>
      </c>
      <c r="F3275" s="48" t="s">
        <v>1034</v>
      </c>
      <c r="G3275" s="48" t="s">
        <v>1392</v>
      </c>
      <c r="H3275" s="48" t="s">
        <v>113</v>
      </c>
      <c r="I3275" s="48" t="s">
        <v>105</v>
      </c>
      <c r="J3275" s="48" t="s">
        <v>4109</v>
      </c>
      <c r="K3275" s="51"/>
      <c r="L3275" s="48" t="s">
        <v>80</v>
      </c>
      <c r="M3275" s="48" t="s">
        <v>81</v>
      </c>
      <c r="N3275" s="48" t="s">
        <v>82</v>
      </c>
      <c r="O3275" s="48" t="s">
        <v>24</v>
      </c>
      <c r="P3275" s="48" t="s">
        <v>131</v>
      </c>
      <c r="Q3275" s="48" t="s">
        <v>31</v>
      </c>
      <c r="R3275" s="48" t="s">
        <v>138</v>
      </c>
      <c r="S3275" s="48" t="s">
        <v>139</v>
      </c>
      <c r="T3275" s="48" t="s">
        <v>1393</v>
      </c>
      <c r="U3275" s="48" t="s">
        <v>1394</v>
      </c>
      <c r="V3275" s="52"/>
    </row>
    <row r="3276" spans="1:22" ht="15" thickBot="1">
      <c r="A3276" s="48" t="s">
        <v>1396</v>
      </c>
      <c r="B3276" s="48" t="s">
        <v>20</v>
      </c>
      <c r="C3276" s="48" t="s">
        <v>74</v>
      </c>
      <c r="D3276" s="49" t="s">
        <v>75</v>
      </c>
      <c r="E3276" s="53">
        <v>37811.81</v>
      </c>
      <c r="F3276" s="48" t="s">
        <v>1034</v>
      </c>
      <c r="G3276" s="48" t="s">
        <v>1392</v>
      </c>
      <c r="H3276" s="48" t="s">
        <v>113</v>
      </c>
      <c r="I3276" s="48" t="s">
        <v>105</v>
      </c>
      <c r="J3276" s="48" t="s">
        <v>4110</v>
      </c>
      <c r="K3276" s="51"/>
      <c r="L3276" s="48" t="s">
        <v>80</v>
      </c>
      <c r="M3276" s="48" t="s">
        <v>81</v>
      </c>
      <c r="N3276" s="48" t="s">
        <v>82</v>
      </c>
      <c r="O3276" s="48" t="s">
        <v>24</v>
      </c>
      <c r="P3276" s="48" t="s">
        <v>131</v>
      </c>
      <c r="Q3276" s="48" t="s">
        <v>31</v>
      </c>
      <c r="R3276" s="48" t="s">
        <v>138</v>
      </c>
      <c r="S3276" s="48" t="s">
        <v>139</v>
      </c>
      <c r="T3276" s="48" t="s">
        <v>1393</v>
      </c>
      <c r="U3276" s="48" t="s">
        <v>1394</v>
      </c>
      <c r="V3276" s="52"/>
    </row>
    <row r="3277" spans="1:22" ht="15" thickBot="1">
      <c r="A3277" s="48" t="s">
        <v>4111</v>
      </c>
      <c r="B3277" s="48" t="s">
        <v>20</v>
      </c>
      <c r="C3277" s="48" t="s">
        <v>74</v>
      </c>
      <c r="D3277" s="49" t="s">
        <v>75</v>
      </c>
      <c r="E3277" s="50">
        <v>0</v>
      </c>
      <c r="F3277" s="48" t="s">
        <v>1399</v>
      </c>
      <c r="G3277" s="48" t="s">
        <v>1400</v>
      </c>
      <c r="H3277" s="48" t="s">
        <v>113</v>
      </c>
      <c r="I3277" s="48" t="s">
        <v>105</v>
      </c>
      <c r="J3277" s="51"/>
      <c r="K3277" s="51"/>
      <c r="L3277" s="48" t="s">
        <v>80</v>
      </c>
      <c r="M3277" s="48" t="s">
        <v>81</v>
      </c>
      <c r="N3277" s="48" t="s">
        <v>82</v>
      </c>
      <c r="O3277" s="48" t="s">
        <v>24</v>
      </c>
      <c r="P3277" s="48" t="s">
        <v>131</v>
      </c>
      <c r="Q3277" s="48" t="s">
        <v>31</v>
      </c>
      <c r="R3277" s="48" t="s">
        <v>138</v>
      </c>
      <c r="S3277" s="48" t="s">
        <v>139</v>
      </c>
      <c r="T3277" s="48" t="s">
        <v>1401</v>
      </c>
      <c r="U3277" s="48" t="s">
        <v>1402</v>
      </c>
      <c r="V3277" s="52"/>
    </row>
    <row r="3278" spans="1:22" ht="15" thickBot="1">
      <c r="A3278" s="48" t="s">
        <v>4112</v>
      </c>
      <c r="B3278" s="48" t="s">
        <v>20</v>
      </c>
      <c r="C3278" s="48" t="s">
        <v>195</v>
      </c>
      <c r="D3278" s="49" t="s">
        <v>75</v>
      </c>
      <c r="E3278" s="50">
        <v>0</v>
      </c>
      <c r="F3278" s="48" t="s">
        <v>1399</v>
      </c>
      <c r="G3278" s="48" t="s">
        <v>1400</v>
      </c>
      <c r="H3278" s="48" t="s">
        <v>125</v>
      </c>
      <c r="I3278" s="48" t="s">
        <v>105</v>
      </c>
      <c r="J3278" s="51"/>
      <c r="K3278" s="51"/>
      <c r="L3278" s="48" t="s">
        <v>80</v>
      </c>
      <c r="M3278" s="48" t="s">
        <v>81</v>
      </c>
      <c r="N3278" s="48" t="s">
        <v>82</v>
      </c>
      <c r="O3278" s="48" t="s">
        <v>24</v>
      </c>
      <c r="P3278" s="48" t="s">
        <v>131</v>
      </c>
      <c r="Q3278" s="48" t="s">
        <v>31</v>
      </c>
      <c r="R3278" s="48" t="s">
        <v>138</v>
      </c>
      <c r="S3278" s="48" t="s">
        <v>139</v>
      </c>
      <c r="T3278" s="48" t="s">
        <v>1401</v>
      </c>
      <c r="U3278" s="48" t="s">
        <v>1402</v>
      </c>
      <c r="V3278" s="52"/>
    </row>
    <row r="3279" spans="1:22" ht="15" thickBot="1">
      <c r="A3279" s="48" t="s">
        <v>142</v>
      </c>
      <c r="B3279" s="48" t="s">
        <v>20</v>
      </c>
      <c r="C3279" s="48" t="s">
        <v>74</v>
      </c>
      <c r="D3279" s="49" t="s">
        <v>75</v>
      </c>
      <c r="E3279" s="53">
        <v>8618.4699999999993</v>
      </c>
      <c r="F3279" s="48" t="s">
        <v>1399</v>
      </c>
      <c r="G3279" s="48" t="s">
        <v>1400</v>
      </c>
      <c r="H3279" s="48" t="s">
        <v>113</v>
      </c>
      <c r="I3279" s="48" t="s">
        <v>105</v>
      </c>
      <c r="J3279" s="51"/>
      <c r="K3279" s="51"/>
      <c r="L3279" s="48" t="s">
        <v>80</v>
      </c>
      <c r="M3279" s="48" t="s">
        <v>81</v>
      </c>
      <c r="N3279" s="48" t="s">
        <v>82</v>
      </c>
      <c r="O3279" s="48" t="s">
        <v>24</v>
      </c>
      <c r="P3279" s="48" t="s">
        <v>131</v>
      </c>
      <c r="Q3279" s="48" t="s">
        <v>31</v>
      </c>
      <c r="R3279" s="48" t="s">
        <v>138</v>
      </c>
      <c r="S3279" s="48" t="s">
        <v>139</v>
      </c>
      <c r="T3279" s="48" t="s">
        <v>1401</v>
      </c>
      <c r="U3279" s="48" t="s">
        <v>1402</v>
      </c>
      <c r="V3279" s="52"/>
    </row>
    <row r="3280" spans="1:22" ht="15" thickBot="1">
      <c r="A3280" s="48" t="s">
        <v>1398</v>
      </c>
      <c r="B3280" s="48" t="s">
        <v>20</v>
      </c>
      <c r="C3280" s="48" t="s">
        <v>74</v>
      </c>
      <c r="D3280" s="49" t="s">
        <v>75</v>
      </c>
      <c r="E3280" s="53">
        <v>3581.51</v>
      </c>
      <c r="F3280" s="48" t="s">
        <v>136</v>
      </c>
      <c r="G3280" s="48" t="s">
        <v>137</v>
      </c>
      <c r="H3280" s="48" t="s">
        <v>113</v>
      </c>
      <c r="I3280" s="48" t="s">
        <v>105</v>
      </c>
      <c r="J3280" s="51"/>
      <c r="K3280" s="51"/>
      <c r="L3280" s="48" t="s">
        <v>80</v>
      </c>
      <c r="M3280" s="48" t="s">
        <v>81</v>
      </c>
      <c r="N3280" s="48" t="s">
        <v>82</v>
      </c>
      <c r="O3280" s="48" t="s">
        <v>24</v>
      </c>
      <c r="P3280" s="48" t="s">
        <v>131</v>
      </c>
      <c r="Q3280" s="48" t="s">
        <v>31</v>
      </c>
      <c r="R3280" s="48" t="s">
        <v>138</v>
      </c>
      <c r="S3280" s="48" t="s">
        <v>139</v>
      </c>
      <c r="T3280" s="48" t="s">
        <v>140</v>
      </c>
      <c r="U3280" s="48" t="s">
        <v>141</v>
      </c>
      <c r="V3280" s="52"/>
    </row>
    <row r="3281" spans="1:22" ht="15" thickBot="1">
      <c r="A3281" s="48" t="s">
        <v>4113</v>
      </c>
      <c r="B3281" s="48" t="s">
        <v>20</v>
      </c>
      <c r="C3281" s="48" t="s">
        <v>74</v>
      </c>
      <c r="D3281" s="49" t="s">
        <v>75</v>
      </c>
      <c r="E3281" s="50">
        <v>0</v>
      </c>
      <c r="F3281" s="48" t="s">
        <v>144</v>
      </c>
      <c r="G3281" s="48" t="s">
        <v>145</v>
      </c>
      <c r="H3281" s="48" t="s">
        <v>125</v>
      </c>
      <c r="I3281" s="48" t="s">
        <v>105</v>
      </c>
      <c r="J3281" s="51"/>
      <c r="K3281" s="51"/>
      <c r="L3281" s="48" t="s">
        <v>80</v>
      </c>
      <c r="M3281" s="48" t="s">
        <v>81</v>
      </c>
      <c r="N3281" s="48" t="s">
        <v>82</v>
      </c>
      <c r="O3281" s="48" t="s">
        <v>24</v>
      </c>
      <c r="P3281" s="48" t="s">
        <v>131</v>
      </c>
      <c r="Q3281" s="48" t="s">
        <v>31</v>
      </c>
      <c r="R3281" s="48" t="s">
        <v>138</v>
      </c>
      <c r="S3281" s="48" t="s">
        <v>139</v>
      </c>
      <c r="T3281" s="48" t="s">
        <v>147</v>
      </c>
      <c r="U3281" s="48" t="s">
        <v>148</v>
      </c>
      <c r="V3281" s="52"/>
    </row>
    <row r="3282" spans="1:22" ht="15" thickBot="1">
      <c r="A3282" s="48" t="s">
        <v>1398</v>
      </c>
      <c r="B3282" s="48" t="s">
        <v>20</v>
      </c>
      <c r="C3282" s="48" t="s">
        <v>74</v>
      </c>
      <c r="D3282" s="49" t="s">
        <v>75</v>
      </c>
      <c r="E3282" s="53">
        <v>58315.89</v>
      </c>
      <c r="F3282" s="48" t="s">
        <v>144</v>
      </c>
      <c r="G3282" s="48" t="s">
        <v>145</v>
      </c>
      <c r="H3282" s="48" t="s">
        <v>113</v>
      </c>
      <c r="I3282" s="48" t="s">
        <v>105</v>
      </c>
      <c r="J3282" s="48" t="s">
        <v>146</v>
      </c>
      <c r="K3282" s="51"/>
      <c r="L3282" s="48" t="s">
        <v>80</v>
      </c>
      <c r="M3282" s="48" t="s">
        <v>81</v>
      </c>
      <c r="N3282" s="48" t="s">
        <v>82</v>
      </c>
      <c r="O3282" s="48" t="s">
        <v>24</v>
      </c>
      <c r="P3282" s="48" t="s">
        <v>131</v>
      </c>
      <c r="Q3282" s="48" t="s">
        <v>31</v>
      </c>
      <c r="R3282" s="48" t="s">
        <v>138</v>
      </c>
      <c r="S3282" s="48" t="s">
        <v>139</v>
      </c>
      <c r="T3282" s="48" t="s">
        <v>147</v>
      </c>
      <c r="U3282" s="48" t="s">
        <v>148</v>
      </c>
      <c r="V3282" s="52"/>
    </row>
    <row r="3283" spans="1:22" ht="15" thickBot="1">
      <c r="A3283" s="48" t="s">
        <v>1398</v>
      </c>
      <c r="B3283" s="48" t="s">
        <v>20</v>
      </c>
      <c r="C3283" s="48" t="s">
        <v>74</v>
      </c>
      <c r="D3283" s="49" t="s">
        <v>75</v>
      </c>
      <c r="E3283" s="53">
        <v>2907.07</v>
      </c>
      <c r="F3283" s="48" t="s">
        <v>1408</v>
      </c>
      <c r="G3283" s="48" t="s">
        <v>1409</v>
      </c>
      <c r="H3283" s="48" t="s">
        <v>113</v>
      </c>
      <c r="I3283" s="48" t="s">
        <v>105</v>
      </c>
      <c r="J3283" s="51"/>
      <c r="K3283" s="51"/>
      <c r="L3283" s="48" t="s">
        <v>80</v>
      </c>
      <c r="M3283" s="48" t="s">
        <v>81</v>
      </c>
      <c r="N3283" s="48" t="s">
        <v>82</v>
      </c>
      <c r="O3283" s="48" t="s">
        <v>24</v>
      </c>
      <c r="P3283" s="48" t="s">
        <v>131</v>
      </c>
      <c r="Q3283" s="48" t="s">
        <v>31</v>
      </c>
      <c r="R3283" s="48" t="s">
        <v>138</v>
      </c>
      <c r="S3283" s="48" t="s">
        <v>139</v>
      </c>
      <c r="T3283" s="48" t="s">
        <v>147</v>
      </c>
      <c r="U3283" s="48" t="s">
        <v>148</v>
      </c>
      <c r="V3283" s="52"/>
    </row>
    <row r="3284" spans="1:22" ht="15" thickBot="1">
      <c r="A3284" s="48" t="s">
        <v>1398</v>
      </c>
      <c r="B3284" s="48" t="s">
        <v>20</v>
      </c>
      <c r="C3284" s="48" t="s">
        <v>74</v>
      </c>
      <c r="D3284" s="49" t="s">
        <v>75</v>
      </c>
      <c r="E3284" s="53">
        <v>3732.68</v>
      </c>
      <c r="F3284" s="48" t="s">
        <v>153</v>
      </c>
      <c r="G3284" s="48" t="s">
        <v>1999</v>
      </c>
      <c r="H3284" s="48" t="s">
        <v>113</v>
      </c>
      <c r="I3284" s="48" t="s">
        <v>105</v>
      </c>
      <c r="J3284" s="51"/>
      <c r="K3284" s="51"/>
      <c r="L3284" s="48" t="s">
        <v>80</v>
      </c>
      <c r="M3284" s="48" t="s">
        <v>81</v>
      </c>
      <c r="N3284" s="48" t="s">
        <v>82</v>
      </c>
      <c r="O3284" s="48" t="s">
        <v>24</v>
      </c>
      <c r="P3284" s="48" t="s">
        <v>131</v>
      </c>
      <c r="Q3284" s="48" t="s">
        <v>31</v>
      </c>
      <c r="R3284" s="48" t="s">
        <v>138</v>
      </c>
      <c r="S3284" s="48" t="s">
        <v>139</v>
      </c>
      <c r="T3284" s="48" t="s">
        <v>147</v>
      </c>
      <c r="U3284" s="48" t="s">
        <v>148</v>
      </c>
      <c r="V3284" s="52"/>
    </row>
    <row r="3285" spans="1:22" ht="15" thickBot="1">
      <c r="A3285" s="48" t="s">
        <v>161</v>
      </c>
      <c r="B3285" s="48" t="s">
        <v>20</v>
      </c>
      <c r="C3285" s="48" t="s">
        <v>74</v>
      </c>
      <c r="D3285" s="49" t="s">
        <v>75</v>
      </c>
      <c r="E3285" s="53">
        <v>3154.44</v>
      </c>
      <c r="F3285" s="48" t="s">
        <v>153</v>
      </c>
      <c r="G3285" s="48" t="s">
        <v>1999</v>
      </c>
      <c r="H3285" s="48" t="s">
        <v>95</v>
      </c>
      <c r="I3285" s="48" t="s">
        <v>105</v>
      </c>
      <c r="J3285" s="51"/>
      <c r="K3285" s="51"/>
      <c r="L3285" s="48" t="s">
        <v>80</v>
      </c>
      <c r="M3285" s="48" t="s">
        <v>81</v>
      </c>
      <c r="N3285" s="48" t="s">
        <v>82</v>
      </c>
      <c r="O3285" s="48" t="s">
        <v>24</v>
      </c>
      <c r="P3285" s="48" t="s">
        <v>131</v>
      </c>
      <c r="Q3285" s="48" t="s">
        <v>31</v>
      </c>
      <c r="R3285" s="48" t="s">
        <v>138</v>
      </c>
      <c r="S3285" s="48" t="s">
        <v>139</v>
      </c>
      <c r="T3285" s="48" t="s">
        <v>147</v>
      </c>
      <c r="U3285" s="48" t="s">
        <v>148</v>
      </c>
      <c r="V3285" s="52"/>
    </row>
    <row r="3286" spans="1:22" ht="15" thickBot="1">
      <c r="A3286" s="48" t="s">
        <v>4114</v>
      </c>
      <c r="B3286" s="48" t="s">
        <v>20</v>
      </c>
      <c r="C3286" s="48" t="s">
        <v>74</v>
      </c>
      <c r="D3286" s="49" t="s">
        <v>75</v>
      </c>
      <c r="E3286" s="50">
        <v>0</v>
      </c>
      <c r="F3286" s="48" t="s">
        <v>153</v>
      </c>
      <c r="G3286" s="48" t="s">
        <v>154</v>
      </c>
      <c r="H3286" s="48" t="s">
        <v>150</v>
      </c>
      <c r="I3286" s="48" t="s">
        <v>105</v>
      </c>
      <c r="J3286" s="51"/>
      <c r="K3286" s="51"/>
      <c r="L3286" s="48" t="s">
        <v>80</v>
      </c>
      <c r="M3286" s="48" t="s">
        <v>81</v>
      </c>
      <c r="N3286" s="48" t="s">
        <v>82</v>
      </c>
      <c r="O3286" s="48" t="s">
        <v>24</v>
      </c>
      <c r="P3286" s="48" t="s">
        <v>131</v>
      </c>
      <c r="Q3286" s="48" t="s">
        <v>31</v>
      </c>
      <c r="R3286" s="48" t="s">
        <v>138</v>
      </c>
      <c r="S3286" s="48" t="s">
        <v>139</v>
      </c>
      <c r="T3286" s="48" t="s">
        <v>147</v>
      </c>
      <c r="U3286" s="48" t="s">
        <v>148</v>
      </c>
      <c r="V3286" s="52"/>
    </row>
    <row r="3287" spans="1:22" ht="15" thickBot="1">
      <c r="A3287" s="48" t="s">
        <v>152</v>
      </c>
      <c r="B3287" s="48" t="s">
        <v>20</v>
      </c>
      <c r="C3287" s="48" t="s">
        <v>74</v>
      </c>
      <c r="D3287" s="49" t="s">
        <v>75</v>
      </c>
      <c r="E3287" s="53">
        <v>11809.81</v>
      </c>
      <c r="F3287" s="48" t="s">
        <v>156</v>
      </c>
      <c r="G3287" s="48" t="s">
        <v>157</v>
      </c>
      <c r="H3287" s="48" t="s">
        <v>113</v>
      </c>
      <c r="I3287" s="48" t="s">
        <v>105</v>
      </c>
      <c r="J3287" s="51"/>
      <c r="K3287" s="51"/>
      <c r="L3287" s="48" t="s">
        <v>80</v>
      </c>
      <c r="M3287" s="48" t="s">
        <v>81</v>
      </c>
      <c r="N3287" s="48" t="s">
        <v>82</v>
      </c>
      <c r="O3287" s="48" t="s">
        <v>24</v>
      </c>
      <c r="P3287" s="48" t="s">
        <v>131</v>
      </c>
      <c r="Q3287" s="48" t="s">
        <v>31</v>
      </c>
      <c r="R3287" s="48" t="s">
        <v>138</v>
      </c>
      <c r="S3287" s="48" t="s">
        <v>139</v>
      </c>
      <c r="T3287" s="48" t="s">
        <v>158</v>
      </c>
      <c r="U3287" s="48" t="s">
        <v>159</v>
      </c>
      <c r="V3287" s="52"/>
    </row>
    <row r="3288" spans="1:22" ht="15" thickBot="1">
      <c r="A3288" s="48" t="s">
        <v>4115</v>
      </c>
      <c r="B3288" s="48" t="s">
        <v>20</v>
      </c>
      <c r="C3288" s="48" t="s">
        <v>74</v>
      </c>
      <c r="D3288" s="49" t="s">
        <v>75</v>
      </c>
      <c r="E3288" s="50">
        <v>0</v>
      </c>
      <c r="F3288" s="48" t="s">
        <v>156</v>
      </c>
      <c r="G3288" s="48" t="s">
        <v>157</v>
      </c>
      <c r="H3288" s="48" t="s">
        <v>150</v>
      </c>
      <c r="I3288" s="48" t="s">
        <v>105</v>
      </c>
      <c r="J3288" s="51"/>
      <c r="K3288" s="51"/>
      <c r="L3288" s="48" t="s">
        <v>80</v>
      </c>
      <c r="M3288" s="48" t="s">
        <v>81</v>
      </c>
      <c r="N3288" s="48" t="s">
        <v>82</v>
      </c>
      <c r="O3288" s="48" t="s">
        <v>24</v>
      </c>
      <c r="P3288" s="48" t="s">
        <v>131</v>
      </c>
      <c r="Q3288" s="48" t="s">
        <v>31</v>
      </c>
      <c r="R3288" s="48" t="s">
        <v>138</v>
      </c>
      <c r="S3288" s="48" t="s">
        <v>139</v>
      </c>
      <c r="T3288" s="48" t="s">
        <v>158</v>
      </c>
      <c r="U3288" s="48" t="s">
        <v>159</v>
      </c>
      <c r="V3288" s="52"/>
    </row>
    <row r="3289" spans="1:22" ht="15" thickBot="1">
      <c r="A3289" s="48" t="s">
        <v>2928</v>
      </c>
      <c r="B3289" s="48" t="s">
        <v>20</v>
      </c>
      <c r="C3289" s="48" t="s">
        <v>74</v>
      </c>
      <c r="D3289" s="49" t="s">
        <v>75</v>
      </c>
      <c r="E3289" s="53">
        <v>55339.89</v>
      </c>
      <c r="F3289" s="48" t="s">
        <v>165</v>
      </c>
      <c r="G3289" s="48" t="s">
        <v>166</v>
      </c>
      <c r="H3289" s="48" t="s">
        <v>113</v>
      </c>
      <c r="I3289" s="48" t="s">
        <v>187</v>
      </c>
      <c r="J3289" s="51"/>
      <c r="K3289" s="51"/>
      <c r="L3289" s="48" t="s">
        <v>80</v>
      </c>
      <c r="M3289" s="48" t="s">
        <v>81</v>
      </c>
      <c r="N3289" s="48" t="s">
        <v>82</v>
      </c>
      <c r="O3289" s="48" t="s">
        <v>24</v>
      </c>
      <c r="P3289" s="48" t="s">
        <v>131</v>
      </c>
      <c r="Q3289" s="48" t="s">
        <v>31</v>
      </c>
      <c r="R3289" s="48" t="s">
        <v>138</v>
      </c>
      <c r="S3289" s="48" t="s">
        <v>139</v>
      </c>
      <c r="T3289" s="48" t="s">
        <v>167</v>
      </c>
      <c r="U3289" s="48" t="s">
        <v>168</v>
      </c>
      <c r="V3289" s="52"/>
    </row>
    <row r="3290" spans="1:22" ht="15" thickBot="1">
      <c r="A3290" s="48" t="s">
        <v>1391</v>
      </c>
      <c r="B3290" s="48" t="s">
        <v>20</v>
      </c>
      <c r="C3290" s="48" t="s">
        <v>74</v>
      </c>
      <c r="D3290" s="49" t="s">
        <v>75</v>
      </c>
      <c r="E3290" s="50">
        <v>0</v>
      </c>
      <c r="F3290" s="48" t="s">
        <v>76</v>
      </c>
      <c r="G3290" s="48" t="s">
        <v>177</v>
      </c>
      <c r="H3290" s="48" t="s">
        <v>78</v>
      </c>
      <c r="I3290" s="48" t="s">
        <v>96</v>
      </c>
      <c r="J3290" s="51"/>
      <c r="K3290" s="51"/>
      <c r="L3290" s="48" t="s">
        <v>80</v>
      </c>
      <c r="M3290" s="48" t="s">
        <v>81</v>
      </c>
      <c r="N3290" s="48" t="s">
        <v>82</v>
      </c>
      <c r="O3290" s="48" t="s">
        <v>24</v>
      </c>
      <c r="P3290" s="48" t="s">
        <v>131</v>
      </c>
      <c r="Q3290" s="48" t="s">
        <v>31</v>
      </c>
      <c r="R3290" s="48" t="s">
        <v>138</v>
      </c>
      <c r="S3290" s="48" t="s">
        <v>139</v>
      </c>
      <c r="T3290" s="48" t="s">
        <v>178</v>
      </c>
      <c r="U3290" s="48" t="s">
        <v>179</v>
      </c>
      <c r="V3290" s="52"/>
    </row>
    <row r="3291" spans="1:22" ht="15" thickBot="1">
      <c r="A3291" s="48" t="s">
        <v>4116</v>
      </c>
      <c r="B3291" s="48" t="s">
        <v>20</v>
      </c>
      <c r="C3291" s="48" t="s">
        <v>74</v>
      </c>
      <c r="D3291" s="49" t="s">
        <v>75</v>
      </c>
      <c r="E3291" s="50">
        <v>0</v>
      </c>
      <c r="F3291" s="48" t="s">
        <v>76</v>
      </c>
      <c r="G3291" s="48" t="s">
        <v>2016</v>
      </c>
      <c r="H3291" s="48" t="s">
        <v>90</v>
      </c>
      <c r="I3291" s="48" t="s">
        <v>187</v>
      </c>
      <c r="J3291" s="51"/>
      <c r="K3291" s="51"/>
      <c r="L3291" s="48" t="s">
        <v>80</v>
      </c>
      <c r="M3291" s="48" t="s">
        <v>81</v>
      </c>
      <c r="N3291" s="48" t="s">
        <v>82</v>
      </c>
      <c r="O3291" s="48" t="s">
        <v>24</v>
      </c>
      <c r="P3291" s="48" t="s">
        <v>188</v>
      </c>
      <c r="Q3291" s="48" t="s">
        <v>26</v>
      </c>
      <c r="R3291" s="48" t="s">
        <v>197</v>
      </c>
      <c r="S3291" s="48" t="s">
        <v>198</v>
      </c>
      <c r="T3291" s="48" t="s">
        <v>199</v>
      </c>
      <c r="U3291" s="48" t="s">
        <v>198</v>
      </c>
      <c r="V3291" s="52"/>
    </row>
    <row r="3292" spans="1:22" ht="15" thickBot="1">
      <c r="A3292" s="48" t="s">
        <v>4117</v>
      </c>
      <c r="B3292" s="48" t="s">
        <v>20</v>
      </c>
      <c r="C3292" s="48" t="s">
        <v>74</v>
      </c>
      <c r="D3292" s="49" t="s">
        <v>75</v>
      </c>
      <c r="E3292" s="53">
        <v>106377.19</v>
      </c>
      <c r="F3292" s="48" t="s">
        <v>76</v>
      </c>
      <c r="G3292" s="48" t="s">
        <v>219</v>
      </c>
      <c r="H3292" s="48" t="s">
        <v>95</v>
      </c>
      <c r="I3292" s="48" t="s">
        <v>214</v>
      </c>
      <c r="J3292" s="51"/>
      <c r="K3292" s="51"/>
      <c r="L3292" s="48" t="s">
        <v>80</v>
      </c>
      <c r="M3292" s="48" t="s">
        <v>81</v>
      </c>
      <c r="N3292" s="48" t="s">
        <v>82</v>
      </c>
      <c r="O3292" s="48" t="s">
        <v>24</v>
      </c>
      <c r="P3292" s="48" t="s">
        <v>215</v>
      </c>
      <c r="Q3292" s="48" t="s">
        <v>29</v>
      </c>
      <c r="R3292" s="48" t="s">
        <v>220</v>
      </c>
      <c r="S3292" s="48" t="s">
        <v>221</v>
      </c>
      <c r="T3292" s="48" t="s">
        <v>222</v>
      </c>
      <c r="U3292" s="48" t="s">
        <v>221</v>
      </c>
      <c r="V3292" s="52"/>
    </row>
    <row r="3293" spans="1:22" ht="15" thickBot="1">
      <c r="A3293" s="48" t="s">
        <v>4118</v>
      </c>
      <c r="B3293" s="48" t="s">
        <v>20</v>
      </c>
      <c r="C3293" s="48" t="s">
        <v>74</v>
      </c>
      <c r="D3293" s="49" t="s">
        <v>75</v>
      </c>
      <c r="E3293" s="53">
        <v>141342.64000000001</v>
      </c>
      <c r="F3293" s="48" t="s">
        <v>76</v>
      </c>
      <c r="G3293" s="48" t="s">
        <v>219</v>
      </c>
      <c r="H3293" s="48" t="s">
        <v>113</v>
      </c>
      <c r="I3293" s="48" t="s">
        <v>214</v>
      </c>
      <c r="J3293" s="51"/>
      <c r="K3293" s="51"/>
      <c r="L3293" s="48" t="s">
        <v>80</v>
      </c>
      <c r="M3293" s="48" t="s">
        <v>81</v>
      </c>
      <c r="N3293" s="48" t="s">
        <v>82</v>
      </c>
      <c r="O3293" s="48" t="s">
        <v>24</v>
      </c>
      <c r="P3293" s="48" t="s">
        <v>215</v>
      </c>
      <c r="Q3293" s="48" t="s">
        <v>29</v>
      </c>
      <c r="R3293" s="48" t="s">
        <v>220</v>
      </c>
      <c r="S3293" s="48" t="s">
        <v>221</v>
      </c>
      <c r="T3293" s="48" t="s">
        <v>222</v>
      </c>
      <c r="U3293" s="48" t="s">
        <v>221</v>
      </c>
      <c r="V3293" s="52"/>
    </row>
    <row r="3294" spans="1:22" ht="15" thickBot="1">
      <c r="A3294" s="48" t="s">
        <v>4119</v>
      </c>
      <c r="B3294" s="48" t="s">
        <v>20</v>
      </c>
      <c r="C3294" s="48" t="s">
        <v>74</v>
      </c>
      <c r="D3294" s="49" t="s">
        <v>75</v>
      </c>
      <c r="E3294" s="53">
        <v>106377.19</v>
      </c>
      <c r="F3294" s="48" t="s">
        <v>76</v>
      </c>
      <c r="G3294" s="48" t="s">
        <v>225</v>
      </c>
      <c r="H3294" s="48" t="s">
        <v>95</v>
      </c>
      <c r="I3294" s="48" t="s">
        <v>214</v>
      </c>
      <c r="J3294" s="51"/>
      <c r="K3294" s="51"/>
      <c r="L3294" s="48" t="s">
        <v>80</v>
      </c>
      <c r="M3294" s="48" t="s">
        <v>81</v>
      </c>
      <c r="N3294" s="48" t="s">
        <v>82</v>
      </c>
      <c r="O3294" s="48" t="s">
        <v>24</v>
      </c>
      <c r="P3294" s="48" t="s">
        <v>215</v>
      </c>
      <c r="Q3294" s="48" t="s">
        <v>29</v>
      </c>
      <c r="R3294" s="48" t="s">
        <v>226</v>
      </c>
      <c r="S3294" s="48" t="s">
        <v>227</v>
      </c>
      <c r="T3294" s="48" t="s">
        <v>228</v>
      </c>
      <c r="U3294" s="48" t="s">
        <v>227</v>
      </c>
      <c r="V3294" s="52"/>
    </row>
    <row r="3295" spans="1:22" ht="15" thickBot="1">
      <c r="A3295" s="48" t="s">
        <v>4120</v>
      </c>
      <c r="B3295" s="48" t="s">
        <v>20</v>
      </c>
      <c r="C3295" s="48" t="s">
        <v>74</v>
      </c>
      <c r="D3295" s="49" t="s">
        <v>75</v>
      </c>
      <c r="E3295" s="53">
        <v>129610.34</v>
      </c>
      <c r="F3295" s="48" t="s">
        <v>76</v>
      </c>
      <c r="G3295" s="48" t="s">
        <v>225</v>
      </c>
      <c r="H3295" s="48" t="s">
        <v>95</v>
      </c>
      <c r="I3295" s="48" t="s">
        <v>214</v>
      </c>
      <c r="J3295" s="51"/>
      <c r="K3295" s="51"/>
      <c r="L3295" s="48" t="s">
        <v>80</v>
      </c>
      <c r="M3295" s="48" t="s">
        <v>81</v>
      </c>
      <c r="N3295" s="48" t="s">
        <v>82</v>
      </c>
      <c r="O3295" s="48" t="s">
        <v>24</v>
      </c>
      <c r="P3295" s="48" t="s">
        <v>215</v>
      </c>
      <c r="Q3295" s="48" t="s">
        <v>29</v>
      </c>
      <c r="R3295" s="48" t="s">
        <v>226</v>
      </c>
      <c r="S3295" s="48" t="s">
        <v>227</v>
      </c>
      <c r="T3295" s="48" t="s">
        <v>228</v>
      </c>
      <c r="U3295" s="48" t="s">
        <v>227</v>
      </c>
      <c r="V3295" s="52"/>
    </row>
    <row r="3296" spans="1:22" ht="15" thickBot="1">
      <c r="A3296" s="48" t="s">
        <v>4121</v>
      </c>
      <c r="B3296" s="48" t="s">
        <v>20</v>
      </c>
      <c r="C3296" s="48" t="s">
        <v>74</v>
      </c>
      <c r="D3296" s="49" t="s">
        <v>75</v>
      </c>
      <c r="E3296" s="50">
        <v>0</v>
      </c>
      <c r="F3296" s="48" t="s">
        <v>76</v>
      </c>
      <c r="G3296" s="48" t="s">
        <v>225</v>
      </c>
      <c r="H3296" s="48" t="s">
        <v>95</v>
      </c>
      <c r="I3296" s="48" t="s">
        <v>214</v>
      </c>
      <c r="J3296" s="51"/>
      <c r="K3296" s="51"/>
      <c r="L3296" s="48" t="s">
        <v>80</v>
      </c>
      <c r="M3296" s="48" t="s">
        <v>81</v>
      </c>
      <c r="N3296" s="48" t="s">
        <v>82</v>
      </c>
      <c r="O3296" s="48" t="s">
        <v>24</v>
      </c>
      <c r="P3296" s="48" t="s">
        <v>215</v>
      </c>
      <c r="Q3296" s="48" t="s">
        <v>29</v>
      </c>
      <c r="R3296" s="48" t="s">
        <v>226</v>
      </c>
      <c r="S3296" s="48" t="s">
        <v>227</v>
      </c>
      <c r="T3296" s="48" t="s">
        <v>228</v>
      </c>
      <c r="U3296" s="48" t="s">
        <v>227</v>
      </c>
      <c r="V3296" s="52"/>
    </row>
    <row r="3297" spans="1:22" ht="15" thickBot="1">
      <c r="A3297" s="48" t="s">
        <v>4122</v>
      </c>
      <c r="B3297" s="48" t="s">
        <v>20</v>
      </c>
      <c r="C3297" s="48" t="s">
        <v>74</v>
      </c>
      <c r="D3297" s="49" t="s">
        <v>75</v>
      </c>
      <c r="E3297" s="53">
        <v>69910.559999999998</v>
      </c>
      <c r="F3297" s="48" t="s">
        <v>76</v>
      </c>
      <c r="G3297" s="48" t="s">
        <v>2027</v>
      </c>
      <c r="H3297" s="48" t="s">
        <v>95</v>
      </c>
      <c r="I3297" s="48" t="s">
        <v>232</v>
      </c>
      <c r="J3297" s="51"/>
      <c r="K3297" s="51"/>
      <c r="L3297" s="48" t="s">
        <v>80</v>
      </c>
      <c r="M3297" s="48" t="s">
        <v>81</v>
      </c>
      <c r="N3297" s="48" t="s">
        <v>82</v>
      </c>
      <c r="O3297" s="48" t="s">
        <v>24</v>
      </c>
      <c r="P3297" s="48" t="s">
        <v>233</v>
      </c>
      <c r="Q3297" s="48" t="s">
        <v>28</v>
      </c>
      <c r="R3297" s="48" t="s">
        <v>234</v>
      </c>
      <c r="S3297" s="48" t="s">
        <v>28</v>
      </c>
      <c r="T3297" s="48" t="s">
        <v>235</v>
      </c>
      <c r="U3297" s="48" t="s">
        <v>28</v>
      </c>
      <c r="V3297" s="52"/>
    </row>
    <row r="3298" spans="1:22" ht="15" thickBot="1">
      <c r="A3298" s="48" t="s">
        <v>4123</v>
      </c>
      <c r="B3298" s="48" t="s">
        <v>20</v>
      </c>
      <c r="C3298" s="48" t="s">
        <v>74</v>
      </c>
      <c r="D3298" s="49" t="s">
        <v>75</v>
      </c>
      <c r="E3298" s="53">
        <v>61790.720000000001</v>
      </c>
      <c r="F3298" s="48" t="s">
        <v>76</v>
      </c>
      <c r="G3298" s="48" t="s">
        <v>243</v>
      </c>
      <c r="H3298" s="48" t="s">
        <v>95</v>
      </c>
      <c r="I3298" s="48" t="s">
        <v>232</v>
      </c>
      <c r="J3298" s="51"/>
      <c r="K3298" s="51"/>
      <c r="L3298" s="48" t="s">
        <v>80</v>
      </c>
      <c r="M3298" s="48" t="s">
        <v>81</v>
      </c>
      <c r="N3298" s="48" t="s">
        <v>82</v>
      </c>
      <c r="O3298" s="48" t="s">
        <v>24</v>
      </c>
      <c r="P3298" s="48" t="s">
        <v>233</v>
      </c>
      <c r="Q3298" s="48" t="s">
        <v>28</v>
      </c>
      <c r="R3298" s="48" t="s">
        <v>238</v>
      </c>
      <c r="S3298" s="48" t="s">
        <v>239</v>
      </c>
      <c r="T3298" s="48" t="s">
        <v>244</v>
      </c>
      <c r="U3298" s="48" t="s">
        <v>245</v>
      </c>
      <c r="V3298" s="52"/>
    </row>
    <row r="3299" spans="1:22" ht="15" thickBot="1">
      <c r="A3299" s="48" t="s">
        <v>4124</v>
      </c>
      <c r="B3299" s="48" t="s">
        <v>20</v>
      </c>
      <c r="C3299" s="48" t="s">
        <v>74</v>
      </c>
      <c r="D3299" s="49" t="s">
        <v>75</v>
      </c>
      <c r="E3299" s="50">
        <v>0</v>
      </c>
      <c r="F3299" s="48" t="s">
        <v>76</v>
      </c>
      <c r="G3299" s="48" t="s">
        <v>4125</v>
      </c>
      <c r="H3299" s="48" t="s">
        <v>998</v>
      </c>
      <c r="I3299" s="48" t="s">
        <v>4126</v>
      </c>
      <c r="J3299" s="51"/>
      <c r="K3299" s="51"/>
      <c r="L3299" s="48" t="s">
        <v>80</v>
      </c>
      <c r="M3299" s="48" t="s">
        <v>81</v>
      </c>
      <c r="N3299" s="48" t="s">
        <v>82</v>
      </c>
      <c r="O3299" s="48" t="s">
        <v>24</v>
      </c>
      <c r="P3299" s="48" t="s">
        <v>4127</v>
      </c>
      <c r="Q3299" s="48" t="s">
        <v>30</v>
      </c>
      <c r="R3299" s="48" t="s">
        <v>4128</v>
      </c>
      <c r="S3299" s="48" t="s">
        <v>30</v>
      </c>
      <c r="T3299" s="48" t="s">
        <v>4129</v>
      </c>
      <c r="U3299" s="48" t="s">
        <v>30</v>
      </c>
      <c r="V3299" s="52"/>
    </row>
    <row r="3300" spans="1:22" ht="15" thickBot="1">
      <c r="A3300" s="48" t="s">
        <v>4130</v>
      </c>
      <c r="B3300" s="48" t="s">
        <v>20</v>
      </c>
      <c r="C3300" s="48" t="s">
        <v>74</v>
      </c>
      <c r="D3300" s="49" t="s">
        <v>75</v>
      </c>
      <c r="E3300" s="53">
        <v>89491.37</v>
      </c>
      <c r="F3300" s="48" t="s">
        <v>1448</v>
      </c>
      <c r="G3300" s="48" t="s">
        <v>1449</v>
      </c>
      <c r="H3300" s="48" t="s">
        <v>95</v>
      </c>
      <c r="I3300" s="48" t="s">
        <v>99</v>
      </c>
      <c r="J3300" s="51"/>
      <c r="K3300" s="51"/>
      <c r="L3300" s="48" t="s">
        <v>80</v>
      </c>
      <c r="M3300" s="48" t="s">
        <v>81</v>
      </c>
      <c r="N3300" s="48" t="s">
        <v>82</v>
      </c>
      <c r="O3300" s="48" t="s">
        <v>24</v>
      </c>
      <c r="P3300" s="48" t="s">
        <v>1450</v>
      </c>
      <c r="Q3300" s="48" t="s">
        <v>27</v>
      </c>
      <c r="R3300" s="48" t="s">
        <v>1451</v>
      </c>
      <c r="S3300" s="48" t="s">
        <v>27</v>
      </c>
      <c r="T3300" s="48" t="s">
        <v>1452</v>
      </c>
      <c r="U3300" s="48" t="s">
        <v>27</v>
      </c>
      <c r="V3300" s="52"/>
    </row>
    <row r="3301" spans="1:22" ht="15" thickBot="1">
      <c r="A3301" s="48" t="s">
        <v>4131</v>
      </c>
      <c r="B3301" s="48" t="s">
        <v>20</v>
      </c>
      <c r="C3301" s="48" t="s">
        <v>74</v>
      </c>
      <c r="D3301" s="49" t="s">
        <v>75</v>
      </c>
      <c r="E3301" s="53">
        <v>144790.01999999999</v>
      </c>
      <c r="F3301" s="48" t="s">
        <v>76</v>
      </c>
      <c r="G3301" s="48" t="s">
        <v>1454</v>
      </c>
      <c r="H3301" s="48" t="s">
        <v>113</v>
      </c>
      <c r="I3301" s="48" t="s">
        <v>96</v>
      </c>
      <c r="J3301" s="51"/>
      <c r="K3301" s="51"/>
      <c r="L3301" s="48" t="s">
        <v>80</v>
      </c>
      <c r="M3301" s="48" t="s">
        <v>81</v>
      </c>
      <c r="N3301" s="48" t="s">
        <v>249</v>
      </c>
      <c r="O3301" s="48" t="s">
        <v>250</v>
      </c>
      <c r="P3301" s="48" t="s">
        <v>251</v>
      </c>
      <c r="Q3301" s="48" t="s">
        <v>252</v>
      </c>
      <c r="R3301" s="48" t="s">
        <v>1455</v>
      </c>
      <c r="S3301" s="48" t="s">
        <v>252</v>
      </c>
      <c r="T3301" s="48" t="s">
        <v>1456</v>
      </c>
      <c r="U3301" s="48" t="s">
        <v>1457</v>
      </c>
      <c r="V3301" s="52"/>
    </row>
    <row r="3302" spans="1:22" ht="15" thickBot="1">
      <c r="A3302" s="48" t="s">
        <v>3343</v>
      </c>
      <c r="B3302" s="48" t="s">
        <v>20</v>
      </c>
      <c r="C3302" s="48" t="s">
        <v>74</v>
      </c>
      <c r="D3302" s="49" t="s">
        <v>75</v>
      </c>
      <c r="E3302" s="50">
        <v>0</v>
      </c>
      <c r="F3302" s="48" t="s">
        <v>76</v>
      </c>
      <c r="G3302" s="48" t="s">
        <v>1454</v>
      </c>
      <c r="H3302" s="48" t="s">
        <v>78</v>
      </c>
      <c r="I3302" s="48" t="s">
        <v>99</v>
      </c>
      <c r="J3302" s="51"/>
      <c r="K3302" s="51"/>
      <c r="L3302" s="48" t="s">
        <v>80</v>
      </c>
      <c r="M3302" s="48" t="s">
        <v>81</v>
      </c>
      <c r="N3302" s="48" t="s">
        <v>249</v>
      </c>
      <c r="O3302" s="48" t="s">
        <v>250</v>
      </c>
      <c r="P3302" s="48" t="s">
        <v>251</v>
      </c>
      <c r="Q3302" s="48" t="s">
        <v>252</v>
      </c>
      <c r="R3302" s="48" t="s">
        <v>1455</v>
      </c>
      <c r="S3302" s="48" t="s">
        <v>252</v>
      </c>
      <c r="T3302" s="48" t="s">
        <v>1456</v>
      </c>
      <c r="U3302" s="48" t="s">
        <v>1457</v>
      </c>
      <c r="V3302" s="52"/>
    </row>
    <row r="3303" spans="1:22" ht="15" thickBot="1">
      <c r="A3303" s="48" t="s">
        <v>1460</v>
      </c>
      <c r="B3303" s="48" t="s">
        <v>20</v>
      </c>
      <c r="C3303" s="48" t="s">
        <v>74</v>
      </c>
      <c r="D3303" s="49" t="s">
        <v>75</v>
      </c>
      <c r="E3303" s="53">
        <v>123482.17</v>
      </c>
      <c r="F3303" s="48" t="s">
        <v>76</v>
      </c>
      <c r="G3303" s="48" t="s">
        <v>247</v>
      </c>
      <c r="H3303" s="48" t="s">
        <v>258</v>
      </c>
      <c r="I3303" s="48" t="s">
        <v>259</v>
      </c>
      <c r="J3303" s="51"/>
      <c r="K3303" s="51"/>
      <c r="L3303" s="48" t="s">
        <v>80</v>
      </c>
      <c r="M3303" s="48" t="s">
        <v>81</v>
      </c>
      <c r="N3303" s="48" t="s">
        <v>249</v>
      </c>
      <c r="O3303" s="48" t="s">
        <v>250</v>
      </c>
      <c r="P3303" s="48" t="s">
        <v>251</v>
      </c>
      <c r="Q3303" s="48" t="s">
        <v>252</v>
      </c>
      <c r="R3303" s="48" t="s">
        <v>253</v>
      </c>
      <c r="S3303" s="48" t="s">
        <v>254</v>
      </c>
      <c r="T3303" s="48" t="s">
        <v>255</v>
      </c>
      <c r="U3303" s="48" t="s">
        <v>254</v>
      </c>
      <c r="V3303" s="52"/>
    </row>
    <row r="3304" spans="1:22" ht="15" thickBot="1">
      <c r="A3304" s="48" t="s">
        <v>2032</v>
      </c>
      <c r="B3304" s="48" t="s">
        <v>20</v>
      </c>
      <c r="C3304" s="48" t="s">
        <v>74</v>
      </c>
      <c r="D3304" s="49" t="s">
        <v>75</v>
      </c>
      <c r="E3304" s="53">
        <v>17632.900000000001</v>
      </c>
      <c r="F3304" s="48" t="s">
        <v>76</v>
      </c>
      <c r="G3304" s="48" t="s">
        <v>247</v>
      </c>
      <c r="H3304" s="48" t="s">
        <v>262</v>
      </c>
      <c r="I3304" s="48" t="s">
        <v>248</v>
      </c>
      <c r="J3304" s="51"/>
      <c r="K3304" s="51"/>
      <c r="L3304" s="48" t="s">
        <v>80</v>
      </c>
      <c r="M3304" s="48" t="s">
        <v>81</v>
      </c>
      <c r="N3304" s="48" t="s">
        <v>249</v>
      </c>
      <c r="O3304" s="48" t="s">
        <v>250</v>
      </c>
      <c r="P3304" s="48" t="s">
        <v>251</v>
      </c>
      <c r="Q3304" s="48" t="s">
        <v>252</v>
      </c>
      <c r="R3304" s="48" t="s">
        <v>253</v>
      </c>
      <c r="S3304" s="48" t="s">
        <v>254</v>
      </c>
      <c r="T3304" s="48" t="s">
        <v>255</v>
      </c>
      <c r="U3304" s="48" t="s">
        <v>254</v>
      </c>
      <c r="V3304" s="52"/>
    </row>
    <row r="3305" spans="1:22" ht="15" thickBot="1">
      <c r="A3305" s="48" t="s">
        <v>2956</v>
      </c>
      <c r="B3305" s="48" t="s">
        <v>20</v>
      </c>
      <c r="C3305" s="48" t="s">
        <v>74</v>
      </c>
      <c r="D3305" s="49" t="s">
        <v>75</v>
      </c>
      <c r="E3305" s="53">
        <v>83118.929999999993</v>
      </c>
      <c r="F3305" s="48" t="s">
        <v>76</v>
      </c>
      <c r="G3305" s="48" t="s">
        <v>266</v>
      </c>
      <c r="H3305" s="48" t="s">
        <v>258</v>
      </c>
      <c r="I3305" s="48" t="s">
        <v>267</v>
      </c>
      <c r="J3305" s="51"/>
      <c r="K3305" s="51"/>
      <c r="L3305" s="48" t="s">
        <v>80</v>
      </c>
      <c r="M3305" s="48" t="s">
        <v>81</v>
      </c>
      <c r="N3305" s="48" t="s">
        <v>249</v>
      </c>
      <c r="O3305" s="48" t="s">
        <v>250</v>
      </c>
      <c r="P3305" s="48" t="s">
        <v>251</v>
      </c>
      <c r="Q3305" s="48" t="s">
        <v>252</v>
      </c>
      <c r="R3305" s="48" t="s">
        <v>253</v>
      </c>
      <c r="S3305" s="48" t="s">
        <v>254</v>
      </c>
      <c r="T3305" s="48" t="s">
        <v>268</v>
      </c>
      <c r="U3305" s="48" t="s">
        <v>269</v>
      </c>
      <c r="V3305" s="52"/>
    </row>
    <row r="3306" spans="1:22" ht="15" thickBot="1">
      <c r="A3306" s="48" t="s">
        <v>4132</v>
      </c>
      <c r="B3306" s="48" t="s">
        <v>20</v>
      </c>
      <c r="C3306" s="48" t="s">
        <v>74</v>
      </c>
      <c r="D3306" s="49" t="s">
        <v>75</v>
      </c>
      <c r="E3306" s="53">
        <v>135550.56</v>
      </c>
      <c r="F3306" s="48" t="s">
        <v>76</v>
      </c>
      <c r="G3306" s="48" t="s">
        <v>1463</v>
      </c>
      <c r="H3306" s="48" t="s">
        <v>258</v>
      </c>
      <c r="I3306" s="48" t="s">
        <v>267</v>
      </c>
      <c r="J3306" s="51"/>
      <c r="K3306" s="51"/>
      <c r="L3306" s="48" t="s">
        <v>80</v>
      </c>
      <c r="M3306" s="48" t="s">
        <v>81</v>
      </c>
      <c r="N3306" s="48" t="s">
        <v>249</v>
      </c>
      <c r="O3306" s="48" t="s">
        <v>250</v>
      </c>
      <c r="P3306" s="48" t="s">
        <v>251</v>
      </c>
      <c r="Q3306" s="48" t="s">
        <v>252</v>
      </c>
      <c r="R3306" s="48" t="s">
        <v>253</v>
      </c>
      <c r="S3306" s="48" t="s">
        <v>254</v>
      </c>
      <c r="T3306" s="48" t="s">
        <v>268</v>
      </c>
      <c r="U3306" s="48" t="s">
        <v>269</v>
      </c>
      <c r="V3306" s="52"/>
    </row>
    <row r="3307" spans="1:22" ht="15" thickBot="1">
      <c r="A3307" s="48" t="s">
        <v>4133</v>
      </c>
      <c r="B3307" s="48" t="s">
        <v>20</v>
      </c>
      <c r="C3307" s="48" t="s">
        <v>74</v>
      </c>
      <c r="D3307" s="49" t="s">
        <v>75</v>
      </c>
      <c r="E3307" s="53">
        <v>60283.63</v>
      </c>
      <c r="F3307" s="48" t="s">
        <v>76</v>
      </c>
      <c r="G3307" s="48" t="s">
        <v>3741</v>
      </c>
      <c r="H3307" s="48" t="s">
        <v>95</v>
      </c>
      <c r="I3307" s="48" t="s">
        <v>2271</v>
      </c>
      <c r="J3307" s="51"/>
      <c r="K3307" s="51"/>
      <c r="L3307" s="48" t="s">
        <v>80</v>
      </c>
      <c r="M3307" s="48" t="s">
        <v>81</v>
      </c>
      <c r="N3307" s="48" t="s">
        <v>249</v>
      </c>
      <c r="O3307" s="48" t="s">
        <v>250</v>
      </c>
      <c r="P3307" s="48" t="s">
        <v>251</v>
      </c>
      <c r="Q3307" s="48" t="s">
        <v>252</v>
      </c>
      <c r="R3307" s="48" t="s">
        <v>1466</v>
      </c>
      <c r="S3307" s="48" t="s">
        <v>1467</v>
      </c>
      <c r="T3307" s="48" t="s">
        <v>1468</v>
      </c>
      <c r="U3307" s="48" t="s">
        <v>1469</v>
      </c>
      <c r="V3307" s="52"/>
    </row>
    <row r="3308" spans="1:22" ht="15" thickBot="1">
      <c r="A3308" s="48" t="s">
        <v>4134</v>
      </c>
      <c r="B3308" s="48" t="s">
        <v>20</v>
      </c>
      <c r="C3308" s="48" t="s">
        <v>74</v>
      </c>
      <c r="D3308" s="49" t="s">
        <v>75</v>
      </c>
      <c r="E3308" s="53">
        <v>50714.54</v>
      </c>
      <c r="F3308" s="48" t="s">
        <v>76</v>
      </c>
      <c r="G3308" s="48" t="s">
        <v>1465</v>
      </c>
      <c r="H3308" s="48" t="s">
        <v>95</v>
      </c>
      <c r="I3308" s="48" t="s">
        <v>96</v>
      </c>
      <c r="J3308" s="51"/>
      <c r="K3308" s="51"/>
      <c r="L3308" s="48" t="s">
        <v>80</v>
      </c>
      <c r="M3308" s="48" t="s">
        <v>81</v>
      </c>
      <c r="N3308" s="48" t="s">
        <v>249</v>
      </c>
      <c r="O3308" s="48" t="s">
        <v>250</v>
      </c>
      <c r="P3308" s="48" t="s">
        <v>251</v>
      </c>
      <c r="Q3308" s="48" t="s">
        <v>252</v>
      </c>
      <c r="R3308" s="48" t="s">
        <v>1466</v>
      </c>
      <c r="S3308" s="48" t="s">
        <v>1467</v>
      </c>
      <c r="T3308" s="48" t="s">
        <v>1468</v>
      </c>
      <c r="U3308" s="48" t="s">
        <v>1469</v>
      </c>
      <c r="V3308" s="52"/>
    </row>
    <row r="3309" spans="1:22" ht="15" thickBot="1">
      <c r="A3309" s="48" t="s">
        <v>4135</v>
      </c>
      <c r="B3309" s="48" t="s">
        <v>20</v>
      </c>
      <c r="C3309" s="48" t="s">
        <v>74</v>
      </c>
      <c r="D3309" s="49" t="s">
        <v>75</v>
      </c>
      <c r="E3309" s="53">
        <v>85179.28</v>
      </c>
      <c r="F3309" s="48" t="s">
        <v>76</v>
      </c>
      <c r="G3309" s="48" t="s">
        <v>2042</v>
      </c>
      <c r="H3309" s="48" t="s">
        <v>95</v>
      </c>
      <c r="I3309" s="48" t="s">
        <v>96</v>
      </c>
      <c r="J3309" s="51"/>
      <c r="K3309" s="51"/>
      <c r="L3309" s="48" t="s">
        <v>80</v>
      </c>
      <c r="M3309" s="48" t="s">
        <v>81</v>
      </c>
      <c r="N3309" s="48" t="s">
        <v>249</v>
      </c>
      <c r="O3309" s="48" t="s">
        <v>250</v>
      </c>
      <c r="P3309" s="48" t="s">
        <v>251</v>
      </c>
      <c r="Q3309" s="48" t="s">
        <v>252</v>
      </c>
      <c r="R3309" s="48" t="s">
        <v>2043</v>
      </c>
      <c r="S3309" s="48" t="s">
        <v>2044</v>
      </c>
      <c r="T3309" s="48" t="s">
        <v>2045</v>
      </c>
      <c r="U3309" s="48" t="s">
        <v>2044</v>
      </c>
      <c r="V3309" s="52"/>
    </row>
    <row r="3310" spans="1:22" ht="15" thickBot="1">
      <c r="A3310" s="48" t="s">
        <v>4136</v>
      </c>
      <c r="B3310" s="48" t="s">
        <v>20</v>
      </c>
      <c r="C3310" s="48" t="s">
        <v>74</v>
      </c>
      <c r="D3310" s="49" t="s">
        <v>75</v>
      </c>
      <c r="E3310" s="50">
        <v>0</v>
      </c>
      <c r="F3310" s="48" t="s">
        <v>271</v>
      </c>
      <c r="G3310" s="48" t="s">
        <v>272</v>
      </c>
      <c r="H3310" s="48" t="s">
        <v>125</v>
      </c>
      <c r="I3310" s="48" t="s">
        <v>105</v>
      </c>
      <c r="J3310" s="48" t="s">
        <v>2969</v>
      </c>
      <c r="K3310" s="51"/>
      <c r="L3310" s="48" t="s">
        <v>80</v>
      </c>
      <c r="M3310" s="48" t="s">
        <v>81</v>
      </c>
      <c r="N3310" s="48" t="s">
        <v>249</v>
      </c>
      <c r="O3310" s="48" t="s">
        <v>250</v>
      </c>
      <c r="P3310" s="48" t="s">
        <v>251</v>
      </c>
      <c r="Q3310" s="48" t="s">
        <v>252</v>
      </c>
      <c r="R3310" s="48" t="s">
        <v>274</v>
      </c>
      <c r="S3310" s="48" t="s">
        <v>252</v>
      </c>
      <c r="T3310" s="48" t="s">
        <v>275</v>
      </c>
      <c r="U3310" s="48" t="s">
        <v>276</v>
      </c>
      <c r="V3310" s="52"/>
    </row>
    <row r="3311" spans="1:22" ht="15" thickBot="1">
      <c r="A3311" s="48" t="s">
        <v>4137</v>
      </c>
      <c r="B3311" s="48" t="s">
        <v>20</v>
      </c>
      <c r="C3311" s="48" t="s">
        <v>74</v>
      </c>
      <c r="D3311" s="49" t="s">
        <v>75</v>
      </c>
      <c r="E3311" s="53">
        <v>77168.22</v>
      </c>
      <c r="F3311" s="48" t="s">
        <v>76</v>
      </c>
      <c r="G3311" s="48" t="s">
        <v>278</v>
      </c>
      <c r="H3311" s="48" t="s">
        <v>95</v>
      </c>
      <c r="I3311" s="48" t="s">
        <v>279</v>
      </c>
      <c r="J3311" s="51"/>
      <c r="K3311" s="51"/>
      <c r="L3311" s="48" t="s">
        <v>80</v>
      </c>
      <c r="M3311" s="48" t="s">
        <v>81</v>
      </c>
      <c r="N3311" s="48" t="s">
        <v>249</v>
      </c>
      <c r="O3311" s="48" t="s">
        <v>250</v>
      </c>
      <c r="P3311" s="48" t="s">
        <v>251</v>
      </c>
      <c r="Q3311" s="48" t="s">
        <v>252</v>
      </c>
      <c r="R3311" s="48" t="s">
        <v>280</v>
      </c>
      <c r="S3311" s="48" t="s">
        <v>281</v>
      </c>
      <c r="T3311" s="48" t="s">
        <v>282</v>
      </c>
      <c r="U3311" s="48" t="s">
        <v>281</v>
      </c>
      <c r="V3311" s="52"/>
    </row>
    <row r="3312" spans="1:22" ht="15" thickBot="1">
      <c r="A3312" s="48" t="s">
        <v>4138</v>
      </c>
      <c r="B3312" s="48" t="s">
        <v>20</v>
      </c>
      <c r="C3312" s="48" t="s">
        <v>74</v>
      </c>
      <c r="D3312" s="49" t="s">
        <v>75</v>
      </c>
      <c r="E3312" s="53">
        <v>131563.47</v>
      </c>
      <c r="F3312" s="48" t="s">
        <v>76</v>
      </c>
      <c r="G3312" s="48" t="s">
        <v>278</v>
      </c>
      <c r="H3312" s="48" t="s">
        <v>113</v>
      </c>
      <c r="I3312" s="48" t="s">
        <v>279</v>
      </c>
      <c r="J3312" s="51"/>
      <c r="K3312" s="51"/>
      <c r="L3312" s="48" t="s">
        <v>80</v>
      </c>
      <c r="M3312" s="48" t="s">
        <v>81</v>
      </c>
      <c r="N3312" s="48" t="s">
        <v>249</v>
      </c>
      <c r="O3312" s="48" t="s">
        <v>250</v>
      </c>
      <c r="P3312" s="48" t="s">
        <v>251</v>
      </c>
      <c r="Q3312" s="48" t="s">
        <v>252</v>
      </c>
      <c r="R3312" s="48" t="s">
        <v>280</v>
      </c>
      <c r="S3312" s="48" t="s">
        <v>281</v>
      </c>
      <c r="T3312" s="48" t="s">
        <v>282</v>
      </c>
      <c r="U3312" s="48" t="s">
        <v>281</v>
      </c>
      <c r="V3312" s="52"/>
    </row>
    <row r="3313" spans="1:22" ht="15" thickBot="1">
      <c r="A3313" s="48" t="s">
        <v>4139</v>
      </c>
      <c r="B3313" s="48" t="s">
        <v>20</v>
      </c>
      <c r="C3313" s="48" t="s">
        <v>74</v>
      </c>
      <c r="D3313" s="49" t="s">
        <v>75</v>
      </c>
      <c r="E3313" s="50">
        <v>0</v>
      </c>
      <c r="F3313" s="48" t="s">
        <v>76</v>
      </c>
      <c r="G3313" s="48" t="s">
        <v>284</v>
      </c>
      <c r="H3313" s="48" t="s">
        <v>301</v>
      </c>
      <c r="I3313" s="48" t="s">
        <v>302</v>
      </c>
      <c r="J3313" s="51"/>
      <c r="K3313" s="51"/>
      <c r="L3313" s="48" t="s">
        <v>80</v>
      </c>
      <c r="M3313" s="48" t="s">
        <v>81</v>
      </c>
      <c r="N3313" s="48" t="s">
        <v>249</v>
      </c>
      <c r="O3313" s="48" t="s">
        <v>250</v>
      </c>
      <c r="P3313" s="48" t="s">
        <v>285</v>
      </c>
      <c r="Q3313" s="48" t="s">
        <v>286</v>
      </c>
      <c r="R3313" s="48" t="s">
        <v>287</v>
      </c>
      <c r="S3313" s="48" t="s">
        <v>288</v>
      </c>
      <c r="T3313" s="48" t="s">
        <v>289</v>
      </c>
      <c r="U3313" s="48" t="s">
        <v>290</v>
      </c>
      <c r="V3313" s="52"/>
    </row>
    <row r="3314" spans="1:22" ht="15" thickBot="1">
      <c r="A3314" s="48" t="s">
        <v>4140</v>
      </c>
      <c r="B3314" s="48" t="s">
        <v>20</v>
      </c>
      <c r="C3314" s="48" t="s">
        <v>74</v>
      </c>
      <c r="D3314" s="49" t="s">
        <v>75</v>
      </c>
      <c r="E3314" s="50">
        <v>0</v>
      </c>
      <c r="F3314" s="48" t="s">
        <v>76</v>
      </c>
      <c r="G3314" s="48" t="s">
        <v>284</v>
      </c>
      <c r="H3314" s="48" t="s">
        <v>301</v>
      </c>
      <c r="I3314" s="48" t="s">
        <v>302</v>
      </c>
      <c r="J3314" s="51"/>
      <c r="K3314" s="51"/>
      <c r="L3314" s="48" t="s">
        <v>80</v>
      </c>
      <c r="M3314" s="48" t="s">
        <v>81</v>
      </c>
      <c r="N3314" s="48" t="s">
        <v>249</v>
      </c>
      <c r="O3314" s="48" t="s">
        <v>250</v>
      </c>
      <c r="P3314" s="48" t="s">
        <v>285</v>
      </c>
      <c r="Q3314" s="48" t="s">
        <v>286</v>
      </c>
      <c r="R3314" s="48" t="s">
        <v>287</v>
      </c>
      <c r="S3314" s="48" t="s">
        <v>288</v>
      </c>
      <c r="T3314" s="48" t="s">
        <v>289</v>
      </c>
      <c r="U3314" s="48" t="s">
        <v>290</v>
      </c>
      <c r="V3314" s="52"/>
    </row>
    <row r="3315" spans="1:22" ht="15" thickBot="1">
      <c r="A3315" s="48" t="s">
        <v>4141</v>
      </c>
      <c r="B3315" s="48" t="s">
        <v>20</v>
      </c>
      <c r="C3315" s="48" t="s">
        <v>74</v>
      </c>
      <c r="D3315" s="49" t="s">
        <v>75</v>
      </c>
      <c r="E3315" s="50">
        <v>0</v>
      </c>
      <c r="F3315" s="48" t="s">
        <v>76</v>
      </c>
      <c r="G3315" s="48" t="s">
        <v>284</v>
      </c>
      <c r="H3315" s="48" t="s">
        <v>125</v>
      </c>
      <c r="I3315" s="48" t="s">
        <v>130</v>
      </c>
      <c r="J3315" s="51"/>
      <c r="K3315" s="51"/>
      <c r="L3315" s="48" t="s">
        <v>80</v>
      </c>
      <c r="M3315" s="48" t="s">
        <v>81</v>
      </c>
      <c r="N3315" s="48" t="s">
        <v>249</v>
      </c>
      <c r="O3315" s="48" t="s">
        <v>250</v>
      </c>
      <c r="P3315" s="48" t="s">
        <v>285</v>
      </c>
      <c r="Q3315" s="48" t="s">
        <v>286</v>
      </c>
      <c r="R3315" s="48" t="s">
        <v>287</v>
      </c>
      <c r="S3315" s="48" t="s">
        <v>288</v>
      </c>
      <c r="T3315" s="48" t="s">
        <v>289</v>
      </c>
      <c r="U3315" s="48" t="s">
        <v>290</v>
      </c>
      <c r="V3315" s="52"/>
    </row>
    <row r="3316" spans="1:22" ht="15" thickBot="1">
      <c r="A3316" s="48" t="s">
        <v>4142</v>
      </c>
      <c r="B3316" s="48" t="s">
        <v>20</v>
      </c>
      <c r="C3316" s="48" t="s">
        <v>74</v>
      </c>
      <c r="D3316" s="49" t="s">
        <v>75</v>
      </c>
      <c r="E3316" s="50">
        <v>0</v>
      </c>
      <c r="F3316" s="48" t="s">
        <v>76</v>
      </c>
      <c r="G3316" s="48" t="s">
        <v>284</v>
      </c>
      <c r="H3316" s="48" t="s">
        <v>125</v>
      </c>
      <c r="I3316" s="48" t="s">
        <v>130</v>
      </c>
      <c r="J3316" s="51"/>
      <c r="K3316" s="51"/>
      <c r="L3316" s="48" t="s">
        <v>80</v>
      </c>
      <c r="M3316" s="48" t="s">
        <v>81</v>
      </c>
      <c r="N3316" s="48" t="s">
        <v>249</v>
      </c>
      <c r="O3316" s="48" t="s">
        <v>250</v>
      </c>
      <c r="P3316" s="48" t="s">
        <v>285</v>
      </c>
      <c r="Q3316" s="48" t="s">
        <v>286</v>
      </c>
      <c r="R3316" s="48" t="s">
        <v>287</v>
      </c>
      <c r="S3316" s="48" t="s">
        <v>288</v>
      </c>
      <c r="T3316" s="48" t="s">
        <v>289</v>
      </c>
      <c r="U3316" s="48" t="s">
        <v>290</v>
      </c>
      <c r="V3316" s="52"/>
    </row>
    <row r="3317" spans="1:22" ht="15" thickBot="1">
      <c r="A3317" s="48" t="s">
        <v>4143</v>
      </c>
      <c r="B3317" s="48" t="s">
        <v>20</v>
      </c>
      <c r="C3317" s="48" t="s">
        <v>74</v>
      </c>
      <c r="D3317" s="49" t="s">
        <v>75</v>
      </c>
      <c r="E3317" s="50">
        <v>0</v>
      </c>
      <c r="F3317" s="48" t="s">
        <v>76</v>
      </c>
      <c r="G3317" s="48" t="s">
        <v>284</v>
      </c>
      <c r="H3317" s="48" t="s">
        <v>125</v>
      </c>
      <c r="I3317" s="48" t="s">
        <v>130</v>
      </c>
      <c r="J3317" s="51"/>
      <c r="K3317" s="51"/>
      <c r="L3317" s="48" t="s">
        <v>80</v>
      </c>
      <c r="M3317" s="48" t="s">
        <v>81</v>
      </c>
      <c r="N3317" s="48" t="s">
        <v>249</v>
      </c>
      <c r="O3317" s="48" t="s">
        <v>250</v>
      </c>
      <c r="P3317" s="48" t="s">
        <v>285</v>
      </c>
      <c r="Q3317" s="48" t="s">
        <v>286</v>
      </c>
      <c r="R3317" s="48" t="s">
        <v>287</v>
      </c>
      <c r="S3317" s="48" t="s">
        <v>288</v>
      </c>
      <c r="T3317" s="48" t="s">
        <v>289</v>
      </c>
      <c r="U3317" s="48" t="s">
        <v>290</v>
      </c>
      <c r="V3317" s="52"/>
    </row>
    <row r="3318" spans="1:22" ht="15" thickBot="1">
      <c r="A3318" s="48" t="s">
        <v>4144</v>
      </c>
      <c r="B3318" s="48" t="s">
        <v>20</v>
      </c>
      <c r="C3318" s="48" t="s">
        <v>74</v>
      </c>
      <c r="D3318" s="49" t="s">
        <v>75</v>
      </c>
      <c r="E3318" s="50">
        <v>0</v>
      </c>
      <c r="F3318" s="48" t="s">
        <v>76</v>
      </c>
      <c r="G3318" s="48" t="s">
        <v>284</v>
      </c>
      <c r="H3318" s="48" t="s">
        <v>125</v>
      </c>
      <c r="I3318" s="48" t="s">
        <v>130</v>
      </c>
      <c r="J3318" s="51"/>
      <c r="K3318" s="51"/>
      <c r="L3318" s="48" t="s">
        <v>80</v>
      </c>
      <c r="M3318" s="48" t="s">
        <v>81</v>
      </c>
      <c r="N3318" s="48" t="s">
        <v>249</v>
      </c>
      <c r="O3318" s="48" t="s">
        <v>250</v>
      </c>
      <c r="P3318" s="48" t="s">
        <v>285</v>
      </c>
      <c r="Q3318" s="48" t="s">
        <v>286</v>
      </c>
      <c r="R3318" s="48" t="s">
        <v>287</v>
      </c>
      <c r="S3318" s="48" t="s">
        <v>288</v>
      </c>
      <c r="T3318" s="48" t="s">
        <v>289</v>
      </c>
      <c r="U3318" s="48" t="s">
        <v>290</v>
      </c>
      <c r="V3318" s="52"/>
    </row>
    <row r="3319" spans="1:22" ht="15" thickBot="1">
      <c r="A3319" s="48" t="s">
        <v>4145</v>
      </c>
      <c r="B3319" s="48" t="s">
        <v>20</v>
      </c>
      <c r="C3319" s="48" t="s">
        <v>74</v>
      </c>
      <c r="D3319" s="49" t="s">
        <v>75</v>
      </c>
      <c r="E3319" s="50">
        <v>0</v>
      </c>
      <c r="F3319" s="48" t="s">
        <v>76</v>
      </c>
      <c r="G3319" s="48" t="s">
        <v>284</v>
      </c>
      <c r="H3319" s="48" t="s">
        <v>125</v>
      </c>
      <c r="I3319" s="48" t="s">
        <v>130</v>
      </c>
      <c r="J3319" s="51"/>
      <c r="K3319" s="51"/>
      <c r="L3319" s="48" t="s">
        <v>80</v>
      </c>
      <c r="M3319" s="48" t="s">
        <v>81</v>
      </c>
      <c r="N3319" s="48" t="s">
        <v>249</v>
      </c>
      <c r="O3319" s="48" t="s">
        <v>250</v>
      </c>
      <c r="P3319" s="48" t="s">
        <v>285</v>
      </c>
      <c r="Q3319" s="48" t="s">
        <v>286</v>
      </c>
      <c r="R3319" s="48" t="s">
        <v>287</v>
      </c>
      <c r="S3319" s="48" t="s">
        <v>288</v>
      </c>
      <c r="T3319" s="48" t="s">
        <v>289</v>
      </c>
      <c r="U3319" s="48" t="s">
        <v>290</v>
      </c>
      <c r="V3319" s="52"/>
    </row>
    <row r="3320" spans="1:22" ht="15" thickBot="1">
      <c r="A3320" s="48" t="s">
        <v>4146</v>
      </c>
      <c r="B3320" s="48" t="s">
        <v>20</v>
      </c>
      <c r="C3320" s="48" t="s">
        <v>74</v>
      </c>
      <c r="D3320" s="49" t="s">
        <v>75</v>
      </c>
      <c r="E3320" s="50">
        <v>0</v>
      </c>
      <c r="F3320" s="48" t="s">
        <v>76</v>
      </c>
      <c r="G3320" s="48" t="s">
        <v>284</v>
      </c>
      <c r="H3320" s="48" t="s">
        <v>125</v>
      </c>
      <c r="I3320" s="48" t="s">
        <v>130</v>
      </c>
      <c r="J3320" s="51"/>
      <c r="K3320" s="51"/>
      <c r="L3320" s="48" t="s">
        <v>80</v>
      </c>
      <c r="M3320" s="48" t="s">
        <v>81</v>
      </c>
      <c r="N3320" s="48" t="s">
        <v>249</v>
      </c>
      <c r="O3320" s="48" t="s">
        <v>250</v>
      </c>
      <c r="P3320" s="48" t="s">
        <v>285</v>
      </c>
      <c r="Q3320" s="48" t="s">
        <v>286</v>
      </c>
      <c r="R3320" s="48" t="s">
        <v>287</v>
      </c>
      <c r="S3320" s="48" t="s">
        <v>288</v>
      </c>
      <c r="T3320" s="48" t="s">
        <v>289</v>
      </c>
      <c r="U3320" s="48" t="s">
        <v>290</v>
      </c>
      <c r="V3320" s="52"/>
    </row>
    <row r="3321" spans="1:22" ht="15" thickBot="1">
      <c r="A3321" s="48" t="s">
        <v>4147</v>
      </c>
      <c r="B3321" s="48" t="s">
        <v>20</v>
      </c>
      <c r="C3321" s="48" t="s">
        <v>74</v>
      </c>
      <c r="D3321" s="49" t="s">
        <v>75</v>
      </c>
      <c r="E3321" s="50">
        <v>0</v>
      </c>
      <c r="F3321" s="48" t="s">
        <v>76</v>
      </c>
      <c r="G3321" s="48" t="s">
        <v>284</v>
      </c>
      <c r="H3321" s="48" t="s">
        <v>125</v>
      </c>
      <c r="I3321" s="48" t="s">
        <v>130</v>
      </c>
      <c r="J3321" s="51"/>
      <c r="K3321" s="51"/>
      <c r="L3321" s="48" t="s">
        <v>80</v>
      </c>
      <c r="M3321" s="48" t="s">
        <v>81</v>
      </c>
      <c r="N3321" s="48" t="s">
        <v>249</v>
      </c>
      <c r="O3321" s="48" t="s">
        <v>250</v>
      </c>
      <c r="P3321" s="48" t="s">
        <v>285</v>
      </c>
      <c r="Q3321" s="48" t="s">
        <v>286</v>
      </c>
      <c r="R3321" s="48" t="s">
        <v>287</v>
      </c>
      <c r="S3321" s="48" t="s">
        <v>288</v>
      </c>
      <c r="T3321" s="48" t="s">
        <v>289</v>
      </c>
      <c r="U3321" s="48" t="s">
        <v>290</v>
      </c>
      <c r="V3321" s="52"/>
    </row>
    <row r="3322" spans="1:22" ht="15" thickBot="1">
      <c r="A3322" s="48" t="s">
        <v>4148</v>
      </c>
      <c r="B3322" s="48" t="s">
        <v>20</v>
      </c>
      <c r="C3322" s="48" t="s">
        <v>74</v>
      </c>
      <c r="D3322" s="49" t="s">
        <v>75</v>
      </c>
      <c r="E3322" s="50">
        <v>0</v>
      </c>
      <c r="F3322" s="48" t="s">
        <v>76</v>
      </c>
      <c r="G3322" s="48" t="s">
        <v>284</v>
      </c>
      <c r="H3322" s="48" t="s">
        <v>125</v>
      </c>
      <c r="I3322" s="48" t="s">
        <v>130</v>
      </c>
      <c r="J3322" s="51"/>
      <c r="K3322" s="51"/>
      <c r="L3322" s="48" t="s">
        <v>80</v>
      </c>
      <c r="M3322" s="48" t="s">
        <v>81</v>
      </c>
      <c r="N3322" s="48" t="s">
        <v>249</v>
      </c>
      <c r="O3322" s="48" t="s">
        <v>250</v>
      </c>
      <c r="P3322" s="48" t="s">
        <v>285</v>
      </c>
      <c r="Q3322" s="48" t="s">
        <v>286</v>
      </c>
      <c r="R3322" s="48" t="s">
        <v>287</v>
      </c>
      <c r="S3322" s="48" t="s">
        <v>288</v>
      </c>
      <c r="T3322" s="48" t="s">
        <v>289</v>
      </c>
      <c r="U3322" s="48" t="s">
        <v>290</v>
      </c>
      <c r="V3322" s="52"/>
    </row>
    <row r="3323" spans="1:22" ht="15" thickBot="1">
      <c r="A3323" s="48" t="s">
        <v>4149</v>
      </c>
      <c r="B3323" s="48" t="s">
        <v>20</v>
      </c>
      <c r="C3323" s="48" t="s">
        <v>74</v>
      </c>
      <c r="D3323" s="49" t="s">
        <v>75</v>
      </c>
      <c r="E3323" s="50">
        <v>0</v>
      </c>
      <c r="F3323" s="48" t="s">
        <v>76</v>
      </c>
      <c r="G3323" s="48" t="s">
        <v>284</v>
      </c>
      <c r="H3323" s="48" t="s">
        <v>125</v>
      </c>
      <c r="I3323" s="48" t="s">
        <v>130</v>
      </c>
      <c r="J3323" s="51"/>
      <c r="K3323" s="51"/>
      <c r="L3323" s="48" t="s">
        <v>80</v>
      </c>
      <c r="M3323" s="48" t="s">
        <v>81</v>
      </c>
      <c r="N3323" s="48" t="s">
        <v>249</v>
      </c>
      <c r="O3323" s="48" t="s">
        <v>250</v>
      </c>
      <c r="P3323" s="48" t="s">
        <v>285</v>
      </c>
      <c r="Q3323" s="48" t="s">
        <v>286</v>
      </c>
      <c r="R3323" s="48" t="s">
        <v>287</v>
      </c>
      <c r="S3323" s="48" t="s">
        <v>288</v>
      </c>
      <c r="T3323" s="48" t="s">
        <v>289</v>
      </c>
      <c r="U3323" s="48" t="s">
        <v>290</v>
      </c>
      <c r="V3323" s="52"/>
    </row>
    <row r="3324" spans="1:22" ht="15" thickBot="1">
      <c r="A3324" s="48" t="s">
        <v>4150</v>
      </c>
      <c r="B3324" s="48" t="s">
        <v>20</v>
      </c>
      <c r="C3324" s="48" t="s">
        <v>74</v>
      </c>
      <c r="D3324" s="49" t="s">
        <v>75</v>
      </c>
      <c r="E3324" s="50">
        <v>0</v>
      </c>
      <c r="F3324" s="48" t="s">
        <v>76</v>
      </c>
      <c r="G3324" s="48" t="s">
        <v>284</v>
      </c>
      <c r="H3324" s="48" t="s">
        <v>125</v>
      </c>
      <c r="I3324" s="48" t="s">
        <v>130</v>
      </c>
      <c r="J3324" s="51"/>
      <c r="K3324" s="51"/>
      <c r="L3324" s="48" t="s">
        <v>80</v>
      </c>
      <c r="M3324" s="48" t="s">
        <v>81</v>
      </c>
      <c r="N3324" s="48" t="s">
        <v>249</v>
      </c>
      <c r="O3324" s="48" t="s">
        <v>250</v>
      </c>
      <c r="P3324" s="48" t="s">
        <v>285</v>
      </c>
      <c r="Q3324" s="48" t="s">
        <v>286</v>
      </c>
      <c r="R3324" s="48" t="s">
        <v>287</v>
      </c>
      <c r="S3324" s="48" t="s">
        <v>288</v>
      </c>
      <c r="T3324" s="48" t="s">
        <v>289</v>
      </c>
      <c r="U3324" s="48" t="s">
        <v>290</v>
      </c>
      <c r="V3324" s="52"/>
    </row>
    <row r="3325" spans="1:22" ht="15" thickBot="1">
      <c r="A3325" s="48" t="s">
        <v>4151</v>
      </c>
      <c r="B3325" s="48" t="s">
        <v>20</v>
      </c>
      <c r="C3325" s="48" t="s">
        <v>74</v>
      </c>
      <c r="D3325" s="49" t="s">
        <v>75</v>
      </c>
      <c r="E3325" s="50">
        <v>0</v>
      </c>
      <c r="F3325" s="48" t="s">
        <v>76</v>
      </c>
      <c r="G3325" s="48" t="s">
        <v>284</v>
      </c>
      <c r="H3325" s="48" t="s">
        <v>125</v>
      </c>
      <c r="I3325" s="48" t="s">
        <v>130</v>
      </c>
      <c r="J3325" s="51"/>
      <c r="K3325" s="51"/>
      <c r="L3325" s="48" t="s">
        <v>80</v>
      </c>
      <c r="M3325" s="48" t="s">
        <v>81</v>
      </c>
      <c r="N3325" s="48" t="s">
        <v>249</v>
      </c>
      <c r="O3325" s="48" t="s">
        <v>250</v>
      </c>
      <c r="P3325" s="48" t="s">
        <v>285</v>
      </c>
      <c r="Q3325" s="48" t="s">
        <v>286</v>
      </c>
      <c r="R3325" s="48" t="s">
        <v>287</v>
      </c>
      <c r="S3325" s="48" t="s">
        <v>288</v>
      </c>
      <c r="T3325" s="48" t="s">
        <v>289</v>
      </c>
      <c r="U3325" s="48" t="s">
        <v>290</v>
      </c>
      <c r="V3325" s="52"/>
    </row>
    <row r="3326" spans="1:22" ht="15" thickBot="1">
      <c r="A3326" s="48" t="s">
        <v>4152</v>
      </c>
      <c r="B3326" s="48" t="s">
        <v>20</v>
      </c>
      <c r="C3326" s="48" t="s">
        <v>74</v>
      </c>
      <c r="D3326" s="49" t="s">
        <v>75</v>
      </c>
      <c r="E3326" s="50">
        <v>0</v>
      </c>
      <c r="F3326" s="48" t="s">
        <v>76</v>
      </c>
      <c r="G3326" s="48" t="s">
        <v>284</v>
      </c>
      <c r="H3326" s="48" t="s">
        <v>125</v>
      </c>
      <c r="I3326" s="48" t="s">
        <v>130</v>
      </c>
      <c r="J3326" s="51"/>
      <c r="K3326" s="51"/>
      <c r="L3326" s="48" t="s">
        <v>80</v>
      </c>
      <c r="M3326" s="48" t="s">
        <v>81</v>
      </c>
      <c r="N3326" s="48" t="s">
        <v>249</v>
      </c>
      <c r="O3326" s="48" t="s">
        <v>250</v>
      </c>
      <c r="P3326" s="48" t="s">
        <v>285</v>
      </c>
      <c r="Q3326" s="48" t="s">
        <v>286</v>
      </c>
      <c r="R3326" s="48" t="s">
        <v>287</v>
      </c>
      <c r="S3326" s="48" t="s">
        <v>288</v>
      </c>
      <c r="T3326" s="48" t="s">
        <v>289</v>
      </c>
      <c r="U3326" s="48" t="s">
        <v>290</v>
      </c>
      <c r="V3326" s="52"/>
    </row>
    <row r="3327" spans="1:22" ht="15" thickBot="1">
      <c r="A3327" s="48" t="s">
        <v>4153</v>
      </c>
      <c r="B3327" s="48" t="s">
        <v>20</v>
      </c>
      <c r="C3327" s="48" t="s">
        <v>74</v>
      </c>
      <c r="D3327" s="49" t="s">
        <v>75</v>
      </c>
      <c r="E3327" s="50">
        <v>0</v>
      </c>
      <c r="F3327" s="48" t="s">
        <v>76</v>
      </c>
      <c r="G3327" s="48" t="s">
        <v>284</v>
      </c>
      <c r="H3327" s="48" t="s">
        <v>78</v>
      </c>
      <c r="I3327" s="48" t="s">
        <v>130</v>
      </c>
      <c r="J3327" s="51"/>
      <c r="K3327" s="51"/>
      <c r="L3327" s="48" t="s">
        <v>80</v>
      </c>
      <c r="M3327" s="48" t="s">
        <v>81</v>
      </c>
      <c r="N3327" s="48" t="s">
        <v>249</v>
      </c>
      <c r="O3327" s="48" t="s">
        <v>250</v>
      </c>
      <c r="P3327" s="48" t="s">
        <v>285</v>
      </c>
      <c r="Q3327" s="48" t="s">
        <v>286</v>
      </c>
      <c r="R3327" s="48" t="s">
        <v>287</v>
      </c>
      <c r="S3327" s="48" t="s">
        <v>288</v>
      </c>
      <c r="T3327" s="48" t="s">
        <v>289</v>
      </c>
      <c r="U3327" s="48" t="s">
        <v>290</v>
      </c>
      <c r="V3327" s="52"/>
    </row>
    <row r="3328" spans="1:22" ht="15" thickBot="1">
      <c r="A3328" s="48" t="s">
        <v>4154</v>
      </c>
      <c r="B3328" s="48" t="s">
        <v>20</v>
      </c>
      <c r="C3328" s="48" t="s">
        <v>74</v>
      </c>
      <c r="D3328" s="49" t="s">
        <v>75</v>
      </c>
      <c r="E3328" s="50">
        <v>0</v>
      </c>
      <c r="F3328" s="48" t="s">
        <v>76</v>
      </c>
      <c r="G3328" s="48" t="s">
        <v>284</v>
      </c>
      <c r="H3328" s="48" t="s">
        <v>125</v>
      </c>
      <c r="I3328" s="48" t="s">
        <v>130</v>
      </c>
      <c r="J3328" s="51"/>
      <c r="K3328" s="51"/>
      <c r="L3328" s="48" t="s">
        <v>80</v>
      </c>
      <c r="M3328" s="48" t="s">
        <v>81</v>
      </c>
      <c r="N3328" s="48" t="s">
        <v>249</v>
      </c>
      <c r="O3328" s="48" t="s">
        <v>250</v>
      </c>
      <c r="P3328" s="48" t="s">
        <v>285</v>
      </c>
      <c r="Q3328" s="48" t="s">
        <v>286</v>
      </c>
      <c r="R3328" s="48" t="s">
        <v>287</v>
      </c>
      <c r="S3328" s="48" t="s">
        <v>288</v>
      </c>
      <c r="T3328" s="48" t="s">
        <v>289</v>
      </c>
      <c r="U3328" s="48" t="s">
        <v>290</v>
      </c>
      <c r="V3328" s="52"/>
    </row>
    <row r="3329" spans="1:22" ht="15" thickBot="1">
      <c r="A3329" s="48" t="s">
        <v>4155</v>
      </c>
      <c r="B3329" s="48" t="s">
        <v>20</v>
      </c>
      <c r="C3329" s="48" t="s">
        <v>74</v>
      </c>
      <c r="D3329" s="49" t="s">
        <v>75</v>
      </c>
      <c r="E3329" s="50">
        <v>0</v>
      </c>
      <c r="F3329" s="48" t="s">
        <v>76</v>
      </c>
      <c r="G3329" s="48" t="s">
        <v>284</v>
      </c>
      <c r="H3329" s="48" t="s">
        <v>125</v>
      </c>
      <c r="I3329" s="48" t="s">
        <v>130</v>
      </c>
      <c r="J3329" s="51"/>
      <c r="K3329" s="51"/>
      <c r="L3329" s="48" t="s">
        <v>80</v>
      </c>
      <c r="M3329" s="48" t="s">
        <v>81</v>
      </c>
      <c r="N3329" s="48" t="s">
        <v>249</v>
      </c>
      <c r="O3329" s="48" t="s">
        <v>250</v>
      </c>
      <c r="P3329" s="48" t="s">
        <v>285</v>
      </c>
      <c r="Q3329" s="48" t="s">
        <v>286</v>
      </c>
      <c r="R3329" s="48" t="s">
        <v>287</v>
      </c>
      <c r="S3329" s="48" t="s">
        <v>288</v>
      </c>
      <c r="T3329" s="48" t="s">
        <v>289</v>
      </c>
      <c r="U3329" s="48" t="s">
        <v>290</v>
      </c>
      <c r="V3329" s="52"/>
    </row>
    <row r="3330" spans="1:22" ht="15" thickBot="1">
      <c r="A3330" s="48" t="s">
        <v>4156</v>
      </c>
      <c r="B3330" s="48" t="s">
        <v>20</v>
      </c>
      <c r="C3330" s="48" t="s">
        <v>74</v>
      </c>
      <c r="D3330" s="49" t="s">
        <v>75</v>
      </c>
      <c r="E3330" s="50">
        <v>0</v>
      </c>
      <c r="F3330" s="48" t="s">
        <v>76</v>
      </c>
      <c r="G3330" s="48" t="s">
        <v>284</v>
      </c>
      <c r="H3330" s="48" t="s">
        <v>125</v>
      </c>
      <c r="I3330" s="48" t="s">
        <v>130</v>
      </c>
      <c r="J3330" s="51"/>
      <c r="K3330" s="51"/>
      <c r="L3330" s="48" t="s">
        <v>80</v>
      </c>
      <c r="M3330" s="48" t="s">
        <v>81</v>
      </c>
      <c r="N3330" s="48" t="s">
        <v>249</v>
      </c>
      <c r="O3330" s="48" t="s">
        <v>250</v>
      </c>
      <c r="P3330" s="48" t="s">
        <v>285</v>
      </c>
      <c r="Q3330" s="48" t="s">
        <v>286</v>
      </c>
      <c r="R3330" s="48" t="s">
        <v>287</v>
      </c>
      <c r="S3330" s="48" t="s">
        <v>288</v>
      </c>
      <c r="T3330" s="48" t="s">
        <v>289</v>
      </c>
      <c r="U3330" s="48" t="s">
        <v>290</v>
      </c>
      <c r="V3330" s="52"/>
    </row>
    <row r="3331" spans="1:22" ht="15" thickBot="1">
      <c r="A3331" s="48" t="s">
        <v>4157</v>
      </c>
      <c r="B3331" s="48" t="s">
        <v>20</v>
      </c>
      <c r="C3331" s="48" t="s">
        <v>74</v>
      </c>
      <c r="D3331" s="49" t="s">
        <v>75</v>
      </c>
      <c r="E3331" s="50">
        <v>0</v>
      </c>
      <c r="F3331" s="48" t="s">
        <v>76</v>
      </c>
      <c r="G3331" s="48" t="s">
        <v>284</v>
      </c>
      <c r="H3331" s="48" t="s">
        <v>125</v>
      </c>
      <c r="I3331" s="48" t="s">
        <v>130</v>
      </c>
      <c r="J3331" s="51"/>
      <c r="K3331" s="51"/>
      <c r="L3331" s="48" t="s">
        <v>80</v>
      </c>
      <c r="M3331" s="48" t="s">
        <v>81</v>
      </c>
      <c r="N3331" s="48" t="s">
        <v>249</v>
      </c>
      <c r="O3331" s="48" t="s">
        <v>250</v>
      </c>
      <c r="P3331" s="48" t="s">
        <v>285</v>
      </c>
      <c r="Q3331" s="48" t="s">
        <v>286</v>
      </c>
      <c r="R3331" s="48" t="s">
        <v>287</v>
      </c>
      <c r="S3331" s="48" t="s">
        <v>288</v>
      </c>
      <c r="T3331" s="48" t="s">
        <v>289</v>
      </c>
      <c r="U3331" s="48" t="s">
        <v>290</v>
      </c>
      <c r="V3331" s="52"/>
    </row>
    <row r="3332" spans="1:22" ht="15" thickBot="1">
      <c r="A3332" s="48" t="s">
        <v>4158</v>
      </c>
      <c r="B3332" s="48" t="s">
        <v>20</v>
      </c>
      <c r="C3332" s="48" t="s">
        <v>74</v>
      </c>
      <c r="D3332" s="49" t="s">
        <v>75</v>
      </c>
      <c r="E3332" s="50">
        <v>0</v>
      </c>
      <c r="F3332" s="48" t="s">
        <v>76</v>
      </c>
      <c r="G3332" s="48" t="s">
        <v>284</v>
      </c>
      <c r="H3332" s="48" t="s">
        <v>125</v>
      </c>
      <c r="I3332" s="48" t="s">
        <v>130</v>
      </c>
      <c r="J3332" s="51"/>
      <c r="K3332" s="51"/>
      <c r="L3332" s="48" t="s">
        <v>80</v>
      </c>
      <c r="M3332" s="48" t="s">
        <v>81</v>
      </c>
      <c r="N3332" s="48" t="s">
        <v>249</v>
      </c>
      <c r="O3332" s="48" t="s">
        <v>250</v>
      </c>
      <c r="P3332" s="48" t="s">
        <v>285</v>
      </c>
      <c r="Q3332" s="48" t="s">
        <v>286</v>
      </c>
      <c r="R3332" s="48" t="s">
        <v>287</v>
      </c>
      <c r="S3332" s="48" t="s">
        <v>288</v>
      </c>
      <c r="T3332" s="48" t="s">
        <v>289</v>
      </c>
      <c r="U3332" s="48" t="s">
        <v>290</v>
      </c>
      <c r="V3332" s="52"/>
    </row>
    <row r="3333" spans="1:22" ht="15" thickBot="1">
      <c r="A3333" s="48" t="s">
        <v>4159</v>
      </c>
      <c r="B3333" s="48" t="s">
        <v>20</v>
      </c>
      <c r="C3333" s="48" t="s">
        <v>74</v>
      </c>
      <c r="D3333" s="49" t="s">
        <v>75</v>
      </c>
      <c r="E3333" s="50">
        <v>0</v>
      </c>
      <c r="F3333" s="48" t="s">
        <v>76</v>
      </c>
      <c r="G3333" s="48" t="s">
        <v>284</v>
      </c>
      <c r="H3333" s="48" t="s">
        <v>125</v>
      </c>
      <c r="I3333" s="48" t="s">
        <v>130</v>
      </c>
      <c r="J3333" s="51"/>
      <c r="K3333" s="51"/>
      <c r="L3333" s="48" t="s">
        <v>80</v>
      </c>
      <c r="M3333" s="48" t="s">
        <v>81</v>
      </c>
      <c r="N3333" s="48" t="s">
        <v>249</v>
      </c>
      <c r="O3333" s="48" t="s">
        <v>250</v>
      </c>
      <c r="P3333" s="48" t="s">
        <v>285</v>
      </c>
      <c r="Q3333" s="48" t="s">
        <v>286</v>
      </c>
      <c r="R3333" s="48" t="s">
        <v>287</v>
      </c>
      <c r="S3333" s="48" t="s">
        <v>288</v>
      </c>
      <c r="T3333" s="48" t="s">
        <v>289</v>
      </c>
      <c r="U3333" s="48" t="s">
        <v>290</v>
      </c>
      <c r="V3333" s="52"/>
    </row>
    <row r="3334" spans="1:22" ht="15" thickBot="1">
      <c r="A3334" s="48" t="s">
        <v>4160</v>
      </c>
      <c r="B3334" s="48" t="s">
        <v>20</v>
      </c>
      <c r="C3334" s="48" t="s">
        <v>74</v>
      </c>
      <c r="D3334" s="49" t="s">
        <v>75</v>
      </c>
      <c r="E3334" s="50">
        <v>0</v>
      </c>
      <c r="F3334" s="48" t="s">
        <v>76</v>
      </c>
      <c r="G3334" s="48" t="s">
        <v>284</v>
      </c>
      <c r="H3334" s="48" t="s">
        <v>125</v>
      </c>
      <c r="I3334" s="48" t="s">
        <v>130</v>
      </c>
      <c r="J3334" s="51"/>
      <c r="K3334" s="51"/>
      <c r="L3334" s="48" t="s">
        <v>80</v>
      </c>
      <c r="M3334" s="48" t="s">
        <v>81</v>
      </c>
      <c r="N3334" s="48" t="s">
        <v>249</v>
      </c>
      <c r="O3334" s="48" t="s">
        <v>250</v>
      </c>
      <c r="P3334" s="48" t="s">
        <v>285</v>
      </c>
      <c r="Q3334" s="48" t="s">
        <v>286</v>
      </c>
      <c r="R3334" s="48" t="s">
        <v>287</v>
      </c>
      <c r="S3334" s="48" t="s">
        <v>288</v>
      </c>
      <c r="T3334" s="48" t="s">
        <v>289</v>
      </c>
      <c r="U3334" s="48" t="s">
        <v>290</v>
      </c>
      <c r="V3334" s="52"/>
    </row>
    <row r="3335" spans="1:22" ht="15" thickBot="1">
      <c r="A3335" s="48" t="s">
        <v>4161</v>
      </c>
      <c r="B3335" s="48" t="s">
        <v>20</v>
      </c>
      <c r="C3335" s="48" t="s">
        <v>74</v>
      </c>
      <c r="D3335" s="49" t="s">
        <v>75</v>
      </c>
      <c r="E3335" s="50">
        <v>0</v>
      </c>
      <c r="F3335" s="48" t="s">
        <v>76</v>
      </c>
      <c r="G3335" s="48" t="s">
        <v>284</v>
      </c>
      <c r="H3335" s="48" t="s">
        <v>125</v>
      </c>
      <c r="I3335" s="48" t="s">
        <v>130</v>
      </c>
      <c r="J3335" s="51"/>
      <c r="K3335" s="51"/>
      <c r="L3335" s="48" t="s">
        <v>80</v>
      </c>
      <c r="M3335" s="48" t="s">
        <v>81</v>
      </c>
      <c r="N3335" s="48" t="s">
        <v>249</v>
      </c>
      <c r="O3335" s="48" t="s">
        <v>250</v>
      </c>
      <c r="P3335" s="48" t="s">
        <v>285</v>
      </c>
      <c r="Q3335" s="48" t="s">
        <v>286</v>
      </c>
      <c r="R3335" s="48" t="s">
        <v>287</v>
      </c>
      <c r="S3335" s="48" t="s">
        <v>288</v>
      </c>
      <c r="T3335" s="48" t="s">
        <v>289</v>
      </c>
      <c r="U3335" s="48" t="s">
        <v>290</v>
      </c>
      <c r="V3335" s="52"/>
    </row>
    <row r="3336" spans="1:22" ht="15" thickBot="1">
      <c r="A3336" s="48" t="s">
        <v>4162</v>
      </c>
      <c r="B3336" s="48" t="s">
        <v>20</v>
      </c>
      <c r="C3336" s="48" t="s">
        <v>74</v>
      </c>
      <c r="D3336" s="49" t="s">
        <v>75</v>
      </c>
      <c r="E3336" s="50">
        <v>0</v>
      </c>
      <c r="F3336" s="48" t="s">
        <v>76</v>
      </c>
      <c r="G3336" s="48" t="s">
        <v>284</v>
      </c>
      <c r="H3336" s="48" t="s">
        <v>125</v>
      </c>
      <c r="I3336" s="48" t="s">
        <v>130</v>
      </c>
      <c r="J3336" s="51"/>
      <c r="K3336" s="51"/>
      <c r="L3336" s="48" t="s">
        <v>80</v>
      </c>
      <c r="M3336" s="48" t="s">
        <v>81</v>
      </c>
      <c r="N3336" s="48" t="s">
        <v>249</v>
      </c>
      <c r="O3336" s="48" t="s">
        <v>250</v>
      </c>
      <c r="P3336" s="48" t="s">
        <v>285</v>
      </c>
      <c r="Q3336" s="48" t="s">
        <v>286</v>
      </c>
      <c r="R3336" s="48" t="s">
        <v>287</v>
      </c>
      <c r="S3336" s="48" t="s">
        <v>288</v>
      </c>
      <c r="T3336" s="48" t="s">
        <v>289</v>
      </c>
      <c r="U3336" s="48" t="s">
        <v>290</v>
      </c>
      <c r="V3336" s="52"/>
    </row>
    <row r="3337" spans="1:22" ht="15" thickBot="1">
      <c r="A3337" s="48" t="s">
        <v>4163</v>
      </c>
      <c r="B3337" s="48" t="s">
        <v>20</v>
      </c>
      <c r="C3337" s="48" t="s">
        <v>74</v>
      </c>
      <c r="D3337" s="49" t="s">
        <v>75</v>
      </c>
      <c r="E3337" s="50">
        <v>0</v>
      </c>
      <c r="F3337" s="48" t="s">
        <v>76</v>
      </c>
      <c r="G3337" s="48" t="s">
        <v>284</v>
      </c>
      <c r="H3337" s="48" t="s">
        <v>125</v>
      </c>
      <c r="I3337" s="48" t="s">
        <v>130</v>
      </c>
      <c r="J3337" s="51"/>
      <c r="K3337" s="51"/>
      <c r="L3337" s="48" t="s">
        <v>80</v>
      </c>
      <c r="M3337" s="48" t="s">
        <v>81</v>
      </c>
      <c r="N3337" s="48" t="s">
        <v>249</v>
      </c>
      <c r="O3337" s="48" t="s">
        <v>250</v>
      </c>
      <c r="P3337" s="48" t="s">
        <v>285</v>
      </c>
      <c r="Q3337" s="48" t="s">
        <v>286</v>
      </c>
      <c r="R3337" s="48" t="s">
        <v>287</v>
      </c>
      <c r="S3337" s="48" t="s">
        <v>288</v>
      </c>
      <c r="T3337" s="48" t="s">
        <v>289</v>
      </c>
      <c r="U3337" s="48" t="s">
        <v>290</v>
      </c>
      <c r="V3337" s="52"/>
    </row>
    <row r="3338" spans="1:22" ht="15" thickBot="1">
      <c r="A3338" s="48" t="s">
        <v>4164</v>
      </c>
      <c r="B3338" s="48" t="s">
        <v>20</v>
      </c>
      <c r="C3338" s="48" t="s">
        <v>74</v>
      </c>
      <c r="D3338" s="49" t="s">
        <v>75</v>
      </c>
      <c r="E3338" s="50">
        <v>0</v>
      </c>
      <c r="F3338" s="48" t="s">
        <v>76</v>
      </c>
      <c r="G3338" s="48" t="s">
        <v>284</v>
      </c>
      <c r="H3338" s="48" t="s">
        <v>125</v>
      </c>
      <c r="I3338" s="48" t="s">
        <v>130</v>
      </c>
      <c r="J3338" s="51"/>
      <c r="K3338" s="51"/>
      <c r="L3338" s="48" t="s">
        <v>80</v>
      </c>
      <c r="M3338" s="48" t="s">
        <v>81</v>
      </c>
      <c r="N3338" s="48" t="s">
        <v>249</v>
      </c>
      <c r="O3338" s="48" t="s">
        <v>250</v>
      </c>
      <c r="P3338" s="48" t="s">
        <v>285</v>
      </c>
      <c r="Q3338" s="48" t="s">
        <v>286</v>
      </c>
      <c r="R3338" s="48" t="s">
        <v>287</v>
      </c>
      <c r="S3338" s="48" t="s">
        <v>288</v>
      </c>
      <c r="T3338" s="48" t="s">
        <v>289</v>
      </c>
      <c r="U3338" s="48" t="s">
        <v>290</v>
      </c>
      <c r="V3338" s="52"/>
    </row>
    <row r="3339" spans="1:22" ht="15" thickBot="1">
      <c r="A3339" s="48" t="s">
        <v>4165</v>
      </c>
      <c r="B3339" s="48" t="s">
        <v>20</v>
      </c>
      <c r="C3339" s="48" t="s">
        <v>74</v>
      </c>
      <c r="D3339" s="49" t="s">
        <v>75</v>
      </c>
      <c r="E3339" s="50">
        <v>0</v>
      </c>
      <c r="F3339" s="48" t="s">
        <v>76</v>
      </c>
      <c r="G3339" s="48" t="s">
        <v>284</v>
      </c>
      <c r="H3339" s="48" t="s">
        <v>125</v>
      </c>
      <c r="I3339" s="48" t="s">
        <v>130</v>
      </c>
      <c r="J3339" s="51"/>
      <c r="K3339" s="51"/>
      <c r="L3339" s="48" t="s">
        <v>80</v>
      </c>
      <c r="M3339" s="48" t="s">
        <v>81</v>
      </c>
      <c r="N3339" s="48" t="s">
        <v>249</v>
      </c>
      <c r="O3339" s="48" t="s">
        <v>250</v>
      </c>
      <c r="P3339" s="48" t="s">
        <v>285</v>
      </c>
      <c r="Q3339" s="48" t="s">
        <v>286</v>
      </c>
      <c r="R3339" s="48" t="s">
        <v>287</v>
      </c>
      <c r="S3339" s="48" t="s">
        <v>288</v>
      </c>
      <c r="T3339" s="48" t="s">
        <v>289</v>
      </c>
      <c r="U3339" s="48" t="s">
        <v>290</v>
      </c>
      <c r="V3339" s="52"/>
    </row>
    <row r="3340" spans="1:22" ht="15" thickBot="1">
      <c r="A3340" s="48" t="s">
        <v>4166</v>
      </c>
      <c r="B3340" s="48" t="s">
        <v>20</v>
      </c>
      <c r="C3340" s="48" t="s">
        <v>74</v>
      </c>
      <c r="D3340" s="49" t="s">
        <v>75</v>
      </c>
      <c r="E3340" s="50">
        <v>0</v>
      </c>
      <c r="F3340" s="48" t="s">
        <v>76</v>
      </c>
      <c r="G3340" s="48" t="s">
        <v>284</v>
      </c>
      <c r="H3340" s="48" t="s">
        <v>125</v>
      </c>
      <c r="I3340" s="48" t="s">
        <v>130</v>
      </c>
      <c r="J3340" s="51"/>
      <c r="K3340" s="51"/>
      <c r="L3340" s="48" t="s">
        <v>80</v>
      </c>
      <c r="M3340" s="48" t="s">
        <v>81</v>
      </c>
      <c r="N3340" s="48" t="s">
        <v>249</v>
      </c>
      <c r="O3340" s="48" t="s">
        <v>250</v>
      </c>
      <c r="P3340" s="48" t="s">
        <v>285</v>
      </c>
      <c r="Q3340" s="48" t="s">
        <v>286</v>
      </c>
      <c r="R3340" s="48" t="s">
        <v>287</v>
      </c>
      <c r="S3340" s="48" t="s">
        <v>288</v>
      </c>
      <c r="T3340" s="48" t="s">
        <v>289</v>
      </c>
      <c r="U3340" s="48" t="s">
        <v>290</v>
      </c>
      <c r="V3340" s="52"/>
    </row>
    <row r="3341" spans="1:22" ht="15" thickBot="1">
      <c r="A3341" s="48" t="s">
        <v>4167</v>
      </c>
      <c r="B3341" s="48" t="s">
        <v>20</v>
      </c>
      <c r="C3341" s="48" t="s">
        <v>74</v>
      </c>
      <c r="D3341" s="49" t="s">
        <v>75</v>
      </c>
      <c r="E3341" s="50">
        <v>0</v>
      </c>
      <c r="F3341" s="48" t="s">
        <v>76</v>
      </c>
      <c r="G3341" s="48" t="s">
        <v>284</v>
      </c>
      <c r="H3341" s="48" t="s">
        <v>125</v>
      </c>
      <c r="I3341" s="48" t="s">
        <v>130</v>
      </c>
      <c r="J3341" s="51"/>
      <c r="K3341" s="51"/>
      <c r="L3341" s="48" t="s">
        <v>80</v>
      </c>
      <c r="M3341" s="48" t="s">
        <v>81</v>
      </c>
      <c r="N3341" s="48" t="s">
        <v>249</v>
      </c>
      <c r="O3341" s="48" t="s">
        <v>250</v>
      </c>
      <c r="P3341" s="48" t="s">
        <v>285</v>
      </c>
      <c r="Q3341" s="48" t="s">
        <v>286</v>
      </c>
      <c r="R3341" s="48" t="s">
        <v>287</v>
      </c>
      <c r="S3341" s="48" t="s">
        <v>288</v>
      </c>
      <c r="T3341" s="48" t="s">
        <v>289</v>
      </c>
      <c r="U3341" s="48" t="s">
        <v>290</v>
      </c>
      <c r="V3341" s="52"/>
    </row>
    <row r="3342" spans="1:22" ht="15" thickBot="1">
      <c r="A3342" s="48" t="s">
        <v>4168</v>
      </c>
      <c r="B3342" s="48" t="s">
        <v>20</v>
      </c>
      <c r="C3342" s="48" t="s">
        <v>74</v>
      </c>
      <c r="D3342" s="49" t="s">
        <v>75</v>
      </c>
      <c r="E3342" s="50">
        <v>0</v>
      </c>
      <c r="F3342" s="48" t="s">
        <v>76</v>
      </c>
      <c r="G3342" s="48" t="s">
        <v>284</v>
      </c>
      <c r="H3342" s="48" t="s">
        <v>125</v>
      </c>
      <c r="I3342" s="48" t="s">
        <v>130</v>
      </c>
      <c r="J3342" s="51"/>
      <c r="K3342" s="51"/>
      <c r="L3342" s="48" t="s">
        <v>80</v>
      </c>
      <c r="M3342" s="48" t="s">
        <v>81</v>
      </c>
      <c r="N3342" s="48" t="s">
        <v>249</v>
      </c>
      <c r="O3342" s="48" t="s">
        <v>250</v>
      </c>
      <c r="P3342" s="48" t="s">
        <v>285</v>
      </c>
      <c r="Q3342" s="48" t="s">
        <v>286</v>
      </c>
      <c r="R3342" s="48" t="s">
        <v>287</v>
      </c>
      <c r="S3342" s="48" t="s">
        <v>288</v>
      </c>
      <c r="T3342" s="48" t="s">
        <v>289</v>
      </c>
      <c r="U3342" s="48" t="s">
        <v>290</v>
      </c>
      <c r="V3342" s="52"/>
    </row>
    <row r="3343" spans="1:22" ht="15" thickBot="1">
      <c r="A3343" s="48" t="s">
        <v>2686</v>
      </c>
      <c r="B3343" s="48" t="s">
        <v>20</v>
      </c>
      <c r="C3343" s="48" t="s">
        <v>74</v>
      </c>
      <c r="D3343" s="49" t="s">
        <v>75</v>
      </c>
      <c r="E3343" s="53">
        <v>104735.71</v>
      </c>
      <c r="F3343" s="48" t="s">
        <v>76</v>
      </c>
      <c r="G3343" s="48" t="s">
        <v>284</v>
      </c>
      <c r="H3343" s="48" t="s">
        <v>262</v>
      </c>
      <c r="I3343" s="48" t="s">
        <v>130</v>
      </c>
      <c r="J3343" s="51"/>
      <c r="K3343" s="51"/>
      <c r="L3343" s="48" t="s">
        <v>80</v>
      </c>
      <c r="M3343" s="48" t="s">
        <v>81</v>
      </c>
      <c r="N3343" s="48" t="s">
        <v>249</v>
      </c>
      <c r="O3343" s="48" t="s">
        <v>250</v>
      </c>
      <c r="P3343" s="48" t="s">
        <v>285</v>
      </c>
      <c r="Q3343" s="48" t="s">
        <v>286</v>
      </c>
      <c r="R3343" s="48" t="s">
        <v>287</v>
      </c>
      <c r="S3343" s="48" t="s">
        <v>288</v>
      </c>
      <c r="T3343" s="48" t="s">
        <v>289</v>
      </c>
      <c r="U3343" s="48" t="s">
        <v>290</v>
      </c>
      <c r="V3343" s="52"/>
    </row>
    <row r="3344" spans="1:22" ht="15" thickBot="1">
      <c r="A3344" s="48" t="s">
        <v>4169</v>
      </c>
      <c r="B3344" s="48" t="s">
        <v>20</v>
      </c>
      <c r="C3344" s="48" t="s">
        <v>74</v>
      </c>
      <c r="D3344" s="49" t="s">
        <v>75</v>
      </c>
      <c r="E3344" s="50">
        <v>0</v>
      </c>
      <c r="F3344" s="48" t="s">
        <v>76</v>
      </c>
      <c r="G3344" s="48" t="s">
        <v>284</v>
      </c>
      <c r="H3344" s="48" t="s">
        <v>301</v>
      </c>
      <c r="I3344" s="48" t="s">
        <v>302</v>
      </c>
      <c r="J3344" s="51"/>
      <c r="K3344" s="51"/>
      <c r="L3344" s="48" t="s">
        <v>80</v>
      </c>
      <c r="M3344" s="48" t="s">
        <v>81</v>
      </c>
      <c r="N3344" s="48" t="s">
        <v>249</v>
      </c>
      <c r="O3344" s="48" t="s">
        <v>250</v>
      </c>
      <c r="P3344" s="48" t="s">
        <v>285</v>
      </c>
      <c r="Q3344" s="48" t="s">
        <v>286</v>
      </c>
      <c r="R3344" s="48" t="s">
        <v>287</v>
      </c>
      <c r="S3344" s="48" t="s">
        <v>288</v>
      </c>
      <c r="T3344" s="48" t="s">
        <v>289</v>
      </c>
      <c r="U3344" s="48" t="s">
        <v>290</v>
      </c>
      <c r="V3344" s="52"/>
    </row>
    <row r="3345" spans="1:22" ht="15" thickBot="1">
      <c r="A3345" s="48" t="s">
        <v>4170</v>
      </c>
      <c r="B3345" s="48" t="s">
        <v>20</v>
      </c>
      <c r="C3345" s="48" t="s">
        <v>74</v>
      </c>
      <c r="D3345" s="49" t="s">
        <v>75</v>
      </c>
      <c r="E3345" s="50">
        <v>0</v>
      </c>
      <c r="F3345" s="48" t="s">
        <v>76</v>
      </c>
      <c r="G3345" s="48" t="s">
        <v>284</v>
      </c>
      <c r="H3345" s="48" t="s">
        <v>301</v>
      </c>
      <c r="I3345" s="48" t="s">
        <v>302</v>
      </c>
      <c r="J3345" s="51"/>
      <c r="K3345" s="51"/>
      <c r="L3345" s="48" t="s">
        <v>80</v>
      </c>
      <c r="M3345" s="48" t="s">
        <v>81</v>
      </c>
      <c r="N3345" s="48" t="s">
        <v>249</v>
      </c>
      <c r="O3345" s="48" t="s">
        <v>250</v>
      </c>
      <c r="P3345" s="48" t="s">
        <v>285</v>
      </c>
      <c r="Q3345" s="48" t="s">
        <v>286</v>
      </c>
      <c r="R3345" s="48" t="s">
        <v>287</v>
      </c>
      <c r="S3345" s="48" t="s">
        <v>288</v>
      </c>
      <c r="T3345" s="48" t="s">
        <v>289</v>
      </c>
      <c r="U3345" s="48" t="s">
        <v>290</v>
      </c>
      <c r="V3345" s="52"/>
    </row>
    <row r="3346" spans="1:22" ht="15" thickBot="1">
      <c r="A3346" s="48" t="s">
        <v>4171</v>
      </c>
      <c r="B3346" s="48" t="s">
        <v>20</v>
      </c>
      <c r="C3346" s="48" t="s">
        <v>74</v>
      </c>
      <c r="D3346" s="49" t="s">
        <v>75</v>
      </c>
      <c r="E3346" s="50">
        <v>0</v>
      </c>
      <c r="F3346" s="48" t="s">
        <v>76</v>
      </c>
      <c r="G3346" s="48" t="s">
        <v>284</v>
      </c>
      <c r="H3346" s="48" t="s">
        <v>125</v>
      </c>
      <c r="I3346" s="48" t="s">
        <v>130</v>
      </c>
      <c r="J3346" s="51"/>
      <c r="K3346" s="51"/>
      <c r="L3346" s="48" t="s">
        <v>80</v>
      </c>
      <c r="M3346" s="48" t="s">
        <v>81</v>
      </c>
      <c r="N3346" s="48" t="s">
        <v>249</v>
      </c>
      <c r="O3346" s="48" t="s">
        <v>250</v>
      </c>
      <c r="P3346" s="48" t="s">
        <v>285</v>
      </c>
      <c r="Q3346" s="48" t="s">
        <v>286</v>
      </c>
      <c r="R3346" s="48" t="s">
        <v>287</v>
      </c>
      <c r="S3346" s="48" t="s">
        <v>288</v>
      </c>
      <c r="T3346" s="48" t="s">
        <v>289</v>
      </c>
      <c r="U3346" s="48" t="s">
        <v>290</v>
      </c>
      <c r="V3346" s="52"/>
    </row>
    <row r="3347" spans="1:22" ht="15" thickBot="1">
      <c r="A3347" s="48" t="s">
        <v>4172</v>
      </c>
      <c r="B3347" s="48" t="s">
        <v>20</v>
      </c>
      <c r="C3347" s="48" t="s">
        <v>74</v>
      </c>
      <c r="D3347" s="49" t="s">
        <v>75</v>
      </c>
      <c r="E3347" s="50">
        <v>0</v>
      </c>
      <c r="F3347" s="48" t="s">
        <v>76</v>
      </c>
      <c r="G3347" s="48" t="s">
        <v>284</v>
      </c>
      <c r="H3347" s="48" t="s">
        <v>125</v>
      </c>
      <c r="I3347" s="48" t="s">
        <v>130</v>
      </c>
      <c r="J3347" s="51"/>
      <c r="K3347" s="51"/>
      <c r="L3347" s="48" t="s">
        <v>80</v>
      </c>
      <c r="M3347" s="48" t="s">
        <v>81</v>
      </c>
      <c r="N3347" s="48" t="s">
        <v>249</v>
      </c>
      <c r="O3347" s="48" t="s">
        <v>250</v>
      </c>
      <c r="P3347" s="48" t="s">
        <v>285</v>
      </c>
      <c r="Q3347" s="48" t="s">
        <v>286</v>
      </c>
      <c r="R3347" s="48" t="s">
        <v>287</v>
      </c>
      <c r="S3347" s="48" t="s">
        <v>288</v>
      </c>
      <c r="T3347" s="48" t="s">
        <v>289</v>
      </c>
      <c r="U3347" s="48" t="s">
        <v>290</v>
      </c>
      <c r="V3347" s="52"/>
    </row>
    <row r="3348" spans="1:22" ht="15" thickBot="1">
      <c r="A3348" s="48" t="s">
        <v>4173</v>
      </c>
      <c r="B3348" s="48" t="s">
        <v>20</v>
      </c>
      <c r="C3348" s="48" t="s">
        <v>74</v>
      </c>
      <c r="D3348" s="49" t="s">
        <v>75</v>
      </c>
      <c r="E3348" s="50">
        <v>0</v>
      </c>
      <c r="F3348" s="48" t="s">
        <v>76</v>
      </c>
      <c r="G3348" s="48" t="s">
        <v>284</v>
      </c>
      <c r="H3348" s="48" t="s">
        <v>125</v>
      </c>
      <c r="I3348" s="48" t="s">
        <v>130</v>
      </c>
      <c r="J3348" s="51"/>
      <c r="K3348" s="51"/>
      <c r="L3348" s="48" t="s">
        <v>80</v>
      </c>
      <c r="M3348" s="48" t="s">
        <v>81</v>
      </c>
      <c r="N3348" s="48" t="s">
        <v>249</v>
      </c>
      <c r="O3348" s="48" t="s">
        <v>250</v>
      </c>
      <c r="P3348" s="48" t="s">
        <v>285</v>
      </c>
      <c r="Q3348" s="48" t="s">
        <v>286</v>
      </c>
      <c r="R3348" s="48" t="s">
        <v>287</v>
      </c>
      <c r="S3348" s="48" t="s">
        <v>288</v>
      </c>
      <c r="T3348" s="48" t="s">
        <v>289</v>
      </c>
      <c r="U3348" s="48" t="s">
        <v>290</v>
      </c>
      <c r="V3348" s="52"/>
    </row>
    <row r="3349" spans="1:22" ht="15" thickBot="1">
      <c r="A3349" s="48" t="s">
        <v>4174</v>
      </c>
      <c r="B3349" s="48" t="s">
        <v>20</v>
      </c>
      <c r="C3349" s="48" t="s">
        <v>74</v>
      </c>
      <c r="D3349" s="49" t="s">
        <v>75</v>
      </c>
      <c r="E3349" s="50">
        <v>0</v>
      </c>
      <c r="F3349" s="48" t="s">
        <v>76</v>
      </c>
      <c r="G3349" s="48" t="s">
        <v>284</v>
      </c>
      <c r="H3349" s="48" t="s">
        <v>125</v>
      </c>
      <c r="I3349" s="48" t="s">
        <v>130</v>
      </c>
      <c r="J3349" s="51"/>
      <c r="K3349" s="51"/>
      <c r="L3349" s="48" t="s">
        <v>80</v>
      </c>
      <c r="M3349" s="48" t="s">
        <v>81</v>
      </c>
      <c r="N3349" s="48" t="s">
        <v>249</v>
      </c>
      <c r="O3349" s="48" t="s">
        <v>250</v>
      </c>
      <c r="P3349" s="48" t="s">
        <v>285</v>
      </c>
      <c r="Q3349" s="48" t="s">
        <v>286</v>
      </c>
      <c r="R3349" s="48" t="s">
        <v>287</v>
      </c>
      <c r="S3349" s="48" t="s">
        <v>288</v>
      </c>
      <c r="T3349" s="48" t="s">
        <v>289</v>
      </c>
      <c r="U3349" s="48" t="s">
        <v>290</v>
      </c>
      <c r="V3349" s="52"/>
    </row>
    <row r="3350" spans="1:22" ht="15" thickBot="1">
      <c r="A3350" s="48" t="s">
        <v>4175</v>
      </c>
      <c r="B3350" s="48" t="s">
        <v>20</v>
      </c>
      <c r="C3350" s="48" t="s">
        <v>74</v>
      </c>
      <c r="D3350" s="49" t="s">
        <v>75</v>
      </c>
      <c r="E3350" s="50">
        <v>0</v>
      </c>
      <c r="F3350" s="48" t="s">
        <v>76</v>
      </c>
      <c r="G3350" s="48" t="s">
        <v>284</v>
      </c>
      <c r="H3350" s="48" t="s">
        <v>125</v>
      </c>
      <c r="I3350" s="48" t="s">
        <v>130</v>
      </c>
      <c r="J3350" s="51"/>
      <c r="K3350" s="51"/>
      <c r="L3350" s="48" t="s">
        <v>80</v>
      </c>
      <c r="M3350" s="48" t="s">
        <v>81</v>
      </c>
      <c r="N3350" s="48" t="s">
        <v>249</v>
      </c>
      <c r="O3350" s="48" t="s">
        <v>250</v>
      </c>
      <c r="P3350" s="48" t="s">
        <v>285</v>
      </c>
      <c r="Q3350" s="48" t="s">
        <v>286</v>
      </c>
      <c r="R3350" s="48" t="s">
        <v>287</v>
      </c>
      <c r="S3350" s="48" t="s">
        <v>288</v>
      </c>
      <c r="T3350" s="48" t="s">
        <v>289</v>
      </c>
      <c r="U3350" s="48" t="s">
        <v>290</v>
      </c>
      <c r="V3350" s="52"/>
    </row>
    <row r="3351" spans="1:22" ht="15" thickBot="1">
      <c r="A3351" s="48" t="s">
        <v>4176</v>
      </c>
      <c r="B3351" s="48" t="s">
        <v>20</v>
      </c>
      <c r="C3351" s="48" t="s">
        <v>74</v>
      </c>
      <c r="D3351" s="49" t="s">
        <v>75</v>
      </c>
      <c r="E3351" s="50">
        <v>0</v>
      </c>
      <c r="F3351" s="48" t="s">
        <v>76</v>
      </c>
      <c r="G3351" s="48" t="s">
        <v>284</v>
      </c>
      <c r="H3351" s="48" t="s">
        <v>125</v>
      </c>
      <c r="I3351" s="48" t="s">
        <v>130</v>
      </c>
      <c r="J3351" s="51"/>
      <c r="K3351" s="51"/>
      <c r="L3351" s="48" t="s">
        <v>80</v>
      </c>
      <c r="M3351" s="48" t="s">
        <v>81</v>
      </c>
      <c r="N3351" s="48" t="s">
        <v>249</v>
      </c>
      <c r="O3351" s="48" t="s">
        <v>250</v>
      </c>
      <c r="P3351" s="48" t="s">
        <v>285</v>
      </c>
      <c r="Q3351" s="48" t="s">
        <v>286</v>
      </c>
      <c r="R3351" s="48" t="s">
        <v>287</v>
      </c>
      <c r="S3351" s="48" t="s">
        <v>288</v>
      </c>
      <c r="T3351" s="48" t="s">
        <v>289</v>
      </c>
      <c r="U3351" s="48" t="s">
        <v>290</v>
      </c>
      <c r="V3351" s="52"/>
    </row>
    <row r="3352" spans="1:22" ht="15" thickBot="1">
      <c r="A3352" s="48" t="s">
        <v>4177</v>
      </c>
      <c r="B3352" s="48" t="s">
        <v>20</v>
      </c>
      <c r="C3352" s="48" t="s">
        <v>74</v>
      </c>
      <c r="D3352" s="49" t="s">
        <v>75</v>
      </c>
      <c r="E3352" s="50">
        <v>0</v>
      </c>
      <c r="F3352" s="48" t="s">
        <v>76</v>
      </c>
      <c r="G3352" s="48" t="s">
        <v>284</v>
      </c>
      <c r="H3352" s="48" t="s">
        <v>125</v>
      </c>
      <c r="I3352" s="48" t="s">
        <v>130</v>
      </c>
      <c r="J3352" s="51"/>
      <c r="K3352" s="51"/>
      <c r="L3352" s="48" t="s">
        <v>80</v>
      </c>
      <c r="M3352" s="48" t="s">
        <v>81</v>
      </c>
      <c r="N3352" s="48" t="s">
        <v>249</v>
      </c>
      <c r="O3352" s="48" t="s">
        <v>250</v>
      </c>
      <c r="P3352" s="48" t="s">
        <v>285</v>
      </c>
      <c r="Q3352" s="48" t="s">
        <v>286</v>
      </c>
      <c r="R3352" s="48" t="s">
        <v>287</v>
      </c>
      <c r="S3352" s="48" t="s">
        <v>288</v>
      </c>
      <c r="T3352" s="48" t="s">
        <v>289</v>
      </c>
      <c r="U3352" s="48" t="s">
        <v>290</v>
      </c>
      <c r="V3352" s="52"/>
    </row>
    <row r="3353" spans="1:22" ht="15" thickBot="1">
      <c r="A3353" s="48" t="s">
        <v>4178</v>
      </c>
      <c r="B3353" s="48" t="s">
        <v>20</v>
      </c>
      <c r="C3353" s="48" t="s">
        <v>74</v>
      </c>
      <c r="D3353" s="49" t="s">
        <v>75</v>
      </c>
      <c r="E3353" s="50">
        <v>0</v>
      </c>
      <c r="F3353" s="48" t="s">
        <v>76</v>
      </c>
      <c r="G3353" s="48" t="s">
        <v>284</v>
      </c>
      <c r="H3353" s="48" t="s">
        <v>125</v>
      </c>
      <c r="I3353" s="48" t="s">
        <v>130</v>
      </c>
      <c r="J3353" s="51"/>
      <c r="K3353" s="51"/>
      <c r="L3353" s="48" t="s">
        <v>80</v>
      </c>
      <c r="M3353" s="48" t="s">
        <v>81</v>
      </c>
      <c r="N3353" s="48" t="s">
        <v>249</v>
      </c>
      <c r="O3353" s="48" t="s">
        <v>250</v>
      </c>
      <c r="P3353" s="48" t="s">
        <v>285</v>
      </c>
      <c r="Q3353" s="48" t="s">
        <v>286</v>
      </c>
      <c r="R3353" s="48" t="s">
        <v>287</v>
      </c>
      <c r="S3353" s="48" t="s">
        <v>288</v>
      </c>
      <c r="T3353" s="48" t="s">
        <v>289</v>
      </c>
      <c r="U3353" s="48" t="s">
        <v>290</v>
      </c>
      <c r="V3353" s="52"/>
    </row>
    <row r="3354" spans="1:22" ht="15" thickBot="1">
      <c r="A3354" s="48" t="s">
        <v>4179</v>
      </c>
      <c r="B3354" s="48" t="s">
        <v>20</v>
      </c>
      <c r="C3354" s="48" t="s">
        <v>74</v>
      </c>
      <c r="D3354" s="49" t="s">
        <v>75</v>
      </c>
      <c r="E3354" s="50">
        <v>0</v>
      </c>
      <c r="F3354" s="48" t="s">
        <v>76</v>
      </c>
      <c r="G3354" s="48" t="s">
        <v>284</v>
      </c>
      <c r="H3354" s="48" t="s">
        <v>125</v>
      </c>
      <c r="I3354" s="48" t="s">
        <v>130</v>
      </c>
      <c r="J3354" s="51"/>
      <c r="K3354" s="51"/>
      <c r="L3354" s="48" t="s">
        <v>80</v>
      </c>
      <c r="M3354" s="48" t="s">
        <v>81</v>
      </c>
      <c r="N3354" s="48" t="s">
        <v>249</v>
      </c>
      <c r="O3354" s="48" t="s">
        <v>250</v>
      </c>
      <c r="P3354" s="48" t="s">
        <v>285</v>
      </c>
      <c r="Q3354" s="48" t="s">
        <v>286</v>
      </c>
      <c r="R3354" s="48" t="s">
        <v>287</v>
      </c>
      <c r="S3354" s="48" t="s">
        <v>288</v>
      </c>
      <c r="T3354" s="48" t="s">
        <v>289</v>
      </c>
      <c r="U3354" s="48" t="s">
        <v>290</v>
      </c>
      <c r="V3354" s="52"/>
    </row>
    <row r="3355" spans="1:22" ht="15" thickBot="1">
      <c r="A3355" s="48" t="s">
        <v>4180</v>
      </c>
      <c r="B3355" s="48" t="s">
        <v>20</v>
      </c>
      <c r="C3355" s="48" t="s">
        <v>74</v>
      </c>
      <c r="D3355" s="49" t="s">
        <v>75</v>
      </c>
      <c r="E3355" s="50">
        <v>0</v>
      </c>
      <c r="F3355" s="48" t="s">
        <v>76</v>
      </c>
      <c r="G3355" s="48" t="s">
        <v>284</v>
      </c>
      <c r="H3355" s="48" t="s">
        <v>125</v>
      </c>
      <c r="I3355" s="48" t="s">
        <v>130</v>
      </c>
      <c r="J3355" s="51"/>
      <c r="K3355" s="51"/>
      <c r="L3355" s="48" t="s">
        <v>80</v>
      </c>
      <c r="M3355" s="48" t="s">
        <v>81</v>
      </c>
      <c r="N3355" s="48" t="s">
        <v>249</v>
      </c>
      <c r="O3355" s="48" t="s">
        <v>250</v>
      </c>
      <c r="P3355" s="48" t="s">
        <v>285</v>
      </c>
      <c r="Q3355" s="48" t="s">
        <v>286</v>
      </c>
      <c r="R3355" s="48" t="s">
        <v>287</v>
      </c>
      <c r="S3355" s="48" t="s">
        <v>288</v>
      </c>
      <c r="T3355" s="48" t="s">
        <v>289</v>
      </c>
      <c r="U3355" s="48" t="s">
        <v>290</v>
      </c>
      <c r="V3355" s="52"/>
    </row>
    <row r="3356" spans="1:22" ht="15" thickBot="1">
      <c r="A3356" s="48" t="s">
        <v>4181</v>
      </c>
      <c r="B3356" s="48" t="s">
        <v>20</v>
      </c>
      <c r="C3356" s="48" t="s">
        <v>74</v>
      </c>
      <c r="D3356" s="49" t="s">
        <v>75</v>
      </c>
      <c r="E3356" s="50">
        <v>0</v>
      </c>
      <c r="F3356" s="48" t="s">
        <v>76</v>
      </c>
      <c r="G3356" s="48" t="s">
        <v>284</v>
      </c>
      <c r="H3356" s="48" t="s">
        <v>125</v>
      </c>
      <c r="I3356" s="48" t="s">
        <v>130</v>
      </c>
      <c r="J3356" s="51"/>
      <c r="K3356" s="51"/>
      <c r="L3356" s="48" t="s">
        <v>80</v>
      </c>
      <c r="M3356" s="48" t="s">
        <v>81</v>
      </c>
      <c r="N3356" s="48" t="s">
        <v>249</v>
      </c>
      <c r="O3356" s="48" t="s">
        <v>250</v>
      </c>
      <c r="P3356" s="48" t="s">
        <v>285</v>
      </c>
      <c r="Q3356" s="48" t="s">
        <v>286</v>
      </c>
      <c r="R3356" s="48" t="s">
        <v>287</v>
      </c>
      <c r="S3356" s="48" t="s">
        <v>288</v>
      </c>
      <c r="T3356" s="48" t="s">
        <v>289</v>
      </c>
      <c r="U3356" s="48" t="s">
        <v>290</v>
      </c>
      <c r="V3356" s="52"/>
    </row>
    <row r="3357" spans="1:22" ht="15" thickBot="1">
      <c r="A3357" s="48" t="s">
        <v>4182</v>
      </c>
      <c r="B3357" s="48" t="s">
        <v>20</v>
      </c>
      <c r="C3357" s="48" t="s">
        <v>74</v>
      </c>
      <c r="D3357" s="49" t="s">
        <v>75</v>
      </c>
      <c r="E3357" s="50">
        <v>0</v>
      </c>
      <c r="F3357" s="48" t="s">
        <v>76</v>
      </c>
      <c r="G3357" s="48" t="s">
        <v>284</v>
      </c>
      <c r="H3357" s="48" t="s">
        <v>125</v>
      </c>
      <c r="I3357" s="48" t="s">
        <v>130</v>
      </c>
      <c r="J3357" s="51"/>
      <c r="K3357" s="51"/>
      <c r="L3357" s="48" t="s">
        <v>80</v>
      </c>
      <c r="M3357" s="48" t="s">
        <v>81</v>
      </c>
      <c r="N3357" s="48" t="s">
        <v>249</v>
      </c>
      <c r="O3357" s="48" t="s">
        <v>250</v>
      </c>
      <c r="P3357" s="48" t="s">
        <v>285</v>
      </c>
      <c r="Q3357" s="48" t="s">
        <v>286</v>
      </c>
      <c r="R3357" s="48" t="s">
        <v>287</v>
      </c>
      <c r="S3357" s="48" t="s">
        <v>288</v>
      </c>
      <c r="T3357" s="48" t="s">
        <v>289</v>
      </c>
      <c r="U3357" s="48" t="s">
        <v>290</v>
      </c>
      <c r="V3357" s="52"/>
    </row>
    <row r="3358" spans="1:22" ht="15" thickBot="1">
      <c r="A3358" s="48" t="s">
        <v>4183</v>
      </c>
      <c r="B3358" s="48" t="s">
        <v>20</v>
      </c>
      <c r="C3358" s="48" t="s">
        <v>74</v>
      </c>
      <c r="D3358" s="49" t="s">
        <v>75</v>
      </c>
      <c r="E3358" s="50">
        <v>0</v>
      </c>
      <c r="F3358" s="48" t="s">
        <v>76</v>
      </c>
      <c r="G3358" s="48" t="s">
        <v>284</v>
      </c>
      <c r="H3358" s="48" t="s">
        <v>125</v>
      </c>
      <c r="I3358" s="48" t="s">
        <v>130</v>
      </c>
      <c r="J3358" s="51"/>
      <c r="K3358" s="51"/>
      <c r="L3358" s="48" t="s">
        <v>80</v>
      </c>
      <c r="M3358" s="48" t="s">
        <v>81</v>
      </c>
      <c r="N3358" s="48" t="s">
        <v>249</v>
      </c>
      <c r="O3358" s="48" t="s">
        <v>250</v>
      </c>
      <c r="P3358" s="48" t="s">
        <v>285</v>
      </c>
      <c r="Q3358" s="48" t="s">
        <v>286</v>
      </c>
      <c r="R3358" s="48" t="s">
        <v>287</v>
      </c>
      <c r="S3358" s="48" t="s">
        <v>288</v>
      </c>
      <c r="T3358" s="48" t="s">
        <v>289</v>
      </c>
      <c r="U3358" s="48" t="s">
        <v>290</v>
      </c>
      <c r="V3358" s="52"/>
    </row>
    <row r="3359" spans="1:22" ht="15" thickBot="1">
      <c r="A3359" s="48" t="s">
        <v>4184</v>
      </c>
      <c r="B3359" s="48" t="s">
        <v>20</v>
      </c>
      <c r="C3359" s="48" t="s">
        <v>74</v>
      </c>
      <c r="D3359" s="49" t="s">
        <v>75</v>
      </c>
      <c r="E3359" s="50">
        <v>0</v>
      </c>
      <c r="F3359" s="48" t="s">
        <v>76</v>
      </c>
      <c r="G3359" s="48" t="s">
        <v>284</v>
      </c>
      <c r="H3359" s="48" t="s">
        <v>125</v>
      </c>
      <c r="I3359" s="48" t="s">
        <v>130</v>
      </c>
      <c r="J3359" s="51"/>
      <c r="K3359" s="51"/>
      <c r="L3359" s="48" t="s">
        <v>80</v>
      </c>
      <c r="M3359" s="48" t="s">
        <v>81</v>
      </c>
      <c r="N3359" s="48" t="s">
        <v>249</v>
      </c>
      <c r="O3359" s="48" t="s">
        <v>250</v>
      </c>
      <c r="P3359" s="48" t="s">
        <v>285</v>
      </c>
      <c r="Q3359" s="48" t="s">
        <v>286</v>
      </c>
      <c r="R3359" s="48" t="s">
        <v>287</v>
      </c>
      <c r="S3359" s="48" t="s">
        <v>288</v>
      </c>
      <c r="T3359" s="48" t="s">
        <v>289</v>
      </c>
      <c r="U3359" s="48" t="s">
        <v>290</v>
      </c>
      <c r="V3359" s="52"/>
    </row>
    <row r="3360" spans="1:22" ht="15" thickBot="1">
      <c r="A3360" s="48" t="s">
        <v>4185</v>
      </c>
      <c r="B3360" s="48" t="s">
        <v>20</v>
      </c>
      <c r="C3360" s="48" t="s">
        <v>74</v>
      </c>
      <c r="D3360" s="49" t="s">
        <v>75</v>
      </c>
      <c r="E3360" s="50">
        <v>0</v>
      </c>
      <c r="F3360" s="48" t="s">
        <v>76</v>
      </c>
      <c r="G3360" s="48" t="s">
        <v>284</v>
      </c>
      <c r="H3360" s="48" t="s">
        <v>125</v>
      </c>
      <c r="I3360" s="48" t="s">
        <v>130</v>
      </c>
      <c r="J3360" s="51"/>
      <c r="K3360" s="51"/>
      <c r="L3360" s="48" t="s">
        <v>80</v>
      </c>
      <c r="M3360" s="48" t="s">
        <v>81</v>
      </c>
      <c r="N3360" s="48" t="s">
        <v>249</v>
      </c>
      <c r="O3360" s="48" t="s">
        <v>250</v>
      </c>
      <c r="P3360" s="48" t="s">
        <v>285</v>
      </c>
      <c r="Q3360" s="48" t="s">
        <v>286</v>
      </c>
      <c r="R3360" s="48" t="s">
        <v>287</v>
      </c>
      <c r="S3360" s="48" t="s">
        <v>288</v>
      </c>
      <c r="T3360" s="48" t="s">
        <v>289</v>
      </c>
      <c r="U3360" s="48" t="s">
        <v>290</v>
      </c>
      <c r="V3360" s="52"/>
    </row>
    <row r="3361" spans="1:22" ht="15" thickBot="1">
      <c r="A3361" s="48" t="s">
        <v>4186</v>
      </c>
      <c r="B3361" s="48" t="s">
        <v>20</v>
      </c>
      <c r="C3361" s="48" t="s">
        <v>74</v>
      </c>
      <c r="D3361" s="49" t="s">
        <v>75</v>
      </c>
      <c r="E3361" s="50">
        <v>0</v>
      </c>
      <c r="F3361" s="48" t="s">
        <v>76</v>
      </c>
      <c r="G3361" s="48" t="s">
        <v>284</v>
      </c>
      <c r="H3361" s="48" t="s">
        <v>125</v>
      </c>
      <c r="I3361" s="48" t="s">
        <v>130</v>
      </c>
      <c r="J3361" s="51"/>
      <c r="K3361" s="51"/>
      <c r="L3361" s="48" t="s">
        <v>80</v>
      </c>
      <c r="M3361" s="48" t="s">
        <v>81</v>
      </c>
      <c r="N3361" s="48" t="s">
        <v>249</v>
      </c>
      <c r="O3361" s="48" t="s">
        <v>250</v>
      </c>
      <c r="P3361" s="48" t="s">
        <v>285</v>
      </c>
      <c r="Q3361" s="48" t="s">
        <v>286</v>
      </c>
      <c r="R3361" s="48" t="s">
        <v>287</v>
      </c>
      <c r="S3361" s="48" t="s">
        <v>288</v>
      </c>
      <c r="T3361" s="48" t="s">
        <v>289</v>
      </c>
      <c r="U3361" s="48" t="s">
        <v>290</v>
      </c>
      <c r="V3361" s="52"/>
    </row>
    <row r="3362" spans="1:22" ht="15" thickBot="1">
      <c r="A3362" s="48" t="s">
        <v>4187</v>
      </c>
      <c r="B3362" s="48" t="s">
        <v>20</v>
      </c>
      <c r="C3362" s="48" t="s">
        <v>74</v>
      </c>
      <c r="D3362" s="49" t="s">
        <v>75</v>
      </c>
      <c r="E3362" s="50">
        <v>0</v>
      </c>
      <c r="F3362" s="48" t="s">
        <v>76</v>
      </c>
      <c r="G3362" s="48" t="s">
        <v>284</v>
      </c>
      <c r="H3362" s="48" t="s">
        <v>125</v>
      </c>
      <c r="I3362" s="48" t="s">
        <v>130</v>
      </c>
      <c r="J3362" s="51"/>
      <c r="K3362" s="51"/>
      <c r="L3362" s="48" t="s">
        <v>80</v>
      </c>
      <c r="M3362" s="48" t="s">
        <v>81</v>
      </c>
      <c r="N3362" s="48" t="s">
        <v>249</v>
      </c>
      <c r="O3362" s="48" t="s">
        <v>250</v>
      </c>
      <c r="P3362" s="48" t="s">
        <v>285</v>
      </c>
      <c r="Q3362" s="48" t="s">
        <v>286</v>
      </c>
      <c r="R3362" s="48" t="s">
        <v>287</v>
      </c>
      <c r="S3362" s="48" t="s">
        <v>288</v>
      </c>
      <c r="T3362" s="48" t="s">
        <v>289</v>
      </c>
      <c r="U3362" s="48" t="s">
        <v>290</v>
      </c>
      <c r="V3362" s="52"/>
    </row>
    <row r="3363" spans="1:22" ht="15" thickBot="1">
      <c r="A3363" s="48" t="s">
        <v>4188</v>
      </c>
      <c r="B3363" s="48" t="s">
        <v>20</v>
      </c>
      <c r="C3363" s="48" t="s">
        <v>74</v>
      </c>
      <c r="D3363" s="49" t="s">
        <v>75</v>
      </c>
      <c r="E3363" s="50">
        <v>0</v>
      </c>
      <c r="F3363" s="48" t="s">
        <v>76</v>
      </c>
      <c r="G3363" s="48" t="s">
        <v>284</v>
      </c>
      <c r="H3363" s="48" t="s">
        <v>125</v>
      </c>
      <c r="I3363" s="48" t="s">
        <v>130</v>
      </c>
      <c r="J3363" s="51"/>
      <c r="K3363" s="51"/>
      <c r="L3363" s="48" t="s">
        <v>80</v>
      </c>
      <c r="M3363" s="48" t="s">
        <v>81</v>
      </c>
      <c r="N3363" s="48" t="s">
        <v>249</v>
      </c>
      <c r="O3363" s="48" t="s">
        <v>250</v>
      </c>
      <c r="P3363" s="48" t="s">
        <v>285</v>
      </c>
      <c r="Q3363" s="48" t="s">
        <v>286</v>
      </c>
      <c r="R3363" s="48" t="s">
        <v>287</v>
      </c>
      <c r="S3363" s="48" t="s">
        <v>288</v>
      </c>
      <c r="T3363" s="48" t="s">
        <v>289</v>
      </c>
      <c r="U3363" s="48" t="s">
        <v>290</v>
      </c>
      <c r="V3363" s="52"/>
    </row>
    <row r="3364" spans="1:22" ht="15" thickBot="1">
      <c r="A3364" s="48" t="s">
        <v>4189</v>
      </c>
      <c r="B3364" s="48" t="s">
        <v>20</v>
      </c>
      <c r="C3364" s="48" t="s">
        <v>74</v>
      </c>
      <c r="D3364" s="49" t="s">
        <v>75</v>
      </c>
      <c r="E3364" s="50">
        <v>0</v>
      </c>
      <c r="F3364" s="48" t="s">
        <v>76</v>
      </c>
      <c r="G3364" s="48" t="s">
        <v>284</v>
      </c>
      <c r="H3364" s="48" t="s">
        <v>125</v>
      </c>
      <c r="I3364" s="48" t="s">
        <v>130</v>
      </c>
      <c r="J3364" s="51"/>
      <c r="K3364" s="51"/>
      <c r="L3364" s="48" t="s">
        <v>80</v>
      </c>
      <c r="M3364" s="48" t="s">
        <v>81</v>
      </c>
      <c r="N3364" s="48" t="s">
        <v>249</v>
      </c>
      <c r="O3364" s="48" t="s">
        <v>250</v>
      </c>
      <c r="P3364" s="48" t="s">
        <v>285</v>
      </c>
      <c r="Q3364" s="48" t="s">
        <v>286</v>
      </c>
      <c r="R3364" s="48" t="s">
        <v>287</v>
      </c>
      <c r="S3364" s="48" t="s">
        <v>288</v>
      </c>
      <c r="T3364" s="48" t="s">
        <v>289</v>
      </c>
      <c r="U3364" s="48" t="s">
        <v>290</v>
      </c>
      <c r="V3364" s="52"/>
    </row>
    <row r="3365" spans="1:22" ht="15" thickBot="1">
      <c r="A3365" s="48" t="s">
        <v>4190</v>
      </c>
      <c r="B3365" s="48" t="s">
        <v>20</v>
      </c>
      <c r="C3365" s="48" t="s">
        <v>74</v>
      </c>
      <c r="D3365" s="49" t="s">
        <v>75</v>
      </c>
      <c r="E3365" s="50">
        <v>0</v>
      </c>
      <c r="F3365" s="48" t="s">
        <v>76</v>
      </c>
      <c r="G3365" s="48" t="s">
        <v>284</v>
      </c>
      <c r="H3365" s="48" t="s">
        <v>125</v>
      </c>
      <c r="I3365" s="48" t="s">
        <v>130</v>
      </c>
      <c r="J3365" s="51"/>
      <c r="K3365" s="51"/>
      <c r="L3365" s="48" t="s">
        <v>80</v>
      </c>
      <c r="M3365" s="48" t="s">
        <v>81</v>
      </c>
      <c r="N3365" s="48" t="s">
        <v>249</v>
      </c>
      <c r="O3365" s="48" t="s">
        <v>250</v>
      </c>
      <c r="P3365" s="48" t="s">
        <v>285</v>
      </c>
      <c r="Q3365" s="48" t="s">
        <v>286</v>
      </c>
      <c r="R3365" s="48" t="s">
        <v>287</v>
      </c>
      <c r="S3365" s="48" t="s">
        <v>288</v>
      </c>
      <c r="T3365" s="48" t="s">
        <v>289</v>
      </c>
      <c r="U3365" s="48" t="s">
        <v>290</v>
      </c>
      <c r="V3365" s="52"/>
    </row>
    <row r="3366" spans="1:22" ht="15" thickBot="1">
      <c r="A3366" s="48" t="s">
        <v>4191</v>
      </c>
      <c r="B3366" s="48" t="s">
        <v>20</v>
      </c>
      <c r="C3366" s="48" t="s">
        <v>74</v>
      </c>
      <c r="D3366" s="49" t="s">
        <v>75</v>
      </c>
      <c r="E3366" s="50">
        <v>0</v>
      </c>
      <c r="F3366" s="48" t="s">
        <v>76</v>
      </c>
      <c r="G3366" s="48" t="s">
        <v>284</v>
      </c>
      <c r="H3366" s="48" t="s">
        <v>301</v>
      </c>
      <c r="I3366" s="48" t="s">
        <v>302</v>
      </c>
      <c r="J3366" s="51"/>
      <c r="K3366" s="51"/>
      <c r="L3366" s="48" t="s">
        <v>80</v>
      </c>
      <c r="M3366" s="48" t="s">
        <v>81</v>
      </c>
      <c r="N3366" s="48" t="s">
        <v>249</v>
      </c>
      <c r="O3366" s="48" t="s">
        <v>250</v>
      </c>
      <c r="P3366" s="48" t="s">
        <v>285</v>
      </c>
      <c r="Q3366" s="48" t="s">
        <v>286</v>
      </c>
      <c r="R3366" s="48" t="s">
        <v>287</v>
      </c>
      <c r="S3366" s="48" t="s">
        <v>288</v>
      </c>
      <c r="T3366" s="48" t="s">
        <v>289</v>
      </c>
      <c r="U3366" s="48" t="s">
        <v>290</v>
      </c>
      <c r="V3366" s="52"/>
    </row>
    <row r="3367" spans="1:22" ht="15" thickBot="1">
      <c r="A3367" s="48" t="s">
        <v>4192</v>
      </c>
      <c r="B3367" s="48" t="s">
        <v>20</v>
      </c>
      <c r="C3367" s="48" t="s">
        <v>74</v>
      </c>
      <c r="D3367" s="49" t="s">
        <v>75</v>
      </c>
      <c r="E3367" s="50">
        <v>0</v>
      </c>
      <c r="F3367" s="48" t="s">
        <v>76</v>
      </c>
      <c r="G3367" s="48" t="s">
        <v>284</v>
      </c>
      <c r="H3367" s="48" t="s">
        <v>125</v>
      </c>
      <c r="I3367" s="48" t="s">
        <v>130</v>
      </c>
      <c r="J3367" s="51"/>
      <c r="K3367" s="51"/>
      <c r="L3367" s="48" t="s">
        <v>80</v>
      </c>
      <c r="M3367" s="48" t="s">
        <v>81</v>
      </c>
      <c r="N3367" s="48" t="s">
        <v>249</v>
      </c>
      <c r="O3367" s="48" t="s">
        <v>250</v>
      </c>
      <c r="P3367" s="48" t="s">
        <v>285</v>
      </c>
      <c r="Q3367" s="48" t="s">
        <v>286</v>
      </c>
      <c r="R3367" s="48" t="s">
        <v>287</v>
      </c>
      <c r="S3367" s="48" t="s">
        <v>288</v>
      </c>
      <c r="T3367" s="48" t="s">
        <v>289</v>
      </c>
      <c r="U3367" s="48" t="s">
        <v>290</v>
      </c>
      <c r="V3367" s="52"/>
    </row>
    <row r="3368" spans="1:22" ht="15" thickBot="1">
      <c r="A3368" s="48" t="s">
        <v>4193</v>
      </c>
      <c r="B3368" s="48" t="s">
        <v>20</v>
      </c>
      <c r="C3368" s="48" t="s">
        <v>74</v>
      </c>
      <c r="D3368" s="49" t="s">
        <v>75</v>
      </c>
      <c r="E3368" s="50">
        <v>0</v>
      </c>
      <c r="F3368" s="48" t="s">
        <v>76</v>
      </c>
      <c r="G3368" s="48" t="s">
        <v>284</v>
      </c>
      <c r="H3368" s="48" t="s">
        <v>125</v>
      </c>
      <c r="I3368" s="48" t="s">
        <v>130</v>
      </c>
      <c r="J3368" s="51"/>
      <c r="K3368" s="51"/>
      <c r="L3368" s="48" t="s">
        <v>80</v>
      </c>
      <c r="M3368" s="48" t="s">
        <v>81</v>
      </c>
      <c r="N3368" s="48" t="s">
        <v>249</v>
      </c>
      <c r="O3368" s="48" t="s">
        <v>250</v>
      </c>
      <c r="P3368" s="48" t="s">
        <v>285</v>
      </c>
      <c r="Q3368" s="48" t="s">
        <v>286</v>
      </c>
      <c r="R3368" s="48" t="s">
        <v>287</v>
      </c>
      <c r="S3368" s="48" t="s">
        <v>288</v>
      </c>
      <c r="T3368" s="48" t="s">
        <v>289</v>
      </c>
      <c r="U3368" s="48" t="s">
        <v>290</v>
      </c>
      <c r="V3368" s="52"/>
    </row>
    <row r="3369" spans="1:22" ht="15" thickBot="1">
      <c r="A3369" s="48" t="s">
        <v>4194</v>
      </c>
      <c r="B3369" s="48" t="s">
        <v>20</v>
      </c>
      <c r="C3369" s="48" t="s">
        <v>74</v>
      </c>
      <c r="D3369" s="49" t="s">
        <v>75</v>
      </c>
      <c r="E3369" s="50">
        <v>0</v>
      </c>
      <c r="F3369" s="48" t="s">
        <v>76</v>
      </c>
      <c r="G3369" s="48" t="s">
        <v>284</v>
      </c>
      <c r="H3369" s="48" t="s">
        <v>125</v>
      </c>
      <c r="I3369" s="48" t="s">
        <v>130</v>
      </c>
      <c r="J3369" s="51"/>
      <c r="K3369" s="51"/>
      <c r="L3369" s="48" t="s">
        <v>80</v>
      </c>
      <c r="M3369" s="48" t="s">
        <v>81</v>
      </c>
      <c r="N3369" s="48" t="s">
        <v>249</v>
      </c>
      <c r="O3369" s="48" t="s">
        <v>250</v>
      </c>
      <c r="P3369" s="48" t="s">
        <v>285</v>
      </c>
      <c r="Q3369" s="48" t="s">
        <v>286</v>
      </c>
      <c r="R3369" s="48" t="s">
        <v>287</v>
      </c>
      <c r="S3369" s="48" t="s">
        <v>288</v>
      </c>
      <c r="T3369" s="48" t="s">
        <v>289</v>
      </c>
      <c r="U3369" s="48" t="s">
        <v>290</v>
      </c>
      <c r="V3369" s="52"/>
    </row>
    <row r="3370" spans="1:22" ht="15" thickBot="1">
      <c r="A3370" s="48" t="s">
        <v>4195</v>
      </c>
      <c r="B3370" s="48" t="s">
        <v>20</v>
      </c>
      <c r="C3370" s="48" t="s">
        <v>74</v>
      </c>
      <c r="D3370" s="49" t="s">
        <v>75</v>
      </c>
      <c r="E3370" s="50">
        <v>0</v>
      </c>
      <c r="F3370" s="48" t="s">
        <v>76</v>
      </c>
      <c r="G3370" s="48" t="s">
        <v>284</v>
      </c>
      <c r="H3370" s="48" t="s">
        <v>384</v>
      </c>
      <c r="I3370" s="48" t="s">
        <v>302</v>
      </c>
      <c r="J3370" s="51"/>
      <c r="K3370" s="51"/>
      <c r="L3370" s="48" t="s">
        <v>80</v>
      </c>
      <c r="M3370" s="48" t="s">
        <v>81</v>
      </c>
      <c r="N3370" s="48" t="s">
        <v>249</v>
      </c>
      <c r="O3370" s="48" t="s">
        <v>250</v>
      </c>
      <c r="P3370" s="48" t="s">
        <v>285</v>
      </c>
      <c r="Q3370" s="48" t="s">
        <v>286</v>
      </c>
      <c r="R3370" s="48" t="s">
        <v>287</v>
      </c>
      <c r="S3370" s="48" t="s">
        <v>288</v>
      </c>
      <c r="T3370" s="48" t="s">
        <v>289</v>
      </c>
      <c r="U3370" s="48" t="s">
        <v>290</v>
      </c>
      <c r="V3370" s="52"/>
    </row>
    <row r="3371" spans="1:22" ht="15" thickBot="1">
      <c r="A3371" s="48" t="s">
        <v>4196</v>
      </c>
      <c r="B3371" s="48" t="s">
        <v>20</v>
      </c>
      <c r="C3371" s="48" t="s">
        <v>74</v>
      </c>
      <c r="D3371" s="49" t="s">
        <v>75</v>
      </c>
      <c r="E3371" s="50">
        <v>0</v>
      </c>
      <c r="F3371" s="48" t="s">
        <v>76</v>
      </c>
      <c r="G3371" s="48" t="s">
        <v>284</v>
      </c>
      <c r="H3371" s="48" t="s">
        <v>125</v>
      </c>
      <c r="I3371" s="48" t="s">
        <v>130</v>
      </c>
      <c r="J3371" s="51"/>
      <c r="K3371" s="51"/>
      <c r="L3371" s="48" t="s">
        <v>80</v>
      </c>
      <c r="M3371" s="48" t="s">
        <v>81</v>
      </c>
      <c r="N3371" s="48" t="s">
        <v>249</v>
      </c>
      <c r="O3371" s="48" t="s">
        <v>250</v>
      </c>
      <c r="P3371" s="48" t="s">
        <v>285</v>
      </c>
      <c r="Q3371" s="48" t="s">
        <v>286</v>
      </c>
      <c r="R3371" s="48" t="s">
        <v>287</v>
      </c>
      <c r="S3371" s="48" t="s">
        <v>288</v>
      </c>
      <c r="T3371" s="48" t="s">
        <v>289</v>
      </c>
      <c r="U3371" s="48" t="s">
        <v>290</v>
      </c>
      <c r="V3371" s="52"/>
    </row>
    <row r="3372" spans="1:22" ht="15" thickBot="1">
      <c r="A3372" s="48" t="s">
        <v>4197</v>
      </c>
      <c r="B3372" s="48" t="s">
        <v>20</v>
      </c>
      <c r="C3372" s="48" t="s">
        <v>74</v>
      </c>
      <c r="D3372" s="49" t="s">
        <v>75</v>
      </c>
      <c r="E3372" s="50">
        <v>0</v>
      </c>
      <c r="F3372" s="48" t="s">
        <v>76</v>
      </c>
      <c r="G3372" s="48" t="s">
        <v>284</v>
      </c>
      <c r="H3372" s="48" t="s">
        <v>125</v>
      </c>
      <c r="I3372" s="48" t="s">
        <v>130</v>
      </c>
      <c r="J3372" s="51"/>
      <c r="K3372" s="51"/>
      <c r="L3372" s="48" t="s">
        <v>80</v>
      </c>
      <c r="M3372" s="48" t="s">
        <v>81</v>
      </c>
      <c r="N3372" s="48" t="s">
        <v>249</v>
      </c>
      <c r="O3372" s="48" t="s">
        <v>250</v>
      </c>
      <c r="P3372" s="48" t="s">
        <v>285</v>
      </c>
      <c r="Q3372" s="48" t="s">
        <v>286</v>
      </c>
      <c r="R3372" s="48" t="s">
        <v>287</v>
      </c>
      <c r="S3372" s="48" t="s">
        <v>288</v>
      </c>
      <c r="T3372" s="48" t="s">
        <v>289</v>
      </c>
      <c r="U3372" s="48" t="s">
        <v>290</v>
      </c>
      <c r="V3372" s="52"/>
    </row>
    <row r="3373" spans="1:22" ht="15" thickBot="1">
      <c r="A3373" s="48" t="s">
        <v>4198</v>
      </c>
      <c r="B3373" s="48" t="s">
        <v>20</v>
      </c>
      <c r="C3373" s="48" t="s">
        <v>74</v>
      </c>
      <c r="D3373" s="49" t="s">
        <v>75</v>
      </c>
      <c r="E3373" s="50">
        <v>0</v>
      </c>
      <c r="F3373" s="48" t="s">
        <v>76</v>
      </c>
      <c r="G3373" s="48" t="s">
        <v>284</v>
      </c>
      <c r="H3373" s="48" t="s">
        <v>125</v>
      </c>
      <c r="I3373" s="48" t="s">
        <v>130</v>
      </c>
      <c r="J3373" s="51"/>
      <c r="K3373" s="51"/>
      <c r="L3373" s="48" t="s">
        <v>80</v>
      </c>
      <c r="M3373" s="48" t="s">
        <v>81</v>
      </c>
      <c r="N3373" s="48" t="s">
        <v>249</v>
      </c>
      <c r="O3373" s="48" t="s">
        <v>250</v>
      </c>
      <c r="P3373" s="48" t="s">
        <v>285</v>
      </c>
      <c r="Q3373" s="48" t="s">
        <v>286</v>
      </c>
      <c r="R3373" s="48" t="s">
        <v>287</v>
      </c>
      <c r="S3373" s="48" t="s">
        <v>288</v>
      </c>
      <c r="T3373" s="48" t="s">
        <v>289</v>
      </c>
      <c r="U3373" s="48" t="s">
        <v>290</v>
      </c>
      <c r="V3373" s="52"/>
    </row>
    <row r="3374" spans="1:22" ht="15" thickBot="1">
      <c r="A3374" s="48" t="s">
        <v>4199</v>
      </c>
      <c r="B3374" s="48" t="s">
        <v>20</v>
      </c>
      <c r="C3374" s="48" t="s">
        <v>74</v>
      </c>
      <c r="D3374" s="49" t="s">
        <v>75</v>
      </c>
      <c r="E3374" s="50">
        <v>0</v>
      </c>
      <c r="F3374" s="48" t="s">
        <v>76</v>
      </c>
      <c r="G3374" s="48" t="s">
        <v>284</v>
      </c>
      <c r="H3374" s="48" t="s">
        <v>125</v>
      </c>
      <c r="I3374" s="48" t="s">
        <v>130</v>
      </c>
      <c r="J3374" s="51"/>
      <c r="K3374" s="51"/>
      <c r="L3374" s="48" t="s">
        <v>80</v>
      </c>
      <c r="M3374" s="48" t="s">
        <v>81</v>
      </c>
      <c r="N3374" s="48" t="s">
        <v>249</v>
      </c>
      <c r="O3374" s="48" t="s">
        <v>250</v>
      </c>
      <c r="P3374" s="48" t="s">
        <v>285</v>
      </c>
      <c r="Q3374" s="48" t="s">
        <v>286</v>
      </c>
      <c r="R3374" s="48" t="s">
        <v>287</v>
      </c>
      <c r="S3374" s="48" t="s">
        <v>288</v>
      </c>
      <c r="T3374" s="48" t="s">
        <v>289</v>
      </c>
      <c r="U3374" s="48" t="s">
        <v>290</v>
      </c>
      <c r="V3374" s="52"/>
    </row>
    <row r="3375" spans="1:22" ht="15" thickBot="1">
      <c r="A3375" s="48" t="s">
        <v>4200</v>
      </c>
      <c r="B3375" s="48" t="s">
        <v>20</v>
      </c>
      <c r="C3375" s="48" t="s">
        <v>74</v>
      </c>
      <c r="D3375" s="49" t="s">
        <v>75</v>
      </c>
      <c r="E3375" s="50">
        <v>0</v>
      </c>
      <c r="F3375" s="48" t="s">
        <v>76</v>
      </c>
      <c r="G3375" s="48" t="s">
        <v>284</v>
      </c>
      <c r="H3375" s="48" t="s">
        <v>125</v>
      </c>
      <c r="I3375" s="48" t="s">
        <v>130</v>
      </c>
      <c r="J3375" s="51"/>
      <c r="K3375" s="51"/>
      <c r="L3375" s="48" t="s">
        <v>80</v>
      </c>
      <c r="M3375" s="48" t="s">
        <v>81</v>
      </c>
      <c r="N3375" s="48" t="s">
        <v>249</v>
      </c>
      <c r="O3375" s="48" t="s">
        <v>250</v>
      </c>
      <c r="P3375" s="48" t="s">
        <v>285</v>
      </c>
      <c r="Q3375" s="48" t="s">
        <v>286</v>
      </c>
      <c r="R3375" s="48" t="s">
        <v>287</v>
      </c>
      <c r="S3375" s="48" t="s">
        <v>288</v>
      </c>
      <c r="T3375" s="48" t="s">
        <v>289</v>
      </c>
      <c r="U3375" s="48" t="s">
        <v>290</v>
      </c>
      <c r="V3375" s="52"/>
    </row>
    <row r="3376" spans="1:22" ht="15" thickBot="1">
      <c r="A3376" s="48" t="s">
        <v>4201</v>
      </c>
      <c r="B3376" s="48" t="s">
        <v>20</v>
      </c>
      <c r="C3376" s="48" t="s">
        <v>74</v>
      </c>
      <c r="D3376" s="49" t="s">
        <v>75</v>
      </c>
      <c r="E3376" s="50">
        <v>0</v>
      </c>
      <c r="F3376" s="48" t="s">
        <v>76</v>
      </c>
      <c r="G3376" s="48" t="s">
        <v>284</v>
      </c>
      <c r="H3376" s="48" t="s">
        <v>125</v>
      </c>
      <c r="I3376" s="48" t="s">
        <v>130</v>
      </c>
      <c r="J3376" s="51"/>
      <c r="K3376" s="51"/>
      <c r="L3376" s="48" t="s">
        <v>80</v>
      </c>
      <c r="M3376" s="48" t="s">
        <v>81</v>
      </c>
      <c r="N3376" s="48" t="s">
        <v>249</v>
      </c>
      <c r="O3376" s="48" t="s">
        <v>250</v>
      </c>
      <c r="P3376" s="48" t="s">
        <v>285</v>
      </c>
      <c r="Q3376" s="48" t="s">
        <v>286</v>
      </c>
      <c r="R3376" s="48" t="s">
        <v>287</v>
      </c>
      <c r="S3376" s="48" t="s">
        <v>288</v>
      </c>
      <c r="T3376" s="48" t="s">
        <v>289</v>
      </c>
      <c r="U3376" s="48" t="s">
        <v>290</v>
      </c>
      <c r="V3376" s="52"/>
    </row>
    <row r="3377" spans="1:22" ht="15" thickBot="1">
      <c r="A3377" s="48" t="s">
        <v>4202</v>
      </c>
      <c r="B3377" s="48" t="s">
        <v>20</v>
      </c>
      <c r="C3377" s="48" t="s">
        <v>74</v>
      </c>
      <c r="D3377" s="49" t="s">
        <v>75</v>
      </c>
      <c r="E3377" s="50">
        <v>0</v>
      </c>
      <c r="F3377" s="48" t="s">
        <v>76</v>
      </c>
      <c r="G3377" s="48" t="s">
        <v>284</v>
      </c>
      <c r="H3377" s="48" t="s">
        <v>125</v>
      </c>
      <c r="I3377" s="48" t="s">
        <v>130</v>
      </c>
      <c r="J3377" s="51"/>
      <c r="K3377" s="51"/>
      <c r="L3377" s="48" t="s">
        <v>80</v>
      </c>
      <c r="M3377" s="48" t="s">
        <v>81</v>
      </c>
      <c r="N3377" s="48" t="s">
        <v>249</v>
      </c>
      <c r="O3377" s="48" t="s">
        <v>250</v>
      </c>
      <c r="P3377" s="48" t="s">
        <v>285</v>
      </c>
      <c r="Q3377" s="48" t="s">
        <v>286</v>
      </c>
      <c r="R3377" s="48" t="s">
        <v>287</v>
      </c>
      <c r="S3377" s="48" t="s">
        <v>288</v>
      </c>
      <c r="T3377" s="48" t="s">
        <v>289</v>
      </c>
      <c r="U3377" s="48" t="s">
        <v>290</v>
      </c>
      <c r="V3377" s="52"/>
    </row>
    <row r="3378" spans="1:22" ht="15" thickBot="1">
      <c r="A3378" s="48" t="s">
        <v>4203</v>
      </c>
      <c r="B3378" s="48" t="s">
        <v>20</v>
      </c>
      <c r="C3378" s="48" t="s">
        <v>74</v>
      </c>
      <c r="D3378" s="49" t="s">
        <v>75</v>
      </c>
      <c r="E3378" s="50">
        <v>0</v>
      </c>
      <c r="F3378" s="48" t="s">
        <v>76</v>
      </c>
      <c r="G3378" s="48" t="s">
        <v>284</v>
      </c>
      <c r="H3378" s="48" t="s">
        <v>301</v>
      </c>
      <c r="I3378" s="48" t="s">
        <v>302</v>
      </c>
      <c r="J3378" s="51"/>
      <c r="K3378" s="51"/>
      <c r="L3378" s="48" t="s">
        <v>80</v>
      </c>
      <c r="M3378" s="48" t="s">
        <v>81</v>
      </c>
      <c r="N3378" s="48" t="s">
        <v>249</v>
      </c>
      <c r="O3378" s="48" t="s">
        <v>250</v>
      </c>
      <c r="P3378" s="48" t="s">
        <v>285</v>
      </c>
      <c r="Q3378" s="48" t="s">
        <v>286</v>
      </c>
      <c r="R3378" s="48" t="s">
        <v>287</v>
      </c>
      <c r="S3378" s="48" t="s">
        <v>288</v>
      </c>
      <c r="T3378" s="48" t="s">
        <v>289</v>
      </c>
      <c r="U3378" s="48" t="s">
        <v>290</v>
      </c>
      <c r="V3378" s="52"/>
    </row>
    <row r="3379" spans="1:22" ht="15" thickBot="1">
      <c r="A3379" s="48" t="s">
        <v>4204</v>
      </c>
      <c r="B3379" s="48" t="s">
        <v>20</v>
      </c>
      <c r="C3379" s="48" t="s">
        <v>74</v>
      </c>
      <c r="D3379" s="49" t="s">
        <v>75</v>
      </c>
      <c r="E3379" s="50">
        <v>0</v>
      </c>
      <c r="F3379" s="48" t="s">
        <v>76</v>
      </c>
      <c r="G3379" s="48" t="s">
        <v>284</v>
      </c>
      <c r="H3379" s="48" t="s">
        <v>125</v>
      </c>
      <c r="I3379" s="48" t="s">
        <v>130</v>
      </c>
      <c r="J3379" s="51"/>
      <c r="K3379" s="51"/>
      <c r="L3379" s="48" t="s">
        <v>80</v>
      </c>
      <c r="M3379" s="48" t="s">
        <v>81</v>
      </c>
      <c r="N3379" s="48" t="s">
        <v>249</v>
      </c>
      <c r="O3379" s="48" t="s">
        <v>250</v>
      </c>
      <c r="P3379" s="48" t="s">
        <v>285</v>
      </c>
      <c r="Q3379" s="48" t="s">
        <v>286</v>
      </c>
      <c r="R3379" s="48" t="s">
        <v>287</v>
      </c>
      <c r="S3379" s="48" t="s">
        <v>288</v>
      </c>
      <c r="T3379" s="48" t="s">
        <v>289</v>
      </c>
      <c r="U3379" s="48" t="s">
        <v>290</v>
      </c>
      <c r="V3379" s="52"/>
    </row>
    <row r="3380" spans="1:22" ht="15" thickBot="1">
      <c r="A3380" s="48" t="s">
        <v>4205</v>
      </c>
      <c r="B3380" s="48" t="s">
        <v>20</v>
      </c>
      <c r="C3380" s="48" t="s">
        <v>74</v>
      </c>
      <c r="D3380" s="49" t="s">
        <v>75</v>
      </c>
      <c r="E3380" s="50">
        <v>0</v>
      </c>
      <c r="F3380" s="48" t="s">
        <v>76</v>
      </c>
      <c r="G3380" s="48" t="s">
        <v>284</v>
      </c>
      <c r="H3380" s="48" t="s">
        <v>125</v>
      </c>
      <c r="I3380" s="48" t="s">
        <v>130</v>
      </c>
      <c r="J3380" s="51"/>
      <c r="K3380" s="51"/>
      <c r="L3380" s="48" t="s">
        <v>80</v>
      </c>
      <c r="M3380" s="48" t="s">
        <v>81</v>
      </c>
      <c r="N3380" s="48" t="s">
        <v>249</v>
      </c>
      <c r="O3380" s="48" t="s">
        <v>250</v>
      </c>
      <c r="P3380" s="48" t="s">
        <v>285</v>
      </c>
      <c r="Q3380" s="48" t="s">
        <v>286</v>
      </c>
      <c r="R3380" s="48" t="s">
        <v>287</v>
      </c>
      <c r="S3380" s="48" t="s">
        <v>288</v>
      </c>
      <c r="T3380" s="48" t="s">
        <v>289</v>
      </c>
      <c r="U3380" s="48" t="s">
        <v>290</v>
      </c>
      <c r="V3380" s="52"/>
    </row>
    <row r="3381" spans="1:22" ht="15" thickBot="1">
      <c r="A3381" s="48" t="s">
        <v>4206</v>
      </c>
      <c r="B3381" s="48" t="s">
        <v>20</v>
      </c>
      <c r="C3381" s="48" t="s">
        <v>74</v>
      </c>
      <c r="D3381" s="49" t="s">
        <v>75</v>
      </c>
      <c r="E3381" s="50">
        <v>0</v>
      </c>
      <c r="F3381" s="48" t="s">
        <v>76</v>
      </c>
      <c r="G3381" s="48" t="s">
        <v>284</v>
      </c>
      <c r="H3381" s="48" t="s">
        <v>125</v>
      </c>
      <c r="I3381" s="48" t="s">
        <v>130</v>
      </c>
      <c r="J3381" s="51"/>
      <c r="K3381" s="51"/>
      <c r="L3381" s="48" t="s">
        <v>80</v>
      </c>
      <c r="M3381" s="48" t="s">
        <v>81</v>
      </c>
      <c r="N3381" s="48" t="s">
        <v>249</v>
      </c>
      <c r="O3381" s="48" t="s">
        <v>250</v>
      </c>
      <c r="P3381" s="48" t="s">
        <v>285</v>
      </c>
      <c r="Q3381" s="48" t="s">
        <v>286</v>
      </c>
      <c r="R3381" s="48" t="s">
        <v>287</v>
      </c>
      <c r="S3381" s="48" t="s">
        <v>288</v>
      </c>
      <c r="T3381" s="48" t="s">
        <v>289</v>
      </c>
      <c r="U3381" s="48" t="s">
        <v>290</v>
      </c>
      <c r="V3381" s="52"/>
    </row>
    <row r="3382" spans="1:22" ht="15" thickBot="1">
      <c r="A3382" s="48" t="s">
        <v>4207</v>
      </c>
      <c r="B3382" s="48" t="s">
        <v>20</v>
      </c>
      <c r="C3382" s="48" t="s">
        <v>74</v>
      </c>
      <c r="D3382" s="49" t="s">
        <v>75</v>
      </c>
      <c r="E3382" s="50">
        <v>0</v>
      </c>
      <c r="F3382" s="48" t="s">
        <v>76</v>
      </c>
      <c r="G3382" s="48" t="s">
        <v>284</v>
      </c>
      <c r="H3382" s="48" t="s">
        <v>125</v>
      </c>
      <c r="I3382" s="48" t="s">
        <v>130</v>
      </c>
      <c r="J3382" s="51"/>
      <c r="K3382" s="51"/>
      <c r="L3382" s="48" t="s">
        <v>80</v>
      </c>
      <c r="M3382" s="48" t="s">
        <v>81</v>
      </c>
      <c r="N3382" s="48" t="s">
        <v>249</v>
      </c>
      <c r="O3382" s="48" t="s">
        <v>250</v>
      </c>
      <c r="P3382" s="48" t="s">
        <v>285</v>
      </c>
      <c r="Q3382" s="48" t="s">
        <v>286</v>
      </c>
      <c r="R3382" s="48" t="s">
        <v>287</v>
      </c>
      <c r="S3382" s="48" t="s">
        <v>288</v>
      </c>
      <c r="T3382" s="48" t="s">
        <v>289</v>
      </c>
      <c r="U3382" s="48" t="s">
        <v>290</v>
      </c>
      <c r="V3382" s="52"/>
    </row>
    <row r="3383" spans="1:22" ht="15" thickBot="1">
      <c r="A3383" s="48" t="s">
        <v>4208</v>
      </c>
      <c r="B3383" s="48" t="s">
        <v>20</v>
      </c>
      <c r="C3383" s="48" t="s">
        <v>74</v>
      </c>
      <c r="D3383" s="49" t="s">
        <v>75</v>
      </c>
      <c r="E3383" s="50">
        <v>0</v>
      </c>
      <c r="F3383" s="48" t="s">
        <v>76</v>
      </c>
      <c r="G3383" s="48" t="s">
        <v>284</v>
      </c>
      <c r="H3383" s="48" t="s">
        <v>125</v>
      </c>
      <c r="I3383" s="48" t="s">
        <v>130</v>
      </c>
      <c r="J3383" s="51"/>
      <c r="K3383" s="51"/>
      <c r="L3383" s="48" t="s">
        <v>80</v>
      </c>
      <c r="M3383" s="48" t="s">
        <v>81</v>
      </c>
      <c r="N3383" s="48" t="s">
        <v>249</v>
      </c>
      <c r="O3383" s="48" t="s">
        <v>250</v>
      </c>
      <c r="P3383" s="48" t="s">
        <v>285</v>
      </c>
      <c r="Q3383" s="48" t="s">
        <v>286</v>
      </c>
      <c r="R3383" s="48" t="s">
        <v>287</v>
      </c>
      <c r="S3383" s="48" t="s">
        <v>288</v>
      </c>
      <c r="T3383" s="48" t="s">
        <v>289</v>
      </c>
      <c r="U3383" s="48" t="s">
        <v>290</v>
      </c>
      <c r="V3383" s="52"/>
    </row>
    <row r="3384" spans="1:22" ht="15" thickBot="1">
      <c r="A3384" s="48" t="s">
        <v>4209</v>
      </c>
      <c r="B3384" s="48" t="s">
        <v>20</v>
      </c>
      <c r="C3384" s="48" t="s">
        <v>74</v>
      </c>
      <c r="D3384" s="49" t="s">
        <v>75</v>
      </c>
      <c r="E3384" s="50">
        <v>0</v>
      </c>
      <c r="F3384" s="48" t="s">
        <v>76</v>
      </c>
      <c r="G3384" s="48" t="s">
        <v>284</v>
      </c>
      <c r="H3384" s="48" t="s">
        <v>125</v>
      </c>
      <c r="I3384" s="48" t="s">
        <v>130</v>
      </c>
      <c r="J3384" s="51"/>
      <c r="K3384" s="51"/>
      <c r="L3384" s="48" t="s">
        <v>80</v>
      </c>
      <c r="M3384" s="48" t="s">
        <v>81</v>
      </c>
      <c r="N3384" s="48" t="s">
        <v>249</v>
      </c>
      <c r="O3384" s="48" t="s">
        <v>250</v>
      </c>
      <c r="P3384" s="48" t="s">
        <v>285</v>
      </c>
      <c r="Q3384" s="48" t="s">
        <v>286</v>
      </c>
      <c r="R3384" s="48" t="s">
        <v>287</v>
      </c>
      <c r="S3384" s="48" t="s">
        <v>288</v>
      </c>
      <c r="T3384" s="48" t="s">
        <v>289</v>
      </c>
      <c r="U3384" s="48" t="s">
        <v>290</v>
      </c>
      <c r="V3384" s="52"/>
    </row>
    <row r="3385" spans="1:22" ht="15" thickBot="1">
      <c r="A3385" s="48" t="s">
        <v>4210</v>
      </c>
      <c r="B3385" s="48" t="s">
        <v>20</v>
      </c>
      <c r="C3385" s="48" t="s">
        <v>74</v>
      </c>
      <c r="D3385" s="49" t="s">
        <v>75</v>
      </c>
      <c r="E3385" s="50">
        <v>0</v>
      </c>
      <c r="F3385" s="48" t="s">
        <v>76</v>
      </c>
      <c r="G3385" s="48" t="s">
        <v>284</v>
      </c>
      <c r="H3385" s="48" t="s">
        <v>125</v>
      </c>
      <c r="I3385" s="48" t="s">
        <v>130</v>
      </c>
      <c r="J3385" s="51"/>
      <c r="K3385" s="51"/>
      <c r="L3385" s="48" t="s">
        <v>80</v>
      </c>
      <c r="M3385" s="48" t="s">
        <v>81</v>
      </c>
      <c r="N3385" s="48" t="s">
        <v>249</v>
      </c>
      <c r="O3385" s="48" t="s">
        <v>250</v>
      </c>
      <c r="P3385" s="48" t="s">
        <v>285</v>
      </c>
      <c r="Q3385" s="48" t="s">
        <v>286</v>
      </c>
      <c r="R3385" s="48" t="s">
        <v>287</v>
      </c>
      <c r="S3385" s="48" t="s">
        <v>288</v>
      </c>
      <c r="T3385" s="48" t="s">
        <v>289</v>
      </c>
      <c r="U3385" s="48" t="s">
        <v>290</v>
      </c>
      <c r="V3385" s="52"/>
    </row>
    <row r="3386" spans="1:22" ht="15" thickBot="1">
      <c r="A3386" s="48" t="s">
        <v>4211</v>
      </c>
      <c r="B3386" s="48" t="s">
        <v>20</v>
      </c>
      <c r="C3386" s="48" t="s">
        <v>74</v>
      </c>
      <c r="D3386" s="49" t="s">
        <v>75</v>
      </c>
      <c r="E3386" s="50">
        <v>0</v>
      </c>
      <c r="F3386" s="48" t="s">
        <v>76</v>
      </c>
      <c r="G3386" s="48" t="s">
        <v>284</v>
      </c>
      <c r="H3386" s="48" t="s">
        <v>125</v>
      </c>
      <c r="I3386" s="48" t="s">
        <v>130</v>
      </c>
      <c r="J3386" s="51"/>
      <c r="K3386" s="51"/>
      <c r="L3386" s="48" t="s">
        <v>80</v>
      </c>
      <c r="M3386" s="48" t="s">
        <v>81</v>
      </c>
      <c r="N3386" s="48" t="s">
        <v>249</v>
      </c>
      <c r="O3386" s="48" t="s">
        <v>250</v>
      </c>
      <c r="P3386" s="48" t="s">
        <v>285</v>
      </c>
      <c r="Q3386" s="48" t="s">
        <v>286</v>
      </c>
      <c r="R3386" s="48" t="s">
        <v>287</v>
      </c>
      <c r="S3386" s="48" t="s">
        <v>288</v>
      </c>
      <c r="T3386" s="48" t="s">
        <v>289</v>
      </c>
      <c r="U3386" s="48" t="s">
        <v>290</v>
      </c>
      <c r="V3386" s="52"/>
    </row>
    <row r="3387" spans="1:22" ht="15" thickBot="1">
      <c r="A3387" s="48" t="s">
        <v>4212</v>
      </c>
      <c r="B3387" s="48" t="s">
        <v>20</v>
      </c>
      <c r="C3387" s="48" t="s">
        <v>74</v>
      </c>
      <c r="D3387" s="49" t="s">
        <v>75</v>
      </c>
      <c r="E3387" s="50">
        <v>0</v>
      </c>
      <c r="F3387" s="48" t="s">
        <v>76</v>
      </c>
      <c r="G3387" s="48" t="s">
        <v>284</v>
      </c>
      <c r="H3387" s="48" t="s">
        <v>125</v>
      </c>
      <c r="I3387" s="48" t="s">
        <v>130</v>
      </c>
      <c r="J3387" s="51"/>
      <c r="K3387" s="51"/>
      <c r="L3387" s="48" t="s">
        <v>80</v>
      </c>
      <c r="M3387" s="48" t="s">
        <v>81</v>
      </c>
      <c r="N3387" s="48" t="s">
        <v>249</v>
      </c>
      <c r="O3387" s="48" t="s">
        <v>250</v>
      </c>
      <c r="P3387" s="48" t="s">
        <v>285</v>
      </c>
      <c r="Q3387" s="48" t="s">
        <v>286</v>
      </c>
      <c r="R3387" s="48" t="s">
        <v>287</v>
      </c>
      <c r="S3387" s="48" t="s">
        <v>288</v>
      </c>
      <c r="T3387" s="48" t="s">
        <v>289</v>
      </c>
      <c r="U3387" s="48" t="s">
        <v>290</v>
      </c>
      <c r="V3387" s="52"/>
    </row>
    <row r="3388" spans="1:22" ht="15" thickBot="1">
      <c r="A3388" s="48" t="s">
        <v>4213</v>
      </c>
      <c r="B3388" s="48" t="s">
        <v>20</v>
      </c>
      <c r="C3388" s="48" t="s">
        <v>74</v>
      </c>
      <c r="D3388" s="49" t="s">
        <v>75</v>
      </c>
      <c r="E3388" s="50">
        <v>0</v>
      </c>
      <c r="F3388" s="48" t="s">
        <v>76</v>
      </c>
      <c r="G3388" s="48" t="s">
        <v>284</v>
      </c>
      <c r="H3388" s="48" t="s">
        <v>125</v>
      </c>
      <c r="I3388" s="48" t="s">
        <v>130</v>
      </c>
      <c r="J3388" s="51"/>
      <c r="K3388" s="51"/>
      <c r="L3388" s="48" t="s">
        <v>80</v>
      </c>
      <c r="M3388" s="48" t="s">
        <v>81</v>
      </c>
      <c r="N3388" s="48" t="s">
        <v>249</v>
      </c>
      <c r="O3388" s="48" t="s">
        <v>250</v>
      </c>
      <c r="P3388" s="48" t="s">
        <v>285</v>
      </c>
      <c r="Q3388" s="48" t="s">
        <v>286</v>
      </c>
      <c r="R3388" s="48" t="s">
        <v>287</v>
      </c>
      <c r="S3388" s="48" t="s">
        <v>288</v>
      </c>
      <c r="T3388" s="48" t="s">
        <v>289</v>
      </c>
      <c r="U3388" s="48" t="s">
        <v>290</v>
      </c>
      <c r="V3388" s="52"/>
    </row>
    <row r="3389" spans="1:22" ht="15" thickBot="1">
      <c r="A3389" s="48" t="s">
        <v>4214</v>
      </c>
      <c r="B3389" s="48" t="s">
        <v>20</v>
      </c>
      <c r="C3389" s="48" t="s">
        <v>74</v>
      </c>
      <c r="D3389" s="49" t="s">
        <v>75</v>
      </c>
      <c r="E3389" s="50">
        <v>0</v>
      </c>
      <c r="F3389" s="48" t="s">
        <v>76</v>
      </c>
      <c r="G3389" s="48" t="s">
        <v>284</v>
      </c>
      <c r="H3389" s="48" t="s">
        <v>125</v>
      </c>
      <c r="I3389" s="48" t="s">
        <v>130</v>
      </c>
      <c r="J3389" s="51"/>
      <c r="K3389" s="51"/>
      <c r="L3389" s="48" t="s">
        <v>80</v>
      </c>
      <c r="M3389" s="48" t="s">
        <v>81</v>
      </c>
      <c r="N3389" s="48" t="s">
        <v>249</v>
      </c>
      <c r="O3389" s="48" t="s">
        <v>250</v>
      </c>
      <c r="P3389" s="48" t="s">
        <v>285</v>
      </c>
      <c r="Q3389" s="48" t="s">
        <v>286</v>
      </c>
      <c r="R3389" s="48" t="s">
        <v>287</v>
      </c>
      <c r="S3389" s="48" t="s">
        <v>288</v>
      </c>
      <c r="T3389" s="48" t="s">
        <v>289</v>
      </c>
      <c r="U3389" s="48" t="s">
        <v>290</v>
      </c>
      <c r="V3389" s="52"/>
    </row>
    <row r="3390" spans="1:22" ht="15" thickBot="1">
      <c r="A3390" s="48" t="s">
        <v>4215</v>
      </c>
      <c r="B3390" s="48" t="s">
        <v>20</v>
      </c>
      <c r="C3390" s="48" t="s">
        <v>74</v>
      </c>
      <c r="D3390" s="49" t="s">
        <v>75</v>
      </c>
      <c r="E3390" s="50">
        <v>0</v>
      </c>
      <c r="F3390" s="48" t="s">
        <v>76</v>
      </c>
      <c r="G3390" s="48" t="s">
        <v>284</v>
      </c>
      <c r="H3390" s="48" t="s">
        <v>125</v>
      </c>
      <c r="I3390" s="48" t="s">
        <v>130</v>
      </c>
      <c r="J3390" s="51"/>
      <c r="K3390" s="51"/>
      <c r="L3390" s="48" t="s">
        <v>80</v>
      </c>
      <c r="M3390" s="48" t="s">
        <v>81</v>
      </c>
      <c r="N3390" s="48" t="s">
        <v>249</v>
      </c>
      <c r="O3390" s="48" t="s">
        <v>250</v>
      </c>
      <c r="P3390" s="48" t="s">
        <v>285</v>
      </c>
      <c r="Q3390" s="48" t="s">
        <v>286</v>
      </c>
      <c r="R3390" s="48" t="s">
        <v>287</v>
      </c>
      <c r="S3390" s="48" t="s">
        <v>288</v>
      </c>
      <c r="T3390" s="48" t="s">
        <v>289</v>
      </c>
      <c r="U3390" s="48" t="s">
        <v>290</v>
      </c>
      <c r="V3390" s="52"/>
    </row>
    <row r="3391" spans="1:22" ht="15" thickBot="1">
      <c r="A3391" s="48" t="s">
        <v>4216</v>
      </c>
      <c r="B3391" s="48" t="s">
        <v>20</v>
      </c>
      <c r="C3391" s="48" t="s">
        <v>74</v>
      </c>
      <c r="D3391" s="49" t="s">
        <v>75</v>
      </c>
      <c r="E3391" s="50">
        <v>0</v>
      </c>
      <c r="F3391" s="48" t="s">
        <v>76</v>
      </c>
      <c r="G3391" s="48" t="s">
        <v>284</v>
      </c>
      <c r="H3391" s="48" t="s">
        <v>125</v>
      </c>
      <c r="I3391" s="48" t="s">
        <v>130</v>
      </c>
      <c r="J3391" s="51"/>
      <c r="K3391" s="51"/>
      <c r="L3391" s="48" t="s">
        <v>80</v>
      </c>
      <c r="M3391" s="48" t="s">
        <v>81</v>
      </c>
      <c r="N3391" s="48" t="s">
        <v>249</v>
      </c>
      <c r="O3391" s="48" t="s">
        <v>250</v>
      </c>
      <c r="P3391" s="48" t="s">
        <v>285</v>
      </c>
      <c r="Q3391" s="48" t="s">
        <v>286</v>
      </c>
      <c r="R3391" s="48" t="s">
        <v>287</v>
      </c>
      <c r="S3391" s="48" t="s">
        <v>288</v>
      </c>
      <c r="T3391" s="48" t="s">
        <v>289</v>
      </c>
      <c r="U3391" s="48" t="s">
        <v>290</v>
      </c>
      <c r="V3391" s="52"/>
    </row>
    <row r="3392" spans="1:22" ht="15" thickBot="1">
      <c r="A3392" s="48" t="s">
        <v>4217</v>
      </c>
      <c r="B3392" s="48" t="s">
        <v>20</v>
      </c>
      <c r="C3392" s="48" t="s">
        <v>74</v>
      </c>
      <c r="D3392" s="49" t="s">
        <v>75</v>
      </c>
      <c r="E3392" s="50">
        <v>0</v>
      </c>
      <c r="F3392" s="48" t="s">
        <v>76</v>
      </c>
      <c r="G3392" s="48" t="s">
        <v>284</v>
      </c>
      <c r="H3392" s="48" t="s">
        <v>125</v>
      </c>
      <c r="I3392" s="48" t="s">
        <v>130</v>
      </c>
      <c r="J3392" s="51"/>
      <c r="K3392" s="51"/>
      <c r="L3392" s="48" t="s">
        <v>80</v>
      </c>
      <c r="M3392" s="48" t="s">
        <v>81</v>
      </c>
      <c r="N3392" s="48" t="s">
        <v>249</v>
      </c>
      <c r="O3392" s="48" t="s">
        <v>250</v>
      </c>
      <c r="P3392" s="48" t="s">
        <v>285</v>
      </c>
      <c r="Q3392" s="48" t="s">
        <v>286</v>
      </c>
      <c r="R3392" s="48" t="s">
        <v>287</v>
      </c>
      <c r="S3392" s="48" t="s">
        <v>288</v>
      </c>
      <c r="T3392" s="48" t="s">
        <v>289</v>
      </c>
      <c r="U3392" s="48" t="s">
        <v>290</v>
      </c>
      <c r="V3392" s="52"/>
    </row>
    <row r="3393" spans="1:22" ht="15" thickBot="1">
      <c r="A3393" s="48" t="s">
        <v>4218</v>
      </c>
      <c r="B3393" s="48" t="s">
        <v>20</v>
      </c>
      <c r="C3393" s="48" t="s">
        <v>74</v>
      </c>
      <c r="D3393" s="49" t="s">
        <v>75</v>
      </c>
      <c r="E3393" s="50">
        <v>0</v>
      </c>
      <c r="F3393" s="48" t="s">
        <v>76</v>
      </c>
      <c r="G3393" s="48" t="s">
        <v>284</v>
      </c>
      <c r="H3393" s="48" t="s">
        <v>125</v>
      </c>
      <c r="I3393" s="48" t="s">
        <v>130</v>
      </c>
      <c r="J3393" s="51"/>
      <c r="K3393" s="51"/>
      <c r="L3393" s="48" t="s">
        <v>80</v>
      </c>
      <c r="M3393" s="48" t="s">
        <v>81</v>
      </c>
      <c r="N3393" s="48" t="s">
        <v>249</v>
      </c>
      <c r="O3393" s="48" t="s">
        <v>250</v>
      </c>
      <c r="P3393" s="48" t="s">
        <v>285</v>
      </c>
      <c r="Q3393" s="48" t="s">
        <v>286</v>
      </c>
      <c r="R3393" s="48" t="s">
        <v>287</v>
      </c>
      <c r="S3393" s="48" t="s">
        <v>288</v>
      </c>
      <c r="T3393" s="48" t="s">
        <v>289</v>
      </c>
      <c r="U3393" s="48" t="s">
        <v>290</v>
      </c>
      <c r="V3393" s="52"/>
    </row>
    <row r="3394" spans="1:22" ht="15" thickBot="1">
      <c r="A3394" s="48" t="s">
        <v>4219</v>
      </c>
      <c r="B3394" s="48" t="s">
        <v>20</v>
      </c>
      <c r="C3394" s="48" t="s">
        <v>74</v>
      </c>
      <c r="D3394" s="49" t="s">
        <v>75</v>
      </c>
      <c r="E3394" s="50">
        <v>0</v>
      </c>
      <c r="F3394" s="48" t="s">
        <v>76</v>
      </c>
      <c r="G3394" s="48" t="s">
        <v>284</v>
      </c>
      <c r="H3394" s="48" t="s">
        <v>125</v>
      </c>
      <c r="I3394" s="48" t="s">
        <v>130</v>
      </c>
      <c r="J3394" s="51"/>
      <c r="K3394" s="51"/>
      <c r="L3394" s="48" t="s">
        <v>80</v>
      </c>
      <c r="M3394" s="48" t="s">
        <v>81</v>
      </c>
      <c r="N3394" s="48" t="s">
        <v>249</v>
      </c>
      <c r="O3394" s="48" t="s">
        <v>250</v>
      </c>
      <c r="P3394" s="48" t="s">
        <v>285</v>
      </c>
      <c r="Q3394" s="48" t="s">
        <v>286</v>
      </c>
      <c r="R3394" s="48" t="s">
        <v>287</v>
      </c>
      <c r="S3394" s="48" t="s">
        <v>288</v>
      </c>
      <c r="T3394" s="48" t="s">
        <v>289</v>
      </c>
      <c r="U3394" s="48" t="s">
        <v>290</v>
      </c>
      <c r="V3394" s="52"/>
    </row>
    <row r="3395" spans="1:22" ht="15" thickBot="1">
      <c r="A3395" s="48" t="s">
        <v>4220</v>
      </c>
      <c r="B3395" s="48" t="s">
        <v>20</v>
      </c>
      <c r="C3395" s="48" t="s">
        <v>74</v>
      </c>
      <c r="D3395" s="49" t="s">
        <v>75</v>
      </c>
      <c r="E3395" s="50">
        <v>0</v>
      </c>
      <c r="F3395" s="48" t="s">
        <v>76</v>
      </c>
      <c r="G3395" s="48" t="s">
        <v>284</v>
      </c>
      <c r="H3395" s="48" t="s">
        <v>125</v>
      </c>
      <c r="I3395" s="48" t="s">
        <v>130</v>
      </c>
      <c r="J3395" s="51"/>
      <c r="K3395" s="51"/>
      <c r="L3395" s="48" t="s">
        <v>80</v>
      </c>
      <c r="M3395" s="48" t="s">
        <v>81</v>
      </c>
      <c r="N3395" s="48" t="s">
        <v>249</v>
      </c>
      <c r="O3395" s="48" t="s">
        <v>250</v>
      </c>
      <c r="P3395" s="48" t="s">
        <v>285</v>
      </c>
      <c r="Q3395" s="48" t="s">
        <v>286</v>
      </c>
      <c r="R3395" s="48" t="s">
        <v>287</v>
      </c>
      <c r="S3395" s="48" t="s">
        <v>288</v>
      </c>
      <c r="T3395" s="48" t="s">
        <v>289</v>
      </c>
      <c r="U3395" s="48" t="s">
        <v>290</v>
      </c>
      <c r="V3395" s="52"/>
    </row>
    <row r="3396" spans="1:22" ht="15" thickBot="1">
      <c r="A3396" s="48" t="s">
        <v>4221</v>
      </c>
      <c r="B3396" s="48" t="s">
        <v>20</v>
      </c>
      <c r="C3396" s="48" t="s">
        <v>74</v>
      </c>
      <c r="D3396" s="49" t="s">
        <v>75</v>
      </c>
      <c r="E3396" s="50">
        <v>0</v>
      </c>
      <c r="F3396" s="48" t="s">
        <v>76</v>
      </c>
      <c r="G3396" s="48" t="s">
        <v>284</v>
      </c>
      <c r="H3396" s="48" t="s">
        <v>125</v>
      </c>
      <c r="I3396" s="48" t="s">
        <v>130</v>
      </c>
      <c r="J3396" s="51"/>
      <c r="K3396" s="51"/>
      <c r="L3396" s="48" t="s">
        <v>80</v>
      </c>
      <c r="M3396" s="48" t="s">
        <v>81</v>
      </c>
      <c r="N3396" s="48" t="s">
        <v>249</v>
      </c>
      <c r="O3396" s="48" t="s">
        <v>250</v>
      </c>
      <c r="P3396" s="48" t="s">
        <v>285</v>
      </c>
      <c r="Q3396" s="48" t="s">
        <v>286</v>
      </c>
      <c r="R3396" s="48" t="s">
        <v>287</v>
      </c>
      <c r="S3396" s="48" t="s">
        <v>288</v>
      </c>
      <c r="T3396" s="48" t="s">
        <v>289</v>
      </c>
      <c r="U3396" s="48" t="s">
        <v>290</v>
      </c>
      <c r="V3396" s="52"/>
    </row>
    <row r="3397" spans="1:22" ht="15" thickBot="1">
      <c r="A3397" s="48" t="s">
        <v>4222</v>
      </c>
      <c r="B3397" s="48" t="s">
        <v>20</v>
      </c>
      <c r="C3397" s="48" t="s">
        <v>74</v>
      </c>
      <c r="D3397" s="49" t="s">
        <v>75</v>
      </c>
      <c r="E3397" s="50">
        <v>0</v>
      </c>
      <c r="F3397" s="48" t="s">
        <v>76</v>
      </c>
      <c r="G3397" s="48" t="s">
        <v>284</v>
      </c>
      <c r="H3397" s="48" t="s">
        <v>125</v>
      </c>
      <c r="I3397" s="48" t="s">
        <v>130</v>
      </c>
      <c r="J3397" s="51"/>
      <c r="K3397" s="51"/>
      <c r="L3397" s="48" t="s">
        <v>80</v>
      </c>
      <c r="M3397" s="48" t="s">
        <v>81</v>
      </c>
      <c r="N3397" s="48" t="s">
        <v>249</v>
      </c>
      <c r="O3397" s="48" t="s">
        <v>250</v>
      </c>
      <c r="P3397" s="48" t="s">
        <v>285</v>
      </c>
      <c r="Q3397" s="48" t="s">
        <v>286</v>
      </c>
      <c r="R3397" s="48" t="s">
        <v>287</v>
      </c>
      <c r="S3397" s="48" t="s">
        <v>288</v>
      </c>
      <c r="T3397" s="48" t="s">
        <v>289</v>
      </c>
      <c r="U3397" s="48" t="s">
        <v>290</v>
      </c>
      <c r="V3397" s="52"/>
    </row>
    <row r="3398" spans="1:22" ht="15" thickBot="1">
      <c r="A3398" s="48" t="s">
        <v>4223</v>
      </c>
      <c r="B3398" s="48" t="s">
        <v>20</v>
      </c>
      <c r="C3398" s="48" t="s">
        <v>74</v>
      </c>
      <c r="D3398" s="49" t="s">
        <v>75</v>
      </c>
      <c r="E3398" s="50">
        <v>0</v>
      </c>
      <c r="F3398" s="48" t="s">
        <v>76</v>
      </c>
      <c r="G3398" s="48" t="s">
        <v>284</v>
      </c>
      <c r="H3398" s="48" t="s">
        <v>125</v>
      </c>
      <c r="I3398" s="48" t="s">
        <v>130</v>
      </c>
      <c r="J3398" s="51"/>
      <c r="K3398" s="51"/>
      <c r="L3398" s="48" t="s">
        <v>80</v>
      </c>
      <c r="M3398" s="48" t="s">
        <v>81</v>
      </c>
      <c r="N3398" s="48" t="s">
        <v>249</v>
      </c>
      <c r="O3398" s="48" t="s">
        <v>250</v>
      </c>
      <c r="P3398" s="48" t="s">
        <v>285</v>
      </c>
      <c r="Q3398" s="48" t="s">
        <v>286</v>
      </c>
      <c r="R3398" s="48" t="s">
        <v>287</v>
      </c>
      <c r="S3398" s="48" t="s">
        <v>288</v>
      </c>
      <c r="T3398" s="48" t="s">
        <v>289</v>
      </c>
      <c r="U3398" s="48" t="s">
        <v>290</v>
      </c>
      <c r="V3398" s="52"/>
    </row>
    <row r="3399" spans="1:22" ht="15" thickBot="1">
      <c r="A3399" s="48" t="s">
        <v>4224</v>
      </c>
      <c r="B3399" s="48" t="s">
        <v>20</v>
      </c>
      <c r="C3399" s="48" t="s">
        <v>74</v>
      </c>
      <c r="D3399" s="49" t="s">
        <v>75</v>
      </c>
      <c r="E3399" s="50">
        <v>0</v>
      </c>
      <c r="F3399" s="48" t="s">
        <v>76</v>
      </c>
      <c r="G3399" s="48" t="s">
        <v>284</v>
      </c>
      <c r="H3399" s="48" t="s">
        <v>125</v>
      </c>
      <c r="I3399" s="48" t="s">
        <v>130</v>
      </c>
      <c r="J3399" s="51"/>
      <c r="K3399" s="51"/>
      <c r="L3399" s="48" t="s">
        <v>80</v>
      </c>
      <c r="M3399" s="48" t="s">
        <v>81</v>
      </c>
      <c r="N3399" s="48" t="s">
        <v>249</v>
      </c>
      <c r="O3399" s="48" t="s">
        <v>250</v>
      </c>
      <c r="P3399" s="48" t="s">
        <v>285</v>
      </c>
      <c r="Q3399" s="48" t="s">
        <v>286</v>
      </c>
      <c r="R3399" s="48" t="s">
        <v>287</v>
      </c>
      <c r="S3399" s="48" t="s">
        <v>288</v>
      </c>
      <c r="T3399" s="48" t="s">
        <v>289</v>
      </c>
      <c r="U3399" s="48" t="s">
        <v>290</v>
      </c>
      <c r="V3399" s="52"/>
    </row>
    <row r="3400" spans="1:22" ht="15" thickBot="1">
      <c r="A3400" s="48" t="s">
        <v>4225</v>
      </c>
      <c r="B3400" s="48" t="s">
        <v>20</v>
      </c>
      <c r="C3400" s="48" t="s">
        <v>74</v>
      </c>
      <c r="D3400" s="49" t="s">
        <v>75</v>
      </c>
      <c r="E3400" s="50">
        <v>0</v>
      </c>
      <c r="F3400" s="48" t="s">
        <v>76</v>
      </c>
      <c r="G3400" s="48" t="s">
        <v>284</v>
      </c>
      <c r="H3400" s="48" t="s">
        <v>125</v>
      </c>
      <c r="I3400" s="48" t="s">
        <v>130</v>
      </c>
      <c r="J3400" s="51"/>
      <c r="K3400" s="51"/>
      <c r="L3400" s="48" t="s">
        <v>80</v>
      </c>
      <c r="M3400" s="48" t="s">
        <v>81</v>
      </c>
      <c r="N3400" s="48" t="s">
        <v>249</v>
      </c>
      <c r="O3400" s="48" t="s">
        <v>250</v>
      </c>
      <c r="P3400" s="48" t="s">
        <v>285</v>
      </c>
      <c r="Q3400" s="48" t="s">
        <v>286</v>
      </c>
      <c r="R3400" s="48" t="s">
        <v>287</v>
      </c>
      <c r="S3400" s="48" t="s">
        <v>288</v>
      </c>
      <c r="T3400" s="48" t="s">
        <v>289</v>
      </c>
      <c r="U3400" s="48" t="s">
        <v>290</v>
      </c>
      <c r="V3400" s="52"/>
    </row>
    <row r="3401" spans="1:22" ht="15" thickBot="1">
      <c r="A3401" s="48" t="s">
        <v>4226</v>
      </c>
      <c r="B3401" s="48" t="s">
        <v>20</v>
      </c>
      <c r="C3401" s="48" t="s">
        <v>74</v>
      </c>
      <c r="D3401" s="49" t="s">
        <v>75</v>
      </c>
      <c r="E3401" s="50">
        <v>0</v>
      </c>
      <c r="F3401" s="48" t="s">
        <v>76</v>
      </c>
      <c r="G3401" s="48" t="s">
        <v>284</v>
      </c>
      <c r="H3401" s="48" t="s">
        <v>150</v>
      </c>
      <c r="I3401" s="48" t="s">
        <v>302</v>
      </c>
      <c r="J3401" s="51"/>
      <c r="K3401" s="51"/>
      <c r="L3401" s="48" t="s">
        <v>80</v>
      </c>
      <c r="M3401" s="48" t="s">
        <v>81</v>
      </c>
      <c r="N3401" s="48" t="s">
        <v>249</v>
      </c>
      <c r="O3401" s="48" t="s">
        <v>250</v>
      </c>
      <c r="P3401" s="48" t="s">
        <v>285</v>
      </c>
      <c r="Q3401" s="48" t="s">
        <v>286</v>
      </c>
      <c r="R3401" s="48" t="s">
        <v>287</v>
      </c>
      <c r="S3401" s="48" t="s">
        <v>288</v>
      </c>
      <c r="T3401" s="48" t="s">
        <v>289</v>
      </c>
      <c r="U3401" s="48" t="s">
        <v>290</v>
      </c>
      <c r="V3401" s="52"/>
    </row>
    <row r="3402" spans="1:22" ht="15" thickBot="1">
      <c r="A3402" s="48" t="s">
        <v>4227</v>
      </c>
      <c r="B3402" s="48" t="s">
        <v>20</v>
      </c>
      <c r="C3402" s="48" t="s">
        <v>74</v>
      </c>
      <c r="D3402" s="49" t="s">
        <v>75</v>
      </c>
      <c r="E3402" s="50">
        <v>0</v>
      </c>
      <c r="F3402" s="48" t="s">
        <v>76</v>
      </c>
      <c r="G3402" s="48" t="s">
        <v>284</v>
      </c>
      <c r="H3402" s="48" t="s">
        <v>384</v>
      </c>
      <c r="I3402" s="48" t="s">
        <v>302</v>
      </c>
      <c r="J3402" s="51"/>
      <c r="K3402" s="51"/>
      <c r="L3402" s="48" t="s">
        <v>80</v>
      </c>
      <c r="M3402" s="48" t="s">
        <v>81</v>
      </c>
      <c r="N3402" s="48" t="s">
        <v>249</v>
      </c>
      <c r="O3402" s="48" t="s">
        <v>250</v>
      </c>
      <c r="P3402" s="48" t="s">
        <v>285</v>
      </c>
      <c r="Q3402" s="48" t="s">
        <v>286</v>
      </c>
      <c r="R3402" s="48" t="s">
        <v>287</v>
      </c>
      <c r="S3402" s="48" t="s">
        <v>288</v>
      </c>
      <c r="T3402" s="48" t="s">
        <v>289</v>
      </c>
      <c r="U3402" s="48" t="s">
        <v>290</v>
      </c>
      <c r="V3402" s="52"/>
    </row>
    <row r="3403" spans="1:22" ht="15" thickBot="1">
      <c r="A3403" s="48" t="s">
        <v>4228</v>
      </c>
      <c r="B3403" s="48" t="s">
        <v>20</v>
      </c>
      <c r="C3403" s="48" t="s">
        <v>74</v>
      </c>
      <c r="D3403" s="49" t="s">
        <v>75</v>
      </c>
      <c r="E3403" s="50">
        <v>0</v>
      </c>
      <c r="F3403" s="48" t="s">
        <v>76</v>
      </c>
      <c r="G3403" s="48" t="s">
        <v>284</v>
      </c>
      <c r="H3403" s="48" t="s">
        <v>150</v>
      </c>
      <c r="I3403" s="48" t="s">
        <v>302</v>
      </c>
      <c r="J3403" s="51"/>
      <c r="K3403" s="51"/>
      <c r="L3403" s="48" t="s">
        <v>80</v>
      </c>
      <c r="M3403" s="48" t="s">
        <v>81</v>
      </c>
      <c r="N3403" s="48" t="s">
        <v>249</v>
      </c>
      <c r="O3403" s="48" t="s">
        <v>250</v>
      </c>
      <c r="P3403" s="48" t="s">
        <v>285</v>
      </c>
      <c r="Q3403" s="48" t="s">
        <v>286</v>
      </c>
      <c r="R3403" s="48" t="s">
        <v>287</v>
      </c>
      <c r="S3403" s="48" t="s">
        <v>288</v>
      </c>
      <c r="T3403" s="48" t="s">
        <v>289</v>
      </c>
      <c r="U3403" s="48" t="s">
        <v>290</v>
      </c>
      <c r="V3403" s="52"/>
    </row>
    <row r="3404" spans="1:22" ht="15" thickBot="1">
      <c r="A3404" s="48" t="s">
        <v>4229</v>
      </c>
      <c r="B3404" s="48" t="s">
        <v>20</v>
      </c>
      <c r="C3404" s="48" t="s">
        <v>74</v>
      </c>
      <c r="D3404" s="49" t="s">
        <v>75</v>
      </c>
      <c r="E3404" s="50">
        <v>0</v>
      </c>
      <c r="F3404" s="48" t="s">
        <v>76</v>
      </c>
      <c r="G3404" s="48" t="s">
        <v>284</v>
      </c>
      <c r="H3404" s="48" t="s">
        <v>125</v>
      </c>
      <c r="I3404" s="48" t="s">
        <v>130</v>
      </c>
      <c r="J3404" s="51"/>
      <c r="K3404" s="51"/>
      <c r="L3404" s="48" t="s">
        <v>80</v>
      </c>
      <c r="M3404" s="48" t="s">
        <v>81</v>
      </c>
      <c r="N3404" s="48" t="s">
        <v>249</v>
      </c>
      <c r="O3404" s="48" t="s">
        <v>250</v>
      </c>
      <c r="P3404" s="48" t="s">
        <v>285</v>
      </c>
      <c r="Q3404" s="48" t="s">
        <v>286</v>
      </c>
      <c r="R3404" s="48" t="s">
        <v>287</v>
      </c>
      <c r="S3404" s="48" t="s">
        <v>288</v>
      </c>
      <c r="T3404" s="48" t="s">
        <v>289</v>
      </c>
      <c r="U3404" s="48" t="s">
        <v>290</v>
      </c>
      <c r="V3404" s="52"/>
    </row>
    <row r="3405" spans="1:22" ht="15" thickBot="1">
      <c r="A3405" s="48" t="s">
        <v>4230</v>
      </c>
      <c r="B3405" s="48" t="s">
        <v>20</v>
      </c>
      <c r="C3405" s="48" t="s">
        <v>74</v>
      </c>
      <c r="D3405" s="49" t="s">
        <v>75</v>
      </c>
      <c r="E3405" s="50">
        <v>0</v>
      </c>
      <c r="F3405" s="48" t="s">
        <v>76</v>
      </c>
      <c r="G3405" s="48" t="s">
        <v>284</v>
      </c>
      <c r="H3405" s="48" t="s">
        <v>125</v>
      </c>
      <c r="I3405" s="48" t="s">
        <v>130</v>
      </c>
      <c r="J3405" s="51"/>
      <c r="K3405" s="51"/>
      <c r="L3405" s="48" t="s">
        <v>80</v>
      </c>
      <c r="M3405" s="48" t="s">
        <v>81</v>
      </c>
      <c r="N3405" s="48" t="s">
        <v>249</v>
      </c>
      <c r="O3405" s="48" t="s">
        <v>250</v>
      </c>
      <c r="P3405" s="48" t="s">
        <v>285</v>
      </c>
      <c r="Q3405" s="48" t="s">
        <v>286</v>
      </c>
      <c r="R3405" s="48" t="s">
        <v>287</v>
      </c>
      <c r="S3405" s="48" t="s">
        <v>288</v>
      </c>
      <c r="T3405" s="48" t="s">
        <v>289</v>
      </c>
      <c r="U3405" s="48" t="s">
        <v>290</v>
      </c>
      <c r="V3405" s="52"/>
    </row>
    <row r="3406" spans="1:22" ht="15" thickBot="1">
      <c r="A3406" s="48" t="s">
        <v>4231</v>
      </c>
      <c r="B3406" s="48" t="s">
        <v>20</v>
      </c>
      <c r="C3406" s="48" t="s">
        <v>74</v>
      </c>
      <c r="D3406" s="49" t="s">
        <v>75</v>
      </c>
      <c r="E3406" s="50">
        <v>0</v>
      </c>
      <c r="F3406" s="48" t="s">
        <v>76</v>
      </c>
      <c r="G3406" s="48" t="s">
        <v>284</v>
      </c>
      <c r="H3406" s="48" t="s">
        <v>125</v>
      </c>
      <c r="I3406" s="48" t="s">
        <v>130</v>
      </c>
      <c r="J3406" s="51"/>
      <c r="K3406" s="51"/>
      <c r="L3406" s="48" t="s">
        <v>80</v>
      </c>
      <c r="M3406" s="48" t="s">
        <v>81</v>
      </c>
      <c r="N3406" s="48" t="s">
        <v>249</v>
      </c>
      <c r="O3406" s="48" t="s">
        <v>250</v>
      </c>
      <c r="P3406" s="48" t="s">
        <v>285</v>
      </c>
      <c r="Q3406" s="48" t="s">
        <v>286</v>
      </c>
      <c r="R3406" s="48" t="s">
        <v>287</v>
      </c>
      <c r="S3406" s="48" t="s">
        <v>288</v>
      </c>
      <c r="T3406" s="48" t="s">
        <v>289</v>
      </c>
      <c r="U3406" s="48" t="s">
        <v>290</v>
      </c>
      <c r="V3406" s="52"/>
    </row>
    <row r="3407" spans="1:22" ht="15" thickBot="1">
      <c r="A3407" s="48" t="s">
        <v>4232</v>
      </c>
      <c r="B3407" s="48" t="s">
        <v>20</v>
      </c>
      <c r="C3407" s="48" t="s">
        <v>74</v>
      </c>
      <c r="D3407" s="49" t="s">
        <v>75</v>
      </c>
      <c r="E3407" s="50">
        <v>0</v>
      </c>
      <c r="F3407" s="48" t="s">
        <v>76</v>
      </c>
      <c r="G3407" s="48" t="s">
        <v>284</v>
      </c>
      <c r="H3407" s="48" t="s">
        <v>125</v>
      </c>
      <c r="I3407" s="48" t="s">
        <v>130</v>
      </c>
      <c r="J3407" s="51"/>
      <c r="K3407" s="51"/>
      <c r="L3407" s="48" t="s">
        <v>80</v>
      </c>
      <c r="M3407" s="48" t="s">
        <v>81</v>
      </c>
      <c r="N3407" s="48" t="s">
        <v>249</v>
      </c>
      <c r="O3407" s="48" t="s">
        <v>250</v>
      </c>
      <c r="P3407" s="48" t="s">
        <v>285</v>
      </c>
      <c r="Q3407" s="48" t="s">
        <v>286</v>
      </c>
      <c r="R3407" s="48" t="s">
        <v>287</v>
      </c>
      <c r="S3407" s="48" t="s">
        <v>288</v>
      </c>
      <c r="T3407" s="48" t="s">
        <v>289</v>
      </c>
      <c r="U3407" s="48" t="s">
        <v>290</v>
      </c>
      <c r="V3407" s="52"/>
    </row>
    <row r="3408" spans="1:22" ht="15" thickBot="1">
      <c r="A3408" s="48" t="s">
        <v>4233</v>
      </c>
      <c r="B3408" s="48" t="s">
        <v>20</v>
      </c>
      <c r="C3408" s="48" t="s">
        <v>74</v>
      </c>
      <c r="D3408" s="49" t="s">
        <v>75</v>
      </c>
      <c r="E3408" s="50">
        <v>0</v>
      </c>
      <c r="F3408" s="48" t="s">
        <v>76</v>
      </c>
      <c r="G3408" s="48" t="s">
        <v>284</v>
      </c>
      <c r="H3408" s="48" t="s">
        <v>125</v>
      </c>
      <c r="I3408" s="48" t="s">
        <v>130</v>
      </c>
      <c r="J3408" s="51"/>
      <c r="K3408" s="51"/>
      <c r="L3408" s="48" t="s">
        <v>80</v>
      </c>
      <c r="M3408" s="48" t="s">
        <v>81</v>
      </c>
      <c r="N3408" s="48" t="s">
        <v>249</v>
      </c>
      <c r="O3408" s="48" t="s">
        <v>250</v>
      </c>
      <c r="P3408" s="48" t="s">
        <v>285</v>
      </c>
      <c r="Q3408" s="48" t="s">
        <v>286</v>
      </c>
      <c r="R3408" s="48" t="s">
        <v>287</v>
      </c>
      <c r="S3408" s="48" t="s">
        <v>288</v>
      </c>
      <c r="T3408" s="48" t="s">
        <v>289</v>
      </c>
      <c r="U3408" s="48" t="s">
        <v>290</v>
      </c>
      <c r="V3408" s="52"/>
    </row>
    <row r="3409" spans="1:22" ht="15" thickBot="1">
      <c r="A3409" s="48" t="s">
        <v>4234</v>
      </c>
      <c r="B3409" s="48" t="s">
        <v>20</v>
      </c>
      <c r="C3409" s="48" t="s">
        <v>74</v>
      </c>
      <c r="D3409" s="49" t="s">
        <v>75</v>
      </c>
      <c r="E3409" s="50">
        <v>0</v>
      </c>
      <c r="F3409" s="48" t="s">
        <v>76</v>
      </c>
      <c r="G3409" s="48" t="s">
        <v>284</v>
      </c>
      <c r="H3409" s="48" t="s">
        <v>125</v>
      </c>
      <c r="I3409" s="48" t="s">
        <v>130</v>
      </c>
      <c r="J3409" s="51"/>
      <c r="K3409" s="51"/>
      <c r="L3409" s="48" t="s">
        <v>80</v>
      </c>
      <c r="M3409" s="48" t="s">
        <v>81</v>
      </c>
      <c r="N3409" s="48" t="s">
        <v>249</v>
      </c>
      <c r="O3409" s="48" t="s">
        <v>250</v>
      </c>
      <c r="P3409" s="48" t="s">
        <v>285</v>
      </c>
      <c r="Q3409" s="48" t="s">
        <v>286</v>
      </c>
      <c r="R3409" s="48" t="s">
        <v>287</v>
      </c>
      <c r="S3409" s="48" t="s">
        <v>288</v>
      </c>
      <c r="T3409" s="48" t="s">
        <v>289</v>
      </c>
      <c r="U3409" s="48" t="s">
        <v>290</v>
      </c>
      <c r="V3409" s="52"/>
    </row>
    <row r="3410" spans="1:22" ht="15" thickBot="1">
      <c r="A3410" s="48" t="s">
        <v>4235</v>
      </c>
      <c r="B3410" s="48" t="s">
        <v>20</v>
      </c>
      <c r="C3410" s="48" t="s">
        <v>74</v>
      </c>
      <c r="D3410" s="49" t="s">
        <v>75</v>
      </c>
      <c r="E3410" s="50">
        <v>0</v>
      </c>
      <c r="F3410" s="48" t="s">
        <v>76</v>
      </c>
      <c r="G3410" s="48" t="s">
        <v>284</v>
      </c>
      <c r="H3410" s="48" t="s">
        <v>125</v>
      </c>
      <c r="I3410" s="48" t="s">
        <v>130</v>
      </c>
      <c r="J3410" s="51"/>
      <c r="K3410" s="51"/>
      <c r="L3410" s="48" t="s">
        <v>80</v>
      </c>
      <c r="M3410" s="48" t="s">
        <v>81</v>
      </c>
      <c r="N3410" s="48" t="s">
        <v>249</v>
      </c>
      <c r="O3410" s="48" t="s">
        <v>250</v>
      </c>
      <c r="P3410" s="48" t="s">
        <v>285</v>
      </c>
      <c r="Q3410" s="48" t="s">
        <v>286</v>
      </c>
      <c r="R3410" s="48" t="s">
        <v>287</v>
      </c>
      <c r="S3410" s="48" t="s">
        <v>288</v>
      </c>
      <c r="T3410" s="48" t="s">
        <v>289</v>
      </c>
      <c r="U3410" s="48" t="s">
        <v>290</v>
      </c>
      <c r="V3410" s="52"/>
    </row>
    <row r="3411" spans="1:22" ht="15" thickBot="1">
      <c r="A3411" s="48" t="s">
        <v>4236</v>
      </c>
      <c r="B3411" s="48" t="s">
        <v>20</v>
      </c>
      <c r="C3411" s="48" t="s">
        <v>74</v>
      </c>
      <c r="D3411" s="49" t="s">
        <v>75</v>
      </c>
      <c r="E3411" s="50">
        <v>0</v>
      </c>
      <c r="F3411" s="48" t="s">
        <v>76</v>
      </c>
      <c r="G3411" s="48" t="s">
        <v>284</v>
      </c>
      <c r="H3411" s="48" t="s">
        <v>125</v>
      </c>
      <c r="I3411" s="48" t="s">
        <v>130</v>
      </c>
      <c r="J3411" s="51"/>
      <c r="K3411" s="51"/>
      <c r="L3411" s="48" t="s">
        <v>80</v>
      </c>
      <c r="M3411" s="48" t="s">
        <v>81</v>
      </c>
      <c r="N3411" s="48" t="s">
        <v>249</v>
      </c>
      <c r="O3411" s="48" t="s">
        <v>250</v>
      </c>
      <c r="P3411" s="48" t="s">
        <v>285</v>
      </c>
      <c r="Q3411" s="48" t="s">
        <v>286</v>
      </c>
      <c r="R3411" s="48" t="s">
        <v>287</v>
      </c>
      <c r="S3411" s="48" t="s">
        <v>288</v>
      </c>
      <c r="T3411" s="48" t="s">
        <v>289</v>
      </c>
      <c r="U3411" s="48" t="s">
        <v>290</v>
      </c>
      <c r="V3411" s="52"/>
    </row>
    <row r="3412" spans="1:22" ht="15" thickBot="1">
      <c r="A3412" s="48" t="s">
        <v>4237</v>
      </c>
      <c r="B3412" s="48" t="s">
        <v>20</v>
      </c>
      <c r="C3412" s="48" t="s">
        <v>74</v>
      </c>
      <c r="D3412" s="49" t="s">
        <v>75</v>
      </c>
      <c r="E3412" s="50">
        <v>0</v>
      </c>
      <c r="F3412" s="48" t="s">
        <v>76</v>
      </c>
      <c r="G3412" s="48" t="s">
        <v>284</v>
      </c>
      <c r="H3412" s="48" t="s">
        <v>336</v>
      </c>
      <c r="I3412" s="48" t="s">
        <v>130</v>
      </c>
      <c r="J3412" s="48" t="s">
        <v>1573</v>
      </c>
      <c r="K3412" s="51"/>
      <c r="L3412" s="48" t="s">
        <v>80</v>
      </c>
      <c r="M3412" s="48" t="s">
        <v>81</v>
      </c>
      <c r="N3412" s="48" t="s">
        <v>249</v>
      </c>
      <c r="O3412" s="48" t="s">
        <v>250</v>
      </c>
      <c r="P3412" s="48" t="s">
        <v>285</v>
      </c>
      <c r="Q3412" s="48" t="s">
        <v>286</v>
      </c>
      <c r="R3412" s="48" t="s">
        <v>287</v>
      </c>
      <c r="S3412" s="48" t="s">
        <v>288</v>
      </c>
      <c r="T3412" s="48" t="s">
        <v>289</v>
      </c>
      <c r="U3412" s="48" t="s">
        <v>290</v>
      </c>
      <c r="V3412" s="52"/>
    </row>
    <row r="3413" spans="1:22" ht="15" thickBot="1">
      <c r="A3413" s="48" t="s">
        <v>4238</v>
      </c>
      <c r="B3413" s="48" t="s">
        <v>20</v>
      </c>
      <c r="C3413" s="48" t="s">
        <v>74</v>
      </c>
      <c r="D3413" s="49" t="s">
        <v>75</v>
      </c>
      <c r="E3413" s="50">
        <v>0</v>
      </c>
      <c r="F3413" s="48" t="s">
        <v>76</v>
      </c>
      <c r="G3413" s="48" t="s">
        <v>284</v>
      </c>
      <c r="H3413" s="48" t="s">
        <v>78</v>
      </c>
      <c r="I3413" s="48" t="s">
        <v>130</v>
      </c>
      <c r="J3413" s="51"/>
      <c r="K3413" s="51"/>
      <c r="L3413" s="48" t="s">
        <v>80</v>
      </c>
      <c r="M3413" s="48" t="s">
        <v>81</v>
      </c>
      <c r="N3413" s="48" t="s">
        <v>249</v>
      </c>
      <c r="O3413" s="48" t="s">
        <v>250</v>
      </c>
      <c r="P3413" s="48" t="s">
        <v>285</v>
      </c>
      <c r="Q3413" s="48" t="s">
        <v>286</v>
      </c>
      <c r="R3413" s="48" t="s">
        <v>287</v>
      </c>
      <c r="S3413" s="48" t="s">
        <v>288</v>
      </c>
      <c r="T3413" s="48" t="s">
        <v>289</v>
      </c>
      <c r="U3413" s="48" t="s">
        <v>290</v>
      </c>
      <c r="V3413" s="52"/>
    </row>
    <row r="3414" spans="1:22" ht="15" thickBot="1">
      <c r="A3414" s="48" t="s">
        <v>4239</v>
      </c>
      <c r="B3414" s="48" t="s">
        <v>20</v>
      </c>
      <c r="C3414" s="48" t="s">
        <v>74</v>
      </c>
      <c r="D3414" s="49" t="s">
        <v>75</v>
      </c>
      <c r="E3414" s="53">
        <v>73449.850000000006</v>
      </c>
      <c r="F3414" s="48" t="s">
        <v>76</v>
      </c>
      <c r="G3414" s="48" t="s">
        <v>1593</v>
      </c>
      <c r="H3414" s="48" t="s">
        <v>95</v>
      </c>
      <c r="I3414" s="48" t="s">
        <v>130</v>
      </c>
      <c r="J3414" s="51"/>
      <c r="K3414" s="48" t="s">
        <v>1595</v>
      </c>
      <c r="L3414" s="48" t="s">
        <v>80</v>
      </c>
      <c r="M3414" s="48" t="s">
        <v>81</v>
      </c>
      <c r="N3414" s="48" t="s">
        <v>249</v>
      </c>
      <c r="O3414" s="48" t="s">
        <v>250</v>
      </c>
      <c r="P3414" s="48" t="s">
        <v>285</v>
      </c>
      <c r="Q3414" s="48" t="s">
        <v>286</v>
      </c>
      <c r="R3414" s="48" t="s">
        <v>407</v>
      </c>
      <c r="S3414" s="48" t="s">
        <v>408</v>
      </c>
      <c r="T3414" s="48" t="s">
        <v>1591</v>
      </c>
      <c r="U3414" s="48" t="s">
        <v>408</v>
      </c>
      <c r="V3414" s="52"/>
    </row>
    <row r="3415" spans="1:22" ht="15" thickBot="1">
      <c r="A3415" s="48" t="s">
        <v>4240</v>
      </c>
      <c r="B3415" s="48" t="s">
        <v>20</v>
      </c>
      <c r="C3415" s="48" t="s">
        <v>74</v>
      </c>
      <c r="D3415" s="49" t="s">
        <v>75</v>
      </c>
      <c r="E3415" s="53">
        <v>88888.51</v>
      </c>
      <c r="F3415" s="48" t="s">
        <v>76</v>
      </c>
      <c r="G3415" s="48" t="s">
        <v>1593</v>
      </c>
      <c r="H3415" s="48" t="s">
        <v>113</v>
      </c>
      <c r="I3415" s="48" t="s">
        <v>130</v>
      </c>
      <c r="J3415" s="51"/>
      <c r="K3415" s="51"/>
      <c r="L3415" s="48" t="s">
        <v>80</v>
      </c>
      <c r="M3415" s="48" t="s">
        <v>81</v>
      </c>
      <c r="N3415" s="48" t="s">
        <v>249</v>
      </c>
      <c r="O3415" s="48" t="s">
        <v>250</v>
      </c>
      <c r="P3415" s="48" t="s">
        <v>285</v>
      </c>
      <c r="Q3415" s="48" t="s">
        <v>286</v>
      </c>
      <c r="R3415" s="48" t="s">
        <v>407</v>
      </c>
      <c r="S3415" s="48" t="s">
        <v>408</v>
      </c>
      <c r="T3415" s="48" t="s">
        <v>1591</v>
      </c>
      <c r="U3415" s="48" t="s">
        <v>408</v>
      </c>
      <c r="V3415" s="52"/>
    </row>
    <row r="3416" spans="1:22" ht="15" thickBot="1">
      <c r="A3416" s="48" t="s">
        <v>4241</v>
      </c>
      <c r="B3416" s="48" t="s">
        <v>20</v>
      </c>
      <c r="C3416" s="48" t="s">
        <v>74</v>
      </c>
      <c r="D3416" s="49" t="s">
        <v>75</v>
      </c>
      <c r="E3416" s="53">
        <v>55979.4</v>
      </c>
      <c r="F3416" s="48" t="s">
        <v>76</v>
      </c>
      <c r="G3416" s="48" t="s">
        <v>1593</v>
      </c>
      <c r="H3416" s="48" t="s">
        <v>95</v>
      </c>
      <c r="I3416" s="48" t="s">
        <v>130</v>
      </c>
      <c r="J3416" s="51"/>
      <c r="K3416" s="48" t="s">
        <v>1595</v>
      </c>
      <c r="L3416" s="48" t="s">
        <v>80</v>
      </c>
      <c r="M3416" s="48" t="s">
        <v>81</v>
      </c>
      <c r="N3416" s="48" t="s">
        <v>249</v>
      </c>
      <c r="O3416" s="48" t="s">
        <v>250</v>
      </c>
      <c r="P3416" s="48" t="s">
        <v>285</v>
      </c>
      <c r="Q3416" s="48" t="s">
        <v>286</v>
      </c>
      <c r="R3416" s="48" t="s">
        <v>407</v>
      </c>
      <c r="S3416" s="48" t="s">
        <v>408</v>
      </c>
      <c r="T3416" s="48" t="s">
        <v>1591</v>
      </c>
      <c r="U3416" s="48" t="s">
        <v>408</v>
      </c>
      <c r="V3416" s="52"/>
    </row>
    <row r="3417" spans="1:22" ht="15" thickBot="1">
      <c r="A3417" s="48" t="s">
        <v>4242</v>
      </c>
      <c r="B3417" s="48" t="s">
        <v>20</v>
      </c>
      <c r="C3417" s="48" t="s">
        <v>74</v>
      </c>
      <c r="D3417" s="49" t="s">
        <v>75</v>
      </c>
      <c r="E3417" s="53">
        <v>58813.3</v>
      </c>
      <c r="F3417" s="48" t="s">
        <v>76</v>
      </c>
      <c r="G3417" s="48" t="s">
        <v>1593</v>
      </c>
      <c r="H3417" s="48" t="s">
        <v>95</v>
      </c>
      <c r="I3417" s="48" t="s">
        <v>130</v>
      </c>
      <c r="J3417" s="51"/>
      <c r="K3417" s="48" t="s">
        <v>1595</v>
      </c>
      <c r="L3417" s="48" t="s">
        <v>80</v>
      </c>
      <c r="M3417" s="48" t="s">
        <v>81</v>
      </c>
      <c r="N3417" s="48" t="s">
        <v>249</v>
      </c>
      <c r="O3417" s="48" t="s">
        <v>250</v>
      </c>
      <c r="P3417" s="48" t="s">
        <v>285</v>
      </c>
      <c r="Q3417" s="48" t="s">
        <v>286</v>
      </c>
      <c r="R3417" s="48" t="s">
        <v>407</v>
      </c>
      <c r="S3417" s="48" t="s">
        <v>408</v>
      </c>
      <c r="T3417" s="48" t="s">
        <v>1591</v>
      </c>
      <c r="U3417" s="48" t="s">
        <v>408</v>
      </c>
      <c r="V3417" s="52"/>
    </row>
    <row r="3418" spans="1:22" ht="15" thickBot="1">
      <c r="A3418" s="48" t="s">
        <v>4243</v>
      </c>
      <c r="B3418" s="48" t="s">
        <v>20</v>
      </c>
      <c r="C3418" s="48" t="s">
        <v>74</v>
      </c>
      <c r="D3418" s="49" t="s">
        <v>75</v>
      </c>
      <c r="E3418" s="50">
        <v>0</v>
      </c>
      <c r="F3418" s="48" t="s">
        <v>76</v>
      </c>
      <c r="G3418" s="48" t="s">
        <v>1593</v>
      </c>
      <c r="H3418" s="48" t="s">
        <v>113</v>
      </c>
      <c r="I3418" s="48" t="s">
        <v>130</v>
      </c>
      <c r="J3418" s="51"/>
      <c r="K3418" s="48" t="s">
        <v>1595</v>
      </c>
      <c r="L3418" s="48" t="s">
        <v>80</v>
      </c>
      <c r="M3418" s="48" t="s">
        <v>81</v>
      </c>
      <c r="N3418" s="48" t="s">
        <v>249</v>
      </c>
      <c r="O3418" s="48" t="s">
        <v>250</v>
      </c>
      <c r="P3418" s="48" t="s">
        <v>285</v>
      </c>
      <c r="Q3418" s="48" t="s">
        <v>286</v>
      </c>
      <c r="R3418" s="48" t="s">
        <v>407</v>
      </c>
      <c r="S3418" s="48" t="s">
        <v>408</v>
      </c>
      <c r="T3418" s="48" t="s">
        <v>1591</v>
      </c>
      <c r="U3418" s="48" t="s">
        <v>408</v>
      </c>
      <c r="V3418" s="52"/>
    </row>
    <row r="3419" spans="1:22" ht="15" thickBot="1">
      <c r="A3419" s="48" t="s">
        <v>4244</v>
      </c>
      <c r="B3419" s="48" t="s">
        <v>20</v>
      </c>
      <c r="C3419" s="48" t="s">
        <v>74</v>
      </c>
      <c r="D3419" s="49" t="s">
        <v>75</v>
      </c>
      <c r="E3419" s="53">
        <v>130686.33</v>
      </c>
      <c r="F3419" s="48" t="s">
        <v>76</v>
      </c>
      <c r="G3419" s="48" t="s">
        <v>1593</v>
      </c>
      <c r="H3419" s="48" t="s">
        <v>258</v>
      </c>
      <c r="I3419" s="48" t="s">
        <v>625</v>
      </c>
      <c r="J3419" s="51"/>
      <c r="K3419" s="48" t="s">
        <v>1595</v>
      </c>
      <c r="L3419" s="48" t="s">
        <v>80</v>
      </c>
      <c r="M3419" s="48" t="s">
        <v>81</v>
      </c>
      <c r="N3419" s="48" t="s">
        <v>249</v>
      </c>
      <c r="O3419" s="48" t="s">
        <v>250</v>
      </c>
      <c r="P3419" s="48" t="s">
        <v>285</v>
      </c>
      <c r="Q3419" s="48" t="s">
        <v>286</v>
      </c>
      <c r="R3419" s="48" t="s">
        <v>407</v>
      </c>
      <c r="S3419" s="48" t="s">
        <v>408</v>
      </c>
      <c r="T3419" s="48" t="s">
        <v>1591</v>
      </c>
      <c r="U3419" s="48" t="s">
        <v>408</v>
      </c>
      <c r="V3419" s="52"/>
    </row>
    <row r="3420" spans="1:22" ht="15" thickBot="1">
      <c r="A3420" s="48" t="s">
        <v>4245</v>
      </c>
      <c r="B3420" s="48" t="s">
        <v>20</v>
      </c>
      <c r="C3420" s="48" t="s">
        <v>74</v>
      </c>
      <c r="D3420" s="49" t="s">
        <v>75</v>
      </c>
      <c r="E3420" s="53">
        <v>59910.559999999998</v>
      </c>
      <c r="F3420" s="48" t="s">
        <v>76</v>
      </c>
      <c r="G3420" s="48" t="s">
        <v>1593</v>
      </c>
      <c r="H3420" s="48" t="s">
        <v>95</v>
      </c>
      <c r="I3420" s="48" t="s">
        <v>130</v>
      </c>
      <c r="J3420" s="51"/>
      <c r="K3420" s="48" t="s">
        <v>1595</v>
      </c>
      <c r="L3420" s="48" t="s">
        <v>80</v>
      </c>
      <c r="M3420" s="48" t="s">
        <v>81</v>
      </c>
      <c r="N3420" s="48" t="s">
        <v>249</v>
      </c>
      <c r="O3420" s="48" t="s">
        <v>250</v>
      </c>
      <c r="P3420" s="48" t="s">
        <v>285</v>
      </c>
      <c r="Q3420" s="48" t="s">
        <v>286</v>
      </c>
      <c r="R3420" s="48" t="s">
        <v>407</v>
      </c>
      <c r="S3420" s="48" t="s">
        <v>408</v>
      </c>
      <c r="T3420" s="48" t="s">
        <v>1591</v>
      </c>
      <c r="U3420" s="48" t="s">
        <v>408</v>
      </c>
      <c r="V3420" s="52"/>
    </row>
    <row r="3421" spans="1:22" ht="15" thickBot="1">
      <c r="A3421" s="48" t="s">
        <v>4246</v>
      </c>
      <c r="B3421" s="48" t="s">
        <v>20</v>
      </c>
      <c r="C3421" s="48" t="s">
        <v>74</v>
      </c>
      <c r="D3421" s="49" t="s">
        <v>75</v>
      </c>
      <c r="E3421" s="50">
        <v>0</v>
      </c>
      <c r="F3421" s="48" t="s">
        <v>4247</v>
      </c>
      <c r="G3421" s="48" t="s">
        <v>4248</v>
      </c>
      <c r="H3421" s="48" t="s">
        <v>95</v>
      </c>
      <c r="I3421" s="48" t="s">
        <v>608</v>
      </c>
      <c r="J3421" s="48" t="s">
        <v>4249</v>
      </c>
      <c r="K3421" s="51"/>
      <c r="L3421" s="48" t="s">
        <v>80</v>
      </c>
      <c r="M3421" s="48" t="s">
        <v>81</v>
      </c>
      <c r="N3421" s="48" t="s">
        <v>249</v>
      </c>
      <c r="O3421" s="48" t="s">
        <v>250</v>
      </c>
      <c r="P3421" s="48" t="s">
        <v>285</v>
      </c>
      <c r="Q3421" s="48" t="s">
        <v>286</v>
      </c>
      <c r="R3421" s="48" t="s">
        <v>407</v>
      </c>
      <c r="S3421" s="48" t="s">
        <v>408</v>
      </c>
      <c r="T3421" s="48" t="s">
        <v>1591</v>
      </c>
      <c r="U3421" s="48" t="s">
        <v>408</v>
      </c>
      <c r="V3421" s="52"/>
    </row>
    <row r="3422" spans="1:22" ht="15" thickBot="1">
      <c r="A3422" s="48" t="s">
        <v>3853</v>
      </c>
      <c r="B3422" s="48" t="s">
        <v>20</v>
      </c>
      <c r="C3422" s="48" t="s">
        <v>74</v>
      </c>
      <c r="D3422" s="49" t="s">
        <v>75</v>
      </c>
      <c r="E3422" s="53">
        <v>139835.93</v>
      </c>
      <c r="F3422" s="48" t="s">
        <v>76</v>
      </c>
      <c r="G3422" s="48" t="s">
        <v>418</v>
      </c>
      <c r="H3422" s="48" t="s">
        <v>447</v>
      </c>
      <c r="I3422" s="48" t="s">
        <v>130</v>
      </c>
      <c r="J3422" s="51"/>
      <c r="K3422" s="51"/>
      <c r="L3422" s="48" t="s">
        <v>80</v>
      </c>
      <c r="M3422" s="48" t="s">
        <v>81</v>
      </c>
      <c r="N3422" s="48" t="s">
        <v>249</v>
      </c>
      <c r="O3422" s="48" t="s">
        <v>250</v>
      </c>
      <c r="P3422" s="48" t="s">
        <v>285</v>
      </c>
      <c r="Q3422" s="48" t="s">
        <v>286</v>
      </c>
      <c r="R3422" s="48" t="s">
        <v>420</v>
      </c>
      <c r="S3422" s="48" t="s">
        <v>421</v>
      </c>
      <c r="T3422" s="48" t="s">
        <v>422</v>
      </c>
      <c r="U3422" s="48" t="s">
        <v>423</v>
      </c>
      <c r="V3422" s="52"/>
    </row>
    <row r="3423" spans="1:22" ht="15" thickBot="1">
      <c r="A3423" s="48" t="s">
        <v>4250</v>
      </c>
      <c r="B3423" s="48" t="s">
        <v>20</v>
      </c>
      <c r="C3423" s="48" t="s">
        <v>74</v>
      </c>
      <c r="D3423" s="49" t="s">
        <v>75</v>
      </c>
      <c r="E3423" s="53">
        <v>117639.09</v>
      </c>
      <c r="F3423" s="48" t="s">
        <v>76</v>
      </c>
      <c r="G3423" s="48" t="s">
        <v>418</v>
      </c>
      <c r="H3423" s="48" t="s">
        <v>258</v>
      </c>
      <c r="I3423" s="48" t="s">
        <v>4251</v>
      </c>
      <c r="J3423" s="51"/>
      <c r="K3423" s="51"/>
      <c r="L3423" s="48" t="s">
        <v>80</v>
      </c>
      <c r="M3423" s="48" t="s">
        <v>81</v>
      </c>
      <c r="N3423" s="48" t="s">
        <v>249</v>
      </c>
      <c r="O3423" s="48" t="s">
        <v>250</v>
      </c>
      <c r="P3423" s="48" t="s">
        <v>285</v>
      </c>
      <c r="Q3423" s="48" t="s">
        <v>286</v>
      </c>
      <c r="R3423" s="48" t="s">
        <v>420</v>
      </c>
      <c r="S3423" s="48" t="s">
        <v>421</v>
      </c>
      <c r="T3423" s="48" t="s">
        <v>422</v>
      </c>
      <c r="U3423" s="48" t="s">
        <v>423</v>
      </c>
      <c r="V3423" s="52"/>
    </row>
    <row r="3424" spans="1:22" ht="15" thickBot="1">
      <c r="A3424" s="48" t="s">
        <v>4252</v>
      </c>
      <c r="B3424" s="48" t="s">
        <v>20</v>
      </c>
      <c r="C3424" s="48" t="s">
        <v>74</v>
      </c>
      <c r="D3424" s="49" t="s">
        <v>75</v>
      </c>
      <c r="E3424" s="53">
        <v>154352.71</v>
      </c>
      <c r="F3424" s="48" t="s">
        <v>76</v>
      </c>
      <c r="G3424" s="48" t="s">
        <v>418</v>
      </c>
      <c r="H3424" s="48" t="s">
        <v>258</v>
      </c>
      <c r="I3424" s="48" t="s">
        <v>419</v>
      </c>
      <c r="J3424" s="51"/>
      <c r="K3424" s="51"/>
      <c r="L3424" s="48" t="s">
        <v>80</v>
      </c>
      <c r="M3424" s="48" t="s">
        <v>81</v>
      </c>
      <c r="N3424" s="48" t="s">
        <v>249</v>
      </c>
      <c r="O3424" s="48" t="s">
        <v>250</v>
      </c>
      <c r="P3424" s="48" t="s">
        <v>285</v>
      </c>
      <c r="Q3424" s="48" t="s">
        <v>286</v>
      </c>
      <c r="R3424" s="48" t="s">
        <v>420</v>
      </c>
      <c r="S3424" s="48" t="s">
        <v>421</v>
      </c>
      <c r="T3424" s="48" t="s">
        <v>422</v>
      </c>
      <c r="U3424" s="48" t="s">
        <v>423</v>
      </c>
      <c r="V3424" s="52"/>
    </row>
    <row r="3425" spans="1:22" ht="15" thickBot="1">
      <c r="A3425" s="48" t="s">
        <v>4253</v>
      </c>
      <c r="B3425" s="48" t="s">
        <v>20</v>
      </c>
      <c r="C3425" s="48" t="s">
        <v>74</v>
      </c>
      <c r="D3425" s="49" t="s">
        <v>75</v>
      </c>
      <c r="E3425" s="53">
        <v>102091.96</v>
      </c>
      <c r="F3425" s="48" t="s">
        <v>76</v>
      </c>
      <c r="G3425" s="48" t="s">
        <v>428</v>
      </c>
      <c r="H3425" s="48" t="s">
        <v>258</v>
      </c>
      <c r="I3425" s="48" t="s">
        <v>429</v>
      </c>
      <c r="J3425" s="51"/>
      <c r="K3425" s="51"/>
      <c r="L3425" s="48" t="s">
        <v>80</v>
      </c>
      <c r="M3425" s="48" t="s">
        <v>81</v>
      </c>
      <c r="N3425" s="48" t="s">
        <v>249</v>
      </c>
      <c r="O3425" s="48" t="s">
        <v>250</v>
      </c>
      <c r="P3425" s="48" t="s">
        <v>285</v>
      </c>
      <c r="Q3425" s="48" t="s">
        <v>286</v>
      </c>
      <c r="R3425" s="48" t="s">
        <v>420</v>
      </c>
      <c r="S3425" s="48" t="s">
        <v>421</v>
      </c>
      <c r="T3425" s="48" t="s">
        <v>430</v>
      </c>
      <c r="U3425" s="48" t="s">
        <v>431</v>
      </c>
      <c r="V3425" s="52"/>
    </row>
    <row r="3426" spans="1:22" ht="15" thickBot="1">
      <c r="A3426" s="48" t="s">
        <v>4254</v>
      </c>
      <c r="B3426" s="48" t="s">
        <v>20</v>
      </c>
      <c r="C3426" s="48" t="s">
        <v>74</v>
      </c>
      <c r="D3426" s="49" t="s">
        <v>75</v>
      </c>
      <c r="E3426" s="53">
        <v>165155.19</v>
      </c>
      <c r="F3426" s="48" t="s">
        <v>76</v>
      </c>
      <c r="G3426" s="48" t="s">
        <v>428</v>
      </c>
      <c r="H3426" s="48" t="s">
        <v>258</v>
      </c>
      <c r="I3426" s="48" t="s">
        <v>4255</v>
      </c>
      <c r="J3426" s="51"/>
      <c r="K3426" s="51"/>
      <c r="L3426" s="48" t="s">
        <v>80</v>
      </c>
      <c r="M3426" s="48" t="s">
        <v>81</v>
      </c>
      <c r="N3426" s="48" t="s">
        <v>249</v>
      </c>
      <c r="O3426" s="48" t="s">
        <v>250</v>
      </c>
      <c r="P3426" s="48" t="s">
        <v>285</v>
      </c>
      <c r="Q3426" s="48" t="s">
        <v>286</v>
      </c>
      <c r="R3426" s="48" t="s">
        <v>420</v>
      </c>
      <c r="S3426" s="48" t="s">
        <v>421</v>
      </c>
      <c r="T3426" s="48" t="s">
        <v>430</v>
      </c>
      <c r="U3426" s="48" t="s">
        <v>431</v>
      </c>
      <c r="V3426" s="52"/>
    </row>
    <row r="3427" spans="1:22" ht="15" thickBot="1">
      <c r="A3427" s="48" t="s">
        <v>4256</v>
      </c>
      <c r="B3427" s="48" t="s">
        <v>20</v>
      </c>
      <c r="C3427" s="48" t="s">
        <v>74</v>
      </c>
      <c r="D3427" s="49" t="s">
        <v>75</v>
      </c>
      <c r="E3427" s="50">
        <v>0</v>
      </c>
      <c r="F3427" s="48" t="s">
        <v>76</v>
      </c>
      <c r="G3427" s="48" t="s">
        <v>428</v>
      </c>
      <c r="H3427" s="48" t="s">
        <v>301</v>
      </c>
      <c r="I3427" s="48" t="s">
        <v>429</v>
      </c>
      <c r="J3427" s="51"/>
      <c r="K3427" s="51"/>
      <c r="L3427" s="48" t="s">
        <v>80</v>
      </c>
      <c r="M3427" s="48" t="s">
        <v>81</v>
      </c>
      <c r="N3427" s="48" t="s">
        <v>249</v>
      </c>
      <c r="O3427" s="48" t="s">
        <v>250</v>
      </c>
      <c r="P3427" s="48" t="s">
        <v>285</v>
      </c>
      <c r="Q3427" s="48" t="s">
        <v>286</v>
      </c>
      <c r="R3427" s="48" t="s">
        <v>420</v>
      </c>
      <c r="S3427" s="48" t="s">
        <v>421</v>
      </c>
      <c r="T3427" s="48" t="s">
        <v>430</v>
      </c>
      <c r="U3427" s="48" t="s">
        <v>431</v>
      </c>
      <c r="V3427" s="52"/>
    </row>
    <row r="3428" spans="1:22" ht="15" thickBot="1">
      <c r="A3428" s="48" t="s">
        <v>4257</v>
      </c>
      <c r="B3428" s="48" t="s">
        <v>20</v>
      </c>
      <c r="C3428" s="48" t="s">
        <v>74</v>
      </c>
      <c r="D3428" s="49" t="s">
        <v>75</v>
      </c>
      <c r="E3428" s="50">
        <v>0</v>
      </c>
      <c r="F3428" s="48" t="s">
        <v>76</v>
      </c>
      <c r="G3428" s="48" t="s">
        <v>428</v>
      </c>
      <c r="H3428" s="48" t="s">
        <v>301</v>
      </c>
      <c r="I3428" s="48" t="s">
        <v>433</v>
      </c>
      <c r="J3428" s="51"/>
      <c r="K3428" s="51"/>
      <c r="L3428" s="48" t="s">
        <v>80</v>
      </c>
      <c r="M3428" s="48" t="s">
        <v>81</v>
      </c>
      <c r="N3428" s="48" t="s">
        <v>249</v>
      </c>
      <c r="O3428" s="48" t="s">
        <v>250</v>
      </c>
      <c r="P3428" s="48" t="s">
        <v>285</v>
      </c>
      <c r="Q3428" s="48" t="s">
        <v>286</v>
      </c>
      <c r="R3428" s="48" t="s">
        <v>420</v>
      </c>
      <c r="S3428" s="48" t="s">
        <v>421</v>
      </c>
      <c r="T3428" s="48" t="s">
        <v>430</v>
      </c>
      <c r="U3428" s="48" t="s">
        <v>431</v>
      </c>
      <c r="V3428" s="52"/>
    </row>
    <row r="3429" spans="1:22" ht="15" thickBot="1">
      <c r="A3429" s="48" t="s">
        <v>4258</v>
      </c>
      <c r="B3429" s="48" t="s">
        <v>20</v>
      </c>
      <c r="C3429" s="48" t="s">
        <v>74</v>
      </c>
      <c r="D3429" s="49" t="s">
        <v>75</v>
      </c>
      <c r="E3429" s="53">
        <v>61790.73</v>
      </c>
      <c r="F3429" s="48" t="s">
        <v>76</v>
      </c>
      <c r="G3429" s="48" t="s">
        <v>435</v>
      </c>
      <c r="H3429" s="48" t="s">
        <v>506</v>
      </c>
      <c r="I3429" s="48" t="s">
        <v>1232</v>
      </c>
      <c r="J3429" s="51"/>
      <c r="K3429" s="51"/>
      <c r="L3429" s="48" t="s">
        <v>80</v>
      </c>
      <c r="M3429" s="48" t="s">
        <v>81</v>
      </c>
      <c r="N3429" s="48" t="s">
        <v>249</v>
      </c>
      <c r="O3429" s="48" t="s">
        <v>250</v>
      </c>
      <c r="P3429" s="48" t="s">
        <v>285</v>
      </c>
      <c r="Q3429" s="48" t="s">
        <v>286</v>
      </c>
      <c r="R3429" s="48" t="s">
        <v>420</v>
      </c>
      <c r="S3429" s="48" t="s">
        <v>421</v>
      </c>
      <c r="T3429" s="48" t="s">
        <v>438</v>
      </c>
      <c r="U3429" s="48" t="s">
        <v>439</v>
      </c>
      <c r="V3429" s="52"/>
    </row>
    <row r="3430" spans="1:22" ht="15" thickBot="1">
      <c r="A3430" s="48" t="s">
        <v>4259</v>
      </c>
      <c r="B3430" s="48" t="s">
        <v>20</v>
      </c>
      <c r="C3430" s="48" t="s">
        <v>74</v>
      </c>
      <c r="D3430" s="49" t="s">
        <v>75</v>
      </c>
      <c r="E3430" s="53">
        <v>102091.96</v>
      </c>
      <c r="F3430" s="48" t="s">
        <v>76</v>
      </c>
      <c r="G3430" s="48" t="s">
        <v>435</v>
      </c>
      <c r="H3430" s="48" t="s">
        <v>258</v>
      </c>
      <c r="I3430" s="48" t="s">
        <v>1232</v>
      </c>
      <c r="J3430" s="51"/>
      <c r="K3430" s="51"/>
      <c r="L3430" s="48" t="s">
        <v>80</v>
      </c>
      <c r="M3430" s="48" t="s">
        <v>81</v>
      </c>
      <c r="N3430" s="48" t="s">
        <v>249</v>
      </c>
      <c r="O3430" s="48" t="s">
        <v>250</v>
      </c>
      <c r="P3430" s="48" t="s">
        <v>285</v>
      </c>
      <c r="Q3430" s="48" t="s">
        <v>286</v>
      </c>
      <c r="R3430" s="48" t="s">
        <v>420</v>
      </c>
      <c r="S3430" s="48" t="s">
        <v>421</v>
      </c>
      <c r="T3430" s="48" t="s">
        <v>438</v>
      </c>
      <c r="U3430" s="48" t="s">
        <v>439</v>
      </c>
      <c r="V3430" s="52"/>
    </row>
    <row r="3431" spans="1:22" ht="15" thickBot="1">
      <c r="A3431" s="48" t="s">
        <v>4260</v>
      </c>
      <c r="B3431" s="48" t="s">
        <v>20</v>
      </c>
      <c r="C3431" s="48" t="s">
        <v>74</v>
      </c>
      <c r="D3431" s="49" t="s">
        <v>75</v>
      </c>
      <c r="E3431" s="50">
        <v>0</v>
      </c>
      <c r="F3431" s="48" t="s">
        <v>76</v>
      </c>
      <c r="G3431" s="48" t="s">
        <v>435</v>
      </c>
      <c r="H3431" s="48" t="s">
        <v>436</v>
      </c>
      <c r="I3431" s="48" t="s">
        <v>437</v>
      </c>
      <c r="J3431" s="51"/>
      <c r="K3431" s="51"/>
      <c r="L3431" s="48" t="s">
        <v>80</v>
      </c>
      <c r="M3431" s="48" t="s">
        <v>81</v>
      </c>
      <c r="N3431" s="48" t="s">
        <v>249</v>
      </c>
      <c r="O3431" s="48" t="s">
        <v>250</v>
      </c>
      <c r="P3431" s="48" t="s">
        <v>285</v>
      </c>
      <c r="Q3431" s="48" t="s">
        <v>286</v>
      </c>
      <c r="R3431" s="48" t="s">
        <v>420</v>
      </c>
      <c r="S3431" s="48" t="s">
        <v>421</v>
      </c>
      <c r="T3431" s="48" t="s">
        <v>438</v>
      </c>
      <c r="U3431" s="48" t="s">
        <v>439</v>
      </c>
      <c r="V3431" s="52"/>
    </row>
    <row r="3432" spans="1:22" ht="15" thickBot="1">
      <c r="A3432" s="48" t="s">
        <v>4261</v>
      </c>
      <c r="B3432" s="48" t="s">
        <v>20</v>
      </c>
      <c r="C3432" s="48" t="s">
        <v>74</v>
      </c>
      <c r="D3432" s="49" t="s">
        <v>75</v>
      </c>
      <c r="E3432" s="53">
        <v>149622.44</v>
      </c>
      <c r="F3432" s="48" t="s">
        <v>76</v>
      </c>
      <c r="G3432" s="48" t="s">
        <v>435</v>
      </c>
      <c r="H3432" s="48" t="s">
        <v>258</v>
      </c>
      <c r="I3432" s="48" t="s">
        <v>1232</v>
      </c>
      <c r="J3432" s="51"/>
      <c r="K3432" s="51"/>
      <c r="L3432" s="48" t="s">
        <v>80</v>
      </c>
      <c r="M3432" s="48" t="s">
        <v>81</v>
      </c>
      <c r="N3432" s="48" t="s">
        <v>249</v>
      </c>
      <c r="O3432" s="48" t="s">
        <v>250</v>
      </c>
      <c r="P3432" s="48" t="s">
        <v>285</v>
      </c>
      <c r="Q3432" s="48" t="s">
        <v>286</v>
      </c>
      <c r="R3432" s="48" t="s">
        <v>420</v>
      </c>
      <c r="S3432" s="48" t="s">
        <v>421</v>
      </c>
      <c r="T3432" s="48" t="s">
        <v>438</v>
      </c>
      <c r="U3432" s="48" t="s">
        <v>439</v>
      </c>
      <c r="V3432" s="52"/>
    </row>
    <row r="3433" spans="1:22" ht="15" thickBot="1">
      <c r="A3433" s="48" t="s">
        <v>4262</v>
      </c>
      <c r="B3433" s="48" t="s">
        <v>20</v>
      </c>
      <c r="C3433" s="48" t="s">
        <v>74</v>
      </c>
      <c r="D3433" s="49" t="s">
        <v>75</v>
      </c>
      <c r="E3433" s="50">
        <v>0</v>
      </c>
      <c r="F3433" s="48" t="s">
        <v>76</v>
      </c>
      <c r="G3433" s="48" t="s">
        <v>442</v>
      </c>
      <c r="H3433" s="48" t="s">
        <v>436</v>
      </c>
      <c r="I3433" s="48" t="s">
        <v>443</v>
      </c>
      <c r="J3433" s="51"/>
      <c r="K3433" s="51"/>
      <c r="L3433" s="48" t="s">
        <v>80</v>
      </c>
      <c r="M3433" s="48" t="s">
        <v>81</v>
      </c>
      <c r="N3433" s="48" t="s">
        <v>249</v>
      </c>
      <c r="O3433" s="48" t="s">
        <v>250</v>
      </c>
      <c r="P3433" s="48" t="s">
        <v>285</v>
      </c>
      <c r="Q3433" s="48" t="s">
        <v>286</v>
      </c>
      <c r="R3433" s="48" t="s">
        <v>420</v>
      </c>
      <c r="S3433" s="48" t="s">
        <v>421</v>
      </c>
      <c r="T3433" s="48" t="s">
        <v>438</v>
      </c>
      <c r="U3433" s="48" t="s">
        <v>439</v>
      </c>
      <c r="V3433" s="52"/>
    </row>
    <row r="3434" spans="1:22" ht="15" thickBot="1">
      <c r="A3434" s="48" t="s">
        <v>4263</v>
      </c>
      <c r="B3434" s="48" t="s">
        <v>20</v>
      </c>
      <c r="C3434" s="48" t="s">
        <v>74</v>
      </c>
      <c r="D3434" s="49" t="s">
        <v>75</v>
      </c>
      <c r="E3434" s="50">
        <v>0</v>
      </c>
      <c r="F3434" s="48" t="s">
        <v>76</v>
      </c>
      <c r="G3434" s="48" t="s">
        <v>446</v>
      </c>
      <c r="H3434" s="48" t="s">
        <v>258</v>
      </c>
      <c r="I3434" s="48" t="s">
        <v>414</v>
      </c>
      <c r="J3434" s="51"/>
      <c r="K3434" s="51"/>
      <c r="L3434" s="48" t="s">
        <v>80</v>
      </c>
      <c r="M3434" s="48" t="s">
        <v>81</v>
      </c>
      <c r="N3434" s="48" t="s">
        <v>249</v>
      </c>
      <c r="O3434" s="48" t="s">
        <v>250</v>
      </c>
      <c r="P3434" s="48" t="s">
        <v>285</v>
      </c>
      <c r="Q3434" s="48" t="s">
        <v>286</v>
      </c>
      <c r="R3434" s="48" t="s">
        <v>448</v>
      </c>
      <c r="S3434" s="48" t="s">
        <v>449</v>
      </c>
      <c r="T3434" s="48" t="s">
        <v>450</v>
      </c>
      <c r="U3434" s="48" t="s">
        <v>451</v>
      </c>
      <c r="V3434" s="52"/>
    </row>
    <row r="3435" spans="1:22" ht="15" thickBot="1">
      <c r="A3435" s="48" t="s">
        <v>4264</v>
      </c>
      <c r="B3435" s="48" t="s">
        <v>20</v>
      </c>
      <c r="C3435" s="48" t="s">
        <v>74</v>
      </c>
      <c r="D3435" s="49" t="s">
        <v>75</v>
      </c>
      <c r="E3435" s="53">
        <v>194379.17</v>
      </c>
      <c r="F3435" s="48" t="s">
        <v>76</v>
      </c>
      <c r="G3435" s="48" t="s">
        <v>457</v>
      </c>
      <c r="H3435" s="48" t="s">
        <v>78</v>
      </c>
      <c r="I3435" s="48" t="s">
        <v>130</v>
      </c>
      <c r="J3435" s="51"/>
      <c r="K3435" s="51"/>
      <c r="L3435" s="48" t="s">
        <v>80</v>
      </c>
      <c r="M3435" s="48" t="s">
        <v>81</v>
      </c>
      <c r="N3435" s="48" t="s">
        <v>249</v>
      </c>
      <c r="O3435" s="48" t="s">
        <v>250</v>
      </c>
      <c r="P3435" s="48" t="s">
        <v>285</v>
      </c>
      <c r="Q3435" s="48" t="s">
        <v>286</v>
      </c>
      <c r="R3435" s="48" t="s">
        <v>448</v>
      </c>
      <c r="S3435" s="48" t="s">
        <v>449</v>
      </c>
      <c r="T3435" s="48" t="s">
        <v>458</v>
      </c>
      <c r="U3435" s="48" t="s">
        <v>459</v>
      </c>
      <c r="V3435" s="52"/>
    </row>
    <row r="3436" spans="1:22" ht="15" thickBot="1">
      <c r="A3436" s="48" t="s">
        <v>4265</v>
      </c>
      <c r="B3436" s="48" t="s">
        <v>20</v>
      </c>
      <c r="C3436" s="48" t="s">
        <v>74</v>
      </c>
      <c r="D3436" s="49" t="s">
        <v>75</v>
      </c>
      <c r="E3436" s="53">
        <v>50714.54</v>
      </c>
      <c r="F3436" s="48" t="s">
        <v>76</v>
      </c>
      <c r="G3436" s="48" t="s">
        <v>461</v>
      </c>
      <c r="H3436" s="48" t="s">
        <v>95</v>
      </c>
      <c r="I3436" s="48" t="s">
        <v>105</v>
      </c>
      <c r="J3436" s="51"/>
      <c r="K3436" s="51"/>
      <c r="L3436" s="48" t="s">
        <v>80</v>
      </c>
      <c r="M3436" s="48" t="s">
        <v>81</v>
      </c>
      <c r="N3436" s="48" t="s">
        <v>249</v>
      </c>
      <c r="O3436" s="48" t="s">
        <v>250</v>
      </c>
      <c r="P3436" s="48" t="s">
        <v>285</v>
      </c>
      <c r="Q3436" s="48" t="s">
        <v>286</v>
      </c>
      <c r="R3436" s="48" t="s">
        <v>448</v>
      </c>
      <c r="S3436" s="48" t="s">
        <v>449</v>
      </c>
      <c r="T3436" s="48" t="s">
        <v>462</v>
      </c>
      <c r="U3436" s="48" t="s">
        <v>463</v>
      </c>
      <c r="V3436" s="52"/>
    </row>
    <row r="3437" spans="1:22" ht="15" thickBot="1">
      <c r="A3437" s="48" t="s">
        <v>4266</v>
      </c>
      <c r="B3437" s="48" t="s">
        <v>20</v>
      </c>
      <c r="C3437" s="48" t="s">
        <v>74</v>
      </c>
      <c r="D3437" s="49" t="s">
        <v>75</v>
      </c>
      <c r="E3437" s="50">
        <v>0</v>
      </c>
      <c r="F3437" s="48" t="s">
        <v>76</v>
      </c>
      <c r="G3437" s="48" t="s">
        <v>461</v>
      </c>
      <c r="H3437" s="48" t="s">
        <v>125</v>
      </c>
      <c r="I3437" s="48" t="s">
        <v>105</v>
      </c>
      <c r="J3437" s="51"/>
      <c r="K3437" s="51"/>
      <c r="L3437" s="48" t="s">
        <v>80</v>
      </c>
      <c r="M3437" s="48" t="s">
        <v>81</v>
      </c>
      <c r="N3437" s="48" t="s">
        <v>249</v>
      </c>
      <c r="O3437" s="48" t="s">
        <v>250</v>
      </c>
      <c r="P3437" s="48" t="s">
        <v>285</v>
      </c>
      <c r="Q3437" s="48" t="s">
        <v>286</v>
      </c>
      <c r="R3437" s="48" t="s">
        <v>448</v>
      </c>
      <c r="S3437" s="48" t="s">
        <v>449</v>
      </c>
      <c r="T3437" s="48" t="s">
        <v>462</v>
      </c>
      <c r="U3437" s="48" t="s">
        <v>463</v>
      </c>
      <c r="V3437" s="52"/>
    </row>
    <row r="3438" spans="1:22" ht="15" thickBot="1">
      <c r="A3438" s="48" t="s">
        <v>4267</v>
      </c>
      <c r="B3438" s="48" t="s">
        <v>20</v>
      </c>
      <c r="C3438" s="48" t="s">
        <v>74</v>
      </c>
      <c r="D3438" s="49" t="s">
        <v>75</v>
      </c>
      <c r="E3438" s="50">
        <v>0</v>
      </c>
      <c r="F3438" s="48" t="s">
        <v>76</v>
      </c>
      <c r="G3438" s="48" t="s">
        <v>461</v>
      </c>
      <c r="H3438" s="48" t="s">
        <v>113</v>
      </c>
      <c r="I3438" s="48" t="s">
        <v>105</v>
      </c>
      <c r="J3438" s="51"/>
      <c r="K3438" s="51"/>
      <c r="L3438" s="48" t="s">
        <v>80</v>
      </c>
      <c r="M3438" s="48" t="s">
        <v>81</v>
      </c>
      <c r="N3438" s="48" t="s">
        <v>249</v>
      </c>
      <c r="O3438" s="48" t="s">
        <v>250</v>
      </c>
      <c r="P3438" s="48" t="s">
        <v>285</v>
      </c>
      <c r="Q3438" s="48" t="s">
        <v>286</v>
      </c>
      <c r="R3438" s="48" t="s">
        <v>448</v>
      </c>
      <c r="S3438" s="48" t="s">
        <v>449</v>
      </c>
      <c r="T3438" s="48" t="s">
        <v>462</v>
      </c>
      <c r="U3438" s="48" t="s">
        <v>463</v>
      </c>
      <c r="V3438" s="52"/>
    </row>
    <row r="3439" spans="1:22" ht="15" thickBot="1">
      <c r="A3439" s="48" t="s">
        <v>4268</v>
      </c>
      <c r="B3439" s="48" t="s">
        <v>20</v>
      </c>
      <c r="C3439" s="48" t="s">
        <v>74</v>
      </c>
      <c r="D3439" s="49" t="s">
        <v>75</v>
      </c>
      <c r="E3439" s="53">
        <v>114769.85</v>
      </c>
      <c r="F3439" s="48" t="s">
        <v>76</v>
      </c>
      <c r="G3439" s="48" t="s">
        <v>465</v>
      </c>
      <c r="H3439" s="48" t="s">
        <v>258</v>
      </c>
      <c r="I3439" s="48" t="s">
        <v>2663</v>
      </c>
      <c r="J3439" s="51"/>
      <c r="K3439" s="51"/>
      <c r="L3439" s="48" t="s">
        <v>80</v>
      </c>
      <c r="M3439" s="48" t="s">
        <v>81</v>
      </c>
      <c r="N3439" s="48" t="s">
        <v>249</v>
      </c>
      <c r="O3439" s="48" t="s">
        <v>250</v>
      </c>
      <c r="P3439" s="48" t="s">
        <v>285</v>
      </c>
      <c r="Q3439" s="48" t="s">
        <v>286</v>
      </c>
      <c r="R3439" s="48" t="s">
        <v>448</v>
      </c>
      <c r="S3439" s="48" t="s">
        <v>449</v>
      </c>
      <c r="T3439" s="48" t="s">
        <v>467</v>
      </c>
      <c r="U3439" s="48" t="s">
        <v>468</v>
      </c>
      <c r="V3439" s="52"/>
    </row>
    <row r="3440" spans="1:22" ht="15" thickBot="1">
      <c r="A3440" s="48" t="s">
        <v>4269</v>
      </c>
      <c r="B3440" s="48" t="s">
        <v>20</v>
      </c>
      <c r="C3440" s="48" t="s">
        <v>74</v>
      </c>
      <c r="D3440" s="49" t="s">
        <v>75</v>
      </c>
      <c r="E3440" s="53">
        <v>143331.82999999999</v>
      </c>
      <c r="F3440" s="48" t="s">
        <v>76</v>
      </c>
      <c r="G3440" s="48" t="s">
        <v>465</v>
      </c>
      <c r="H3440" s="48" t="s">
        <v>258</v>
      </c>
      <c r="I3440" s="48" t="s">
        <v>466</v>
      </c>
      <c r="J3440" s="51"/>
      <c r="K3440" s="51"/>
      <c r="L3440" s="48" t="s">
        <v>80</v>
      </c>
      <c r="M3440" s="48" t="s">
        <v>81</v>
      </c>
      <c r="N3440" s="48" t="s">
        <v>249</v>
      </c>
      <c r="O3440" s="48" t="s">
        <v>250</v>
      </c>
      <c r="P3440" s="48" t="s">
        <v>285</v>
      </c>
      <c r="Q3440" s="48" t="s">
        <v>286</v>
      </c>
      <c r="R3440" s="48" t="s">
        <v>448</v>
      </c>
      <c r="S3440" s="48" t="s">
        <v>449</v>
      </c>
      <c r="T3440" s="48" t="s">
        <v>467</v>
      </c>
      <c r="U3440" s="48" t="s">
        <v>468</v>
      </c>
      <c r="V3440" s="52"/>
    </row>
    <row r="3441" spans="1:22" ht="15" thickBot="1">
      <c r="A3441" s="48" t="s">
        <v>4270</v>
      </c>
      <c r="B3441" s="48" t="s">
        <v>20</v>
      </c>
      <c r="C3441" s="48" t="s">
        <v>74</v>
      </c>
      <c r="D3441" s="49" t="s">
        <v>75</v>
      </c>
      <c r="E3441" s="53">
        <v>113415.69</v>
      </c>
      <c r="F3441" s="48" t="s">
        <v>76</v>
      </c>
      <c r="G3441" s="48" t="s">
        <v>465</v>
      </c>
      <c r="H3441" s="48" t="s">
        <v>258</v>
      </c>
      <c r="I3441" s="48" t="s">
        <v>466</v>
      </c>
      <c r="J3441" s="51"/>
      <c r="K3441" s="51"/>
      <c r="L3441" s="48" t="s">
        <v>80</v>
      </c>
      <c r="M3441" s="48" t="s">
        <v>81</v>
      </c>
      <c r="N3441" s="48" t="s">
        <v>249</v>
      </c>
      <c r="O3441" s="48" t="s">
        <v>250</v>
      </c>
      <c r="P3441" s="48" t="s">
        <v>285</v>
      </c>
      <c r="Q3441" s="48" t="s">
        <v>286</v>
      </c>
      <c r="R3441" s="48" t="s">
        <v>448</v>
      </c>
      <c r="S3441" s="48" t="s">
        <v>449</v>
      </c>
      <c r="T3441" s="48" t="s">
        <v>467</v>
      </c>
      <c r="U3441" s="48" t="s">
        <v>468</v>
      </c>
      <c r="V3441" s="52"/>
    </row>
    <row r="3442" spans="1:22" ht="15" thickBot="1">
      <c r="A3442" s="48" t="s">
        <v>4271</v>
      </c>
      <c r="B3442" s="48" t="s">
        <v>20</v>
      </c>
      <c r="C3442" s="48" t="s">
        <v>74</v>
      </c>
      <c r="D3442" s="49" t="s">
        <v>75</v>
      </c>
      <c r="E3442" s="53">
        <v>165155.19</v>
      </c>
      <c r="F3442" s="48" t="s">
        <v>76</v>
      </c>
      <c r="G3442" s="48" t="s">
        <v>465</v>
      </c>
      <c r="H3442" s="48" t="s">
        <v>258</v>
      </c>
      <c r="I3442" s="48" t="s">
        <v>466</v>
      </c>
      <c r="J3442" s="51"/>
      <c r="K3442" s="51"/>
      <c r="L3442" s="48" t="s">
        <v>80</v>
      </c>
      <c r="M3442" s="48" t="s">
        <v>81</v>
      </c>
      <c r="N3442" s="48" t="s">
        <v>249</v>
      </c>
      <c r="O3442" s="48" t="s">
        <v>250</v>
      </c>
      <c r="P3442" s="48" t="s">
        <v>285</v>
      </c>
      <c r="Q3442" s="48" t="s">
        <v>286</v>
      </c>
      <c r="R3442" s="48" t="s">
        <v>448</v>
      </c>
      <c r="S3442" s="48" t="s">
        <v>449</v>
      </c>
      <c r="T3442" s="48" t="s">
        <v>467</v>
      </c>
      <c r="U3442" s="48" t="s">
        <v>468</v>
      </c>
      <c r="V3442" s="52"/>
    </row>
    <row r="3443" spans="1:22" ht="15" thickBot="1">
      <c r="A3443" s="48" t="s">
        <v>3950</v>
      </c>
      <c r="B3443" s="48" t="s">
        <v>20</v>
      </c>
      <c r="C3443" s="48" t="s">
        <v>74</v>
      </c>
      <c r="D3443" s="49" t="s">
        <v>75</v>
      </c>
      <c r="E3443" s="50">
        <v>0</v>
      </c>
      <c r="F3443" s="48" t="s">
        <v>473</v>
      </c>
      <c r="G3443" s="48" t="s">
        <v>474</v>
      </c>
      <c r="H3443" s="48" t="s">
        <v>113</v>
      </c>
      <c r="I3443" s="48" t="s">
        <v>130</v>
      </c>
      <c r="J3443" s="48" t="s">
        <v>475</v>
      </c>
      <c r="K3443" s="51"/>
      <c r="L3443" s="48" t="s">
        <v>80</v>
      </c>
      <c r="M3443" s="48" t="s">
        <v>81</v>
      </c>
      <c r="N3443" s="48" t="s">
        <v>249</v>
      </c>
      <c r="O3443" s="48" t="s">
        <v>250</v>
      </c>
      <c r="P3443" s="48" t="s">
        <v>285</v>
      </c>
      <c r="Q3443" s="48" t="s">
        <v>286</v>
      </c>
      <c r="R3443" s="48" t="s">
        <v>476</v>
      </c>
      <c r="S3443" s="48" t="s">
        <v>477</v>
      </c>
      <c r="T3443" s="48" t="s">
        <v>478</v>
      </c>
      <c r="U3443" s="48" t="s">
        <v>479</v>
      </c>
      <c r="V3443" s="52"/>
    </row>
    <row r="3444" spans="1:22" ht="15" thickBot="1">
      <c r="A3444" s="48" t="s">
        <v>4272</v>
      </c>
      <c r="B3444" s="48" t="s">
        <v>20</v>
      </c>
      <c r="C3444" s="48" t="s">
        <v>74</v>
      </c>
      <c r="D3444" s="49" t="s">
        <v>75</v>
      </c>
      <c r="E3444" s="53">
        <v>122169.76</v>
      </c>
      <c r="F3444" s="48" t="s">
        <v>76</v>
      </c>
      <c r="G3444" s="48" t="s">
        <v>484</v>
      </c>
      <c r="H3444" s="48" t="s">
        <v>113</v>
      </c>
      <c r="I3444" s="48" t="s">
        <v>130</v>
      </c>
      <c r="J3444" s="51"/>
      <c r="K3444" s="51"/>
      <c r="L3444" s="48" t="s">
        <v>80</v>
      </c>
      <c r="M3444" s="48" t="s">
        <v>81</v>
      </c>
      <c r="N3444" s="48" t="s">
        <v>249</v>
      </c>
      <c r="O3444" s="48" t="s">
        <v>250</v>
      </c>
      <c r="P3444" s="48" t="s">
        <v>285</v>
      </c>
      <c r="Q3444" s="48" t="s">
        <v>286</v>
      </c>
      <c r="R3444" s="48" t="s">
        <v>485</v>
      </c>
      <c r="S3444" s="48" t="s">
        <v>486</v>
      </c>
      <c r="T3444" s="48" t="s">
        <v>487</v>
      </c>
      <c r="U3444" s="48" t="s">
        <v>486</v>
      </c>
      <c r="V3444" s="52"/>
    </row>
    <row r="3445" spans="1:22" ht="15" thickBot="1">
      <c r="A3445" s="48" t="s">
        <v>4273</v>
      </c>
      <c r="B3445" s="48" t="s">
        <v>20</v>
      </c>
      <c r="C3445" s="48" t="s">
        <v>74</v>
      </c>
      <c r="D3445" s="49" t="s">
        <v>75</v>
      </c>
      <c r="E3445" s="53">
        <v>130686.33</v>
      </c>
      <c r="F3445" s="48" t="s">
        <v>76</v>
      </c>
      <c r="G3445" s="48" t="s">
        <v>492</v>
      </c>
      <c r="H3445" s="48" t="s">
        <v>258</v>
      </c>
      <c r="I3445" s="48" t="s">
        <v>4274</v>
      </c>
      <c r="J3445" s="51"/>
      <c r="K3445" s="51"/>
      <c r="L3445" s="48" t="s">
        <v>80</v>
      </c>
      <c r="M3445" s="48" t="s">
        <v>81</v>
      </c>
      <c r="N3445" s="48" t="s">
        <v>249</v>
      </c>
      <c r="O3445" s="48" t="s">
        <v>250</v>
      </c>
      <c r="P3445" s="48" t="s">
        <v>285</v>
      </c>
      <c r="Q3445" s="48" t="s">
        <v>286</v>
      </c>
      <c r="R3445" s="48" t="s">
        <v>485</v>
      </c>
      <c r="S3445" s="48" t="s">
        <v>486</v>
      </c>
      <c r="T3445" s="48" t="s">
        <v>494</v>
      </c>
      <c r="U3445" s="48" t="s">
        <v>495</v>
      </c>
      <c r="V3445" s="52"/>
    </row>
    <row r="3446" spans="1:22" ht="15" thickBot="1">
      <c r="A3446" s="48" t="s">
        <v>4275</v>
      </c>
      <c r="B3446" s="48" t="s">
        <v>20</v>
      </c>
      <c r="C3446" s="48" t="s">
        <v>74</v>
      </c>
      <c r="D3446" s="49" t="s">
        <v>75</v>
      </c>
      <c r="E3446" s="53">
        <v>138939.32</v>
      </c>
      <c r="F3446" s="48" t="s">
        <v>76</v>
      </c>
      <c r="G3446" s="48" t="s">
        <v>492</v>
      </c>
      <c r="H3446" s="48" t="s">
        <v>258</v>
      </c>
      <c r="I3446" s="48" t="s">
        <v>493</v>
      </c>
      <c r="J3446" s="51"/>
      <c r="K3446" s="51"/>
      <c r="L3446" s="48" t="s">
        <v>80</v>
      </c>
      <c r="M3446" s="48" t="s">
        <v>81</v>
      </c>
      <c r="N3446" s="48" t="s">
        <v>249</v>
      </c>
      <c r="O3446" s="48" t="s">
        <v>250</v>
      </c>
      <c r="P3446" s="48" t="s">
        <v>285</v>
      </c>
      <c r="Q3446" s="48" t="s">
        <v>286</v>
      </c>
      <c r="R3446" s="48" t="s">
        <v>485</v>
      </c>
      <c r="S3446" s="48" t="s">
        <v>486</v>
      </c>
      <c r="T3446" s="48" t="s">
        <v>494</v>
      </c>
      <c r="U3446" s="48" t="s">
        <v>495</v>
      </c>
      <c r="V3446" s="52"/>
    </row>
    <row r="3447" spans="1:22" ht="15" thickBot="1">
      <c r="A3447" s="48" t="s">
        <v>4276</v>
      </c>
      <c r="B3447" s="48" t="s">
        <v>20</v>
      </c>
      <c r="C3447" s="48" t="s">
        <v>74</v>
      </c>
      <c r="D3447" s="49" t="s">
        <v>75</v>
      </c>
      <c r="E3447" s="53">
        <v>154352.71</v>
      </c>
      <c r="F3447" s="48" t="s">
        <v>76</v>
      </c>
      <c r="G3447" s="48" t="s">
        <v>498</v>
      </c>
      <c r="H3447" s="48" t="s">
        <v>258</v>
      </c>
      <c r="I3447" s="48" t="s">
        <v>503</v>
      </c>
      <c r="J3447" s="51"/>
      <c r="K3447" s="51"/>
      <c r="L3447" s="48" t="s">
        <v>80</v>
      </c>
      <c r="M3447" s="48" t="s">
        <v>81</v>
      </c>
      <c r="N3447" s="48" t="s">
        <v>249</v>
      </c>
      <c r="O3447" s="48" t="s">
        <v>250</v>
      </c>
      <c r="P3447" s="48" t="s">
        <v>285</v>
      </c>
      <c r="Q3447" s="48" t="s">
        <v>286</v>
      </c>
      <c r="R3447" s="48" t="s">
        <v>485</v>
      </c>
      <c r="S3447" s="48" t="s">
        <v>486</v>
      </c>
      <c r="T3447" s="48" t="s">
        <v>500</v>
      </c>
      <c r="U3447" s="48" t="s">
        <v>501</v>
      </c>
      <c r="V3447" s="52"/>
    </row>
    <row r="3448" spans="1:22" ht="15" thickBot="1">
      <c r="A3448" s="48" t="s">
        <v>4277</v>
      </c>
      <c r="B3448" s="48" t="s">
        <v>20</v>
      </c>
      <c r="C3448" s="48" t="s">
        <v>74</v>
      </c>
      <c r="D3448" s="49" t="s">
        <v>75</v>
      </c>
      <c r="E3448" s="50">
        <v>0</v>
      </c>
      <c r="F3448" s="48" t="s">
        <v>76</v>
      </c>
      <c r="G3448" s="48" t="s">
        <v>498</v>
      </c>
      <c r="H3448" s="48" t="s">
        <v>258</v>
      </c>
      <c r="I3448" s="48" t="s">
        <v>503</v>
      </c>
      <c r="J3448" s="51"/>
      <c r="K3448" s="51"/>
      <c r="L3448" s="48" t="s">
        <v>80</v>
      </c>
      <c r="M3448" s="48" t="s">
        <v>81</v>
      </c>
      <c r="N3448" s="48" t="s">
        <v>249</v>
      </c>
      <c r="O3448" s="48" t="s">
        <v>250</v>
      </c>
      <c r="P3448" s="48" t="s">
        <v>285</v>
      </c>
      <c r="Q3448" s="48" t="s">
        <v>286</v>
      </c>
      <c r="R3448" s="48" t="s">
        <v>485</v>
      </c>
      <c r="S3448" s="48" t="s">
        <v>486</v>
      </c>
      <c r="T3448" s="48" t="s">
        <v>500</v>
      </c>
      <c r="U3448" s="48" t="s">
        <v>501</v>
      </c>
      <c r="V3448" s="52"/>
    </row>
    <row r="3449" spans="1:22" ht="15" thickBot="1">
      <c r="A3449" s="48" t="s">
        <v>4278</v>
      </c>
      <c r="B3449" s="48" t="s">
        <v>20</v>
      </c>
      <c r="C3449" s="48" t="s">
        <v>74</v>
      </c>
      <c r="D3449" s="49" t="s">
        <v>75</v>
      </c>
      <c r="E3449" s="53">
        <v>109941.88</v>
      </c>
      <c r="F3449" s="48" t="s">
        <v>76</v>
      </c>
      <c r="G3449" s="48" t="s">
        <v>511</v>
      </c>
      <c r="H3449" s="48" t="s">
        <v>258</v>
      </c>
      <c r="I3449" s="48" t="s">
        <v>516</v>
      </c>
      <c r="J3449" s="51"/>
      <c r="K3449" s="51"/>
      <c r="L3449" s="48" t="s">
        <v>80</v>
      </c>
      <c r="M3449" s="48" t="s">
        <v>81</v>
      </c>
      <c r="N3449" s="48" t="s">
        <v>249</v>
      </c>
      <c r="O3449" s="48" t="s">
        <v>250</v>
      </c>
      <c r="P3449" s="48" t="s">
        <v>285</v>
      </c>
      <c r="Q3449" s="48" t="s">
        <v>286</v>
      </c>
      <c r="R3449" s="48" t="s">
        <v>485</v>
      </c>
      <c r="S3449" s="48" t="s">
        <v>486</v>
      </c>
      <c r="T3449" s="48" t="s">
        <v>513</v>
      </c>
      <c r="U3449" s="48" t="s">
        <v>514</v>
      </c>
      <c r="V3449" s="52"/>
    </row>
    <row r="3450" spans="1:22" ht="15" thickBot="1">
      <c r="A3450" s="48" t="s">
        <v>4279</v>
      </c>
      <c r="B3450" s="48" t="s">
        <v>20</v>
      </c>
      <c r="C3450" s="48" t="s">
        <v>74</v>
      </c>
      <c r="D3450" s="49" t="s">
        <v>75</v>
      </c>
      <c r="E3450" s="53">
        <v>125872.17</v>
      </c>
      <c r="F3450" s="48" t="s">
        <v>76</v>
      </c>
      <c r="G3450" s="48" t="s">
        <v>511</v>
      </c>
      <c r="H3450" s="48" t="s">
        <v>258</v>
      </c>
      <c r="I3450" s="48" t="s">
        <v>4280</v>
      </c>
      <c r="J3450" s="51"/>
      <c r="K3450" s="51"/>
      <c r="L3450" s="48" t="s">
        <v>80</v>
      </c>
      <c r="M3450" s="48" t="s">
        <v>81</v>
      </c>
      <c r="N3450" s="48" t="s">
        <v>249</v>
      </c>
      <c r="O3450" s="48" t="s">
        <v>250</v>
      </c>
      <c r="P3450" s="48" t="s">
        <v>285</v>
      </c>
      <c r="Q3450" s="48" t="s">
        <v>286</v>
      </c>
      <c r="R3450" s="48" t="s">
        <v>485</v>
      </c>
      <c r="S3450" s="48" t="s">
        <v>486</v>
      </c>
      <c r="T3450" s="48" t="s">
        <v>513</v>
      </c>
      <c r="U3450" s="48" t="s">
        <v>514</v>
      </c>
      <c r="V3450" s="52"/>
    </row>
    <row r="3451" spans="1:22" ht="15" thickBot="1">
      <c r="A3451" s="48" t="s">
        <v>4281</v>
      </c>
      <c r="B3451" s="48" t="s">
        <v>20</v>
      </c>
      <c r="C3451" s="48" t="s">
        <v>74</v>
      </c>
      <c r="D3451" s="49" t="s">
        <v>75</v>
      </c>
      <c r="E3451" s="53">
        <v>119806.94</v>
      </c>
      <c r="F3451" s="48" t="s">
        <v>76</v>
      </c>
      <c r="G3451" s="48" t="s">
        <v>511</v>
      </c>
      <c r="H3451" s="48" t="s">
        <v>258</v>
      </c>
      <c r="I3451" s="48" t="s">
        <v>516</v>
      </c>
      <c r="J3451" s="51"/>
      <c r="K3451" s="51"/>
      <c r="L3451" s="48" t="s">
        <v>80</v>
      </c>
      <c r="M3451" s="48" t="s">
        <v>81</v>
      </c>
      <c r="N3451" s="48" t="s">
        <v>249</v>
      </c>
      <c r="O3451" s="48" t="s">
        <v>250</v>
      </c>
      <c r="P3451" s="48" t="s">
        <v>285</v>
      </c>
      <c r="Q3451" s="48" t="s">
        <v>286</v>
      </c>
      <c r="R3451" s="48" t="s">
        <v>485</v>
      </c>
      <c r="S3451" s="48" t="s">
        <v>486</v>
      </c>
      <c r="T3451" s="48" t="s">
        <v>513</v>
      </c>
      <c r="U3451" s="48" t="s">
        <v>514</v>
      </c>
      <c r="V3451" s="52"/>
    </row>
    <row r="3452" spans="1:22" ht="15" thickBot="1">
      <c r="A3452" s="48" t="s">
        <v>4282</v>
      </c>
      <c r="B3452" s="48" t="s">
        <v>20</v>
      </c>
      <c r="C3452" s="48" t="s">
        <v>74</v>
      </c>
      <c r="D3452" s="49" t="s">
        <v>75</v>
      </c>
      <c r="E3452" s="50">
        <v>0</v>
      </c>
      <c r="F3452" s="48" t="s">
        <v>76</v>
      </c>
      <c r="G3452" s="48" t="s">
        <v>519</v>
      </c>
      <c r="H3452" s="48" t="s">
        <v>258</v>
      </c>
      <c r="I3452" s="48" t="s">
        <v>1622</v>
      </c>
      <c r="J3452" s="51"/>
      <c r="K3452" s="51"/>
      <c r="L3452" s="48" t="s">
        <v>80</v>
      </c>
      <c r="M3452" s="48" t="s">
        <v>81</v>
      </c>
      <c r="N3452" s="48" t="s">
        <v>249</v>
      </c>
      <c r="O3452" s="48" t="s">
        <v>250</v>
      </c>
      <c r="P3452" s="48" t="s">
        <v>285</v>
      </c>
      <c r="Q3452" s="48" t="s">
        <v>286</v>
      </c>
      <c r="R3452" s="48" t="s">
        <v>485</v>
      </c>
      <c r="S3452" s="48" t="s">
        <v>486</v>
      </c>
      <c r="T3452" s="48" t="s">
        <v>521</v>
      </c>
      <c r="U3452" s="48" t="s">
        <v>522</v>
      </c>
      <c r="V3452" s="52"/>
    </row>
    <row r="3453" spans="1:22" ht="15" thickBot="1">
      <c r="A3453" s="48" t="s">
        <v>4283</v>
      </c>
      <c r="B3453" s="48" t="s">
        <v>20</v>
      </c>
      <c r="C3453" s="48" t="s">
        <v>74</v>
      </c>
      <c r="D3453" s="49" t="s">
        <v>75</v>
      </c>
      <c r="E3453" s="50">
        <v>0</v>
      </c>
      <c r="F3453" s="48" t="s">
        <v>76</v>
      </c>
      <c r="G3453" s="48" t="s">
        <v>519</v>
      </c>
      <c r="H3453" s="48" t="s">
        <v>258</v>
      </c>
      <c r="I3453" s="48" t="s">
        <v>2216</v>
      </c>
      <c r="J3453" s="51"/>
      <c r="K3453" s="51"/>
      <c r="L3453" s="48" t="s">
        <v>80</v>
      </c>
      <c r="M3453" s="48" t="s">
        <v>81</v>
      </c>
      <c r="N3453" s="48" t="s">
        <v>249</v>
      </c>
      <c r="O3453" s="48" t="s">
        <v>250</v>
      </c>
      <c r="P3453" s="48" t="s">
        <v>285</v>
      </c>
      <c r="Q3453" s="48" t="s">
        <v>286</v>
      </c>
      <c r="R3453" s="48" t="s">
        <v>485</v>
      </c>
      <c r="S3453" s="48" t="s">
        <v>486</v>
      </c>
      <c r="T3453" s="48" t="s">
        <v>521</v>
      </c>
      <c r="U3453" s="48" t="s">
        <v>522</v>
      </c>
      <c r="V3453" s="52"/>
    </row>
    <row r="3454" spans="1:22" ht="15" thickBot="1">
      <c r="A3454" s="48" t="s">
        <v>3498</v>
      </c>
      <c r="B3454" s="48" t="s">
        <v>20</v>
      </c>
      <c r="C3454" s="48" t="s">
        <v>74</v>
      </c>
      <c r="D3454" s="49" t="s">
        <v>75</v>
      </c>
      <c r="E3454" s="53">
        <v>154352.71</v>
      </c>
      <c r="F3454" s="48" t="s">
        <v>76</v>
      </c>
      <c r="G3454" s="48" t="s">
        <v>519</v>
      </c>
      <c r="H3454" s="48" t="s">
        <v>258</v>
      </c>
      <c r="I3454" s="48" t="s">
        <v>520</v>
      </c>
      <c r="J3454" s="51"/>
      <c r="K3454" s="51"/>
      <c r="L3454" s="48" t="s">
        <v>80</v>
      </c>
      <c r="M3454" s="48" t="s">
        <v>81</v>
      </c>
      <c r="N3454" s="48" t="s">
        <v>249</v>
      </c>
      <c r="O3454" s="48" t="s">
        <v>250</v>
      </c>
      <c r="P3454" s="48" t="s">
        <v>285</v>
      </c>
      <c r="Q3454" s="48" t="s">
        <v>286</v>
      </c>
      <c r="R3454" s="48" t="s">
        <v>485</v>
      </c>
      <c r="S3454" s="48" t="s">
        <v>486</v>
      </c>
      <c r="T3454" s="48" t="s">
        <v>521</v>
      </c>
      <c r="U3454" s="48" t="s">
        <v>522</v>
      </c>
      <c r="V3454" s="52"/>
    </row>
    <row r="3455" spans="1:22" ht="15" thickBot="1">
      <c r="A3455" s="48" t="s">
        <v>4284</v>
      </c>
      <c r="B3455" s="48" t="s">
        <v>20</v>
      </c>
      <c r="C3455" s="48" t="s">
        <v>74</v>
      </c>
      <c r="D3455" s="49" t="s">
        <v>75</v>
      </c>
      <c r="E3455" s="50">
        <v>0</v>
      </c>
      <c r="F3455" s="48" t="s">
        <v>76</v>
      </c>
      <c r="G3455" s="48" t="s">
        <v>1630</v>
      </c>
      <c r="H3455" s="48" t="s">
        <v>78</v>
      </c>
      <c r="I3455" s="48" t="s">
        <v>130</v>
      </c>
      <c r="J3455" s="51"/>
      <c r="K3455" s="51"/>
      <c r="L3455" s="48" t="s">
        <v>80</v>
      </c>
      <c r="M3455" s="48" t="s">
        <v>81</v>
      </c>
      <c r="N3455" s="48" t="s">
        <v>249</v>
      </c>
      <c r="O3455" s="48" t="s">
        <v>250</v>
      </c>
      <c r="P3455" s="48" t="s">
        <v>285</v>
      </c>
      <c r="Q3455" s="48" t="s">
        <v>286</v>
      </c>
      <c r="R3455" s="48" t="s">
        <v>538</v>
      </c>
      <c r="S3455" s="48" t="s">
        <v>477</v>
      </c>
      <c r="T3455" s="48" t="s">
        <v>1631</v>
      </c>
      <c r="U3455" s="48" t="s">
        <v>477</v>
      </c>
      <c r="V3455" s="52"/>
    </row>
    <row r="3456" spans="1:22" ht="15" thickBot="1">
      <c r="A3456" s="48" t="s">
        <v>4285</v>
      </c>
      <c r="B3456" s="48" t="s">
        <v>20</v>
      </c>
      <c r="C3456" s="48" t="s">
        <v>74</v>
      </c>
      <c r="D3456" s="49" t="s">
        <v>75</v>
      </c>
      <c r="E3456" s="53">
        <v>146915.12</v>
      </c>
      <c r="F3456" s="48" t="s">
        <v>76</v>
      </c>
      <c r="G3456" s="48" t="s">
        <v>536</v>
      </c>
      <c r="H3456" s="48" t="s">
        <v>258</v>
      </c>
      <c r="I3456" s="48" t="s">
        <v>537</v>
      </c>
      <c r="J3456" s="51"/>
      <c r="K3456" s="51"/>
      <c r="L3456" s="48" t="s">
        <v>80</v>
      </c>
      <c r="M3456" s="48" t="s">
        <v>81</v>
      </c>
      <c r="N3456" s="48" t="s">
        <v>249</v>
      </c>
      <c r="O3456" s="48" t="s">
        <v>250</v>
      </c>
      <c r="P3456" s="48" t="s">
        <v>285</v>
      </c>
      <c r="Q3456" s="48" t="s">
        <v>286</v>
      </c>
      <c r="R3456" s="48" t="s">
        <v>538</v>
      </c>
      <c r="S3456" s="48" t="s">
        <v>477</v>
      </c>
      <c r="T3456" s="48" t="s">
        <v>539</v>
      </c>
      <c r="U3456" s="48" t="s">
        <v>540</v>
      </c>
      <c r="V3456" s="52"/>
    </row>
    <row r="3457" spans="1:22" ht="15" thickBot="1">
      <c r="A3457" s="48" t="s">
        <v>2190</v>
      </c>
      <c r="B3457" s="48" t="s">
        <v>20</v>
      </c>
      <c r="C3457" s="48" t="s">
        <v>74</v>
      </c>
      <c r="D3457" s="49" t="s">
        <v>75</v>
      </c>
      <c r="E3457" s="53">
        <v>16987.39</v>
      </c>
      <c r="F3457" s="48" t="s">
        <v>76</v>
      </c>
      <c r="G3457" s="48" t="s">
        <v>536</v>
      </c>
      <c r="H3457" s="48" t="s">
        <v>447</v>
      </c>
      <c r="I3457" s="48" t="s">
        <v>130</v>
      </c>
      <c r="J3457" s="51"/>
      <c r="K3457" s="51"/>
      <c r="L3457" s="48" t="s">
        <v>80</v>
      </c>
      <c r="M3457" s="48" t="s">
        <v>81</v>
      </c>
      <c r="N3457" s="48" t="s">
        <v>249</v>
      </c>
      <c r="O3457" s="48" t="s">
        <v>250</v>
      </c>
      <c r="P3457" s="48" t="s">
        <v>285</v>
      </c>
      <c r="Q3457" s="48" t="s">
        <v>286</v>
      </c>
      <c r="R3457" s="48" t="s">
        <v>538</v>
      </c>
      <c r="S3457" s="48" t="s">
        <v>477</v>
      </c>
      <c r="T3457" s="48" t="s">
        <v>539</v>
      </c>
      <c r="U3457" s="48" t="s">
        <v>540</v>
      </c>
      <c r="V3457" s="52"/>
    </row>
    <row r="3458" spans="1:22" ht="15" thickBot="1">
      <c r="A3458" s="48" t="s">
        <v>4286</v>
      </c>
      <c r="B3458" s="48" t="s">
        <v>20</v>
      </c>
      <c r="C3458" s="48" t="s">
        <v>74</v>
      </c>
      <c r="D3458" s="49" t="s">
        <v>75</v>
      </c>
      <c r="E3458" s="53">
        <v>23526.86</v>
      </c>
      <c r="F3458" s="48" t="s">
        <v>76</v>
      </c>
      <c r="G3458" s="48" t="s">
        <v>536</v>
      </c>
      <c r="H3458" s="48" t="s">
        <v>506</v>
      </c>
      <c r="I3458" s="48" t="s">
        <v>537</v>
      </c>
      <c r="J3458" s="51"/>
      <c r="K3458" s="51"/>
      <c r="L3458" s="48" t="s">
        <v>80</v>
      </c>
      <c r="M3458" s="48" t="s">
        <v>81</v>
      </c>
      <c r="N3458" s="48" t="s">
        <v>249</v>
      </c>
      <c r="O3458" s="48" t="s">
        <v>250</v>
      </c>
      <c r="P3458" s="48" t="s">
        <v>285</v>
      </c>
      <c r="Q3458" s="48" t="s">
        <v>286</v>
      </c>
      <c r="R3458" s="48" t="s">
        <v>538</v>
      </c>
      <c r="S3458" s="48" t="s">
        <v>477</v>
      </c>
      <c r="T3458" s="48" t="s">
        <v>539</v>
      </c>
      <c r="U3458" s="48" t="s">
        <v>540</v>
      </c>
      <c r="V3458" s="52"/>
    </row>
    <row r="3459" spans="1:22" ht="15" thickBot="1">
      <c r="A3459" s="48" t="s">
        <v>4287</v>
      </c>
      <c r="B3459" s="48" t="s">
        <v>20</v>
      </c>
      <c r="C3459" s="48" t="s">
        <v>74</v>
      </c>
      <c r="D3459" s="49" t="s">
        <v>75</v>
      </c>
      <c r="E3459" s="53">
        <v>28972.37</v>
      </c>
      <c r="F3459" s="48" t="s">
        <v>76</v>
      </c>
      <c r="G3459" s="48" t="s">
        <v>536</v>
      </c>
      <c r="H3459" s="48" t="s">
        <v>95</v>
      </c>
      <c r="I3459" s="48" t="s">
        <v>978</v>
      </c>
      <c r="J3459" s="51"/>
      <c r="K3459" s="51"/>
      <c r="L3459" s="48" t="s">
        <v>80</v>
      </c>
      <c r="M3459" s="48" t="s">
        <v>81</v>
      </c>
      <c r="N3459" s="48" t="s">
        <v>249</v>
      </c>
      <c r="O3459" s="48" t="s">
        <v>250</v>
      </c>
      <c r="P3459" s="48" t="s">
        <v>285</v>
      </c>
      <c r="Q3459" s="48" t="s">
        <v>286</v>
      </c>
      <c r="R3459" s="48" t="s">
        <v>538</v>
      </c>
      <c r="S3459" s="48" t="s">
        <v>477</v>
      </c>
      <c r="T3459" s="48" t="s">
        <v>539</v>
      </c>
      <c r="U3459" s="48" t="s">
        <v>540</v>
      </c>
      <c r="V3459" s="52"/>
    </row>
    <row r="3460" spans="1:22" ht="15" thickBot="1">
      <c r="A3460" s="48" t="s">
        <v>4288</v>
      </c>
      <c r="B3460" s="48" t="s">
        <v>20</v>
      </c>
      <c r="C3460" s="48" t="s">
        <v>74</v>
      </c>
      <c r="D3460" s="49" t="s">
        <v>75</v>
      </c>
      <c r="E3460" s="53">
        <v>165155.19</v>
      </c>
      <c r="F3460" s="48" t="s">
        <v>76</v>
      </c>
      <c r="G3460" s="48" t="s">
        <v>1641</v>
      </c>
      <c r="H3460" s="48" t="s">
        <v>258</v>
      </c>
      <c r="I3460" s="48" t="s">
        <v>1637</v>
      </c>
      <c r="J3460" s="51"/>
      <c r="K3460" s="51"/>
      <c r="L3460" s="48" t="s">
        <v>80</v>
      </c>
      <c r="M3460" s="48" t="s">
        <v>81</v>
      </c>
      <c r="N3460" s="48" t="s">
        <v>249</v>
      </c>
      <c r="O3460" s="48" t="s">
        <v>250</v>
      </c>
      <c r="P3460" s="48" t="s">
        <v>285</v>
      </c>
      <c r="Q3460" s="48" t="s">
        <v>286</v>
      </c>
      <c r="R3460" s="48" t="s">
        <v>538</v>
      </c>
      <c r="S3460" s="48" t="s">
        <v>477</v>
      </c>
      <c r="T3460" s="48" t="s">
        <v>1638</v>
      </c>
      <c r="U3460" s="48" t="s">
        <v>1639</v>
      </c>
      <c r="V3460" s="52"/>
    </row>
    <row r="3461" spans="1:22" ht="15" thickBot="1">
      <c r="A3461" s="48" t="s">
        <v>4289</v>
      </c>
      <c r="B3461" s="48" t="s">
        <v>20</v>
      </c>
      <c r="C3461" s="48" t="s">
        <v>74</v>
      </c>
      <c r="D3461" s="49" t="s">
        <v>75</v>
      </c>
      <c r="E3461" s="50">
        <v>0</v>
      </c>
      <c r="F3461" s="48" t="s">
        <v>557</v>
      </c>
      <c r="G3461" s="48" t="s">
        <v>558</v>
      </c>
      <c r="H3461" s="48" t="s">
        <v>95</v>
      </c>
      <c r="I3461" s="48" t="s">
        <v>551</v>
      </c>
      <c r="J3461" s="51"/>
      <c r="K3461" s="51"/>
      <c r="L3461" s="48" t="s">
        <v>80</v>
      </c>
      <c r="M3461" s="48" t="s">
        <v>81</v>
      </c>
      <c r="N3461" s="48" t="s">
        <v>249</v>
      </c>
      <c r="O3461" s="48" t="s">
        <v>250</v>
      </c>
      <c r="P3461" s="48" t="s">
        <v>285</v>
      </c>
      <c r="Q3461" s="48" t="s">
        <v>286</v>
      </c>
      <c r="R3461" s="48" t="s">
        <v>552</v>
      </c>
      <c r="S3461" s="48" t="s">
        <v>553</v>
      </c>
      <c r="T3461" s="48" t="s">
        <v>554</v>
      </c>
      <c r="U3461" s="48" t="s">
        <v>553</v>
      </c>
      <c r="V3461" s="52"/>
    </row>
    <row r="3462" spans="1:22" ht="15" thickBot="1">
      <c r="A3462" s="48" t="s">
        <v>2202</v>
      </c>
      <c r="B3462" s="48" t="s">
        <v>20</v>
      </c>
      <c r="C3462" s="48" t="s">
        <v>74</v>
      </c>
      <c r="D3462" s="49" t="s">
        <v>75</v>
      </c>
      <c r="E3462" s="53">
        <v>19791.04</v>
      </c>
      <c r="F3462" s="48" t="s">
        <v>557</v>
      </c>
      <c r="G3462" s="48" t="s">
        <v>558</v>
      </c>
      <c r="H3462" s="48" t="s">
        <v>95</v>
      </c>
      <c r="I3462" s="48" t="s">
        <v>551</v>
      </c>
      <c r="J3462" s="51"/>
      <c r="K3462" s="51"/>
      <c r="L3462" s="48" t="s">
        <v>80</v>
      </c>
      <c r="M3462" s="48" t="s">
        <v>81</v>
      </c>
      <c r="N3462" s="48" t="s">
        <v>249</v>
      </c>
      <c r="O3462" s="48" t="s">
        <v>250</v>
      </c>
      <c r="P3462" s="48" t="s">
        <v>285</v>
      </c>
      <c r="Q3462" s="48" t="s">
        <v>286</v>
      </c>
      <c r="R3462" s="48" t="s">
        <v>552</v>
      </c>
      <c r="S3462" s="48" t="s">
        <v>553</v>
      </c>
      <c r="T3462" s="48" t="s">
        <v>554</v>
      </c>
      <c r="U3462" s="48" t="s">
        <v>553</v>
      </c>
      <c r="V3462" s="52"/>
    </row>
    <row r="3463" spans="1:22" ht="15" thickBot="1">
      <c r="A3463" s="48" t="s">
        <v>4290</v>
      </c>
      <c r="B3463" s="48" t="s">
        <v>20</v>
      </c>
      <c r="C3463" s="48" t="s">
        <v>74</v>
      </c>
      <c r="D3463" s="49" t="s">
        <v>75</v>
      </c>
      <c r="E3463" s="50">
        <v>0</v>
      </c>
      <c r="F3463" s="48" t="s">
        <v>560</v>
      </c>
      <c r="G3463" s="48" t="s">
        <v>561</v>
      </c>
      <c r="H3463" s="48" t="s">
        <v>95</v>
      </c>
      <c r="I3463" s="48" t="s">
        <v>551</v>
      </c>
      <c r="J3463" s="51"/>
      <c r="K3463" s="51"/>
      <c r="L3463" s="48" t="s">
        <v>80</v>
      </c>
      <c r="M3463" s="48" t="s">
        <v>81</v>
      </c>
      <c r="N3463" s="48" t="s">
        <v>249</v>
      </c>
      <c r="O3463" s="48" t="s">
        <v>250</v>
      </c>
      <c r="P3463" s="48" t="s">
        <v>285</v>
      </c>
      <c r="Q3463" s="48" t="s">
        <v>286</v>
      </c>
      <c r="R3463" s="48" t="s">
        <v>552</v>
      </c>
      <c r="S3463" s="48" t="s">
        <v>553</v>
      </c>
      <c r="T3463" s="48" t="s">
        <v>554</v>
      </c>
      <c r="U3463" s="48" t="s">
        <v>553</v>
      </c>
      <c r="V3463" s="52"/>
    </row>
    <row r="3464" spans="1:22" ht="15" thickBot="1">
      <c r="A3464" s="48" t="s">
        <v>4291</v>
      </c>
      <c r="B3464" s="48" t="s">
        <v>20</v>
      </c>
      <c r="C3464" s="48" t="s">
        <v>74</v>
      </c>
      <c r="D3464" s="49" t="s">
        <v>75</v>
      </c>
      <c r="E3464" s="53">
        <v>93444.08</v>
      </c>
      <c r="F3464" s="48" t="s">
        <v>560</v>
      </c>
      <c r="G3464" s="48" t="s">
        <v>561</v>
      </c>
      <c r="H3464" s="48" t="s">
        <v>113</v>
      </c>
      <c r="I3464" s="48" t="s">
        <v>551</v>
      </c>
      <c r="J3464" s="51"/>
      <c r="K3464" s="51"/>
      <c r="L3464" s="48" t="s">
        <v>80</v>
      </c>
      <c r="M3464" s="48" t="s">
        <v>81</v>
      </c>
      <c r="N3464" s="48" t="s">
        <v>249</v>
      </c>
      <c r="O3464" s="48" t="s">
        <v>250</v>
      </c>
      <c r="P3464" s="48" t="s">
        <v>285</v>
      </c>
      <c r="Q3464" s="48" t="s">
        <v>286</v>
      </c>
      <c r="R3464" s="48" t="s">
        <v>552</v>
      </c>
      <c r="S3464" s="48" t="s">
        <v>553</v>
      </c>
      <c r="T3464" s="48" t="s">
        <v>554</v>
      </c>
      <c r="U3464" s="48" t="s">
        <v>553</v>
      </c>
      <c r="V3464" s="52"/>
    </row>
    <row r="3465" spans="1:22" ht="15" thickBot="1">
      <c r="A3465" s="48" t="s">
        <v>4292</v>
      </c>
      <c r="B3465" s="48" t="s">
        <v>20</v>
      </c>
      <c r="C3465" s="48" t="s">
        <v>74</v>
      </c>
      <c r="D3465" s="49" t="s">
        <v>75</v>
      </c>
      <c r="E3465" s="53">
        <v>45353.69</v>
      </c>
      <c r="F3465" s="48" t="s">
        <v>560</v>
      </c>
      <c r="G3465" s="48" t="s">
        <v>561</v>
      </c>
      <c r="H3465" s="48" t="s">
        <v>95</v>
      </c>
      <c r="I3465" s="48" t="s">
        <v>551</v>
      </c>
      <c r="J3465" s="51"/>
      <c r="K3465" s="51"/>
      <c r="L3465" s="48" t="s">
        <v>80</v>
      </c>
      <c r="M3465" s="48" t="s">
        <v>81</v>
      </c>
      <c r="N3465" s="48" t="s">
        <v>249</v>
      </c>
      <c r="O3465" s="48" t="s">
        <v>250</v>
      </c>
      <c r="P3465" s="48" t="s">
        <v>285</v>
      </c>
      <c r="Q3465" s="48" t="s">
        <v>286</v>
      </c>
      <c r="R3465" s="48" t="s">
        <v>552</v>
      </c>
      <c r="S3465" s="48" t="s">
        <v>553</v>
      </c>
      <c r="T3465" s="48" t="s">
        <v>554</v>
      </c>
      <c r="U3465" s="48" t="s">
        <v>553</v>
      </c>
      <c r="V3465" s="52"/>
    </row>
    <row r="3466" spans="1:22" ht="15" thickBot="1">
      <c r="A3466" s="48" t="s">
        <v>595</v>
      </c>
      <c r="B3466" s="48" t="s">
        <v>20</v>
      </c>
      <c r="C3466" s="48" t="s">
        <v>74</v>
      </c>
      <c r="D3466" s="49" t="s">
        <v>75</v>
      </c>
      <c r="E3466" s="53">
        <v>50284.6</v>
      </c>
      <c r="F3466" s="48" t="s">
        <v>76</v>
      </c>
      <c r="G3466" s="48" t="s">
        <v>571</v>
      </c>
      <c r="H3466" s="48" t="s">
        <v>113</v>
      </c>
      <c r="I3466" s="48" t="s">
        <v>130</v>
      </c>
      <c r="J3466" s="51"/>
      <c r="K3466" s="51"/>
      <c r="L3466" s="48" t="s">
        <v>80</v>
      </c>
      <c r="M3466" s="48" t="s">
        <v>81</v>
      </c>
      <c r="N3466" s="48" t="s">
        <v>249</v>
      </c>
      <c r="O3466" s="48" t="s">
        <v>250</v>
      </c>
      <c r="P3466" s="48" t="s">
        <v>285</v>
      </c>
      <c r="Q3466" s="48" t="s">
        <v>286</v>
      </c>
      <c r="R3466" s="48" t="s">
        <v>572</v>
      </c>
      <c r="S3466" s="48" t="s">
        <v>573</v>
      </c>
      <c r="T3466" s="48" t="s">
        <v>574</v>
      </c>
      <c r="U3466" s="48" t="s">
        <v>575</v>
      </c>
      <c r="V3466" s="52"/>
    </row>
    <row r="3467" spans="1:22" ht="15" thickBot="1">
      <c r="A3467" s="48" t="s">
        <v>4293</v>
      </c>
      <c r="B3467" s="48" t="s">
        <v>20</v>
      </c>
      <c r="C3467" s="48" t="s">
        <v>74</v>
      </c>
      <c r="D3467" s="49" t="s">
        <v>75</v>
      </c>
      <c r="E3467" s="53">
        <v>127498.86</v>
      </c>
      <c r="F3467" s="48" t="s">
        <v>76</v>
      </c>
      <c r="G3467" s="48" t="s">
        <v>577</v>
      </c>
      <c r="H3467" s="48" t="s">
        <v>258</v>
      </c>
      <c r="I3467" s="48" t="s">
        <v>3514</v>
      </c>
      <c r="J3467" s="51"/>
      <c r="K3467" s="51"/>
      <c r="L3467" s="48" t="s">
        <v>80</v>
      </c>
      <c r="M3467" s="48" t="s">
        <v>81</v>
      </c>
      <c r="N3467" s="48" t="s">
        <v>249</v>
      </c>
      <c r="O3467" s="48" t="s">
        <v>250</v>
      </c>
      <c r="P3467" s="48" t="s">
        <v>285</v>
      </c>
      <c r="Q3467" s="48" t="s">
        <v>286</v>
      </c>
      <c r="R3467" s="48" t="s">
        <v>572</v>
      </c>
      <c r="S3467" s="48" t="s">
        <v>573</v>
      </c>
      <c r="T3467" s="48" t="s">
        <v>578</v>
      </c>
      <c r="U3467" s="48" t="s">
        <v>579</v>
      </c>
      <c r="V3467" s="52"/>
    </row>
    <row r="3468" spans="1:22" ht="15" thickBot="1">
      <c r="A3468" s="48" t="s">
        <v>4294</v>
      </c>
      <c r="B3468" s="48" t="s">
        <v>20</v>
      </c>
      <c r="C3468" s="48" t="s">
        <v>74</v>
      </c>
      <c r="D3468" s="49" t="s">
        <v>75</v>
      </c>
      <c r="E3468" s="53">
        <v>100242.94</v>
      </c>
      <c r="F3468" s="48" t="s">
        <v>76</v>
      </c>
      <c r="G3468" s="48" t="s">
        <v>577</v>
      </c>
      <c r="H3468" s="48" t="s">
        <v>258</v>
      </c>
      <c r="I3468" s="48" t="s">
        <v>1658</v>
      </c>
      <c r="J3468" s="51"/>
      <c r="K3468" s="51"/>
      <c r="L3468" s="48" t="s">
        <v>80</v>
      </c>
      <c r="M3468" s="48" t="s">
        <v>81</v>
      </c>
      <c r="N3468" s="48" t="s">
        <v>249</v>
      </c>
      <c r="O3468" s="48" t="s">
        <v>250</v>
      </c>
      <c r="P3468" s="48" t="s">
        <v>285</v>
      </c>
      <c r="Q3468" s="48" t="s">
        <v>286</v>
      </c>
      <c r="R3468" s="48" t="s">
        <v>572</v>
      </c>
      <c r="S3468" s="48" t="s">
        <v>573</v>
      </c>
      <c r="T3468" s="48" t="s">
        <v>578</v>
      </c>
      <c r="U3468" s="48" t="s">
        <v>579</v>
      </c>
      <c r="V3468" s="52"/>
    </row>
    <row r="3469" spans="1:22" ht="15" thickBot="1">
      <c r="A3469" s="48" t="s">
        <v>4295</v>
      </c>
      <c r="B3469" s="48" t="s">
        <v>20</v>
      </c>
      <c r="C3469" s="48" t="s">
        <v>74</v>
      </c>
      <c r="D3469" s="49" t="s">
        <v>75</v>
      </c>
      <c r="E3469" s="53">
        <v>135550.56</v>
      </c>
      <c r="F3469" s="48" t="s">
        <v>76</v>
      </c>
      <c r="G3469" s="48" t="s">
        <v>577</v>
      </c>
      <c r="H3469" s="48" t="s">
        <v>258</v>
      </c>
      <c r="I3469" s="48" t="s">
        <v>520</v>
      </c>
      <c r="J3469" s="51"/>
      <c r="K3469" s="51"/>
      <c r="L3469" s="48" t="s">
        <v>80</v>
      </c>
      <c r="M3469" s="48" t="s">
        <v>81</v>
      </c>
      <c r="N3469" s="48" t="s">
        <v>249</v>
      </c>
      <c r="O3469" s="48" t="s">
        <v>250</v>
      </c>
      <c r="P3469" s="48" t="s">
        <v>285</v>
      </c>
      <c r="Q3469" s="48" t="s">
        <v>286</v>
      </c>
      <c r="R3469" s="48" t="s">
        <v>572</v>
      </c>
      <c r="S3469" s="48" t="s">
        <v>573</v>
      </c>
      <c r="T3469" s="48" t="s">
        <v>578</v>
      </c>
      <c r="U3469" s="48" t="s">
        <v>579</v>
      </c>
      <c r="V3469" s="52"/>
    </row>
    <row r="3470" spans="1:22" ht="15" thickBot="1">
      <c r="A3470" s="48" t="s">
        <v>4296</v>
      </c>
      <c r="B3470" s="48" t="s">
        <v>20</v>
      </c>
      <c r="C3470" s="48" t="s">
        <v>74</v>
      </c>
      <c r="D3470" s="49" t="s">
        <v>75</v>
      </c>
      <c r="E3470" s="53">
        <v>130686.33</v>
      </c>
      <c r="F3470" s="48" t="s">
        <v>76</v>
      </c>
      <c r="G3470" s="48" t="s">
        <v>577</v>
      </c>
      <c r="H3470" s="48" t="s">
        <v>258</v>
      </c>
      <c r="I3470" s="48" t="s">
        <v>1658</v>
      </c>
      <c r="J3470" s="51"/>
      <c r="K3470" s="51"/>
      <c r="L3470" s="48" t="s">
        <v>80</v>
      </c>
      <c r="M3470" s="48" t="s">
        <v>81</v>
      </c>
      <c r="N3470" s="48" t="s">
        <v>249</v>
      </c>
      <c r="O3470" s="48" t="s">
        <v>250</v>
      </c>
      <c r="P3470" s="48" t="s">
        <v>285</v>
      </c>
      <c r="Q3470" s="48" t="s">
        <v>286</v>
      </c>
      <c r="R3470" s="48" t="s">
        <v>572</v>
      </c>
      <c r="S3470" s="48" t="s">
        <v>573</v>
      </c>
      <c r="T3470" s="48" t="s">
        <v>578</v>
      </c>
      <c r="U3470" s="48" t="s">
        <v>579</v>
      </c>
      <c r="V3470" s="52"/>
    </row>
    <row r="3471" spans="1:22" ht="15" thickBot="1">
      <c r="A3471" s="48" t="s">
        <v>4297</v>
      </c>
      <c r="B3471" s="48" t="s">
        <v>20</v>
      </c>
      <c r="C3471" s="48" t="s">
        <v>74</v>
      </c>
      <c r="D3471" s="49" t="s">
        <v>75</v>
      </c>
      <c r="E3471" s="53">
        <v>133953.5</v>
      </c>
      <c r="F3471" s="48" t="s">
        <v>76</v>
      </c>
      <c r="G3471" s="48" t="s">
        <v>577</v>
      </c>
      <c r="H3471" s="48" t="s">
        <v>258</v>
      </c>
      <c r="I3471" s="48" t="s">
        <v>1660</v>
      </c>
      <c r="J3471" s="51"/>
      <c r="K3471" s="51"/>
      <c r="L3471" s="48" t="s">
        <v>80</v>
      </c>
      <c r="M3471" s="48" t="s">
        <v>81</v>
      </c>
      <c r="N3471" s="48" t="s">
        <v>249</v>
      </c>
      <c r="O3471" s="48" t="s">
        <v>250</v>
      </c>
      <c r="P3471" s="48" t="s">
        <v>285</v>
      </c>
      <c r="Q3471" s="48" t="s">
        <v>286</v>
      </c>
      <c r="R3471" s="48" t="s">
        <v>572</v>
      </c>
      <c r="S3471" s="48" t="s">
        <v>573</v>
      </c>
      <c r="T3471" s="48" t="s">
        <v>578</v>
      </c>
      <c r="U3471" s="48" t="s">
        <v>579</v>
      </c>
      <c r="V3471" s="52"/>
    </row>
    <row r="3472" spans="1:22" ht="15" thickBot="1">
      <c r="A3472" s="48" t="s">
        <v>4298</v>
      </c>
      <c r="B3472" s="48" t="s">
        <v>20</v>
      </c>
      <c r="C3472" s="48" t="s">
        <v>74</v>
      </c>
      <c r="D3472" s="49" t="s">
        <v>75</v>
      </c>
      <c r="E3472" s="53">
        <v>102091.96</v>
      </c>
      <c r="F3472" s="48" t="s">
        <v>76</v>
      </c>
      <c r="G3472" s="48" t="s">
        <v>577</v>
      </c>
      <c r="H3472" s="48" t="s">
        <v>258</v>
      </c>
      <c r="I3472" s="48" t="s">
        <v>1660</v>
      </c>
      <c r="J3472" s="51"/>
      <c r="K3472" s="51"/>
      <c r="L3472" s="48" t="s">
        <v>80</v>
      </c>
      <c r="M3472" s="48" t="s">
        <v>81</v>
      </c>
      <c r="N3472" s="48" t="s">
        <v>249</v>
      </c>
      <c r="O3472" s="48" t="s">
        <v>250</v>
      </c>
      <c r="P3472" s="48" t="s">
        <v>285</v>
      </c>
      <c r="Q3472" s="48" t="s">
        <v>286</v>
      </c>
      <c r="R3472" s="48" t="s">
        <v>572</v>
      </c>
      <c r="S3472" s="48" t="s">
        <v>573</v>
      </c>
      <c r="T3472" s="48" t="s">
        <v>578</v>
      </c>
      <c r="U3472" s="48" t="s">
        <v>579</v>
      </c>
      <c r="V3472" s="52"/>
    </row>
    <row r="3473" spans="1:22" ht="15" thickBot="1">
      <c r="A3473" s="48" t="s">
        <v>4299</v>
      </c>
      <c r="B3473" s="48" t="s">
        <v>20</v>
      </c>
      <c r="C3473" s="48" t="s">
        <v>74</v>
      </c>
      <c r="D3473" s="49" t="s">
        <v>75</v>
      </c>
      <c r="E3473" s="53">
        <v>60283.64</v>
      </c>
      <c r="F3473" s="48" t="s">
        <v>76</v>
      </c>
      <c r="G3473" s="48" t="s">
        <v>2702</v>
      </c>
      <c r="H3473" s="48" t="s">
        <v>95</v>
      </c>
      <c r="I3473" s="48" t="s">
        <v>603</v>
      </c>
      <c r="J3473" s="51"/>
      <c r="K3473" s="51"/>
      <c r="L3473" s="48" t="s">
        <v>80</v>
      </c>
      <c r="M3473" s="48" t="s">
        <v>81</v>
      </c>
      <c r="N3473" s="48" t="s">
        <v>249</v>
      </c>
      <c r="O3473" s="48" t="s">
        <v>250</v>
      </c>
      <c r="P3473" s="48" t="s">
        <v>285</v>
      </c>
      <c r="Q3473" s="48" t="s">
        <v>286</v>
      </c>
      <c r="R3473" s="48" t="s">
        <v>572</v>
      </c>
      <c r="S3473" s="48" t="s">
        <v>573</v>
      </c>
      <c r="T3473" s="48" t="s">
        <v>2703</v>
      </c>
      <c r="U3473" s="48" t="s">
        <v>2704</v>
      </c>
      <c r="V3473" s="52"/>
    </row>
    <row r="3474" spans="1:22" ht="15" thickBot="1">
      <c r="A3474" s="48" t="s">
        <v>4300</v>
      </c>
      <c r="B3474" s="48" t="s">
        <v>20</v>
      </c>
      <c r="C3474" s="48" t="s">
        <v>74</v>
      </c>
      <c r="D3474" s="49" t="s">
        <v>75</v>
      </c>
      <c r="E3474" s="53">
        <v>73449.850000000006</v>
      </c>
      <c r="F3474" s="48" t="s">
        <v>2217</v>
      </c>
      <c r="G3474" s="48" t="s">
        <v>4301</v>
      </c>
      <c r="H3474" s="48" t="s">
        <v>95</v>
      </c>
      <c r="I3474" s="48" t="s">
        <v>130</v>
      </c>
      <c r="J3474" s="51"/>
      <c r="K3474" s="51"/>
      <c r="L3474" s="48" t="s">
        <v>80</v>
      </c>
      <c r="M3474" s="48" t="s">
        <v>81</v>
      </c>
      <c r="N3474" s="48" t="s">
        <v>249</v>
      </c>
      <c r="O3474" s="48" t="s">
        <v>250</v>
      </c>
      <c r="P3474" s="48" t="s">
        <v>285</v>
      </c>
      <c r="Q3474" s="48" t="s">
        <v>286</v>
      </c>
      <c r="R3474" s="48" t="s">
        <v>572</v>
      </c>
      <c r="S3474" s="48" t="s">
        <v>573</v>
      </c>
      <c r="T3474" s="48" t="s">
        <v>593</v>
      </c>
      <c r="U3474" s="48" t="s">
        <v>594</v>
      </c>
      <c r="V3474" s="52"/>
    </row>
    <row r="3475" spans="1:22" ht="15" thickBot="1">
      <c r="A3475" s="48" t="s">
        <v>2710</v>
      </c>
      <c r="B3475" s="48" t="s">
        <v>20</v>
      </c>
      <c r="C3475" s="48" t="s">
        <v>74</v>
      </c>
      <c r="D3475" s="49" t="s">
        <v>75</v>
      </c>
      <c r="E3475" s="53">
        <v>20390.939999999999</v>
      </c>
      <c r="F3475" s="48" t="s">
        <v>2217</v>
      </c>
      <c r="G3475" s="48" t="s">
        <v>2705</v>
      </c>
      <c r="H3475" s="48" t="s">
        <v>95</v>
      </c>
      <c r="I3475" s="48" t="s">
        <v>130</v>
      </c>
      <c r="J3475" s="51"/>
      <c r="K3475" s="51"/>
      <c r="L3475" s="48" t="s">
        <v>80</v>
      </c>
      <c r="M3475" s="48" t="s">
        <v>81</v>
      </c>
      <c r="N3475" s="48" t="s">
        <v>249</v>
      </c>
      <c r="O3475" s="48" t="s">
        <v>250</v>
      </c>
      <c r="P3475" s="48" t="s">
        <v>285</v>
      </c>
      <c r="Q3475" s="48" t="s">
        <v>286</v>
      </c>
      <c r="R3475" s="48" t="s">
        <v>572</v>
      </c>
      <c r="S3475" s="48" t="s">
        <v>573</v>
      </c>
      <c r="T3475" s="48" t="s">
        <v>593</v>
      </c>
      <c r="U3475" s="48" t="s">
        <v>594</v>
      </c>
      <c r="V3475" s="52"/>
    </row>
    <row r="3476" spans="1:22" ht="15" thickBot="1">
      <c r="A3476" s="48" t="s">
        <v>2710</v>
      </c>
      <c r="B3476" s="48" t="s">
        <v>20</v>
      </c>
      <c r="C3476" s="48" t="s">
        <v>74</v>
      </c>
      <c r="D3476" s="49" t="s">
        <v>75</v>
      </c>
      <c r="E3476" s="53">
        <v>3089.54</v>
      </c>
      <c r="F3476" s="48" t="s">
        <v>591</v>
      </c>
      <c r="G3476" s="48" t="s">
        <v>592</v>
      </c>
      <c r="H3476" s="48" t="s">
        <v>95</v>
      </c>
      <c r="I3476" s="48" t="s">
        <v>130</v>
      </c>
      <c r="J3476" s="51"/>
      <c r="K3476" s="51"/>
      <c r="L3476" s="48" t="s">
        <v>80</v>
      </c>
      <c r="M3476" s="48" t="s">
        <v>81</v>
      </c>
      <c r="N3476" s="48" t="s">
        <v>249</v>
      </c>
      <c r="O3476" s="48" t="s">
        <v>250</v>
      </c>
      <c r="P3476" s="48" t="s">
        <v>285</v>
      </c>
      <c r="Q3476" s="48" t="s">
        <v>286</v>
      </c>
      <c r="R3476" s="48" t="s">
        <v>572</v>
      </c>
      <c r="S3476" s="48" t="s">
        <v>573</v>
      </c>
      <c r="T3476" s="48" t="s">
        <v>593</v>
      </c>
      <c r="U3476" s="48" t="s">
        <v>594</v>
      </c>
      <c r="V3476" s="52"/>
    </row>
    <row r="3477" spans="1:22" ht="15" thickBot="1">
      <c r="A3477" s="48" t="s">
        <v>4302</v>
      </c>
      <c r="B3477" s="48" t="s">
        <v>20</v>
      </c>
      <c r="C3477" s="48" t="s">
        <v>74</v>
      </c>
      <c r="D3477" s="49" t="s">
        <v>75</v>
      </c>
      <c r="E3477" s="53">
        <v>91728.78</v>
      </c>
      <c r="F3477" s="48" t="s">
        <v>606</v>
      </c>
      <c r="G3477" s="48" t="s">
        <v>607</v>
      </c>
      <c r="H3477" s="48" t="s">
        <v>95</v>
      </c>
      <c r="I3477" s="48" t="s">
        <v>608</v>
      </c>
      <c r="J3477" s="48" t="s">
        <v>609</v>
      </c>
      <c r="K3477" s="51"/>
      <c r="L3477" s="48" t="s">
        <v>80</v>
      </c>
      <c r="M3477" s="48" t="s">
        <v>81</v>
      </c>
      <c r="N3477" s="48" t="s">
        <v>249</v>
      </c>
      <c r="O3477" s="48" t="s">
        <v>250</v>
      </c>
      <c r="P3477" s="48" t="s">
        <v>285</v>
      </c>
      <c r="Q3477" s="48" t="s">
        <v>286</v>
      </c>
      <c r="R3477" s="48" t="s">
        <v>572</v>
      </c>
      <c r="S3477" s="48" t="s">
        <v>573</v>
      </c>
      <c r="T3477" s="48" t="s">
        <v>610</v>
      </c>
      <c r="U3477" s="48" t="s">
        <v>611</v>
      </c>
      <c r="V3477" s="52"/>
    </row>
    <row r="3478" spans="1:22" ht="15" thickBot="1">
      <c r="A3478" s="48" t="s">
        <v>4303</v>
      </c>
      <c r="B3478" s="48" t="s">
        <v>20</v>
      </c>
      <c r="C3478" s="48" t="s">
        <v>74</v>
      </c>
      <c r="D3478" s="49" t="s">
        <v>75</v>
      </c>
      <c r="E3478" s="53">
        <v>69910.559999999998</v>
      </c>
      <c r="F3478" s="48" t="s">
        <v>76</v>
      </c>
      <c r="G3478" s="48" t="s">
        <v>3922</v>
      </c>
      <c r="H3478" s="48" t="s">
        <v>95</v>
      </c>
      <c r="I3478" s="48" t="s">
        <v>130</v>
      </c>
      <c r="J3478" s="51"/>
      <c r="K3478" s="51"/>
      <c r="L3478" s="48" t="s">
        <v>80</v>
      </c>
      <c r="M3478" s="48" t="s">
        <v>81</v>
      </c>
      <c r="N3478" s="48" t="s">
        <v>249</v>
      </c>
      <c r="O3478" s="48" t="s">
        <v>250</v>
      </c>
      <c r="P3478" s="48" t="s">
        <v>285</v>
      </c>
      <c r="Q3478" s="48" t="s">
        <v>286</v>
      </c>
      <c r="R3478" s="48" t="s">
        <v>618</v>
      </c>
      <c r="S3478" s="48" t="s">
        <v>619</v>
      </c>
      <c r="T3478" s="48" t="s">
        <v>3923</v>
      </c>
      <c r="U3478" s="48" t="s">
        <v>3924</v>
      </c>
      <c r="V3478" s="52"/>
    </row>
    <row r="3479" spans="1:22" ht="15" thickBot="1">
      <c r="A3479" s="48" t="s">
        <v>4304</v>
      </c>
      <c r="B3479" s="48" t="s">
        <v>20</v>
      </c>
      <c r="C3479" s="48" t="s">
        <v>74</v>
      </c>
      <c r="D3479" s="49" t="s">
        <v>75</v>
      </c>
      <c r="E3479" s="53">
        <v>102749.01</v>
      </c>
      <c r="F3479" s="48" t="s">
        <v>76</v>
      </c>
      <c r="G3479" s="48" t="s">
        <v>616</v>
      </c>
      <c r="H3479" s="48" t="s">
        <v>258</v>
      </c>
      <c r="I3479" s="48" t="s">
        <v>2227</v>
      </c>
      <c r="J3479" s="51"/>
      <c r="K3479" s="51"/>
      <c r="L3479" s="48" t="s">
        <v>80</v>
      </c>
      <c r="M3479" s="48" t="s">
        <v>81</v>
      </c>
      <c r="N3479" s="48" t="s">
        <v>249</v>
      </c>
      <c r="O3479" s="48" t="s">
        <v>250</v>
      </c>
      <c r="P3479" s="48" t="s">
        <v>285</v>
      </c>
      <c r="Q3479" s="48" t="s">
        <v>286</v>
      </c>
      <c r="R3479" s="48" t="s">
        <v>618</v>
      </c>
      <c r="S3479" s="48" t="s">
        <v>619</v>
      </c>
      <c r="T3479" s="48" t="s">
        <v>620</v>
      </c>
      <c r="U3479" s="48" t="s">
        <v>621</v>
      </c>
      <c r="V3479" s="52"/>
    </row>
    <row r="3480" spans="1:22" ht="15" thickBot="1">
      <c r="A3480" s="48" t="s">
        <v>615</v>
      </c>
      <c r="B3480" s="48" t="s">
        <v>20</v>
      </c>
      <c r="C3480" s="48" t="s">
        <v>74</v>
      </c>
      <c r="D3480" s="49" t="s">
        <v>75</v>
      </c>
      <c r="E3480" s="53">
        <v>14450.62</v>
      </c>
      <c r="F3480" s="48" t="s">
        <v>76</v>
      </c>
      <c r="G3480" s="48" t="s">
        <v>616</v>
      </c>
      <c r="H3480" s="48" t="s">
        <v>447</v>
      </c>
      <c r="I3480" s="48" t="s">
        <v>130</v>
      </c>
      <c r="J3480" s="51"/>
      <c r="K3480" s="51"/>
      <c r="L3480" s="48" t="s">
        <v>80</v>
      </c>
      <c r="M3480" s="48" t="s">
        <v>81</v>
      </c>
      <c r="N3480" s="48" t="s">
        <v>249</v>
      </c>
      <c r="O3480" s="48" t="s">
        <v>250</v>
      </c>
      <c r="P3480" s="48" t="s">
        <v>285</v>
      </c>
      <c r="Q3480" s="48" t="s">
        <v>286</v>
      </c>
      <c r="R3480" s="48" t="s">
        <v>618</v>
      </c>
      <c r="S3480" s="48" t="s">
        <v>619</v>
      </c>
      <c r="T3480" s="48" t="s">
        <v>620</v>
      </c>
      <c r="U3480" s="48" t="s">
        <v>621</v>
      </c>
      <c r="V3480" s="52"/>
    </row>
    <row r="3481" spans="1:22" ht="15" thickBot="1">
      <c r="A3481" s="48" t="s">
        <v>4305</v>
      </c>
      <c r="B3481" s="48" t="s">
        <v>20</v>
      </c>
      <c r="C3481" s="48" t="s">
        <v>74</v>
      </c>
      <c r="D3481" s="49" t="s">
        <v>75</v>
      </c>
      <c r="E3481" s="53">
        <v>102749.01</v>
      </c>
      <c r="F3481" s="48" t="s">
        <v>76</v>
      </c>
      <c r="G3481" s="48" t="s">
        <v>624</v>
      </c>
      <c r="H3481" s="48" t="s">
        <v>258</v>
      </c>
      <c r="I3481" s="48" t="s">
        <v>625</v>
      </c>
      <c r="J3481" s="51"/>
      <c r="K3481" s="51"/>
      <c r="L3481" s="48" t="s">
        <v>80</v>
      </c>
      <c r="M3481" s="48" t="s">
        <v>81</v>
      </c>
      <c r="N3481" s="48" t="s">
        <v>249</v>
      </c>
      <c r="O3481" s="48" t="s">
        <v>250</v>
      </c>
      <c r="P3481" s="48" t="s">
        <v>285</v>
      </c>
      <c r="Q3481" s="48" t="s">
        <v>286</v>
      </c>
      <c r="R3481" s="48" t="s">
        <v>618</v>
      </c>
      <c r="S3481" s="48" t="s">
        <v>619</v>
      </c>
      <c r="T3481" s="48" t="s">
        <v>626</v>
      </c>
      <c r="U3481" s="48" t="s">
        <v>619</v>
      </c>
      <c r="V3481" s="52"/>
    </row>
    <row r="3482" spans="1:22" ht="15" thickBot="1">
      <c r="A3482" s="48" t="s">
        <v>4306</v>
      </c>
      <c r="B3482" s="48" t="s">
        <v>20</v>
      </c>
      <c r="C3482" s="48" t="s">
        <v>74</v>
      </c>
      <c r="D3482" s="49" t="s">
        <v>75</v>
      </c>
      <c r="E3482" s="53">
        <v>110649.45</v>
      </c>
      <c r="F3482" s="48" t="s">
        <v>76</v>
      </c>
      <c r="G3482" s="48" t="s">
        <v>624</v>
      </c>
      <c r="H3482" s="48" t="s">
        <v>258</v>
      </c>
      <c r="I3482" s="48" t="s">
        <v>625</v>
      </c>
      <c r="J3482" s="51"/>
      <c r="K3482" s="51"/>
      <c r="L3482" s="48" t="s">
        <v>80</v>
      </c>
      <c r="M3482" s="48" t="s">
        <v>81</v>
      </c>
      <c r="N3482" s="48" t="s">
        <v>249</v>
      </c>
      <c r="O3482" s="48" t="s">
        <v>250</v>
      </c>
      <c r="P3482" s="48" t="s">
        <v>285</v>
      </c>
      <c r="Q3482" s="48" t="s">
        <v>286</v>
      </c>
      <c r="R3482" s="48" t="s">
        <v>618</v>
      </c>
      <c r="S3482" s="48" t="s">
        <v>619</v>
      </c>
      <c r="T3482" s="48" t="s">
        <v>626</v>
      </c>
      <c r="U3482" s="48" t="s">
        <v>619</v>
      </c>
      <c r="V3482" s="52"/>
    </row>
    <row r="3483" spans="1:22" ht="15" thickBot="1">
      <c r="A3483" s="48" t="s">
        <v>4307</v>
      </c>
      <c r="B3483" s="48" t="s">
        <v>20</v>
      </c>
      <c r="C3483" s="48" t="s">
        <v>74</v>
      </c>
      <c r="D3483" s="49" t="s">
        <v>75</v>
      </c>
      <c r="E3483" s="53">
        <v>127498.86</v>
      </c>
      <c r="F3483" s="48" t="s">
        <v>76</v>
      </c>
      <c r="G3483" s="48" t="s">
        <v>624</v>
      </c>
      <c r="H3483" s="48" t="s">
        <v>258</v>
      </c>
      <c r="I3483" s="48" t="s">
        <v>625</v>
      </c>
      <c r="J3483" s="51"/>
      <c r="K3483" s="51"/>
      <c r="L3483" s="48" t="s">
        <v>80</v>
      </c>
      <c r="M3483" s="48" t="s">
        <v>81</v>
      </c>
      <c r="N3483" s="48" t="s">
        <v>249</v>
      </c>
      <c r="O3483" s="48" t="s">
        <v>250</v>
      </c>
      <c r="P3483" s="48" t="s">
        <v>285</v>
      </c>
      <c r="Q3483" s="48" t="s">
        <v>286</v>
      </c>
      <c r="R3483" s="48" t="s">
        <v>618</v>
      </c>
      <c r="S3483" s="48" t="s">
        <v>619</v>
      </c>
      <c r="T3483" s="48" t="s">
        <v>626</v>
      </c>
      <c r="U3483" s="48" t="s">
        <v>619</v>
      </c>
      <c r="V3483" s="52"/>
    </row>
    <row r="3484" spans="1:22" ht="15" thickBot="1">
      <c r="A3484" s="48" t="s">
        <v>4308</v>
      </c>
      <c r="B3484" s="48" t="s">
        <v>20</v>
      </c>
      <c r="C3484" s="48" t="s">
        <v>74</v>
      </c>
      <c r="D3484" s="49" t="s">
        <v>75</v>
      </c>
      <c r="E3484" s="53">
        <v>61790.73</v>
      </c>
      <c r="F3484" s="48" t="s">
        <v>76</v>
      </c>
      <c r="G3484" s="48" t="s">
        <v>1676</v>
      </c>
      <c r="H3484" s="48" t="s">
        <v>95</v>
      </c>
      <c r="I3484" s="48" t="s">
        <v>130</v>
      </c>
      <c r="J3484" s="51"/>
      <c r="K3484" s="51"/>
      <c r="L3484" s="48" t="s">
        <v>80</v>
      </c>
      <c r="M3484" s="48" t="s">
        <v>81</v>
      </c>
      <c r="N3484" s="48" t="s">
        <v>249</v>
      </c>
      <c r="O3484" s="48" t="s">
        <v>250</v>
      </c>
      <c r="P3484" s="48" t="s">
        <v>285</v>
      </c>
      <c r="Q3484" s="48" t="s">
        <v>286</v>
      </c>
      <c r="R3484" s="48" t="s">
        <v>1677</v>
      </c>
      <c r="S3484" s="48" t="s">
        <v>1678</v>
      </c>
      <c r="T3484" s="48" t="s">
        <v>1679</v>
      </c>
      <c r="U3484" s="48" t="s">
        <v>1680</v>
      </c>
      <c r="V3484" s="52"/>
    </row>
    <row r="3485" spans="1:22" ht="15" thickBot="1">
      <c r="A3485" s="48" t="s">
        <v>4309</v>
      </c>
      <c r="B3485" s="48" t="s">
        <v>20</v>
      </c>
      <c r="C3485" s="48" t="s">
        <v>74</v>
      </c>
      <c r="D3485" s="49" t="s">
        <v>75</v>
      </c>
      <c r="E3485" s="53">
        <v>100242.94</v>
      </c>
      <c r="F3485" s="48" t="s">
        <v>76</v>
      </c>
      <c r="G3485" s="48" t="s">
        <v>631</v>
      </c>
      <c r="H3485" s="48" t="s">
        <v>258</v>
      </c>
      <c r="I3485" s="48" t="s">
        <v>638</v>
      </c>
      <c r="J3485" s="51"/>
      <c r="K3485" s="51"/>
      <c r="L3485" s="48" t="s">
        <v>80</v>
      </c>
      <c r="M3485" s="48" t="s">
        <v>81</v>
      </c>
      <c r="N3485" s="48" t="s">
        <v>249</v>
      </c>
      <c r="O3485" s="48" t="s">
        <v>250</v>
      </c>
      <c r="P3485" s="48" t="s">
        <v>285</v>
      </c>
      <c r="Q3485" s="48" t="s">
        <v>286</v>
      </c>
      <c r="R3485" s="48" t="s">
        <v>633</v>
      </c>
      <c r="S3485" s="48" t="s">
        <v>634</v>
      </c>
      <c r="T3485" s="48" t="s">
        <v>635</v>
      </c>
      <c r="U3485" s="48" t="s">
        <v>636</v>
      </c>
      <c r="V3485" s="52"/>
    </row>
    <row r="3486" spans="1:22" ht="15" thickBot="1">
      <c r="A3486" s="48" t="s">
        <v>4310</v>
      </c>
      <c r="B3486" s="48" t="s">
        <v>20</v>
      </c>
      <c r="C3486" s="48" t="s">
        <v>74</v>
      </c>
      <c r="D3486" s="49" t="s">
        <v>75</v>
      </c>
      <c r="E3486" s="50">
        <v>0</v>
      </c>
      <c r="F3486" s="48" t="s">
        <v>76</v>
      </c>
      <c r="G3486" s="48" t="s">
        <v>631</v>
      </c>
      <c r="H3486" s="48" t="s">
        <v>258</v>
      </c>
      <c r="I3486" s="48" t="s">
        <v>647</v>
      </c>
      <c r="J3486" s="51"/>
      <c r="K3486" s="51"/>
      <c r="L3486" s="48" t="s">
        <v>80</v>
      </c>
      <c r="M3486" s="48" t="s">
        <v>81</v>
      </c>
      <c r="N3486" s="48" t="s">
        <v>249</v>
      </c>
      <c r="O3486" s="48" t="s">
        <v>250</v>
      </c>
      <c r="P3486" s="48" t="s">
        <v>285</v>
      </c>
      <c r="Q3486" s="48" t="s">
        <v>286</v>
      </c>
      <c r="R3486" s="48" t="s">
        <v>633</v>
      </c>
      <c r="S3486" s="48" t="s">
        <v>634</v>
      </c>
      <c r="T3486" s="48" t="s">
        <v>635</v>
      </c>
      <c r="U3486" s="48" t="s">
        <v>636</v>
      </c>
      <c r="V3486" s="52"/>
    </row>
    <row r="3487" spans="1:22" ht="15" thickBot="1">
      <c r="A3487" s="48" t="s">
        <v>4311</v>
      </c>
      <c r="B3487" s="48" t="s">
        <v>20</v>
      </c>
      <c r="C3487" s="48" t="s">
        <v>74</v>
      </c>
      <c r="D3487" s="49" t="s">
        <v>75</v>
      </c>
      <c r="E3487" s="53">
        <v>45944.88</v>
      </c>
      <c r="F3487" s="48" t="s">
        <v>76</v>
      </c>
      <c r="G3487" s="48" t="s">
        <v>631</v>
      </c>
      <c r="H3487" s="48" t="s">
        <v>95</v>
      </c>
      <c r="I3487" s="48" t="s">
        <v>130</v>
      </c>
      <c r="J3487" s="51"/>
      <c r="K3487" s="51"/>
      <c r="L3487" s="48" t="s">
        <v>80</v>
      </c>
      <c r="M3487" s="48" t="s">
        <v>81</v>
      </c>
      <c r="N3487" s="48" t="s">
        <v>249</v>
      </c>
      <c r="O3487" s="48" t="s">
        <v>250</v>
      </c>
      <c r="P3487" s="48" t="s">
        <v>285</v>
      </c>
      <c r="Q3487" s="48" t="s">
        <v>286</v>
      </c>
      <c r="R3487" s="48" t="s">
        <v>633</v>
      </c>
      <c r="S3487" s="48" t="s">
        <v>634</v>
      </c>
      <c r="T3487" s="48" t="s">
        <v>635</v>
      </c>
      <c r="U3487" s="48" t="s">
        <v>636</v>
      </c>
      <c r="V3487" s="52"/>
    </row>
    <row r="3488" spans="1:22" ht="15" thickBot="1">
      <c r="A3488" s="48" t="s">
        <v>4312</v>
      </c>
      <c r="B3488" s="48" t="s">
        <v>20</v>
      </c>
      <c r="C3488" s="48" t="s">
        <v>74</v>
      </c>
      <c r="D3488" s="49" t="s">
        <v>75</v>
      </c>
      <c r="E3488" s="53">
        <v>75285.960000000006</v>
      </c>
      <c r="F3488" s="48" t="s">
        <v>76</v>
      </c>
      <c r="G3488" s="48" t="s">
        <v>631</v>
      </c>
      <c r="H3488" s="48" t="s">
        <v>95</v>
      </c>
      <c r="I3488" s="48" t="s">
        <v>130</v>
      </c>
      <c r="J3488" s="51"/>
      <c r="K3488" s="51"/>
      <c r="L3488" s="48" t="s">
        <v>80</v>
      </c>
      <c r="M3488" s="48" t="s">
        <v>81</v>
      </c>
      <c r="N3488" s="48" t="s">
        <v>249</v>
      </c>
      <c r="O3488" s="48" t="s">
        <v>250</v>
      </c>
      <c r="P3488" s="48" t="s">
        <v>285</v>
      </c>
      <c r="Q3488" s="48" t="s">
        <v>286</v>
      </c>
      <c r="R3488" s="48" t="s">
        <v>633</v>
      </c>
      <c r="S3488" s="48" t="s">
        <v>634</v>
      </c>
      <c r="T3488" s="48" t="s">
        <v>635</v>
      </c>
      <c r="U3488" s="48" t="s">
        <v>636</v>
      </c>
      <c r="V3488" s="52"/>
    </row>
    <row r="3489" spans="1:22" ht="15" thickBot="1">
      <c r="A3489" s="48" t="s">
        <v>4313</v>
      </c>
      <c r="B3489" s="48" t="s">
        <v>20</v>
      </c>
      <c r="C3489" s="48" t="s">
        <v>74</v>
      </c>
      <c r="D3489" s="49" t="s">
        <v>75</v>
      </c>
      <c r="E3489" s="53">
        <v>50714.54</v>
      </c>
      <c r="F3489" s="48" t="s">
        <v>76</v>
      </c>
      <c r="G3489" s="48" t="s">
        <v>631</v>
      </c>
      <c r="H3489" s="48" t="s">
        <v>95</v>
      </c>
      <c r="I3489" s="48" t="s">
        <v>130</v>
      </c>
      <c r="J3489" s="51"/>
      <c r="K3489" s="51"/>
      <c r="L3489" s="48" t="s">
        <v>80</v>
      </c>
      <c r="M3489" s="48" t="s">
        <v>81</v>
      </c>
      <c r="N3489" s="48" t="s">
        <v>249</v>
      </c>
      <c r="O3489" s="48" t="s">
        <v>250</v>
      </c>
      <c r="P3489" s="48" t="s">
        <v>285</v>
      </c>
      <c r="Q3489" s="48" t="s">
        <v>286</v>
      </c>
      <c r="R3489" s="48" t="s">
        <v>633</v>
      </c>
      <c r="S3489" s="48" t="s">
        <v>634</v>
      </c>
      <c r="T3489" s="48" t="s">
        <v>635</v>
      </c>
      <c r="U3489" s="48" t="s">
        <v>636</v>
      </c>
      <c r="V3489" s="52"/>
    </row>
    <row r="3490" spans="1:22" ht="15" thickBot="1">
      <c r="A3490" s="48" t="s">
        <v>4314</v>
      </c>
      <c r="B3490" s="48" t="s">
        <v>20</v>
      </c>
      <c r="C3490" s="48" t="s">
        <v>74</v>
      </c>
      <c r="D3490" s="49" t="s">
        <v>75</v>
      </c>
      <c r="E3490" s="53">
        <v>141258.56</v>
      </c>
      <c r="F3490" s="48" t="s">
        <v>76</v>
      </c>
      <c r="G3490" s="48" t="s">
        <v>631</v>
      </c>
      <c r="H3490" s="48" t="s">
        <v>78</v>
      </c>
      <c r="I3490" s="48" t="s">
        <v>130</v>
      </c>
      <c r="J3490" s="51"/>
      <c r="K3490" s="51"/>
      <c r="L3490" s="48" t="s">
        <v>80</v>
      </c>
      <c r="M3490" s="48" t="s">
        <v>81</v>
      </c>
      <c r="N3490" s="48" t="s">
        <v>249</v>
      </c>
      <c r="O3490" s="48" t="s">
        <v>250</v>
      </c>
      <c r="P3490" s="48" t="s">
        <v>285</v>
      </c>
      <c r="Q3490" s="48" t="s">
        <v>286</v>
      </c>
      <c r="R3490" s="48" t="s">
        <v>633</v>
      </c>
      <c r="S3490" s="48" t="s">
        <v>634</v>
      </c>
      <c r="T3490" s="48" t="s">
        <v>635</v>
      </c>
      <c r="U3490" s="48" t="s">
        <v>636</v>
      </c>
      <c r="V3490" s="52"/>
    </row>
    <row r="3491" spans="1:22" ht="15" thickBot="1">
      <c r="A3491" s="48" t="s">
        <v>4315</v>
      </c>
      <c r="B3491" s="48" t="s">
        <v>20</v>
      </c>
      <c r="C3491" s="48" t="s">
        <v>74</v>
      </c>
      <c r="D3491" s="49" t="s">
        <v>75</v>
      </c>
      <c r="E3491" s="53">
        <v>102091.96</v>
      </c>
      <c r="F3491" s="48" t="s">
        <v>76</v>
      </c>
      <c r="G3491" s="48" t="s">
        <v>631</v>
      </c>
      <c r="H3491" s="48" t="s">
        <v>258</v>
      </c>
      <c r="I3491" s="48" t="s">
        <v>638</v>
      </c>
      <c r="J3491" s="51"/>
      <c r="K3491" s="51"/>
      <c r="L3491" s="48" t="s">
        <v>80</v>
      </c>
      <c r="M3491" s="48" t="s">
        <v>81</v>
      </c>
      <c r="N3491" s="48" t="s">
        <v>249</v>
      </c>
      <c r="O3491" s="48" t="s">
        <v>250</v>
      </c>
      <c r="P3491" s="48" t="s">
        <v>285</v>
      </c>
      <c r="Q3491" s="48" t="s">
        <v>286</v>
      </c>
      <c r="R3491" s="48" t="s">
        <v>633</v>
      </c>
      <c r="S3491" s="48" t="s">
        <v>634</v>
      </c>
      <c r="T3491" s="48" t="s">
        <v>635</v>
      </c>
      <c r="U3491" s="48" t="s">
        <v>636</v>
      </c>
      <c r="V3491" s="52"/>
    </row>
    <row r="3492" spans="1:22" ht="15" thickBot="1">
      <c r="A3492" s="48" t="s">
        <v>4316</v>
      </c>
      <c r="B3492" s="48" t="s">
        <v>20</v>
      </c>
      <c r="C3492" s="48" t="s">
        <v>74</v>
      </c>
      <c r="D3492" s="49" t="s">
        <v>75</v>
      </c>
      <c r="E3492" s="53">
        <v>144253.26</v>
      </c>
      <c r="F3492" s="48" t="s">
        <v>76</v>
      </c>
      <c r="G3492" s="48" t="s">
        <v>631</v>
      </c>
      <c r="H3492" s="48" t="s">
        <v>258</v>
      </c>
      <c r="I3492" s="48" t="s">
        <v>638</v>
      </c>
      <c r="J3492" s="51"/>
      <c r="K3492" s="51"/>
      <c r="L3492" s="48" t="s">
        <v>80</v>
      </c>
      <c r="M3492" s="48" t="s">
        <v>81</v>
      </c>
      <c r="N3492" s="48" t="s">
        <v>249</v>
      </c>
      <c r="O3492" s="48" t="s">
        <v>250</v>
      </c>
      <c r="P3492" s="48" t="s">
        <v>285</v>
      </c>
      <c r="Q3492" s="48" t="s">
        <v>286</v>
      </c>
      <c r="R3492" s="48" t="s">
        <v>633</v>
      </c>
      <c r="S3492" s="48" t="s">
        <v>634</v>
      </c>
      <c r="T3492" s="48" t="s">
        <v>635</v>
      </c>
      <c r="U3492" s="48" t="s">
        <v>636</v>
      </c>
      <c r="V3492" s="52"/>
    </row>
    <row r="3493" spans="1:22" ht="15" thickBot="1">
      <c r="A3493" s="48" t="s">
        <v>4317</v>
      </c>
      <c r="B3493" s="48" t="s">
        <v>20</v>
      </c>
      <c r="C3493" s="48" t="s">
        <v>74</v>
      </c>
      <c r="D3493" s="49" t="s">
        <v>75</v>
      </c>
      <c r="E3493" s="53">
        <v>88888.51</v>
      </c>
      <c r="F3493" s="48" t="s">
        <v>543</v>
      </c>
      <c r="G3493" s="48" t="s">
        <v>1692</v>
      </c>
      <c r="H3493" s="48" t="s">
        <v>113</v>
      </c>
      <c r="I3493" s="48" t="s">
        <v>130</v>
      </c>
      <c r="J3493" s="51"/>
      <c r="K3493" s="51"/>
      <c r="L3493" s="48" t="s">
        <v>80</v>
      </c>
      <c r="M3493" s="48" t="s">
        <v>81</v>
      </c>
      <c r="N3493" s="48" t="s">
        <v>249</v>
      </c>
      <c r="O3493" s="48" t="s">
        <v>250</v>
      </c>
      <c r="P3493" s="48" t="s">
        <v>285</v>
      </c>
      <c r="Q3493" s="48" t="s">
        <v>286</v>
      </c>
      <c r="R3493" s="48" t="s">
        <v>633</v>
      </c>
      <c r="S3493" s="48" t="s">
        <v>634</v>
      </c>
      <c r="T3493" s="48" t="s">
        <v>1693</v>
      </c>
      <c r="U3493" s="48" t="s">
        <v>1694</v>
      </c>
      <c r="V3493" s="52"/>
    </row>
    <row r="3494" spans="1:22" ht="15" thickBot="1">
      <c r="A3494" s="48" t="s">
        <v>4318</v>
      </c>
      <c r="B3494" s="48" t="s">
        <v>20</v>
      </c>
      <c r="C3494" s="48" t="s">
        <v>74</v>
      </c>
      <c r="D3494" s="49" t="s">
        <v>75</v>
      </c>
      <c r="E3494" s="53">
        <v>81074.759999999995</v>
      </c>
      <c r="F3494" s="48" t="s">
        <v>543</v>
      </c>
      <c r="G3494" s="48" t="s">
        <v>1692</v>
      </c>
      <c r="H3494" s="48" t="s">
        <v>95</v>
      </c>
      <c r="I3494" s="48" t="s">
        <v>279</v>
      </c>
      <c r="J3494" s="51"/>
      <c r="K3494" s="51"/>
      <c r="L3494" s="48" t="s">
        <v>80</v>
      </c>
      <c r="M3494" s="48" t="s">
        <v>81</v>
      </c>
      <c r="N3494" s="48" t="s">
        <v>249</v>
      </c>
      <c r="O3494" s="48" t="s">
        <v>250</v>
      </c>
      <c r="P3494" s="48" t="s">
        <v>285</v>
      </c>
      <c r="Q3494" s="48" t="s">
        <v>286</v>
      </c>
      <c r="R3494" s="48" t="s">
        <v>633</v>
      </c>
      <c r="S3494" s="48" t="s">
        <v>634</v>
      </c>
      <c r="T3494" s="48" t="s">
        <v>1693</v>
      </c>
      <c r="U3494" s="48" t="s">
        <v>1694</v>
      </c>
      <c r="V3494" s="52"/>
    </row>
    <row r="3495" spans="1:22" ht="15" thickBot="1">
      <c r="A3495" s="48" t="s">
        <v>3538</v>
      </c>
      <c r="B3495" s="48" t="s">
        <v>20</v>
      </c>
      <c r="C3495" s="48" t="s">
        <v>74</v>
      </c>
      <c r="D3495" s="49" t="s">
        <v>75</v>
      </c>
      <c r="E3495" s="53">
        <v>52838.080000000002</v>
      </c>
      <c r="F3495" s="48" t="s">
        <v>76</v>
      </c>
      <c r="G3495" s="48" t="s">
        <v>1696</v>
      </c>
      <c r="H3495" s="48" t="s">
        <v>262</v>
      </c>
      <c r="I3495" s="48" t="s">
        <v>130</v>
      </c>
      <c r="J3495" s="51"/>
      <c r="K3495" s="51"/>
      <c r="L3495" s="48" t="s">
        <v>80</v>
      </c>
      <c r="M3495" s="48" t="s">
        <v>81</v>
      </c>
      <c r="N3495" s="48" t="s">
        <v>249</v>
      </c>
      <c r="O3495" s="48" t="s">
        <v>250</v>
      </c>
      <c r="P3495" s="48" t="s">
        <v>285</v>
      </c>
      <c r="Q3495" s="48" t="s">
        <v>286</v>
      </c>
      <c r="R3495" s="48" t="s">
        <v>633</v>
      </c>
      <c r="S3495" s="48" t="s">
        <v>634</v>
      </c>
      <c r="T3495" s="48" t="s">
        <v>1698</v>
      </c>
      <c r="U3495" s="48" t="s">
        <v>1699</v>
      </c>
      <c r="V3495" s="52"/>
    </row>
    <row r="3496" spans="1:22" ht="15" thickBot="1">
      <c r="A3496" s="48" t="s">
        <v>3941</v>
      </c>
      <c r="B3496" s="48" t="s">
        <v>20</v>
      </c>
      <c r="C3496" s="48" t="s">
        <v>74</v>
      </c>
      <c r="D3496" s="49" t="s">
        <v>75</v>
      </c>
      <c r="E3496" s="53">
        <v>19549.98</v>
      </c>
      <c r="F3496" s="48" t="s">
        <v>76</v>
      </c>
      <c r="G3496" s="48" t="s">
        <v>1696</v>
      </c>
      <c r="H3496" s="48" t="s">
        <v>95</v>
      </c>
      <c r="I3496" s="48" t="s">
        <v>130</v>
      </c>
      <c r="J3496" s="51"/>
      <c r="K3496" s="51"/>
      <c r="L3496" s="48" t="s">
        <v>80</v>
      </c>
      <c r="M3496" s="48" t="s">
        <v>81</v>
      </c>
      <c r="N3496" s="48" t="s">
        <v>249</v>
      </c>
      <c r="O3496" s="48" t="s">
        <v>250</v>
      </c>
      <c r="P3496" s="48" t="s">
        <v>285</v>
      </c>
      <c r="Q3496" s="48" t="s">
        <v>286</v>
      </c>
      <c r="R3496" s="48" t="s">
        <v>633</v>
      </c>
      <c r="S3496" s="48" t="s">
        <v>634</v>
      </c>
      <c r="T3496" s="48" t="s">
        <v>1698</v>
      </c>
      <c r="U3496" s="48" t="s">
        <v>1699</v>
      </c>
      <c r="V3496" s="52"/>
    </row>
    <row r="3497" spans="1:22" ht="15" thickBot="1">
      <c r="A3497" s="48" t="s">
        <v>4319</v>
      </c>
      <c r="B3497" s="48" t="s">
        <v>20</v>
      </c>
      <c r="C3497" s="48" t="s">
        <v>74</v>
      </c>
      <c r="D3497" s="49" t="s">
        <v>75</v>
      </c>
      <c r="E3497" s="50">
        <v>0</v>
      </c>
      <c r="F3497" s="48" t="s">
        <v>652</v>
      </c>
      <c r="G3497" s="48" t="s">
        <v>653</v>
      </c>
      <c r="H3497" s="48" t="s">
        <v>125</v>
      </c>
      <c r="I3497" s="48" t="s">
        <v>130</v>
      </c>
      <c r="J3497" s="51"/>
      <c r="K3497" s="51"/>
      <c r="L3497" s="48" t="s">
        <v>80</v>
      </c>
      <c r="M3497" s="48" t="s">
        <v>81</v>
      </c>
      <c r="N3497" s="48" t="s">
        <v>249</v>
      </c>
      <c r="O3497" s="48" t="s">
        <v>250</v>
      </c>
      <c r="P3497" s="48" t="s">
        <v>285</v>
      </c>
      <c r="Q3497" s="48" t="s">
        <v>286</v>
      </c>
      <c r="R3497" s="48" t="s">
        <v>654</v>
      </c>
      <c r="S3497" s="48" t="s">
        <v>655</v>
      </c>
      <c r="T3497" s="48" t="s">
        <v>656</v>
      </c>
      <c r="U3497" s="48" t="s">
        <v>657</v>
      </c>
      <c r="V3497" s="52"/>
    </row>
    <row r="3498" spans="1:22" ht="15" thickBot="1">
      <c r="A3498" s="48" t="s">
        <v>4320</v>
      </c>
      <c r="B3498" s="48" t="s">
        <v>20</v>
      </c>
      <c r="C3498" s="48" t="s">
        <v>74</v>
      </c>
      <c r="D3498" s="49" t="s">
        <v>75</v>
      </c>
      <c r="E3498" s="50">
        <v>0</v>
      </c>
      <c r="F3498" s="48" t="s">
        <v>652</v>
      </c>
      <c r="G3498" s="48" t="s">
        <v>653</v>
      </c>
      <c r="H3498" s="48" t="s">
        <v>125</v>
      </c>
      <c r="I3498" s="48" t="s">
        <v>130</v>
      </c>
      <c r="J3498" s="51"/>
      <c r="K3498" s="51"/>
      <c r="L3498" s="48" t="s">
        <v>80</v>
      </c>
      <c r="M3498" s="48" t="s">
        <v>81</v>
      </c>
      <c r="N3498" s="48" t="s">
        <v>249</v>
      </c>
      <c r="O3498" s="48" t="s">
        <v>250</v>
      </c>
      <c r="P3498" s="48" t="s">
        <v>285</v>
      </c>
      <c r="Q3498" s="48" t="s">
        <v>286</v>
      </c>
      <c r="R3498" s="48" t="s">
        <v>654</v>
      </c>
      <c r="S3498" s="48" t="s">
        <v>655</v>
      </c>
      <c r="T3498" s="48" t="s">
        <v>656</v>
      </c>
      <c r="U3498" s="48" t="s">
        <v>657</v>
      </c>
      <c r="V3498" s="52"/>
    </row>
    <row r="3499" spans="1:22" ht="15" thickBot="1">
      <c r="A3499" s="48" t="s">
        <v>4321</v>
      </c>
      <c r="B3499" s="48" t="s">
        <v>20</v>
      </c>
      <c r="C3499" s="48" t="s">
        <v>74</v>
      </c>
      <c r="D3499" s="49" t="s">
        <v>75</v>
      </c>
      <c r="E3499" s="53">
        <v>139835.93</v>
      </c>
      <c r="F3499" s="48" t="s">
        <v>76</v>
      </c>
      <c r="G3499" s="48" t="s">
        <v>675</v>
      </c>
      <c r="H3499" s="48" t="s">
        <v>258</v>
      </c>
      <c r="I3499" s="48" t="s">
        <v>676</v>
      </c>
      <c r="J3499" s="51"/>
      <c r="K3499" s="51"/>
      <c r="L3499" s="48" t="s">
        <v>80</v>
      </c>
      <c r="M3499" s="48" t="s">
        <v>81</v>
      </c>
      <c r="N3499" s="48" t="s">
        <v>249</v>
      </c>
      <c r="O3499" s="48" t="s">
        <v>250</v>
      </c>
      <c r="P3499" s="48" t="s">
        <v>285</v>
      </c>
      <c r="Q3499" s="48" t="s">
        <v>286</v>
      </c>
      <c r="R3499" s="48" t="s">
        <v>660</v>
      </c>
      <c r="S3499" s="48" t="s">
        <v>661</v>
      </c>
      <c r="T3499" s="48" t="s">
        <v>672</v>
      </c>
      <c r="U3499" s="48" t="s">
        <v>673</v>
      </c>
      <c r="V3499" s="52"/>
    </row>
    <row r="3500" spans="1:22" ht="15" thickBot="1">
      <c r="A3500" s="48" t="s">
        <v>4322</v>
      </c>
      <c r="B3500" s="48" t="s">
        <v>20</v>
      </c>
      <c r="C3500" s="48" t="s">
        <v>74</v>
      </c>
      <c r="D3500" s="49" t="s">
        <v>75</v>
      </c>
      <c r="E3500" s="53">
        <v>154352.71</v>
      </c>
      <c r="F3500" s="48" t="s">
        <v>76</v>
      </c>
      <c r="G3500" s="48" t="s">
        <v>675</v>
      </c>
      <c r="H3500" s="48" t="s">
        <v>258</v>
      </c>
      <c r="I3500" s="48" t="s">
        <v>666</v>
      </c>
      <c r="J3500" s="51"/>
      <c r="K3500" s="51"/>
      <c r="L3500" s="48" t="s">
        <v>80</v>
      </c>
      <c r="M3500" s="48" t="s">
        <v>81</v>
      </c>
      <c r="N3500" s="48" t="s">
        <v>249</v>
      </c>
      <c r="O3500" s="48" t="s">
        <v>250</v>
      </c>
      <c r="P3500" s="48" t="s">
        <v>285</v>
      </c>
      <c r="Q3500" s="48" t="s">
        <v>286</v>
      </c>
      <c r="R3500" s="48" t="s">
        <v>660</v>
      </c>
      <c r="S3500" s="48" t="s">
        <v>661</v>
      </c>
      <c r="T3500" s="48" t="s">
        <v>672</v>
      </c>
      <c r="U3500" s="48" t="s">
        <v>673</v>
      </c>
      <c r="V3500" s="52"/>
    </row>
    <row r="3501" spans="1:22" ht="15" thickBot="1">
      <c r="A3501" s="48" t="s">
        <v>4323</v>
      </c>
      <c r="B3501" s="48" t="s">
        <v>20</v>
      </c>
      <c r="C3501" s="48" t="s">
        <v>74</v>
      </c>
      <c r="D3501" s="49" t="s">
        <v>75</v>
      </c>
      <c r="E3501" s="53">
        <v>149622.44</v>
      </c>
      <c r="F3501" s="48" t="s">
        <v>76</v>
      </c>
      <c r="G3501" s="48" t="s">
        <v>679</v>
      </c>
      <c r="H3501" s="48" t="s">
        <v>258</v>
      </c>
      <c r="I3501" s="48" t="s">
        <v>680</v>
      </c>
      <c r="J3501" s="51"/>
      <c r="K3501" s="51"/>
      <c r="L3501" s="48" t="s">
        <v>80</v>
      </c>
      <c r="M3501" s="48" t="s">
        <v>81</v>
      </c>
      <c r="N3501" s="48" t="s">
        <v>249</v>
      </c>
      <c r="O3501" s="48" t="s">
        <v>250</v>
      </c>
      <c r="P3501" s="48" t="s">
        <v>285</v>
      </c>
      <c r="Q3501" s="48" t="s">
        <v>286</v>
      </c>
      <c r="R3501" s="48" t="s">
        <v>660</v>
      </c>
      <c r="S3501" s="48" t="s">
        <v>661</v>
      </c>
      <c r="T3501" s="48" t="s">
        <v>681</v>
      </c>
      <c r="U3501" s="48" t="s">
        <v>682</v>
      </c>
      <c r="V3501" s="52"/>
    </row>
    <row r="3502" spans="1:22" ht="15" thickBot="1">
      <c r="A3502" s="48" t="s">
        <v>4324</v>
      </c>
      <c r="B3502" s="48" t="s">
        <v>20</v>
      </c>
      <c r="C3502" s="48" t="s">
        <v>74</v>
      </c>
      <c r="D3502" s="49" t="s">
        <v>75</v>
      </c>
      <c r="E3502" s="50">
        <v>0</v>
      </c>
      <c r="F3502" s="48" t="s">
        <v>76</v>
      </c>
      <c r="G3502" s="48" t="s">
        <v>685</v>
      </c>
      <c r="H3502" s="48" t="s">
        <v>301</v>
      </c>
      <c r="I3502" s="48" t="s">
        <v>686</v>
      </c>
      <c r="J3502" s="51"/>
      <c r="K3502" s="51"/>
      <c r="L3502" s="48" t="s">
        <v>80</v>
      </c>
      <c r="M3502" s="48" t="s">
        <v>81</v>
      </c>
      <c r="N3502" s="48" t="s">
        <v>249</v>
      </c>
      <c r="O3502" s="48" t="s">
        <v>250</v>
      </c>
      <c r="P3502" s="48" t="s">
        <v>285</v>
      </c>
      <c r="Q3502" s="48" t="s">
        <v>286</v>
      </c>
      <c r="R3502" s="48" t="s">
        <v>687</v>
      </c>
      <c r="S3502" s="48" t="s">
        <v>688</v>
      </c>
      <c r="T3502" s="48" t="s">
        <v>689</v>
      </c>
      <c r="U3502" s="48" t="s">
        <v>690</v>
      </c>
      <c r="V3502" s="52"/>
    </row>
    <row r="3503" spans="1:22" ht="15" thickBot="1">
      <c r="A3503" s="48" t="s">
        <v>4325</v>
      </c>
      <c r="B3503" s="48" t="s">
        <v>20</v>
      </c>
      <c r="C3503" s="48" t="s">
        <v>74</v>
      </c>
      <c r="D3503" s="49" t="s">
        <v>75</v>
      </c>
      <c r="E3503" s="50">
        <v>0</v>
      </c>
      <c r="F3503" s="48" t="s">
        <v>76</v>
      </c>
      <c r="G3503" s="48" t="s">
        <v>685</v>
      </c>
      <c r="H3503" s="48" t="s">
        <v>258</v>
      </c>
      <c r="I3503" s="48" t="s">
        <v>686</v>
      </c>
      <c r="J3503" s="51"/>
      <c r="K3503" s="51"/>
      <c r="L3503" s="48" t="s">
        <v>80</v>
      </c>
      <c r="M3503" s="48" t="s">
        <v>81</v>
      </c>
      <c r="N3503" s="48" t="s">
        <v>249</v>
      </c>
      <c r="O3503" s="48" t="s">
        <v>250</v>
      </c>
      <c r="P3503" s="48" t="s">
        <v>285</v>
      </c>
      <c r="Q3503" s="48" t="s">
        <v>286</v>
      </c>
      <c r="R3503" s="48" t="s">
        <v>687</v>
      </c>
      <c r="S3503" s="48" t="s">
        <v>688</v>
      </c>
      <c r="T3503" s="48" t="s">
        <v>689</v>
      </c>
      <c r="U3503" s="48" t="s">
        <v>690</v>
      </c>
      <c r="V3503" s="52"/>
    </row>
    <row r="3504" spans="1:22" ht="15" thickBot="1">
      <c r="A3504" s="48" t="s">
        <v>4326</v>
      </c>
      <c r="B3504" s="48" t="s">
        <v>20</v>
      </c>
      <c r="C3504" s="48" t="s">
        <v>74</v>
      </c>
      <c r="D3504" s="49" t="s">
        <v>75</v>
      </c>
      <c r="E3504" s="53">
        <v>129851.55</v>
      </c>
      <c r="F3504" s="48" t="s">
        <v>76</v>
      </c>
      <c r="G3504" s="48" t="s">
        <v>685</v>
      </c>
      <c r="H3504" s="48" t="s">
        <v>258</v>
      </c>
      <c r="I3504" s="48" t="s">
        <v>686</v>
      </c>
      <c r="J3504" s="51"/>
      <c r="K3504" s="51"/>
      <c r="L3504" s="48" t="s">
        <v>80</v>
      </c>
      <c r="M3504" s="48" t="s">
        <v>81</v>
      </c>
      <c r="N3504" s="48" t="s">
        <v>249</v>
      </c>
      <c r="O3504" s="48" t="s">
        <v>250</v>
      </c>
      <c r="P3504" s="48" t="s">
        <v>285</v>
      </c>
      <c r="Q3504" s="48" t="s">
        <v>286</v>
      </c>
      <c r="R3504" s="48" t="s">
        <v>687</v>
      </c>
      <c r="S3504" s="48" t="s">
        <v>688</v>
      </c>
      <c r="T3504" s="48" t="s">
        <v>689</v>
      </c>
      <c r="U3504" s="48" t="s">
        <v>690</v>
      </c>
      <c r="V3504" s="52"/>
    </row>
    <row r="3505" spans="1:22" ht="15" thickBot="1">
      <c r="A3505" s="48" t="s">
        <v>4327</v>
      </c>
      <c r="B3505" s="48" t="s">
        <v>20</v>
      </c>
      <c r="C3505" s="48" t="s">
        <v>74</v>
      </c>
      <c r="D3505" s="49" t="s">
        <v>75</v>
      </c>
      <c r="E3505" s="53">
        <v>102749.01</v>
      </c>
      <c r="F3505" s="48" t="s">
        <v>76</v>
      </c>
      <c r="G3505" s="48" t="s">
        <v>685</v>
      </c>
      <c r="H3505" s="48" t="s">
        <v>258</v>
      </c>
      <c r="I3505" s="48" t="s">
        <v>671</v>
      </c>
      <c r="J3505" s="51"/>
      <c r="K3505" s="51"/>
      <c r="L3505" s="48" t="s">
        <v>80</v>
      </c>
      <c r="M3505" s="48" t="s">
        <v>81</v>
      </c>
      <c r="N3505" s="48" t="s">
        <v>249</v>
      </c>
      <c r="O3505" s="48" t="s">
        <v>250</v>
      </c>
      <c r="P3505" s="48" t="s">
        <v>285</v>
      </c>
      <c r="Q3505" s="48" t="s">
        <v>286</v>
      </c>
      <c r="R3505" s="48" t="s">
        <v>687</v>
      </c>
      <c r="S3505" s="48" t="s">
        <v>688</v>
      </c>
      <c r="T3505" s="48" t="s">
        <v>689</v>
      </c>
      <c r="U3505" s="48" t="s">
        <v>690</v>
      </c>
      <c r="V3505" s="52"/>
    </row>
    <row r="3506" spans="1:22" ht="15" thickBot="1">
      <c r="A3506" s="48" t="s">
        <v>4328</v>
      </c>
      <c r="B3506" s="48" t="s">
        <v>20</v>
      </c>
      <c r="C3506" s="48" t="s">
        <v>74</v>
      </c>
      <c r="D3506" s="49" t="s">
        <v>75</v>
      </c>
      <c r="E3506" s="53">
        <v>117639.09</v>
      </c>
      <c r="F3506" s="48" t="s">
        <v>76</v>
      </c>
      <c r="G3506" s="48" t="s">
        <v>685</v>
      </c>
      <c r="H3506" s="48" t="s">
        <v>258</v>
      </c>
      <c r="I3506" s="48" t="s">
        <v>671</v>
      </c>
      <c r="J3506" s="51"/>
      <c r="K3506" s="51"/>
      <c r="L3506" s="48" t="s">
        <v>80</v>
      </c>
      <c r="M3506" s="48" t="s">
        <v>81</v>
      </c>
      <c r="N3506" s="48" t="s">
        <v>249</v>
      </c>
      <c r="O3506" s="48" t="s">
        <v>250</v>
      </c>
      <c r="P3506" s="48" t="s">
        <v>285</v>
      </c>
      <c r="Q3506" s="48" t="s">
        <v>286</v>
      </c>
      <c r="R3506" s="48" t="s">
        <v>687</v>
      </c>
      <c r="S3506" s="48" t="s">
        <v>688</v>
      </c>
      <c r="T3506" s="48" t="s">
        <v>689</v>
      </c>
      <c r="U3506" s="48" t="s">
        <v>690</v>
      </c>
      <c r="V3506" s="52"/>
    </row>
    <row r="3507" spans="1:22" ht="15" thickBot="1">
      <c r="A3507" s="48" t="s">
        <v>4329</v>
      </c>
      <c r="B3507" s="48" t="s">
        <v>20</v>
      </c>
      <c r="C3507" s="48" t="s">
        <v>74</v>
      </c>
      <c r="D3507" s="49" t="s">
        <v>75</v>
      </c>
      <c r="E3507" s="50">
        <v>0</v>
      </c>
      <c r="F3507" s="48" t="s">
        <v>76</v>
      </c>
      <c r="G3507" s="48" t="s">
        <v>685</v>
      </c>
      <c r="H3507" s="48" t="s">
        <v>301</v>
      </c>
      <c r="I3507" s="48" t="s">
        <v>686</v>
      </c>
      <c r="J3507" s="51"/>
      <c r="K3507" s="51"/>
      <c r="L3507" s="48" t="s">
        <v>80</v>
      </c>
      <c r="M3507" s="48" t="s">
        <v>81</v>
      </c>
      <c r="N3507" s="48" t="s">
        <v>249</v>
      </c>
      <c r="O3507" s="48" t="s">
        <v>250</v>
      </c>
      <c r="P3507" s="48" t="s">
        <v>285</v>
      </c>
      <c r="Q3507" s="48" t="s">
        <v>286</v>
      </c>
      <c r="R3507" s="48" t="s">
        <v>687</v>
      </c>
      <c r="S3507" s="48" t="s">
        <v>688</v>
      </c>
      <c r="T3507" s="48" t="s">
        <v>689</v>
      </c>
      <c r="U3507" s="48" t="s">
        <v>690</v>
      </c>
      <c r="V3507" s="52"/>
    </row>
    <row r="3508" spans="1:22" ht="15" thickBot="1">
      <c r="A3508" s="48" t="s">
        <v>4330</v>
      </c>
      <c r="B3508" s="48" t="s">
        <v>20</v>
      </c>
      <c r="C3508" s="48" t="s">
        <v>74</v>
      </c>
      <c r="D3508" s="49" t="s">
        <v>75</v>
      </c>
      <c r="E3508" s="50">
        <v>0</v>
      </c>
      <c r="F3508" s="48" t="s">
        <v>76</v>
      </c>
      <c r="G3508" s="48" t="s">
        <v>685</v>
      </c>
      <c r="H3508" s="48" t="s">
        <v>258</v>
      </c>
      <c r="I3508" s="48" t="s">
        <v>686</v>
      </c>
      <c r="J3508" s="51"/>
      <c r="K3508" s="51"/>
      <c r="L3508" s="48" t="s">
        <v>80</v>
      </c>
      <c r="M3508" s="48" t="s">
        <v>81</v>
      </c>
      <c r="N3508" s="48" t="s">
        <v>249</v>
      </c>
      <c r="O3508" s="48" t="s">
        <v>250</v>
      </c>
      <c r="P3508" s="48" t="s">
        <v>285</v>
      </c>
      <c r="Q3508" s="48" t="s">
        <v>286</v>
      </c>
      <c r="R3508" s="48" t="s">
        <v>687</v>
      </c>
      <c r="S3508" s="48" t="s">
        <v>688</v>
      </c>
      <c r="T3508" s="48" t="s">
        <v>689</v>
      </c>
      <c r="U3508" s="48" t="s">
        <v>690</v>
      </c>
      <c r="V3508" s="52"/>
    </row>
    <row r="3509" spans="1:22" ht="15" thickBot="1">
      <c r="A3509" s="48" t="s">
        <v>4331</v>
      </c>
      <c r="B3509" s="48" t="s">
        <v>20</v>
      </c>
      <c r="C3509" s="48" t="s">
        <v>74</v>
      </c>
      <c r="D3509" s="49" t="s">
        <v>75</v>
      </c>
      <c r="E3509" s="53">
        <v>100242.94</v>
      </c>
      <c r="F3509" s="48" t="s">
        <v>76</v>
      </c>
      <c r="G3509" s="48" t="s">
        <v>685</v>
      </c>
      <c r="H3509" s="48" t="s">
        <v>258</v>
      </c>
      <c r="I3509" s="48" t="s">
        <v>692</v>
      </c>
      <c r="J3509" s="51"/>
      <c r="K3509" s="51"/>
      <c r="L3509" s="48" t="s">
        <v>80</v>
      </c>
      <c r="M3509" s="48" t="s">
        <v>81</v>
      </c>
      <c r="N3509" s="48" t="s">
        <v>249</v>
      </c>
      <c r="O3509" s="48" t="s">
        <v>250</v>
      </c>
      <c r="P3509" s="48" t="s">
        <v>285</v>
      </c>
      <c r="Q3509" s="48" t="s">
        <v>286</v>
      </c>
      <c r="R3509" s="48" t="s">
        <v>687</v>
      </c>
      <c r="S3509" s="48" t="s">
        <v>688</v>
      </c>
      <c r="T3509" s="48" t="s">
        <v>689</v>
      </c>
      <c r="U3509" s="48" t="s">
        <v>690</v>
      </c>
      <c r="V3509" s="52"/>
    </row>
    <row r="3510" spans="1:22" ht="15" thickBot="1">
      <c r="A3510" s="48" t="s">
        <v>4332</v>
      </c>
      <c r="B3510" s="48" t="s">
        <v>20</v>
      </c>
      <c r="C3510" s="48" t="s">
        <v>74</v>
      </c>
      <c r="D3510" s="49" t="s">
        <v>75</v>
      </c>
      <c r="E3510" s="53">
        <v>85179.28</v>
      </c>
      <c r="F3510" s="48" t="s">
        <v>76</v>
      </c>
      <c r="G3510" s="48" t="s">
        <v>697</v>
      </c>
      <c r="H3510" s="48" t="s">
        <v>95</v>
      </c>
      <c r="I3510" s="48" t="s">
        <v>130</v>
      </c>
      <c r="J3510" s="51"/>
      <c r="K3510" s="51"/>
      <c r="L3510" s="48" t="s">
        <v>80</v>
      </c>
      <c r="M3510" s="48" t="s">
        <v>81</v>
      </c>
      <c r="N3510" s="48" t="s">
        <v>249</v>
      </c>
      <c r="O3510" s="48" t="s">
        <v>250</v>
      </c>
      <c r="P3510" s="48" t="s">
        <v>285</v>
      </c>
      <c r="Q3510" s="48" t="s">
        <v>286</v>
      </c>
      <c r="R3510" s="48" t="s">
        <v>687</v>
      </c>
      <c r="S3510" s="48" t="s">
        <v>688</v>
      </c>
      <c r="T3510" s="48" t="s">
        <v>699</v>
      </c>
      <c r="U3510" s="48" t="s">
        <v>661</v>
      </c>
      <c r="V3510" s="52"/>
    </row>
    <row r="3511" spans="1:22" ht="15" thickBot="1">
      <c r="A3511" s="48" t="s">
        <v>4333</v>
      </c>
      <c r="B3511" s="48" t="s">
        <v>20</v>
      </c>
      <c r="C3511" s="48" t="s">
        <v>74</v>
      </c>
      <c r="D3511" s="49" t="s">
        <v>75</v>
      </c>
      <c r="E3511" s="50">
        <v>54614</v>
      </c>
      <c r="F3511" s="48" t="s">
        <v>76</v>
      </c>
      <c r="G3511" s="48" t="s">
        <v>3149</v>
      </c>
      <c r="H3511" s="48" t="s">
        <v>95</v>
      </c>
      <c r="I3511" s="48" t="s">
        <v>130</v>
      </c>
      <c r="J3511" s="51"/>
      <c r="K3511" s="51"/>
      <c r="L3511" s="48" t="s">
        <v>80</v>
      </c>
      <c r="M3511" s="48" t="s">
        <v>81</v>
      </c>
      <c r="N3511" s="48" t="s">
        <v>249</v>
      </c>
      <c r="O3511" s="48" t="s">
        <v>250</v>
      </c>
      <c r="P3511" s="48" t="s">
        <v>285</v>
      </c>
      <c r="Q3511" s="48" t="s">
        <v>286</v>
      </c>
      <c r="R3511" s="48" t="s">
        <v>687</v>
      </c>
      <c r="S3511" s="48" t="s">
        <v>688</v>
      </c>
      <c r="T3511" s="48" t="s">
        <v>699</v>
      </c>
      <c r="U3511" s="48" t="s">
        <v>661</v>
      </c>
      <c r="V3511" s="52"/>
    </row>
    <row r="3512" spans="1:22" ht="15" thickBot="1">
      <c r="A3512" s="48" t="s">
        <v>4334</v>
      </c>
      <c r="B3512" s="48" t="s">
        <v>20</v>
      </c>
      <c r="C3512" s="48" t="s">
        <v>74</v>
      </c>
      <c r="D3512" s="49" t="s">
        <v>75</v>
      </c>
      <c r="E3512" s="50">
        <v>122894</v>
      </c>
      <c r="F3512" s="48" t="s">
        <v>76</v>
      </c>
      <c r="G3512" s="48" t="s">
        <v>702</v>
      </c>
      <c r="H3512" s="48" t="s">
        <v>703</v>
      </c>
      <c r="I3512" s="48" t="s">
        <v>704</v>
      </c>
      <c r="J3512" s="51"/>
      <c r="K3512" s="51"/>
      <c r="L3512" s="48" t="s">
        <v>80</v>
      </c>
      <c r="M3512" s="48" t="s">
        <v>81</v>
      </c>
      <c r="N3512" s="48" t="s">
        <v>249</v>
      </c>
      <c r="O3512" s="48" t="s">
        <v>250</v>
      </c>
      <c r="P3512" s="48" t="s">
        <v>285</v>
      </c>
      <c r="Q3512" s="48" t="s">
        <v>286</v>
      </c>
      <c r="R3512" s="48" t="s">
        <v>687</v>
      </c>
      <c r="S3512" s="48" t="s">
        <v>688</v>
      </c>
      <c r="T3512" s="48" t="s">
        <v>705</v>
      </c>
      <c r="U3512" s="48" t="s">
        <v>706</v>
      </c>
      <c r="V3512" s="52"/>
    </row>
    <row r="3513" spans="1:22" ht="15" thickBot="1">
      <c r="A3513" s="48" t="s">
        <v>4335</v>
      </c>
      <c r="B3513" s="48" t="s">
        <v>20</v>
      </c>
      <c r="C3513" s="48" t="s">
        <v>74</v>
      </c>
      <c r="D3513" s="49" t="s">
        <v>75</v>
      </c>
      <c r="E3513" s="53">
        <v>16017.96</v>
      </c>
      <c r="F3513" s="48" t="s">
        <v>76</v>
      </c>
      <c r="G3513" s="48" t="s">
        <v>702</v>
      </c>
      <c r="H3513" s="48" t="s">
        <v>95</v>
      </c>
      <c r="I3513" s="48" t="s">
        <v>704</v>
      </c>
      <c r="J3513" s="51"/>
      <c r="K3513" s="51"/>
      <c r="L3513" s="48" t="s">
        <v>80</v>
      </c>
      <c r="M3513" s="48" t="s">
        <v>81</v>
      </c>
      <c r="N3513" s="48" t="s">
        <v>249</v>
      </c>
      <c r="O3513" s="48" t="s">
        <v>250</v>
      </c>
      <c r="P3513" s="48" t="s">
        <v>285</v>
      </c>
      <c r="Q3513" s="48" t="s">
        <v>286</v>
      </c>
      <c r="R3513" s="48" t="s">
        <v>687</v>
      </c>
      <c r="S3513" s="48" t="s">
        <v>688</v>
      </c>
      <c r="T3513" s="48" t="s">
        <v>705</v>
      </c>
      <c r="U3513" s="48" t="s">
        <v>706</v>
      </c>
      <c r="V3513" s="52"/>
    </row>
    <row r="3514" spans="1:22" ht="15" thickBot="1">
      <c r="A3514" s="48" t="s">
        <v>729</v>
      </c>
      <c r="B3514" s="48" t="s">
        <v>20</v>
      </c>
      <c r="C3514" s="48" t="s">
        <v>74</v>
      </c>
      <c r="D3514" s="49" t="s">
        <v>75</v>
      </c>
      <c r="E3514" s="53">
        <v>54531.91</v>
      </c>
      <c r="F3514" s="48" t="s">
        <v>76</v>
      </c>
      <c r="G3514" s="48" t="s">
        <v>715</v>
      </c>
      <c r="H3514" s="48" t="s">
        <v>95</v>
      </c>
      <c r="I3514" s="48" t="s">
        <v>716</v>
      </c>
      <c r="J3514" s="51"/>
      <c r="K3514" s="51"/>
      <c r="L3514" s="48" t="s">
        <v>80</v>
      </c>
      <c r="M3514" s="48" t="s">
        <v>81</v>
      </c>
      <c r="N3514" s="48" t="s">
        <v>249</v>
      </c>
      <c r="O3514" s="48" t="s">
        <v>250</v>
      </c>
      <c r="P3514" s="48" t="s">
        <v>717</v>
      </c>
      <c r="Q3514" s="48" t="s">
        <v>718</v>
      </c>
      <c r="R3514" s="48" t="s">
        <v>719</v>
      </c>
      <c r="S3514" s="48" t="s">
        <v>720</v>
      </c>
      <c r="T3514" s="48" t="s">
        <v>721</v>
      </c>
      <c r="U3514" s="48" t="s">
        <v>720</v>
      </c>
      <c r="V3514" s="52"/>
    </row>
    <row r="3515" spans="1:22" ht="15" thickBot="1">
      <c r="A3515" s="48" t="s">
        <v>2745</v>
      </c>
      <c r="B3515" s="48" t="s">
        <v>20</v>
      </c>
      <c r="C3515" s="48" t="s">
        <v>74</v>
      </c>
      <c r="D3515" s="49" t="s">
        <v>75</v>
      </c>
      <c r="E3515" s="53">
        <v>53233.51</v>
      </c>
      <c r="F3515" s="48" t="s">
        <v>76</v>
      </c>
      <c r="G3515" s="48" t="s">
        <v>715</v>
      </c>
      <c r="H3515" s="48" t="s">
        <v>95</v>
      </c>
      <c r="I3515" s="48" t="s">
        <v>716</v>
      </c>
      <c r="J3515" s="51"/>
      <c r="K3515" s="51"/>
      <c r="L3515" s="48" t="s">
        <v>80</v>
      </c>
      <c r="M3515" s="48" t="s">
        <v>81</v>
      </c>
      <c r="N3515" s="48" t="s">
        <v>249</v>
      </c>
      <c r="O3515" s="48" t="s">
        <v>250</v>
      </c>
      <c r="P3515" s="48" t="s">
        <v>717</v>
      </c>
      <c r="Q3515" s="48" t="s">
        <v>718</v>
      </c>
      <c r="R3515" s="48" t="s">
        <v>719</v>
      </c>
      <c r="S3515" s="48" t="s">
        <v>720</v>
      </c>
      <c r="T3515" s="48" t="s">
        <v>721</v>
      </c>
      <c r="U3515" s="48" t="s">
        <v>720</v>
      </c>
      <c r="V3515" s="52"/>
    </row>
    <row r="3516" spans="1:22" ht="15" thickBot="1">
      <c r="A3516" s="48" t="s">
        <v>730</v>
      </c>
      <c r="B3516" s="48" t="s">
        <v>20</v>
      </c>
      <c r="C3516" s="48" t="s">
        <v>74</v>
      </c>
      <c r="D3516" s="49" t="s">
        <v>75</v>
      </c>
      <c r="E3516" s="53">
        <v>5325.03</v>
      </c>
      <c r="F3516" s="48" t="s">
        <v>76</v>
      </c>
      <c r="G3516" s="48" t="s">
        <v>715</v>
      </c>
      <c r="H3516" s="48" t="s">
        <v>95</v>
      </c>
      <c r="I3516" s="48" t="s">
        <v>248</v>
      </c>
      <c r="J3516" s="51"/>
      <c r="K3516" s="51"/>
      <c r="L3516" s="48" t="s">
        <v>80</v>
      </c>
      <c r="M3516" s="48" t="s">
        <v>81</v>
      </c>
      <c r="N3516" s="48" t="s">
        <v>249</v>
      </c>
      <c r="O3516" s="48" t="s">
        <v>250</v>
      </c>
      <c r="P3516" s="48" t="s">
        <v>717</v>
      </c>
      <c r="Q3516" s="48" t="s">
        <v>718</v>
      </c>
      <c r="R3516" s="48" t="s">
        <v>719</v>
      </c>
      <c r="S3516" s="48" t="s">
        <v>720</v>
      </c>
      <c r="T3516" s="48" t="s">
        <v>721</v>
      </c>
      <c r="U3516" s="48" t="s">
        <v>720</v>
      </c>
      <c r="V3516" s="52"/>
    </row>
    <row r="3517" spans="1:22" ht="15" thickBot="1">
      <c r="A3517" s="48" t="s">
        <v>3151</v>
      </c>
      <c r="B3517" s="48" t="s">
        <v>20</v>
      </c>
      <c r="C3517" s="48" t="s">
        <v>74</v>
      </c>
      <c r="D3517" s="49" t="s">
        <v>75</v>
      </c>
      <c r="E3517" s="53">
        <v>5325.03</v>
      </c>
      <c r="F3517" s="48" t="s">
        <v>76</v>
      </c>
      <c r="G3517" s="48" t="s">
        <v>715</v>
      </c>
      <c r="H3517" s="48" t="s">
        <v>95</v>
      </c>
      <c r="I3517" s="48" t="s">
        <v>248</v>
      </c>
      <c r="J3517" s="51"/>
      <c r="K3517" s="51"/>
      <c r="L3517" s="48" t="s">
        <v>80</v>
      </c>
      <c r="M3517" s="48" t="s">
        <v>81</v>
      </c>
      <c r="N3517" s="48" t="s">
        <v>249</v>
      </c>
      <c r="O3517" s="48" t="s">
        <v>250</v>
      </c>
      <c r="P3517" s="48" t="s">
        <v>717</v>
      </c>
      <c r="Q3517" s="48" t="s">
        <v>718</v>
      </c>
      <c r="R3517" s="48" t="s">
        <v>719</v>
      </c>
      <c r="S3517" s="48" t="s">
        <v>720</v>
      </c>
      <c r="T3517" s="48" t="s">
        <v>721</v>
      </c>
      <c r="U3517" s="48" t="s">
        <v>720</v>
      </c>
      <c r="V3517" s="52"/>
    </row>
    <row r="3518" spans="1:22" ht="15" thickBot="1">
      <c r="A3518" s="48" t="s">
        <v>2747</v>
      </c>
      <c r="B3518" s="48" t="s">
        <v>20</v>
      </c>
      <c r="C3518" s="48" t="s">
        <v>74</v>
      </c>
      <c r="D3518" s="49" t="s">
        <v>75</v>
      </c>
      <c r="E3518" s="53">
        <v>5881.33</v>
      </c>
      <c r="F3518" s="48" t="s">
        <v>76</v>
      </c>
      <c r="G3518" s="48" t="s">
        <v>715</v>
      </c>
      <c r="H3518" s="48" t="s">
        <v>95</v>
      </c>
      <c r="I3518" s="48" t="s">
        <v>248</v>
      </c>
      <c r="J3518" s="51"/>
      <c r="K3518" s="51"/>
      <c r="L3518" s="48" t="s">
        <v>80</v>
      </c>
      <c r="M3518" s="48" t="s">
        <v>81</v>
      </c>
      <c r="N3518" s="48" t="s">
        <v>249</v>
      </c>
      <c r="O3518" s="48" t="s">
        <v>250</v>
      </c>
      <c r="P3518" s="48" t="s">
        <v>717</v>
      </c>
      <c r="Q3518" s="48" t="s">
        <v>718</v>
      </c>
      <c r="R3518" s="48" t="s">
        <v>719</v>
      </c>
      <c r="S3518" s="48" t="s">
        <v>720</v>
      </c>
      <c r="T3518" s="48" t="s">
        <v>721</v>
      </c>
      <c r="U3518" s="48" t="s">
        <v>720</v>
      </c>
      <c r="V3518" s="52"/>
    </row>
    <row r="3519" spans="1:22" ht="15" thickBot="1">
      <c r="A3519" s="48" t="s">
        <v>731</v>
      </c>
      <c r="B3519" s="48" t="s">
        <v>20</v>
      </c>
      <c r="C3519" s="48" t="s">
        <v>74</v>
      </c>
      <c r="D3519" s="49" t="s">
        <v>75</v>
      </c>
      <c r="E3519" s="53">
        <v>45875.76</v>
      </c>
      <c r="F3519" s="48" t="s">
        <v>76</v>
      </c>
      <c r="G3519" s="48" t="s">
        <v>715</v>
      </c>
      <c r="H3519" s="48" t="s">
        <v>95</v>
      </c>
      <c r="I3519" s="48" t="s">
        <v>716</v>
      </c>
      <c r="J3519" s="51"/>
      <c r="K3519" s="51"/>
      <c r="L3519" s="48" t="s">
        <v>80</v>
      </c>
      <c r="M3519" s="48" t="s">
        <v>81</v>
      </c>
      <c r="N3519" s="48" t="s">
        <v>249</v>
      </c>
      <c r="O3519" s="48" t="s">
        <v>250</v>
      </c>
      <c r="P3519" s="48" t="s">
        <v>717</v>
      </c>
      <c r="Q3519" s="48" t="s">
        <v>718</v>
      </c>
      <c r="R3519" s="48" t="s">
        <v>719</v>
      </c>
      <c r="S3519" s="48" t="s">
        <v>720</v>
      </c>
      <c r="T3519" s="48" t="s">
        <v>721</v>
      </c>
      <c r="U3519" s="48" t="s">
        <v>720</v>
      </c>
      <c r="V3519" s="52"/>
    </row>
    <row r="3520" spans="1:22" ht="15" thickBot="1">
      <c r="A3520" s="48" t="s">
        <v>2747</v>
      </c>
      <c r="B3520" s="48" t="s">
        <v>20</v>
      </c>
      <c r="C3520" s="48" t="s">
        <v>74</v>
      </c>
      <c r="D3520" s="49" t="s">
        <v>75</v>
      </c>
      <c r="E3520" s="53">
        <v>5881.33</v>
      </c>
      <c r="F3520" s="48" t="s">
        <v>724</v>
      </c>
      <c r="G3520" s="48" t="s">
        <v>715</v>
      </c>
      <c r="H3520" s="48" t="s">
        <v>95</v>
      </c>
      <c r="I3520" s="48" t="s">
        <v>725</v>
      </c>
      <c r="J3520" s="51"/>
      <c r="K3520" s="51"/>
      <c r="L3520" s="48" t="s">
        <v>80</v>
      </c>
      <c r="M3520" s="48" t="s">
        <v>81</v>
      </c>
      <c r="N3520" s="48" t="s">
        <v>249</v>
      </c>
      <c r="O3520" s="48" t="s">
        <v>250</v>
      </c>
      <c r="P3520" s="48" t="s">
        <v>717</v>
      </c>
      <c r="Q3520" s="48" t="s">
        <v>718</v>
      </c>
      <c r="R3520" s="48" t="s">
        <v>719</v>
      </c>
      <c r="S3520" s="48" t="s">
        <v>720</v>
      </c>
      <c r="T3520" s="48" t="s">
        <v>721</v>
      </c>
      <c r="U3520" s="48" t="s">
        <v>720</v>
      </c>
      <c r="V3520" s="52"/>
    </row>
    <row r="3521" spans="1:22" ht="15" thickBot="1">
      <c r="A3521" s="48" t="s">
        <v>4336</v>
      </c>
      <c r="B3521" s="48" t="s">
        <v>20</v>
      </c>
      <c r="C3521" s="48" t="s">
        <v>74</v>
      </c>
      <c r="D3521" s="49" t="s">
        <v>75</v>
      </c>
      <c r="E3521" s="50">
        <v>0</v>
      </c>
      <c r="F3521" s="48" t="s">
        <v>76</v>
      </c>
      <c r="G3521" s="48" t="s">
        <v>734</v>
      </c>
      <c r="H3521" s="48" t="s">
        <v>113</v>
      </c>
      <c r="I3521" s="48" t="s">
        <v>187</v>
      </c>
      <c r="J3521" s="51"/>
      <c r="K3521" s="51"/>
      <c r="L3521" s="48" t="s">
        <v>80</v>
      </c>
      <c r="M3521" s="48" t="s">
        <v>81</v>
      </c>
      <c r="N3521" s="48" t="s">
        <v>249</v>
      </c>
      <c r="O3521" s="48" t="s">
        <v>250</v>
      </c>
      <c r="P3521" s="48" t="s">
        <v>717</v>
      </c>
      <c r="Q3521" s="48" t="s">
        <v>718</v>
      </c>
      <c r="R3521" s="48" t="s">
        <v>735</v>
      </c>
      <c r="S3521" s="48" t="s">
        <v>736</v>
      </c>
      <c r="T3521" s="48" t="s">
        <v>737</v>
      </c>
      <c r="U3521" s="48" t="s">
        <v>738</v>
      </c>
      <c r="V3521" s="52"/>
    </row>
    <row r="3522" spans="1:22" ht="15" thickBot="1">
      <c r="A3522" s="48" t="s">
        <v>4337</v>
      </c>
      <c r="B3522" s="48" t="s">
        <v>20</v>
      </c>
      <c r="C3522" s="48" t="s">
        <v>74</v>
      </c>
      <c r="D3522" s="49" t="s">
        <v>75</v>
      </c>
      <c r="E3522" s="53">
        <v>128354.61</v>
      </c>
      <c r="F3522" s="48" t="s">
        <v>76</v>
      </c>
      <c r="G3522" s="48" t="s">
        <v>734</v>
      </c>
      <c r="H3522" s="48" t="s">
        <v>113</v>
      </c>
      <c r="I3522" s="48" t="s">
        <v>187</v>
      </c>
      <c r="J3522" s="51"/>
      <c r="K3522" s="51"/>
      <c r="L3522" s="48" t="s">
        <v>80</v>
      </c>
      <c r="M3522" s="48" t="s">
        <v>81</v>
      </c>
      <c r="N3522" s="48" t="s">
        <v>249</v>
      </c>
      <c r="O3522" s="48" t="s">
        <v>250</v>
      </c>
      <c r="P3522" s="48" t="s">
        <v>717</v>
      </c>
      <c r="Q3522" s="48" t="s">
        <v>718</v>
      </c>
      <c r="R3522" s="48" t="s">
        <v>735</v>
      </c>
      <c r="S3522" s="48" t="s">
        <v>736</v>
      </c>
      <c r="T3522" s="48" t="s">
        <v>737</v>
      </c>
      <c r="U3522" s="48" t="s">
        <v>738</v>
      </c>
      <c r="V3522" s="52"/>
    </row>
    <row r="3523" spans="1:22" ht="15" thickBot="1">
      <c r="A3523" s="48" t="s">
        <v>4338</v>
      </c>
      <c r="B3523" s="48" t="s">
        <v>20</v>
      </c>
      <c r="C3523" s="48" t="s">
        <v>74</v>
      </c>
      <c r="D3523" s="49" t="s">
        <v>75</v>
      </c>
      <c r="E3523" s="53">
        <v>113446.77</v>
      </c>
      <c r="F3523" s="48" t="s">
        <v>76</v>
      </c>
      <c r="G3523" s="48" t="s">
        <v>734</v>
      </c>
      <c r="H3523" s="48" t="s">
        <v>113</v>
      </c>
      <c r="I3523" s="48" t="s">
        <v>187</v>
      </c>
      <c r="J3523" s="51"/>
      <c r="K3523" s="51"/>
      <c r="L3523" s="48" t="s">
        <v>80</v>
      </c>
      <c r="M3523" s="48" t="s">
        <v>81</v>
      </c>
      <c r="N3523" s="48" t="s">
        <v>249</v>
      </c>
      <c r="O3523" s="48" t="s">
        <v>250</v>
      </c>
      <c r="P3523" s="48" t="s">
        <v>717</v>
      </c>
      <c r="Q3523" s="48" t="s">
        <v>718</v>
      </c>
      <c r="R3523" s="48" t="s">
        <v>735</v>
      </c>
      <c r="S3523" s="48" t="s">
        <v>736</v>
      </c>
      <c r="T3523" s="48" t="s">
        <v>737</v>
      </c>
      <c r="U3523" s="48" t="s">
        <v>738</v>
      </c>
      <c r="V3523" s="52"/>
    </row>
    <row r="3524" spans="1:22" ht="15" thickBot="1">
      <c r="A3524" s="48" t="s">
        <v>4339</v>
      </c>
      <c r="B3524" s="48" t="s">
        <v>20</v>
      </c>
      <c r="C3524" s="48" t="s">
        <v>74</v>
      </c>
      <c r="D3524" s="49" t="s">
        <v>75</v>
      </c>
      <c r="E3524" s="53">
        <v>60283.63</v>
      </c>
      <c r="F3524" s="48" t="s">
        <v>76</v>
      </c>
      <c r="G3524" s="48" t="s">
        <v>740</v>
      </c>
      <c r="H3524" s="48" t="s">
        <v>95</v>
      </c>
      <c r="I3524" s="48" t="s">
        <v>2408</v>
      </c>
      <c r="J3524" s="51"/>
      <c r="K3524" s="51"/>
      <c r="L3524" s="48" t="s">
        <v>80</v>
      </c>
      <c r="M3524" s="48" t="s">
        <v>81</v>
      </c>
      <c r="N3524" s="48" t="s">
        <v>249</v>
      </c>
      <c r="O3524" s="48" t="s">
        <v>250</v>
      </c>
      <c r="P3524" s="48" t="s">
        <v>717</v>
      </c>
      <c r="Q3524" s="48" t="s">
        <v>718</v>
      </c>
      <c r="R3524" s="48" t="s">
        <v>742</v>
      </c>
      <c r="S3524" s="48" t="s">
        <v>743</v>
      </c>
      <c r="T3524" s="48" t="s">
        <v>744</v>
      </c>
      <c r="U3524" s="48" t="s">
        <v>743</v>
      </c>
      <c r="V3524" s="52"/>
    </row>
    <row r="3525" spans="1:22" ht="15" thickBot="1">
      <c r="A3525" s="48" t="s">
        <v>4340</v>
      </c>
      <c r="B3525" s="48" t="s">
        <v>20</v>
      </c>
      <c r="C3525" s="48" t="s">
        <v>74</v>
      </c>
      <c r="D3525" s="49" t="s">
        <v>75</v>
      </c>
      <c r="E3525" s="53">
        <v>68205.460000000006</v>
      </c>
      <c r="F3525" s="48" t="s">
        <v>76</v>
      </c>
      <c r="G3525" s="48" t="s">
        <v>747</v>
      </c>
      <c r="H3525" s="48" t="s">
        <v>95</v>
      </c>
      <c r="I3525" s="48" t="s">
        <v>748</v>
      </c>
      <c r="J3525" s="51"/>
      <c r="K3525" s="51"/>
      <c r="L3525" s="48" t="s">
        <v>80</v>
      </c>
      <c r="M3525" s="48" t="s">
        <v>81</v>
      </c>
      <c r="N3525" s="48" t="s">
        <v>249</v>
      </c>
      <c r="O3525" s="48" t="s">
        <v>250</v>
      </c>
      <c r="P3525" s="48" t="s">
        <v>717</v>
      </c>
      <c r="Q3525" s="48" t="s">
        <v>718</v>
      </c>
      <c r="R3525" s="48" t="s">
        <v>742</v>
      </c>
      <c r="S3525" s="48" t="s">
        <v>743</v>
      </c>
      <c r="T3525" s="48" t="s">
        <v>744</v>
      </c>
      <c r="U3525" s="48" t="s">
        <v>743</v>
      </c>
      <c r="V3525" s="52"/>
    </row>
    <row r="3526" spans="1:22" ht="15" thickBot="1">
      <c r="A3526" s="48" t="s">
        <v>4341</v>
      </c>
      <c r="B3526" s="48" t="s">
        <v>20</v>
      </c>
      <c r="C3526" s="48" t="s">
        <v>74</v>
      </c>
      <c r="D3526" s="49" t="s">
        <v>75</v>
      </c>
      <c r="E3526" s="53">
        <v>55088.45</v>
      </c>
      <c r="F3526" s="48" t="s">
        <v>76</v>
      </c>
      <c r="G3526" s="48" t="s">
        <v>747</v>
      </c>
      <c r="H3526" s="48" t="s">
        <v>95</v>
      </c>
      <c r="I3526" s="48" t="s">
        <v>748</v>
      </c>
      <c r="J3526" s="51"/>
      <c r="K3526" s="51"/>
      <c r="L3526" s="48" t="s">
        <v>80</v>
      </c>
      <c r="M3526" s="48" t="s">
        <v>81</v>
      </c>
      <c r="N3526" s="48" t="s">
        <v>249</v>
      </c>
      <c r="O3526" s="48" t="s">
        <v>250</v>
      </c>
      <c r="P3526" s="48" t="s">
        <v>717</v>
      </c>
      <c r="Q3526" s="48" t="s">
        <v>718</v>
      </c>
      <c r="R3526" s="48" t="s">
        <v>742</v>
      </c>
      <c r="S3526" s="48" t="s">
        <v>743</v>
      </c>
      <c r="T3526" s="48" t="s">
        <v>744</v>
      </c>
      <c r="U3526" s="48" t="s">
        <v>743</v>
      </c>
      <c r="V3526" s="52"/>
    </row>
    <row r="3527" spans="1:22" ht="15" thickBot="1">
      <c r="A3527" s="48" t="s">
        <v>4342</v>
      </c>
      <c r="B3527" s="48" t="s">
        <v>20</v>
      </c>
      <c r="C3527" s="48" t="s">
        <v>74</v>
      </c>
      <c r="D3527" s="49" t="s">
        <v>75</v>
      </c>
      <c r="E3527" s="53">
        <v>50714.54</v>
      </c>
      <c r="F3527" s="48" t="s">
        <v>76</v>
      </c>
      <c r="G3527" s="48" t="s">
        <v>751</v>
      </c>
      <c r="H3527" s="48" t="s">
        <v>95</v>
      </c>
      <c r="I3527" s="48" t="s">
        <v>752</v>
      </c>
      <c r="J3527" s="51"/>
      <c r="K3527" s="51"/>
      <c r="L3527" s="48" t="s">
        <v>80</v>
      </c>
      <c r="M3527" s="48" t="s">
        <v>81</v>
      </c>
      <c r="N3527" s="48" t="s">
        <v>249</v>
      </c>
      <c r="O3527" s="48" t="s">
        <v>250</v>
      </c>
      <c r="P3527" s="48" t="s">
        <v>717</v>
      </c>
      <c r="Q3527" s="48" t="s">
        <v>718</v>
      </c>
      <c r="R3527" s="48" t="s">
        <v>742</v>
      </c>
      <c r="S3527" s="48" t="s">
        <v>743</v>
      </c>
      <c r="T3527" s="48" t="s">
        <v>744</v>
      </c>
      <c r="U3527" s="48" t="s">
        <v>743</v>
      </c>
      <c r="V3527" s="52"/>
    </row>
    <row r="3528" spans="1:22" ht="15" thickBot="1">
      <c r="A3528" s="48" t="s">
        <v>4343</v>
      </c>
      <c r="B3528" s="48" t="s">
        <v>20</v>
      </c>
      <c r="C3528" s="48" t="s">
        <v>74</v>
      </c>
      <c r="D3528" s="49" t="s">
        <v>75</v>
      </c>
      <c r="E3528" s="53">
        <v>55979.4</v>
      </c>
      <c r="F3528" s="48" t="s">
        <v>76</v>
      </c>
      <c r="G3528" s="48" t="s">
        <v>758</v>
      </c>
      <c r="H3528" s="48" t="s">
        <v>95</v>
      </c>
      <c r="I3528" s="48" t="s">
        <v>759</v>
      </c>
      <c r="J3528" s="51"/>
      <c r="K3528" s="51"/>
      <c r="L3528" s="48" t="s">
        <v>80</v>
      </c>
      <c r="M3528" s="48" t="s">
        <v>81</v>
      </c>
      <c r="N3528" s="48" t="s">
        <v>249</v>
      </c>
      <c r="O3528" s="48" t="s">
        <v>250</v>
      </c>
      <c r="P3528" s="48" t="s">
        <v>717</v>
      </c>
      <c r="Q3528" s="48" t="s">
        <v>718</v>
      </c>
      <c r="R3528" s="48" t="s">
        <v>742</v>
      </c>
      <c r="S3528" s="48" t="s">
        <v>743</v>
      </c>
      <c r="T3528" s="48" t="s">
        <v>744</v>
      </c>
      <c r="U3528" s="48" t="s">
        <v>743</v>
      </c>
      <c r="V3528" s="52"/>
    </row>
    <row r="3529" spans="1:22" ht="15" thickBot="1">
      <c r="A3529" s="48" t="s">
        <v>4344</v>
      </c>
      <c r="B3529" s="48" t="s">
        <v>20</v>
      </c>
      <c r="C3529" s="48" t="s">
        <v>74</v>
      </c>
      <c r="D3529" s="49" t="s">
        <v>75</v>
      </c>
      <c r="E3529" s="53">
        <v>36463.919999999998</v>
      </c>
      <c r="F3529" s="48" t="s">
        <v>762</v>
      </c>
      <c r="G3529" s="48" t="s">
        <v>763</v>
      </c>
      <c r="H3529" s="48" t="s">
        <v>95</v>
      </c>
      <c r="I3529" s="48" t="s">
        <v>772</v>
      </c>
      <c r="J3529" s="51"/>
      <c r="K3529" s="51"/>
      <c r="L3529" s="48" t="s">
        <v>80</v>
      </c>
      <c r="M3529" s="48" t="s">
        <v>81</v>
      </c>
      <c r="N3529" s="48" t="s">
        <v>249</v>
      </c>
      <c r="O3529" s="48" t="s">
        <v>250</v>
      </c>
      <c r="P3529" s="48" t="s">
        <v>717</v>
      </c>
      <c r="Q3529" s="48" t="s">
        <v>718</v>
      </c>
      <c r="R3529" s="48" t="s">
        <v>765</v>
      </c>
      <c r="S3529" s="48" t="s">
        <v>766</v>
      </c>
      <c r="T3529" s="48" t="s">
        <v>767</v>
      </c>
      <c r="U3529" s="48" t="s">
        <v>766</v>
      </c>
      <c r="V3529" s="52"/>
    </row>
    <row r="3530" spans="1:22" ht="15" thickBot="1">
      <c r="A3530" s="48" t="s">
        <v>773</v>
      </c>
      <c r="B3530" s="48" t="s">
        <v>20</v>
      </c>
      <c r="C3530" s="48" t="s">
        <v>74</v>
      </c>
      <c r="D3530" s="49" t="s">
        <v>75</v>
      </c>
      <c r="E3530" s="53">
        <v>42327.86</v>
      </c>
      <c r="F3530" s="48" t="s">
        <v>762</v>
      </c>
      <c r="G3530" s="48" t="s">
        <v>763</v>
      </c>
      <c r="H3530" s="48" t="s">
        <v>113</v>
      </c>
      <c r="I3530" s="48" t="s">
        <v>764</v>
      </c>
      <c r="J3530" s="51"/>
      <c r="K3530" s="51"/>
      <c r="L3530" s="48" t="s">
        <v>80</v>
      </c>
      <c r="M3530" s="48" t="s">
        <v>81</v>
      </c>
      <c r="N3530" s="48" t="s">
        <v>249</v>
      </c>
      <c r="O3530" s="48" t="s">
        <v>250</v>
      </c>
      <c r="P3530" s="48" t="s">
        <v>717</v>
      </c>
      <c r="Q3530" s="48" t="s">
        <v>718</v>
      </c>
      <c r="R3530" s="48" t="s">
        <v>765</v>
      </c>
      <c r="S3530" s="48" t="s">
        <v>766</v>
      </c>
      <c r="T3530" s="48" t="s">
        <v>767</v>
      </c>
      <c r="U3530" s="48" t="s">
        <v>766</v>
      </c>
      <c r="V3530" s="52"/>
    </row>
    <row r="3531" spans="1:22" ht="15" thickBot="1">
      <c r="A3531" s="48" t="s">
        <v>4345</v>
      </c>
      <c r="B3531" s="48" t="s">
        <v>20</v>
      </c>
      <c r="C3531" s="48" t="s">
        <v>74</v>
      </c>
      <c r="D3531" s="49" t="s">
        <v>75</v>
      </c>
      <c r="E3531" s="53">
        <v>39618.050000000003</v>
      </c>
      <c r="F3531" s="48" t="s">
        <v>762</v>
      </c>
      <c r="G3531" s="48" t="s">
        <v>771</v>
      </c>
      <c r="H3531" s="48" t="s">
        <v>95</v>
      </c>
      <c r="I3531" s="48" t="s">
        <v>772</v>
      </c>
      <c r="J3531" s="51"/>
      <c r="K3531" s="51"/>
      <c r="L3531" s="48" t="s">
        <v>80</v>
      </c>
      <c r="M3531" s="48" t="s">
        <v>81</v>
      </c>
      <c r="N3531" s="48" t="s">
        <v>249</v>
      </c>
      <c r="O3531" s="48" t="s">
        <v>250</v>
      </c>
      <c r="P3531" s="48" t="s">
        <v>717</v>
      </c>
      <c r="Q3531" s="48" t="s">
        <v>718</v>
      </c>
      <c r="R3531" s="48" t="s">
        <v>765</v>
      </c>
      <c r="S3531" s="48" t="s">
        <v>766</v>
      </c>
      <c r="T3531" s="48" t="s">
        <v>767</v>
      </c>
      <c r="U3531" s="48" t="s">
        <v>766</v>
      </c>
      <c r="V3531" s="52"/>
    </row>
    <row r="3532" spans="1:22" ht="15" thickBot="1">
      <c r="A3532" s="48" t="s">
        <v>4346</v>
      </c>
      <c r="B3532" s="48" t="s">
        <v>20</v>
      </c>
      <c r="C3532" s="48" t="s">
        <v>74</v>
      </c>
      <c r="D3532" s="49" t="s">
        <v>75</v>
      </c>
      <c r="E3532" s="53">
        <v>51982.42</v>
      </c>
      <c r="F3532" s="48" t="s">
        <v>762</v>
      </c>
      <c r="G3532" s="48" t="s">
        <v>771</v>
      </c>
      <c r="H3532" s="48" t="s">
        <v>95</v>
      </c>
      <c r="I3532" s="48" t="s">
        <v>772</v>
      </c>
      <c r="J3532" s="51"/>
      <c r="K3532" s="51"/>
      <c r="L3532" s="48" t="s">
        <v>80</v>
      </c>
      <c r="M3532" s="48" t="s">
        <v>81</v>
      </c>
      <c r="N3532" s="48" t="s">
        <v>249</v>
      </c>
      <c r="O3532" s="48" t="s">
        <v>250</v>
      </c>
      <c r="P3532" s="48" t="s">
        <v>717</v>
      </c>
      <c r="Q3532" s="48" t="s">
        <v>718</v>
      </c>
      <c r="R3532" s="48" t="s">
        <v>765</v>
      </c>
      <c r="S3532" s="48" t="s">
        <v>766</v>
      </c>
      <c r="T3532" s="48" t="s">
        <v>767</v>
      </c>
      <c r="U3532" s="48" t="s">
        <v>766</v>
      </c>
      <c r="V3532" s="52"/>
    </row>
    <row r="3533" spans="1:22" ht="15" thickBot="1">
      <c r="A3533" s="48" t="s">
        <v>4347</v>
      </c>
      <c r="B3533" s="48" t="s">
        <v>20</v>
      </c>
      <c r="C3533" s="48" t="s">
        <v>74</v>
      </c>
      <c r="D3533" s="49" t="s">
        <v>75</v>
      </c>
      <c r="E3533" s="53">
        <v>39618.050000000003</v>
      </c>
      <c r="F3533" s="48" t="s">
        <v>762</v>
      </c>
      <c r="G3533" s="48" t="s">
        <v>771</v>
      </c>
      <c r="H3533" s="48" t="s">
        <v>95</v>
      </c>
      <c r="I3533" s="48" t="s">
        <v>772</v>
      </c>
      <c r="J3533" s="51"/>
      <c r="K3533" s="51"/>
      <c r="L3533" s="48" t="s">
        <v>80</v>
      </c>
      <c r="M3533" s="48" t="s">
        <v>81</v>
      </c>
      <c r="N3533" s="48" t="s">
        <v>249</v>
      </c>
      <c r="O3533" s="48" t="s">
        <v>250</v>
      </c>
      <c r="P3533" s="48" t="s">
        <v>717</v>
      </c>
      <c r="Q3533" s="48" t="s">
        <v>718</v>
      </c>
      <c r="R3533" s="48" t="s">
        <v>765</v>
      </c>
      <c r="S3533" s="48" t="s">
        <v>766</v>
      </c>
      <c r="T3533" s="48" t="s">
        <v>767</v>
      </c>
      <c r="U3533" s="48" t="s">
        <v>766</v>
      </c>
      <c r="V3533" s="52"/>
    </row>
    <row r="3534" spans="1:22" ht="15" thickBot="1">
      <c r="A3534" s="48" t="s">
        <v>1728</v>
      </c>
      <c r="B3534" s="48" t="s">
        <v>20</v>
      </c>
      <c r="C3534" s="48" t="s">
        <v>74</v>
      </c>
      <c r="D3534" s="49" t="s">
        <v>75</v>
      </c>
      <c r="E3534" s="53">
        <v>10277.59</v>
      </c>
      <c r="F3534" s="48" t="s">
        <v>783</v>
      </c>
      <c r="G3534" s="48" t="s">
        <v>2759</v>
      </c>
      <c r="H3534" s="48" t="s">
        <v>95</v>
      </c>
      <c r="I3534" s="48" t="s">
        <v>785</v>
      </c>
      <c r="J3534" s="51"/>
      <c r="K3534" s="51"/>
      <c r="L3534" s="48" t="s">
        <v>80</v>
      </c>
      <c r="M3534" s="48" t="s">
        <v>81</v>
      </c>
      <c r="N3534" s="48" t="s">
        <v>249</v>
      </c>
      <c r="O3534" s="48" t="s">
        <v>250</v>
      </c>
      <c r="P3534" s="48" t="s">
        <v>778</v>
      </c>
      <c r="Q3534" s="48" t="s">
        <v>779</v>
      </c>
      <c r="R3534" s="48" t="s">
        <v>780</v>
      </c>
      <c r="S3534" s="48" t="s">
        <v>779</v>
      </c>
      <c r="T3534" s="48" t="s">
        <v>786</v>
      </c>
      <c r="U3534" s="48" t="s">
        <v>787</v>
      </c>
      <c r="V3534" s="52"/>
    </row>
    <row r="3535" spans="1:22" ht="15" thickBot="1">
      <c r="A3535" s="48" t="s">
        <v>4348</v>
      </c>
      <c r="B3535" s="48" t="s">
        <v>20</v>
      </c>
      <c r="C3535" s="48" t="s">
        <v>74</v>
      </c>
      <c r="D3535" s="49" t="s">
        <v>75</v>
      </c>
      <c r="E3535" s="50">
        <v>0</v>
      </c>
      <c r="F3535" s="48" t="s">
        <v>76</v>
      </c>
      <c r="G3535" s="48" t="s">
        <v>789</v>
      </c>
      <c r="H3535" s="48" t="s">
        <v>90</v>
      </c>
      <c r="I3535" s="48" t="s">
        <v>790</v>
      </c>
      <c r="J3535" s="51"/>
      <c r="K3535" s="51"/>
      <c r="L3535" s="48" t="s">
        <v>80</v>
      </c>
      <c r="M3535" s="48" t="s">
        <v>81</v>
      </c>
      <c r="N3535" s="48" t="s">
        <v>249</v>
      </c>
      <c r="O3535" s="48" t="s">
        <v>250</v>
      </c>
      <c r="P3535" s="48" t="s">
        <v>791</v>
      </c>
      <c r="Q3535" s="48" t="s">
        <v>792</v>
      </c>
      <c r="R3535" s="48" t="s">
        <v>793</v>
      </c>
      <c r="S3535" s="48" t="s">
        <v>794</v>
      </c>
      <c r="T3535" s="48" t="s">
        <v>795</v>
      </c>
      <c r="U3535" s="48" t="s">
        <v>794</v>
      </c>
      <c r="V3535" s="52"/>
    </row>
    <row r="3536" spans="1:22" ht="15" thickBot="1">
      <c r="A3536" s="48" t="s">
        <v>4349</v>
      </c>
      <c r="B3536" s="48" t="s">
        <v>20</v>
      </c>
      <c r="C3536" s="48" t="s">
        <v>74</v>
      </c>
      <c r="D3536" s="49" t="s">
        <v>75</v>
      </c>
      <c r="E3536" s="50">
        <v>0</v>
      </c>
      <c r="F3536" s="48" t="s">
        <v>76</v>
      </c>
      <c r="G3536" s="48" t="s">
        <v>789</v>
      </c>
      <c r="H3536" s="48" t="s">
        <v>90</v>
      </c>
      <c r="I3536" s="48" t="s">
        <v>790</v>
      </c>
      <c r="J3536" s="51"/>
      <c r="K3536" s="51"/>
      <c r="L3536" s="48" t="s">
        <v>80</v>
      </c>
      <c r="M3536" s="48" t="s">
        <v>81</v>
      </c>
      <c r="N3536" s="48" t="s">
        <v>249</v>
      </c>
      <c r="O3536" s="48" t="s">
        <v>250</v>
      </c>
      <c r="P3536" s="48" t="s">
        <v>791</v>
      </c>
      <c r="Q3536" s="48" t="s">
        <v>792</v>
      </c>
      <c r="R3536" s="48" t="s">
        <v>793</v>
      </c>
      <c r="S3536" s="48" t="s">
        <v>794</v>
      </c>
      <c r="T3536" s="48" t="s">
        <v>795</v>
      </c>
      <c r="U3536" s="48" t="s">
        <v>794</v>
      </c>
      <c r="V3536" s="52"/>
    </row>
    <row r="3537" spans="1:22" ht="15" thickBot="1">
      <c r="A3537" s="48" t="s">
        <v>4350</v>
      </c>
      <c r="B3537" s="48" t="s">
        <v>20</v>
      </c>
      <c r="C3537" s="48" t="s">
        <v>74</v>
      </c>
      <c r="D3537" s="49" t="s">
        <v>75</v>
      </c>
      <c r="E3537" s="50">
        <v>0</v>
      </c>
      <c r="F3537" s="48" t="s">
        <v>76</v>
      </c>
      <c r="G3537" s="48" t="s">
        <v>789</v>
      </c>
      <c r="H3537" s="48" t="s">
        <v>90</v>
      </c>
      <c r="I3537" s="48" t="s">
        <v>790</v>
      </c>
      <c r="J3537" s="51"/>
      <c r="K3537" s="51"/>
      <c r="L3537" s="48" t="s">
        <v>80</v>
      </c>
      <c r="M3537" s="48" t="s">
        <v>81</v>
      </c>
      <c r="N3537" s="48" t="s">
        <v>249</v>
      </c>
      <c r="O3537" s="48" t="s">
        <v>250</v>
      </c>
      <c r="P3537" s="48" t="s">
        <v>791</v>
      </c>
      <c r="Q3537" s="48" t="s">
        <v>792</v>
      </c>
      <c r="R3537" s="48" t="s">
        <v>793</v>
      </c>
      <c r="S3537" s="48" t="s">
        <v>794</v>
      </c>
      <c r="T3537" s="48" t="s">
        <v>795</v>
      </c>
      <c r="U3537" s="48" t="s">
        <v>794</v>
      </c>
      <c r="V3537" s="52"/>
    </row>
    <row r="3538" spans="1:22" ht="15" thickBot="1">
      <c r="A3538" s="48" t="s">
        <v>4351</v>
      </c>
      <c r="B3538" s="48" t="s">
        <v>20</v>
      </c>
      <c r="C3538" s="48" t="s">
        <v>74</v>
      </c>
      <c r="D3538" s="49" t="s">
        <v>75</v>
      </c>
      <c r="E3538" s="50">
        <v>0</v>
      </c>
      <c r="F3538" s="48" t="s">
        <v>76</v>
      </c>
      <c r="G3538" s="48" t="s">
        <v>789</v>
      </c>
      <c r="H3538" s="48" t="s">
        <v>90</v>
      </c>
      <c r="I3538" s="48" t="s">
        <v>790</v>
      </c>
      <c r="J3538" s="51"/>
      <c r="K3538" s="51"/>
      <c r="L3538" s="48" t="s">
        <v>80</v>
      </c>
      <c r="M3538" s="48" t="s">
        <v>81</v>
      </c>
      <c r="N3538" s="48" t="s">
        <v>249</v>
      </c>
      <c r="O3538" s="48" t="s">
        <v>250</v>
      </c>
      <c r="P3538" s="48" t="s">
        <v>791</v>
      </c>
      <c r="Q3538" s="48" t="s">
        <v>792</v>
      </c>
      <c r="R3538" s="48" t="s">
        <v>793</v>
      </c>
      <c r="S3538" s="48" t="s">
        <v>794</v>
      </c>
      <c r="T3538" s="48" t="s">
        <v>795</v>
      </c>
      <c r="U3538" s="48" t="s">
        <v>794</v>
      </c>
      <c r="V3538" s="52"/>
    </row>
    <row r="3539" spans="1:22" ht="15" thickBot="1">
      <c r="A3539" s="48" t="s">
        <v>4352</v>
      </c>
      <c r="B3539" s="48" t="s">
        <v>20</v>
      </c>
      <c r="C3539" s="48" t="s">
        <v>74</v>
      </c>
      <c r="D3539" s="49" t="s">
        <v>75</v>
      </c>
      <c r="E3539" s="50">
        <v>0</v>
      </c>
      <c r="F3539" s="48" t="s">
        <v>76</v>
      </c>
      <c r="G3539" s="48" t="s">
        <v>789</v>
      </c>
      <c r="H3539" s="48" t="s">
        <v>90</v>
      </c>
      <c r="I3539" s="48" t="s">
        <v>790</v>
      </c>
      <c r="J3539" s="51"/>
      <c r="K3539" s="51"/>
      <c r="L3539" s="48" t="s">
        <v>80</v>
      </c>
      <c r="M3539" s="48" t="s">
        <v>81</v>
      </c>
      <c r="N3539" s="48" t="s">
        <v>249</v>
      </c>
      <c r="O3539" s="48" t="s">
        <v>250</v>
      </c>
      <c r="P3539" s="48" t="s">
        <v>791</v>
      </c>
      <c r="Q3539" s="48" t="s">
        <v>792</v>
      </c>
      <c r="R3539" s="48" t="s">
        <v>793</v>
      </c>
      <c r="S3539" s="48" t="s">
        <v>794</v>
      </c>
      <c r="T3539" s="48" t="s">
        <v>795</v>
      </c>
      <c r="U3539" s="48" t="s">
        <v>794</v>
      </c>
      <c r="V3539" s="52"/>
    </row>
    <row r="3540" spans="1:22" ht="15" thickBot="1">
      <c r="A3540" s="48" t="s">
        <v>4353</v>
      </c>
      <c r="B3540" s="48" t="s">
        <v>20</v>
      </c>
      <c r="C3540" s="48" t="s">
        <v>74</v>
      </c>
      <c r="D3540" s="49" t="s">
        <v>75</v>
      </c>
      <c r="E3540" s="50">
        <v>0</v>
      </c>
      <c r="F3540" s="48" t="s">
        <v>76</v>
      </c>
      <c r="G3540" s="48" t="s">
        <v>789</v>
      </c>
      <c r="H3540" s="48" t="s">
        <v>90</v>
      </c>
      <c r="I3540" s="48" t="s">
        <v>790</v>
      </c>
      <c r="J3540" s="51"/>
      <c r="K3540" s="51"/>
      <c r="L3540" s="48" t="s">
        <v>80</v>
      </c>
      <c r="M3540" s="48" t="s">
        <v>81</v>
      </c>
      <c r="N3540" s="48" t="s">
        <v>249</v>
      </c>
      <c r="O3540" s="48" t="s">
        <v>250</v>
      </c>
      <c r="P3540" s="48" t="s">
        <v>791</v>
      </c>
      <c r="Q3540" s="48" t="s">
        <v>792</v>
      </c>
      <c r="R3540" s="48" t="s">
        <v>793</v>
      </c>
      <c r="S3540" s="48" t="s">
        <v>794</v>
      </c>
      <c r="T3540" s="48" t="s">
        <v>795</v>
      </c>
      <c r="U3540" s="48" t="s">
        <v>794</v>
      </c>
      <c r="V3540" s="52"/>
    </row>
    <row r="3541" spans="1:22" ht="15" thickBot="1">
      <c r="A3541" s="48" t="s">
        <v>4354</v>
      </c>
      <c r="B3541" s="48" t="s">
        <v>20</v>
      </c>
      <c r="C3541" s="48" t="s">
        <v>74</v>
      </c>
      <c r="D3541" s="49" t="s">
        <v>75</v>
      </c>
      <c r="E3541" s="50">
        <v>0</v>
      </c>
      <c r="F3541" s="48" t="s">
        <v>76</v>
      </c>
      <c r="G3541" s="48" t="s">
        <v>789</v>
      </c>
      <c r="H3541" s="48" t="s">
        <v>90</v>
      </c>
      <c r="I3541" s="48" t="s">
        <v>790</v>
      </c>
      <c r="J3541" s="51"/>
      <c r="K3541" s="51"/>
      <c r="L3541" s="48" t="s">
        <v>80</v>
      </c>
      <c r="M3541" s="48" t="s">
        <v>81</v>
      </c>
      <c r="N3541" s="48" t="s">
        <v>249</v>
      </c>
      <c r="O3541" s="48" t="s">
        <v>250</v>
      </c>
      <c r="P3541" s="48" t="s">
        <v>791</v>
      </c>
      <c r="Q3541" s="48" t="s">
        <v>792</v>
      </c>
      <c r="R3541" s="48" t="s">
        <v>793</v>
      </c>
      <c r="S3541" s="48" t="s">
        <v>794</v>
      </c>
      <c r="T3541" s="48" t="s">
        <v>795</v>
      </c>
      <c r="U3541" s="48" t="s">
        <v>794</v>
      </c>
      <c r="V3541" s="52"/>
    </row>
    <row r="3542" spans="1:22" ht="15" thickBot="1">
      <c r="A3542" s="48" t="s">
        <v>4355</v>
      </c>
      <c r="B3542" s="48" t="s">
        <v>20</v>
      </c>
      <c r="C3542" s="48" t="s">
        <v>74</v>
      </c>
      <c r="D3542" s="49" t="s">
        <v>75</v>
      </c>
      <c r="E3542" s="50">
        <v>0</v>
      </c>
      <c r="F3542" s="48" t="s">
        <v>76</v>
      </c>
      <c r="G3542" s="48" t="s">
        <v>789</v>
      </c>
      <c r="H3542" s="48" t="s">
        <v>90</v>
      </c>
      <c r="I3542" s="48" t="s">
        <v>790</v>
      </c>
      <c r="J3542" s="51"/>
      <c r="K3542" s="51"/>
      <c r="L3542" s="48" t="s">
        <v>80</v>
      </c>
      <c r="M3542" s="48" t="s">
        <v>81</v>
      </c>
      <c r="N3542" s="48" t="s">
        <v>249</v>
      </c>
      <c r="O3542" s="48" t="s">
        <v>250</v>
      </c>
      <c r="P3542" s="48" t="s">
        <v>791</v>
      </c>
      <c r="Q3542" s="48" t="s">
        <v>792</v>
      </c>
      <c r="R3542" s="48" t="s">
        <v>793</v>
      </c>
      <c r="S3542" s="48" t="s">
        <v>794</v>
      </c>
      <c r="T3542" s="48" t="s">
        <v>795</v>
      </c>
      <c r="U3542" s="48" t="s">
        <v>794</v>
      </c>
      <c r="V3542" s="52"/>
    </row>
    <row r="3543" spans="1:22" ht="15" thickBot="1">
      <c r="A3543" s="48" t="s">
        <v>4356</v>
      </c>
      <c r="B3543" s="48" t="s">
        <v>20</v>
      </c>
      <c r="C3543" s="48" t="s">
        <v>74</v>
      </c>
      <c r="D3543" s="49" t="s">
        <v>75</v>
      </c>
      <c r="E3543" s="50">
        <v>0</v>
      </c>
      <c r="F3543" s="48" t="s">
        <v>76</v>
      </c>
      <c r="G3543" s="48" t="s">
        <v>789</v>
      </c>
      <c r="H3543" s="48" t="s">
        <v>90</v>
      </c>
      <c r="I3543" s="48" t="s">
        <v>790</v>
      </c>
      <c r="J3543" s="51"/>
      <c r="K3543" s="51"/>
      <c r="L3543" s="48" t="s">
        <v>80</v>
      </c>
      <c r="M3543" s="48" t="s">
        <v>81</v>
      </c>
      <c r="N3543" s="48" t="s">
        <v>249</v>
      </c>
      <c r="O3543" s="48" t="s">
        <v>250</v>
      </c>
      <c r="P3543" s="48" t="s">
        <v>791</v>
      </c>
      <c r="Q3543" s="48" t="s">
        <v>792</v>
      </c>
      <c r="R3543" s="48" t="s">
        <v>793</v>
      </c>
      <c r="S3543" s="48" t="s">
        <v>794</v>
      </c>
      <c r="T3543" s="48" t="s">
        <v>795</v>
      </c>
      <c r="U3543" s="48" t="s">
        <v>794</v>
      </c>
      <c r="V3543" s="52"/>
    </row>
    <row r="3544" spans="1:22" ht="15" thickBot="1">
      <c r="A3544" s="48" t="s">
        <v>4357</v>
      </c>
      <c r="B3544" s="48" t="s">
        <v>20</v>
      </c>
      <c r="C3544" s="48" t="s">
        <v>74</v>
      </c>
      <c r="D3544" s="49" t="s">
        <v>75</v>
      </c>
      <c r="E3544" s="50">
        <v>0</v>
      </c>
      <c r="F3544" s="48" t="s">
        <v>76</v>
      </c>
      <c r="G3544" s="48" t="s">
        <v>789</v>
      </c>
      <c r="H3544" s="48" t="s">
        <v>90</v>
      </c>
      <c r="I3544" s="48" t="s">
        <v>790</v>
      </c>
      <c r="J3544" s="51"/>
      <c r="K3544" s="51"/>
      <c r="L3544" s="48" t="s">
        <v>80</v>
      </c>
      <c r="M3544" s="48" t="s">
        <v>81</v>
      </c>
      <c r="N3544" s="48" t="s">
        <v>249</v>
      </c>
      <c r="O3544" s="48" t="s">
        <v>250</v>
      </c>
      <c r="P3544" s="48" t="s">
        <v>791</v>
      </c>
      <c r="Q3544" s="48" t="s">
        <v>792</v>
      </c>
      <c r="R3544" s="48" t="s">
        <v>793</v>
      </c>
      <c r="S3544" s="48" t="s">
        <v>794</v>
      </c>
      <c r="T3544" s="48" t="s">
        <v>795</v>
      </c>
      <c r="U3544" s="48" t="s">
        <v>794</v>
      </c>
      <c r="V3544" s="52"/>
    </row>
    <row r="3545" spans="1:22" ht="15" thickBot="1">
      <c r="A3545" s="48" t="s">
        <v>3164</v>
      </c>
      <c r="B3545" s="48" t="s">
        <v>20</v>
      </c>
      <c r="C3545" s="48" t="s">
        <v>74</v>
      </c>
      <c r="D3545" s="49" t="s">
        <v>75</v>
      </c>
      <c r="E3545" s="53">
        <v>38806.5</v>
      </c>
      <c r="F3545" s="48" t="s">
        <v>76</v>
      </c>
      <c r="G3545" s="48" t="s">
        <v>789</v>
      </c>
      <c r="H3545" s="48" t="s">
        <v>78</v>
      </c>
      <c r="I3545" s="48" t="s">
        <v>99</v>
      </c>
      <c r="J3545" s="51"/>
      <c r="K3545" s="51"/>
      <c r="L3545" s="48" t="s">
        <v>80</v>
      </c>
      <c r="M3545" s="48" t="s">
        <v>81</v>
      </c>
      <c r="N3545" s="48" t="s">
        <v>249</v>
      </c>
      <c r="O3545" s="48" t="s">
        <v>250</v>
      </c>
      <c r="P3545" s="48" t="s">
        <v>791</v>
      </c>
      <c r="Q3545" s="48" t="s">
        <v>792</v>
      </c>
      <c r="R3545" s="48" t="s">
        <v>793</v>
      </c>
      <c r="S3545" s="48" t="s">
        <v>794</v>
      </c>
      <c r="T3545" s="48" t="s">
        <v>795</v>
      </c>
      <c r="U3545" s="48" t="s">
        <v>794</v>
      </c>
      <c r="V3545" s="52"/>
    </row>
    <row r="3546" spans="1:22" ht="15" thickBot="1">
      <c r="A3546" s="48" t="s">
        <v>4358</v>
      </c>
      <c r="B3546" s="48" t="s">
        <v>20</v>
      </c>
      <c r="C3546" s="48" t="s">
        <v>74</v>
      </c>
      <c r="D3546" s="49" t="s">
        <v>75</v>
      </c>
      <c r="E3546" s="50">
        <v>0</v>
      </c>
      <c r="F3546" s="48" t="s">
        <v>76</v>
      </c>
      <c r="G3546" s="48" t="s">
        <v>789</v>
      </c>
      <c r="H3546" s="48" t="s">
        <v>90</v>
      </c>
      <c r="I3546" s="48" t="s">
        <v>790</v>
      </c>
      <c r="J3546" s="51"/>
      <c r="K3546" s="51"/>
      <c r="L3546" s="48" t="s">
        <v>80</v>
      </c>
      <c r="M3546" s="48" t="s">
        <v>81</v>
      </c>
      <c r="N3546" s="48" t="s">
        <v>249</v>
      </c>
      <c r="O3546" s="48" t="s">
        <v>250</v>
      </c>
      <c r="P3546" s="48" t="s">
        <v>791</v>
      </c>
      <c r="Q3546" s="48" t="s">
        <v>792</v>
      </c>
      <c r="R3546" s="48" t="s">
        <v>793</v>
      </c>
      <c r="S3546" s="48" t="s">
        <v>794</v>
      </c>
      <c r="T3546" s="48" t="s">
        <v>795</v>
      </c>
      <c r="U3546" s="48" t="s">
        <v>794</v>
      </c>
      <c r="V3546" s="52"/>
    </row>
    <row r="3547" spans="1:22" ht="15" thickBot="1">
      <c r="A3547" s="48" t="s">
        <v>4359</v>
      </c>
      <c r="B3547" s="48" t="s">
        <v>20</v>
      </c>
      <c r="C3547" s="48" t="s">
        <v>74</v>
      </c>
      <c r="D3547" s="49" t="s">
        <v>75</v>
      </c>
      <c r="E3547" s="50">
        <v>0</v>
      </c>
      <c r="F3547" s="48" t="s">
        <v>76</v>
      </c>
      <c r="G3547" s="48" t="s">
        <v>789</v>
      </c>
      <c r="H3547" s="48" t="s">
        <v>90</v>
      </c>
      <c r="I3547" s="48" t="s">
        <v>790</v>
      </c>
      <c r="J3547" s="51"/>
      <c r="K3547" s="51"/>
      <c r="L3547" s="48" t="s">
        <v>80</v>
      </c>
      <c r="M3547" s="48" t="s">
        <v>81</v>
      </c>
      <c r="N3547" s="48" t="s">
        <v>249</v>
      </c>
      <c r="O3547" s="48" t="s">
        <v>250</v>
      </c>
      <c r="P3547" s="48" t="s">
        <v>791</v>
      </c>
      <c r="Q3547" s="48" t="s">
        <v>792</v>
      </c>
      <c r="R3547" s="48" t="s">
        <v>793</v>
      </c>
      <c r="S3547" s="48" t="s">
        <v>794</v>
      </c>
      <c r="T3547" s="48" t="s">
        <v>795</v>
      </c>
      <c r="U3547" s="48" t="s">
        <v>794</v>
      </c>
      <c r="V3547" s="52"/>
    </row>
    <row r="3548" spans="1:22" ht="15" thickBot="1">
      <c r="A3548" s="48" t="s">
        <v>4008</v>
      </c>
      <c r="B3548" s="48" t="s">
        <v>20</v>
      </c>
      <c r="C3548" s="48" t="s">
        <v>74</v>
      </c>
      <c r="D3548" s="49" t="s">
        <v>75</v>
      </c>
      <c r="E3548" s="53">
        <v>96055.82</v>
      </c>
      <c r="F3548" s="48" t="s">
        <v>76</v>
      </c>
      <c r="G3548" s="48" t="s">
        <v>789</v>
      </c>
      <c r="H3548" s="48" t="s">
        <v>78</v>
      </c>
      <c r="I3548" s="48" t="s">
        <v>96</v>
      </c>
      <c r="J3548" s="51"/>
      <c r="K3548" s="51"/>
      <c r="L3548" s="48" t="s">
        <v>80</v>
      </c>
      <c r="M3548" s="48" t="s">
        <v>81</v>
      </c>
      <c r="N3548" s="48" t="s">
        <v>249</v>
      </c>
      <c r="O3548" s="48" t="s">
        <v>250</v>
      </c>
      <c r="P3548" s="48" t="s">
        <v>791</v>
      </c>
      <c r="Q3548" s="48" t="s">
        <v>792</v>
      </c>
      <c r="R3548" s="48" t="s">
        <v>793</v>
      </c>
      <c r="S3548" s="48" t="s">
        <v>794</v>
      </c>
      <c r="T3548" s="48" t="s">
        <v>795</v>
      </c>
      <c r="U3548" s="48" t="s">
        <v>794</v>
      </c>
      <c r="V3548" s="52"/>
    </row>
    <row r="3549" spans="1:22" ht="15" thickBot="1">
      <c r="A3549" s="48" t="s">
        <v>4360</v>
      </c>
      <c r="B3549" s="48" t="s">
        <v>20</v>
      </c>
      <c r="C3549" s="48" t="s">
        <v>74</v>
      </c>
      <c r="D3549" s="49" t="s">
        <v>75</v>
      </c>
      <c r="E3549" s="50">
        <v>0</v>
      </c>
      <c r="F3549" s="48" t="s">
        <v>76</v>
      </c>
      <c r="G3549" s="48" t="s">
        <v>789</v>
      </c>
      <c r="H3549" s="48" t="s">
        <v>90</v>
      </c>
      <c r="I3549" s="48" t="s">
        <v>790</v>
      </c>
      <c r="J3549" s="51"/>
      <c r="K3549" s="51"/>
      <c r="L3549" s="48" t="s">
        <v>80</v>
      </c>
      <c r="M3549" s="48" t="s">
        <v>81</v>
      </c>
      <c r="N3549" s="48" t="s">
        <v>249</v>
      </c>
      <c r="O3549" s="48" t="s">
        <v>250</v>
      </c>
      <c r="P3549" s="48" t="s">
        <v>791</v>
      </c>
      <c r="Q3549" s="48" t="s">
        <v>792</v>
      </c>
      <c r="R3549" s="48" t="s">
        <v>793</v>
      </c>
      <c r="S3549" s="48" t="s">
        <v>794</v>
      </c>
      <c r="T3549" s="48" t="s">
        <v>795</v>
      </c>
      <c r="U3549" s="48" t="s">
        <v>794</v>
      </c>
      <c r="V3549" s="52"/>
    </row>
    <row r="3550" spans="1:22" ht="15" thickBot="1">
      <c r="A3550" s="48" t="s">
        <v>4361</v>
      </c>
      <c r="B3550" s="48" t="s">
        <v>20</v>
      </c>
      <c r="C3550" s="48" t="s">
        <v>74</v>
      </c>
      <c r="D3550" s="49" t="s">
        <v>75</v>
      </c>
      <c r="E3550" s="50">
        <v>0</v>
      </c>
      <c r="F3550" s="48" t="s">
        <v>76</v>
      </c>
      <c r="G3550" s="48" t="s">
        <v>789</v>
      </c>
      <c r="H3550" s="48" t="s">
        <v>90</v>
      </c>
      <c r="I3550" s="48" t="s">
        <v>790</v>
      </c>
      <c r="J3550" s="51"/>
      <c r="K3550" s="51"/>
      <c r="L3550" s="48" t="s">
        <v>80</v>
      </c>
      <c r="M3550" s="48" t="s">
        <v>81</v>
      </c>
      <c r="N3550" s="48" t="s">
        <v>249</v>
      </c>
      <c r="O3550" s="48" t="s">
        <v>250</v>
      </c>
      <c r="P3550" s="48" t="s">
        <v>791</v>
      </c>
      <c r="Q3550" s="48" t="s">
        <v>792</v>
      </c>
      <c r="R3550" s="48" t="s">
        <v>793</v>
      </c>
      <c r="S3550" s="48" t="s">
        <v>794</v>
      </c>
      <c r="T3550" s="48" t="s">
        <v>795</v>
      </c>
      <c r="U3550" s="48" t="s">
        <v>794</v>
      </c>
      <c r="V3550" s="52"/>
    </row>
    <row r="3551" spans="1:22" ht="15" thickBot="1">
      <c r="A3551" s="48" t="s">
        <v>4362</v>
      </c>
      <c r="B3551" s="48" t="s">
        <v>20</v>
      </c>
      <c r="C3551" s="48" t="s">
        <v>74</v>
      </c>
      <c r="D3551" s="49" t="s">
        <v>75</v>
      </c>
      <c r="E3551" s="53">
        <v>66424.03</v>
      </c>
      <c r="F3551" s="48" t="s">
        <v>76</v>
      </c>
      <c r="G3551" s="48" t="s">
        <v>789</v>
      </c>
      <c r="H3551" s="48" t="s">
        <v>95</v>
      </c>
      <c r="I3551" s="48" t="s">
        <v>96</v>
      </c>
      <c r="J3551" s="48" t="s">
        <v>4363</v>
      </c>
      <c r="K3551" s="51"/>
      <c r="L3551" s="48" t="s">
        <v>80</v>
      </c>
      <c r="M3551" s="48" t="s">
        <v>81</v>
      </c>
      <c r="N3551" s="48" t="s">
        <v>249</v>
      </c>
      <c r="O3551" s="48" t="s">
        <v>250</v>
      </c>
      <c r="P3551" s="48" t="s">
        <v>791</v>
      </c>
      <c r="Q3551" s="48" t="s">
        <v>792</v>
      </c>
      <c r="R3551" s="48" t="s">
        <v>793</v>
      </c>
      <c r="S3551" s="48" t="s">
        <v>794</v>
      </c>
      <c r="T3551" s="48" t="s">
        <v>795</v>
      </c>
      <c r="U3551" s="48" t="s">
        <v>794</v>
      </c>
      <c r="V3551" s="52"/>
    </row>
    <row r="3552" spans="1:22" ht="15" thickBot="1">
      <c r="A3552" s="48" t="s">
        <v>4364</v>
      </c>
      <c r="B3552" s="48" t="s">
        <v>20</v>
      </c>
      <c r="C3552" s="48" t="s">
        <v>74</v>
      </c>
      <c r="D3552" s="49" t="s">
        <v>75</v>
      </c>
      <c r="E3552" s="50">
        <v>0</v>
      </c>
      <c r="F3552" s="48" t="s">
        <v>76</v>
      </c>
      <c r="G3552" s="48" t="s">
        <v>789</v>
      </c>
      <c r="H3552" s="48" t="s">
        <v>90</v>
      </c>
      <c r="I3552" s="48" t="s">
        <v>790</v>
      </c>
      <c r="J3552" s="51"/>
      <c r="K3552" s="51"/>
      <c r="L3552" s="48" t="s">
        <v>80</v>
      </c>
      <c r="M3552" s="48" t="s">
        <v>81</v>
      </c>
      <c r="N3552" s="48" t="s">
        <v>249</v>
      </c>
      <c r="O3552" s="48" t="s">
        <v>250</v>
      </c>
      <c r="P3552" s="48" t="s">
        <v>791</v>
      </c>
      <c r="Q3552" s="48" t="s">
        <v>792</v>
      </c>
      <c r="R3552" s="48" t="s">
        <v>793</v>
      </c>
      <c r="S3552" s="48" t="s">
        <v>794</v>
      </c>
      <c r="T3552" s="48" t="s">
        <v>795</v>
      </c>
      <c r="U3552" s="48" t="s">
        <v>794</v>
      </c>
      <c r="V3552" s="52"/>
    </row>
    <row r="3553" spans="1:22" ht="15" thickBot="1">
      <c r="A3553" s="48" t="s">
        <v>4365</v>
      </c>
      <c r="B3553" s="48" t="s">
        <v>20</v>
      </c>
      <c r="C3553" s="48" t="s">
        <v>74</v>
      </c>
      <c r="D3553" s="49" t="s">
        <v>75</v>
      </c>
      <c r="E3553" s="50">
        <v>0</v>
      </c>
      <c r="F3553" s="48" t="s">
        <v>76</v>
      </c>
      <c r="G3553" s="48" t="s">
        <v>789</v>
      </c>
      <c r="H3553" s="48" t="s">
        <v>90</v>
      </c>
      <c r="I3553" s="48" t="s">
        <v>790</v>
      </c>
      <c r="J3553" s="51"/>
      <c r="K3553" s="51"/>
      <c r="L3553" s="48" t="s">
        <v>80</v>
      </c>
      <c r="M3553" s="48" t="s">
        <v>81</v>
      </c>
      <c r="N3553" s="48" t="s">
        <v>249</v>
      </c>
      <c r="O3553" s="48" t="s">
        <v>250</v>
      </c>
      <c r="P3553" s="48" t="s">
        <v>791</v>
      </c>
      <c r="Q3553" s="48" t="s">
        <v>792</v>
      </c>
      <c r="R3553" s="48" t="s">
        <v>793</v>
      </c>
      <c r="S3553" s="48" t="s">
        <v>794</v>
      </c>
      <c r="T3553" s="48" t="s">
        <v>795</v>
      </c>
      <c r="U3553" s="48" t="s">
        <v>794</v>
      </c>
      <c r="V3553" s="52"/>
    </row>
    <row r="3554" spans="1:22" ht="15" thickBot="1">
      <c r="A3554" s="48" t="s">
        <v>4366</v>
      </c>
      <c r="B3554" s="48" t="s">
        <v>20</v>
      </c>
      <c r="C3554" s="48" t="s">
        <v>74</v>
      </c>
      <c r="D3554" s="49" t="s">
        <v>75</v>
      </c>
      <c r="E3554" s="50">
        <v>0</v>
      </c>
      <c r="F3554" s="48" t="s">
        <v>76</v>
      </c>
      <c r="G3554" s="48" t="s">
        <v>789</v>
      </c>
      <c r="H3554" s="48" t="s">
        <v>90</v>
      </c>
      <c r="I3554" s="48" t="s">
        <v>790</v>
      </c>
      <c r="J3554" s="51"/>
      <c r="K3554" s="51"/>
      <c r="L3554" s="48" t="s">
        <v>80</v>
      </c>
      <c r="M3554" s="48" t="s">
        <v>81</v>
      </c>
      <c r="N3554" s="48" t="s">
        <v>249</v>
      </c>
      <c r="O3554" s="48" t="s">
        <v>250</v>
      </c>
      <c r="P3554" s="48" t="s">
        <v>791</v>
      </c>
      <c r="Q3554" s="48" t="s">
        <v>792</v>
      </c>
      <c r="R3554" s="48" t="s">
        <v>793</v>
      </c>
      <c r="S3554" s="48" t="s">
        <v>794</v>
      </c>
      <c r="T3554" s="48" t="s">
        <v>795</v>
      </c>
      <c r="U3554" s="48" t="s">
        <v>794</v>
      </c>
      <c r="V3554" s="52"/>
    </row>
    <row r="3555" spans="1:22" ht="15" thickBot="1">
      <c r="A3555" s="48" t="s">
        <v>4367</v>
      </c>
      <c r="B3555" s="48" t="s">
        <v>20</v>
      </c>
      <c r="C3555" s="48" t="s">
        <v>74</v>
      </c>
      <c r="D3555" s="49" t="s">
        <v>75</v>
      </c>
      <c r="E3555" s="50">
        <v>0</v>
      </c>
      <c r="F3555" s="48" t="s">
        <v>76</v>
      </c>
      <c r="G3555" s="48" t="s">
        <v>789</v>
      </c>
      <c r="H3555" s="48" t="s">
        <v>90</v>
      </c>
      <c r="I3555" s="48" t="s">
        <v>790</v>
      </c>
      <c r="J3555" s="51"/>
      <c r="K3555" s="51"/>
      <c r="L3555" s="48" t="s">
        <v>80</v>
      </c>
      <c r="M3555" s="48" t="s">
        <v>81</v>
      </c>
      <c r="N3555" s="48" t="s">
        <v>249</v>
      </c>
      <c r="O3555" s="48" t="s">
        <v>250</v>
      </c>
      <c r="P3555" s="48" t="s">
        <v>791</v>
      </c>
      <c r="Q3555" s="48" t="s">
        <v>792</v>
      </c>
      <c r="R3555" s="48" t="s">
        <v>793</v>
      </c>
      <c r="S3555" s="48" t="s">
        <v>794</v>
      </c>
      <c r="T3555" s="48" t="s">
        <v>795</v>
      </c>
      <c r="U3555" s="48" t="s">
        <v>794</v>
      </c>
      <c r="V3555" s="52"/>
    </row>
    <row r="3556" spans="1:22" ht="15" thickBot="1">
      <c r="A3556" s="48" t="s">
        <v>4368</v>
      </c>
      <c r="B3556" s="48" t="s">
        <v>20</v>
      </c>
      <c r="C3556" s="48" t="s">
        <v>74</v>
      </c>
      <c r="D3556" s="49" t="s">
        <v>75</v>
      </c>
      <c r="E3556" s="50">
        <v>0</v>
      </c>
      <c r="F3556" s="48" t="s">
        <v>76</v>
      </c>
      <c r="G3556" s="48" t="s">
        <v>789</v>
      </c>
      <c r="H3556" s="48" t="s">
        <v>90</v>
      </c>
      <c r="I3556" s="48" t="s">
        <v>790</v>
      </c>
      <c r="J3556" s="51"/>
      <c r="K3556" s="51"/>
      <c r="L3556" s="48" t="s">
        <v>80</v>
      </c>
      <c r="M3556" s="48" t="s">
        <v>81</v>
      </c>
      <c r="N3556" s="48" t="s">
        <v>249</v>
      </c>
      <c r="O3556" s="48" t="s">
        <v>250</v>
      </c>
      <c r="P3556" s="48" t="s">
        <v>791</v>
      </c>
      <c r="Q3556" s="48" t="s">
        <v>792</v>
      </c>
      <c r="R3556" s="48" t="s">
        <v>793</v>
      </c>
      <c r="S3556" s="48" t="s">
        <v>794</v>
      </c>
      <c r="T3556" s="48" t="s">
        <v>795</v>
      </c>
      <c r="U3556" s="48" t="s">
        <v>794</v>
      </c>
      <c r="V3556" s="52"/>
    </row>
    <row r="3557" spans="1:22" ht="15" thickBot="1">
      <c r="A3557" s="48" t="s">
        <v>4369</v>
      </c>
      <c r="B3557" s="48" t="s">
        <v>20</v>
      </c>
      <c r="C3557" s="48" t="s">
        <v>74</v>
      </c>
      <c r="D3557" s="49" t="s">
        <v>75</v>
      </c>
      <c r="E3557" s="50">
        <v>0</v>
      </c>
      <c r="F3557" s="48" t="s">
        <v>76</v>
      </c>
      <c r="G3557" s="48" t="s">
        <v>789</v>
      </c>
      <c r="H3557" s="48" t="s">
        <v>90</v>
      </c>
      <c r="I3557" s="48" t="s">
        <v>790</v>
      </c>
      <c r="J3557" s="51"/>
      <c r="K3557" s="51"/>
      <c r="L3557" s="48" t="s">
        <v>80</v>
      </c>
      <c r="M3557" s="48" t="s">
        <v>81</v>
      </c>
      <c r="N3557" s="48" t="s">
        <v>249</v>
      </c>
      <c r="O3557" s="48" t="s">
        <v>250</v>
      </c>
      <c r="P3557" s="48" t="s">
        <v>791</v>
      </c>
      <c r="Q3557" s="48" t="s">
        <v>792</v>
      </c>
      <c r="R3557" s="48" t="s">
        <v>793</v>
      </c>
      <c r="S3557" s="48" t="s">
        <v>794</v>
      </c>
      <c r="T3557" s="48" t="s">
        <v>795</v>
      </c>
      <c r="U3557" s="48" t="s">
        <v>794</v>
      </c>
      <c r="V3557" s="52"/>
    </row>
    <row r="3558" spans="1:22" ht="15" thickBot="1">
      <c r="A3558" s="48" t="s">
        <v>4370</v>
      </c>
      <c r="B3558" s="48" t="s">
        <v>20</v>
      </c>
      <c r="C3558" s="48" t="s">
        <v>74</v>
      </c>
      <c r="D3558" s="49" t="s">
        <v>75</v>
      </c>
      <c r="E3558" s="50">
        <v>0</v>
      </c>
      <c r="F3558" s="48" t="s">
        <v>76</v>
      </c>
      <c r="G3558" s="48" t="s">
        <v>789</v>
      </c>
      <c r="H3558" s="48" t="s">
        <v>90</v>
      </c>
      <c r="I3558" s="48" t="s">
        <v>790</v>
      </c>
      <c r="J3558" s="51"/>
      <c r="K3558" s="51"/>
      <c r="L3558" s="48" t="s">
        <v>80</v>
      </c>
      <c r="M3558" s="48" t="s">
        <v>81</v>
      </c>
      <c r="N3558" s="48" t="s">
        <v>249</v>
      </c>
      <c r="O3558" s="48" t="s">
        <v>250</v>
      </c>
      <c r="P3558" s="48" t="s">
        <v>791</v>
      </c>
      <c r="Q3558" s="48" t="s">
        <v>792</v>
      </c>
      <c r="R3558" s="48" t="s">
        <v>793</v>
      </c>
      <c r="S3558" s="48" t="s">
        <v>794</v>
      </c>
      <c r="T3558" s="48" t="s">
        <v>795</v>
      </c>
      <c r="U3558" s="48" t="s">
        <v>794</v>
      </c>
      <c r="V3558" s="52"/>
    </row>
    <row r="3559" spans="1:22" ht="15" thickBot="1">
      <c r="A3559" s="48" t="s">
        <v>4371</v>
      </c>
      <c r="B3559" s="48" t="s">
        <v>20</v>
      </c>
      <c r="C3559" s="48" t="s">
        <v>74</v>
      </c>
      <c r="D3559" s="49" t="s">
        <v>75</v>
      </c>
      <c r="E3559" s="50">
        <v>0</v>
      </c>
      <c r="F3559" s="48" t="s">
        <v>76</v>
      </c>
      <c r="G3559" s="48" t="s">
        <v>789</v>
      </c>
      <c r="H3559" s="48" t="s">
        <v>90</v>
      </c>
      <c r="I3559" s="48" t="s">
        <v>790</v>
      </c>
      <c r="J3559" s="51"/>
      <c r="K3559" s="51"/>
      <c r="L3559" s="48" t="s">
        <v>80</v>
      </c>
      <c r="M3559" s="48" t="s">
        <v>81</v>
      </c>
      <c r="N3559" s="48" t="s">
        <v>249</v>
      </c>
      <c r="O3559" s="48" t="s">
        <v>250</v>
      </c>
      <c r="P3559" s="48" t="s">
        <v>791</v>
      </c>
      <c r="Q3559" s="48" t="s">
        <v>792</v>
      </c>
      <c r="R3559" s="48" t="s">
        <v>793</v>
      </c>
      <c r="S3559" s="48" t="s">
        <v>794</v>
      </c>
      <c r="T3559" s="48" t="s">
        <v>795</v>
      </c>
      <c r="U3559" s="48" t="s">
        <v>794</v>
      </c>
      <c r="V3559" s="52"/>
    </row>
    <row r="3560" spans="1:22" ht="15" thickBot="1">
      <c r="A3560" s="48" t="s">
        <v>818</v>
      </c>
      <c r="B3560" s="48" t="s">
        <v>20</v>
      </c>
      <c r="C3560" s="48" t="s">
        <v>74</v>
      </c>
      <c r="D3560" s="49" t="s">
        <v>75</v>
      </c>
      <c r="E3560" s="53">
        <v>23546.78</v>
      </c>
      <c r="F3560" s="48" t="s">
        <v>76</v>
      </c>
      <c r="G3560" s="48" t="s">
        <v>814</v>
      </c>
      <c r="H3560" s="48" t="s">
        <v>95</v>
      </c>
      <c r="I3560" s="48" t="s">
        <v>96</v>
      </c>
      <c r="J3560" s="51"/>
      <c r="K3560" s="51"/>
      <c r="L3560" s="48" t="s">
        <v>80</v>
      </c>
      <c r="M3560" s="48" t="s">
        <v>81</v>
      </c>
      <c r="N3560" s="48" t="s">
        <v>249</v>
      </c>
      <c r="O3560" s="48" t="s">
        <v>250</v>
      </c>
      <c r="P3560" s="48" t="s">
        <v>791</v>
      </c>
      <c r="Q3560" s="48" t="s">
        <v>792</v>
      </c>
      <c r="R3560" s="48" t="s">
        <v>815</v>
      </c>
      <c r="S3560" s="48" t="s">
        <v>816</v>
      </c>
      <c r="T3560" s="48" t="s">
        <v>817</v>
      </c>
      <c r="U3560" s="48" t="s">
        <v>816</v>
      </c>
      <c r="V3560" s="52"/>
    </row>
    <row r="3561" spans="1:22" ht="15" thickBot="1">
      <c r="A3561" s="48" t="s">
        <v>4372</v>
      </c>
      <c r="B3561" s="48" t="s">
        <v>20</v>
      </c>
      <c r="C3561" s="48" t="s">
        <v>74</v>
      </c>
      <c r="D3561" s="49" t="s">
        <v>75</v>
      </c>
      <c r="E3561" s="53">
        <v>133923.54999999999</v>
      </c>
      <c r="F3561" s="48" t="s">
        <v>76</v>
      </c>
      <c r="G3561" s="48" t="s">
        <v>831</v>
      </c>
      <c r="H3561" s="48" t="s">
        <v>839</v>
      </c>
      <c r="I3561" s="48" t="s">
        <v>832</v>
      </c>
      <c r="J3561" s="51"/>
      <c r="K3561" s="51"/>
      <c r="L3561" s="48" t="s">
        <v>80</v>
      </c>
      <c r="M3561" s="48" t="s">
        <v>81</v>
      </c>
      <c r="N3561" s="48" t="s">
        <v>249</v>
      </c>
      <c r="O3561" s="48" t="s">
        <v>250</v>
      </c>
      <c r="P3561" s="48" t="s">
        <v>791</v>
      </c>
      <c r="Q3561" s="48" t="s">
        <v>792</v>
      </c>
      <c r="R3561" s="48" t="s">
        <v>833</v>
      </c>
      <c r="S3561" s="48" t="s">
        <v>834</v>
      </c>
      <c r="T3561" s="48" t="s">
        <v>835</v>
      </c>
      <c r="U3561" s="48" t="s">
        <v>836</v>
      </c>
      <c r="V3561" s="52"/>
    </row>
    <row r="3562" spans="1:22" ht="15" thickBot="1">
      <c r="A3562" s="48" t="s">
        <v>4373</v>
      </c>
      <c r="B3562" s="48" t="s">
        <v>20</v>
      </c>
      <c r="C3562" s="48" t="s">
        <v>74</v>
      </c>
      <c r="D3562" s="49" t="s">
        <v>75</v>
      </c>
      <c r="E3562" s="53">
        <v>131497.07999999999</v>
      </c>
      <c r="F3562" s="48" t="s">
        <v>76</v>
      </c>
      <c r="G3562" s="48" t="s">
        <v>831</v>
      </c>
      <c r="H3562" s="48" t="s">
        <v>839</v>
      </c>
      <c r="I3562" s="48" t="s">
        <v>832</v>
      </c>
      <c r="J3562" s="51"/>
      <c r="K3562" s="51"/>
      <c r="L3562" s="48" t="s">
        <v>80</v>
      </c>
      <c r="M3562" s="48" t="s">
        <v>81</v>
      </c>
      <c r="N3562" s="48" t="s">
        <v>249</v>
      </c>
      <c r="O3562" s="48" t="s">
        <v>250</v>
      </c>
      <c r="P3562" s="48" t="s">
        <v>791</v>
      </c>
      <c r="Q3562" s="48" t="s">
        <v>792</v>
      </c>
      <c r="R3562" s="48" t="s">
        <v>833</v>
      </c>
      <c r="S3562" s="48" t="s">
        <v>834</v>
      </c>
      <c r="T3562" s="48" t="s">
        <v>835</v>
      </c>
      <c r="U3562" s="48" t="s">
        <v>836</v>
      </c>
      <c r="V3562" s="52"/>
    </row>
    <row r="3563" spans="1:22" ht="15" thickBot="1">
      <c r="A3563" s="48" t="s">
        <v>4374</v>
      </c>
      <c r="B3563" s="48" t="s">
        <v>20</v>
      </c>
      <c r="C3563" s="48" t="s">
        <v>74</v>
      </c>
      <c r="D3563" s="49" t="s">
        <v>75</v>
      </c>
      <c r="E3563" s="50">
        <v>0</v>
      </c>
      <c r="F3563" s="48" t="s">
        <v>76</v>
      </c>
      <c r="G3563" s="48" t="s">
        <v>831</v>
      </c>
      <c r="H3563" s="48" t="s">
        <v>839</v>
      </c>
      <c r="I3563" s="48" t="s">
        <v>832</v>
      </c>
      <c r="J3563" s="51"/>
      <c r="K3563" s="51"/>
      <c r="L3563" s="48" t="s">
        <v>80</v>
      </c>
      <c r="M3563" s="48" t="s">
        <v>81</v>
      </c>
      <c r="N3563" s="48" t="s">
        <v>249</v>
      </c>
      <c r="O3563" s="48" t="s">
        <v>250</v>
      </c>
      <c r="P3563" s="48" t="s">
        <v>791</v>
      </c>
      <c r="Q3563" s="48" t="s">
        <v>792</v>
      </c>
      <c r="R3563" s="48" t="s">
        <v>833</v>
      </c>
      <c r="S3563" s="48" t="s">
        <v>834</v>
      </c>
      <c r="T3563" s="48" t="s">
        <v>835</v>
      </c>
      <c r="U3563" s="48" t="s">
        <v>836</v>
      </c>
      <c r="V3563" s="52"/>
    </row>
    <row r="3564" spans="1:22" ht="15" thickBot="1">
      <c r="A3564" s="48" t="s">
        <v>4375</v>
      </c>
      <c r="B3564" s="48" t="s">
        <v>20</v>
      </c>
      <c r="C3564" s="48" t="s">
        <v>74</v>
      </c>
      <c r="D3564" s="49" t="s">
        <v>75</v>
      </c>
      <c r="E3564" s="53">
        <v>77168.22</v>
      </c>
      <c r="F3564" s="48" t="s">
        <v>76</v>
      </c>
      <c r="G3564" s="48" t="s">
        <v>843</v>
      </c>
      <c r="H3564" s="48" t="s">
        <v>95</v>
      </c>
      <c r="I3564" s="48" t="s">
        <v>790</v>
      </c>
      <c r="J3564" s="51"/>
      <c r="K3564" s="51"/>
      <c r="L3564" s="48" t="s">
        <v>80</v>
      </c>
      <c r="M3564" s="48" t="s">
        <v>81</v>
      </c>
      <c r="N3564" s="48" t="s">
        <v>249</v>
      </c>
      <c r="O3564" s="48" t="s">
        <v>250</v>
      </c>
      <c r="P3564" s="48" t="s">
        <v>791</v>
      </c>
      <c r="Q3564" s="48" t="s">
        <v>792</v>
      </c>
      <c r="R3564" s="48" t="s">
        <v>844</v>
      </c>
      <c r="S3564" s="48" t="s">
        <v>792</v>
      </c>
      <c r="T3564" s="48" t="s">
        <v>845</v>
      </c>
      <c r="U3564" s="48" t="s">
        <v>846</v>
      </c>
      <c r="V3564" s="52"/>
    </row>
    <row r="3565" spans="1:22" ht="15" thickBot="1">
      <c r="A3565" s="48" t="s">
        <v>4376</v>
      </c>
      <c r="B3565" s="48" t="s">
        <v>20</v>
      </c>
      <c r="C3565" s="48" t="s">
        <v>74</v>
      </c>
      <c r="D3565" s="49" t="s">
        <v>75</v>
      </c>
      <c r="E3565" s="53">
        <v>88888.51</v>
      </c>
      <c r="F3565" s="48" t="s">
        <v>76</v>
      </c>
      <c r="G3565" s="48" t="s">
        <v>843</v>
      </c>
      <c r="H3565" s="48" t="s">
        <v>113</v>
      </c>
      <c r="I3565" s="48" t="s">
        <v>790</v>
      </c>
      <c r="J3565" s="51"/>
      <c r="K3565" s="51"/>
      <c r="L3565" s="48" t="s">
        <v>80</v>
      </c>
      <c r="M3565" s="48" t="s">
        <v>81</v>
      </c>
      <c r="N3565" s="48" t="s">
        <v>249</v>
      </c>
      <c r="O3565" s="48" t="s">
        <v>250</v>
      </c>
      <c r="P3565" s="48" t="s">
        <v>791</v>
      </c>
      <c r="Q3565" s="48" t="s">
        <v>792</v>
      </c>
      <c r="R3565" s="48" t="s">
        <v>844</v>
      </c>
      <c r="S3565" s="48" t="s">
        <v>792</v>
      </c>
      <c r="T3565" s="48" t="s">
        <v>845</v>
      </c>
      <c r="U3565" s="48" t="s">
        <v>846</v>
      </c>
      <c r="V3565" s="52"/>
    </row>
    <row r="3566" spans="1:22" ht="15" thickBot="1">
      <c r="A3566" s="48" t="s">
        <v>3586</v>
      </c>
      <c r="B3566" s="48" t="s">
        <v>20</v>
      </c>
      <c r="C3566" s="48" t="s">
        <v>74</v>
      </c>
      <c r="D3566" s="49" t="s">
        <v>75</v>
      </c>
      <c r="E3566" s="53">
        <v>38584.06</v>
      </c>
      <c r="F3566" s="48" t="s">
        <v>76</v>
      </c>
      <c r="G3566" s="48" t="s">
        <v>848</v>
      </c>
      <c r="H3566" s="48" t="s">
        <v>95</v>
      </c>
      <c r="I3566" s="48" t="s">
        <v>96</v>
      </c>
      <c r="J3566" s="51"/>
      <c r="K3566" s="51"/>
      <c r="L3566" s="48" t="s">
        <v>80</v>
      </c>
      <c r="M3566" s="48" t="s">
        <v>81</v>
      </c>
      <c r="N3566" s="48" t="s">
        <v>249</v>
      </c>
      <c r="O3566" s="48" t="s">
        <v>250</v>
      </c>
      <c r="P3566" s="48" t="s">
        <v>791</v>
      </c>
      <c r="Q3566" s="48" t="s">
        <v>792</v>
      </c>
      <c r="R3566" s="48" t="s">
        <v>844</v>
      </c>
      <c r="S3566" s="48" t="s">
        <v>792</v>
      </c>
      <c r="T3566" s="48" t="s">
        <v>845</v>
      </c>
      <c r="U3566" s="48" t="s">
        <v>846</v>
      </c>
      <c r="V3566" s="52"/>
    </row>
    <row r="3567" spans="1:22" ht="15" thickBot="1">
      <c r="A3567" s="48" t="s">
        <v>2302</v>
      </c>
      <c r="B3567" s="48" t="s">
        <v>20</v>
      </c>
      <c r="C3567" s="48" t="s">
        <v>74</v>
      </c>
      <c r="D3567" s="49" t="s">
        <v>75</v>
      </c>
      <c r="E3567" s="53">
        <v>44444.26</v>
      </c>
      <c r="F3567" s="48" t="s">
        <v>76</v>
      </c>
      <c r="G3567" s="48" t="s">
        <v>848</v>
      </c>
      <c r="H3567" s="48" t="s">
        <v>113</v>
      </c>
      <c r="I3567" s="48" t="s">
        <v>96</v>
      </c>
      <c r="J3567" s="51"/>
      <c r="K3567" s="51"/>
      <c r="L3567" s="48" t="s">
        <v>80</v>
      </c>
      <c r="M3567" s="48" t="s">
        <v>81</v>
      </c>
      <c r="N3567" s="48" t="s">
        <v>249</v>
      </c>
      <c r="O3567" s="48" t="s">
        <v>250</v>
      </c>
      <c r="P3567" s="48" t="s">
        <v>791</v>
      </c>
      <c r="Q3567" s="48" t="s">
        <v>792</v>
      </c>
      <c r="R3567" s="48" t="s">
        <v>844</v>
      </c>
      <c r="S3567" s="48" t="s">
        <v>792</v>
      </c>
      <c r="T3567" s="48" t="s">
        <v>845</v>
      </c>
      <c r="U3567" s="48" t="s">
        <v>846</v>
      </c>
      <c r="V3567" s="52"/>
    </row>
    <row r="3568" spans="1:22" ht="15" thickBot="1">
      <c r="A3568" s="48" t="s">
        <v>3587</v>
      </c>
      <c r="B3568" s="48" t="s">
        <v>20</v>
      </c>
      <c r="C3568" s="48" t="s">
        <v>74</v>
      </c>
      <c r="D3568" s="49" t="s">
        <v>75</v>
      </c>
      <c r="E3568" s="53">
        <v>34955.29</v>
      </c>
      <c r="F3568" s="48" t="s">
        <v>76</v>
      </c>
      <c r="G3568" s="48" t="s">
        <v>848</v>
      </c>
      <c r="H3568" s="48" t="s">
        <v>95</v>
      </c>
      <c r="I3568" s="48" t="s">
        <v>96</v>
      </c>
      <c r="J3568" s="51"/>
      <c r="K3568" s="51"/>
      <c r="L3568" s="48" t="s">
        <v>80</v>
      </c>
      <c r="M3568" s="48" t="s">
        <v>81</v>
      </c>
      <c r="N3568" s="48" t="s">
        <v>249</v>
      </c>
      <c r="O3568" s="48" t="s">
        <v>250</v>
      </c>
      <c r="P3568" s="48" t="s">
        <v>791</v>
      </c>
      <c r="Q3568" s="48" t="s">
        <v>792</v>
      </c>
      <c r="R3568" s="48" t="s">
        <v>844</v>
      </c>
      <c r="S3568" s="48" t="s">
        <v>792</v>
      </c>
      <c r="T3568" s="48" t="s">
        <v>845</v>
      </c>
      <c r="U3568" s="48" t="s">
        <v>846</v>
      </c>
      <c r="V3568" s="52"/>
    </row>
    <row r="3569" spans="1:22" ht="15" thickBot="1">
      <c r="A3569" s="48" t="s">
        <v>4377</v>
      </c>
      <c r="B3569" s="48" t="s">
        <v>20</v>
      </c>
      <c r="C3569" s="48" t="s">
        <v>74</v>
      </c>
      <c r="D3569" s="49" t="s">
        <v>75</v>
      </c>
      <c r="E3569" s="53">
        <v>51982.42</v>
      </c>
      <c r="F3569" s="48" t="s">
        <v>852</v>
      </c>
      <c r="G3569" s="48" t="s">
        <v>853</v>
      </c>
      <c r="H3569" s="48" t="s">
        <v>95</v>
      </c>
      <c r="I3569" s="48" t="s">
        <v>854</v>
      </c>
      <c r="J3569" s="51"/>
      <c r="K3569" s="51"/>
      <c r="L3569" s="48" t="s">
        <v>80</v>
      </c>
      <c r="M3569" s="48" t="s">
        <v>81</v>
      </c>
      <c r="N3569" s="48" t="s">
        <v>249</v>
      </c>
      <c r="O3569" s="48" t="s">
        <v>250</v>
      </c>
      <c r="P3569" s="48" t="s">
        <v>791</v>
      </c>
      <c r="Q3569" s="48" t="s">
        <v>792</v>
      </c>
      <c r="R3569" s="48" t="s">
        <v>855</v>
      </c>
      <c r="S3569" s="48" t="s">
        <v>792</v>
      </c>
      <c r="T3569" s="48" t="s">
        <v>856</v>
      </c>
      <c r="U3569" s="48" t="s">
        <v>857</v>
      </c>
      <c r="V3569" s="52"/>
    </row>
    <row r="3570" spans="1:22" ht="15" thickBot="1">
      <c r="A3570" s="48" t="s">
        <v>4378</v>
      </c>
      <c r="B3570" s="48" t="s">
        <v>20</v>
      </c>
      <c r="C3570" s="48" t="s">
        <v>74</v>
      </c>
      <c r="D3570" s="49" t="s">
        <v>75</v>
      </c>
      <c r="E3570" s="50">
        <v>0</v>
      </c>
      <c r="F3570" s="48" t="s">
        <v>852</v>
      </c>
      <c r="G3570" s="48" t="s">
        <v>853</v>
      </c>
      <c r="H3570" s="48" t="s">
        <v>839</v>
      </c>
      <c r="I3570" s="48" t="s">
        <v>854</v>
      </c>
      <c r="J3570" s="51"/>
      <c r="K3570" s="51"/>
      <c r="L3570" s="48" t="s">
        <v>80</v>
      </c>
      <c r="M3570" s="48" t="s">
        <v>81</v>
      </c>
      <c r="N3570" s="48" t="s">
        <v>249</v>
      </c>
      <c r="O3570" s="48" t="s">
        <v>250</v>
      </c>
      <c r="P3570" s="48" t="s">
        <v>791</v>
      </c>
      <c r="Q3570" s="48" t="s">
        <v>792</v>
      </c>
      <c r="R3570" s="48" t="s">
        <v>855</v>
      </c>
      <c r="S3570" s="48" t="s">
        <v>792</v>
      </c>
      <c r="T3570" s="48" t="s">
        <v>856</v>
      </c>
      <c r="U3570" s="48" t="s">
        <v>857</v>
      </c>
      <c r="V3570" s="52"/>
    </row>
    <row r="3571" spans="1:22" ht="15" thickBot="1">
      <c r="A3571" s="48" t="s">
        <v>4362</v>
      </c>
      <c r="B3571" s="48" t="s">
        <v>20</v>
      </c>
      <c r="C3571" s="48" t="s">
        <v>74</v>
      </c>
      <c r="D3571" s="49" t="s">
        <v>75</v>
      </c>
      <c r="E3571" s="53">
        <v>44282.69</v>
      </c>
      <c r="F3571" s="48" t="s">
        <v>852</v>
      </c>
      <c r="G3571" s="48" t="s">
        <v>4003</v>
      </c>
      <c r="H3571" s="48" t="s">
        <v>95</v>
      </c>
      <c r="I3571" s="48" t="s">
        <v>854</v>
      </c>
      <c r="J3571" s="51"/>
      <c r="K3571" s="51"/>
      <c r="L3571" s="48" t="s">
        <v>80</v>
      </c>
      <c r="M3571" s="48" t="s">
        <v>81</v>
      </c>
      <c r="N3571" s="48" t="s">
        <v>249</v>
      </c>
      <c r="O3571" s="48" t="s">
        <v>250</v>
      </c>
      <c r="P3571" s="48" t="s">
        <v>791</v>
      </c>
      <c r="Q3571" s="48" t="s">
        <v>792</v>
      </c>
      <c r="R3571" s="48" t="s">
        <v>855</v>
      </c>
      <c r="S3571" s="48" t="s">
        <v>792</v>
      </c>
      <c r="T3571" s="48" t="s">
        <v>856</v>
      </c>
      <c r="U3571" s="48" t="s">
        <v>857</v>
      </c>
      <c r="V3571" s="52"/>
    </row>
    <row r="3572" spans="1:22" ht="15" thickBot="1">
      <c r="A3572" s="48" t="s">
        <v>4379</v>
      </c>
      <c r="B3572" s="48" t="s">
        <v>20</v>
      </c>
      <c r="C3572" s="48" t="s">
        <v>74</v>
      </c>
      <c r="D3572" s="49" t="s">
        <v>75</v>
      </c>
      <c r="E3572" s="53">
        <v>40608.53</v>
      </c>
      <c r="F3572" s="48" t="s">
        <v>76</v>
      </c>
      <c r="G3572" s="48" t="s">
        <v>864</v>
      </c>
      <c r="H3572" s="48" t="s">
        <v>95</v>
      </c>
      <c r="I3572" s="48" t="s">
        <v>865</v>
      </c>
      <c r="J3572" s="51"/>
      <c r="K3572" s="51"/>
      <c r="L3572" s="48" t="s">
        <v>80</v>
      </c>
      <c r="M3572" s="48" t="s">
        <v>81</v>
      </c>
      <c r="N3572" s="48" t="s">
        <v>249</v>
      </c>
      <c r="O3572" s="48" t="s">
        <v>250</v>
      </c>
      <c r="P3572" s="48" t="s">
        <v>791</v>
      </c>
      <c r="Q3572" s="48" t="s">
        <v>792</v>
      </c>
      <c r="R3572" s="48" t="s">
        <v>866</v>
      </c>
      <c r="S3572" s="48" t="s">
        <v>867</v>
      </c>
      <c r="T3572" s="48" t="s">
        <v>868</v>
      </c>
      <c r="U3572" s="48" t="s">
        <v>869</v>
      </c>
      <c r="V3572" s="52"/>
    </row>
    <row r="3573" spans="1:22" ht="15" thickBot="1">
      <c r="A3573" s="48" t="s">
        <v>4380</v>
      </c>
      <c r="B3573" s="48" t="s">
        <v>20</v>
      </c>
      <c r="C3573" s="48" t="s">
        <v>74</v>
      </c>
      <c r="D3573" s="49" t="s">
        <v>75</v>
      </c>
      <c r="E3573" s="53">
        <v>116282.94</v>
      </c>
      <c r="F3573" s="48" t="s">
        <v>76</v>
      </c>
      <c r="G3573" s="48" t="s">
        <v>864</v>
      </c>
      <c r="H3573" s="48" t="s">
        <v>113</v>
      </c>
      <c r="I3573" s="48" t="s">
        <v>865</v>
      </c>
      <c r="J3573" s="51"/>
      <c r="K3573" s="51"/>
      <c r="L3573" s="48" t="s">
        <v>80</v>
      </c>
      <c r="M3573" s="48" t="s">
        <v>81</v>
      </c>
      <c r="N3573" s="48" t="s">
        <v>249</v>
      </c>
      <c r="O3573" s="48" t="s">
        <v>250</v>
      </c>
      <c r="P3573" s="48" t="s">
        <v>791</v>
      </c>
      <c r="Q3573" s="48" t="s">
        <v>792</v>
      </c>
      <c r="R3573" s="48" t="s">
        <v>866</v>
      </c>
      <c r="S3573" s="48" t="s">
        <v>867</v>
      </c>
      <c r="T3573" s="48" t="s">
        <v>868</v>
      </c>
      <c r="U3573" s="48" t="s">
        <v>869</v>
      </c>
      <c r="V3573" s="52"/>
    </row>
    <row r="3574" spans="1:22" ht="15" thickBot="1">
      <c r="A3574" s="48" t="s">
        <v>4007</v>
      </c>
      <c r="B3574" s="48" t="s">
        <v>20</v>
      </c>
      <c r="C3574" s="48" t="s">
        <v>74</v>
      </c>
      <c r="D3574" s="49" t="s">
        <v>75</v>
      </c>
      <c r="E3574" s="53">
        <v>24135.4</v>
      </c>
      <c r="F3574" s="48" t="s">
        <v>76</v>
      </c>
      <c r="G3574" s="48" t="s">
        <v>864</v>
      </c>
      <c r="H3574" s="48" t="s">
        <v>95</v>
      </c>
      <c r="I3574" s="48" t="s">
        <v>865</v>
      </c>
      <c r="J3574" s="51"/>
      <c r="K3574" s="51"/>
      <c r="L3574" s="48" t="s">
        <v>80</v>
      </c>
      <c r="M3574" s="48" t="s">
        <v>81</v>
      </c>
      <c r="N3574" s="48" t="s">
        <v>249</v>
      </c>
      <c r="O3574" s="48" t="s">
        <v>250</v>
      </c>
      <c r="P3574" s="48" t="s">
        <v>791</v>
      </c>
      <c r="Q3574" s="48" t="s">
        <v>792</v>
      </c>
      <c r="R3574" s="48" t="s">
        <v>866</v>
      </c>
      <c r="S3574" s="48" t="s">
        <v>867</v>
      </c>
      <c r="T3574" s="48" t="s">
        <v>868</v>
      </c>
      <c r="U3574" s="48" t="s">
        <v>869</v>
      </c>
      <c r="V3574" s="52"/>
    </row>
    <row r="3575" spans="1:22" ht="15" thickBot="1">
      <c r="A3575" s="48" t="s">
        <v>4381</v>
      </c>
      <c r="B3575" s="48" t="s">
        <v>20</v>
      </c>
      <c r="C3575" s="48" t="s">
        <v>74</v>
      </c>
      <c r="D3575" s="49" t="s">
        <v>75</v>
      </c>
      <c r="E3575" s="53">
        <v>61790.73</v>
      </c>
      <c r="F3575" s="48" t="s">
        <v>876</v>
      </c>
      <c r="G3575" s="48" t="s">
        <v>877</v>
      </c>
      <c r="H3575" s="48" t="s">
        <v>95</v>
      </c>
      <c r="I3575" s="48" t="s">
        <v>865</v>
      </c>
      <c r="J3575" s="48" t="s">
        <v>878</v>
      </c>
      <c r="K3575" s="51"/>
      <c r="L3575" s="48" t="s">
        <v>80</v>
      </c>
      <c r="M3575" s="48" t="s">
        <v>81</v>
      </c>
      <c r="N3575" s="48" t="s">
        <v>249</v>
      </c>
      <c r="O3575" s="48" t="s">
        <v>250</v>
      </c>
      <c r="P3575" s="48" t="s">
        <v>791</v>
      </c>
      <c r="Q3575" s="48" t="s">
        <v>792</v>
      </c>
      <c r="R3575" s="48" t="s">
        <v>866</v>
      </c>
      <c r="S3575" s="48" t="s">
        <v>867</v>
      </c>
      <c r="T3575" s="48" t="s">
        <v>868</v>
      </c>
      <c r="U3575" s="48" t="s">
        <v>869</v>
      </c>
      <c r="V3575" s="52"/>
    </row>
    <row r="3576" spans="1:22" ht="15" thickBot="1">
      <c r="A3576" s="48" t="s">
        <v>2311</v>
      </c>
      <c r="B3576" s="48" t="s">
        <v>20</v>
      </c>
      <c r="C3576" s="48" t="s">
        <v>74</v>
      </c>
      <c r="D3576" s="49" t="s">
        <v>75</v>
      </c>
      <c r="E3576" s="53">
        <v>38616.65</v>
      </c>
      <c r="F3576" s="48" t="s">
        <v>880</v>
      </c>
      <c r="G3576" s="48" t="s">
        <v>881</v>
      </c>
      <c r="H3576" s="48" t="s">
        <v>95</v>
      </c>
      <c r="I3576" s="48" t="s">
        <v>882</v>
      </c>
      <c r="J3576" s="48" t="s">
        <v>883</v>
      </c>
      <c r="K3576" s="51"/>
      <c r="L3576" s="48" t="s">
        <v>80</v>
      </c>
      <c r="M3576" s="48" t="s">
        <v>81</v>
      </c>
      <c r="N3576" s="48" t="s">
        <v>249</v>
      </c>
      <c r="O3576" s="48" t="s">
        <v>250</v>
      </c>
      <c r="P3576" s="48" t="s">
        <v>791</v>
      </c>
      <c r="Q3576" s="48" t="s">
        <v>792</v>
      </c>
      <c r="R3576" s="48" t="s">
        <v>884</v>
      </c>
      <c r="S3576" s="48" t="s">
        <v>792</v>
      </c>
      <c r="T3576" s="48" t="s">
        <v>885</v>
      </c>
      <c r="U3576" s="48" t="s">
        <v>886</v>
      </c>
      <c r="V3576" s="52"/>
    </row>
    <row r="3577" spans="1:22" ht="15" thickBot="1">
      <c r="A3577" s="48" t="s">
        <v>4382</v>
      </c>
      <c r="B3577" s="48" t="s">
        <v>20</v>
      </c>
      <c r="C3577" s="48" t="s">
        <v>74</v>
      </c>
      <c r="D3577" s="49" t="s">
        <v>75</v>
      </c>
      <c r="E3577" s="53">
        <v>77168.22</v>
      </c>
      <c r="F3577" s="48" t="s">
        <v>1120</v>
      </c>
      <c r="G3577" s="48" t="s">
        <v>889</v>
      </c>
      <c r="H3577" s="48" t="s">
        <v>95</v>
      </c>
      <c r="I3577" s="48" t="s">
        <v>890</v>
      </c>
      <c r="J3577" s="48" t="s">
        <v>3201</v>
      </c>
      <c r="K3577" s="51"/>
      <c r="L3577" s="48" t="s">
        <v>80</v>
      </c>
      <c r="M3577" s="48" t="s">
        <v>81</v>
      </c>
      <c r="N3577" s="48" t="s">
        <v>249</v>
      </c>
      <c r="O3577" s="48" t="s">
        <v>250</v>
      </c>
      <c r="P3577" s="48" t="s">
        <v>791</v>
      </c>
      <c r="Q3577" s="48" t="s">
        <v>792</v>
      </c>
      <c r="R3577" s="48" t="s">
        <v>884</v>
      </c>
      <c r="S3577" s="48" t="s">
        <v>792</v>
      </c>
      <c r="T3577" s="48" t="s">
        <v>885</v>
      </c>
      <c r="U3577" s="48" t="s">
        <v>886</v>
      </c>
      <c r="V3577" s="52"/>
    </row>
    <row r="3578" spans="1:22" ht="15" thickBot="1">
      <c r="A3578" s="48" t="s">
        <v>3202</v>
      </c>
      <c r="B3578" s="48" t="s">
        <v>20</v>
      </c>
      <c r="C3578" s="48" t="s">
        <v>74</v>
      </c>
      <c r="D3578" s="49" t="s">
        <v>75</v>
      </c>
      <c r="E3578" s="53">
        <v>75275.33</v>
      </c>
      <c r="F3578" s="48" t="s">
        <v>892</v>
      </c>
      <c r="G3578" s="48" t="s">
        <v>893</v>
      </c>
      <c r="H3578" s="48" t="s">
        <v>839</v>
      </c>
      <c r="I3578" s="48" t="s">
        <v>790</v>
      </c>
      <c r="J3578" s="48" t="s">
        <v>3601</v>
      </c>
      <c r="K3578" s="51"/>
      <c r="L3578" s="48" t="s">
        <v>80</v>
      </c>
      <c r="M3578" s="48" t="s">
        <v>81</v>
      </c>
      <c r="N3578" s="48" t="s">
        <v>249</v>
      </c>
      <c r="O3578" s="48" t="s">
        <v>250</v>
      </c>
      <c r="P3578" s="48" t="s">
        <v>791</v>
      </c>
      <c r="Q3578" s="48" t="s">
        <v>792</v>
      </c>
      <c r="R3578" s="48" t="s">
        <v>884</v>
      </c>
      <c r="S3578" s="48" t="s">
        <v>792</v>
      </c>
      <c r="T3578" s="48" t="s">
        <v>885</v>
      </c>
      <c r="U3578" s="48" t="s">
        <v>886</v>
      </c>
      <c r="V3578" s="52"/>
    </row>
    <row r="3579" spans="1:22" ht="15" thickBot="1">
      <c r="A3579" s="48" t="s">
        <v>4383</v>
      </c>
      <c r="B3579" s="48" t="s">
        <v>20</v>
      </c>
      <c r="C3579" s="48" t="s">
        <v>74</v>
      </c>
      <c r="D3579" s="49" t="s">
        <v>75</v>
      </c>
      <c r="E3579" s="53">
        <v>63335.53</v>
      </c>
      <c r="F3579" s="48" t="s">
        <v>76</v>
      </c>
      <c r="G3579" s="48" t="s">
        <v>896</v>
      </c>
      <c r="H3579" s="48" t="s">
        <v>95</v>
      </c>
      <c r="I3579" s="48" t="s">
        <v>897</v>
      </c>
      <c r="J3579" s="51"/>
      <c r="K3579" s="51"/>
      <c r="L3579" s="48" t="s">
        <v>80</v>
      </c>
      <c r="M3579" s="48" t="s">
        <v>81</v>
      </c>
      <c r="N3579" s="48" t="s">
        <v>249</v>
      </c>
      <c r="O3579" s="48" t="s">
        <v>250</v>
      </c>
      <c r="P3579" s="48" t="s">
        <v>791</v>
      </c>
      <c r="Q3579" s="48" t="s">
        <v>792</v>
      </c>
      <c r="R3579" s="48" t="s">
        <v>898</v>
      </c>
      <c r="S3579" s="48" t="s">
        <v>899</v>
      </c>
      <c r="T3579" s="48" t="s">
        <v>900</v>
      </c>
      <c r="U3579" s="48" t="s">
        <v>899</v>
      </c>
      <c r="V3579" s="52"/>
    </row>
    <row r="3580" spans="1:22" ht="15" thickBot="1">
      <c r="A3580" s="48" t="s">
        <v>4384</v>
      </c>
      <c r="B3580" s="48" t="s">
        <v>20</v>
      </c>
      <c r="C3580" s="48" t="s">
        <v>74</v>
      </c>
      <c r="D3580" s="49" t="s">
        <v>75</v>
      </c>
      <c r="E3580" s="53">
        <v>60283.63</v>
      </c>
      <c r="F3580" s="48" t="s">
        <v>76</v>
      </c>
      <c r="G3580" s="48" t="s">
        <v>896</v>
      </c>
      <c r="H3580" s="48" t="s">
        <v>95</v>
      </c>
      <c r="I3580" s="48" t="s">
        <v>897</v>
      </c>
      <c r="J3580" s="51"/>
      <c r="K3580" s="51"/>
      <c r="L3580" s="48" t="s">
        <v>80</v>
      </c>
      <c r="M3580" s="48" t="s">
        <v>81</v>
      </c>
      <c r="N3580" s="48" t="s">
        <v>249</v>
      </c>
      <c r="O3580" s="48" t="s">
        <v>250</v>
      </c>
      <c r="P3580" s="48" t="s">
        <v>791</v>
      </c>
      <c r="Q3580" s="48" t="s">
        <v>792</v>
      </c>
      <c r="R3580" s="48" t="s">
        <v>898</v>
      </c>
      <c r="S3580" s="48" t="s">
        <v>899</v>
      </c>
      <c r="T3580" s="48" t="s">
        <v>900</v>
      </c>
      <c r="U3580" s="48" t="s">
        <v>899</v>
      </c>
      <c r="V3580" s="52"/>
    </row>
    <row r="3581" spans="1:22" ht="15" thickBot="1">
      <c r="A3581" s="48" t="s">
        <v>4385</v>
      </c>
      <c r="B3581" s="48" t="s">
        <v>20</v>
      </c>
      <c r="C3581" s="48" t="s">
        <v>74</v>
      </c>
      <c r="D3581" s="49" t="s">
        <v>75</v>
      </c>
      <c r="E3581" s="53">
        <v>60283.63</v>
      </c>
      <c r="F3581" s="48" t="s">
        <v>76</v>
      </c>
      <c r="G3581" s="48" t="s">
        <v>896</v>
      </c>
      <c r="H3581" s="48" t="s">
        <v>95</v>
      </c>
      <c r="I3581" s="48" t="s">
        <v>897</v>
      </c>
      <c r="J3581" s="51"/>
      <c r="K3581" s="51"/>
      <c r="L3581" s="48" t="s">
        <v>80</v>
      </c>
      <c r="M3581" s="48" t="s">
        <v>81</v>
      </c>
      <c r="N3581" s="48" t="s">
        <v>249</v>
      </c>
      <c r="O3581" s="48" t="s">
        <v>250</v>
      </c>
      <c r="P3581" s="48" t="s">
        <v>791</v>
      </c>
      <c r="Q3581" s="48" t="s">
        <v>792</v>
      </c>
      <c r="R3581" s="48" t="s">
        <v>898</v>
      </c>
      <c r="S3581" s="48" t="s">
        <v>899</v>
      </c>
      <c r="T3581" s="48" t="s">
        <v>900</v>
      </c>
      <c r="U3581" s="48" t="s">
        <v>899</v>
      </c>
      <c r="V3581" s="52"/>
    </row>
    <row r="3582" spans="1:22" ht="15" thickBot="1">
      <c r="A3582" s="48" t="s">
        <v>926</v>
      </c>
      <c r="B3582" s="48" t="s">
        <v>20</v>
      </c>
      <c r="C3582" s="48" t="s">
        <v>74</v>
      </c>
      <c r="D3582" s="49" t="s">
        <v>75</v>
      </c>
      <c r="E3582" s="53">
        <v>9561.83</v>
      </c>
      <c r="F3582" s="48" t="s">
        <v>902</v>
      </c>
      <c r="G3582" s="48" t="s">
        <v>903</v>
      </c>
      <c r="H3582" s="48" t="s">
        <v>78</v>
      </c>
      <c r="I3582" s="48" t="s">
        <v>904</v>
      </c>
      <c r="J3582" s="48" t="s">
        <v>3205</v>
      </c>
      <c r="K3582" s="51"/>
      <c r="L3582" s="48" t="s">
        <v>80</v>
      </c>
      <c r="M3582" s="48" t="s">
        <v>81</v>
      </c>
      <c r="N3582" s="48" t="s">
        <v>249</v>
      </c>
      <c r="O3582" s="48" t="s">
        <v>250</v>
      </c>
      <c r="P3582" s="48" t="s">
        <v>791</v>
      </c>
      <c r="Q3582" s="48" t="s">
        <v>792</v>
      </c>
      <c r="R3582" s="48" t="s">
        <v>906</v>
      </c>
      <c r="S3582" s="48" t="s">
        <v>907</v>
      </c>
      <c r="T3582" s="48" t="s">
        <v>908</v>
      </c>
      <c r="U3582" s="48" t="s">
        <v>909</v>
      </c>
      <c r="V3582" s="52"/>
    </row>
    <row r="3583" spans="1:22" ht="15" thickBot="1">
      <c r="A3583" s="48" t="s">
        <v>1765</v>
      </c>
      <c r="B3583" s="48" t="s">
        <v>20</v>
      </c>
      <c r="C3583" s="48" t="s">
        <v>74</v>
      </c>
      <c r="D3583" s="49" t="s">
        <v>75</v>
      </c>
      <c r="E3583" s="53">
        <v>2389.41</v>
      </c>
      <c r="F3583" s="48" t="s">
        <v>902</v>
      </c>
      <c r="G3583" s="48" t="s">
        <v>903</v>
      </c>
      <c r="H3583" s="48" t="s">
        <v>95</v>
      </c>
      <c r="I3583" s="48" t="s">
        <v>904</v>
      </c>
      <c r="J3583" s="48" t="s">
        <v>3205</v>
      </c>
      <c r="K3583" s="51"/>
      <c r="L3583" s="48" t="s">
        <v>80</v>
      </c>
      <c r="M3583" s="48" t="s">
        <v>81</v>
      </c>
      <c r="N3583" s="48" t="s">
        <v>249</v>
      </c>
      <c r="O3583" s="48" t="s">
        <v>250</v>
      </c>
      <c r="P3583" s="48" t="s">
        <v>791</v>
      </c>
      <c r="Q3583" s="48" t="s">
        <v>792</v>
      </c>
      <c r="R3583" s="48" t="s">
        <v>906</v>
      </c>
      <c r="S3583" s="48" t="s">
        <v>907</v>
      </c>
      <c r="T3583" s="48" t="s">
        <v>908</v>
      </c>
      <c r="U3583" s="48" t="s">
        <v>909</v>
      </c>
      <c r="V3583" s="52"/>
    </row>
    <row r="3584" spans="1:22" ht="15" thickBot="1">
      <c r="A3584" s="48" t="s">
        <v>3206</v>
      </c>
      <c r="B3584" s="48" t="s">
        <v>20</v>
      </c>
      <c r="C3584" s="48" t="s">
        <v>74</v>
      </c>
      <c r="D3584" s="49" t="s">
        <v>75</v>
      </c>
      <c r="E3584" s="50">
        <v>0</v>
      </c>
      <c r="F3584" s="48" t="s">
        <v>1767</v>
      </c>
      <c r="G3584" s="48" t="s">
        <v>1768</v>
      </c>
      <c r="H3584" s="48" t="s">
        <v>95</v>
      </c>
      <c r="I3584" s="48" t="s">
        <v>790</v>
      </c>
      <c r="J3584" s="51"/>
      <c r="K3584" s="51"/>
      <c r="L3584" s="48" t="s">
        <v>80</v>
      </c>
      <c r="M3584" s="48" t="s">
        <v>81</v>
      </c>
      <c r="N3584" s="48" t="s">
        <v>249</v>
      </c>
      <c r="O3584" s="48" t="s">
        <v>250</v>
      </c>
      <c r="P3584" s="48" t="s">
        <v>791</v>
      </c>
      <c r="Q3584" s="48" t="s">
        <v>792</v>
      </c>
      <c r="R3584" s="48" t="s">
        <v>906</v>
      </c>
      <c r="S3584" s="48" t="s">
        <v>907</v>
      </c>
      <c r="T3584" s="48" t="s">
        <v>1769</v>
      </c>
      <c r="U3584" s="48" t="s">
        <v>1770</v>
      </c>
      <c r="V3584" s="52"/>
    </row>
    <row r="3585" spans="1:22" ht="15" thickBot="1">
      <c r="A3585" s="48" t="s">
        <v>4386</v>
      </c>
      <c r="B3585" s="48" t="s">
        <v>20</v>
      </c>
      <c r="C3585" s="48" t="s">
        <v>74</v>
      </c>
      <c r="D3585" s="49" t="s">
        <v>75</v>
      </c>
      <c r="E3585" s="53">
        <v>48270.81</v>
      </c>
      <c r="F3585" s="48" t="s">
        <v>76</v>
      </c>
      <c r="G3585" s="48" t="s">
        <v>911</v>
      </c>
      <c r="H3585" s="48" t="s">
        <v>95</v>
      </c>
      <c r="I3585" s="48" t="s">
        <v>912</v>
      </c>
      <c r="J3585" s="51"/>
      <c r="K3585" s="51"/>
      <c r="L3585" s="48" t="s">
        <v>80</v>
      </c>
      <c r="M3585" s="48" t="s">
        <v>81</v>
      </c>
      <c r="N3585" s="48" t="s">
        <v>249</v>
      </c>
      <c r="O3585" s="48" t="s">
        <v>250</v>
      </c>
      <c r="P3585" s="48" t="s">
        <v>791</v>
      </c>
      <c r="Q3585" s="48" t="s">
        <v>792</v>
      </c>
      <c r="R3585" s="48" t="s">
        <v>913</v>
      </c>
      <c r="S3585" s="48" t="s">
        <v>914</v>
      </c>
      <c r="T3585" s="48" t="s">
        <v>915</v>
      </c>
      <c r="U3585" s="48" t="s">
        <v>916</v>
      </c>
      <c r="V3585" s="52"/>
    </row>
    <row r="3586" spans="1:22" ht="15" thickBot="1">
      <c r="A3586" s="48" t="s">
        <v>1780</v>
      </c>
      <c r="B3586" s="48" t="s">
        <v>20</v>
      </c>
      <c r="C3586" s="48" t="s">
        <v>74</v>
      </c>
      <c r="D3586" s="49" t="s">
        <v>75</v>
      </c>
      <c r="E3586" s="53">
        <v>44444.26</v>
      </c>
      <c r="F3586" s="48" t="s">
        <v>918</v>
      </c>
      <c r="G3586" s="48" t="s">
        <v>919</v>
      </c>
      <c r="H3586" s="48" t="s">
        <v>113</v>
      </c>
      <c r="I3586" s="48" t="s">
        <v>790</v>
      </c>
      <c r="J3586" s="51"/>
      <c r="K3586" s="51"/>
      <c r="L3586" s="48" t="s">
        <v>80</v>
      </c>
      <c r="M3586" s="48" t="s">
        <v>81</v>
      </c>
      <c r="N3586" s="48" t="s">
        <v>249</v>
      </c>
      <c r="O3586" s="48" t="s">
        <v>250</v>
      </c>
      <c r="P3586" s="48" t="s">
        <v>791</v>
      </c>
      <c r="Q3586" s="48" t="s">
        <v>792</v>
      </c>
      <c r="R3586" s="48" t="s">
        <v>920</v>
      </c>
      <c r="S3586" s="48" t="s">
        <v>921</v>
      </c>
      <c r="T3586" s="48" t="s">
        <v>922</v>
      </c>
      <c r="U3586" s="48" t="s">
        <v>923</v>
      </c>
      <c r="V3586" s="52"/>
    </row>
    <row r="3587" spans="1:22" ht="15" thickBot="1">
      <c r="A3587" s="48" t="s">
        <v>4387</v>
      </c>
      <c r="B3587" s="48" t="s">
        <v>20</v>
      </c>
      <c r="C3587" s="48" t="s">
        <v>74</v>
      </c>
      <c r="D3587" s="49" t="s">
        <v>75</v>
      </c>
      <c r="E3587" s="50">
        <v>0</v>
      </c>
      <c r="F3587" s="48" t="s">
        <v>918</v>
      </c>
      <c r="G3587" s="48" t="s">
        <v>919</v>
      </c>
      <c r="H3587" s="48" t="s">
        <v>95</v>
      </c>
      <c r="I3587" s="48" t="s">
        <v>790</v>
      </c>
      <c r="J3587" s="51"/>
      <c r="K3587" s="51"/>
      <c r="L3587" s="48" t="s">
        <v>80</v>
      </c>
      <c r="M3587" s="48" t="s">
        <v>81</v>
      </c>
      <c r="N3587" s="48" t="s">
        <v>249</v>
      </c>
      <c r="O3587" s="48" t="s">
        <v>250</v>
      </c>
      <c r="P3587" s="48" t="s">
        <v>791</v>
      </c>
      <c r="Q3587" s="48" t="s">
        <v>792</v>
      </c>
      <c r="R3587" s="48" t="s">
        <v>920</v>
      </c>
      <c r="S3587" s="48" t="s">
        <v>921</v>
      </c>
      <c r="T3587" s="48" t="s">
        <v>922</v>
      </c>
      <c r="U3587" s="48" t="s">
        <v>923</v>
      </c>
      <c r="V3587" s="52"/>
    </row>
    <row r="3588" spans="1:22" ht="15" thickBot="1">
      <c r="A3588" s="48" t="s">
        <v>3612</v>
      </c>
      <c r="B3588" s="48" t="s">
        <v>20</v>
      </c>
      <c r="C3588" s="48" t="s">
        <v>74</v>
      </c>
      <c r="D3588" s="49" t="s">
        <v>75</v>
      </c>
      <c r="E3588" s="53">
        <v>36724.93</v>
      </c>
      <c r="F3588" s="48" t="s">
        <v>918</v>
      </c>
      <c r="G3588" s="48" t="s">
        <v>919</v>
      </c>
      <c r="H3588" s="48" t="s">
        <v>95</v>
      </c>
      <c r="I3588" s="48" t="s">
        <v>790</v>
      </c>
      <c r="J3588" s="51"/>
      <c r="K3588" s="51"/>
      <c r="L3588" s="48" t="s">
        <v>80</v>
      </c>
      <c r="M3588" s="48" t="s">
        <v>81</v>
      </c>
      <c r="N3588" s="48" t="s">
        <v>249</v>
      </c>
      <c r="O3588" s="48" t="s">
        <v>250</v>
      </c>
      <c r="P3588" s="48" t="s">
        <v>791</v>
      </c>
      <c r="Q3588" s="48" t="s">
        <v>792</v>
      </c>
      <c r="R3588" s="48" t="s">
        <v>920</v>
      </c>
      <c r="S3588" s="48" t="s">
        <v>921</v>
      </c>
      <c r="T3588" s="48" t="s">
        <v>922</v>
      </c>
      <c r="U3588" s="48" t="s">
        <v>923</v>
      </c>
      <c r="V3588" s="52"/>
    </row>
    <row r="3589" spans="1:22" ht="15" thickBot="1">
      <c r="A3589" s="48" t="s">
        <v>2817</v>
      </c>
      <c r="B3589" s="48" t="s">
        <v>20</v>
      </c>
      <c r="C3589" s="48" t="s">
        <v>74</v>
      </c>
      <c r="D3589" s="49" t="s">
        <v>75</v>
      </c>
      <c r="E3589" s="53">
        <v>34955.26</v>
      </c>
      <c r="F3589" s="48" t="s">
        <v>918</v>
      </c>
      <c r="G3589" s="48" t="s">
        <v>919</v>
      </c>
      <c r="H3589" s="48" t="s">
        <v>95</v>
      </c>
      <c r="I3589" s="48" t="s">
        <v>790</v>
      </c>
      <c r="J3589" s="51"/>
      <c r="K3589" s="51"/>
      <c r="L3589" s="48" t="s">
        <v>80</v>
      </c>
      <c r="M3589" s="48" t="s">
        <v>81</v>
      </c>
      <c r="N3589" s="48" t="s">
        <v>249</v>
      </c>
      <c r="O3589" s="48" t="s">
        <v>250</v>
      </c>
      <c r="P3589" s="48" t="s">
        <v>791</v>
      </c>
      <c r="Q3589" s="48" t="s">
        <v>792</v>
      </c>
      <c r="R3589" s="48" t="s">
        <v>920</v>
      </c>
      <c r="S3589" s="48" t="s">
        <v>921</v>
      </c>
      <c r="T3589" s="48" t="s">
        <v>922</v>
      </c>
      <c r="U3589" s="48" t="s">
        <v>923</v>
      </c>
      <c r="V3589" s="52"/>
    </row>
    <row r="3590" spans="1:22" ht="15" thickBot="1">
      <c r="A3590" s="48" t="s">
        <v>3610</v>
      </c>
      <c r="B3590" s="48" t="s">
        <v>20</v>
      </c>
      <c r="C3590" s="48" t="s">
        <v>74</v>
      </c>
      <c r="D3590" s="49" t="s">
        <v>75</v>
      </c>
      <c r="E3590" s="53">
        <v>38584.11</v>
      </c>
      <c r="F3590" s="48" t="s">
        <v>918</v>
      </c>
      <c r="G3590" s="48" t="s">
        <v>929</v>
      </c>
      <c r="H3590" s="48" t="s">
        <v>95</v>
      </c>
      <c r="I3590" s="48" t="s">
        <v>790</v>
      </c>
      <c r="J3590" s="51"/>
      <c r="K3590" s="51"/>
      <c r="L3590" s="48" t="s">
        <v>80</v>
      </c>
      <c r="M3590" s="48" t="s">
        <v>81</v>
      </c>
      <c r="N3590" s="48" t="s">
        <v>249</v>
      </c>
      <c r="O3590" s="48" t="s">
        <v>250</v>
      </c>
      <c r="P3590" s="48" t="s">
        <v>791</v>
      </c>
      <c r="Q3590" s="48" t="s">
        <v>792</v>
      </c>
      <c r="R3590" s="48" t="s">
        <v>920</v>
      </c>
      <c r="S3590" s="48" t="s">
        <v>921</v>
      </c>
      <c r="T3590" s="48" t="s">
        <v>922</v>
      </c>
      <c r="U3590" s="48" t="s">
        <v>923</v>
      </c>
      <c r="V3590" s="52"/>
    </row>
    <row r="3591" spans="1:22" ht="15" thickBot="1">
      <c r="A3591" s="48" t="s">
        <v>3609</v>
      </c>
      <c r="B3591" s="48" t="s">
        <v>20</v>
      </c>
      <c r="C3591" s="48" t="s">
        <v>74</v>
      </c>
      <c r="D3591" s="49" t="s">
        <v>75</v>
      </c>
      <c r="E3591" s="53">
        <v>44444.25</v>
      </c>
      <c r="F3591" s="48" t="s">
        <v>918</v>
      </c>
      <c r="G3591" s="48" t="s">
        <v>929</v>
      </c>
      <c r="H3591" s="48" t="s">
        <v>113</v>
      </c>
      <c r="I3591" s="48" t="s">
        <v>790</v>
      </c>
      <c r="J3591" s="51"/>
      <c r="K3591" s="51"/>
      <c r="L3591" s="48" t="s">
        <v>80</v>
      </c>
      <c r="M3591" s="48" t="s">
        <v>81</v>
      </c>
      <c r="N3591" s="48" t="s">
        <v>249</v>
      </c>
      <c r="O3591" s="48" t="s">
        <v>250</v>
      </c>
      <c r="P3591" s="48" t="s">
        <v>791</v>
      </c>
      <c r="Q3591" s="48" t="s">
        <v>792</v>
      </c>
      <c r="R3591" s="48" t="s">
        <v>920</v>
      </c>
      <c r="S3591" s="48" t="s">
        <v>921</v>
      </c>
      <c r="T3591" s="48" t="s">
        <v>922</v>
      </c>
      <c r="U3591" s="48" t="s">
        <v>923</v>
      </c>
      <c r="V3591" s="52"/>
    </row>
    <row r="3592" spans="1:22" ht="15" thickBot="1">
      <c r="A3592" s="48" t="s">
        <v>4016</v>
      </c>
      <c r="B3592" s="48" t="s">
        <v>20</v>
      </c>
      <c r="C3592" s="48" t="s">
        <v>74</v>
      </c>
      <c r="D3592" s="49" t="s">
        <v>75</v>
      </c>
      <c r="E3592" s="53">
        <v>44444.26</v>
      </c>
      <c r="F3592" s="48" t="s">
        <v>918</v>
      </c>
      <c r="G3592" s="48" t="s">
        <v>929</v>
      </c>
      <c r="H3592" s="48" t="s">
        <v>113</v>
      </c>
      <c r="I3592" s="48" t="s">
        <v>790</v>
      </c>
      <c r="J3592" s="51"/>
      <c r="K3592" s="51"/>
      <c r="L3592" s="48" t="s">
        <v>80</v>
      </c>
      <c r="M3592" s="48" t="s">
        <v>81</v>
      </c>
      <c r="N3592" s="48" t="s">
        <v>249</v>
      </c>
      <c r="O3592" s="48" t="s">
        <v>250</v>
      </c>
      <c r="P3592" s="48" t="s">
        <v>791</v>
      </c>
      <c r="Q3592" s="48" t="s">
        <v>792</v>
      </c>
      <c r="R3592" s="48" t="s">
        <v>920</v>
      </c>
      <c r="S3592" s="48" t="s">
        <v>921</v>
      </c>
      <c r="T3592" s="48" t="s">
        <v>922</v>
      </c>
      <c r="U3592" s="48" t="s">
        <v>923</v>
      </c>
      <c r="V3592" s="52"/>
    </row>
    <row r="3593" spans="1:22" ht="15" thickBot="1">
      <c r="A3593" s="48" t="s">
        <v>4017</v>
      </c>
      <c r="B3593" s="48" t="s">
        <v>20</v>
      </c>
      <c r="C3593" s="48" t="s">
        <v>74</v>
      </c>
      <c r="D3593" s="49" t="s">
        <v>75</v>
      </c>
      <c r="E3593" s="53">
        <v>43360.25</v>
      </c>
      <c r="F3593" s="48" t="s">
        <v>918</v>
      </c>
      <c r="G3593" s="48" t="s">
        <v>929</v>
      </c>
      <c r="H3593" s="48" t="s">
        <v>113</v>
      </c>
      <c r="I3593" s="48" t="s">
        <v>790</v>
      </c>
      <c r="J3593" s="51"/>
      <c r="K3593" s="51"/>
      <c r="L3593" s="48" t="s">
        <v>80</v>
      </c>
      <c r="M3593" s="48" t="s">
        <v>81</v>
      </c>
      <c r="N3593" s="48" t="s">
        <v>249</v>
      </c>
      <c r="O3593" s="48" t="s">
        <v>250</v>
      </c>
      <c r="P3593" s="48" t="s">
        <v>791</v>
      </c>
      <c r="Q3593" s="48" t="s">
        <v>792</v>
      </c>
      <c r="R3593" s="48" t="s">
        <v>920</v>
      </c>
      <c r="S3593" s="48" t="s">
        <v>921</v>
      </c>
      <c r="T3593" s="48" t="s">
        <v>922</v>
      </c>
      <c r="U3593" s="48" t="s">
        <v>923</v>
      </c>
      <c r="V3593" s="52"/>
    </row>
    <row r="3594" spans="1:22" ht="15" thickBot="1">
      <c r="A3594" s="48" t="s">
        <v>4388</v>
      </c>
      <c r="B3594" s="48" t="s">
        <v>20</v>
      </c>
      <c r="C3594" s="48" t="s">
        <v>74</v>
      </c>
      <c r="D3594" s="49" t="s">
        <v>75</v>
      </c>
      <c r="E3594" s="53">
        <v>163524.44</v>
      </c>
      <c r="F3594" s="48" t="s">
        <v>76</v>
      </c>
      <c r="G3594" s="48" t="s">
        <v>4389</v>
      </c>
      <c r="H3594" s="48" t="s">
        <v>78</v>
      </c>
      <c r="I3594" s="48" t="s">
        <v>96</v>
      </c>
      <c r="J3594" s="51"/>
      <c r="K3594" s="51"/>
      <c r="L3594" s="48" t="s">
        <v>80</v>
      </c>
      <c r="M3594" s="48" t="s">
        <v>81</v>
      </c>
      <c r="N3594" s="48" t="s">
        <v>249</v>
      </c>
      <c r="O3594" s="48" t="s">
        <v>250</v>
      </c>
      <c r="P3594" s="48" t="s">
        <v>791</v>
      </c>
      <c r="Q3594" s="48" t="s">
        <v>792</v>
      </c>
      <c r="R3594" s="48" t="s">
        <v>4390</v>
      </c>
      <c r="S3594" s="48" t="s">
        <v>4391</v>
      </c>
      <c r="T3594" s="48" t="s">
        <v>4392</v>
      </c>
      <c r="U3594" s="48" t="s">
        <v>4391</v>
      </c>
      <c r="V3594" s="52"/>
    </row>
    <row r="3595" spans="1:22" ht="15" thickBot="1">
      <c r="A3595" s="48" t="s">
        <v>4393</v>
      </c>
      <c r="B3595" s="48" t="s">
        <v>20</v>
      </c>
      <c r="C3595" s="48" t="s">
        <v>74</v>
      </c>
      <c r="D3595" s="49" t="s">
        <v>75</v>
      </c>
      <c r="E3595" s="53">
        <v>113446.77</v>
      </c>
      <c r="F3595" s="48" t="s">
        <v>943</v>
      </c>
      <c r="G3595" s="48" t="s">
        <v>944</v>
      </c>
      <c r="H3595" s="48" t="s">
        <v>113</v>
      </c>
      <c r="I3595" s="48" t="s">
        <v>937</v>
      </c>
      <c r="J3595" s="48" t="s">
        <v>3214</v>
      </c>
      <c r="K3595" s="51"/>
      <c r="L3595" s="48" t="s">
        <v>80</v>
      </c>
      <c r="M3595" s="48" t="s">
        <v>81</v>
      </c>
      <c r="N3595" s="48" t="s">
        <v>249</v>
      </c>
      <c r="O3595" s="48" t="s">
        <v>250</v>
      </c>
      <c r="P3595" s="48" t="s">
        <v>791</v>
      </c>
      <c r="Q3595" s="48" t="s">
        <v>792</v>
      </c>
      <c r="R3595" s="48" t="s">
        <v>946</v>
      </c>
      <c r="S3595" s="48" t="s">
        <v>947</v>
      </c>
      <c r="T3595" s="48" t="s">
        <v>948</v>
      </c>
      <c r="U3595" s="48" t="s">
        <v>947</v>
      </c>
      <c r="V3595" s="52"/>
    </row>
    <row r="3596" spans="1:22" ht="15" thickBot="1">
      <c r="A3596" s="48" t="s">
        <v>3217</v>
      </c>
      <c r="B3596" s="48" t="s">
        <v>20</v>
      </c>
      <c r="C3596" s="48" t="s">
        <v>74</v>
      </c>
      <c r="D3596" s="49" t="s">
        <v>75</v>
      </c>
      <c r="E3596" s="53">
        <v>35829.14</v>
      </c>
      <c r="F3596" s="48" t="s">
        <v>76</v>
      </c>
      <c r="G3596" s="48" t="s">
        <v>1795</v>
      </c>
      <c r="H3596" s="48" t="s">
        <v>95</v>
      </c>
      <c r="I3596" s="48" t="s">
        <v>214</v>
      </c>
      <c r="J3596" s="51"/>
      <c r="K3596" s="48" t="s">
        <v>1044</v>
      </c>
      <c r="L3596" s="48" t="s">
        <v>80</v>
      </c>
      <c r="M3596" s="48" t="s">
        <v>81</v>
      </c>
      <c r="N3596" s="48" t="s">
        <v>952</v>
      </c>
      <c r="O3596" s="48" t="s">
        <v>953</v>
      </c>
      <c r="P3596" s="48" t="s">
        <v>954</v>
      </c>
      <c r="Q3596" s="48" t="s">
        <v>955</v>
      </c>
      <c r="R3596" s="48" t="s">
        <v>1796</v>
      </c>
      <c r="S3596" s="48" t="s">
        <v>6</v>
      </c>
      <c r="T3596" s="48" t="s">
        <v>1797</v>
      </c>
      <c r="U3596" s="48" t="s">
        <v>6</v>
      </c>
      <c r="V3596" s="52"/>
    </row>
    <row r="3597" spans="1:22" ht="15" thickBot="1">
      <c r="A3597" s="48" t="s">
        <v>4394</v>
      </c>
      <c r="B3597" s="48" t="s">
        <v>20</v>
      </c>
      <c r="C3597" s="48" t="s">
        <v>74</v>
      </c>
      <c r="D3597" s="49" t="s">
        <v>75</v>
      </c>
      <c r="E3597" s="50">
        <v>0</v>
      </c>
      <c r="F3597" s="48" t="s">
        <v>76</v>
      </c>
      <c r="G3597" s="48" t="s">
        <v>960</v>
      </c>
      <c r="H3597" s="48" t="s">
        <v>998</v>
      </c>
      <c r="I3597" s="48" t="s">
        <v>777</v>
      </c>
      <c r="J3597" s="48" t="s">
        <v>4395</v>
      </c>
      <c r="K3597" s="48" t="s">
        <v>951</v>
      </c>
      <c r="L3597" s="48" t="s">
        <v>80</v>
      </c>
      <c r="M3597" s="48" t="s">
        <v>81</v>
      </c>
      <c r="N3597" s="48" t="s">
        <v>952</v>
      </c>
      <c r="O3597" s="48" t="s">
        <v>953</v>
      </c>
      <c r="P3597" s="48" t="s">
        <v>954</v>
      </c>
      <c r="Q3597" s="48" t="s">
        <v>955</v>
      </c>
      <c r="R3597" s="48" t="s">
        <v>961</v>
      </c>
      <c r="S3597" s="48" t="s">
        <v>962</v>
      </c>
      <c r="T3597" s="48" t="s">
        <v>963</v>
      </c>
      <c r="U3597" s="48" t="s">
        <v>962</v>
      </c>
      <c r="V3597" s="52"/>
    </row>
    <row r="3598" spans="1:22" ht="15" thickBot="1">
      <c r="A3598" s="48" t="s">
        <v>4396</v>
      </c>
      <c r="B3598" s="48" t="s">
        <v>20</v>
      </c>
      <c r="C3598" s="48" t="s">
        <v>74</v>
      </c>
      <c r="D3598" s="49" t="s">
        <v>75</v>
      </c>
      <c r="E3598" s="53">
        <v>28715.55</v>
      </c>
      <c r="F3598" s="48" t="s">
        <v>76</v>
      </c>
      <c r="G3598" s="48" t="s">
        <v>4027</v>
      </c>
      <c r="H3598" s="48" t="s">
        <v>95</v>
      </c>
      <c r="I3598" s="48" t="s">
        <v>2408</v>
      </c>
      <c r="J3598" s="51"/>
      <c r="K3598" s="48" t="s">
        <v>951</v>
      </c>
      <c r="L3598" s="48" t="s">
        <v>80</v>
      </c>
      <c r="M3598" s="48" t="s">
        <v>81</v>
      </c>
      <c r="N3598" s="48" t="s">
        <v>952</v>
      </c>
      <c r="O3598" s="48" t="s">
        <v>953</v>
      </c>
      <c r="P3598" s="48" t="s">
        <v>954</v>
      </c>
      <c r="Q3598" s="48" t="s">
        <v>955</v>
      </c>
      <c r="R3598" s="48" t="s">
        <v>961</v>
      </c>
      <c r="S3598" s="48" t="s">
        <v>962</v>
      </c>
      <c r="T3598" s="48" t="s">
        <v>963</v>
      </c>
      <c r="U3598" s="48" t="s">
        <v>962</v>
      </c>
      <c r="V3598" s="52"/>
    </row>
    <row r="3599" spans="1:22" ht="15" thickBot="1">
      <c r="A3599" s="48" t="s">
        <v>1174</v>
      </c>
      <c r="B3599" s="48" t="s">
        <v>20</v>
      </c>
      <c r="C3599" s="48" t="s">
        <v>74</v>
      </c>
      <c r="D3599" s="49" t="s">
        <v>75</v>
      </c>
      <c r="E3599" s="53">
        <v>8851.44</v>
      </c>
      <c r="F3599" s="48" t="s">
        <v>918</v>
      </c>
      <c r="G3599" s="48" t="s">
        <v>965</v>
      </c>
      <c r="H3599" s="48" t="s">
        <v>113</v>
      </c>
      <c r="I3599" s="48" t="s">
        <v>790</v>
      </c>
      <c r="J3599" s="51"/>
      <c r="K3599" s="48" t="s">
        <v>951</v>
      </c>
      <c r="L3599" s="48" t="s">
        <v>80</v>
      </c>
      <c r="M3599" s="48" t="s">
        <v>81</v>
      </c>
      <c r="N3599" s="48" t="s">
        <v>952</v>
      </c>
      <c r="O3599" s="48" t="s">
        <v>953</v>
      </c>
      <c r="P3599" s="48" t="s">
        <v>954</v>
      </c>
      <c r="Q3599" s="48" t="s">
        <v>955</v>
      </c>
      <c r="R3599" s="48" t="s">
        <v>966</v>
      </c>
      <c r="S3599" s="48" t="s">
        <v>967</v>
      </c>
      <c r="T3599" s="48" t="s">
        <v>968</v>
      </c>
      <c r="U3599" s="48" t="s">
        <v>967</v>
      </c>
      <c r="V3599" s="52"/>
    </row>
    <row r="3600" spans="1:22" ht="15" thickBot="1">
      <c r="A3600" s="48" t="s">
        <v>1818</v>
      </c>
      <c r="B3600" s="48" t="s">
        <v>20</v>
      </c>
      <c r="C3600" s="48" t="s">
        <v>74</v>
      </c>
      <c r="D3600" s="49" t="s">
        <v>75</v>
      </c>
      <c r="E3600" s="53">
        <v>11344.68</v>
      </c>
      <c r="F3600" s="48" t="s">
        <v>918</v>
      </c>
      <c r="G3600" s="48" t="s">
        <v>965</v>
      </c>
      <c r="H3600" s="48" t="s">
        <v>113</v>
      </c>
      <c r="I3600" s="48" t="s">
        <v>790</v>
      </c>
      <c r="J3600" s="51"/>
      <c r="K3600" s="48" t="s">
        <v>951</v>
      </c>
      <c r="L3600" s="48" t="s">
        <v>80</v>
      </c>
      <c r="M3600" s="48" t="s">
        <v>81</v>
      </c>
      <c r="N3600" s="48" t="s">
        <v>952</v>
      </c>
      <c r="O3600" s="48" t="s">
        <v>953</v>
      </c>
      <c r="P3600" s="48" t="s">
        <v>954</v>
      </c>
      <c r="Q3600" s="48" t="s">
        <v>955</v>
      </c>
      <c r="R3600" s="48" t="s">
        <v>966</v>
      </c>
      <c r="S3600" s="48" t="s">
        <v>967</v>
      </c>
      <c r="T3600" s="48" t="s">
        <v>968</v>
      </c>
      <c r="U3600" s="48" t="s">
        <v>967</v>
      </c>
      <c r="V3600" s="52"/>
    </row>
    <row r="3601" spans="1:22" ht="15" thickBot="1">
      <c r="A3601" s="48" t="s">
        <v>1111</v>
      </c>
      <c r="B3601" s="48" t="s">
        <v>20</v>
      </c>
      <c r="C3601" s="48" t="s">
        <v>74</v>
      </c>
      <c r="D3601" s="49" t="s">
        <v>75</v>
      </c>
      <c r="E3601" s="53">
        <v>3327.1</v>
      </c>
      <c r="F3601" s="48" t="s">
        <v>918</v>
      </c>
      <c r="G3601" s="48" t="s">
        <v>965</v>
      </c>
      <c r="H3601" s="48" t="s">
        <v>95</v>
      </c>
      <c r="I3601" s="48" t="s">
        <v>790</v>
      </c>
      <c r="J3601" s="51"/>
      <c r="K3601" s="48" t="s">
        <v>951</v>
      </c>
      <c r="L3601" s="48" t="s">
        <v>80</v>
      </c>
      <c r="M3601" s="48" t="s">
        <v>81</v>
      </c>
      <c r="N3601" s="48" t="s">
        <v>952</v>
      </c>
      <c r="O3601" s="48" t="s">
        <v>953</v>
      </c>
      <c r="P3601" s="48" t="s">
        <v>954</v>
      </c>
      <c r="Q3601" s="48" t="s">
        <v>955</v>
      </c>
      <c r="R3601" s="48" t="s">
        <v>966</v>
      </c>
      <c r="S3601" s="48" t="s">
        <v>967</v>
      </c>
      <c r="T3601" s="48" t="s">
        <v>968</v>
      </c>
      <c r="U3601" s="48" t="s">
        <v>967</v>
      </c>
      <c r="V3601" s="52"/>
    </row>
    <row r="3602" spans="1:22" ht="15" thickBot="1">
      <c r="A3602" s="48" t="s">
        <v>1013</v>
      </c>
      <c r="B3602" s="48" t="s">
        <v>20</v>
      </c>
      <c r="C3602" s="48" t="s">
        <v>74</v>
      </c>
      <c r="D3602" s="49" t="s">
        <v>75</v>
      </c>
      <c r="E3602" s="53">
        <v>4634.3</v>
      </c>
      <c r="F3602" s="48" t="s">
        <v>918</v>
      </c>
      <c r="G3602" s="48" t="s">
        <v>965</v>
      </c>
      <c r="H3602" s="48" t="s">
        <v>95</v>
      </c>
      <c r="I3602" s="48" t="s">
        <v>790</v>
      </c>
      <c r="J3602" s="51"/>
      <c r="K3602" s="48" t="s">
        <v>951</v>
      </c>
      <c r="L3602" s="48" t="s">
        <v>80</v>
      </c>
      <c r="M3602" s="48" t="s">
        <v>81</v>
      </c>
      <c r="N3602" s="48" t="s">
        <v>952</v>
      </c>
      <c r="O3602" s="48" t="s">
        <v>953</v>
      </c>
      <c r="P3602" s="48" t="s">
        <v>954</v>
      </c>
      <c r="Q3602" s="48" t="s">
        <v>955</v>
      </c>
      <c r="R3602" s="48" t="s">
        <v>966</v>
      </c>
      <c r="S3602" s="48" t="s">
        <v>967</v>
      </c>
      <c r="T3602" s="48" t="s">
        <v>968</v>
      </c>
      <c r="U3602" s="48" t="s">
        <v>967</v>
      </c>
      <c r="V3602" s="52"/>
    </row>
    <row r="3603" spans="1:22" ht="15" thickBot="1">
      <c r="A3603" s="48" t="s">
        <v>1013</v>
      </c>
      <c r="B3603" s="48" t="s">
        <v>20</v>
      </c>
      <c r="C3603" s="48" t="s">
        <v>74</v>
      </c>
      <c r="D3603" s="49" t="s">
        <v>75</v>
      </c>
      <c r="E3603" s="53">
        <v>4634.3</v>
      </c>
      <c r="F3603" s="48" t="s">
        <v>918</v>
      </c>
      <c r="G3603" s="48" t="s">
        <v>971</v>
      </c>
      <c r="H3603" s="48" t="s">
        <v>95</v>
      </c>
      <c r="I3603" s="48" t="s">
        <v>790</v>
      </c>
      <c r="J3603" s="51"/>
      <c r="K3603" s="48" t="s">
        <v>951</v>
      </c>
      <c r="L3603" s="48" t="s">
        <v>80</v>
      </c>
      <c r="M3603" s="48" t="s">
        <v>81</v>
      </c>
      <c r="N3603" s="48" t="s">
        <v>952</v>
      </c>
      <c r="O3603" s="48" t="s">
        <v>953</v>
      </c>
      <c r="P3603" s="48" t="s">
        <v>954</v>
      </c>
      <c r="Q3603" s="48" t="s">
        <v>955</v>
      </c>
      <c r="R3603" s="48" t="s">
        <v>966</v>
      </c>
      <c r="S3603" s="48" t="s">
        <v>967</v>
      </c>
      <c r="T3603" s="48" t="s">
        <v>968</v>
      </c>
      <c r="U3603" s="48" t="s">
        <v>967</v>
      </c>
      <c r="V3603" s="52"/>
    </row>
    <row r="3604" spans="1:22" ht="15" thickBot="1">
      <c r="A3604" s="48" t="s">
        <v>1148</v>
      </c>
      <c r="B3604" s="48" t="s">
        <v>20</v>
      </c>
      <c r="C3604" s="48" t="s">
        <v>74</v>
      </c>
      <c r="D3604" s="49" t="s">
        <v>75</v>
      </c>
      <c r="E3604" s="53">
        <v>1470.62</v>
      </c>
      <c r="F3604" s="48" t="s">
        <v>918</v>
      </c>
      <c r="G3604" s="48" t="s">
        <v>971</v>
      </c>
      <c r="H3604" s="48" t="s">
        <v>95</v>
      </c>
      <c r="I3604" s="48" t="s">
        <v>790</v>
      </c>
      <c r="J3604" s="51"/>
      <c r="K3604" s="48" t="s">
        <v>951</v>
      </c>
      <c r="L3604" s="48" t="s">
        <v>80</v>
      </c>
      <c r="M3604" s="48" t="s">
        <v>81</v>
      </c>
      <c r="N3604" s="48" t="s">
        <v>952</v>
      </c>
      <c r="O3604" s="48" t="s">
        <v>953</v>
      </c>
      <c r="P3604" s="48" t="s">
        <v>954</v>
      </c>
      <c r="Q3604" s="48" t="s">
        <v>955</v>
      </c>
      <c r="R3604" s="48" t="s">
        <v>966</v>
      </c>
      <c r="S3604" s="48" t="s">
        <v>967</v>
      </c>
      <c r="T3604" s="48" t="s">
        <v>968</v>
      </c>
      <c r="U3604" s="48" t="s">
        <v>967</v>
      </c>
      <c r="V3604" s="52"/>
    </row>
    <row r="3605" spans="1:22" ht="15" thickBot="1">
      <c r="A3605" s="48" t="s">
        <v>1096</v>
      </c>
      <c r="B3605" s="48" t="s">
        <v>20</v>
      </c>
      <c r="C3605" s="48" t="s">
        <v>74</v>
      </c>
      <c r="D3605" s="49" t="s">
        <v>75</v>
      </c>
      <c r="E3605" s="53">
        <v>1378.95</v>
      </c>
      <c r="F3605" s="48" t="s">
        <v>918</v>
      </c>
      <c r="G3605" s="48" t="s">
        <v>971</v>
      </c>
      <c r="H3605" s="48" t="s">
        <v>78</v>
      </c>
      <c r="I3605" s="48" t="s">
        <v>790</v>
      </c>
      <c r="J3605" s="51"/>
      <c r="K3605" s="48" t="s">
        <v>951</v>
      </c>
      <c r="L3605" s="48" t="s">
        <v>80</v>
      </c>
      <c r="M3605" s="48" t="s">
        <v>81</v>
      </c>
      <c r="N3605" s="48" t="s">
        <v>952</v>
      </c>
      <c r="O3605" s="48" t="s">
        <v>953</v>
      </c>
      <c r="P3605" s="48" t="s">
        <v>954</v>
      </c>
      <c r="Q3605" s="48" t="s">
        <v>955</v>
      </c>
      <c r="R3605" s="48" t="s">
        <v>966</v>
      </c>
      <c r="S3605" s="48" t="s">
        <v>967</v>
      </c>
      <c r="T3605" s="48" t="s">
        <v>968</v>
      </c>
      <c r="U3605" s="48" t="s">
        <v>967</v>
      </c>
      <c r="V3605" s="52"/>
    </row>
    <row r="3606" spans="1:22" ht="15" thickBot="1">
      <c r="A3606" s="48" t="s">
        <v>1818</v>
      </c>
      <c r="B3606" s="48" t="s">
        <v>20</v>
      </c>
      <c r="C3606" s="48" t="s">
        <v>74</v>
      </c>
      <c r="D3606" s="49" t="s">
        <v>75</v>
      </c>
      <c r="E3606" s="53">
        <v>11344.68</v>
      </c>
      <c r="F3606" s="48" t="s">
        <v>918</v>
      </c>
      <c r="G3606" s="48" t="s">
        <v>971</v>
      </c>
      <c r="H3606" s="48" t="s">
        <v>113</v>
      </c>
      <c r="I3606" s="48" t="s">
        <v>790</v>
      </c>
      <c r="J3606" s="51"/>
      <c r="K3606" s="48" t="s">
        <v>951</v>
      </c>
      <c r="L3606" s="48" t="s">
        <v>80</v>
      </c>
      <c r="M3606" s="48" t="s">
        <v>81</v>
      </c>
      <c r="N3606" s="48" t="s">
        <v>952</v>
      </c>
      <c r="O3606" s="48" t="s">
        <v>953</v>
      </c>
      <c r="P3606" s="48" t="s">
        <v>954</v>
      </c>
      <c r="Q3606" s="48" t="s">
        <v>955</v>
      </c>
      <c r="R3606" s="48" t="s">
        <v>966</v>
      </c>
      <c r="S3606" s="48" t="s">
        <v>967</v>
      </c>
      <c r="T3606" s="48" t="s">
        <v>968</v>
      </c>
      <c r="U3606" s="48" t="s">
        <v>967</v>
      </c>
      <c r="V3606" s="52"/>
    </row>
    <row r="3607" spans="1:22" ht="15" thickBot="1">
      <c r="A3607" s="48" t="s">
        <v>4397</v>
      </c>
      <c r="B3607" s="48" t="s">
        <v>20</v>
      </c>
      <c r="C3607" s="48" t="s">
        <v>74</v>
      </c>
      <c r="D3607" s="49" t="s">
        <v>75</v>
      </c>
      <c r="E3607" s="53">
        <v>42222.04</v>
      </c>
      <c r="F3607" s="48" t="s">
        <v>76</v>
      </c>
      <c r="G3607" s="48" t="s">
        <v>4398</v>
      </c>
      <c r="H3607" s="48" t="s">
        <v>113</v>
      </c>
      <c r="I3607" s="48" t="s">
        <v>2271</v>
      </c>
      <c r="J3607" s="51"/>
      <c r="K3607" s="48" t="s">
        <v>951</v>
      </c>
      <c r="L3607" s="48" t="s">
        <v>80</v>
      </c>
      <c r="M3607" s="48" t="s">
        <v>81</v>
      </c>
      <c r="N3607" s="48" t="s">
        <v>952</v>
      </c>
      <c r="O3607" s="48" t="s">
        <v>953</v>
      </c>
      <c r="P3607" s="48" t="s">
        <v>954</v>
      </c>
      <c r="Q3607" s="48" t="s">
        <v>955</v>
      </c>
      <c r="R3607" s="48" t="s">
        <v>4399</v>
      </c>
      <c r="S3607" s="48" t="s">
        <v>4400</v>
      </c>
      <c r="T3607" s="48" t="s">
        <v>4401</v>
      </c>
      <c r="U3607" s="48" t="s">
        <v>4400</v>
      </c>
      <c r="V3607" s="52"/>
    </row>
    <row r="3608" spans="1:22" ht="15" thickBot="1">
      <c r="A3608" s="48" t="s">
        <v>2374</v>
      </c>
      <c r="B3608" s="48" t="s">
        <v>20</v>
      </c>
      <c r="C3608" s="48" t="s">
        <v>74</v>
      </c>
      <c r="D3608" s="49" t="s">
        <v>75</v>
      </c>
      <c r="E3608" s="53">
        <v>18761.259999999998</v>
      </c>
      <c r="F3608" s="48" t="s">
        <v>1945</v>
      </c>
      <c r="G3608" s="48" t="s">
        <v>2340</v>
      </c>
      <c r="H3608" s="48" t="s">
        <v>113</v>
      </c>
      <c r="I3608" s="48" t="s">
        <v>1947</v>
      </c>
      <c r="J3608" s="51"/>
      <c r="K3608" s="48" t="s">
        <v>951</v>
      </c>
      <c r="L3608" s="48" t="s">
        <v>80</v>
      </c>
      <c r="M3608" s="48" t="s">
        <v>81</v>
      </c>
      <c r="N3608" s="48" t="s">
        <v>952</v>
      </c>
      <c r="O3608" s="48" t="s">
        <v>953</v>
      </c>
      <c r="P3608" s="48" t="s">
        <v>980</v>
      </c>
      <c r="Q3608" s="48" t="s">
        <v>981</v>
      </c>
      <c r="R3608" s="48" t="s">
        <v>982</v>
      </c>
      <c r="S3608" s="48" t="s">
        <v>981</v>
      </c>
      <c r="T3608" s="48" t="s">
        <v>983</v>
      </c>
      <c r="U3608" s="48" t="s">
        <v>984</v>
      </c>
      <c r="V3608" s="52"/>
    </row>
    <row r="3609" spans="1:22" ht="15" thickBot="1">
      <c r="A3609" s="48" t="s">
        <v>4402</v>
      </c>
      <c r="B3609" s="48" t="s">
        <v>20</v>
      </c>
      <c r="C3609" s="48" t="s">
        <v>74</v>
      </c>
      <c r="D3609" s="49" t="s">
        <v>75</v>
      </c>
      <c r="E3609" s="50">
        <v>0</v>
      </c>
      <c r="F3609" s="48" t="s">
        <v>76</v>
      </c>
      <c r="G3609" s="48" t="s">
        <v>987</v>
      </c>
      <c r="H3609" s="48" t="s">
        <v>384</v>
      </c>
      <c r="I3609" s="48" t="s">
        <v>698</v>
      </c>
      <c r="J3609" s="51"/>
      <c r="K3609" s="48" t="s">
        <v>951</v>
      </c>
      <c r="L3609" s="48" t="s">
        <v>80</v>
      </c>
      <c r="M3609" s="48" t="s">
        <v>81</v>
      </c>
      <c r="N3609" s="48" t="s">
        <v>952</v>
      </c>
      <c r="O3609" s="48" t="s">
        <v>953</v>
      </c>
      <c r="P3609" s="48" t="s">
        <v>980</v>
      </c>
      <c r="Q3609" s="48" t="s">
        <v>981</v>
      </c>
      <c r="R3609" s="48" t="s">
        <v>982</v>
      </c>
      <c r="S3609" s="48" t="s">
        <v>981</v>
      </c>
      <c r="T3609" s="48" t="s">
        <v>983</v>
      </c>
      <c r="U3609" s="48" t="s">
        <v>984</v>
      </c>
      <c r="V3609" s="52"/>
    </row>
    <row r="3610" spans="1:22" ht="15" thickBot="1">
      <c r="A3610" s="48" t="s">
        <v>4403</v>
      </c>
      <c r="B3610" s="48" t="s">
        <v>20</v>
      </c>
      <c r="C3610" s="48" t="s">
        <v>74</v>
      </c>
      <c r="D3610" s="49" t="s">
        <v>75</v>
      </c>
      <c r="E3610" s="50">
        <v>0</v>
      </c>
      <c r="F3610" s="48" t="s">
        <v>76</v>
      </c>
      <c r="G3610" s="48" t="s">
        <v>987</v>
      </c>
      <c r="H3610" s="48" t="s">
        <v>382</v>
      </c>
      <c r="I3610" s="48" t="s">
        <v>698</v>
      </c>
      <c r="J3610" s="51"/>
      <c r="K3610" s="48" t="s">
        <v>951</v>
      </c>
      <c r="L3610" s="48" t="s">
        <v>80</v>
      </c>
      <c r="M3610" s="48" t="s">
        <v>81</v>
      </c>
      <c r="N3610" s="48" t="s">
        <v>952</v>
      </c>
      <c r="O3610" s="48" t="s">
        <v>953</v>
      </c>
      <c r="P3610" s="48" t="s">
        <v>980</v>
      </c>
      <c r="Q3610" s="48" t="s">
        <v>981</v>
      </c>
      <c r="R3610" s="48" t="s">
        <v>982</v>
      </c>
      <c r="S3610" s="48" t="s">
        <v>981</v>
      </c>
      <c r="T3610" s="48" t="s">
        <v>983</v>
      </c>
      <c r="U3610" s="48" t="s">
        <v>984</v>
      </c>
      <c r="V3610" s="52"/>
    </row>
    <row r="3611" spans="1:22" ht="15" thickBot="1">
      <c r="A3611" s="48" t="s">
        <v>4404</v>
      </c>
      <c r="B3611" s="48" t="s">
        <v>20</v>
      </c>
      <c r="C3611" s="48" t="s">
        <v>74</v>
      </c>
      <c r="D3611" s="49" t="s">
        <v>75</v>
      </c>
      <c r="E3611" s="50">
        <v>0</v>
      </c>
      <c r="F3611" s="48" t="s">
        <v>76</v>
      </c>
      <c r="G3611" s="48" t="s">
        <v>987</v>
      </c>
      <c r="H3611" s="48" t="s">
        <v>336</v>
      </c>
      <c r="I3611" s="48" t="s">
        <v>130</v>
      </c>
      <c r="J3611" s="51"/>
      <c r="K3611" s="48" t="s">
        <v>951</v>
      </c>
      <c r="L3611" s="48" t="s">
        <v>80</v>
      </c>
      <c r="M3611" s="48" t="s">
        <v>81</v>
      </c>
      <c r="N3611" s="48" t="s">
        <v>952</v>
      </c>
      <c r="O3611" s="48" t="s">
        <v>953</v>
      </c>
      <c r="P3611" s="48" t="s">
        <v>980</v>
      </c>
      <c r="Q3611" s="48" t="s">
        <v>981</v>
      </c>
      <c r="R3611" s="48" t="s">
        <v>982</v>
      </c>
      <c r="S3611" s="48" t="s">
        <v>981</v>
      </c>
      <c r="T3611" s="48" t="s">
        <v>983</v>
      </c>
      <c r="U3611" s="48" t="s">
        <v>984</v>
      </c>
      <c r="V3611" s="52"/>
    </row>
    <row r="3612" spans="1:22" ht="15" thickBot="1">
      <c r="A3612" s="48" t="s">
        <v>1001</v>
      </c>
      <c r="B3612" s="48" t="s">
        <v>20</v>
      </c>
      <c r="C3612" s="48" t="s">
        <v>74</v>
      </c>
      <c r="D3612" s="49" t="s">
        <v>75</v>
      </c>
      <c r="E3612" s="53">
        <v>83298.58</v>
      </c>
      <c r="F3612" s="48" t="s">
        <v>76</v>
      </c>
      <c r="G3612" s="48" t="s">
        <v>989</v>
      </c>
      <c r="H3612" s="48" t="s">
        <v>258</v>
      </c>
      <c r="I3612" s="48" t="s">
        <v>2827</v>
      </c>
      <c r="J3612" s="51"/>
      <c r="K3612" s="48" t="s">
        <v>951</v>
      </c>
      <c r="L3612" s="48" t="s">
        <v>80</v>
      </c>
      <c r="M3612" s="48" t="s">
        <v>81</v>
      </c>
      <c r="N3612" s="48" t="s">
        <v>952</v>
      </c>
      <c r="O3612" s="48" t="s">
        <v>953</v>
      </c>
      <c r="P3612" s="48" t="s">
        <v>980</v>
      </c>
      <c r="Q3612" s="48" t="s">
        <v>981</v>
      </c>
      <c r="R3612" s="48" t="s">
        <v>991</v>
      </c>
      <c r="S3612" s="48" t="s">
        <v>992</v>
      </c>
      <c r="T3612" s="48" t="s">
        <v>993</v>
      </c>
      <c r="U3612" s="48" t="s">
        <v>992</v>
      </c>
      <c r="V3612" s="52"/>
    </row>
    <row r="3613" spans="1:22" ht="15" thickBot="1">
      <c r="A3613" s="48" t="s">
        <v>2826</v>
      </c>
      <c r="B3613" s="48" t="s">
        <v>20</v>
      </c>
      <c r="C3613" s="48" t="s">
        <v>74</v>
      </c>
      <c r="D3613" s="49" t="s">
        <v>75</v>
      </c>
      <c r="E3613" s="53">
        <v>10225.870000000001</v>
      </c>
      <c r="F3613" s="48" t="s">
        <v>76</v>
      </c>
      <c r="G3613" s="48" t="s">
        <v>989</v>
      </c>
      <c r="H3613" s="48" t="s">
        <v>447</v>
      </c>
      <c r="I3613" s="48" t="s">
        <v>130</v>
      </c>
      <c r="J3613" s="51"/>
      <c r="K3613" s="48" t="s">
        <v>951</v>
      </c>
      <c r="L3613" s="48" t="s">
        <v>80</v>
      </c>
      <c r="M3613" s="48" t="s">
        <v>81</v>
      </c>
      <c r="N3613" s="48" t="s">
        <v>952</v>
      </c>
      <c r="O3613" s="48" t="s">
        <v>953</v>
      </c>
      <c r="P3613" s="48" t="s">
        <v>980</v>
      </c>
      <c r="Q3613" s="48" t="s">
        <v>981</v>
      </c>
      <c r="R3613" s="48" t="s">
        <v>991</v>
      </c>
      <c r="S3613" s="48" t="s">
        <v>992</v>
      </c>
      <c r="T3613" s="48" t="s">
        <v>993</v>
      </c>
      <c r="U3613" s="48" t="s">
        <v>992</v>
      </c>
      <c r="V3613" s="52"/>
    </row>
    <row r="3614" spans="1:22" ht="15" thickBot="1">
      <c r="A3614" s="48" t="s">
        <v>4405</v>
      </c>
      <c r="B3614" s="48" t="s">
        <v>20</v>
      </c>
      <c r="C3614" s="48" t="s">
        <v>74</v>
      </c>
      <c r="D3614" s="49" t="s">
        <v>75</v>
      </c>
      <c r="E3614" s="53">
        <v>47706.34</v>
      </c>
      <c r="F3614" s="48" t="s">
        <v>76</v>
      </c>
      <c r="G3614" s="48" t="s">
        <v>989</v>
      </c>
      <c r="H3614" s="48" t="s">
        <v>301</v>
      </c>
      <c r="I3614" s="48" t="s">
        <v>2827</v>
      </c>
      <c r="J3614" s="51"/>
      <c r="K3614" s="48" t="s">
        <v>951</v>
      </c>
      <c r="L3614" s="48" t="s">
        <v>80</v>
      </c>
      <c r="M3614" s="48" t="s">
        <v>81</v>
      </c>
      <c r="N3614" s="48" t="s">
        <v>952</v>
      </c>
      <c r="O3614" s="48" t="s">
        <v>953</v>
      </c>
      <c r="P3614" s="48" t="s">
        <v>980</v>
      </c>
      <c r="Q3614" s="48" t="s">
        <v>981</v>
      </c>
      <c r="R3614" s="48" t="s">
        <v>991</v>
      </c>
      <c r="S3614" s="48" t="s">
        <v>992</v>
      </c>
      <c r="T3614" s="48" t="s">
        <v>993</v>
      </c>
      <c r="U3614" s="48" t="s">
        <v>992</v>
      </c>
      <c r="V3614" s="52"/>
    </row>
    <row r="3615" spans="1:22" ht="15" thickBot="1">
      <c r="A3615" s="48" t="s">
        <v>1805</v>
      </c>
      <c r="B3615" s="48" t="s">
        <v>20</v>
      </c>
      <c r="C3615" s="48" t="s">
        <v>74</v>
      </c>
      <c r="D3615" s="49" t="s">
        <v>75</v>
      </c>
      <c r="E3615" s="53">
        <v>62936.08</v>
      </c>
      <c r="F3615" s="48" t="s">
        <v>76</v>
      </c>
      <c r="G3615" s="48" t="s">
        <v>1806</v>
      </c>
      <c r="H3615" s="48" t="s">
        <v>258</v>
      </c>
      <c r="I3615" s="48" t="s">
        <v>433</v>
      </c>
      <c r="J3615" s="51"/>
      <c r="K3615" s="48" t="s">
        <v>1800</v>
      </c>
      <c r="L3615" s="48" t="s">
        <v>80</v>
      </c>
      <c r="M3615" s="48" t="s">
        <v>81</v>
      </c>
      <c r="N3615" s="48" t="s">
        <v>952</v>
      </c>
      <c r="O3615" s="48" t="s">
        <v>953</v>
      </c>
      <c r="P3615" s="48" t="s">
        <v>980</v>
      </c>
      <c r="Q3615" s="48" t="s">
        <v>981</v>
      </c>
      <c r="R3615" s="48" t="s">
        <v>991</v>
      </c>
      <c r="S3615" s="48" t="s">
        <v>992</v>
      </c>
      <c r="T3615" s="48" t="s">
        <v>993</v>
      </c>
      <c r="U3615" s="48" t="s">
        <v>992</v>
      </c>
      <c r="V3615" s="52"/>
    </row>
    <row r="3616" spans="1:22" ht="15" thickBot="1">
      <c r="A3616" s="48" t="s">
        <v>4406</v>
      </c>
      <c r="B3616" s="48" t="s">
        <v>20</v>
      </c>
      <c r="C3616" s="48" t="s">
        <v>74</v>
      </c>
      <c r="D3616" s="49" t="s">
        <v>75</v>
      </c>
      <c r="E3616" s="53">
        <v>110649.45</v>
      </c>
      <c r="F3616" s="48" t="s">
        <v>76</v>
      </c>
      <c r="G3616" s="48" t="s">
        <v>2347</v>
      </c>
      <c r="H3616" s="48" t="s">
        <v>258</v>
      </c>
      <c r="I3616" s="48" t="s">
        <v>2150</v>
      </c>
      <c r="J3616" s="51"/>
      <c r="K3616" s="48" t="s">
        <v>951</v>
      </c>
      <c r="L3616" s="48" t="s">
        <v>80</v>
      </c>
      <c r="M3616" s="48" t="s">
        <v>81</v>
      </c>
      <c r="N3616" s="48" t="s">
        <v>952</v>
      </c>
      <c r="O3616" s="48" t="s">
        <v>953</v>
      </c>
      <c r="P3616" s="48" t="s">
        <v>980</v>
      </c>
      <c r="Q3616" s="48" t="s">
        <v>981</v>
      </c>
      <c r="R3616" s="48" t="s">
        <v>991</v>
      </c>
      <c r="S3616" s="48" t="s">
        <v>992</v>
      </c>
      <c r="T3616" s="48" t="s">
        <v>993</v>
      </c>
      <c r="U3616" s="48" t="s">
        <v>992</v>
      </c>
      <c r="V3616" s="52"/>
    </row>
    <row r="3617" spans="1:22" ht="15" thickBot="1">
      <c r="A3617" s="48" t="s">
        <v>2346</v>
      </c>
      <c r="B3617" s="48" t="s">
        <v>20</v>
      </c>
      <c r="C3617" s="48" t="s">
        <v>74</v>
      </c>
      <c r="D3617" s="49" t="s">
        <v>75</v>
      </c>
      <c r="E3617" s="53">
        <v>132619.64000000001</v>
      </c>
      <c r="F3617" s="48" t="s">
        <v>76</v>
      </c>
      <c r="G3617" s="48" t="s">
        <v>2347</v>
      </c>
      <c r="H3617" s="48" t="s">
        <v>258</v>
      </c>
      <c r="I3617" s="48" t="s">
        <v>2150</v>
      </c>
      <c r="J3617" s="51"/>
      <c r="K3617" s="48" t="s">
        <v>951</v>
      </c>
      <c r="L3617" s="48" t="s">
        <v>80</v>
      </c>
      <c r="M3617" s="48" t="s">
        <v>81</v>
      </c>
      <c r="N3617" s="48" t="s">
        <v>952</v>
      </c>
      <c r="O3617" s="48" t="s">
        <v>953</v>
      </c>
      <c r="P3617" s="48" t="s">
        <v>980</v>
      </c>
      <c r="Q3617" s="48" t="s">
        <v>981</v>
      </c>
      <c r="R3617" s="48" t="s">
        <v>991</v>
      </c>
      <c r="S3617" s="48" t="s">
        <v>992</v>
      </c>
      <c r="T3617" s="48" t="s">
        <v>993</v>
      </c>
      <c r="U3617" s="48" t="s">
        <v>992</v>
      </c>
      <c r="V3617" s="52"/>
    </row>
    <row r="3618" spans="1:22" ht="15" thickBot="1">
      <c r="A3618" s="48" t="s">
        <v>4407</v>
      </c>
      <c r="B3618" s="48" t="s">
        <v>20</v>
      </c>
      <c r="C3618" s="48" t="s">
        <v>74</v>
      </c>
      <c r="D3618" s="49" t="s">
        <v>75</v>
      </c>
      <c r="E3618" s="53">
        <v>100242.94</v>
      </c>
      <c r="F3618" s="48" t="s">
        <v>76</v>
      </c>
      <c r="G3618" s="48" t="s">
        <v>2836</v>
      </c>
      <c r="H3618" s="48" t="s">
        <v>258</v>
      </c>
      <c r="I3618" s="48" t="s">
        <v>520</v>
      </c>
      <c r="J3618" s="51"/>
      <c r="K3618" s="48" t="s">
        <v>951</v>
      </c>
      <c r="L3618" s="48" t="s">
        <v>80</v>
      </c>
      <c r="M3618" s="48" t="s">
        <v>81</v>
      </c>
      <c r="N3618" s="48" t="s">
        <v>952</v>
      </c>
      <c r="O3618" s="48" t="s">
        <v>953</v>
      </c>
      <c r="P3618" s="48" t="s">
        <v>980</v>
      </c>
      <c r="Q3618" s="48" t="s">
        <v>981</v>
      </c>
      <c r="R3618" s="48" t="s">
        <v>991</v>
      </c>
      <c r="S3618" s="48" t="s">
        <v>992</v>
      </c>
      <c r="T3618" s="48" t="s">
        <v>993</v>
      </c>
      <c r="U3618" s="48" t="s">
        <v>992</v>
      </c>
      <c r="V3618" s="52"/>
    </row>
    <row r="3619" spans="1:22" ht="15" thickBot="1">
      <c r="A3619" s="48" t="s">
        <v>4408</v>
      </c>
      <c r="B3619" s="48" t="s">
        <v>20</v>
      </c>
      <c r="C3619" s="48" t="s">
        <v>74</v>
      </c>
      <c r="D3619" s="49" t="s">
        <v>75</v>
      </c>
      <c r="E3619" s="50">
        <v>0</v>
      </c>
      <c r="F3619" s="48" t="s">
        <v>165</v>
      </c>
      <c r="G3619" s="48" t="s">
        <v>997</v>
      </c>
      <c r="H3619" s="48" t="s">
        <v>998</v>
      </c>
      <c r="I3619" s="48" t="s">
        <v>130</v>
      </c>
      <c r="J3619" s="51"/>
      <c r="K3619" s="48" t="s">
        <v>990</v>
      </c>
      <c r="L3619" s="48" t="s">
        <v>80</v>
      </c>
      <c r="M3619" s="48" t="s">
        <v>81</v>
      </c>
      <c r="N3619" s="48" t="s">
        <v>952</v>
      </c>
      <c r="O3619" s="48" t="s">
        <v>953</v>
      </c>
      <c r="P3619" s="48" t="s">
        <v>980</v>
      </c>
      <c r="Q3619" s="48" t="s">
        <v>981</v>
      </c>
      <c r="R3619" s="48" t="s">
        <v>991</v>
      </c>
      <c r="S3619" s="48" t="s">
        <v>992</v>
      </c>
      <c r="T3619" s="48" t="s">
        <v>993</v>
      </c>
      <c r="U3619" s="48" t="s">
        <v>992</v>
      </c>
      <c r="V3619" s="52"/>
    </row>
    <row r="3620" spans="1:22" ht="15" thickBot="1">
      <c r="A3620" s="48" t="s">
        <v>3225</v>
      </c>
      <c r="B3620" s="48" t="s">
        <v>20</v>
      </c>
      <c r="C3620" s="48" t="s">
        <v>74</v>
      </c>
      <c r="D3620" s="49" t="s">
        <v>75</v>
      </c>
      <c r="E3620" s="53">
        <v>19017.95</v>
      </c>
      <c r="F3620" s="48" t="s">
        <v>4036</v>
      </c>
      <c r="G3620" s="48" t="s">
        <v>4037</v>
      </c>
      <c r="H3620" s="48" t="s">
        <v>506</v>
      </c>
      <c r="I3620" s="48" t="s">
        <v>2827</v>
      </c>
      <c r="J3620" s="51"/>
      <c r="K3620" s="48" t="s">
        <v>951</v>
      </c>
      <c r="L3620" s="48" t="s">
        <v>80</v>
      </c>
      <c r="M3620" s="48" t="s">
        <v>81</v>
      </c>
      <c r="N3620" s="48" t="s">
        <v>952</v>
      </c>
      <c r="O3620" s="48" t="s">
        <v>953</v>
      </c>
      <c r="P3620" s="48" t="s">
        <v>980</v>
      </c>
      <c r="Q3620" s="48" t="s">
        <v>981</v>
      </c>
      <c r="R3620" s="48" t="s">
        <v>991</v>
      </c>
      <c r="S3620" s="48" t="s">
        <v>992</v>
      </c>
      <c r="T3620" s="48" t="s">
        <v>993</v>
      </c>
      <c r="U3620" s="48" t="s">
        <v>992</v>
      </c>
      <c r="V3620" s="52"/>
    </row>
    <row r="3621" spans="1:22" ht="15" thickBot="1">
      <c r="A3621" s="48" t="s">
        <v>4039</v>
      </c>
      <c r="B3621" s="48" t="s">
        <v>20</v>
      </c>
      <c r="C3621" s="48" t="s">
        <v>74</v>
      </c>
      <c r="D3621" s="49" t="s">
        <v>75</v>
      </c>
      <c r="E3621" s="53">
        <v>8160.81</v>
      </c>
      <c r="F3621" s="48" t="s">
        <v>76</v>
      </c>
      <c r="G3621" s="48" t="s">
        <v>1006</v>
      </c>
      <c r="H3621" s="48" t="s">
        <v>447</v>
      </c>
      <c r="I3621" s="48" t="s">
        <v>130</v>
      </c>
      <c r="J3621" s="51"/>
      <c r="K3621" s="48" t="s">
        <v>951</v>
      </c>
      <c r="L3621" s="48" t="s">
        <v>80</v>
      </c>
      <c r="M3621" s="48" t="s">
        <v>81</v>
      </c>
      <c r="N3621" s="48" t="s">
        <v>952</v>
      </c>
      <c r="O3621" s="48" t="s">
        <v>953</v>
      </c>
      <c r="P3621" s="48" t="s">
        <v>980</v>
      </c>
      <c r="Q3621" s="48" t="s">
        <v>981</v>
      </c>
      <c r="R3621" s="48" t="s">
        <v>991</v>
      </c>
      <c r="S3621" s="48" t="s">
        <v>992</v>
      </c>
      <c r="T3621" s="48" t="s">
        <v>993</v>
      </c>
      <c r="U3621" s="48" t="s">
        <v>992</v>
      </c>
      <c r="V3621" s="52"/>
    </row>
    <row r="3622" spans="1:22" ht="15" thickBot="1">
      <c r="A3622" s="48" t="s">
        <v>4409</v>
      </c>
      <c r="B3622" s="48" t="s">
        <v>20</v>
      </c>
      <c r="C3622" s="48" t="s">
        <v>74</v>
      </c>
      <c r="D3622" s="49" t="s">
        <v>75</v>
      </c>
      <c r="E3622" s="50">
        <v>0</v>
      </c>
      <c r="F3622" s="48" t="s">
        <v>606</v>
      </c>
      <c r="G3622" s="48" t="s">
        <v>1014</v>
      </c>
      <c r="H3622" s="48" t="s">
        <v>125</v>
      </c>
      <c r="I3622" s="48" t="s">
        <v>130</v>
      </c>
      <c r="J3622" s="51"/>
      <c r="K3622" s="48" t="s">
        <v>951</v>
      </c>
      <c r="L3622" s="48" t="s">
        <v>80</v>
      </c>
      <c r="M3622" s="48" t="s">
        <v>81</v>
      </c>
      <c r="N3622" s="48" t="s">
        <v>952</v>
      </c>
      <c r="O3622" s="48" t="s">
        <v>953</v>
      </c>
      <c r="P3622" s="48" t="s">
        <v>980</v>
      </c>
      <c r="Q3622" s="48" t="s">
        <v>981</v>
      </c>
      <c r="R3622" s="48" t="s">
        <v>991</v>
      </c>
      <c r="S3622" s="48" t="s">
        <v>992</v>
      </c>
      <c r="T3622" s="48" t="s">
        <v>993</v>
      </c>
      <c r="U3622" s="48" t="s">
        <v>992</v>
      </c>
      <c r="V3622" s="52"/>
    </row>
    <row r="3623" spans="1:22" ht="15" thickBot="1">
      <c r="A3623" s="48" t="s">
        <v>3627</v>
      </c>
      <c r="B3623" s="48" t="s">
        <v>20</v>
      </c>
      <c r="C3623" s="48" t="s">
        <v>74</v>
      </c>
      <c r="D3623" s="49" t="s">
        <v>75</v>
      </c>
      <c r="E3623" s="50">
        <v>0</v>
      </c>
      <c r="F3623" s="48" t="s">
        <v>606</v>
      </c>
      <c r="G3623" s="48" t="s">
        <v>1014</v>
      </c>
      <c r="H3623" s="48" t="s">
        <v>95</v>
      </c>
      <c r="I3623" s="48" t="s">
        <v>130</v>
      </c>
      <c r="J3623" s="48" t="s">
        <v>1015</v>
      </c>
      <c r="K3623" s="48" t="s">
        <v>990</v>
      </c>
      <c r="L3623" s="48" t="s">
        <v>80</v>
      </c>
      <c r="M3623" s="48" t="s">
        <v>81</v>
      </c>
      <c r="N3623" s="48" t="s">
        <v>952</v>
      </c>
      <c r="O3623" s="48" t="s">
        <v>953</v>
      </c>
      <c r="P3623" s="48" t="s">
        <v>980</v>
      </c>
      <c r="Q3623" s="48" t="s">
        <v>981</v>
      </c>
      <c r="R3623" s="48" t="s">
        <v>991</v>
      </c>
      <c r="S3623" s="48" t="s">
        <v>992</v>
      </c>
      <c r="T3623" s="48" t="s">
        <v>993</v>
      </c>
      <c r="U3623" s="48" t="s">
        <v>992</v>
      </c>
      <c r="V3623" s="52"/>
    </row>
    <row r="3624" spans="1:22" ht="15" thickBot="1">
      <c r="A3624" s="48" t="s">
        <v>969</v>
      </c>
      <c r="B3624" s="48" t="s">
        <v>20</v>
      </c>
      <c r="C3624" s="48" t="s">
        <v>74</v>
      </c>
      <c r="D3624" s="49" t="s">
        <v>75</v>
      </c>
      <c r="E3624" s="53">
        <v>24930.86</v>
      </c>
      <c r="F3624" s="48" t="s">
        <v>606</v>
      </c>
      <c r="G3624" s="48" t="s">
        <v>1019</v>
      </c>
      <c r="H3624" s="48" t="s">
        <v>839</v>
      </c>
      <c r="I3624" s="48" t="s">
        <v>832</v>
      </c>
      <c r="J3624" s="48" t="s">
        <v>614</v>
      </c>
      <c r="K3624" s="48" t="s">
        <v>951</v>
      </c>
      <c r="L3624" s="48" t="s">
        <v>80</v>
      </c>
      <c r="M3624" s="48" t="s">
        <v>81</v>
      </c>
      <c r="N3624" s="48" t="s">
        <v>952</v>
      </c>
      <c r="O3624" s="48" t="s">
        <v>953</v>
      </c>
      <c r="P3624" s="48" t="s">
        <v>980</v>
      </c>
      <c r="Q3624" s="48" t="s">
        <v>981</v>
      </c>
      <c r="R3624" s="48" t="s">
        <v>991</v>
      </c>
      <c r="S3624" s="48" t="s">
        <v>992</v>
      </c>
      <c r="T3624" s="48" t="s">
        <v>993</v>
      </c>
      <c r="U3624" s="48" t="s">
        <v>992</v>
      </c>
      <c r="V3624" s="52"/>
    </row>
    <row r="3625" spans="1:22" ht="15" thickBot="1">
      <c r="A3625" s="48" t="s">
        <v>1031</v>
      </c>
      <c r="B3625" s="48" t="s">
        <v>20</v>
      </c>
      <c r="C3625" s="48" t="s">
        <v>74</v>
      </c>
      <c r="D3625" s="49" t="s">
        <v>75</v>
      </c>
      <c r="E3625" s="53">
        <v>41369.68</v>
      </c>
      <c r="F3625" s="48" t="s">
        <v>1032</v>
      </c>
      <c r="G3625" s="48" t="s">
        <v>4410</v>
      </c>
      <c r="H3625" s="48" t="s">
        <v>95</v>
      </c>
      <c r="I3625" s="48" t="s">
        <v>130</v>
      </c>
      <c r="J3625" s="51"/>
      <c r="K3625" s="48" t="s">
        <v>951</v>
      </c>
      <c r="L3625" s="48" t="s">
        <v>80</v>
      </c>
      <c r="M3625" s="48" t="s">
        <v>81</v>
      </c>
      <c r="N3625" s="48" t="s">
        <v>952</v>
      </c>
      <c r="O3625" s="48" t="s">
        <v>953</v>
      </c>
      <c r="P3625" s="48" t="s">
        <v>980</v>
      </c>
      <c r="Q3625" s="48" t="s">
        <v>981</v>
      </c>
      <c r="R3625" s="48" t="s">
        <v>1028</v>
      </c>
      <c r="S3625" s="48" t="s">
        <v>1029</v>
      </c>
      <c r="T3625" s="48" t="s">
        <v>1030</v>
      </c>
      <c r="U3625" s="48" t="s">
        <v>1029</v>
      </c>
      <c r="V3625" s="52"/>
    </row>
    <row r="3626" spans="1:22" ht="15" thickBot="1">
      <c r="A3626" s="48" t="s">
        <v>1031</v>
      </c>
      <c r="B3626" s="48" t="s">
        <v>20</v>
      </c>
      <c r="C3626" s="48" t="s">
        <v>74</v>
      </c>
      <c r="D3626" s="49" t="s">
        <v>75</v>
      </c>
      <c r="E3626" s="53">
        <v>26142.7</v>
      </c>
      <c r="F3626" s="48" t="s">
        <v>1032</v>
      </c>
      <c r="G3626" s="48" t="s">
        <v>4411</v>
      </c>
      <c r="H3626" s="48" t="s">
        <v>95</v>
      </c>
      <c r="I3626" s="48" t="s">
        <v>130</v>
      </c>
      <c r="J3626" s="51"/>
      <c r="K3626" s="48" t="s">
        <v>951</v>
      </c>
      <c r="L3626" s="48" t="s">
        <v>80</v>
      </c>
      <c r="M3626" s="48" t="s">
        <v>81</v>
      </c>
      <c r="N3626" s="48" t="s">
        <v>952</v>
      </c>
      <c r="O3626" s="48" t="s">
        <v>953</v>
      </c>
      <c r="P3626" s="48" t="s">
        <v>980</v>
      </c>
      <c r="Q3626" s="48" t="s">
        <v>981</v>
      </c>
      <c r="R3626" s="48" t="s">
        <v>1028</v>
      </c>
      <c r="S3626" s="48" t="s">
        <v>1029</v>
      </c>
      <c r="T3626" s="48" t="s">
        <v>1030</v>
      </c>
      <c r="U3626" s="48" t="s">
        <v>1029</v>
      </c>
      <c r="V3626" s="52"/>
    </row>
    <row r="3627" spans="1:22" ht="15" thickBot="1">
      <c r="A3627" s="48" t="s">
        <v>4412</v>
      </c>
      <c r="B3627" s="48" t="s">
        <v>20</v>
      </c>
      <c r="C3627" s="48" t="s">
        <v>74</v>
      </c>
      <c r="D3627" s="49" t="s">
        <v>75</v>
      </c>
      <c r="E3627" s="53">
        <v>155554.72</v>
      </c>
      <c r="F3627" s="48" t="s">
        <v>76</v>
      </c>
      <c r="G3627" s="48" t="s">
        <v>1043</v>
      </c>
      <c r="H3627" s="48" t="s">
        <v>258</v>
      </c>
      <c r="I3627" s="48" t="s">
        <v>503</v>
      </c>
      <c r="J3627" s="51"/>
      <c r="K3627" s="48" t="s">
        <v>990</v>
      </c>
      <c r="L3627" s="48" t="s">
        <v>80</v>
      </c>
      <c r="M3627" s="48" t="s">
        <v>81</v>
      </c>
      <c r="N3627" s="48" t="s">
        <v>952</v>
      </c>
      <c r="O3627" s="48" t="s">
        <v>953</v>
      </c>
      <c r="P3627" s="48" t="s">
        <v>980</v>
      </c>
      <c r="Q3627" s="48" t="s">
        <v>981</v>
      </c>
      <c r="R3627" s="48" t="s">
        <v>1037</v>
      </c>
      <c r="S3627" s="48" t="s">
        <v>1038</v>
      </c>
      <c r="T3627" s="48" t="s">
        <v>1045</v>
      </c>
      <c r="U3627" s="48" t="s">
        <v>1046</v>
      </c>
      <c r="V3627" s="52"/>
    </row>
    <row r="3628" spans="1:22" ht="15" thickBot="1">
      <c r="A3628" s="48" t="s">
        <v>4413</v>
      </c>
      <c r="B3628" s="48" t="s">
        <v>20</v>
      </c>
      <c r="C3628" s="48" t="s">
        <v>74</v>
      </c>
      <c r="D3628" s="49" t="s">
        <v>75</v>
      </c>
      <c r="E3628" s="53">
        <v>154352.70000000001</v>
      </c>
      <c r="F3628" s="48" t="s">
        <v>76</v>
      </c>
      <c r="G3628" s="48" t="s">
        <v>1043</v>
      </c>
      <c r="H3628" s="48" t="s">
        <v>258</v>
      </c>
      <c r="I3628" s="48" t="s">
        <v>503</v>
      </c>
      <c r="J3628" s="51"/>
      <c r="K3628" s="48" t="s">
        <v>951</v>
      </c>
      <c r="L3628" s="48" t="s">
        <v>80</v>
      </c>
      <c r="M3628" s="48" t="s">
        <v>81</v>
      </c>
      <c r="N3628" s="48" t="s">
        <v>952</v>
      </c>
      <c r="O3628" s="48" t="s">
        <v>953</v>
      </c>
      <c r="P3628" s="48" t="s">
        <v>980</v>
      </c>
      <c r="Q3628" s="48" t="s">
        <v>981</v>
      </c>
      <c r="R3628" s="48" t="s">
        <v>1037</v>
      </c>
      <c r="S3628" s="48" t="s">
        <v>1038</v>
      </c>
      <c r="T3628" s="48" t="s">
        <v>1045</v>
      </c>
      <c r="U3628" s="48" t="s">
        <v>1046</v>
      </c>
      <c r="V3628" s="52"/>
    </row>
    <row r="3629" spans="1:22" ht="15" thickBot="1">
      <c r="A3629" s="48" t="s">
        <v>4412</v>
      </c>
      <c r="B3629" s="48" t="s">
        <v>20</v>
      </c>
      <c r="C3629" s="48" t="s">
        <v>74</v>
      </c>
      <c r="D3629" s="49" t="s">
        <v>75</v>
      </c>
      <c r="E3629" s="53">
        <v>10264.19</v>
      </c>
      <c r="F3629" s="48" t="s">
        <v>76</v>
      </c>
      <c r="G3629" s="48" t="s">
        <v>1043</v>
      </c>
      <c r="H3629" s="48" t="s">
        <v>447</v>
      </c>
      <c r="I3629" s="48" t="s">
        <v>130</v>
      </c>
      <c r="J3629" s="51"/>
      <c r="K3629" s="48" t="s">
        <v>951</v>
      </c>
      <c r="L3629" s="48" t="s">
        <v>80</v>
      </c>
      <c r="M3629" s="48" t="s">
        <v>81</v>
      </c>
      <c r="N3629" s="48" t="s">
        <v>952</v>
      </c>
      <c r="O3629" s="48" t="s">
        <v>953</v>
      </c>
      <c r="P3629" s="48" t="s">
        <v>980</v>
      </c>
      <c r="Q3629" s="48" t="s">
        <v>981</v>
      </c>
      <c r="R3629" s="48" t="s">
        <v>1037</v>
      </c>
      <c r="S3629" s="48" t="s">
        <v>1038</v>
      </c>
      <c r="T3629" s="48" t="s">
        <v>1045</v>
      </c>
      <c r="U3629" s="48" t="s">
        <v>1046</v>
      </c>
      <c r="V3629" s="52"/>
    </row>
    <row r="3630" spans="1:22" ht="15" thickBot="1">
      <c r="A3630" s="48" t="s">
        <v>4414</v>
      </c>
      <c r="B3630" s="48" t="s">
        <v>20</v>
      </c>
      <c r="C3630" s="48" t="s">
        <v>74</v>
      </c>
      <c r="D3630" s="49" t="s">
        <v>75</v>
      </c>
      <c r="E3630" s="53">
        <v>165155.19</v>
      </c>
      <c r="F3630" s="48" t="s">
        <v>76</v>
      </c>
      <c r="G3630" s="48" t="s">
        <v>1052</v>
      </c>
      <c r="H3630" s="48" t="s">
        <v>258</v>
      </c>
      <c r="I3630" s="48" t="s">
        <v>493</v>
      </c>
      <c r="J3630" s="51"/>
      <c r="K3630" s="48" t="s">
        <v>951</v>
      </c>
      <c r="L3630" s="48" t="s">
        <v>80</v>
      </c>
      <c r="M3630" s="48" t="s">
        <v>81</v>
      </c>
      <c r="N3630" s="48" t="s">
        <v>952</v>
      </c>
      <c r="O3630" s="48" t="s">
        <v>953</v>
      </c>
      <c r="P3630" s="48" t="s">
        <v>980</v>
      </c>
      <c r="Q3630" s="48" t="s">
        <v>981</v>
      </c>
      <c r="R3630" s="48" t="s">
        <v>1037</v>
      </c>
      <c r="S3630" s="48" t="s">
        <v>1038</v>
      </c>
      <c r="T3630" s="48" t="s">
        <v>1053</v>
      </c>
      <c r="U3630" s="48" t="s">
        <v>1054</v>
      </c>
      <c r="V3630" s="52"/>
    </row>
    <row r="3631" spans="1:22" ht="15" thickBot="1">
      <c r="A3631" s="48" t="s">
        <v>4415</v>
      </c>
      <c r="B3631" s="48" t="s">
        <v>20</v>
      </c>
      <c r="C3631" s="48" t="s">
        <v>74</v>
      </c>
      <c r="D3631" s="49" t="s">
        <v>75</v>
      </c>
      <c r="E3631" s="53">
        <v>154352.71</v>
      </c>
      <c r="F3631" s="48" t="s">
        <v>76</v>
      </c>
      <c r="G3631" s="48" t="s">
        <v>1058</v>
      </c>
      <c r="H3631" s="48" t="s">
        <v>258</v>
      </c>
      <c r="I3631" s="48" t="s">
        <v>2663</v>
      </c>
      <c r="J3631" s="51"/>
      <c r="K3631" s="48" t="s">
        <v>951</v>
      </c>
      <c r="L3631" s="48" t="s">
        <v>80</v>
      </c>
      <c r="M3631" s="48" t="s">
        <v>81</v>
      </c>
      <c r="N3631" s="48" t="s">
        <v>952</v>
      </c>
      <c r="O3631" s="48" t="s">
        <v>953</v>
      </c>
      <c r="P3631" s="48" t="s">
        <v>980</v>
      </c>
      <c r="Q3631" s="48" t="s">
        <v>981</v>
      </c>
      <c r="R3631" s="48" t="s">
        <v>1037</v>
      </c>
      <c r="S3631" s="48" t="s">
        <v>1038</v>
      </c>
      <c r="T3631" s="48" t="s">
        <v>1059</v>
      </c>
      <c r="U3631" s="48" t="s">
        <v>1060</v>
      </c>
      <c r="V3631" s="52"/>
    </row>
    <row r="3632" spans="1:22" ht="15" thickBot="1">
      <c r="A3632" s="48" t="s">
        <v>4416</v>
      </c>
      <c r="B3632" s="48" t="s">
        <v>20</v>
      </c>
      <c r="C3632" s="48" t="s">
        <v>74</v>
      </c>
      <c r="D3632" s="49" t="s">
        <v>75</v>
      </c>
      <c r="E3632" s="53">
        <v>26641.17</v>
      </c>
      <c r="F3632" s="48" t="s">
        <v>76</v>
      </c>
      <c r="G3632" s="48" t="s">
        <v>2368</v>
      </c>
      <c r="H3632" s="48" t="s">
        <v>506</v>
      </c>
      <c r="I3632" s="48" t="s">
        <v>425</v>
      </c>
      <c r="J3632" s="51"/>
      <c r="K3632" s="48" t="s">
        <v>951</v>
      </c>
      <c r="L3632" s="48" t="s">
        <v>80</v>
      </c>
      <c r="M3632" s="48" t="s">
        <v>81</v>
      </c>
      <c r="N3632" s="48" t="s">
        <v>952</v>
      </c>
      <c r="O3632" s="48" t="s">
        <v>953</v>
      </c>
      <c r="P3632" s="48" t="s">
        <v>980</v>
      </c>
      <c r="Q3632" s="48" t="s">
        <v>981</v>
      </c>
      <c r="R3632" s="48" t="s">
        <v>1037</v>
      </c>
      <c r="S3632" s="48" t="s">
        <v>1038</v>
      </c>
      <c r="T3632" s="48" t="s">
        <v>2369</v>
      </c>
      <c r="U3632" s="48" t="s">
        <v>2370</v>
      </c>
      <c r="V3632" s="52"/>
    </row>
    <row r="3633" spans="1:22" ht="15" thickBot="1">
      <c r="A3633" s="48" t="s">
        <v>4417</v>
      </c>
      <c r="B3633" s="48" t="s">
        <v>20</v>
      </c>
      <c r="C3633" s="48" t="s">
        <v>74</v>
      </c>
      <c r="D3633" s="49" t="s">
        <v>75</v>
      </c>
      <c r="E3633" s="53">
        <v>154352.71</v>
      </c>
      <c r="F3633" s="48" t="s">
        <v>76</v>
      </c>
      <c r="G3633" s="48" t="s">
        <v>2368</v>
      </c>
      <c r="H3633" s="48" t="s">
        <v>258</v>
      </c>
      <c r="I3633" s="48" t="s">
        <v>425</v>
      </c>
      <c r="J3633" s="51"/>
      <c r="K3633" s="48" t="s">
        <v>951</v>
      </c>
      <c r="L3633" s="48" t="s">
        <v>80</v>
      </c>
      <c r="M3633" s="48" t="s">
        <v>81</v>
      </c>
      <c r="N3633" s="48" t="s">
        <v>952</v>
      </c>
      <c r="O3633" s="48" t="s">
        <v>953</v>
      </c>
      <c r="P3633" s="48" t="s">
        <v>980</v>
      </c>
      <c r="Q3633" s="48" t="s">
        <v>981</v>
      </c>
      <c r="R3633" s="48" t="s">
        <v>1037</v>
      </c>
      <c r="S3633" s="48" t="s">
        <v>1038</v>
      </c>
      <c r="T3633" s="48" t="s">
        <v>2369</v>
      </c>
      <c r="U3633" s="48" t="s">
        <v>2370</v>
      </c>
      <c r="V3633" s="52"/>
    </row>
    <row r="3634" spans="1:22" ht="15" thickBot="1">
      <c r="A3634" s="48" t="s">
        <v>4418</v>
      </c>
      <c r="B3634" s="48" t="s">
        <v>20</v>
      </c>
      <c r="C3634" s="48" t="s">
        <v>74</v>
      </c>
      <c r="D3634" s="49" t="s">
        <v>75</v>
      </c>
      <c r="E3634" s="53">
        <v>44824.3</v>
      </c>
      <c r="F3634" s="48" t="s">
        <v>76</v>
      </c>
      <c r="G3634" s="48" t="s">
        <v>1063</v>
      </c>
      <c r="H3634" s="48" t="s">
        <v>95</v>
      </c>
      <c r="I3634" s="48" t="s">
        <v>704</v>
      </c>
      <c r="J3634" s="51"/>
      <c r="K3634" s="48" t="s">
        <v>951</v>
      </c>
      <c r="L3634" s="48" t="s">
        <v>80</v>
      </c>
      <c r="M3634" s="48" t="s">
        <v>81</v>
      </c>
      <c r="N3634" s="48" t="s">
        <v>952</v>
      </c>
      <c r="O3634" s="48" t="s">
        <v>953</v>
      </c>
      <c r="P3634" s="48" t="s">
        <v>980</v>
      </c>
      <c r="Q3634" s="48" t="s">
        <v>981</v>
      </c>
      <c r="R3634" s="48" t="s">
        <v>1037</v>
      </c>
      <c r="S3634" s="48" t="s">
        <v>1038</v>
      </c>
      <c r="T3634" s="48" t="s">
        <v>1065</v>
      </c>
      <c r="U3634" s="48" t="s">
        <v>1066</v>
      </c>
      <c r="V3634" s="52"/>
    </row>
    <row r="3635" spans="1:22" ht="15" thickBot="1">
      <c r="A3635" s="48" t="s">
        <v>1171</v>
      </c>
      <c r="B3635" s="48" t="s">
        <v>20</v>
      </c>
      <c r="C3635" s="48" t="s">
        <v>74</v>
      </c>
      <c r="D3635" s="49" t="s">
        <v>75</v>
      </c>
      <c r="E3635" s="53">
        <v>33788.57</v>
      </c>
      <c r="F3635" s="48" t="s">
        <v>76</v>
      </c>
      <c r="G3635" s="48" t="s">
        <v>1068</v>
      </c>
      <c r="H3635" s="48" t="s">
        <v>95</v>
      </c>
      <c r="I3635" s="48" t="s">
        <v>978</v>
      </c>
      <c r="J3635" s="51"/>
      <c r="K3635" s="48" t="s">
        <v>951</v>
      </c>
      <c r="L3635" s="48" t="s">
        <v>80</v>
      </c>
      <c r="M3635" s="48" t="s">
        <v>81</v>
      </c>
      <c r="N3635" s="48" t="s">
        <v>952</v>
      </c>
      <c r="O3635" s="48" t="s">
        <v>953</v>
      </c>
      <c r="P3635" s="48" t="s">
        <v>980</v>
      </c>
      <c r="Q3635" s="48" t="s">
        <v>981</v>
      </c>
      <c r="R3635" s="48" t="s">
        <v>1037</v>
      </c>
      <c r="S3635" s="48" t="s">
        <v>1038</v>
      </c>
      <c r="T3635" s="48" t="s">
        <v>1069</v>
      </c>
      <c r="U3635" s="48" t="s">
        <v>1070</v>
      </c>
      <c r="V3635" s="52"/>
    </row>
    <row r="3636" spans="1:22" ht="15" thickBot="1">
      <c r="A3636" s="48" t="s">
        <v>4419</v>
      </c>
      <c r="B3636" s="48" t="s">
        <v>20</v>
      </c>
      <c r="C3636" s="48" t="s">
        <v>74</v>
      </c>
      <c r="D3636" s="49" t="s">
        <v>75</v>
      </c>
      <c r="E3636" s="50">
        <v>0</v>
      </c>
      <c r="F3636" s="48" t="s">
        <v>76</v>
      </c>
      <c r="G3636" s="48" t="s">
        <v>1068</v>
      </c>
      <c r="H3636" s="48" t="s">
        <v>150</v>
      </c>
      <c r="I3636" s="48" t="s">
        <v>978</v>
      </c>
      <c r="J3636" s="51"/>
      <c r="K3636" s="48" t="s">
        <v>951</v>
      </c>
      <c r="L3636" s="48" t="s">
        <v>80</v>
      </c>
      <c r="M3636" s="48" t="s">
        <v>81</v>
      </c>
      <c r="N3636" s="48" t="s">
        <v>952</v>
      </c>
      <c r="O3636" s="48" t="s">
        <v>953</v>
      </c>
      <c r="P3636" s="48" t="s">
        <v>980</v>
      </c>
      <c r="Q3636" s="48" t="s">
        <v>981</v>
      </c>
      <c r="R3636" s="48" t="s">
        <v>1037</v>
      </c>
      <c r="S3636" s="48" t="s">
        <v>1038</v>
      </c>
      <c r="T3636" s="48" t="s">
        <v>1069</v>
      </c>
      <c r="U3636" s="48" t="s">
        <v>1070</v>
      </c>
      <c r="V3636" s="52"/>
    </row>
    <row r="3637" spans="1:22" ht="15" thickBot="1">
      <c r="A3637" s="48" t="s">
        <v>4420</v>
      </c>
      <c r="B3637" s="48" t="s">
        <v>20</v>
      </c>
      <c r="C3637" s="48" t="s">
        <v>74</v>
      </c>
      <c r="D3637" s="49" t="s">
        <v>75</v>
      </c>
      <c r="E3637" s="53">
        <v>9508.9699999999993</v>
      </c>
      <c r="F3637" s="48" t="s">
        <v>76</v>
      </c>
      <c r="G3637" s="48" t="s">
        <v>1077</v>
      </c>
      <c r="H3637" s="48" t="s">
        <v>95</v>
      </c>
      <c r="I3637" s="48" t="s">
        <v>130</v>
      </c>
      <c r="J3637" s="51"/>
      <c r="K3637" s="48" t="s">
        <v>1064</v>
      </c>
      <c r="L3637" s="48" t="s">
        <v>80</v>
      </c>
      <c r="M3637" s="48" t="s">
        <v>81</v>
      </c>
      <c r="N3637" s="48" t="s">
        <v>952</v>
      </c>
      <c r="O3637" s="48" t="s">
        <v>953</v>
      </c>
      <c r="P3637" s="48" t="s">
        <v>980</v>
      </c>
      <c r="Q3637" s="48" t="s">
        <v>981</v>
      </c>
      <c r="R3637" s="48" t="s">
        <v>1078</v>
      </c>
      <c r="S3637" s="48" t="s">
        <v>1079</v>
      </c>
      <c r="T3637" s="48" t="s">
        <v>1080</v>
      </c>
      <c r="U3637" s="48" t="s">
        <v>1079</v>
      </c>
      <c r="V3637" s="52"/>
    </row>
    <row r="3638" spans="1:22" ht="15" thickBot="1">
      <c r="A3638" s="48" t="s">
        <v>4420</v>
      </c>
      <c r="B3638" s="48" t="s">
        <v>20</v>
      </c>
      <c r="C3638" s="48" t="s">
        <v>74</v>
      </c>
      <c r="D3638" s="49" t="s">
        <v>75</v>
      </c>
      <c r="E3638" s="53">
        <v>28526.92</v>
      </c>
      <c r="F3638" s="48" t="s">
        <v>1081</v>
      </c>
      <c r="G3638" s="48" t="s">
        <v>1082</v>
      </c>
      <c r="H3638" s="48" t="s">
        <v>95</v>
      </c>
      <c r="I3638" s="48" t="s">
        <v>130</v>
      </c>
      <c r="J3638" s="51"/>
      <c r="K3638" s="48" t="s">
        <v>1064</v>
      </c>
      <c r="L3638" s="48" t="s">
        <v>80</v>
      </c>
      <c r="M3638" s="48" t="s">
        <v>81</v>
      </c>
      <c r="N3638" s="48" t="s">
        <v>952</v>
      </c>
      <c r="O3638" s="48" t="s">
        <v>953</v>
      </c>
      <c r="P3638" s="48" t="s">
        <v>980</v>
      </c>
      <c r="Q3638" s="48" t="s">
        <v>981</v>
      </c>
      <c r="R3638" s="48" t="s">
        <v>1078</v>
      </c>
      <c r="S3638" s="48" t="s">
        <v>1079</v>
      </c>
      <c r="T3638" s="48" t="s">
        <v>1080</v>
      </c>
      <c r="U3638" s="48" t="s">
        <v>1079</v>
      </c>
      <c r="V3638" s="52"/>
    </row>
    <row r="3639" spans="1:22" ht="15" thickBot="1">
      <c r="A3639" s="48" t="s">
        <v>2850</v>
      </c>
      <c r="B3639" s="48" t="s">
        <v>20</v>
      </c>
      <c r="C3639" s="48" t="s">
        <v>74</v>
      </c>
      <c r="D3639" s="49" t="s">
        <v>75</v>
      </c>
      <c r="E3639" s="53">
        <v>18479.28</v>
      </c>
      <c r="F3639" s="48" t="s">
        <v>76</v>
      </c>
      <c r="G3639" s="48" t="s">
        <v>1089</v>
      </c>
      <c r="H3639" s="48" t="s">
        <v>78</v>
      </c>
      <c r="I3639" s="48" t="s">
        <v>99</v>
      </c>
      <c r="J3639" s="51"/>
      <c r="K3639" s="48" t="s">
        <v>951</v>
      </c>
      <c r="L3639" s="48" t="s">
        <v>80</v>
      </c>
      <c r="M3639" s="48" t="s">
        <v>81</v>
      </c>
      <c r="N3639" s="48" t="s">
        <v>952</v>
      </c>
      <c r="O3639" s="48" t="s">
        <v>953</v>
      </c>
      <c r="P3639" s="48" t="s">
        <v>1091</v>
      </c>
      <c r="Q3639" s="48" t="s">
        <v>1092</v>
      </c>
      <c r="R3639" s="48" t="s">
        <v>1093</v>
      </c>
      <c r="S3639" s="48" t="s">
        <v>1092</v>
      </c>
      <c r="T3639" s="48" t="s">
        <v>1094</v>
      </c>
      <c r="U3639" s="48" t="s">
        <v>1095</v>
      </c>
      <c r="V3639" s="52"/>
    </row>
    <row r="3640" spans="1:22" ht="15" thickBot="1">
      <c r="A3640" s="48" t="s">
        <v>1842</v>
      </c>
      <c r="B3640" s="48" t="s">
        <v>20</v>
      </c>
      <c r="C3640" s="48" t="s">
        <v>74</v>
      </c>
      <c r="D3640" s="49" t="s">
        <v>75</v>
      </c>
      <c r="E3640" s="53">
        <v>1134.45</v>
      </c>
      <c r="F3640" s="48" t="s">
        <v>1103</v>
      </c>
      <c r="G3640" s="48" t="s">
        <v>1104</v>
      </c>
      <c r="H3640" s="48" t="s">
        <v>95</v>
      </c>
      <c r="I3640" s="48" t="s">
        <v>1105</v>
      </c>
      <c r="J3640" s="48" t="s">
        <v>1106</v>
      </c>
      <c r="K3640" s="48" t="s">
        <v>951</v>
      </c>
      <c r="L3640" s="48" t="s">
        <v>80</v>
      </c>
      <c r="M3640" s="48" t="s">
        <v>81</v>
      </c>
      <c r="N3640" s="48" t="s">
        <v>952</v>
      </c>
      <c r="O3640" s="48" t="s">
        <v>953</v>
      </c>
      <c r="P3640" s="48" t="s">
        <v>1091</v>
      </c>
      <c r="Q3640" s="48" t="s">
        <v>1092</v>
      </c>
      <c r="R3640" s="48" t="s">
        <v>1099</v>
      </c>
      <c r="S3640" s="48" t="s">
        <v>1100</v>
      </c>
      <c r="T3640" s="48" t="s">
        <v>1107</v>
      </c>
      <c r="U3640" s="48" t="s">
        <v>1108</v>
      </c>
      <c r="V3640" s="52"/>
    </row>
    <row r="3641" spans="1:22" ht="15" thickBot="1">
      <c r="A3641" s="48" t="s">
        <v>1117</v>
      </c>
      <c r="B3641" s="48" t="s">
        <v>20</v>
      </c>
      <c r="C3641" s="48" t="s">
        <v>74</v>
      </c>
      <c r="D3641" s="49" t="s">
        <v>75</v>
      </c>
      <c r="E3641" s="53">
        <v>13131.05</v>
      </c>
      <c r="F3641" s="48" t="s">
        <v>1103</v>
      </c>
      <c r="G3641" s="48" t="s">
        <v>1104</v>
      </c>
      <c r="H3641" s="48" t="s">
        <v>839</v>
      </c>
      <c r="I3641" s="48" t="s">
        <v>1105</v>
      </c>
      <c r="J3641" s="48" t="s">
        <v>1110</v>
      </c>
      <c r="K3641" s="48" t="s">
        <v>951</v>
      </c>
      <c r="L3641" s="48" t="s">
        <v>80</v>
      </c>
      <c r="M3641" s="48" t="s">
        <v>81</v>
      </c>
      <c r="N3641" s="48" t="s">
        <v>952</v>
      </c>
      <c r="O3641" s="48" t="s">
        <v>953</v>
      </c>
      <c r="P3641" s="48" t="s">
        <v>1091</v>
      </c>
      <c r="Q3641" s="48" t="s">
        <v>1092</v>
      </c>
      <c r="R3641" s="48" t="s">
        <v>1099</v>
      </c>
      <c r="S3641" s="48" t="s">
        <v>1100</v>
      </c>
      <c r="T3641" s="48" t="s">
        <v>1107</v>
      </c>
      <c r="U3641" s="48" t="s">
        <v>1108</v>
      </c>
      <c r="V3641" s="52"/>
    </row>
    <row r="3642" spans="1:22" ht="15" thickBot="1">
      <c r="A3642" s="48" t="s">
        <v>1125</v>
      </c>
      <c r="B3642" s="48" t="s">
        <v>20</v>
      </c>
      <c r="C3642" s="48" t="s">
        <v>74</v>
      </c>
      <c r="D3642" s="49" t="s">
        <v>75</v>
      </c>
      <c r="E3642" s="53">
        <v>9743.84</v>
      </c>
      <c r="F3642" s="48" t="s">
        <v>1112</v>
      </c>
      <c r="G3642" s="48" t="s">
        <v>1113</v>
      </c>
      <c r="H3642" s="48" t="s">
        <v>95</v>
      </c>
      <c r="I3642" s="48" t="s">
        <v>854</v>
      </c>
      <c r="J3642" s="51"/>
      <c r="K3642" s="48" t="s">
        <v>951</v>
      </c>
      <c r="L3642" s="48" t="s">
        <v>80</v>
      </c>
      <c r="M3642" s="48" t="s">
        <v>81</v>
      </c>
      <c r="N3642" s="48" t="s">
        <v>952</v>
      </c>
      <c r="O3642" s="48" t="s">
        <v>953</v>
      </c>
      <c r="P3642" s="48" t="s">
        <v>1091</v>
      </c>
      <c r="Q3642" s="48" t="s">
        <v>1092</v>
      </c>
      <c r="R3642" s="48" t="s">
        <v>1099</v>
      </c>
      <c r="S3642" s="48" t="s">
        <v>1100</v>
      </c>
      <c r="T3642" s="48" t="s">
        <v>1114</v>
      </c>
      <c r="U3642" s="48" t="s">
        <v>1115</v>
      </c>
      <c r="V3642" s="52"/>
    </row>
    <row r="3643" spans="1:22" ht="15" thickBot="1">
      <c r="A3643" s="48" t="s">
        <v>1144</v>
      </c>
      <c r="B3643" s="48" t="s">
        <v>20</v>
      </c>
      <c r="C3643" s="48" t="s">
        <v>74</v>
      </c>
      <c r="D3643" s="49" t="s">
        <v>75</v>
      </c>
      <c r="E3643" s="53">
        <v>3090.14</v>
      </c>
      <c r="F3643" s="48" t="s">
        <v>1112</v>
      </c>
      <c r="G3643" s="48" t="s">
        <v>1113</v>
      </c>
      <c r="H3643" s="48" t="s">
        <v>95</v>
      </c>
      <c r="I3643" s="48" t="s">
        <v>854</v>
      </c>
      <c r="J3643" s="51"/>
      <c r="K3643" s="48" t="s">
        <v>951</v>
      </c>
      <c r="L3643" s="48" t="s">
        <v>80</v>
      </c>
      <c r="M3643" s="48" t="s">
        <v>81</v>
      </c>
      <c r="N3643" s="48" t="s">
        <v>952</v>
      </c>
      <c r="O3643" s="48" t="s">
        <v>953</v>
      </c>
      <c r="P3643" s="48" t="s">
        <v>1091</v>
      </c>
      <c r="Q3643" s="48" t="s">
        <v>1092</v>
      </c>
      <c r="R3643" s="48" t="s">
        <v>1099</v>
      </c>
      <c r="S3643" s="48" t="s">
        <v>1100</v>
      </c>
      <c r="T3643" s="48" t="s">
        <v>1114</v>
      </c>
      <c r="U3643" s="48" t="s">
        <v>1115</v>
      </c>
      <c r="V3643" s="52"/>
    </row>
    <row r="3644" spans="1:22" ht="15" thickBot="1">
      <c r="A3644" s="48" t="s">
        <v>970</v>
      </c>
      <c r="B3644" s="48" t="s">
        <v>20</v>
      </c>
      <c r="C3644" s="48" t="s">
        <v>74</v>
      </c>
      <c r="D3644" s="49" t="s">
        <v>75</v>
      </c>
      <c r="E3644" s="53">
        <v>1470.33</v>
      </c>
      <c r="F3644" s="48" t="s">
        <v>1112</v>
      </c>
      <c r="G3644" s="48" t="s">
        <v>1113</v>
      </c>
      <c r="H3644" s="48" t="s">
        <v>95</v>
      </c>
      <c r="I3644" s="48" t="s">
        <v>854</v>
      </c>
      <c r="J3644" s="51"/>
      <c r="K3644" s="48" t="s">
        <v>951</v>
      </c>
      <c r="L3644" s="48" t="s">
        <v>80</v>
      </c>
      <c r="M3644" s="48" t="s">
        <v>81</v>
      </c>
      <c r="N3644" s="48" t="s">
        <v>952</v>
      </c>
      <c r="O3644" s="48" t="s">
        <v>953</v>
      </c>
      <c r="P3644" s="48" t="s">
        <v>1091</v>
      </c>
      <c r="Q3644" s="48" t="s">
        <v>1092</v>
      </c>
      <c r="R3644" s="48" t="s">
        <v>1099</v>
      </c>
      <c r="S3644" s="48" t="s">
        <v>1100</v>
      </c>
      <c r="T3644" s="48" t="s">
        <v>1114</v>
      </c>
      <c r="U3644" s="48" t="s">
        <v>1115</v>
      </c>
      <c r="V3644" s="52"/>
    </row>
    <row r="3645" spans="1:22" ht="15" thickBot="1">
      <c r="A3645" s="48" t="s">
        <v>1116</v>
      </c>
      <c r="B3645" s="48" t="s">
        <v>20</v>
      </c>
      <c r="C3645" s="48" t="s">
        <v>74</v>
      </c>
      <c r="D3645" s="49" t="s">
        <v>75</v>
      </c>
      <c r="E3645" s="53">
        <v>14647.2</v>
      </c>
      <c r="F3645" s="48" t="s">
        <v>1120</v>
      </c>
      <c r="G3645" s="48" t="s">
        <v>1121</v>
      </c>
      <c r="H3645" s="48" t="s">
        <v>839</v>
      </c>
      <c r="I3645" s="48" t="s">
        <v>890</v>
      </c>
      <c r="J3645" s="48" t="s">
        <v>1126</v>
      </c>
      <c r="K3645" s="48" t="s">
        <v>990</v>
      </c>
      <c r="L3645" s="48" t="s">
        <v>80</v>
      </c>
      <c r="M3645" s="48" t="s">
        <v>81</v>
      </c>
      <c r="N3645" s="48" t="s">
        <v>952</v>
      </c>
      <c r="O3645" s="48" t="s">
        <v>953</v>
      </c>
      <c r="P3645" s="48" t="s">
        <v>1091</v>
      </c>
      <c r="Q3645" s="48" t="s">
        <v>1092</v>
      </c>
      <c r="R3645" s="48" t="s">
        <v>1099</v>
      </c>
      <c r="S3645" s="48" t="s">
        <v>1100</v>
      </c>
      <c r="T3645" s="48" t="s">
        <v>1123</v>
      </c>
      <c r="U3645" s="48" t="s">
        <v>1124</v>
      </c>
      <c r="V3645" s="52"/>
    </row>
    <row r="3646" spans="1:22" ht="15" thickBot="1">
      <c r="A3646" s="48" t="s">
        <v>1117</v>
      </c>
      <c r="B3646" s="48" t="s">
        <v>20</v>
      </c>
      <c r="C3646" s="48" t="s">
        <v>74</v>
      </c>
      <c r="D3646" s="49" t="s">
        <v>75</v>
      </c>
      <c r="E3646" s="53">
        <v>6920.59</v>
      </c>
      <c r="F3646" s="48" t="s">
        <v>1120</v>
      </c>
      <c r="G3646" s="48" t="s">
        <v>1121</v>
      </c>
      <c r="H3646" s="48" t="s">
        <v>839</v>
      </c>
      <c r="I3646" s="48" t="s">
        <v>890</v>
      </c>
      <c r="J3646" s="48" t="s">
        <v>1126</v>
      </c>
      <c r="K3646" s="48" t="s">
        <v>951</v>
      </c>
      <c r="L3646" s="48" t="s">
        <v>80</v>
      </c>
      <c r="M3646" s="48" t="s">
        <v>81</v>
      </c>
      <c r="N3646" s="48" t="s">
        <v>952</v>
      </c>
      <c r="O3646" s="48" t="s">
        <v>953</v>
      </c>
      <c r="P3646" s="48" t="s">
        <v>1091</v>
      </c>
      <c r="Q3646" s="48" t="s">
        <v>1092</v>
      </c>
      <c r="R3646" s="48" t="s">
        <v>1099</v>
      </c>
      <c r="S3646" s="48" t="s">
        <v>1100</v>
      </c>
      <c r="T3646" s="48" t="s">
        <v>1123</v>
      </c>
      <c r="U3646" s="48" t="s">
        <v>1124</v>
      </c>
      <c r="V3646" s="52"/>
    </row>
    <row r="3647" spans="1:22" ht="15" thickBot="1">
      <c r="A3647" s="48" t="s">
        <v>1109</v>
      </c>
      <c r="B3647" s="48" t="s">
        <v>20</v>
      </c>
      <c r="C3647" s="48" t="s">
        <v>74</v>
      </c>
      <c r="D3647" s="49" t="s">
        <v>75</v>
      </c>
      <c r="E3647" s="53">
        <v>14386.13</v>
      </c>
      <c r="F3647" s="48" t="s">
        <v>1120</v>
      </c>
      <c r="G3647" s="48" t="s">
        <v>1121</v>
      </c>
      <c r="H3647" s="48" t="s">
        <v>95</v>
      </c>
      <c r="I3647" s="48" t="s">
        <v>890</v>
      </c>
      <c r="J3647" s="48" t="s">
        <v>1126</v>
      </c>
      <c r="K3647" s="48" t="s">
        <v>951</v>
      </c>
      <c r="L3647" s="48" t="s">
        <v>80</v>
      </c>
      <c r="M3647" s="48" t="s">
        <v>81</v>
      </c>
      <c r="N3647" s="48" t="s">
        <v>952</v>
      </c>
      <c r="O3647" s="48" t="s">
        <v>953</v>
      </c>
      <c r="P3647" s="48" t="s">
        <v>1091</v>
      </c>
      <c r="Q3647" s="48" t="s">
        <v>1092</v>
      </c>
      <c r="R3647" s="48" t="s">
        <v>1099</v>
      </c>
      <c r="S3647" s="48" t="s">
        <v>1100</v>
      </c>
      <c r="T3647" s="48" t="s">
        <v>1123</v>
      </c>
      <c r="U3647" s="48" t="s">
        <v>1124</v>
      </c>
      <c r="V3647" s="52"/>
    </row>
    <row r="3648" spans="1:22" ht="15" thickBot="1">
      <c r="A3648" s="48" t="s">
        <v>1116</v>
      </c>
      <c r="B3648" s="48" t="s">
        <v>20</v>
      </c>
      <c r="C3648" s="48" t="s">
        <v>74</v>
      </c>
      <c r="D3648" s="49" t="s">
        <v>75</v>
      </c>
      <c r="E3648" s="53">
        <v>9332.36</v>
      </c>
      <c r="F3648" s="48" t="s">
        <v>1120</v>
      </c>
      <c r="G3648" s="48" t="s">
        <v>1121</v>
      </c>
      <c r="H3648" s="48" t="s">
        <v>839</v>
      </c>
      <c r="I3648" s="48" t="s">
        <v>890</v>
      </c>
      <c r="J3648" s="48" t="s">
        <v>1122</v>
      </c>
      <c r="K3648" s="48" t="s">
        <v>1064</v>
      </c>
      <c r="L3648" s="48" t="s">
        <v>80</v>
      </c>
      <c r="M3648" s="48" t="s">
        <v>81</v>
      </c>
      <c r="N3648" s="48" t="s">
        <v>952</v>
      </c>
      <c r="O3648" s="48" t="s">
        <v>953</v>
      </c>
      <c r="P3648" s="48" t="s">
        <v>1091</v>
      </c>
      <c r="Q3648" s="48" t="s">
        <v>1092</v>
      </c>
      <c r="R3648" s="48" t="s">
        <v>1099</v>
      </c>
      <c r="S3648" s="48" t="s">
        <v>1100</v>
      </c>
      <c r="T3648" s="48" t="s">
        <v>1123</v>
      </c>
      <c r="U3648" s="48" t="s">
        <v>1124</v>
      </c>
      <c r="V3648" s="52"/>
    </row>
    <row r="3649" spans="1:22" ht="15" thickBot="1">
      <c r="A3649" s="48" t="s">
        <v>972</v>
      </c>
      <c r="B3649" s="48" t="s">
        <v>20</v>
      </c>
      <c r="C3649" s="48" t="s">
        <v>74</v>
      </c>
      <c r="D3649" s="49" t="s">
        <v>75</v>
      </c>
      <c r="E3649" s="53">
        <v>49086.53</v>
      </c>
      <c r="F3649" s="48" t="s">
        <v>76</v>
      </c>
      <c r="G3649" s="48" t="s">
        <v>4421</v>
      </c>
      <c r="H3649" s="48" t="s">
        <v>78</v>
      </c>
      <c r="I3649" s="48" t="s">
        <v>790</v>
      </c>
      <c r="J3649" s="51"/>
      <c r="K3649" s="48" t="s">
        <v>951</v>
      </c>
      <c r="L3649" s="48" t="s">
        <v>80</v>
      </c>
      <c r="M3649" s="48" t="s">
        <v>81</v>
      </c>
      <c r="N3649" s="48" t="s">
        <v>952</v>
      </c>
      <c r="O3649" s="48" t="s">
        <v>953</v>
      </c>
      <c r="P3649" s="48" t="s">
        <v>1091</v>
      </c>
      <c r="Q3649" s="48" t="s">
        <v>1092</v>
      </c>
      <c r="R3649" s="48" t="s">
        <v>1132</v>
      </c>
      <c r="S3649" s="48" t="s">
        <v>1133</v>
      </c>
      <c r="T3649" s="48" t="s">
        <v>1134</v>
      </c>
      <c r="U3649" s="48" t="s">
        <v>1133</v>
      </c>
      <c r="V3649" s="52"/>
    </row>
    <row r="3650" spans="1:22" ht="15" thickBot="1">
      <c r="A3650" s="48" t="s">
        <v>972</v>
      </c>
      <c r="B3650" s="48" t="s">
        <v>20</v>
      </c>
      <c r="C3650" s="48" t="s">
        <v>74</v>
      </c>
      <c r="D3650" s="49" t="s">
        <v>75</v>
      </c>
      <c r="E3650" s="53">
        <v>16362.18</v>
      </c>
      <c r="F3650" s="48" t="s">
        <v>819</v>
      </c>
      <c r="G3650" s="48" t="s">
        <v>1136</v>
      </c>
      <c r="H3650" s="48" t="s">
        <v>78</v>
      </c>
      <c r="I3650" s="48" t="s">
        <v>821</v>
      </c>
      <c r="J3650" s="51"/>
      <c r="K3650" s="48" t="s">
        <v>951</v>
      </c>
      <c r="L3650" s="48" t="s">
        <v>80</v>
      </c>
      <c r="M3650" s="48" t="s">
        <v>81</v>
      </c>
      <c r="N3650" s="48" t="s">
        <v>952</v>
      </c>
      <c r="O3650" s="48" t="s">
        <v>953</v>
      </c>
      <c r="P3650" s="48" t="s">
        <v>1091</v>
      </c>
      <c r="Q3650" s="48" t="s">
        <v>1092</v>
      </c>
      <c r="R3650" s="48" t="s">
        <v>1132</v>
      </c>
      <c r="S3650" s="48" t="s">
        <v>1133</v>
      </c>
      <c r="T3650" s="48" t="s">
        <v>1134</v>
      </c>
      <c r="U3650" s="48" t="s">
        <v>1133</v>
      </c>
      <c r="V3650" s="52"/>
    </row>
    <row r="3651" spans="1:22" ht="15" thickBot="1">
      <c r="A3651" s="48" t="s">
        <v>4064</v>
      </c>
      <c r="B3651" s="48" t="s">
        <v>20</v>
      </c>
      <c r="C3651" s="48" t="s">
        <v>74</v>
      </c>
      <c r="D3651" s="49" t="s">
        <v>75</v>
      </c>
      <c r="E3651" s="53">
        <v>15221.06</v>
      </c>
      <c r="F3651" s="48" t="s">
        <v>819</v>
      </c>
      <c r="G3651" s="48" t="s">
        <v>1136</v>
      </c>
      <c r="H3651" s="48" t="s">
        <v>113</v>
      </c>
      <c r="I3651" s="48" t="s">
        <v>821</v>
      </c>
      <c r="J3651" s="51"/>
      <c r="K3651" s="48" t="s">
        <v>951</v>
      </c>
      <c r="L3651" s="48" t="s">
        <v>80</v>
      </c>
      <c r="M3651" s="48" t="s">
        <v>81</v>
      </c>
      <c r="N3651" s="48" t="s">
        <v>952</v>
      </c>
      <c r="O3651" s="48" t="s">
        <v>953</v>
      </c>
      <c r="P3651" s="48" t="s">
        <v>1091</v>
      </c>
      <c r="Q3651" s="48" t="s">
        <v>1092</v>
      </c>
      <c r="R3651" s="48" t="s">
        <v>1132</v>
      </c>
      <c r="S3651" s="48" t="s">
        <v>1133</v>
      </c>
      <c r="T3651" s="48" t="s">
        <v>1134</v>
      </c>
      <c r="U3651" s="48" t="s">
        <v>1133</v>
      </c>
      <c r="V3651" s="52"/>
    </row>
    <row r="3652" spans="1:22" ht="15" thickBot="1">
      <c r="A3652" s="48" t="s">
        <v>970</v>
      </c>
      <c r="B3652" s="48" t="s">
        <v>20</v>
      </c>
      <c r="C3652" s="48" t="s">
        <v>74</v>
      </c>
      <c r="D3652" s="49" t="s">
        <v>75</v>
      </c>
      <c r="E3652" s="53">
        <v>44109.98</v>
      </c>
      <c r="F3652" s="48" t="s">
        <v>76</v>
      </c>
      <c r="G3652" s="48" t="s">
        <v>2855</v>
      </c>
      <c r="H3652" s="48" t="s">
        <v>95</v>
      </c>
      <c r="I3652" s="48" t="s">
        <v>790</v>
      </c>
      <c r="J3652" s="51"/>
      <c r="K3652" s="48" t="s">
        <v>951</v>
      </c>
      <c r="L3652" s="48" t="s">
        <v>80</v>
      </c>
      <c r="M3652" s="48" t="s">
        <v>81</v>
      </c>
      <c r="N3652" s="48" t="s">
        <v>952</v>
      </c>
      <c r="O3652" s="48" t="s">
        <v>953</v>
      </c>
      <c r="P3652" s="48" t="s">
        <v>1091</v>
      </c>
      <c r="Q3652" s="48" t="s">
        <v>1092</v>
      </c>
      <c r="R3652" s="48" t="s">
        <v>1132</v>
      </c>
      <c r="S3652" s="48" t="s">
        <v>1133</v>
      </c>
      <c r="T3652" s="48" t="s">
        <v>1154</v>
      </c>
      <c r="U3652" s="48" t="s">
        <v>1155</v>
      </c>
      <c r="V3652" s="52"/>
    </row>
    <row r="3653" spans="1:22" ht="15" thickBot="1">
      <c r="A3653" s="48" t="s">
        <v>4049</v>
      </c>
      <c r="B3653" s="48" t="s">
        <v>20</v>
      </c>
      <c r="C3653" s="48" t="s">
        <v>74</v>
      </c>
      <c r="D3653" s="49" t="s">
        <v>75</v>
      </c>
      <c r="E3653" s="53">
        <v>33713.14</v>
      </c>
      <c r="F3653" s="48" t="s">
        <v>557</v>
      </c>
      <c r="G3653" s="48" t="s">
        <v>1158</v>
      </c>
      <c r="H3653" s="48" t="s">
        <v>113</v>
      </c>
      <c r="I3653" s="48" t="s">
        <v>551</v>
      </c>
      <c r="J3653" s="51"/>
      <c r="K3653" s="48" t="s">
        <v>951</v>
      </c>
      <c r="L3653" s="48" t="s">
        <v>80</v>
      </c>
      <c r="M3653" s="48" t="s">
        <v>81</v>
      </c>
      <c r="N3653" s="48" t="s">
        <v>952</v>
      </c>
      <c r="O3653" s="48" t="s">
        <v>953</v>
      </c>
      <c r="P3653" s="48" t="s">
        <v>1091</v>
      </c>
      <c r="Q3653" s="48" t="s">
        <v>1092</v>
      </c>
      <c r="R3653" s="48" t="s">
        <v>1159</v>
      </c>
      <c r="S3653" s="48" t="s">
        <v>1160</v>
      </c>
      <c r="T3653" s="48" t="s">
        <v>1161</v>
      </c>
      <c r="U3653" s="48" t="s">
        <v>1160</v>
      </c>
      <c r="V3653" s="52"/>
    </row>
    <row r="3654" spans="1:22" ht="15" thickBot="1">
      <c r="A3654" s="48" t="s">
        <v>1116</v>
      </c>
      <c r="B3654" s="48" t="s">
        <v>20</v>
      </c>
      <c r="C3654" s="48" t="s">
        <v>74</v>
      </c>
      <c r="D3654" s="49" t="s">
        <v>75</v>
      </c>
      <c r="E3654" s="53">
        <v>13321.97</v>
      </c>
      <c r="F3654" s="48" t="s">
        <v>76</v>
      </c>
      <c r="G3654" s="48" t="s">
        <v>1166</v>
      </c>
      <c r="H3654" s="48" t="s">
        <v>839</v>
      </c>
      <c r="I3654" s="48" t="s">
        <v>832</v>
      </c>
      <c r="J3654" s="51"/>
      <c r="K3654" s="48" t="s">
        <v>990</v>
      </c>
      <c r="L3654" s="48" t="s">
        <v>80</v>
      </c>
      <c r="M3654" s="48" t="s">
        <v>81</v>
      </c>
      <c r="N3654" s="48" t="s">
        <v>952</v>
      </c>
      <c r="O3654" s="48" t="s">
        <v>953</v>
      </c>
      <c r="P3654" s="48" t="s">
        <v>1091</v>
      </c>
      <c r="Q3654" s="48" t="s">
        <v>1092</v>
      </c>
      <c r="R3654" s="48" t="s">
        <v>1167</v>
      </c>
      <c r="S3654" s="48" t="s">
        <v>1168</v>
      </c>
      <c r="T3654" s="48" t="s">
        <v>1169</v>
      </c>
      <c r="U3654" s="48" t="s">
        <v>1168</v>
      </c>
      <c r="V3654" s="52"/>
    </row>
    <row r="3655" spans="1:22" ht="15" thickBot="1">
      <c r="A3655" s="48" t="s">
        <v>1116</v>
      </c>
      <c r="B3655" s="48" t="s">
        <v>20</v>
      </c>
      <c r="C3655" s="48" t="s">
        <v>74</v>
      </c>
      <c r="D3655" s="49" t="s">
        <v>75</v>
      </c>
      <c r="E3655" s="53">
        <v>6277.37</v>
      </c>
      <c r="F3655" s="48" t="s">
        <v>76</v>
      </c>
      <c r="G3655" s="48" t="s">
        <v>1166</v>
      </c>
      <c r="H3655" s="48" t="s">
        <v>447</v>
      </c>
      <c r="I3655" s="48" t="s">
        <v>130</v>
      </c>
      <c r="J3655" s="51"/>
      <c r="K3655" s="48" t="s">
        <v>951</v>
      </c>
      <c r="L3655" s="48" t="s">
        <v>80</v>
      </c>
      <c r="M3655" s="48" t="s">
        <v>81</v>
      </c>
      <c r="N3655" s="48" t="s">
        <v>952</v>
      </c>
      <c r="O3655" s="48" t="s">
        <v>953</v>
      </c>
      <c r="P3655" s="48" t="s">
        <v>1091</v>
      </c>
      <c r="Q3655" s="48" t="s">
        <v>1092</v>
      </c>
      <c r="R3655" s="48" t="s">
        <v>1167</v>
      </c>
      <c r="S3655" s="48" t="s">
        <v>1168</v>
      </c>
      <c r="T3655" s="48" t="s">
        <v>1169</v>
      </c>
      <c r="U3655" s="48" t="s">
        <v>1168</v>
      </c>
      <c r="V3655" s="52"/>
    </row>
    <row r="3656" spans="1:22" ht="15" thickBot="1">
      <c r="A3656" s="48" t="s">
        <v>3642</v>
      </c>
      <c r="B3656" s="48" t="s">
        <v>20</v>
      </c>
      <c r="C3656" s="48" t="s">
        <v>74</v>
      </c>
      <c r="D3656" s="49" t="s">
        <v>75</v>
      </c>
      <c r="E3656" s="53">
        <v>60570.73</v>
      </c>
      <c r="F3656" s="48" t="s">
        <v>76</v>
      </c>
      <c r="G3656" s="48" t="s">
        <v>1166</v>
      </c>
      <c r="H3656" s="48" t="s">
        <v>839</v>
      </c>
      <c r="I3656" s="48" t="s">
        <v>832</v>
      </c>
      <c r="J3656" s="51"/>
      <c r="K3656" s="48" t="s">
        <v>1044</v>
      </c>
      <c r="L3656" s="48" t="s">
        <v>80</v>
      </c>
      <c r="M3656" s="48" t="s">
        <v>81</v>
      </c>
      <c r="N3656" s="48" t="s">
        <v>952</v>
      </c>
      <c r="O3656" s="48" t="s">
        <v>953</v>
      </c>
      <c r="P3656" s="48" t="s">
        <v>1091</v>
      </c>
      <c r="Q3656" s="48" t="s">
        <v>1092</v>
      </c>
      <c r="R3656" s="48" t="s">
        <v>1167</v>
      </c>
      <c r="S3656" s="48" t="s">
        <v>1168</v>
      </c>
      <c r="T3656" s="48" t="s">
        <v>1169</v>
      </c>
      <c r="U3656" s="48" t="s">
        <v>1168</v>
      </c>
      <c r="V3656" s="52"/>
    </row>
    <row r="3657" spans="1:22" ht="15" thickBot="1">
      <c r="A3657" s="48" t="s">
        <v>969</v>
      </c>
      <c r="B3657" s="48" t="s">
        <v>20</v>
      </c>
      <c r="C3657" s="48" t="s">
        <v>74</v>
      </c>
      <c r="D3657" s="49" t="s">
        <v>75</v>
      </c>
      <c r="E3657" s="53">
        <v>16188.87</v>
      </c>
      <c r="F3657" s="48" t="s">
        <v>76</v>
      </c>
      <c r="G3657" s="48" t="s">
        <v>1166</v>
      </c>
      <c r="H3657" s="48" t="s">
        <v>839</v>
      </c>
      <c r="I3657" s="48" t="s">
        <v>832</v>
      </c>
      <c r="J3657" s="51"/>
      <c r="K3657" s="48" t="s">
        <v>951</v>
      </c>
      <c r="L3657" s="48" t="s">
        <v>80</v>
      </c>
      <c r="M3657" s="48" t="s">
        <v>81</v>
      </c>
      <c r="N3657" s="48" t="s">
        <v>952</v>
      </c>
      <c r="O3657" s="48" t="s">
        <v>953</v>
      </c>
      <c r="P3657" s="48" t="s">
        <v>1091</v>
      </c>
      <c r="Q3657" s="48" t="s">
        <v>1092</v>
      </c>
      <c r="R3657" s="48" t="s">
        <v>1167</v>
      </c>
      <c r="S3657" s="48" t="s">
        <v>1168</v>
      </c>
      <c r="T3657" s="48" t="s">
        <v>1169</v>
      </c>
      <c r="U3657" s="48" t="s">
        <v>1168</v>
      </c>
      <c r="V3657" s="52"/>
    </row>
    <row r="3658" spans="1:22" ht="15" thickBot="1">
      <c r="A3658" s="48" t="s">
        <v>1848</v>
      </c>
      <c r="B3658" s="48" t="s">
        <v>20</v>
      </c>
      <c r="C3658" s="48" t="s">
        <v>74</v>
      </c>
      <c r="D3658" s="49" t="s">
        <v>75</v>
      </c>
      <c r="E3658" s="53">
        <v>15991.62</v>
      </c>
      <c r="F3658" s="48" t="s">
        <v>76</v>
      </c>
      <c r="G3658" s="48" t="s">
        <v>1166</v>
      </c>
      <c r="H3658" s="48" t="s">
        <v>78</v>
      </c>
      <c r="I3658" s="48" t="s">
        <v>832</v>
      </c>
      <c r="J3658" s="51"/>
      <c r="K3658" s="48" t="s">
        <v>951</v>
      </c>
      <c r="L3658" s="48" t="s">
        <v>80</v>
      </c>
      <c r="M3658" s="48" t="s">
        <v>81</v>
      </c>
      <c r="N3658" s="48" t="s">
        <v>952</v>
      </c>
      <c r="O3658" s="48" t="s">
        <v>953</v>
      </c>
      <c r="P3658" s="48" t="s">
        <v>1091</v>
      </c>
      <c r="Q3658" s="48" t="s">
        <v>1092</v>
      </c>
      <c r="R3658" s="48" t="s">
        <v>1167</v>
      </c>
      <c r="S3658" s="48" t="s">
        <v>1168</v>
      </c>
      <c r="T3658" s="48" t="s">
        <v>1169</v>
      </c>
      <c r="U3658" s="48" t="s">
        <v>1168</v>
      </c>
      <c r="V3658" s="52"/>
    </row>
    <row r="3659" spans="1:22" ht="15" thickBot="1">
      <c r="A3659" s="48" t="s">
        <v>1799</v>
      </c>
      <c r="B3659" s="48" t="s">
        <v>20</v>
      </c>
      <c r="C3659" s="48" t="s">
        <v>74</v>
      </c>
      <c r="D3659" s="49" t="s">
        <v>75</v>
      </c>
      <c r="E3659" s="53">
        <v>5465.63</v>
      </c>
      <c r="F3659" s="48" t="s">
        <v>76</v>
      </c>
      <c r="G3659" s="48" t="s">
        <v>1166</v>
      </c>
      <c r="H3659" s="48" t="s">
        <v>95</v>
      </c>
      <c r="I3659" s="48" t="s">
        <v>832</v>
      </c>
      <c r="J3659" s="51"/>
      <c r="K3659" s="48" t="s">
        <v>1044</v>
      </c>
      <c r="L3659" s="48" t="s">
        <v>80</v>
      </c>
      <c r="M3659" s="48" t="s">
        <v>81</v>
      </c>
      <c r="N3659" s="48" t="s">
        <v>952</v>
      </c>
      <c r="O3659" s="48" t="s">
        <v>953</v>
      </c>
      <c r="P3659" s="48" t="s">
        <v>1091</v>
      </c>
      <c r="Q3659" s="48" t="s">
        <v>1092</v>
      </c>
      <c r="R3659" s="48" t="s">
        <v>1167</v>
      </c>
      <c r="S3659" s="48" t="s">
        <v>1168</v>
      </c>
      <c r="T3659" s="48" t="s">
        <v>1169</v>
      </c>
      <c r="U3659" s="48" t="s">
        <v>1168</v>
      </c>
      <c r="V3659" s="52"/>
    </row>
    <row r="3660" spans="1:22" ht="15" thickBot="1">
      <c r="A3660" s="48" t="s">
        <v>1128</v>
      </c>
      <c r="B3660" s="48" t="s">
        <v>20</v>
      </c>
      <c r="C3660" s="48" t="s">
        <v>74</v>
      </c>
      <c r="D3660" s="49" t="s">
        <v>75</v>
      </c>
      <c r="E3660" s="53">
        <v>7344.98</v>
      </c>
      <c r="F3660" s="48" t="s">
        <v>918</v>
      </c>
      <c r="G3660" s="48" t="s">
        <v>1172</v>
      </c>
      <c r="H3660" s="48" t="s">
        <v>95</v>
      </c>
      <c r="I3660" s="48" t="s">
        <v>1173</v>
      </c>
      <c r="J3660" s="51"/>
      <c r="K3660" s="48" t="s">
        <v>951</v>
      </c>
      <c r="L3660" s="48" t="s">
        <v>80</v>
      </c>
      <c r="M3660" s="48" t="s">
        <v>81</v>
      </c>
      <c r="N3660" s="48" t="s">
        <v>952</v>
      </c>
      <c r="O3660" s="48" t="s">
        <v>953</v>
      </c>
      <c r="P3660" s="48" t="s">
        <v>1091</v>
      </c>
      <c r="Q3660" s="48" t="s">
        <v>1092</v>
      </c>
      <c r="R3660" s="48" t="s">
        <v>1167</v>
      </c>
      <c r="S3660" s="48" t="s">
        <v>1168</v>
      </c>
      <c r="T3660" s="48" t="s">
        <v>1169</v>
      </c>
      <c r="U3660" s="48" t="s">
        <v>1168</v>
      </c>
      <c r="V3660" s="52"/>
    </row>
    <row r="3661" spans="1:22" ht="15" thickBot="1">
      <c r="A3661" s="48" t="s">
        <v>1013</v>
      </c>
      <c r="B3661" s="48" t="s">
        <v>20</v>
      </c>
      <c r="C3661" s="48" t="s">
        <v>74</v>
      </c>
      <c r="D3661" s="49" t="s">
        <v>75</v>
      </c>
      <c r="E3661" s="53">
        <v>4047.29</v>
      </c>
      <c r="F3661" s="48" t="s">
        <v>918</v>
      </c>
      <c r="G3661" s="48" t="s">
        <v>1172</v>
      </c>
      <c r="H3661" s="48" t="s">
        <v>95</v>
      </c>
      <c r="I3661" s="48" t="s">
        <v>1173</v>
      </c>
      <c r="J3661" s="51"/>
      <c r="K3661" s="48" t="s">
        <v>951</v>
      </c>
      <c r="L3661" s="48" t="s">
        <v>80</v>
      </c>
      <c r="M3661" s="48" t="s">
        <v>81</v>
      </c>
      <c r="N3661" s="48" t="s">
        <v>952</v>
      </c>
      <c r="O3661" s="48" t="s">
        <v>953</v>
      </c>
      <c r="P3661" s="48" t="s">
        <v>1091</v>
      </c>
      <c r="Q3661" s="48" t="s">
        <v>1092</v>
      </c>
      <c r="R3661" s="48" t="s">
        <v>1167</v>
      </c>
      <c r="S3661" s="48" t="s">
        <v>1168</v>
      </c>
      <c r="T3661" s="48" t="s">
        <v>1169</v>
      </c>
      <c r="U3661" s="48" t="s">
        <v>1168</v>
      </c>
      <c r="V3661" s="52"/>
    </row>
    <row r="3662" spans="1:22" ht="15" thickBot="1">
      <c r="A3662" s="48" t="s">
        <v>4422</v>
      </c>
      <c r="B3662" s="48" t="s">
        <v>20</v>
      </c>
      <c r="C3662" s="48" t="s">
        <v>74</v>
      </c>
      <c r="D3662" s="49" t="s">
        <v>75</v>
      </c>
      <c r="E3662" s="50">
        <v>0</v>
      </c>
      <c r="F3662" s="48" t="s">
        <v>2381</v>
      </c>
      <c r="G3662" s="48" t="s">
        <v>2382</v>
      </c>
      <c r="H3662" s="48" t="s">
        <v>125</v>
      </c>
      <c r="I3662" s="48" t="s">
        <v>1153</v>
      </c>
      <c r="J3662" s="51"/>
      <c r="K3662" s="48" t="s">
        <v>951</v>
      </c>
      <c r="L3662" s="48" t="s">
        <v>80</v>
      </c>
      <c r="M3662" s="48" t="s">
        <v>81</v>
      </c>
      <c r="N3662" s="48" t="s">
        <v>952</v>
      </c>
      <c r="O3662" s="48" t="s">
        <v>953</v>
      </c>
      <c r="P3662" s="48" t="s">
        <v>1091</v>
      </c>
      <c r="Q3662" s="48" t="s">
        <v>1092</v>
      </c>
      <c r="R3662" s="48" t="s">
        <v>1863</v>
      </c>
      <c r="S3662" s="48" t="s">
        <v>1864</v>
      </c>
      <c r="T3662" s="48" t="s">
        <v>1865</v>
      </c>
      <c r="U3662" s="48" t="s">
        <v>1864</v>
      </c>
      <c r="V3662" s="52"/>
    </row>
    <row r="3663" spans="1:22" ht="15" thickBot="1">
      <c r="A3663" s="48" t="s">
        <v>4423</v>
      </c>
      <c r="B3663" s="48" t="s">
        <v>20</v>
      </c>
      <c r="C3663" s="48" t="s">
        <v>74</v>
      </c>
      <c r="D3663" s="49" t="s">
        <v>75</v>
      </c>
      <c r="E3663" s="50">
        <v>0</v>
      </c>
      <c r="F3663" s="48" t="s">
        <v>2381</v>
      </c>
      <c r="G3663" s="48" t="s">
        <v>4424</v>
      </c>
      <c r="H3663" s="48" t="s">
        <v>125</v>
      </c>
      <c r="I3663" s="48" t="s">
        <v>1153</v>
      </c>
      <c r="J3663" s="51"/>
      <c r="K3663" s="48" t="s">
        <v>951</v>
      </c>
      <c r="L3663" s="48" t="s">
        <v>80</v>
      </c>
      <c r="M3663" s="48" t="s">
        <v>81</v>
      </c>
      <c r="N3663" s="48" t="s">
        <v>952</v>
      </c>
      <c r="O3663" s="48" t="s">
        <v>953</v>
      </c>
      <c r="P3663" s="48" t="s">
        <v>1091</v>
      </c>
      <c r="Q3663" s="48" t="s">
        <v>1092</v>
      </c>
      <c r="R3663" s="48" t="s">
        <v>1863</v>
      </c>
      <c r="S3663" s="48" t="s">
        <v>1864</v>
      </c>
      <c r="T3663" s="48" t="s">
        <v>1865</v>
      </c>
      <c r="U3663" s="48" t="s">
        <v>1864</v>
      </c>
      <c r="V3663" s="52"/>
    </row>
    <row r="3664" spans="1:22" ht="15" thickBot="1">
      <c r="A3664" s="48" t="s">
        <v>4043</v>
      </c>
      <c r="B3664" s="48" t="s">
        <v>20</v>
      </c>
      <c r="C3664" s="48" t="s">
        <v>74</v>
      </c>
      <c r="D3664" s="49" t="s">
        <v>75</v>
      </c>
      <c r="E3664" s="53">
        <v>9762.52</v>
      </c>
      <c r="F3664" s="48" t="s">
        <v>76</v>
      </c>
      <c r="G3664" s="48" t="s">
        <v>4424</v>
      </c>
      <c r="H3664" s="48" t="s">
        <v>262</v>
      </c>
      <c r="I3664" s="48" t="s">
        <v>1153</v>
      </c>
      <c r="J3664" s="51"/>
      <c r="K3664" s="48" t="s">
        <v>951</v>
      </c>
      <c r="L3664" s="48" t="s">
        <v>80</v>
      </c>
      <c r="M3664" s="48" t="s">
        <v>81</v>
      </c>
      <c r="N3664" s="48" t="s">
        <v>952</v>
      </c>
      <c r="O3664" s="48" t="s">
        <v>953</v>
      </c>
      <c r="P3664" s="48" t="s">
        <v>1091</v>
      </c>
      <c r="Q3664" s="48" t="s">
        <v>1092</v>
      </c>
      <c r="R3664" s="48" t="s">
        <v>1863</v>
      </c>
      <c r="S3664" s="48" t="s">
        <v>1864</v>
      </c>
      <c r="T3664" s="48" t="s">
        <v>1865</v>
      </c>
      <c r="U3664" s="48" t="s">
        <v>1864</v>
      </c>
      <c r="V3664" s="52"/>
    </row>
    <row r="3665" spans="1:22" ht="15" thickBot="1">
      <c r="A3665" s="48" t="s">
        <v>4425</v>
      </c>
      <c r="B3665" s="48" t="s">
        <v>20</v>
      </c>
      <c r="C3665" s="48" t="s">
        <v>74</v>
      </c>
      <c r="D3665" s="49" t="s">
        <v>75</v>
      </c>
      <c r="E3665" s="50">
        <v>0</v>
      </c>
      <c r="F3665" s="48" t="s">
        <v>76</v>
      </c>
      <c r="G3665" s="48" t="s">
        <v>1862</v>
      </c>
      <c r="H3665" s="48" t="s">
        <v>125</v>
      </c>
      <c r="I3665" s="48" t="s">
        <v>1153</v>
      </c>
      <c r="J3665" s="51"/>
      <c r="K3665" s="48" t="s">
        <v>951</v>
      </c>
      <c r="L3665" s="48" t="s">
        <v>80</v>
      </c>
      <c r="M3665" s="48" t="s">
        <v>81</v>
      </c>
      <c r="N3665" s="48" t="s">
        <v>952</v>
      </c>
      <c r="O3665" s="48" t="s">
        <v>953</v>
      </c>
      <c r="P3665" s="48" t="s">
        <v>1091</v>
      </c>
      <c r="Q3665" s="48" t="s">
        <v>1092</v>
      </c>
      <c r="R3665" s="48" t="s">
        <v>1863</v>
      </c>
      <c r="S3665" s="48" t="s">
        <v>1864</v>
      </c>
      <c r="T3665" s="48" t="s">
        <v>1865</v>
      </c>
      <c r="U3665" s="48" t="s">
        <v>1864</v>
      </c>
      <c r="V3665" s="52"/>
    </row>
    <row r="3666" spans="1:22" ht="15" thickBot="1">
      <c r="A3666" s="48" t="s">
        <v>4426</v>
      </c>
      <c r="B3666" s="48" t="s">
        <v>20</v>
      </c>
      <c r="C3666" s="48" t="s">
        <v>74</v>
      </c>
      <c r="D3666" s="49" t="s">
        <v>75</v>
      </c>
      <c r="E3666" s="50">
        <v>0</v>
      </c>
      <c r="F3666" s="48" t="s">
        <v>76</v>
      </c>
      <c r="G3666" s="48" t="s">
        <v>1862</v>
      </c>
      <c r="H3666" s="48" t="s">
        <v>125</v>
      </c>
      <c r="I3666" s="48" t="s">
        <v>1153</v>
      </c>
      <c r="J3666" s="51"/>
      <c r="K3666" s="48" t="s">
        <v>951</v>
      </c>
      <c r="L3666" s="48" t="s">
        <v>80</v>
      </c>
      <c r="M3666" s="48" t="s">
        <v>81</v>
      </c>
      <c r="N3666" s="48" t="s">
        <v>952</v>
      </c>
      <c r="O3666" s="48" t="s">
        <v>953</v>
      </c>
      <c r="P3666" s="48" t="s">
        <v>1091</v>
      </c>
      <c r="Q3666" s="48" t="s">
        <v>1092</v>
      </c>
      <c r="R3666" s="48" t="s">
        <v>1863</v>
      </c>
      <c r="S3666" s="48" t="s">
        <v>1864</v>
      </c>
      <c r="T3666" s="48" t="s">
        <v>1865</v>
      </c>
      <c r="U3666" s="48" t="s">
        <v>1864</v>
      </c>
      <c r="V3666" s="52"/>
    </row>
    <row r="3667" spans="1:22" ht="15" thickBot="1">
      <c r="A3667" s="48" t="s">
        <v>4427</v>
      </c>
      <c r="B3667" s="48" t="s">
        <v>20</v>
      </c>
      <c r="C3667" s="48" t="s">
        <v>74</v>
      </c>
      <c r="D3667" s="49" t="s">
        <v>75</v>
      </c>
      <c r="E3667" s="50">
        <v>0</v>
      </c>
      <c r="F3667" s="48" t="s">
        <v>2381</v>
      </c>
      <c r="G3667" s="48" t="s">
        <v>1862</v>
      </c>
      <c r="H3667" s="48" t="s">
        <v>125</v>
      </c>
      <c r="I3667" s="48" t="s">
        <v>1153</v>
      </c>
      <c r="J3667" s="51"/>
      <c r="K3667" s="48" t="s">
        <v>951</v>
      </c>
      <c r="L3667" s="48" t="s">
        <v>80</v>
      </c>
      <c r="M3667" s="48" t="s">
        <v>81</v>
      </c>
      <c r="N3667" s="48" t="s">
        <v>952</v>
      </c>
      <c r="O3667" s="48" t="s">
        <v>953</v>
      </c>
      <c r="P3667" s="48" t="s">
        <v>1091</v>
      </c>
      <c r="Q3667" s="48" t="s">
        <v>1092</v>
      </c>
      <c r="R3667" s="48" t="s">
        <v>1863</v>
      </c>
      <c r="S3667" s="48" t="s">
        <v>1864</v>
      </c>
      <c r="T3667" s="48" t="s">
        <v>1865</v>
      </c>
      <c r="U3667" s="48" t="s">
        <v>1864</v>
      </c>
      <c r="V3667" s="52"/>
    </row>
    <row r="3668" spans="1:22" ht="15" thickBot="1">
      <c r="A3668" s="48" t="s">
        <v>4428</v>
      </c>
      <c r="B3668" s="48" t="s">
        <v>20</v>
      </c>
      <c r="C3668" s="48" t="s">
        <v>74</v>
      </c>
      <c r="D3668" s="49" t="s">
        <v>75</v>
      </c>
      <c r="E3668" s="50">
        <v>0</v>
      </c>
      <c r="F3668" s="48" t="s">
        <v>76</v>
      </c>
      <c r="G3668" s="48" t="s">
        <v>4429</v>
      </c>
      <c r="H3668" s="48" t="s">
        <v>125</v>
      </c>
      <c r="I3668" s="48" t="s">
        <v>1153</v>
      </c>
      <c r="J3668" s="51"/>
      <c r="K3668" s="48" t="s">
        <v>951</v>
      </c>
      <c r="L3668" s="48" t="s">
        <v>80</v>
      </c>
      <c r="M3668" s="48" t="s">
        <v>81</v>
      </c>
      <c r="N3668" s="48" t="s">
        <v>952</v>
      </c>
      <c r="O3668" s="48" t="s">
        <v>953</v>
      </c>
      <c r="P3668" s="48" t="s">
        <v>1091</v>
      </c>
      <c r="Q3668" s="48" t="s">
        <v>1092</v>
      </c>
      <c r="R3668" s="48" t="s">
        <v>1863</v>
      </c>
      <c r="S3668" s="48" t="s">
        <v>1864</v>
      </c>
      <c r="T3668" s="48" t="s">
        <v>1865</v>
      </c>
      <c r="U3668" s="48" t="s">
        <v>1864</v>
      </c>
      <c r="V3668" s="52"/>
    </row>
    <row r="3669" spans="1:22" ht="15" thickBot="1">
      <c r="A3669" s="48" t="s">
        <v>4056</v>
      </c>
      <c r="B3669" s="48" t="s">
        <v>20</v>
      </c>
      <c r="C3669" s="48" t="s">
        <v>74</v>
      </c>
      <c r="D3669" s="49" t="s">
        <v>75</v>
      </c>
      <c r="E3669" s="53">
        <v>94706.33</v>
      </c>
      <c r="F3669" s="48" t="s">
        <v>76</v>
      </c>
      <c r="G3669" s="48" t="s">
        <v>1871</v>
      </c>
      <c r="H3669" s="48" t="s">
        <v>113</v>
      </c>
      <c r="I3669" s="48" t="s">
        <v>99</v>
      </c>
      <c r="J3669" s="51"/>
      <c r="K3669" s="48" t="s">
        <v>951</v>
      </c>
      <c r="L3669" s="48" t="s">
        <v>80</v>
      </c>
      <c r="M3669" s="48" t="s">
        <v>81</v>
      </c>
      <c r="N3669" s="48" t="s">
        <v>952</v>
      </c>
      <c r="O3669" s="48" t="s">
        <v>953</v>
      </c>
      <c r="P3669" s="48" t="s">
        <v>1177</v>
      </c>
      <c r="Q3669" s="48" t="s">
        <v>1178</v>
      </c>
      <c r="R3669" s="48" t="s">
        <v>1872</v>
      </c>
      <c r="S3669" s="48" t="s">
        <v>1314</v>
      </c>
      <c r="T3669" s="48" t="s">
        <v>1873</v>
      </c>
      <c r="U3669" s="48" t="s">
        <v>1874</v>
      </c>
      <c r="V3669" s="52"/>
    </row>
    <row r="3670" spans="1:22" ht="15" thickBot="1">
      <c r="A3670" s="48" t="s">
        <v>4430</v>
      </c>
      <c r="B3670" s="48" t="s">
        <v>20</v>
      </c>
      <c r="C3670" s="48" t="s">
        <v>74</v>
      </c>
      <c r="D3670" s="49" t="s">
        <v>75</v>
      </c>
      <c r="E3670" s="53">
        <v>83101.7</v>
      </c>
      <c r="F3670" s="48" t="s">
        <v>76</v>
      </c>
      <c r="G3670" s="48" t="s">
        <v>1176</v>
      </c>
      <c r="H3670" s="48" t="s">
        <v>95</v>
      </c>
      <c r="I3670" s="48" t="s">
        <v>748</v>
      </c>
      <c r="J3670" s="51"/>
      <c r="K3670" s="48" t="s">
        <v>951</v>
      </c>
      <c r="L3670" s="48" t="s">
        <v>80</v>
      </c>
      <c r="M3670" s="48" t="s">
        <v>81</v>
      </c>
      <c r="N3670" s="48" t="s">
        <v>952</v>
      </c>
      <c r="O3670" s="48" t="s">
        <v>953</v>
      </c>
      <c r="P3670" s="48" t="s">
        <v>1177</v>
      </c>
      <c r="Q3670" s="48" t="s">
        <v>1178</v>
      </c>
      <c r="R3670" s="48" t="s">
        <v>1179</v>
      </c>
      <c r="S3670" s="48" t="s">
        <v>1180</v>
      </c>
      <c r="T3670" s="48" t="s">
        <v>1181</v>
      </c>
      <c r="U3670" s="48" t="s">
        <v>1182</v>
      </c>
      <c r="V3670" s="52"/>
    </row>
    <row r="3671" spans="1:22" ht="15" thickBot="1">
      <c r="A3671" s="48" t="s">
        <v>4431</v>
      </c>
      <c r="B3671" s="48" t="s">
        <v>20</v>
      </c>
      <c r="C3671" s="48" t="s">
        <v>74</v>
      </c>
      <c r="D3671" s="49" t="s">
        <v>75</v>
      </c>
      <c r="E3671" s="53">
        <v>40960.49</v>
      </c>
      <c r="F3671" s="48" t="s">
        <v>76</v>
      </c>
      <c r="G3671" s="48" t="s">
        <v>4432</v>
      </c>
      <c r="H3671" s="48" t="s">
        <v>95</v>
      </c>
      <c r="I3671" s="48" t="s">
        <v>4433</v>
      </c>
      <c r="J3671" s="51"/>
      <c r="K3671" s="48" t="s">
        <v>951</v>
      </c>
      <c r="L3671" s="48" t="s">
        <v>80</v>
      </c>
      <c r="M3671" s="48" t="s">
        <v>81</v>
      </c>
      <c r="N3671" s="48" t="s">
        <v>952</v>
      </c>
      <c r="O3671" s="48" t="s">
        <v>953</v>
      </c>
      <c r="P3671" s="48" t="s">
        <v>1177</v>
      </c>
      <c r="Q3671" s="48" t="s">
        <v>1178</v>
      </c>
      <c r="R3671" s="48" t="s">
        <v>1179</v>
      </c>
      <c r="S3671" s="48" t="s">
        <v>1180</v>
      </c>
      <c r="T3671" s="48" t="s">
        <v>1181</v>
      </c>
      <c r="U3671" s="48" t="s">
        <v>1182</v>
      </c>
      <c r="V3671" s="52"/>
    </row>
    <row r="3672" spans="1:22" ht="15" thickBot="1">
      <c r="A3672" s="48" t="s">
        <v>4434</v>
      </c>
      <c r="B3672" s="48" t="s">
        <v>20</v>
      </c>
      <c r="C3672" s="48" t="s">
        <v>74</v>
      </c>
      <c r="D3672" s="49" t="s">
        <v>75</v>
      </c>
      <c r="E3672" s="53">
        <v>18772.580000000002</v>
      </c>
      <c r="F3672" s="48" t="s">
        <v>76</v>
      </c>
      <c r="G3672" s="48" t="s">
        <v>1186</v>
      </c>
      <c r="H3672" s="48" t="s">
        <v>95</v>
      </c>
      <c r="I3672" s="48" t="s">
        <v>752</v>
      </c>
      <c r="J3672" s="51"/>
      <c r="K3672" s="48" t="s">
        <v>951</v>
      </c>
      <c r="L3672" s="48" t="s">
        <v>80</v>
      </c>
      <c r="M3672" s="48" t="s">
        <v>81</v>
      </c>
      <c r="N3672" s="48" t="s">
        <v>952</v>
      </c>
      <c r="O3672" s="48" t="s">
        <v>953</v>
      </c>
      <c r="P3672" s="48" t="s">
        <v>1177</v>
      </c>
      <c r="Q3672" s="48" t="s">
        <v>1178</v>
      </c>
      <c r="R3672" s="48" t="s">
        <v>1179</v>
      </c>
      <c r="S3672" s="48" t="s">
        <v>1180</v>
      </c>
      <c r="T3672" s="48" t="s">
        <v>1187</v>
      </c>
      <c r="U3672" s="48" t="s">
        <v>1188</v>
      </c>
      <c r="V3672" s="52"/>
    </row>
    <row r="3673" spans="1:22" ht="15" thickBot="1">
      <c r="A3673" s="48" t="s">
        <v>4435</v>
      </c>
      <c r="B3673" s="48" t="s">
        <v>20</v>
      </c>
      <c r="C3673" s="48" t="s">
        <v>74</v>
      </c>
      <c r="D3673" s="49" t="s">
        <v>75</v>
      </c>
      <c r="E3673" s="53">
        <v>41104.92</v>
      </c>
      <c r="F3673" s="48" t="s">
        <v>76</v>
      </c>
      <c r="G3673" s="48" t="s">
        <v>1880</v>
      </c>
      <c r="H3673" s="48" t="s">
        <v>95</v>
      </c>
      <c r="I3673" s="48" t="s">
        <v>1424</v>
      </c>
      <c r="J3673" s="51"/>
      <c r="K3673" s="48" t="s">
        <v>951</v>
      </c>
      <c r="L3673" s="48" t="s">
        <v>80</v>
      </c>
      <c r="M3673" s="48" t="s">
        <v>81</v>
      </c>
      <c r="N3673" s="48" t="s">
        <v>952</v>
      </c>
      <c r="O3673" s="48" t="s">
        <v>953</v>
      </c>
      <c r="P3673" s="48" t="s">
        <v>1177</v>
      </c>
      <c r="Q3673" s="48" t="s">
        <v>1178</v>
      </c>
      <c r="R3673" s="48" t="s">
        <v>1881</v>
      </c>
      <c r="S3673" s="48" t="s">
        <v>1882</v>
      </c>
      <c r="T3673" s="48" t="s">
        <v>1883</v>
      </c>
      <c r="U3673" s="48" t="s">
        <v>1884</v>
      </c>
      <c r="V3673" s="52"/>
    </row>
    <row r="3674" spans="1:22" ht="15" thickBot="1">
      <c r="A3674" s="48" t="s">
        <v>4064</v>
      </c>
      <c r="B3674" s="48" t="s">
        <v>20</v>
      </c>
      <c r="C3674" s="48" t="s">
        <v>74</v>
      </c>
      <c r="D3674" s="49" t="s">
        <v>75</v>
      </c>
      <c r="E3674" s="53">
        <v>129378.98</v>
      </c>
      <c r="F3674" s="48" t="s">
        <v>76</v>
      </c>
      <c r="G3674" s="48" t="s">
        <v>1880</v>
      </c>
      <c r="H3674" s="48" t="s">
        <v>113</v>
      </c>
      <c r="I3674" s="48" t="s">
        <v>716</v>
      </c>
      <c r="J3674" s="51"/>
      <c r="K3674" s="48" t="s">
        <v>951</v>
      </c>
      <c r="L3674" s="48" t="s">
        <v>80</v>
      </c>
      <c r="M3674" s="48" t="s">
        <v>81</v>
      </c>
      <c r="N3674" s="48" t="s">
        <v>952</v>
      </c>
      <c r="O3674" s="48" t="s">
        <v>953</v>
      </c>
      <c r="P3674" s="48" t="s">
        <v>1177</v>
      </c>
      <c r="Q3674" s="48" t="s">
        <v>1178</v>
      </c>
      <c r="R3674" s="48" t="s">
        <v>1881</v>
      </c>
      <c r="S3674" s="48" t="s">
        <v>1882</v>
      </c>
      <c r="T3674" s="48" t="s">
        <v>1883</v>
      </c>
      <c r="U3674" s="48" t="s">
        <v>1884</v>
      </c>
      <c r="V3674" s="52"/>
    </row>
    <row r="3675" spans="1:22" ht="15" thickBot="1">
      <c r="A3675" s="48" t="s">
        <v>4435</v>
      </c>
      <c r="B3675" s="48" t="s">
        <v>20</v>
      </c>
      <c r="C3675" s="48" t="s">
        <v>74</v>
      </c>
      <c r="D3675" s="49" t="s">
        <v>75</v>
      </c>
      <c r="E3675" s="53">
        <v>2163.42</v>
      </c>
      <c r="F3675" s="48" t="s">
        <v>2393</v>
      </c>
      <c r="G3675" s="48" t="s">
        <v>2394</v>
      </c>
      <c r="H3675" s="48" t="s">
        <v>95</v>
      </c>
      <c r="I3675" s="48" t="s">
        <v>2395</v>
      </c>
      <c r="J3675" s="51"/>
      <c r="K3675" s="48" t="s">
        <v>951</v>
      </c>
      <c r="L3675" s="48" t="s">
        <v>80</v>
      </c>
      <c r="M3675" s="48" t="s">
        <v>81</v>
      </c>
      <c r="N3675" s="48" t="s">
        <v>952</v>
      </c>
      <c r="O3675" s="48" t="s">
        <v>953</v>
      </c>
      <c r="P3675" s="48" t="s">
        <v>1177</v>
      </c>
      <c r="Q3675" s="48" t="s">
        <v>1178</v>
      </c>
      <c r="R3675" s="48" t="s">
        <v>1881</v>
      </c>
      <c r="S3675" s="48" t="s">
        <v>1882</v>
      </c>
      <c r="T3675" s="48" t="s">
        <v>1883</v>
      </c>
      <c r="U3675" s="48" t="s">
        <v>1884</v>
      </c>
      <c r="V3675" s="52"/>
    </row>
    <row r="3676" spans="1:22" ht="15" thickBot="1">
      <c r="A3676" s="48" t="s">
        <v>3648</v>
      </c>
      <c r="B3676" s="48" t="s">
        <v>20</v>
      </c>
      <c r="C3676" s="48" t="s">
        <v>74</v>
      </c>
      <c r="D3676" s="49" t="s">
        <v>75</v>
      </c>
      <c r="E3676" s="53">
        <v>15039.47</v>
      </c>
      <c r="F3676" s="48" t="s">
        <v>76</v>
      </c>
      <c r="G3676" s="48" t="s">
        <v>1886</v>
      </c>
      <c r="H3676" s="48" t="s">
        <v>78</v>
      </c>
      <c r="I3676" s="48" t="s">
        <v>99</v>
      </c>
      <c r="J3676" s="51"/>
      <c r="K3676" s="51"/>
      <c r="L3676" s="48" t="s">
        <v>80</v>
      </c>
      <c r="M3676" s="48" t="s">
        <v>81</v>
      </c>
      <c r="N3676" s="48" t="s">
        <v>1195</v>
      </c>
      <c r="O3676" s="48" t="s">
        <v>1196</v>
      </c>
      <c r="P3676" s="48" t="s">
        <v>1197</v>
      </c>
      <c r="Q3676" s="48" t="s">
        <v>1198</v>
      </c>
      <c r="R3676" s="48" t="s">
        <v>1887</v>
      </c>
      <c r="S3676" s="48" t="s">
        <v>1888</v>
      </c>
      <c r="T3676" s="48" t="s">
        <v>1889</v>
      </c>
      <c r="U3676" s="48" t="s">
        <v>1890</v>
      </c>
      <c r="V3676" s="52"/>
    </row>
    <row r="3677" spans="1:22" ht="15" thickBot="1">
      <c r="A3677" s="48" t="s">
        <v>3648</v>
      </c>
      <c r="B3677" s="48" t="s">
        <v>20</v>
      </c>
      <c r="C3677" s="48" t="s">
        <v>74</v>
      </c>
      <c r="D3677" s="49" t="s">
        <v>75</v>
      </c>
      <c r="E3677" s="53">
        <v>7519.73</v>
      </c>
      <c r="F3677" s="48" t="s">
        <v>76</v>
      </c>
      <c r="G3677" s="48" t="s">
        <v>1886</v>
      </c>
      <c r="H3677" s="48" t="s">
        <v>78</v>
      </c>
      <c r="I3677" s="48" t="s">
        <v>756</v>
      </c>
      <c r="J3677" s="51"/>
      <c r="K3677" s="51"/>
      <c r="L3677" s="48" t="s">
        <v>80</v>
      </c>
      <c r="M3677" s="48" t="s">
        <v>81</v>
      </c>
      <c r="N3677" s="48" t="s">
        <v>1195</v>
      </c>
      <c r="O3677" s="48" t="s">
        <v>1196</v>
      </c>
      <c r="P3677" s="48" t="s">
        <v>1197</v>
      </c>
      <c r="Q3677" s="48" t="s">
        <v>1198</v>
      </c>
      <c r="R3677" s="48" t="s">
        <v>1887</v>
      </c>
      <c r="S3677" s="48" t="s">
        <v>1888</v>
      </c>
      <c r="T3677" s="48" t="s">
        <v>1889</v>
      </c>
      <c r="U3677" s="48" t="s">
        <v>1890</v>
      </c>
      <c r="V3677" s="52"/>
    </row>
    <row r="3678" spans="1:22" ht="15" thickBot="1">
      <c r="A3678" s="48" t="s">
        <v>4436</v>
      </c>
      <c r="B3678" s="48" t="s">
        <v>20</v>
      </c>
      <c r="C3678" s="48" t="s">
        <v>74</v>
      </c>
      <c r="D3678" s="49" t="s">
        <v>75</v>
      </c>
      <c r="E3678" s="50">
        <v>0</v>
      </c>
      <c r="F3678" s="48" t="s">
        <v>76</v>
      </c>
      <c r="G3678" s="48" t="s">
        <v>1203</v>
      </c>
      <c r="H3678" s="48" t="s">
        <v>384</v>
      </c>
      <c r="I3678" s="48" t="s">
        <v>698</v>
      </c>
      <c r="J3678" s="51"/>
      <c r="K3678" s="51"/>
      <c r="L3678" s="48" t="s">
        <v>80</v>
      </c>
      <c r="M3678" s="48" t="s">
        <v>81</v>
      </c>
      <c r="N3678" s="48" t="s">
        <v>1195</v>
      </c>
      <c r="O3678" s="48" t="s">
        <v>1196</v>
      </c>
      <c r="P3678" s="48" t="s">
        <v>1204</v>
      </c>
      <c r="Q3678" s="48" t="s">
        <v>981</v>
      </c>
      <c r="R3678" s="48" t="s">
        <v>1205</v>
      </c>
      <c r="S3678" s="48" t="s">
        <v>981</v>
      </c>
      <c r="T3678" s="48" t="s">
        <v>1206</v>
      </c>
      <c r="U3678" s="48" t="s">
        <v>1207</v>
      </c>
      <c r="V3678" s="52"/>
    </row>
    <row r="3679" spans="1:22" ht="15" thickBot="1">
      <c r="A3679" s="48" t="s">
        <v>4437</v>
      </c>
      <c r="B3679" s="48" t="s">
        <v>20</v>
      </c>
      <c r="C3679" s="48" t="s">
        <v>74</v>
      </c>
      <c r="D3679" s="49" t="s">
        <v>75</v>
      </c>
      <c r="E3679" s="50">
        <v>0</v>
      </c>
      <c r="F3679" s="48" t="s">
        <v>918</v>
      </c>
      <c r="G3679" s="48" t="s">
        <v>2414</v>
      </c>
      <c r="H3679" s="48" t="s">
        <v>4438</v>
      </c>
      <c r="I3679" s="48" t="s">
        <v>978</v>
      </c>
      <c r="J3679" s="51"/>
      <c r="K3679" s="51"/>
      <c r="L3679" s="48" t="s">
        <v>80</v>
      </c>
      <c r="M3679" s="48" t="s">
        <v>81</v>
      </c>
      <c r="N3679" s="48" t="s">
        <v>1195</v>
      </c>
      <c r="O3679" s="48" t="s">
        <v>1196</v>
      </c>
      <c r="P3679" s="48" t="s">
        <v>1204</v>
      </c>
      <c r="Q3679" s="48" t="s">
        <v>981</v>
      </c>
      <c r="R3679" s="48" t="s">
        <v>1213</v>
      </c>
      <c r="S3679" s="48" t="s">
        <v>1214</v>
      </c>
      <c r="T3679" s="48" t="s">
        <v>1904</v>
      </c>
      <c r="U3679" s="48" t="s">
        <v>1905</v>
      </c>
      <c r="V3679" s="52"/>
    </row>
    <row r="3680" spans="1:22" ht="15" thickBot="1">
      <c r="A3680" s="48" t="s">
        <v>2420</v>
      </c>
      <c r="B3680" s="48" t="s">
        <v>20</v>
      </c>
      <c r="C3680" s="48" t="s">
        <v>74</v>
      </c>
      <c r="D3680" s="49" t="s">
        <v>75</v>
      </c>
      <c r="E3680" s="53">
        <v>26619.57</v>
      </c>
      <c r="F3680" s="48" t="s">
        <v>1032</v>
      </c>
      <c r="G3680" s="48" t="s">
        <v>4439</v>
      </c>
      <c r="H3680" s="48" t="s">
        <v>262</v>
      </c>
      <c r="I3680" s="48" t="s">
        <v>130</v>
      </c>
      <c r="J3680" s="51"/>
      <c r="K3680" s="51"/>
      <c r="L3680" s="48" t="s">
        <v>80</v>
      </c>
      <c r="M3680" s="48" t="s">
        <v>81</v>
      </c>
      <c r="N3680" s="48" t="s">
        <v>1195</v>
      </c>
      <c r="O3680" s="48" t="s">
        <v>1196</v>
      </c>
      <c r="P3680" s="48" t="s">
        <v>1204</v>
      </c>
      <c r="Q3680" s="48" t="s">
        <v>981</v>
      </c>
      <c r="R3680" s="48" t="s">
        <v>1213</v>
      </c>
      <c r="S3680" s="48" t="s">
        <v>1214</v>
      </c>
      <c r="T3680" s="48" t="s">
        <v>1904</v>
      </c>
      <c r="U3680" s="48" t="s">
        <v>1905</v>
      </c>
      <c r="V3680" s="52"/>
    </row>
    <row r="3681" spans="1:22" ht="15" thickBot="1">
      <c r="A3681" s="48" t="s">
        <v>4440</v>
      </c>
      <c r="B3681" s="48" t="s">
        <v>20</v>
      </c>
      <c r="C3681" s="48" t="s">
        <v>74</v>
      </c>
      <c r="D3681" s="49" t="s">
        <v>75</v>
      </c>
      <c r="E3681" s="53">
        <v>119806.94</v>
      </c>
      <c r="F3681" s="48" t="s">
        <v>76</v>
      </c>
      <c r="G3681" s="48" t="s">
        <v>1212</v>
      </c>
      <c r="H3681" s="48" t="s">
        <v>258</v>
      </c>
      <c r="I3681" s="48" t="s">
        <v>503</v>
      </c>
      <c r="J3681" s="51"/>
      <c r="K3681" s="51"/>
      <c r="L3681" s="48" t="s">
        <v>80</v>
      </c>
      <c r="M3681" s="48" t="s">
        <v>81</v>
      </c>
      <c r="N3681" s="48" t="s">
        <v>1195</v>
      </c>
      <c r="O3681" s="48" t="s">
        <v>1196</v>
      </c>
      <c r="P3681" s="48" t="s">
        <v>1204</v>
      </c>
      <c r="Q3681" s="48" t="s">
        <v>981</v>
      </c>
      <c r="R3681" s="48" t="s">
        <v>1213</v>
      </c>
      <c r="S3681" s="48" t="s">
        <v>1214</v>
      </c>
      <c r="T3681" s="48" t="s">
        <v>1215</v>
      </c>
      <c r="U3681" s="48" t="s">
        <v>1216</v>
      </c>
      <c r="V3681" s="52"/>
    </row>
    <row r="3682" spans="1:22" ht="15" thickBot="1">
      <c r="A3682" s="48" t="s">
        <v>2415</v>
      </c>
      <c r="B3682" s="48" t="s">
        <v>20</v>
      </c>
      <c r="C3682" s="48" t="s">
        <v>74</v>
      </c>
      <c r="D3682" s="49" t="s">
        <v>75</v>
      </c>
      <c r="E3682" s="53">
        <v>84161.07</v>
      </c>
      <c r="F3682" s="48" t="s">
        <v>76</v>
      </c>
      <c r="G3682" s="48" t="s">
        <v>1219</v>
      </c>
      <c r="H3682" s="48" t="s">
        <v>447</v>
      </c>
      <c r="I3682" s="48" t="s">
        <v>130</v>
      </c>
      <c r="J3682" s="51"/>
      <c r="K3682" s="51"/>
      <c r="L3682" s="48" t="s">
        <v>80</v>
      </c>
      <c r="M3682" s="48" t="s">
        <v>81</v>
      </c>
      <c r="N3682" s="48" t="s">
        <v>1195</v>
      </c>
      <c r="O3682" s="48" t="s">
        <v>1196</v>
      </c>
      <c r="P3682" s="48" t="s">
        <v>1204</v>
      </c>
      <c r="Q3682" s="48" t="s">
        <v>981</v>
      </c>
      <c r="R3682" s="48" t="s">
        <v>1213</v>
      </c>
      <c r="S3682" s="48" t="s">
        <v>1214</v>
      </c>
      <c r="T3682" s="48" t="s">
        <v>1221</v>
      </c>
      <c r="U3682" s="48" t="s">
        <v>1222</v>
      </c>
      <c r="V3682" s="52"/>
    </row>
    <row r="3683" spans="1:22" ht="15" thickBot="1">
      <c r="A3683" s="48" t="s">
        <v>3660</v>
      </c>
      <c r="B3683" s="48" t="s">
        <v>20</v>
      </c>
      <c r="C3683" s="48" t="s">
        <v>74</v>
      </c>
      <c r="D3683" s="49" t="s">
        <v>75</v>
      </c>
      <c r="E3683" s="53">
        <v>73243.39</v>
      </c>
      <c r="F3683" s="48" t="s">
        <v>76</v>
      </c>
      <c r="G3683" s="48" t="s">
        <v>1231</v>
      </c>
      <c r="H3683" s="48" t="s">
        <v>447</v>
      </c>
      <c r="I3683" s="48" t="s">
        <v>130</v>
      </c>
      <c r="J3683" s="51"/>
      <c r="K3683" s="51"/>
      <c r="L3683" s="48" t="s">
        <v>80</v>
      </c>
      <c r="M3683" s="48" t="s">
        <v>81</v>
      </c>
      <c r="N3683" s="48" t="s">
        <v>1195</v>
      </c>
      <c r="O3683" s="48" t="s">
        <v>1196</v>
      </c>
      <c r="P3683" s="48" t="s">
        <v>1204</v>
      </c>
      <c r="Q3683" s="48" t="s">
        <v>981</v>
      </c>
      <c r="R3683" s="48" t="s">
        <v>1213</v>
      </c>
      <c r="S3683" s="48" t="s">
        <v>1214</v>
      </c>
      <c r="T3683" s="48" t="s">
        <v>1233</v>
      </c>
      <c r="U3683" s="48" t="s">
        <v>1234</v>
      </c>
      <c r="V3683" s="52"/>
    </row>
    <row r="3684" spans="1:22" ht="15" thickBot="1">
      <c r="A3684" s="48" t="s">
        <v>4441</v>
      </c>
      <c r="B3684" s="48" t="s">
        <v>20</v>
      </c>
      <c r="C3684" s="48" t="s">
        <v>74</v>
      </c>
      <c r="D3684" s="49" t="s">
        <v>75</v>
      </c>
      <c r="E3684" s="50">
        <v>0</v>
      </c>
      <c r="F3684" s="48" t="s">
        <v>1918</v>
      </c>
      <c r="G3684" s="48" t="s">
        <v>4079</v>
      </c>
      <c r="H3684" s="48" t="s">
        <v>113</v>
      </c>
      <c r="I3684" s="48" t="s">
        <v>130</v>
      </c>
      <c r="J3684" s="51"/>
      <c r="K3684" s="51"/>
      <c r="L3684" s="48" t="s">
        <v>80</v>
      </c>
      <c r="M3684" s="48" t="s">
        <v>81</v>
      </c>
      <c r="N3684" s="48" t="s">
        <v>1195</v>
      </c>
      <c r="O3684" s="48" t="s">
        <v>1196</v>
      </c>
      <c r="P3684" s="48" t="s">
        <v>1204</v>
      </c>
      <c r="Q3684" s="48" t="s">
        <v>981</v>
      </c>
      <c r="R3684" s="48" t="s">
        <v>1213</v>
      </c>
      <c r="S3684" s="48" t="s">
        <v>1214</v>
      </c>
      <c r="T3684" s="48" t="s">
        <v>1920</v>
      </c>
      <c r="U3684" s="48" t="s">
        <v>1905</v>
      </c>
      <c r="V3684" s="52"/>
    </row>
    <row r="3685" spans="1:22" ht="15" thickBot="1">
      <c r="A3685" s="48" t="s">
        <v>4442</v>
      </c>
      <c r="B3685" s="48" t="s">
        <v>20</v>
      </c>
      <c r="C3685" s="48" t="s">
        <v>74</v>
      </c>
      <c r="D3685" s="49" t="s">
        <v>75</v>
      </c>
      <c r="E3685" s="53">
        <v>123594.57</v>
      </c>
      <c r="F3685" s="48" t="s">
        <v>76</v>
      </c>
      <c r="G3685" s="48" t="s">
        <v>1256</v>
      </c>
      <c r="H3685" s="48" t="s">
        <v>258</v>
      </c>
      <c r="I3685" s="48" t="s">
        <v>530</v>
      </c>
      <c r="J3685" s="51"/>
      <c r="K3685" s="51"/>
      <c r="L3685" s="48" t="s">
        <v>80</v>
      </c>
      <c r="M3685" s="48" t="s">
        <v>81</v>
      </c>
      <c r="N3685" s="48" t="s">
        <v>1195</v>
      </c>
      <c r="O3685" s="48" t="s">
        <v>1196</v>
      </c>
      <c r="P3685" s="48" t="s">
        <v>1204</v>
      </c>
      <c r="Q3685" s="48" t="s">
        <v>981</v>
      </c>
      <c r="R3685" s="48" t="s">
        <v>1246</v>
      </c>
      <c r="S3685" s="48" t="s">
        <v>1247</v>
      </c>
      <c r="T3685" s="48" t="s">
        <v>1258</v>
      </c>
      <c r="U3685" s="48" t="s">
        <v>1259</v>
      </c>
      <c r="V3685" s="52"/>
    </row>
    <row r="3686" spans="1:22" ht="15" thickBot="1">
      <c r="A3686" s="48" t="s">
        <v>4443</v>
      </c>
      <c r="B3686" s="48" t="s">
        <v>20</v>
      </c>
      <c r="C3686" s="48" t="s">
        <v>74</v>
      </c>
      <c r="D3686" s="49" t="s">
        <v>75</v>
      </c>
      <c r="E3686" s="50">
        <v>0</v>
      </c>
      <c r="F3686" s="48" t="s">
        <v>76</v>
      </c>
      <c r="G3686" s="48" t="s">
        <v>1256</v>
      </c>
      <c r="H3686" s="48" t="s">
        <v>150</v>
      </c>
      <c r="I3686" s="48" t="s">
        <v>530</v>
      </c>
      <c r="J3686" s="51"/>
      <c r="K3686" s="51"/>
      <c r="L3686" s="48" t="s">
        <v>80</v>
      </c>
      <c r="M3686" s="48" t="s">
        <v>81</v>
      </c>
      <c r="N3686" s="48" t="s">
        <v>1195</v>
      </c>
      <c r="O3686" s="48" t="s">
        <v>1196</v>
      </c>
      <c r="P3686" s="48" t="s">
        <v>1204</v>
      </c>
      <c r="Q3686" s="48" t="s">
        <v>981</v>
      </c>
      <c r="R3686" s="48" t="s">
        <v>1246</v>
      </c>
      <c r="S3686" s="48" t="s">
        <v>1247</v>
      </c>
      <c r="T3686" s="48" t="s">
        <v>1258</v>
      </c>
      <c r="U3686" s="48" t="s">
        <v>1259</v>
      </c>
      <c r="V3686" s="52"/>
    </row>
    <row r="3687" spans="1:22" ht="15" thickBot="1">
      <c r="A3687" s="48" t="s">
        <v>3672</v>
      </c>
      <c r="B3687" s="48" t="s">
        <v>20</v>
      </c>
      <c r="C3687" s="48" t="s">
        <v>74</v>
      </c>
      <c r="D3687" s="49" t="s">
        <v>75</v>
      </c>
      <c r="E3687" s="53">
        <v>79039.17</v>
      </c>
      <c r="F3687" s="48" t="s">
        <v>76</v>
      </c>
      <c r="G3687" s="48" t="s">
        <v>1261</v>
      </c>
      <c r="H3687" s="48" t="s">
        <v>258</v>
      </c>
      <c r="I3687" s="48" t="s">
        <v>267</v>
      </c>
      <c r="J3687" s="51"/>
      <c r="K3687" s="51"/>
      <c r="L3687" s="48" t="s">
        <v>80</v>
      </c>
      <c r="M3687" s="48" t="s">
        <v>81</v>
      </c>
      <c r="N3687" s="48" t="s">
        <v>1195</v>
      </c>
      <c r="O3687" s="48" t="s">
        <v>1196</v>
      </c>
      <c r="P3687" s="48" t="s">
        <v>1204</v>
      </c>
      <c r="Q3687" s="48" t="s">
        <v>981</v>
      </c>
      <c r="R3687" s="48" t="s">
        <v>1246</v>
      </c>
      <c r="S3687" s="48" t="s">
        <v>1247</v>
      </c>
      <c r="T3687" s="48" t="s">
        <v>1262</v>
      </c>
      <c r="U3687" s="48" t="s">
        <v>1263</v>
      </c>
      <c r="V3687" s="52"/>
    </row>
    <row r="3688" spans="1:22" ht="15" thickBot="1">
      <c r="A3688" s="48" t="s">
        <v>4444</v>
      </c>
      <c r="B3688" s="48" t="s">
        <v>20</v>
      </c>
      <c r="C3688" s="48" t="s">
        <v>74</v>
      </c>
      <c r="D3688" s="49" t="s">
        <v>75</v>
      </c>
      <c r="E3688" s="50">
        <v>0</v>
      </c>
      <c r="F3688" s="48" t="s">
        <v>76</v>
      </c>
      <c r="G3688" s="48" t="s">
        <v>1266</v>
      </c>
      <c r="H3688" s="48" t="s">
        <v>125</v>
      </c>
      <c r="I3688" s="48" t="s">
        <v>1267</v>
      </c>
      <c r="J3688" s="51"/>
      <c r="K3688" s="51"/>
      <c r="L3688" s="48" t="s">
        <v>80</v>
      </c>
      <c r="M3688" s="48" t="s">
        <v>81</v>
      </c>
      <c r="N3688" s="48" t="s">
        <v>1195</v>
      </c>
      <c r="O3688" s="48" t="s">
        <v>1196</v>
      </c>
      <c r="P3688" s="48" t="s">
        <v>1204</v>
      </c>
      <c r="Q3688" s="48" t="s">
        <v>981</v>
      </c>
      <c r="R3688" s="48" t="s">
        <v>1268</v>
      </c>
      <c r="S3688" s="48" t="s">
        <v>1269</v>
      </c>
      <c r="T3688" s="48" t="s">
        <v>1270</v>
      </c>
      <c r="U3688" s="48" t="s">
        <v>1271</v>
      </c>
      <c r="V3688" s="52"/>
    </row>
    <row r="3689" spans="1:22" ht="15" thickBot="1">
      <c r="A3689" s="48" t="s">
        <v>4445</v>
      </c>
      <c r="B3689" s="48" t="s">
        <v>20</v>
      </c>
      <c r="C3689" s="48" t="s">
        <v>74</v>
      </c>
      <c r="D3689" s="49" t="s">
        <v>75</v>
      </c>
      <c r="E3689" s="50">
        <v>0</v>
      </c>
      <c r="F3689" s="48" t="s">
        <v>76</v>
      </c>
      <c r="G3689" s="48" t="s">
        <v>1274</v>
      </c>
      <c r="H3689" s="48" t="s">
        <v>125</v>
      </c>
      <c r="I3689" s="48" t="s">
        <v>1267</v>
      </c>
      <c r="J3689" s="51"/>
      <c r="K3689" s="51"/>
      <c r="L3689" s="48" t="s">
        <v>80</v>
      </c>
      <c r="M3689" s="48" t="s">
        <v>81</v>
      </c>
      <c r="N3689" s="48" t="s">
        <v>1195</v>
      </c>
      <c r="O3689" s="48" t="s">
        <v>1196</v>
      </c>
      <c r="P3689" s="48" t="s">
        <v>1204</v>
      </c>
      <c r="Q3689" s="48" t="s">
        <v>981</v>
      </c>
      <c r="R3689" s="48" t="s">
        <v>1268</v>
      </c>
      <c r="S3689" s="48" t="s">
        <v>1269</v>
      </c>
      <c r="T3689" s="48" t="s">
        <v>1270</v>
      </c>
      <c r="U3689" s="48" t="s">
        <v>1271</v>
      </c>
      <c r="V3689" s="52"/>
    </row>
    <row r="3690" spans="1:22" ht="15" thickBot="1">
      <c r="A3690" s="48" t="s">
        <v>4446</v>
      </c>
      <c r="B3690" s="48" t="s">
        <v>20</v>
      </c>
      <c r="C3690" s="48" t="s">
        <v>74</v>
      </c>
      <c r="D3690" s="49" t="s">
        <v>75</v>
      </c>
      <c r="E3690" s="53">
        <v>51045.98</v>
      </c>
      <c r="F3690" s="48" t="s">
        <v>76</v>
      </c>
      <c r="G3690" s="48" t="s">
        <v>1291</v>
      </c>
      <c r="H3690" s="48" t="s">
        <v>258</v>
      </c>
      <c r="I3690" s="48" t="s">
        <v>1292</v>
      </c>
      <c r="J3690" s="51"/>
      <c r="K3690" s="51"/>
      <c r="L3690" s="48" t="s">
        <v>80</v>
      </c>
      <c r="M3690" s="48" t="s">
        <v>81</v>
      </c>
      <c r="N3690" s="48" t="s">
        <v>1195</v>
      </c>
      <c r="O3690" s="48" t="s">
        <v>1196</v>
      </c>
      <c r="P3690" s="48" t="s">
        <v>1204</v>
      </c>
      <c r="Q3690" s="48" t="s">
        <v>981</v>
      </c>
      <c r="R3690" s="48" t="s">
        <v>1287</v>
      </c>
      <c r="S3690" s="48" t="s">
        <v>1288</v>
      </c>
      <c r="T3690" s="48" t="s">
        <v>1289</v>
      </c>
      <c r="U3690" s="48" t="s">
        <v>1288</v>
      </c>
      <c r="V3690" s="52"/>
    </row>
    <row r="3691" spans="1:22" ht="15" thickBot="1">
      <c r="A3691" s="48" t="s">
        <v>2881</v>
      </c>
      <c r="B3691" s="48" t="s">
        <v>20</v>
      </c>
      <c r="C3691" s="48" t="s">
        <v>74</v>
      </c>
      <c r="D3691" s="49" t="s">
        <v>75</v>
      </c>
      <c r="E3691" s="53">
        <v>30895.37</v>
      </c>
      <c r="F3691" s="48" t="s">
        <v>2436</v>
      </c>
      <c r="G3691" s="48" t="s">
        <v>1291</v>
      </c>
      <c r="H3691" s="48" t="s">
        <v>95</v>
      </c>
      <c r="I3691" s="48" t="s">
        <v>130</v>
      </c>
      <c r="J3691" s="51"/>
      <c r="K3691" s="51"/>
      <c r="L3691" s="48" t="s">
        <v>80</v>
      </c>
      <c r="M3691" s="48" t="s">
        <v>81</v>
      </c>
      <c r="N3691" s="48" t="s">
        <v>1195</v>
      </c>
      <c r="O3691" s="48" t="s">
        <v>1196</v>
      </c>
      <c r="P3691" s="48" t="s">
        <v>1204</v>
      </c>
      <c r="Q3691" s="48" t="s">
        <v>981</v>
      </c>
      <c r="R3691" s="48" t="s">
        <v>1287</v>
      </c>
      <c r="S3691" s="48" t="s">
        <v>1288</v>
      </c>
      <c r="T3691" s="48" t="s">
        <v>1289</v>
      </c>
      <c r="U3691" s="48" t="s">
        <v>1288</v>
      </c>
      <c r="V3691" s="52"/>
    </row>
    <row r="3692" spans="1:22" ht="15" thickBot="1">
      <c r="A3692" s="48" t="s">
        <v>4447</v>
      </c>
      <c r="B3692" s="48" t="s">
        <v>20</v>
      </c>
      <c r="C3692" s="48" t="s">
        <v>74</v>
      </c>
      <c r="D3692" s="49" t="s">
        <v>75</v>
      </c>
      <c r="E3692" s="53">
        <v>64100.97</v>
      </c>
      <c r="F3692" s="48" t="s">
        <v>76</v>
      </c>
      <c r="G3692" s="48" t="s">
        <v>1294</v>
      </c>
      <c r="H3692" s="48" t="s">
        <v>78</v>
      </c>
      <c r="I3692" s="48" t="s">
        <v>130</v>
      </c>
      <c r="J3692" s="51"/>
      <c r="K3692" s="51"/>
      <c r="L3692" s="48" t="s">
        <v>80</v>
      </c>
      <c r="M3692" s="48" t="s">
        <v>81</v>
      </c>
      <c r="N3692" s="48" t="s">
        <v>1195</v>
      </c>
      <c r="O3692" s="48" t="s">
        <v>1196</v>
      </c>
      <c r="P3692" s="48" t="s">
        <v>1204</v>
      </c>
      <c r="Q3692" s="48" t="s">
        <v>981</v>
      </c>
      <c r="R3692" s="48" t="s">
        <v>1287</v>
      </c>
      <c r="S3692" s="48" t="s">
        <v>1288</v>
      </c>
      <c r="T3692" s="48" t="s">
        <v>1289</v>
      </c>
      <c r="U3692" s="48" t="s">
        <v>1288</v>
      </c>
      <c r="V3692" s="52"/>
    </row>
    <row r="3693" spans="1:22" ht="15" thickBot="1">
      <c r="A3693" s="48" t="s">
        <v>4448</v>
      </c>
      <c r="B3693" s="48" t="s">
        <v>20</v>
      </c>
      <c r="C3693" s="48" t="s">
        <v>74</v>
      </c>
      <c r="D3693" s="49" t="s">
        <v>75</v>
      </c>
      <c r="E3693" s="53">
        <v>125189.69</v>
      </c>
      <c r="F3693" s="48" t="s">
        <v>76</v>
      </c>
      <c r="G3693" s="48" t="s">
        <v>1294</v>
      </c>
      <c r="H3693" s="48" t="s">
        <v>258</v>
      </c>
      <c r="I3693" s="48" t="s">
        <v>638</v>
      </c>
      <c r="J3693" s="51"/>
      <c r="K3693" s="51"/>
      <c r="L3693" s="48" t="s">
        <v>80</v>
      </c>
      <c r="M3693" s="48" t="s">
        <v>81</v>
      </c>
      <c r="N3693" s="48" t="s">
        <v>1195</v>
      </c>
      <c r="O3693" s="48" t="s">
        <v>1196</v>
      </c>
      <c r="P3693" s="48" t="s">
        <v>1204</v>
      </c>
      <c r="Q3693" s="48" t="s">
        <v>981</v>
      </c>
      <c r="R3693" s="48" t="s">
        <v>1287</v>
      </c>
      <c r="S3693" s="48" t="s">
        <v>1288</v>
      </c>
      <c r="T3693" s="48" t="s">
        <v>1289</v>
      </c>
      <c r="U3693" s="48" t="s">
        <v>1288</v>
      </c>
      <c r="V3693" s="52"/>
    </row>
    <row r="3694" spans="1:22" ht="15" thickBot="1">
      <c r="A3694" s="48" t="s">
        <v>2888</v>
      </c>
      <c r="B3694" s="48" t="s">
        <v>20</v>
      </c>
      <c r="C3694" s="48" t="s">
        <v>74</v>
      </c>
      <c r="D3694" s="49" t="s">
        <v>75</v>
      </c>
      <c r="E3694" s="53">
        <v>35829.15</v>
      </c>
      <c r="F3694" s="48" t="s">
        <v>76</v>
      </c>
      <c r="G3694" s="48" t="s">
        <v>1304</v>
      </c>
      <c r="H3694" s="48" t="s">
        <v>95</v>
      </c>
      <c r="I3694" s="48" t="s">
        <v>832</v>
      </c>
      <c r="J3694" s="48" t="s">
        <v>100</v>
      </c>
      <c r="K3694" s="51"/>
      <c r="L3694" s="48" t="s">
        <v>80</v>
      </c>
      <c r="M3694" s="48" t="s">
        <v>81</v>
      </c>
      <c r="N3694" s="48" t="s">
        <v>1195</v>
      </c>
      <c r="O3694" s="48" t="s">
        <v>1196</v>
      </c>
      <c r="P3694" s="48" t="s">
        <v>1204</v>
      </c>
      <c r="Q3694" s="48" t="s">
        <v>981</v>
      </c>
      <c r="R3694" s="48" t="s">
        <v>1305</v>
      </c>
      <c r="S3694" s="48" t="s">
        <v>1306</v>
      </c>
      <c r="T3694" s="48" t="s">
        <v>1307</v>
      </c>
      <c r="U3694" s="48" t="s">
        <v>1306</v>
      </c>
      <c r="V3694" s="52"/>
    </row>
    <row r="3695" spans="1:22" ht="15" thickBot="1">
      <c r="A3695" s="48" t="s">
        <v>1939</v>
      </c>
      <c r="B3695" s="48" t="s">
        <v>20</v>
      </c>
      <c r="C3695" s="48" t="s">
        <v>74</v>
      </c>
      <c r="D3695" s="49" t="s">
        <v>75</v>
      </c>
      <c r="E3695" s="53">
        <v>36724.93</v>
      </c>
      <c r="F3695" s="48" t="s">
        <v>76</v>
      </c>
      <c r="G3695" s="48" t="s">
        <v>3279</v>
      </c>
      <c r="H3695" s="48" t="s">
        <v>95</v>
      </c>
      <c r="I3695" s="48" t="s">
        <v>187</v>
      </c>
      <c r="J3695" s="51"/>
      <c r="K3695" s="51"/>
      <c r="L3695" s="48" t="s">
        <v>80</v>
      </c>
      <c r="M3695" s="48" t="s">
        <v>81</v>
      </c>
      <c r="N3695" s="48" t="s">
        <v>1195</v>
      </c>
      <c r="O3695" s="48" t="s">
        <v>1196</v>
      </c>
      <c r="P3695" s="48" t="s">
        <v>1312</v>
      </c>
      <c r="Q3695" s="48" t="s">
        <v>1178</v>
      </c>
      <c r="R3695" s="48" t="s">
        <v>1313</v>
      </c>
      <c r="S3695" s="48" t="s">
        <v>1314</v>
      </c>
      <c r="T3695" s="48" t="s">
        <v>1315</v>
      </c>
      <c r="U3695" s="48" t="s">
        <v>1316</v>
      </c>
      <c r="V3695" s="52"/>
    </row>
    <row r="3696" spans="1:22" ht="15" thickBot="1">
      <c r="A3696" s="48" t="s">
        <v>1317</v>
      </c>
      <c r="B3696" s="48" t="s">
        <v>20</v>
      </c>
      <c r="C3696" s="48" t="s">
        <v>74</v>
      </c>
      <c r="D3696" s="49" t="s">
        <v>75</v>
      </c>
      <c r="E3696" s="53">
        <v>73917.14</v>
      </c>
      <c r="F3696" s="48" t="s">
        <v>76</v>
      </c>
      <c r="G3696" s="48" t="s">
        <v>3279</v>
      </c>
      <c r="H3696" s="48" t="s">
        <v>113</v>
      </c>
      <c r="I3696" s="48" t="s">
        <v>187</v>
      </c>
      <c r="J3696" s="51"/>
      <c r="K3696" s="51"/>
      <c r="L3696" s="48" t="s">
        <v>80</v>
      </c>
      <c r="M3696" s="48" t="s">
        <v>81</v>
      </c>
      <c r="N3696" s="48" t="s">
        <v>1195</v>
      </c>
      <c r="O3696" s="48" t="s">
        <v>1196</v>
      </c>
      <c r="P3696" s="48" t="s">
        <v>1312</v>
      </c>
      <c r="Q3696" s="48" t="s">
        <v>1178</v>
      </c>
      <c r="R3696" s="48" t="s">
        <v>1313</v>
      </c>
      <c r="S3696" s="48" t="s">
        <v>1314</v>
      </c>
      <c r="T3696" s="48" t="s">
        <v>1315</v>
      </c>
      <c r="U3696" s="48" t="s">
        <v>1316</v>
      </c>
      <c r="V3696" s="52"/>
    </row>
    <row r="3697" spans="1:22" ht="15" thickBot="1">
      <c r="A3697" s="48" t="s">
        <v>3682</v>
      </c>
      <c r="B3697" s="48" t="s">
        <v>20</v>
      </c>
      <c r="C3697" s="48" t="s">
        <v>74</v>
      </c>
      <c r="D3697" s="49" t="s">
        <v>75</v>
      </c>
      <c r="E3697" s="53">
        <v>12161.21</v>
      </c>
      <c r="F3697" s="48" t="s">
        <v>76</v>
      </c>
      <c r="G3697" s="48" t="s">
        <v>2890</v>
      </c>
      <c r="H3697" s="48" t="s">
        <v>95</v>
      </c>
      <c r="I3697" s="48" t="s">
        <v>756</v>
      </c>
      <c r="J3697" s="51"/>
      <c r="K3697" s="51"/>
      <c r="L3697" s="48" t="s">
        <v>80</v>
      </c>
      <c r="M3697" s="48" t="s">
        <v>81</v>
      </c>
      <c r="N3697" s="48" t="s">
        <v>1195</v>
      </c>
      <c r="O3697" s="48" t="s">
        <v>1196</v>
      </c>
      <c r="P3697" s="48" t="s">
        <v>1312</v>
      </c>
      <c r="Q3697" s="48" t="s">
        <v>1178</v>
      </c>
      <c r="R3697" s="48" t="s">
        <v>1322</v>
      </c>
      <c r="S3697" s="48" t="s">
        <v>1323</v>
      </c>
      <c r="T3697" s="48" t="s">
        <v>1324</v>
      </c>
      <c r="U3697" s="48" t="s">
        <v>1325</v>
      </c>
      <c r="V3697" s="52"/>
    </row>
    <row r="3698" spans="1:22" ht="15" thickBot="1">
      <c r="A3698" s="48" t="s">
        <v>4449</v>
      </c>
      <c r="B3698" s="48" t="s">
        <v>20</v>
      </c>
      <c r="C3698" s="48" t="s">
        <v>74</v>
      </c>
      <c r="D3698" s="49" t="s">
        <v>75</v>
      </c>
      <c r="E3698" s="53">
        <v>76785.240000000005</v>
      </c>
      <c r="F3698" s="48" t="s">
        <v>76</v>
      </c>
      <c r="G3698" s="48" t="s">
        <v>1321</v>
      </c>
      <c r="H3698" s="48" t="s">
        <v>113</v>
      </c>
      <c r="I3698" s="48" t="s">
        <v>752</v>
      </c>
      <c r="J3698" s="51"/>
      <c r="K3698" s="51"/>
      <c r="L3698" s="48" t="s">
        <v>80</v>
      </c>
      <c r="M3698" s="48" t="s">
        <v>81</v>
      </c>
      <c r="N3698" s="48" t="s">
        <v>1195</v>
      </c>
      <c r="O3698" s="48" t="s">
        <v>1196</v>
      </c>
      <c r="P3698" s="48" t="s">
        <v>1312</v>
      </c>
      <c r="Q3698" s="48" t="s">
        <v>1178</v>
      </c>
      <c r="R3698" s="48" t="s">
        <v>1322</v>
      </c>
      <c r="S3698" s="48" t="s">
        <v>1323</v>
      </c>
      <c r="T3698" s="48" t="s">
        <v>1324</v>
      </c>
      <c r="U3698" s="48" t="s">
        <v>1325</v>
      </c>
      <c r="V3698" s="52"/>
    </row>
    <row r="3699" spans="1:22" ht="15" thickBot="1">
      <c r="A3699" s="48" t="s">
        <v>1320</v>
      </c>
      <c r="B3699" s="48" t="s">
        <v>20</v>
      </c>
      <c r="C3699" s="48" t="s">
        <v>74</v>
      </c>
      <c r="D3699" s="49" t="s">
        <v>75</v>
      </c>
      <c r="E3699" s="53">
        <v>5071.45</v>
      </c>
      <c r="F3699" s="48" t="s">
        <v>76</v>
      </c>
      <c r="G3699" s="48" t="s">
        <v>1321</v>
      </c>
      <c r="H3699" s="48" t="s">
        <v>95</v>
      </c>
      <c r="I3699" s="48" t="s">
        <v>1267</v>
      </c>
      <c r="J3699" s="51"/>
      <c r="K3699" s="51"/>
      <c r="L3699" s="48" t="s">
        <v>80</v>
      </c>
      <c r="M3699" s="48" t="s">
        <v>81</v>
      </c>
      <c r="N3699" s="48" t="s">
        <v>1195</v>
      </c>
      <c r="O3699" s="48" t="s">
        <v>1196</v>
      </c>
      <c r="P3699" s="48" t="s">
        <v>1312</v>
      </c>
      <c r="Q3699" s="48" t="s">
        <v>1178</v>
      </c>
      <c r="R3699" s="48" t="s">
        <v>1322</v>
      </c>
      <c r="S3699" s="48" t="s">
        <v>1323</v>
      </c>
      <c r="T3699" s="48" t="s">
        <v>1324</v>
      </c>
      <c r="U3699" s="48" t="s">
        <v>1325</v>
      </c>
      <c r="V3699" s="52"/>
    </row>
    <row r="3700" spans="1:22" ht="15" thickBot="1">
      <c r="A3700" s="48" t="s">
        <v>3284</v>
      </c>
      <c r="B3700" s="48" t="s">
        <v>20</v>
      </c>
      <c r="C3700" s="48" t="s">
        <v>74</v>
      </c>
      <c r="D3700" s="49" t="s">
        <v>75</v>
      </c>
      <c r="E3700" s="53">
        <v>57916.01</v>
      </c>
      <c r="F3700" s="48" t="s">
        <v>76</v>
      </c>
      <c r="G3700" s="48" t="s">
        <v>1940</v>
      </c>
      <c r="H3700" s="48" t="s">
        <v>113</v>
      </c>
      <c r="I3700" s="48" t="s">
        <v>96</v>
      </c>
      <c r="J3700" s="51"/>
      <c r="K3700" s="51"/>
      <c r="L3700" s="48" t="s">
        <v>80</v>
      </c>
      <c r="M3700" s="48" t="s">
        <v>81</v>
      </c>
      <c r="N3700" s="48" t="s">
        <v>1195</v>
      </c>
      <c r="O3700" s="48" t="s">
        <v>1196</v>
      </c>
      <c r="P3700" s="48" t="s">
        <v>1312</v>
      </c>
      <c r="Q3700" s="48" t="s">
        <v>1178</v>
      </c>
      <c r="R3700" s="48" t="s">
        <v>1322</v>
      </c>
      <c r="S3700" s="48" t="s">
        <v>1323</v>
      </c>
      <c r="T3700" s="48" t="s">
        <v>1324</v>
      </c>
      <c r="U3700" s="48" t="s">
        <v>1325</v>
      </c>
      <c r="V3700" s="52"/>
    </row>
    <row r="3701" spans="1:22" ht="15" thickBot="1">
      <c r="A3701" s="48" t="s">
        <v>1942</v>
      </c>
      <c r="B3701" s="48" t="s">
        <v>20</v>
      </c>
      <c r="C3701" s="48" t="s">
        <v>74</v>
      </c>
      <c r="D3701" s="49" t="s">
        <v>75</v>
      </c>
      <c r="E3701" s="53">
        <v>30611.74</v>
      </c>
      <c r="F3701" s="48" t="s">
        <v>76</v>
      </c>
      <c r="G3701" s="48" t="s">
        <v>1327</v>
      </c>
      <c r="H3701" s="48" t="s">
        <v>95</v>
      </c>
      <c r="I3701" s="48" t="s">
        <v>1267</v>
      </c>
      <c r="J3701" s="51"/>
      <c r="K3701" s="51"/>
      <c r="L3701" s="48" t="s">
        <v>80</v>
      </c>
      <c r="M3701" s="48" t="s">
        <v>81</v>
      </c>
      <c r="N3701" s="48" t="s">
        <v>1195</v>
      </c>
      <c r="O3701" s="48" t="s">
        <v>1196</v>
      </c>
      <c r="P3701" s="48" t="s">
        <v>1312</v>
      </c>
      <c r="Q3701" s="48" t="s">
        <v>1178</v>
      </c>
      <c r="R3701" s="48" t="s">
        <v>1322</v>
      </c>
      <c r="S3701" s="48" t="s">
        <v>1323</v>
      </c>
      <c r="T3701" s="48" t="s">
        <v>1324</v>
      </c>
      <c r="U3701" s="48" t="s">
        <v>1325</v>
      </c>
      <c r="V3701" s="52"/>
    </row>
    <row r="3702" spans="1:22" ht="15" thickBot="1">
      <c r="A3702" s="48" t="s">
        <v>3685</v>
      </c>
      <c r="B3702" s="48" t="s">
        <v>20</v>
      </c>
      <c r="C3702" s="48" t="s">
        <v>74</v>
      </c>
      <c r="D3702" s="49" t="s">
        <v>75</v>
      </c>
      <c r="E3702" s="53">
        <v>56723.38</v>
      </c>
      <c r="F3702" s="48" t="s">
        <v>76</v>
      </c>
      <c r="G3702" s="48" t="s">
        <v>1329</v>
      </c>
      <c r="H3702" s="48" t="s">
        <v>113</v>
      </c>
      <c r="I3702" s="48" t="s">
        <v>716</v>
      </c>
      <c r="J3702" s="51"/>
      <c r="K3702" s="51"/>
      <c r="L3702" s="48" t="s">
        <v>80</v>
      </c>
      <c r="M3702" s="48" t="s">
        <v>81</v>
      </c>
      <c r="N3702" s="48" t="s">
        <v>1195</v>
      </c>
      <c r="O3702" s="48" t="s">
        <v>1196</v>
      </c>
      <c r="P3702" s="48" t="s">
        <v>1312</v>
      </c>
      <c r="Q3702" s="48" t="s">
        <v>1178</v>
      </c>
      <c r="R3702" s="48" t="s">
        <v>1330</v>
      </c>
      <c r="S3702" s="48" t="s">
        <v>1331</v>
      </c>
      <c r="T3702" s="48" t="s">
        <v>1332</v>
      </c>
      <c r="U3702" s="48" t="s">
        <v>1331</v>
      </c>
      <c r="V3702" s="52"/>
    </row>
    <row r="3703" spans="1:22" ht="15" thickBot="1">
      <c r="A3703" s="48" t="s">
        <v>1328</v>
      </c>
      <c r="B3703" s="48" t="s">
        <v>20</v>
      </c>
      <c r="C3703" s="48" t="s">
        <v>74</v>
      </c>
      <c r="D3703" s="49" t="s">
        <v>75</v>
      </c>
      <c r="E3703" s="53">
        <v>22951.53</v>
      </c>
      <c r="F3703" s="48" t="s">
        <v>3683</v>
      </c>
      <c r="G3703" s="48" t="s">
        <v>1329</v>
      </c>
      <c r="H3703" s="48" t="s">
        <v>95</v>
      </c>
      <c r="I3703" s="48" t="s">
        <v>3684</v>
      </c>
      <c r="J3703" s="51"/>
      <c r="K3703" s="51"/>
      <c r="L3703" s="48" t="s">
        <v>80</v>
      </c>
      <c r="M3703" s="48" t="s">
        <v>81</v>
      </c>
      <c r="N3703" s="48" t="s">
        <v>1195</v>
      </c>
      <c r="O3703" s="48" t="s">
        <v>1196</v>
      </c>
      <c r="P3703" s="48" t="s">
        <v>1312</v>
      </c>
      <c r="Q3703" s="48" t="s">
        <v>1178</v>
      </c>
      <c r="R3703" s="48" t="s">
        <v>1330</v>
      </c>
      <c r="S3703" s="48" t="s">
        <v>1331</v>
      </c>
      <c r="T3703" s="48" t="s">
        <v>1332</v>
      </c>
      <c r="U3703" s="48" t="s">
        <v>1331</v>
      </c>
      <c r="V3703" s="52"/>
    </row>
    <row r="3704" spans="1:22" ht="15" thickBot="1">
      <c r="A3704" s="48" t="s">
        <v>1956</v>
      </c>
      <c r="B3704" s="48" t="s">
        <v>20</v>
      </c>
      <c r="C3704" s="48" t="s">
        <v>74</v>
      </c>
      <c r="D3704" s="49" t="s">
        <v>75</v>
      </c>
      <c r="E3704" s="53">
        <v>87029.24</v>
      </c>
      <c r="F3704" s="48" t="s">
        <v>76</v>
      </c>
      <c r="G3704" s="48" t="s">
        <v>2450</v>
      </c>
      <c r="H3704" s="48" t="s">
        <v>113</v>
      </c>
      <c r="I3704" s="48" t="s">
        <v>1149</v>
      </c>
      <c r="J3704" s="51"/>
      <c r="K3704" s="51"/>
      <c r="L3704" s="48" t="s">
        <v>80</v>
      </c>
      <c r="M3704" s="48" t="s">
        <v>81</v>
      </c>
      <c r="N3704" s="48" t="s">
        <v>1195</v>
      </c>
      <c r="O3704" s="48" t="s">
        <v>1196</v>
      </c>
      <c r="P3704" s="48" t="s">
        <v>1335</v>
      </c>
      <c r="Q3704" s="48" t="s">
        <v>1336</v>
      </c>
      <c r="R3704" s="48" t="s">
        <v>1337</v>
      </c>
      <c r="S3704" s="48" t="s">
        <v>1338</v>
      </c>
      <c r="T3704" s="48" t="s">
        <v>1339</v>
      </c>
      <c r="U3704" s="48" t="s">
        <v>867</v>
      </c>
      <c r="V3704" s="52"/>
    </row>
    <row r="3705" spans="1:22" ht="15" thickBot="1">
      <c r="A3705" s="48" t="s">
        <v>4450</v>
      </c>
      <c r="B3705" s="48" t="s">
        <v>20</v>
      </c>
      <c r="C3705" s="48" t="s">
        <v>74</v>
      </c>
      <c r="D3705" s="49" t="s">
        <v>75</v>
      </c>
      <c r="E3705" s="50">
        <v>0</v>
      </c>
      <c r="F3705" s="48" t="s">
        <v>2894</v>
      </c>
      <c r="G3705" s="48" t="s">
        <v>2895</v>
      </c>
      <c r="H3705" s="48" t="s">
        <v>873</v>
      </c>
      <c r="I3705" s="48" t="s">
        <v>865</v>
      </c>
      <c r="J3705" s="51"/>
      <c r="K3705" s="51"/>
      <c r="L3705" s="48" t="s">
        <v>80</v>
      </c>
      <c r="M3705" s="48" t="s">
        <v>81</v>
      </c>
      <c r="N3705" s="48" t="s">
        <v>1195</v>
      </c>
      <c r="O3705" s="48" t="s">
        <v>1196</v>
      </c>
      <c r="P3705" s="48" t="s">
        <v>1335</v>
      </c>
      <c r="Q3705" s="48" t="s">
        <v>1336</v>
      </c>
      <c r="R3705" s="48" t="s">
        <v>1337</v>
      </c>
      <c r="S3705" s="48" t="s">
        <v>1338</v>
      </c>
      <c r="T3705" s="48" t="s">
        <v>1339</v>
      </c>
      <c r="U3705" s="48" t="s">
        <v>867</v>
      </c>
      <c r="V3705" s="52"/>
    </row>
    <row r="3706" spans="1:22" ht="15" thickBot="1">
      <c r="A3706" s="48" t="s">
        <v>4451</v>
      </c>
      <c r="B3706" s="48" t="s">
        <v>20</v>
      </c>
      <c r="C3706" s="48" t="s">
        <v>74</v>
      </c>
      <c r="D3706" s="49" t="s">
        <v>75</v>
      </c>
      <c r="E3706" s="53">
        <v>58813.3</v>
      </c>
      <c r="F3706" s="48" t="s">
        <v>76</v>
      </c>
      <c r="G3706" s="48" t="s">
        <v>1341</v>
      </c>
      <c r="H3706" s="48" t="s">
        <v>95</v>
      </c>
      <c r="I3706" s="48" t="s">
        <v>865</v>
      </c>
      <c r="J3706" s="51"/>
      <c r="K3706" s="51"/>
      <c r="L3706" s="48" t="s">
        <v>80</v>
      </c>
      <c r="M3706" s="48" t="s">
        <v>81</v>
      </c>
      <c r="N3706" s="48" t="s">
        <v>1195</v>
      </c>
      <c r="O3706" s="48" t="s">
        <v>1196</v>
      </c>
      <c r="P3706" s="48" t="s">
        <v>1335</v>
      </c>
      <c r="Q3706" s="48" t="s">
        <v>1336</v>
      </c>
      <c r="R3706" s="48" t="s">
        <v>1337</v>
      </c>
      <c r="S3706" s="48" t="s">
        <v>1338</v>
      </c>
      <c r="T3706" s="48" t="s">
        <v>1339</v>
      </c>
      <c r="U3706" s="48" t="s">
        <v>867</v>
      </c>
      <c r="V3706" s="52"/>
    </row>
    <row r="3707" spans="1:22" ht="15" thickBot="1">
      <c r="A3707" s="48" t="s">
        <v>2899</v>
      </c>
      <c r="B3707" s="48" t="s">
        <v>20</v>
      </c>
      <c r="C3707" s="48" t="s">
        <v>74</v>
      </c>
      <c r="D3707" s="49" t="s">
        <v>75</v>
      </c>
      <c r="E3707" s="53">
        <v>39961.440000000002</v>
      </c>
      <c r="F3707" s="48" t="s">
        <v>1960</v>
      </c>
      <c r="G3707" s="48" t="s">
        <v>2900</v>
      </c>
      <c r="H3707" s="48" t="s">
        <v>95</v>
      </c>
      <c r="I3707" s="48" t="s">
        <v>130</v>
      </c>
      <c r="J3707" s="51"/>
      <c r="K3707" s="51"/>
      <c r="L3707" s="48" t="s">
        <v>80</v>
      </c>
      <c r="M3707" s="48" t="s">
        <v>81</v>
      </c>
      <c r="N3707" s="48" t="s">
        <v>1195</v>
      </c>
      <c r="O3707" s="48" t="s">
        <v>1196</v>
      </c>
      <c r="P3707" s="48" t="s">
        <v>1335</v>
      </c>
      <c r="Q3707" s="48" t="s">
        <v>1336</v>
      </c>
      <c r="R3707" s="48" t="s">
        <v>1962</v>
      </c>
      <c r="S3707" s="48" t="s">
        <v>1963</v>
      </c>
      <c r="T3707" s="48" t="s">
        <v>1964</v>
      </c>
      <c r="U3707" s="48" t="s">
        <v>1965</v>
      </c>
      <c r="V3707" s="52"/>
    </row>
    <row r="3708" spans="1:22" ht="15" thickBot="1">
      <c r="A3708" s="48" t="s">
        <v>4098</v>
      </c>
      <c r="B3708" s="48" t="s">
        <v>20</v>
      </c>
      <c r="C3708" s="48" t="s">
        <v>74</v>
      </c>
      <c r="D3708" s="49" t="s">
        <v>75</v>
      </c>
      <c r="E3708" s="53">
        <v>110523.3</v>
      </c>
      <c r="F3708" s="48" t="s">
        <v>918</v>
      </c>
      <c r="G3708" s="48" t="s">
        <v>1350</v>
      </c>
      <c r="H3708" s="48" t="s">
        <v>839</v>
      </c>
      <c r="I3708" s="48" t="s">
        <v>832</v>
      </c>
      <c r="J3708" s="51"/>
      <c r="K3708" s="51"/>
      <c r="L3708" s="48" t="s">
        <v>80</v>
      </c>
      <c r="M3708" s="48" t="s">
        <v>81</v>
      </c>
      <c r="N3708" s="48" t="s">
        <v>1195</v>
      </c>
      <c r="O3708" s="48" t="s">
        <v>1196</v>
      </c>
      <c r="P3708" s="48" t="s">
        <v>1335</v>
      </c>
      <c r="Q3708" s="48" t="s">
        <v>1336</v>
      </c>
      <c r="R3708" s="48" t="s">
        <v>1344</v>
      </c>
      <c r="S3708" s="48" t="s">
        <v>1345</v>
      </c>
      <c r="T3708" s="48" t="s">
        <v>1346</v>
      </c>
      <c r="U3708" s="48" t="s">
        <v>1345</v>
      </c>
      <c r="V3708" s="52"/>
    </row>
    <row r="3709" spans="1:22" ht="15" thickBot="1">
      <c r="A3709" s="48" t="s">
        <v>1342</v>
      </c>
      <c r="B3709" s="48" t="s">
        <v>20</v>
      </c>
      <c r="C3709" s="48" t="s">
        <v>74</v>
      </c>
      <c r="D3709" s="49" t="s">
        <v>75</v>
      </c>
      <c r="E3709" s="53">
        <v>4633.59</v>
      </c>
      <c r="F3709" s="48" t="s">
        <v>918</v>
      </c>
      <c r="G3709" s="48" t="s">
        <v>1352</v>
      </c>
      <c r="H3709" s="48" t="s">
        <v>113</v>
      </c>
      <c r="I3709" s="48" t="s">
        <v>1173</v>
      </c>
      <c r="J3709" s="51"/>
      <c r="K3709" s="51"/>
      <c r="L3709" s="48" t="s">
        <v>80</v>
      </c>
      <c r="M3709" s="48" t="s">
        <v>81</v>
      </c>
      <c r="N3709" s="48" t="s">
        <v>1195</v>
      </c>
      <c r="O3709" s="48" t="s">
        <v>1196</v>
      </c>
      <c r="P3709" s="48" t="s">
        <v>1335</v>
      </c>
      <c r="Q3709" s="48" t="s">
        <v>1336</v>
      </c>
      <c r="R3709" s="48" t="s">
        <v>1344</v>
      </c>
      <c r="S3709" s="48" t="s">
        <v>1345</v>
      </c>
      <c r="T3709" s="48" t="s">
        <v>1346</v>
      </c>
      <c r="U3709" s="48" t="s">
        <v>1345</v>
      </c>
      <c r="V3709" s="52"/>
    </row>
    <row r="3710" spans="1:22" ht="15" thickBot="1">
      <c r="A3710" s="48" t="s">
        <v>1974</v>
      </c>
      <c r="B3710" s="48" t="s">
        <v>20</v>
      </c>
      <c r="C3710" s="48" t="s">
        <v>74</v>
      </c>
      <c r="D3710" s="49" t="s">
        <v>75</v>
      </c>
      <c r="E3710" s="53">
        <v>10086.48</v>
      </c>
      <c r="F3710" s="48" t="s">
        <v>1103</v>
      </c>
      <c r="G3710" s="48" t="s">
        <v>1356</v>
      </c>
      <c r="H3710" s="48" t="s">
        <v>839</v>
      </c>
      <c r="I3710" s="48" t="s">
        <v>1105</v>
      </c>
      <c r="J3710" s="48" t="s">
        <v>1110</v>
      </c>
      <c r="K3710" s="51"/>
      <c r="L3710" s="48" t="s">
        <v>80</v>
      </c>
      <c r="M3710" s="48" t="s">
        <v>81</v>
      </c>
      <c r="N3710" s="48" t="s">
        <v>1195</v>
      </c>
      <c r="O3710" s="48" t="s">
        <v>1196</v>
      </c>
      <c r="P3710" s="48" t="s">
        <v>1335</v>
      </c>
      <c r="Q3710" s="48" t="s">
        <v>1336</v>
      </c>
      <c r="R3710" s="48" t="s">
        <v>1344</v>
      </c>
      <c r="S3710" s="48" t="s">
        <v>1345</v>
      </c>
      <c r="T3710" s="48" t="s">
        <v>1357</v>
      </c>
      <c r="U3710" s="48" t="s">
        <v>1358</v>
      </c>
      <c r="V3710" s="52"/>
    </row>
    <row r="3711" spans="1:22" ht="15" thickBot="1">
      <c r="A3711" s="48" t="s">
        <v>4100</v>
      </c>
      <c r="B3711" s="48" t="s">
        <v>20</v>
      </c>
      <c r="C3711" s="48" t="s">
        <v>74</v>
      </c>
      <c r="D3711" s="49" t="s">
        <v>75</v>
      </c>
      <c r="E3711" s="53">
        <v>28564.33</v>
      </c>
      <c r="F3711" s="48" t="s">
        <v>4452</v>
      </c>
      <c r="G3711" s="48" t="s">
        <v>4453</v>
      </c>
      <c r="H3711" s="48" t="s">
        <v>95</v>
      </c>
      <c r="I3711" s="48" t="s">
        <v>882</v>
      </c>
      <c r="J3711" s="48" t="s">
        <v>4454</v>
      </c>
      <c r="K3711" s="51"/>
      <c r="L3711" s="48" t="s">
        <v>80</v>
      </c>
      <c r="M3711" s="48" t="s">
        <v>81</v>
      </c>
      <c r="N3711" s="48" t="s">
        <v>1195</v>
      </c>
      <c r="O3711" s="48" t="s">
        <v>1196</v>
      </c>
      <c r="P3711" s="48" t="s">
        <v>1335</v>
      </c>
      <c r="Q3711" s="48" t="s">
        <v>1336</v>
      </c>
      <c r="R3711" s="48" t="s">
        <v>1344</v>
      </c>
      <c r="S3711" s="48" t="s">
        <v>1345</v>
      </c>
      <c r="T3711" s="48" t="s">
        <v>1357</v>
      </c>
      <c r="U3711" s="48" t="s">
        <v>1358</v>
      </c>
      <c r="V3711" s="52"/>
    </row>
  </sheetData>
  <autoFilter ref="A2:X3711" xr:uid="{927658D1-DC10-449F-8DD2-DB3F987A192F}"/>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0EBBE8-7538-414F-B471-A2FC723AAB5E}">
  <dimension ref="A2:G49"/>
  <sheetViews>
    <sheetView topLeftCell="A35" workbookViewId="0">
      <selection activeCell="Q79" sqref="Q79"/>
    </sheetView>
  </sheetViews>
  <sheetFormatPr defaultRowHeight="14.4"/>
  <cols>
    <col min="2" max="2" width="22.88671875" customWidth="1"/>
    <col min="3" max="3" width="16.6640625" customWidth="1"/>
    <col min="4" max="4" width="11.5546875" style="28" bestFit="1" customWidth="1"/>
    <col min="5" max="5" width="5.5546875" customWidth="1"/>
    <col min="6" max="6" width="25.33203125" customWidth="1"/>
    <col min="7" max="7" width="15.6640625" style="28" customWidth="1"/>
  </cols>
  <sheetData>
    <row r="2" spans="1:4" ht="23.4">
      <c r="A2" s="64" t="s">
        <v>4459</v>
      </c>
      <c r="D2"/>
    </row>
    <row r="3" spans="1:4">
      <c r="A3" s="4" t="s">
        <v>4460</v>
      </c>
      <c r="D3"/>
    </row>
    <row r="4" spans="1:4">
      <c r="A4" s="10" t="s">
        <v>4481</v>
      </c>
      <c r="D4"/>
    </row>
    <row r="5" spans="1:4">
      <c r="A5" s="10" t="s">
        <v>4482</v>
      </c>
      <c r="D5"/>
    </row>
    <row r="6" spans="1:4">
      <c r="A6" s="10" t="s">
        <v>4483</v>
      </c>
      <c r="D6"/>
    </row>
    <row r="7" spans="1:4">
      <c r="A7" s="10" t="s">
        <v>4484</v>
      </c>
      <c r="D7"/>
    </row>
    <row r="8" spans="1:4">
      <c r="A8" s="10" t="s">
        <v>4485</v>
      </c>
      <c r="D8"/>
    </row>
    <row r="9" spans="1:4">
      <c r="A9" s="10" t="s">
        <v>4486</v>
      </c>
      <c r="D9"/>
    </row>
    <row r="10" spans="1:4">
      <c r="D10"/>
    </row>
    <row r="11" spans="1:4">
      <c r="D11"/>
    </row>
    <row r="12" spans="1:4" ht="23.4">
      <c r="A12" s="64" t="s">
        <v>4461</v>
      </c>
      <c r="D12"/>
    </row>
    <row r="13" spans="1:4">
      <c r="A13" s="4" t="s">
        <v>4460</v>
      </c>
      <c r="D13"/>
    </row>
    <row r="14" spans="1:4">
      <c r="A14" s="65" t="s">
        <v>4462</v>
      </c>
      <c r="D14"/>
    </row>
    <row r="15" spans="1:4">
      <c r="A15" s="65" t="s">
        <v>4463</v>
      </c>
    </row>
    <row r="16" spans="1:4">
      <c r="A16" s="65"/>
    </row>
    <row r="18" spans="1:1" ht="23.4">
      <c r="A18" s="64" t="s">
        <v>4464</v>
      </c>
    </row>
    <row r="19" spans="1:1">
      <c r="A19" s="4" t="s">
        <v>4460</v>
      </c>
    </row>
    <row r="20" spans="1:1">
      <c r="A20" s="65" t="s">
        <v>4465</v>
      </c>
    </row>
    <row r="21" spans="1:1">
      <c r="A21" s="65" t="s">
        <v>4466</v>
      </c>
    </row>
    <row r="23" spans="1:1">
      <c r="A23" s="65"/>
    </row>
    <row r="24" spans="1:1" ht="23.4">
      <c r="A24" s="64" t="s">
        <v>4467</v>
      </c>
    </row>
    <row r="25" spans="1:1">
      <c r="A25" s="4" t="s">
        <v>4468</v>
      </c>
    </row>
    <row r="26" spans="1:1">
      <c r="A26" s="65" t="s">
        <v>4469</v>
      </c>
    </row>
    <row r="27" spans="1:1">
      <c r="A27" s="66" t="s">
        <v>4470</v>
      </c>
    </row>
    <row r="28" spans="1:1">
      <c r="A28" s="66"/>
    </row>
    <row r="30" spans="1:1" ht="23.4">
      <c r="A30" s="64" t="s">
        <v>4471</v>
      </c>
    </row>
    <row r="31" spans="1:1">
      <c r="A31" s="4" t="s">
        <v>4472</v>
      </c>
    </row>
    <row r="32" spans="1:1">
      <c r="A32" s="65" t="s">
        <v>4473</v>
      </c>
    </row>
    <row r="33" spans="1:1">
      <c r="A33" s="65" t="s">
        <v>4474</v>
      </c>
    </row>
    <row r="34" spans="1:1">
      <c r="A34" s="65" t="s">
        <v>4475</v>
      </c>
    </row>
    <row r="35" spans="1:1">
      <c r="A35" s="65"/>
    </row>
    <row r="36" spans="1:1">
      <c r="A36" s="65"/>
    </row>
    <row r="37" spans="1:1" ht="23.4">
      <c r="A37" s="64" t="s">
        <v>4476</v>
      </c>
    </row>
    <row r="38" spans="1:1">
      <c r="A38" s="4" t="s">
        <v>4460</v>
      </c>
    </row>
    <row r="39" spans="1:1">
      <c r="A39" s="65" t="s">
        <v>4477</v>
      </c>
    </row>
    <row r="40" spans="1:1">
      <c r="A40" s="65" t="s">
        <v>4478</v>
      </c>
    </row>
    <row r="41" spans="1:1">
      <c r="A41" s="65"/>
    </row>
    <row r="43" spans="1:1" ht="23.4">
      <c r="A43" s="64" t="s">
        <v>4479</v>
      </c>
    </row>
    <row r="44" spans="1:1">
      <c r="A44" s="4" t="s">
        <v>4460</v>
      </c>
    </row>
    <row r="45" spans="1:1">
      <c r="A45" s="10" t="s">
        <v>38</v>
      </c>
    </row>
    <row r="46" spans="1:1">
      <c r="A46" s="10" t="s">
        <v>4480</v>
      </c>
    </row>
    <row r="47" spans="1:1">
      <c r="A47" s="10" t="s">
        <v>41</v>
      </c>
    </row>
    <row r="48" spans="1:1">
      <c r="A48" s="10" t="s">
        <v>4844</v>
      </c>
    </row>
    <row r="49" spans="1:1">
      <c r="A49" s="10"/>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2795B0-94A9-45F7-8356-F30D0710E2B0}">
  <dimension ref="A1:AC277"/>
  <sheetViews>
    <sheetView zoomScale="89" zoomScaleNormal="89" workbookViewId="0">
      <selection activeCell="A39" sqref="A39:U39"/>
    </sheetView>
  </sheetViews>
  <sheetFormatPr defaultRowHeight="14.4"/>
  <cols>
    <col min="1" max="1" width="6.6640625" customWidth="1"/>
    <col min="2" max="2" width="10.6640625" customWidth="1"/>
    <col min="3" max="3" width="27.5546875" customWidth="1"/>
    <col min="4" max="4" width="6.6640625" customWidth="1"/>
    <col min="5" max="5" width="27.44140625" bestFit="1" customWidth="1"/>
    <col min="6" max="6" width="10.6640625" customWidth="1"/>
    <col min="7" max="8" width="6.6640625" customWidth="1"/>
    <col min="9" max="16" width="12.6640625" hidden="1" customWidth="1"/>
    <col min="17" max="17" width="15.5546875" customWidth="1"/>
    <col min="18" max="18" width="13.33203125" bestFit="1" customWidth="1"/>
    <col min="19" max="19" width="19.33203125" customWidth="1"/>
    <col min="20" max="20" width="18.88671875" customWidth="1"/>
    <col min="21" max="21" width="51.5546875" style="168" bestFit="1" customWidth="1"/>
    <col min="22" max="22" width="12.6640625" style="28" bestFit="1" customWidth="1"/>
    <col min="23" max="23" width="12.109375" customWidth="1"/>
    <col min="27" max="27" width="13.88671875" customWidth="1"/>
  </cols>
  <sheetData>
    <row r="1" spans="1:23" ht="18.600000000000001" thickBot="1">
      <c r="A1" s="158" t="s">
        <v>4625</v>
      </c>
      <c r="Q1" s="159">
        <f>+S44+S69+S93+S110+S126+S147+S162+S180+S195+S213</f>
        <v>9364700</v>
      </c>
      <c r="R1" s="160" t="s">
        <v>4626</v>
      </c>
      <c r="S1" s="161">
        <f>+S44+S69+S93+S110+S126+S147+S162+S180+S195+S213</f>
        <v>9364700</v>
      </c>
      <c r="T1" s="66" t="s">
        <v>4627</v>
      </c>
      <c r="U1" s="162">
        <f>SUM(Q1-S1)</f>
        <v>0</v>
      </c>
      <c r="V1" s="163" t="s">
        <v>4628</v>
      </c>
      <c r="W1" s="164"/>
    </row>
    <row r="2" spans="1:23" ht="14.25" customHeight="1">
      <c r="A2" s="448" t="s">
        <v>4629</v>
      </c>
      <c r="B2" s="448"/>
      <c r="C2" s="448"/>
      <c r="D2" s="448"/>
      <c r="E2" s="448"/>
      <c r="F2" s="448"/>
      <c r="G2" s="448"/>
      <c r="H2" s="448"/>
      <c r="I2" s="448"/>
      <c r="J2" s="448"/>
      <c r="K2" s="448"/>
      <c r="S2" s="166">
        <f>+S230</f>
        <v>0</v>
      </c>
      <c r="T2" s="167" t="s">
        <v>4630</v>
      </c>
    </row>
    <row r="3" spans="1:23">
      <c r="A3" s="449" t="s">
        <v>4631</v>
      </c>
      <c r="B3" s="449"/>
      <c r="C3" s="449"/>
      <c r="D3" s="449"/>
      <c r="E3" s="449"/>
      <c r="F3" s="449"/>
      <c r="G3" s="449"/>
      <c r="H3" s="449"/>
      <c r="I3" s="449"/>
      <c r="J3" s="449"/>
      <c r="K3" s="449"/>
      <c r="L3" s="1"/>
      <c r="M3" s="1"/>
      <c r="N3" s="1"/>
      <c r="O3" s="1"/>
      <c r="P3" s="1"/>
      <c r="Q3" s="1"/>
      <c r="R3" s="1"/>
      <c r="S3" s="161" cm="1">
        <f t="array" ref="S3:S4">+S1:S2</f>
        <v>9364700</v>
      </c>
      <c r="T3" s="170" t="s">
        <v>4632</v>
      </c>
    </row>
    <row r="4" spans="1:23">
      <c r="A4" s="449" t="s">
        <v>4633</v>
      </c>
      <c r="B4" s="449"/>
      <c r="C4" s="449"/>
      <c r="D4" s="449"/>
      <c r="E4" s="449"/>
      <c r="F4" s="449"/>
      <c r="G4" s="449"/>
      <c r="H4" s="449"/>
      <c r="I4" s="449"/>
      <c r="J4" s="449"/>
      <c r="K4" s="449"/>
      <c r="S4" s="169">
        <v>0</v>
      </c>
      <c r="T4" s="169" t="s">
        <v>4634</v>
      </c>
    </row>
    <row r="5" spans="1:23">
      <c r="A5" s="449" t="s">
        <v>4635</v>
      </c>
      <c r="B5" s="449"/>
      <c r="C5" s="449"/>
      <c r="D5" s="449"/>
      <c r="E5" s="449"/>
      <c r="F5" s="449"/>
      <c r="G5" s="449"/>
      <c r="H5" s="449"/>
      <c r="I5" s="449"/>
      <c r="J5" s="449"/>
      <c r="K5" s="449"/>
      <c r="L5" s="1"/>
      <c r="M5" s="1"/>
      <c r="N5" s="1"/>
      <c r="O5" s="1"/>
      <c r="P5" s="1"/>
      <c r="Q5" s="1"/>
      <c r="R5" s="1"/>
      <c r="S5" s="1"/>
      <c r="T5" s="1"/>
    </row>
    <row r="6" spans="1:23">
      <c r="A6" s="171" t="s">
        <v>4636</v>
      </c>
      <c r="B6" s="1"/>
      <c r="C6" s="1"/>
      <c r="D6" s="1"/>
      <c r="E6" s="1"/>
      <c r="F6" s="1"/>
      <c r="G6" s="1"/>
      <c r="H6" s="1"/>
      <c r="I6" s="1"/>
      <c r="J6" s="1"/>
      <c r="K6" s="1"/>
      <c r="L6" s="1"/>
      <c r="M6" s="1"/>
      <c r="N6" s="1"/>
      <c r="O6" s="1"/>
      <c r="P6" s="1"/>
      <c r="Q6" s="1"/>
      <c r="R6" s="1"/>
      <c r="S6" s="1"/>
      <c r="T6" s="1"/>
    </row>
    <row r="7" spans="1:23" ht="15" thickBot="1"/>
    <row r="8" spans="1:23" s="172" customFormat="1" ht="12.6" thickBot="1">
      <c r="I8" s="173" t="s">
        <v>4637</v>
      </c>
      <c r="J8" s="174" t="s">
        <v>4637</v>
      </c>
      <c r="K8" s="175" t="s">
        <v>4638</v>
      </c>
      <c r="L8" s="174" t="s">
        <v>4638</v>
      </c>
      <c r="M8" s="175" t="s">
        <v>4639</v>
      </c>
      <c r="N8" s="174" t="s">
        <v>4639</v>
      </c>
      <c r="O8" s="175">
        <v>2025</v>
      </c>
      <c r="P8" s="174">
        <v>2025</v>
      </c>
      <c r="Q8" s="176">
        <v>2026</v>
      </c>
      <c r="R8" s="176">
        <v>2026</v>
      </c>
      <c r="S8" s="177">
        <v>2027</v>
      </c>
      <c r="T8" s="175"/>
      <c r="U8" s="178"/>
      <c r="V8" s="179"/>
    </row>
    <row r="9" spans="1:23" s="190" customFormat="1" ht="12">
      <c r="A9" s="180" t="s">
        <v>4640</v>
      </c>
      <c r="B9" s="180" t="s">
        <v>4641</v>
      </c>
      <c r="C9" s="181" t="s">
        <v>4642</v>
      </c>
      <c r="D9" s="180" t="s">
        <v>4643</v>
      </c>
      <c r="E9" s="181" t="s">
        <v>4644</v>
      </c>
      <c r="F9" s="180" t="s">
        <v>4645</v>
      </c>
      <c r="G9" s="180" t="s">
        <v>4646</v>
      </c>
      <c r="H9" s="182" t="s">
        <v>4647</v>
      </c>
      <c r="I9" s="183" t="s">
        <v>4648</v>
      </c>
      <c r="J9" s="184" t="s">
        <v>4649</v>
      </c>
      <c r="K9" s="185" t="s">
        <v>4648</v>
      </c>
      <c r="L9" s="184" t="s">
        <v>4649</v>
      </c>
      <c r="M9" s="185" t="s">
        <v>4648</v>
      </c>
      <c r="N9" s="184" t="s">
        <v>4649</v>
      </c>
      <c r="O9" s="185" t="s">
        <v>4650</v>
      </c>
      <c r="P9" s="184" t="s">
        <v>4649</v>
      </c>
      <c r="Q9" s="185" t="s">
        <v>4650</v>
      </c>
      <c r="R9" s="184" t="s">
        <v>4649</v>
      </c>
      <c r="S9" s="186" t="s">
        <v>4651</v>
      </c>
      <c r="T9" s="187" t="s">
        <v>4652</v>
      </c>
      <c r="U9" s="188" t="s">
        <v>4653</v>
      </c>
      <c r="V9" s="189" t="s">
        <v>4654</v>
      </c>
    </row>
    <row r="10" spans="1:23" s="205" customFormat="1" ht="12">
      <c r="A10" s="191" t="s">
        <v>76</v>
      </c>
      <c r="B10" s="192" t="s">
        <v>185</v>
      </c>
      <c r="C10" s="193" t="s">
        <v>4655</v>
      </c>
      <c r="D10" s="192" t="s">
        <v>4656</v>
      </c>
      <c r="E10" s="193" t="s">
        <v>4513</v>
      </c>
      <c r="F10" s="192" t="s">
        <v>187</v>
      </c>
      <c r="G10" s="194"/>
      <c r="H10" s="195"/>
      <c r="I10" s="196">
        <v>150</v>
      </c>
      <c r="J10" s="197">
        <v>0</v>
      </c>
      <c r="K10" s="198"/>
      <c r="L10" s="197"/>
      <c r="M10" s="198"/>
      <c r="N10" s="197"/>
      <c r="O10" s="199"/>
      <c r="P10" s="200"/>
      <c r="Q10" s="201">
        <f>VLOOKUP(D10,'[2]Prior Year Budget CFO'!$D$9:$R$38,15,FALSE)</f>
        <v>0</v>
      </c>
      <c r="R10" s="201">
        <f>IFERROR(VLOOKUP(D10,'[2]Budget Actuals ORG 120BS0'!$E$14:$L$56,8,FALSE),0)</f>
        <v>0</v>
      </c>
      <c r="S10" s="202">
        <v>0</v>
      </c>
      <c r="T10" s="198">
        <f>Q10-S10</f>
        <v>0</v>
      </c>
      <c r="U10" s="203"/>
      <c r="V10" s="204">
        <f>SUM(J10+L10+N10+P10)/4</f>
        <v>0</v>
      </c>
    </row>
    <row r="11" spans="1:23" s="205" customFormat="1" ht="12">
      <c r="A11" s="191" t="s">
        <v>76</v>
      </c>
      <c r="B11" s="192" t="s">
        <v>185</v>
      </c>
      <c r="C11" s="193" t="s">
        <v>4655</v>
      </c>
      <c r="D11" s="192" t="s">
        <v>4657</v>
      </c>
      <c r="E11" s="193" t="s">
        <v>4512</v>
      </c>
      <c r="F11" s="192" t="s">
        <v>187</v>
      </c>
      <c r="G11" s="194"/>
      <c r="H11" s="195"/>
      <c r="I11" s="196">
        <v>20000</v>
      </c>
      <c r="J11" s="197">
        <v>10754.95</v>
      </c>
      <c r="K11" s="198">
        <v>20000</v>
      </c>
      <c r="L11" s="197">
        <v>5939.65</v>
      </c>
      <c r="M11" s="198">
        <v>15000</v>
      </c>
      <c r="N11" s="197">
        <v>6004.79</v>
      </c>
      <c r="O11" s="199">
        <v>15000</v>
      </c>
      <c r="P11" s="200">
        <v>6923.46</v>
      </c>
      <c r="Q11" s="201">
        <f>VLOOKUP(D11,'[2]Prior Year Budget CFO'!$D$9:$R$38,15,FALSE)</f>
        <v>10000</v>
      </c>
      <c r="R11" s="201">
        <f>IFERROR(VLOOKUP(D11,'[2]Budget Actuals ORG 120BS0'!$E$14:$L$56,8,FALSE),0)</f>
        <v>144.06</v>
      </c>
      <c r="S11" s="202">
        <v>10000</v>
      </c>
      <c r="T11" s="198">
        <f t="shared" ref="T11:T43" si="0">Q11-S11</f>
        <v>0</v>
      </c>
      <c r="U11" s="203"/>
      <c r="V11" s="204">
        <f t="shared" ref="V11:V43" si="1">SUM(J11+L11+N11+P11)/4</f>
        <v>7405.7124999999996</v>
      </c>
    </row>
    <row r="12" spans="1:23" s="205" customFormat="1" ht="12">
      <c r="A12" s="191" t="s">
        <v>76</v>
      </c>
      <c r="B12" s="192" t="s">
        <v>185</v>
      </c>
      <c r="C12" s="193" t="s">
        <v>4655</v>
      </c>
      <c r="D12" s="192" t="s">
        <v>4658</v>
      </c>
      <c r="E12" s="193" t="s">
        <v>4523</v>
      </c>
      <c r="F12" s="192" t="s">
        <v>187</v>
      </c>
      <c r="G12" s="194"/>
      <c r="H12" s="195"/>
      <c r="I12" s="196">
        <v>155000</v>
      </c>
      <c r="J12" s="197">
        <v>164713.56</v>
      </c>
      <c r="K12" s="198">
        <v>155000</v>
      </c>
      <c r="L12" s="197">
        <v>543555.79</v>
      </c>
      <c r="M12" s="198">
        <v>155000</v>
      </c>
      <c r="N12" s="197">
        <v>209725.22</v>
      </c>
      <c r="O12" s="199">
        <v>215000</v>
      </c>
      <c r="P12" s="200">
        <v>31652.639999999999</v>
      </c>
      <c r="Q12" s="201">
        <f>VLOOKUP(D12,'[2]Prior Year Budget CFO'!$D$9:$R$38,15,FALSE)</f>
        <v>218000</v>
      </c>
      <c r="R12" s="201">
        <f>IFERROR(VLOOKUP(D12,'[2]Budget Actuals ORG 120BS0'!$E$14:$L$56,8,FALSE),0)</f>
        <v>43984.75</v>
      </c>
      <c r="S12" s="202">
        <v>218000</v>
      </c>
      <c r="T12" s="198">
        <f t="shared" si="0"/>
        <v>0</v>
      </c>
      <c r="U12" s="203"/>
      <c r="V12" s="204">
        <f t="shared" si="1"/>
        <v>237411.80250000002</v>
      </c>
    </row>
    <row r="13" spans="1:23" s="205" customFormat="1" ht="12">
      <c r="A13" s="191" t="s">
        <v>76</v>
      </c>
      <c r="B13" s="192" t="s">
        <v>185</v>
      </c>
      <c r="C13" s="193" t="s">
        <v>4655</v>
      </c>
      <c r="D13" s="192" t="s">
        <v>4659</v>
      </c>
      <c r="E13" s="193" t="s">
        <v>4502</v>
      </c>
      <c r="F13" s="192" t="s">
        <v>187</v>
      </c>
      <c r="G13" s="194"/>
      <c r="H13" s="195"/>
      <c r="I13" s="196">
        <v>10000</v>
      </c>
      <c r="J13" s="197">
        <v>3303</v>
      </c>
      <c r="K13" s="198">
        <v>15000</v>
      </c>
      <c r="L13" s="197">
        <v>8013.55</v>
      </c>
      <c r="M13" s="198">
        <v>15000</v>
      </c>
      <c r="N13" s="197">
        <v>6675.45</v>
      </c>
      <c r="O13" s="199">
        <v>15000</v>
      </c>
      <c r="P13" s="200">
        <v>823.2</v>
      </c>
      <c r="Q13" s="201">
        <f>VLOOKUP(D13,'[2]Prior Year Budget CFO'!$D$9:$R$38,15,FALSE)</f>
        <v>7500</v>
      </c>
      <c r="R13" s="201">
        <f>IFERROR(VLOOKUP(D13,'[2]Budget Actuals ORG 120BS0'!$E$14:$L$56,8,FALSE),0)</f>
        <v>17707.560000000001</v>
      </c>
      <c r="S13" s="202">
        <f>20000+41200</f>
        <v>61200</v>
      </c>
      <c r="T13" s="198">
        <f t="shared" si="0"/>
        <v>-53700</v>
      </c>
      <c r="U13" s="203" t="s">
        <v>4660</v>
      </c>
      <c r="V13" s="204">
        <f t="shared" si="1"/>
        <v>4703.8</v>
      </c>
    </row>
    <row r="14" spans="1:23" s="205" customFormat="1" ht="12">
      <c r="A14" s="191" t="s">
        <v>76</v>
      </c>
      <c r="B14" s="192" t="s">
        <v>185</v>
      </c>
      <c r="C14" s="193" t="s">
        <v>4655</v>
      </c>
      <c r="D14" s="192" t="s">
        <v>4661</v>
      </c>
      <c r="E14" s="193" t="s">
        <v>4556</v>
      </c>
      <c r="F14" s="192" t="s">
        <v>187</v>
      </c>
      <c r="G14" s="194"/>
      <c r="H14" s="195"/>
      <c r="I14" s="196">
        <v>10000</v>
      </c>
      <c r="J14" s="197">
        <v>3274</v>
      </c>
      <c r="K14" s="198">
        <v>5000</v>
      </c>
      <c r="L14" s="197">
        <v>28649</v>
      </c>
      <c r="M14" s="198">
        <v>5000</v>
      </c>
      <c r="N14" s="197">
        <v>9622</v>
      </c>
      <c r="O14" s="199">
        <v>10000</v>
      </c>
      <c r="P14" s="200">
        <v>340</v>
      </c>
      <c r="Q14" s="201">
        <f>VLOOKUP(D14,'[2]Prior Year Budget CFO'!$D$9:$R$38,15,FALSE)</f>
        <v>9000</v>
      </c>
      <c r="R14" s="201">
        <f>IFERROR(VLOOKUP(D14,'[2]Budget Actuals ORG 120BS0'!$E$14:$L$56,8,FALSE),0)</f>
        <v>0</v>
      </c>
      <c r="S14" s="202">
        <v>9000</v>
      </c>
      <c r="T14" s="198">
        <f t="shared" si="0"/>
        <v>0</v>
      </c>
      <c r="U14" s="203"/>
      <c r="V14" s="204">
        <f t="shared" si="1"/>
        <v>10471.25</v>
      </c>
    </row>
    <row r="15" spans="1:23" s="205" customFormat="1" ht="24">
      <c r="A15" s="191" t="s">
        <v>76</v>
      </c>
      <c r="B15" s="192" t="s">
        <v>185</v>
      </c>
      <c r="C15" s="193" t="s">
        <v>4655</v>
      </c>
      <c r="D15" s="192" t="s">
        <v>4662</v>
      </c>
      <c r="E15" s="193" t="s">
        <v>4504</v>
      </c>
      <c r="F15" s="192" t="s">
        <v>187</v>
      </c>
      <c r="G15" s="194"/>
      <c r="H15" s="195"/>
      <c r="I15" s="196">
        <v>1500</v>
      </c>
      <c r="J15" s="197">
        <v>0</v>
      </c>
      <c r="K15" s="198">
        <v>1500</v>
      </c>
      <c r="L15" s="197">
        <v>1401.84</v>
      </c>
      <c r="M15" s="198">
        <v>1750</v>
      </c>
      <c r="N15" s="197">
        <v>240</v>
      </c>
      <c r="O15" s="199">
        <v>1500</v>
      </c>
      <c r="P15" s="200">
        <v>0</v>
      </c>
      <c r="Q15" s="201">
        <f>VLOOKUP(D15,'[2]Prior Year Budget CFO'!$D$9:$R$38,15,FALSE)</f>
        <v>1000</v>
      </c>
      <c r="R15" s="201">
        <f>IFERROR(VLOOKUP(D15,'[2]Budget Actuals ORG 120BS0'!$E$14:$L$56,8,FALSE),0)</f>
        <v>84</v>
      </c>
      <c r="S15" s="202">
        <f>1000+10000</f>
        <v>11000</v>
      </c>
      <c r="T15" s="198">
        <f t="shared" si="0"/>
        <v>-10000</v>
      </c>
      <c r="U15" s="203" t="s">
        <v>4663</v>
      </c>
      <c r="V15" s="204">
        <f t="shared" si="1"/>
        <v>410.46</v>
      </c>
    </row>
    <row r="16" spans="1:23" s="205" customFormat="1" ht="24">
      <c r="A16" s="191" t="s">
        <v>76</v>
      </c>
      <c r="B16" s="192" t="s">
        <v>185</v>
      </c>
      <c r="C16" s="193" t="s">
        <v>4655</v>
      </c>
      <c r="D16" s="192" t="s">
        <v>4664</v>
      </c>
      <c r="E16" s="193" t="s">
        <v>4551</v>
      </c>
      <c r="F16" s="192" t="s">
        <v>187</v>
      </c>
      <c r="G16" s="194"/>
      <c r="H16" s="195"/>
      <c r="I16" s="196">
        <v>1800</v>
      </c>
      <c r="J16" s="197">
        <v>12.91</v>
      </c>
      <c r="K16" s="198">
        <v>1800</v>
      </c>
      <c r="L16" s="197">
        <v>77.489999999999995</v>
      </c>
      <c r="M16" s="198">
        <v>1000</v>
      </c>
      <c r="N16" s="197">
        <v>279.11</v>
      </c>
      <c r="O16" s="199">
        <v>500</v>
      </c>
      <c r="P16" s="200">
        <v>0</v>
      </c>
      <c r="Q16" s="201">
        <f>VLOOKUP(D16,'[2]Prior Year Budget CFO'!$D$9:$R$38,15,FALSE)</f>
        <v>500</v>
      </c>
      <c r="R16" s="201">
        <f>IFERROR(VLOOKUP(D16,'[2]Budget Actuals ORG 120BS0'!$E$14:$L$56,8,FALSE),0)</f>
        <v>1205</v>
      </c>
      <c r="S16" s="202">
        <v>4000</v>
      </c>
      <c r="T16" s="198">
        <f t="shared" si="0"/>
        <v>-3500</v>
      </c>
      <c r="U16" s="203" t="s">
        <v>4665</v>
      </c>
      <c r="V16" s="204">
        <f t="shared" si="1"/>
        <v>92.377499999999998</v>
      </c>
    </row>
    <row r="17" spans="1:29" s="205" customFormat="1" ht="12">
      <c r="A17" s="191" t="s">
        <v>76</v>
      </c>
      <c r="B17" s="192" t="s">
        <v>185</v>
      </c>
      <c r="C17" s="193" t="s">
        <v>4655</v>
      </c>
      <c r="D17" s="192" t="s">
        <v>4666</v>
      </c>
      <c r="E17" s="193" t="s">
        <v>4562</v>
      </c>
      <c r="F17" s="192" t="s">
        <v>187</v>
      </c>
      <c r="G17" s="194"/>
      <c r="H17" s="195"/>
      <c r="I17" s="196">
        <v>105825</v>
      </c>
      <c r="J17" s="197">
        <v>7785.02</v>
      </c>
      <c r="K17" s="198">
        <v>46000</v>
      </c>
      <c r="L17" s="197">
        <v>10198.86</v>
      </c>
      <c r="M17" s="198">
        <v>46000</v>
      </c>
      <c r="N17" s="197">
        <v>43781.8</v>
      </c>
      <c r="O17" s="199">
        <v>46000</v>
      </c>
      <c r="P17" s="200">
        <v>9480</v>
      </c>
      <c r="Q17" s="201">
        <f>VLOOKUP(D17,'[2]Prior Year Budget CFO'!$D$9:$R$38,15,FALSE)</f>
        <v>46000</v>
      </c>
      <c r="R17" s="201">
        <f>IFERROR(VLOOKUP(D17,'[2]Budget Actuals ORG 120BS0'!$E$14:$L$56,8,FALSE),0)</f>
        <v>20531.580000000002</v>
      </c>
      <c r="S17" s="202">
        <v>80000</v>
      </c>
      <c r="T17" s="198">
        <f t="shared" si="0"/>
        <v>-34000</v>
      </c>
      <c r="U17" s="203" t="s">
        <v>4667</v>
      </c>
      <c r="V17" s="204">
        <f t="shared" si="1"/>
        <v>17811.420000000002</v>
      </c>
    </row>
    <row r="18" spans="1:29" s="205" customFormat="1" ht="12">
      <c r="A18" s="191" t="s">
        <v>76</v>
      </c>
      <c r="B18" s="192" t="s">
        <v>185</v>
      </c>
      <c r="C18" s="193" t="s">
        <v>4655</v>
      </c>
      <c r="D18" s="192" t="s">
        <v>4668</v>
      </c>
      <c r="E18" s="193" t="s">
        <v>4669</v>
      </c>
      <c r="F18" s="192" t="s">
        <v>187</v>
      </c>
      <c r="G18" s="194"/>
      <c r="H18" s="195"/>
      <c r="I18" s="196"/>
      <c r="J18" s="197"/>
      <c r="K18" s="198"/>
      <c r="L18" s="197"/>
      <c r="M18" s="198">
        <v>0</v>
      </c>
      <c r="N18" s="197">
        <v>7500</v>
      </c>
      <c r="O18" s="199">
        <v>7500</v>
      </c>
      <c r="P18" s="200">
        <v>0</v>
      </c>
      <c r="Q18" s="201">
        <f>VLOOKUP(D18,'[2]Prior Year Budget CFO'!$D$9:$R$38,15,FALSE)</f>
        <v>7500</v>
      </c>
      <c r="R18" s="201">
        <f>IFERROR(VLOOKUP(D18,'[2]Budget Actuals ORG 120BS0'!$E$14:$L$56,8,FALSE),0)</f>
        <v>0</v>
      </c>
      <c r="S18" s="202">
        <v>2000</v>
      </c>
      <c r="T18" s="198">
        <f t="shared" si="0"/>
        <v>5500</v>
      </c>
      <c r="U18" s="203"/>
      <c r="V18" s="204">
        <f t="shared" si="1"/>
        <v>1875</v>
      </c>
    </row>
    <row r="19" spans="1:29" s="205" customFormat="1" ht="24">
      <c r="A19" s="191" t="s">
        <v>76</v>
      </c>
      <c r="B19" s="192" t="s">
        <v>185</v>
      </c>
      <c r="C19" s="193" t="s">
        <v>4655</v>
      </c>
      <c r="D19" s="192" t="s">
        <v>4670</v>
      </c>
      <c r="E19" s="193" t="s">
        <v>4671</v>
      </c>
      <c r="F19" s="192" t="s">
        <v>187</v>
      </c>
      <c r="G19" s="194"/>
      <c r="H19" s="195"/>
      <c r="I19" s="196"/>
      <c r="J19" s="197"/>
      <c r="K19" s="198">
        <v>0</v>
      </c>
      <c r="L19" s="197">
        <v>140862.51999999999</v>
      </c>
      <c r="M19" s="198">
        <v>0</v>
      </c>
      <c r="N19" s="197">
        <v>33753</v>
      </c>
      <c r="O19" s="199"/>
      <c r="P19" s="200"/>
      <c r="Q19" s="201">
        <f>VLOOKUP(D19,'[2]Prior Year Budget CFO'!$D$9:$R$38,15,FALSE)</f>
        <v>10000</v>
      </c>
      <c r="R19" s="201">
        <f>IFERROR(VLOOKUP(D19,'[2]Budget Actuals ORG 120BS0'!$E$14:$L$56,8,FALSE),0)</f>
        <v>0</v>
      </c>
      <c r="S19" s="202">
        <v>20000</v>
      </c>
      <c r="T19" s="198">
        <f t="shared" si="0"/>
        <v>-10000</v>
      </c>
      <c r="U19" s="203" t="s">
        <v>4672</v>
      </c>
      <c r="V19" s="204">
        <f t="shared" si="1"/>
        <v>43653.88</v>
      </c>
    </row>
    <row r="20" spans="1:29" s="205" customFormat="1" ht="12">
      <c r="A20" s="191" t="s">
        <v>76</v>
      </c>
      <c r="B20" s="192" t="s">
        <v>185</v>
      </c>
      <c r="C20" s="193" t="s">
        <v>4655</v>
      </c>
      <c r="D20" s="192" t="s">
        <v>4673</v>
      </c>
      <c r="E20" s="193" t="s">
        <v>4674</v>
      </c>
      <c r="F20" s="192" t="s">
        <v>187</v>
      </c>
      <c r="G20" s="194"/>
      <c r="H20" s="195"/>
      <c r="I20" s="196"/>
      <c r="J20" s="197"/>
      <c r="K20" s="198">
        <v>0</v>
      </c>
      <c r="L20" s="197">
        <v>2867</v>
      </c>
      <c r="M20" s="198">
        <v>3000</v>
      </c>
      <c r="N20" s="197">
        <v>2787</v>
      </c>
      <c r="O20" s="199">
        <v>3000</v>
      </c>
      <c r="P20" s="200">
        <v>2797</v>
      </c>
      <c r="Q20" s="201">
        <f>VLOOKUP(D20,'[2]Prior Year Budget CFO'!$D$9:$R$38,15,FALSE)</f>
        <v>3000</v>
      </c>
      <c r="R20" s="201">
        <f>IFERROR(VLOOKUP(D20,'[2]Budget Actuals ORG 120BS0'!$E$14:$L$56,8,FALSE),0)</f>
        <v>0</v>
      </c>
      <c r="S20" s="202">
        <v>3000</v>
      </c>
      <c r="T20" s="198">
        <f t="shared" si="0"/>
        <v>0</v>
      </c>
      <c r="U20" s="203" t="s">
        <v>4675</v>
      </c>
      <c r="V20" s="204">
        <f t="shared" si="1"/>
        <v>2112.75</v>
      </c>
    </row>
    <row r="21" spans="1:29" s="205" customFormat="1" ht="12">
      <c r="A21" s="191" t="s">
        <v>76</v>
      </c>
      <c r="B21" s="192" t="s">
        <v>185</v>
      </c>
      <c r="C21" s="193" t="s">
        <v>4655</v>
      </c>
      <c r="D21" s="192" t="s">
        <v>4676</v>
      </c>
      <c r="E21" s="193" t="s">
        <v>4522</v>
      </c>
      <c r="F21" s="192" t="s">
        <v>187</v>
      </c>
      <c r="G21" s="194"/>
      <c r="H21" s="195"/>
      <c r="I21" s="196">
        <v>0</v>
      </c>
      <c r="J21" s="197">
        <v>2722</v>
      </c>
      <c r="K21" s="198">
        <v>2800</v>
      </c>
      <c r="L21" s="197">
        <v>0</v>
      </c>
      <c r="M21" s="198"/>
      <c r="N21" s="197"/>
      <c r="O21" s="199"/>
      <c r="P21" s="200"/>
      <c r="Q21" s="201">
        <f>VLOOKUP(D21,'[2]Prior Year Budget CFO'!$D$9:$R$38,15,FALSE)</f>
        <v>0</v>
      </c>
      <c r="R21" s="201">
        <f>IFERROR(VLOOKUP(D21,'[2]Budget Actuals ORG 120BS0'!$E$14:$L$56,8,FALSE),0)</f>
        <v>2808</v>
      </c>
      <c r="S21" s="202">
        <v>3000</v>
      </c>
      <c r="T21" s="198">
        <f t="shared" si="0"/>
        <v>-3000</v>
      </c>
      <c r="U21" s="203" t="s">
        <v>4675</v>
      </c>
      <c r="V21" s="204">
        <f t="shared" si="1"/>
        <v>680.5</v>
      </c>
    </row>
    <row r="22" spans="1:29" s="205" customFormat="1" ht="12">
      <c r="A22" s="191" t="s">
        <v>76</v>
      </c>
      <c r="B22" s="192" t="s">
        <v>185</v>
      </c>
      <c r="C22" s="193" t="s">
        <v>4655</v>
      </c>
      <c r="D22" s="192" t="s">
        <v>4677</v>
      </c>
      <c r="E22" s="193" t="s">
        <v>4532</v>
      </c>
      <c r="F22" s="192" t="s">
        <v>187</v>
      </c>
      <c r="G22" s="194"/>
      <c r="H22" s="195"/>
      <c r="I22" s="196"/>
      <c r="J22" s="197"/>
      <c r="K22" s="198">
        <v>0</v>
      </c>
      <c r="L22" s="197">
        <v>45.05</v>
      </c>
      <c r="M22" s="198">
        <v>0</v>
      </c>
      <c r="N22" s="197">
        <v>53.54</v>
      </c>
      <c r="O22" s="199">
        <v>0</v>
      </c>
      <c r="P22" s="200">
        <v>0</v>
      </c>
      <c r="Q22" s="201">
        <f>VLOOKUP(D22,'[2]Prior Year Budget CFO'!$D$9:$R$38,15,FALSE)</f>
        <v>200</v>
      </c>
      <c r="R22" s="201">
        <f>IFERROR(VLOOKUP(D22,'[2]Budget Actuals ORG 120BS0'!$E$14:$L$56,8,FALSE),0)</f>
        <v>0</v>
      </c>
      <c r="S22" s="202">
        <v>1000</v>
      </c>
      <c r="T22" s="198">
        <f t="shared" si="0"/>
        <v>-800</v>
      </c>
      <c r="U22" s="203"/>
      <c r="V22" s="204">
        <f t="shared" si="1"/>
        <v>24.647500000000001</v>
      </c>
    </row>
    <row r="23" spans="1:29" s="205" customFormat="1" ht="12">
      <c r="A23" s="191" t="s">
        <v>76</v>
      </c>
      <c r="B23" s="192" t="s">
        <v>185</v>
      </c>
      <c r="C23" s="193" t="s">
        <v>4655</v>
      </c>
      <c r="D23" s="192" t="s">
        <v>4678</v>
      </c>
      <c r="E23" s="193" t="s">
        <v>4679</v>
      </c>
      <c r="F23" s="192" t="s">
        <v>187</v>
      </c>
      <c r="G23" s="194"/>
      <c r="H23" s="195"/>
      <c r="I23" s="196">
        <v>185000</v>
      </c>
      <c r="J23" s="197">
        <v>191616.67</v>
      </c>
      <c r="K23" s="198">
        <v>185000</v>
      </c>
      <c r="L23" s="197">
        <v>116764.45</v>
      </c>
      <c r="M23" s="198">
        <v>150000</v>
      </c>
      <c r="N23" s="197">
        <v>113500.4</v>
      </c>
      <c r="O23" s="199">
        <v>150000</v>
      </c>
      <c r="P23" s="200">
        <v>31801.84</v>
      </c>
      <c r="Q23" s="201">
        <f>VLOOKUP(D23,'[2]Prior Year Budget CFO'!$D$9:$R$38,15,FALSE)</f>
        <v>150000</v>
      </c>
      <c r="R23" s="201">
        <f>IFERROR(VLOOKUP(D23,'[2]Budget Actuals ORG 120BS0'!$E$14:$L$56,8,FALSE),0)</f>
        <v>29968.85</v>
      </c>
      <c r="S23" s="202">
        <v>150000</v>
      </c>
      <c r="T23" s="198">
        <f t="shared" si="0"/>
        <v>0</v>
      </c>
      <c r="U23" s="203"/>
      <c r="V23" s="204">
        <f t="shared" si="1"/>
        <v>113420.84000000001</v>
      </c>
    </row>
    <row r="24" spans="1:29" s="205" customFormat="1" ht="24">
      <c r="A24" s="191" t="s">
        <v>76</v>
      </c>
      <c r="B24" s="192" t="s">
        <v>185</v>
      </c>
      <c r="C24" s="193" t="s">
        <v>4655</v>
      </c>
      <c r="D24" s="192" t="s">
        <v>4678</v>
      </c>
      <c r="E24" s="193" t="s">
        <v>4679</v>
      </c>
      <c r="F24" s="192" t="s">
        <v>232</v>
      </c>
      <c r="G24" s="194"/>
      <c r="H24" s="195"/>
      <c r="I24" s="196"/>
      <c r="J24" s="197"/>
      <c r="K24" s="198">
        <v>0</v>
      </c>
      <c r="L24" s="197">
        <v>21.12</v>
      </c>
      <c r="M24" s="198"/>
      <c r="N24" s="197"/>
      <c r="O24" s="199"/>
      <c r="P24" s="200"/>
      <c r="Q24" s="201"/>
      <c r="R24" s="201"/>
      <c r="S24" s="202">
        <v>0</v>
      </c>
      <c r="T24" s="198">
        <f t="shared" si="0"/>
        <v>0</v>
      </c>
      <c r="U24" s="203" t="s">
        <v>4680</v>
      </c>
      <c r="V24" s="204">
        <f t="shared" si="1"/>
        <v>5.28</v>
      </c>
    </row>
    <row r="25" spans="1:29" s="205" customFormat="1" ht="12">
      <c r="A25" s="191" t="s">
        <v>76</v>
      </c>
      <c r="B25" s="192" t="s">
        <v>185</v>
      </c>
      <c r="C25" s="193" t="s">
        <v>4655</v>
      </c>
      <c r="D25" s="192" t="s">
        <v>4681</v>
      </c>
      <c r="E25" s="193" t="s">
        <v>4682</v>
      </c>
      <c r="F25" s="192" t="s">
        <v>187</v>
      </c>
      <c r="G25" s="194"/>
      <c r="H25" s="195"/>
      <c r="I25" s="196">
        <v>21900</v>
      </c>
      <c r="J25" s="197">
        <v>3677.42</v>
      </c>
      <c r="K25" s="198">
        <v>2000</v>
      </c>
      <c r="L25" s="197">
        <v>3380.98</v>
      </c>
      <c r="M25" s="198">
        <v>4000</v>
      </c>
      <c r="N25" s="197">
        <v>567.61</v>
      </c>
      <c r="O25" s="199">
        <v>3500</v>
      </c>
      <c r="P25" s="200">
        <v>123.95</v>
      </c>
      <c r="Q25" s="201">
        <f>VLOOKUP(D25,'[2]Prior Year Budget CFO'!$D$9:$R$38,15,FALSE)</f>
        <v>3000</v>
      </c>
      <c r="R25" s="201">
        <f>IFERROR(VLOOKUP(D25,'[2]Budget Actuals ORG 120BS0'!$E$14:$L$56,8,FALSE),0)</f>
        <v>124.84</v>
      </c>
      <c r="S25" s="202">
        <v>2000</v>
      </c>
      <c r="T25" s="198">
        <f t="shared" si="0"/>
        <v>1000</v>
      </c>
      <c r="U25" s="203"/>
      <c r="V25" s="204">
        <f t="shared" si="1"/>
        <v>1937.4899999999998</v>
      </c>
    </row>
    <row r="26" spans="1:29" s="205" customFormat="1" ht="24">
      <c r="A26" s="191" t="s">
        <v>76</v>
      </c>
      <c r="B26" s="192" t="s">
        <v>185</v>
      </c>
      <c r="C26" s="193" t="s">
        <v>4655</v>
      </c>
      <c r="D26" s="192" t="s">
        <v>4683</v>
      </c>
      <c r="E26" s="193" t="s">
        <v>4684</v>
      </c>
      <c r="F26" s="192" t="s">
        <v>187</v>
      </c>
      <c r="G26" s="194"/>
      <c r="H26" s="195"/>
      <c r="I26" s="196">
        <v>0</v>
      </c>
      <c r="J26" s="197">
        <v>22105.22</v>
      </c>
      <c r="K26" s="198">
        <v>0</v>
      </c>
      <c r="L26" s="197">
        <v>7447.01</v>
      </c>
      <c r="M26" s="198">
        <v>0</v>
      </c>
      <c r="N26" s="197">
        <v>12607.19</v>
      </c>
      <c r="O26" s="199"/>
      <c r="P26" s="200"/>
      <c r="Q26" s="201">
        <f>VLOOKUP(D26,'[2]Prior Year Budget CFO'!$D$9:$R$38,15,FALSE)</f>
        <v>0</v>
      </c>
      <c r="R26" s="201">
        <f>IFERROR(VLOOKUP(D26,'[2]Budget Actuals ORG 120BS0'!$E$14:$L$56,8,FALSE),0)</f>
        <v>0</v>
      </c>
      <c r="S26" s="202">
        <v>0</v>
      </c>
      <c r="T26" s="198">
        <f t="shared" si="0"/>
        <v>0</v>
      </c>
      <c r="U26" s="203" t="s">
        <v>4685</v>
      </c>
      <c r="V26" s="204">
        <f t="shared" si="1"/>
        <v>10539.855000000001</v>
      </c>
    </row>
    <row r="27" spans="1:29" s="205" customFormat="1" ht="12">
      <c r="A27" s="191" t="s">
        <v>76</v>
      </c>
      <c r="B27" s="192" t="s">
        <v>185</v>
      </c>
      <c r="C27" s="193" t="s">
        <v>4655</v>
      </c>
      <c r="D27" s="192" t="s">
        <v>4686</v>
      </c>
      <c r="E27" s="193" t="s">
        <v>4506</v>
      </c>
      <c r="F27" s="192" t="s">
        <v>187</v>
      </c>
      <c r="G27" s="194"/>
      <c r="H27" s="195"/>
      <c r="I27" s="196">
        <v>1000</v>
      </c>
      <c r="J27" s="197">
        <v>0</v>
      </c>
      <c r="K27" s="198">
        <v>1000</v>
      </c>
      <c r="L27" s="197">
        <v>0</v>
      </c>
      <c r="M27" s="198"/>
      <c r="N27" s="197"/>
      <c r="O27" s="199">
        <v>0</v>
      </c>
      <c r="P27" s="200">
        <v>0</v>
      </c>
      <c r="Q27" s="201">
        <f>VLOOKUP(D27,'[2]Prior Year Budget CFO'!$D$9:$R$38,15,FALSE)</f>
        <v>250</v>
      </c>
      <c r="R27" s="201">
        <f>IFERROR(VLOOKUP(D27,'[2]Budget Actuals ORG 120BS0'!$E$14:$L$56,8,FALSE),0)</f>
        <v>0</v>
      </c>
      <c r="S27" s="202">
        <v>300</v>
      </c>
      <c r="T27" s="198">
        <f t="shared" si="0"/>
        <v>-50</v>
      </c>
      <c r="U27" s="203" t="s">
        <v>4687</v>
      </c>
      <c r="V27" s="204">
        <f t="shared" si="1"/>
        <v>0</v>
      </c>
    </row>
    <row r="28" spans="1:29" s="205" customFormat="1" ht="12">
      <c r="A28" s="191" t="s">
        <v>76</v>
      </c>
      <c r="B28" s="192" t="s">
        <v>185</v>
      </c>
      <c r="C28" s="193" t="s">
        <v>4655</v>
      </c>
      <c r="D28" s="192" t="s">
        <v>4688</v>
      </c>
      <c r="E28" s="193" t="s">
        <v>4689</v>
      </c>
      <c r="F28" s="192" t="s">
        <v>187</v>
      </c>
      <c r="G28" s="194"/>
      <c r="H28" s="195"/>
      <c r="I28" s="196">
        <v>38000</v>
      </c>
      <c r="J28" s="197">
        <v>38290.04</v>
      </c>
      <c r="K28" s="198">
        <v>40000</v>
      </c>
      <c r="L28" s="197">
        <v>38159.1</v>
      </c>
      <c r="M28" s="198">
        <v>40000</v>
      </c>
      <c r="N28" s="197">
        <v>20633.73</v>
      </c>
      <c r="O28" s="199">
        <v>40000</v>
      </c>
      <c r="P28" s="200">
        <v>3063.3</v>
      </c>
      <c r="Q28" s="201">
        <f>VLOOKUP(D28,'[2]Prior Year Budget CFO'!$D$9:$R$38,15,FALSE)</f>
        <v>35000</v>
      </c>
      <c r="R28" s="201">
        <f>IFERROR(VLOOKUP(D28,'[2]Budget Actuals ORG 120BS0'!$E$14:$L$56,8,FALSE),0)</f>
        <v>0</v>
      </c>
      <c r="S28" s="202">
        <v>25000</v>
      </c>
      <c r="T28" s="198">
        <f t="shared" si="0"/>
        <v>10000</v>
      </c>
      <c r="U28" s="203" t="s">
        <v>4690</v>
      </c>
      <c r="V28" s="204">
        <f t="shared" si="1"/>
        <v>25036.5425</v>
      </c>
    </row>
    <row r="29" spans="1:29" s="205" customFormat="1" ht="12">
      <c r="A29" s="191" t="s">
        <v>76</v>
      </c>
      <c r="B29" s="192" t="s">
        <v>185</v>
      </c>
      <c r="C29" s="193" t="s">
        <v>4655</v>
      </c>
      <c r="D29" s="192" t="s">
        <v>4691</v>
      </c>
      <c r="E29" s="193" t="s">
        <v>4528</v>
      </c>
      <c r="F29" s="192" t="s">
        <v>187</v>
      </c>
      <c r="G29" s="194"/>
      <c r="H29" s="195"/>
      <c r="I29" s="196">
        <v>15000</v>
      </c>
      <c r="J29" s="197">
        <v>3222.96</v>
      </c>
      <c r="K29" s="198">
        <v>4000</v>
      </c>
      <c r="L29" s="197">
        <v>3416.34</v>
      </c>
      <c r="M29" s="198">
        <v>7500</v>
      </c>
      <c r="N29" s="197">
        <v>1195.72</v>
      </c>
      <c r="O29" s="199">
        <v>4500</v>
      </c>
      <c r="P29" s="200">
        <v>5691.44</v>
      </c>
      <c r="Q29" s="201">
        <f>VLOOKUP(D29,'[2]Prior Year Budget CFO'!$D$9:$R$38,15,FALSE)</f>
        <v>7000</v>
      </c>
      <c r="R29" s="201">
        <f>IFERROR(VLOOKUP(D29,'[2]Budget Actuals ORG 120BS0'!$E$14:$L$56,8,FALSE),0)</f>
        <v>0</v>
      </c>
      <c r="S29" s="202">
        <v>7000</v>
      </c>
      <c r="T29" s="198">
        <f t="shared" si="0"/>
        <v>0</v>
      </c>
      <c r="U29" s="203"/>
      <c r="V29" s="204">
        <f t="shared" si="1"/>
        <v>3381.6149999999998</v>
      </c>
    </row>
    <row r="30" spans="1:29" s="205" customFormat="1" ht="24.6">
      <c r="A30" s="191" t="s">
        <v>76</v>
      </c>
      <c r="B30" s="192" t="s">
        <v>185</v>
      </c>
      <c r="C30" s="193" t="s">
        <v>4655</v>
      </c>
      <c r="D30" s="192" t="s">
        <v>4692</v>
      </c>
      <c r="E30" s="193" t="s">
        <v>4693</v>
      </c>
      <c r="F30" s="192" t="s">
        <v>187</v>
      </c>
      <c r="G30" s="194"/>
      <c r="H30" s="195"/>
      <c r="I30" s="196"/>
      <c r="J30" s="197"/>
      <c r="K30" s="198"/>
      <c r="L30" s="197"/>
      <c r="M30" s="198">
        <v>0</v>
      </c>
      <c r="N30" s="197">
        <v>-264812.55</v>
      </c>
      <c r="O30" s="199"/>
      <c r="P30" s="200"/>
      <c r="Q30" s="201">
        <f>VLOOKUP(D30,'[2]Prior Year Budget CFO'!$D$9:$R$38,15,FALSE)</f>
        <v>0</v>
      </c>
      <c r="R30" s="201">
        <f>IFERROR(VLOOKUP(D30,'[2]Budget Actuals ORG 120BS0'!$E$14:$L$56,8,FALSE),0)</f>
        <v>0</v>
      </c>
      <c r="S30" s="202">
        <v>10000</v>
      </c>
      <c r="T30" s="198">
        <f t="shared" si="0"/>
        <v>-10000</v>
      </c>
      <c r="U30" s="203" t="s">
        <v>4694</v>
      </c>
      <c r="V30" s="204">
        <f t="shared" si="1"/>
        <v>-66203.137499999997</v>
      </c>
      <c r="AA30" s="67">
        <f>'2026-27'!H68-'Prior Yr 25-26'!H64</f>
        <v>4565005.2559999973</v>
      </c>
      <c r="AB30"/>
      <c r="AC30"/>
    </row>
    <row r="31" spans="1:29" s="205" customFormat="1">
      <c r="A31" s="191" t="s">
        <v>76</v>
      </c>
      <c r="B31" s="192" t="s">
        <v>185</v>
      </c>
      <c r="C31" s="193" t="s">
        <v>4655</v>
      </c>
      <c r="D31" s="192" t="s">
        <v>4695</v>
      </c>
      <c r="E31" s="193" t="s">
        <v>4496</v>
      </c>
      <c r="F31" s="192" t="s">
        <v>187</v>
      </c>
      <c r="G31" s="194"/>
      <c r="H31" s="195"/>
      <c r="I31" s="196">
        <v>5600</v>
      </c>
      <c r="J31" s="197">
        <v>5283.21</v>
      </c>
      <c r="K31" s="198">
        <v>10600</v>
      </c>
      <c r="L31" s="197">
        <v>28633.95</v>
      </c>
      <c r="M31" s="198">
        <v>15000</v>
      </c>
      <c r="N31" s="197">
        <v>25112.52</v>
      </c>
      <c r="O31" s="199">
        <v>20000</v>
      </c>
      <c r="P31" s="200">
        <v>0</v>
      </c>
      <c r="Q31" s="201">
        <f>VLOOKUP(D31,'[2]Prior Year Budget CFO'!$D$9:$R$38,15,FALSE)</f>
        <v>20000</v>
      </c>
      <c r="R31" s="201">
        <f>IFERROR(VLOOKUP(D31,'[2]Budget Actuals ORG 120BS0'!$E$14:$L$56,8,FALSE),0)</f>
        <v>9367.2900000000009</v>
      </c>
      <c r="S31" s="202">
        <v>20000</v>
      </c>
      <c r="T31" s="198">
        <f t="shared" si="0"/>
        <v>0</v>
      </c>
      <c r="U31" s="203"/>
      <c r="V31" s="204">
        <f t="shared" si="1"/>
        <v>14757.420000000002</v>
      </c>
      <c r="AA31" s="28">
        <f>947779.88+160000+314000</f>
        <v>1421779.88</v>
      </c>
      <c r="AB31" t="s">
        <v>5018</v>
      </c>
      <c r="AC31"/>
    </row>
    <row r="32" spans="1:29" s="205" customFormat="1">
      <c r="A32" s="191" t="s">
        <v>76</v>
      </c>
      <c r="B32" s="192" t="s">
        <v>185</v>
      </c>
      <c r="C32" s="193" t="s">
        <v>4655</v>
      </c>
      <c r="D32" s="192" t="s">
        <v>4696</v>
      </c>
      <c r="E32" s="193" t="s">
        <v>4697</v>
      </c>
      <c r="F32" s="192" t="s">
        <v>187</v>
      </c>
      <c r="G32" s="194"/>
      <c r="H32" s="195"/>
      <c r="I32" s="196">
        <v>5000</v>
      </c>
      <c r="J32" s="197">
        <v>0</v>
      </c>
      <c r="K32" s="198"/>
      <c r="L32" s="197"/>
      <c r="M32" s="198"/>
      <c r="N32" s="197"/>
      <c r="O32" s="199"/>
      <c r="P32" s="200"/>
      <c r="Q32" s="201">
        <f>VLOOKUP(D32,'[2]Prior Year Budget CFO'!$D$9:$R$38,15,FALSE)</f>
        <v>1000</v>
      </c>
      <c r="R32" s="201">
        <f>IFERROR(VLOOKUP(D32,'[2]Budget Actuals ORG 120BS0'!$E$14:$L$56,8,FALSE),0)</f>
        <v>0</v>
      </c>
      <c r="S32" s="202">
        <v>0</v>
      </c>
      <c r="T32" s="198">
        <f t="shared" si="0"/>
        <v>1000</v>
      </c>
      <c r="U32" s="203"/>
      <c r="V32" s="204">
        <f t="shared" si="1"/>
        <v>0</v>
      </c>
      <c r="AA32"/>
      <c r="AB32"/>
      <c r="AC32"/>
    </row>
    <row r="33" spans="1:22" s="205" customFormat="1" ht="12">
      <c r="A33" s="191" t="s">
        <v>76</v>
      </c>
      <c r="B33" s="192" t="s">
        <v>185</v>
      </c>
      <c r="C33" s="193" t="s">
        <v>4655</v>
      </c>
      <c r="D33" s="192" t="s">
        <v>4698</v>
      </c>
      <c r="E33" s="193" t="s">
        <v>4699</v>
      </c>
      <c r="F33" s="192" t="s">
        <v>4700</v>
      </c>
      <c r="G33" s="194"/>
      <c r="H33" s="195"/>
      <c r="I33" s="196"/>
      <c r="J33" s="197"/>
      <c r="K33" s="198">
        <v>0</v>
      </c>
      <c r="L33" s="197">
        <v>139984.07</v>
      </c>
      <c r="M33" s="198">
        <v>0</v>
      </c>
      <c r="N33" s="197">
        <v>15531.81</v>
      </c>
      <c r="O33" s="199"/>
      <c r="P33" s="200"/>
      <c r="Q33" s="201">
        <f>VLOOKUP(D33,'[2]Prior Year Budget CFO'!$D$9:$R$38,15,FALSE)</f>
        <v>0</v>
      </c>
      <c r="R33" s="201">
        <f>IFERROR(VLOOKUP(D33,'[2]Budget Actuals ORG 120BS0'!$E$14:$L$56,8,FALSE),0)</f>
        <v>0</v>
      </c>
      <c r="S33" s="202">
        <v>40000</v>
      </c>
      <c r="T33" s="198">
        <f t="shared" si="0"/>
        <v>-40000</v>
      </c>
      <c r="U33" s="203"/>
      <c r="V33" s="204">
        <f t="shared" si="1"/>
        <v>38878.97</v>
      </c>
    </row>
    <row r="34" spans="1:22" s="205" customFormat="1" ht="12">
      <c r="A34" s="191" t="s">
        <v>76</v>
      </c>
      <c r="B34" s="192" t="s">
        <v>185</v>
      </c>
      <c r="C34" s="193" t="s">
        <v>4655</v>
      </c>
      <c r="D34" s="206" t="s">
        <v>4701</v>
      </c>
      <c r="E34" s="193" t="s">
        <v>4702</v>
      </c>
      <c r="F34" s="206">
        <v>672000</v>
      </c>
      <c r="G34" s="207"/>
      <c r="H34" s="208"/>
      <c r="I34" s="209"/>
      <c r="J34" s="210"/>
      <c r="K34" s="211"/>
      <c r="L34" s="210"/>
      <c r="M34" s="211"/>
      <c r="N34" s="210"/>
      <c r="O34" s="212"/>
      <c r="P34" s="213"/>
      <c r="Q34" s="201">
        <f>IFERROR(VLOOKUP(D34,'[2]Prior Year Budget CFO'!$D$9:$R$38,15,FALSE),0)</f>
        <v>0</v>
      </c>
      <c r="R34" s="201">
        <f>IFERROR(VLOOKUP(D34,'[2]Budget Actuals ORG 120BS0'!$E$14:$L$56,8,FALSE),0)</f>
        <v>96950</v>
      </c>
      <c r="S34" s="214">
        <v>0</v>
      </c>
      <c r="T34" s="198">
        <f t="shared" si="0"/>
        <v>0</v>
      </c>
      <c r="U34" s="203" t="s">
        <v>4703</v>
      </c>
      <c r="V34" s="204">
        <f t="shared" si="1"/>
        <v>0</v>
      </c>
    </row>
    <row r="35" spans="1:22" s="205" customFormat="1" ht="12">
      <c r="A35" s="191" t="s">
        <v>76</v>
      </c>
      <c r="B35" s="192" t="s">
        <v>185</v>
      </c>
      <c r="C35" s="193" t="s">
        <v>4655</v>
      </c>
      <c r="D35" s="206" t="s">
        <v>4704</v>
      </c>
      <c r="E35" s="193" t="s">
        <v>4705</v>
      </c>
      <c r="F35" s="206">
        <v>672000</v>
      </c>
      <c r="G35" s="207"/>
      <c r="H35" s="208"/>
      <c r="I35" s="209"/>
      <c r="J35" s="210"/>
      <c r="K35" s="211"/>
      <c r="L35" s="210"/>
      <c r="M35" s="211"/>
      <c r="N35" s="210"/>
      <c r="O35" s="212"/>
      <c r="P35" s="213"/>
      <c r="Q35" s="201">
        <f>IFERROR(VLOOKUP(D35,'[2]Prior Year Budget CFO'!$D$9:$R$38,15,FALSE),0)</f>
        <v>0</v>
      </c>
      <c r="R35" s="201">
        <f>IFERROR(VLOOKUP(D35,'[2]Budget Actuals ORG 120BS0'!$E$14:$L$56,8,FALSE),0)</f>
        <v>-900</v>
      </c>
      <c r="S35" s="214">
        <v>0</v>
      </c>
      <c r="T35" s="198">
        <f t="shared" si="0"/>
        <v>0</v>
      </c>
      <c r="U35" s="203" t="s">
        <v>4706</v>
      </c>
      <c r="V35" s="204">
        <f t="shared" si="1"/>
        <v>0</v>
      </c>
    </row>
    <row r="36" spans="1:22" s="205" customFormat="1" ht="12">
      <c r="A36" s="191" t="s">
        <v>76</v>
      </c>
      <c r="B36" s="192" t="s">
        <v>185</v>
      </c>
      <c r="C36" s="193" t="s">
        <v>4655</v>
      </c>
      <c r="D36" s="206" t="s">
        <v>4707</v>
      </c>
      <c r="E36" s="193" t="s">
        <v>4555</v>
      </c>
      <c r="F36" s="206">
        <v>672000</v>
      </c>
      <c r="G36" s="207"/>
      <c r="H36" s="208"/>
      <c r="I36" s="209"/>
      <c r="J36" s="210"/>
      <c r="K36" s="211"/>
      <c r="L36" s="210"/>
      <c r="M36" s="211"/>
      <c r="N36" s="210"/>
      <c r="O36" s="212"/>
      <c r="P36" s="213"/>
      <c r="Q36" s="201">
        <f>IFERROR(VLOOKUP(D36,'[2]Prior Year Budget CFO'!$D$9:$R$38,15,FALSE),0)</f>
        <v>0</v>
      </c>
      <c r="R36" s="201">
        <f>IFERROR(VLOOKUP(D36,'[2]Budget Actuals ORG 120BS0'!$E$14:$L$56,8,FALSE),0)</f>
        <v>-44.78</v>
      </c>
      <c r="S36" s="214">
        <v>0</v>
      </c>
      <c r="T36" s="198">
        <f t="shared" si="0"/>
        <v>0</v>
      </c>
      <c r="U36" s="203" t="s">
        <v>4706</v>
      </c>
      <c r="V36" s="204">
        <f t="shared" si="1"/>
        <v>0</v>
      </c>
    </row>
    <row r="37" spans="1:22" s="205" customFormat="1" ht="12">
      <c r="A37" s="191" t="s">
        <v>76</v>
      </c>
      <c r="B37" s="192" t="s">
        <v>185</v>
      </c>
      <c r="C37" s="193" t="s">
        <v>4655</v>
      </c>
      <c r="D37" s="206"/>
      <c r="E37" s="193" t="s">
        <v>43</v>
      </c>
      <c r="F37" s="206"/>
      <c r="G37" s="207"/>
      <c r="H37" s="208"/>
      <c r="I37" s="209"/>
      <c r="J37" s="210"/>
      <c r="K37" s="211"/>
      <c r="L37" s="210"/>
      <c r="M37" s="211"/>
      <c r="N37" s="210"/>
      <c r="O37" s="212"/>
      <c r="P37" s="213"/>
      <c r="Q37" s="201"/>
      <c r="R37" s="215"/>
      <c r="S37" s="214">
        <v>500000</v>
      </c>
      <c r="T37" s="198">
        <f t="shared" si="0"/>
        <v>-500000</v>
      </c>
      <c r="U37" s="203" t="s">
        <v>4708</v>
      </c>
      <c r="V37" s="204">
        <f t="shared" si="1"/>
        <v>0</v>
      </c>
    </row>
    <row r="38" spans="1:22" s="205" customFormat="1" ht="12">
      <c r="A38" s="191" t="s">
        <v>76</v>
      </c>
      <c r="B38" s="192" t="s">
        <v>185</v>
      </c>
      <c r="C38" s="193" t="s">
        <v>4655</v>
      </c>
      <c r="D38" s="206"/>
      <c r="E38" s="193" t="str">
        <f>IFERROR(VLOOKUP(D38,[2]!Table1[[Account]:[Description]],2),"")</f>
        <v/>
      </c>
      <c r="F38" s="206"/>
      <c r="G38" s="207"/>
      <c r="H38" s="208"/>
      <c r="I38" s="209"/>
      <c r="J38" s="210"/>
      <c r="K38" s="211"/>
      <c r="L38" s="210"/>
      <c r="M38" s="211"/>
      <c r="N38" s="210"/>
      <c r="O38" s="212"/>
      <c r="P38" s="213"/>
      <c r="Q38" s="215"/>
      <c r="R38" s="215"/>
      <c r="S38" s="214"/>
      <c r="T38" s="198">
        <f t="shared" si="0"/>
        <v>0</v>
      </c>
      <c r="U38" s="203"/>
      <c r="V38" s="204">
        <f t="shared" si="1"/>
        <v>0</v>
      </c>
    </row>
    <row r="39" spans="1:22" s="205" customFormat="1" ht="12">
      <c r="A39" s="191" t="s">
        <v>76</v>
      </c>
      <c r="B39" s="192" t="s">
        <v>185</v>
      </c>
      <c r="C39" s="193" t="s">
        <v>4655</v>
      </c>
      <c r="D39" s="206"/>
      <c r="E39" s="193" t="str">
        <f>IFERROR(VLOOKUP(D39,[2]!Table1[[Account]:[Description]],2),"")</f>
        <v/>
      </c>
      <c r="F39" s="206"/>
      <c r="G39" s="207"/>
      <c r="H39" s="208"/>
      <c r="I39" s="209"/>
      <c r="J39" s="210"/>
      <c r="K39" s="211"/>
      <c r="L39" s="210"/>
      <c r="M39" s="211"/>
      <c r="N39" s="210"/>
      <c r="O39" s="212"/>
      <c r="P39" s="213"/>
      <c r="Q39" s="215"/>
      <c r="R39" s="215"/>
      <c r="S39" s="214"/>
      <c r="T39" s="198">
        <f>Q39-S39</f>
        <v>0</v>
      </c>
      <c r="U39" s="203"/>
      <c r="V39" s="204">
        <f t="shared" si="1"/>
        <v>0</v>
      </c>
    </row>
    <row r="40" spans="1:22" s="205" customFormat="1" ht="12">
      <c r="A40" s="191" t="s">
        <v>76</v>
      </c>
      <c r="B40" s="192" t="s">
        <v>185</v>
      </c>
      <c r="C40" s="193" t="s">
        <v>4655</v>
      </c>
      <c r="D40" s="206"/>
      <c r="E40" s="193" t="str">
        <f>IFERROR(VLOOKUP(D40,[2]!Table1[[Account]:[Description]],2),"")</f>
        <v/>
      </c>
      <c r="F40" s="206"/>
      <c r="G40" s="207"/>
      <c r="H40" s="208"/>
      <c r="I40" s="209"/>
      <c r="J40" s="210"/>
      <c r="K40" s="211"/>
      <c r="L40" s="210"/>
      <c r="M40" s="211"/>
      <c r="N40" s="210"/>
      <c r="O40" s="212"/>
      <c r="P40" s="213"/>
      <c r="Q40" s="215"/>
      <c r="R40" s="215"/>
      <c r="S40" s="214"/>
      <c r="T40" s="198">
        <f t="shared" si="0"/>
        <v>0</v>
      </c>
      <c r="U40" s="203"/>
      <c r="V40" s="204">
        <f t="shared" si="1"/>
        <v>0</v>
      </c>
    </row>
    <row r="41" spans="1:22" s="205" customFormat="1" ht="12">
      <c r="A41" s="191" t="s">
        <v>76</v>
      </c>
      <c r="B41" s="192" t="s">
        <v>185</v>
      </c>
      <c r="C41" s="193" t="s">
        <v>4655</v>
      </c>
      <c r="D41" s="206"/>
      <c r="E41" s="193" t="str">
        <f>IFERROR(VLOOKUP(D41,[2]!Table1[[Account]:[Description]],2),"")</f>
        <v/>
      </c>
      <c r="F41" s="206"/>
      <c r="G41" s="207"/>
      <c r="H41" s="208"/>
      <c r="I41" s="209"/>
      <c r="J41" s="210"/>
      <c r="K41" s="211"/>
      <c r="L41" s="210"/>
      <c r="M41" s="211"/>
      <c r="N41" s="210"/>
      <c r="O41" s="212"/>
      <c r="P41" s="213"/>
      <c r="Q41" s="215"/>
      <c r="R41" s="215"/>
      <c r="S41" s="214"/>
      <c r="T41" s="198">
        <f t="shared" si="0"/>
        <v>0</v>
      </c>
      <c r="U41" s="203"/>
      <c r="V41" s="204">
        <f t="shared" si="1"/>
        <v>0</v>
      </c>
    </row>
    <row r="42" spans="1:22" s="205" customFormat="1" ht="12">
      <c r="A42" s="191" t="s">
        <v>76</v>
      </c>
      <c r="B42" s="192" t="s">
        <v>185</v>
      </c>
      <c r="C42" s="193" t="s">
        <v>4655</v>
      </c>
      <c r="D42" s="206"/>
      <c r="E42" s="193" t="str">
        <f>IFERROR(VLOOKUP(D42,[2]!Table1[[Account]:[Description]],2),"")</f>
        <v/>
      </c>
      <c r="F42" s="206"/>
      <c r="G42" s="207"/>
      <c r="H42" s="208"/>
      <c r="I42" s="209"/>
      <c r="J42" s="210"/>
      <c r="K42" s="211"/>
      <c r="L42" s="210"/>
      <c r="M42" s="211"/>
      <c r="N42" s="210"/>
      <c r="O42" s="212"/>
      <c r="P42" s="213"/>
      <c r="Q42" s="215"/>
      <c r="R42" s="215"/>
      <c r="S42" s="214"/>
      <c r="T42" s="198">
        <f t="shared" si="0"/>
        <v>0</v>
      </c>
      <c r="U42" s="203"/>
      <c r="V42" s="204">
        <f t="shared" si="1"/>
        <v>0</v>
      </c>
    </row>
    <row r="43" spans="1:22" s="205" customFormat="1" ht="12">
      <c r="A43" s="191" t="s">
        <v>76</v>
      </c>
      <c r="B43" s="192" t="s">
        <v>185</v>
      </c>
      <c r="C43" s="193" t="s">
        <v>4655</v>
      </c>
      <c r="D43" s="206"/>
      <c r="E43" s="193" t="str">
        <f>IFERROR(VLOOKUP(D43,[2]!Table1[[Account]:[Description]],2),"")</f>
        <v/>
      </c>
      <c r="F43" s="206"/>
      <c r="G43" s="207"/>
      <c r="H43" s="208"/>
      <c r="I43" s="216"/>
      <c r="J43" s="217"/>
      <c r="K43" s="218"/>
      <c r="L43" s="217"/>
      <c r="M43" s="218"/>
      <c r="N43" s="217"/>
      <c r="O43" s="219"/>
      <c r="P43" s="220"/>
      <c r="Q43" s="221"/>
      <c r="R43" s="221"/>
      <c r="S43" s="222"/>
      <c r="T43" s="198">
        <f t="shared" si="0"/>
        <v>0</v>
      </c>
      <c r="U43" s="203"/>
      <c r="V43" s="204">
        <f t="shared" si="1"/>
        <v>0</v>
      </c>
    </row>
    <row r="44" spans="1:22" s="205" customFormat="1" ht="12">
      <c r="A44" s="223"/>
      <c r="B44" s="223"/>
      <c r="C44" s="224"/>
      <c r="D44" s="223"/>
      <c r="E44" s="224"/>
      <c r="F44" s="223"/>
      <c r="G44" s="225"/>
      <c r="H44" s="226"/>
      <c r="I44" s="227">
        <f t="shared" ref="I44:P44" si="2">SUM(I10:I43)</f>
        <v>575775</v>
      </c>
      <c r="J44" s="228">
        <f t="shared" si="2"/>
        <v>456760.96</v>
      </c>
      <c r="K44" s="229">
        <f t="shared" si="2"/>
        <v>489700</v>
      </c>
      <c r="L44" s="228">
        <f t="shared" si="2"/>
        <v>1079417.77</v>
      </c>
      <c r="M44" s="229">
        <f t="shared" si="2"/>
        <v>458250</v>
      </c>
      <c r="N44" s="228">
        <f t="shared" si="2"/>
        <v>244758.33999999988</v>
      </c>
      <c r="O44" s="229">
        <f t="shared" si="2"/>
        <v>531500</v>
      </c>
      <c r="P44" s="228">
        <f t="shared" si="2"/>
        <v>92696.83</v>
      </c>
      <c r="Q44" s="228">
        <f>SUM(Q10:Q43)</f>
        <v>528950</v>
      </c>
      <c r="R44" s="228">
        <f>SUM(R10:R43)</f>
        <v>221931.15</v>
      </c>
      <c r="S44" s="228">
        <f>SUM(S10:S43)</f>
        <v>1176500</v>
      </c>
      <c r="T44" s="229">
        <f>SUM(T10:T43)</f>
        <v>-647550</v>
      </c>
      <c r="U44" s="230"/>
      <c r="V44" s="204"/>
    </row>
    <row r="45" spans="1:22" s="205" customFormat="1" ht="12">
      <c r="A45" s="231" t="s">
        <v>4709</v>
      </c>
      <c r="R45" s="232"/>
      <c r="U45" s="233"/>
      <c r="V45" s="204"/>
    </row>
    <row r="46" spans="1:22" s="205" customFormat="1" ht="12">
      <c r="U46" s="233"/>
      <c r="V46" s="204"/>
    </row>
    <row r="47" spans="1:22" ht="15" thickBot="1"/>
    <row r="48" spans="1:22" s="172" customFormat="1" ht="12.6" thickBot="1">
      <c r="I48" s="173" t="s">
        <v>4637</v>
      </c>
      <c r="J48" s="174" t="s">
        <v>4637</v>
      </c>
      <c r="K48" s="175" t="s">
        <v>4638</v>
      </c>
      <c r="L48" s="174" t="s">
        <v>4638</v>
      </c>
      <c r="M48" s="175" t="s">
        <v>4639</v>
      </c>
      <c r="N48" s="174" t="s">
        <v>4639</v>
      </c>
      <c r="O48" s="175">
        <v>2025</v>
      </c>
      <c r="P48" s="174">
        <v>2025</v>
      </c>
      <c r="Q48" s="176">
        <v>2026</v>
      </c>
      <c r="R48" s="176">
        <v>2026</v>
      </c>
      <c r="S48" s="177">
        <v>2027</v>
      </c>
      <c r="T48" s="175"/>
      <c r="U48" s="178"/>
      <c r="V48" s="179"/>
    </row>
    <row r="49" spans="1:22" s="190" customFormat="1" ht="12">
      <c r="A49" s="180" t="s">
        <v>4640</v>
      </c>
      <c r="B49" s="180" t="s">
        <v>4641</v>
      </c>
      <c r="C49" s="181" t="s">
        <v>4642</v>
      </c>
      <c r="D49" s="180" t="s">
        <v>4643</v>
      </c>
      <c r="E49" s="181" t="s">
        <v>4644</v>
      </c>
      <c r="F49" s="180" t="s">
        <v>4645</v>
      </c>
      <c r="G49" s="180" t="s">
        <v>4646</v>
      </c>
      <c r="H49" s="182" t="s">
        <v>4647</v>
      </c>
      <c r="I49" s="183" t="s">
        <v>4648</v>
      </c>
      <c r="J49" s="184" t="s">
        <v>4649</v>
      </c>
      <c r="K49" s="185" t="s">
        <v>4648</v>
      </c>
      <c r="L49" s="184" t="s">
        <v>4649</v>
      </c>
      <c r="M49" s="185" t="s">
        <v>4648</v>
      </c>
      <c r="N49" s="184" t="s">
        <v>4649</v>
      </c>
      <c r="O49" s="185" t="s">
        <v>4650</v>
      </c>
      <c r="P49" s="184" t="s">
        <v>4649</v>
      </c>
      <c r="Q49" s="185" t="s">
        <v>4650</v>
      </c>
      <c r="R49" s="184" t="s">
        <v>4649</v>
      </c>
      <c r="S49" s="186" t="s">
        <v>4710</v>
      </c>
      <c r="T49" s="187" t="s">
        <v>4652</v>
      </c>
      <c r="U49" s="188" t="s">
        <v>4653</v>
      </c>
      <c r="V49" s="189"/>
    </row>
    <row r="50" spans="1:22" s="205" customFormat="1" ht="12">
      <c r="A50" s="191" t="s">
        <v>76</v>
      </c>
      <c r="B50" s="192" t="s">
        <v>2014</v>
      </c>
      <c r="C50" s="193" t="s">
        <v>4711</v>
      </c>
      <c r="D50" s="192" t="s">
        <v>4658</v>
      </c>
      <c r="E50" s="193" t="s">
        <v>4523</v>
      </c>
      <c r="F50" s="192" t="s">
        <v>187</v>
      </c>
      <c r="G50" s="194"/>
      <c r="H50" s="195"/>
      <c r="I50" s="196">
        <v>15000</v>
      </c>
      <c r="J50" s="197">
        <v>23376</v>
      </c>
      <c r="K50" s="198">
        <v>24000</v>
      </c>
      <c r="L50" s="197">
        <v>0</v>
      </c>
      <c r="M50" s="198">
        <v>24000</v>
      </c>
      <c r="N50" s="197">
        <v>0</v>
      </c>
      <c r="O50" s="199"/>
      <c r="P50" s="200"/>
      <c r="Q50" s="201">
        <f>VLOOKUP(D50,'[2]Prior Year Budget CFO'!$D$49:$R$60,15,FALSE)</f>
        <v>5000</v>
      </c>
      <c r="R50" s="201">
        <f>IFERROR(VLOOKUP(D50,'[2]Budget Actuals R20BS1'!$E$14:$L$37,8,FALSE),0)</f>
        <v>0</v>
      </c>
      <c r="S50" s="202">
        <v>5500</v>
      </c>
      <c r="T50" s="198">
        <f t="shared" ref="T50:T61" si="3">+Q50-S50</f>
        <v>-500</v>
      </c>
      <c r="U50" s="203" t="s">
        <v>4712</v>
      </c>
      <c r="V50" s="204">
        <f t="shared" ref="V50:V68" si="4">SUM(J50+L50+N50+P50)/4</f>
        <v>5844</v>
      </c>
    </row>
    <row r="51" spans="1:22" s="205" customFormat="1" ht="36">
      <c r="A51" s="191" t="s">
        <v>76</v>
      </c>
      <c r="B51" s="192" t="s">
        <v>2014</v>
      </c>
      <c r="C51" s="193" t="s">
        <v>4711</v>
      </c>
      <c r="D51" s="192" t="s">
        <v>4701</v>
      </c>
      <c r="E51" s="193" t="s">
        <v>4702</v>
      </c>
      <c r="F51" s="192" t="s">
        <v>187</v>
      </c>
      <c r="G51" s="194"/>
      <c r="H51" s="195"/>
      <c r="I51" s="196">
        <v>900000</v>
      </c>
      <c r="J51" s="197">
        <v>995158.59</v>
      </c>
      <c r="K51" s="198">
        <v>1010000</v>
      </c>
      <c r="L51" s="197">
        <v>1165593</v>
      </c>
      <c r="M51" s="198">
        <v>1200000</v>
      </c>
      <c r="N51" s="197">
        <v>1230106.08</v>
      </c>
      <c r="O51" s="199">
        <v>1300000</v>
      </c>
      <c r="P51" s="200">
        <v>1533085</v>
      </c>
      <c r="Q51" s="201">
        <f>VLOOKUP(D51,'[2]Prior Year Budget CFO'!$D$49:$R$60,15,FALSE)</f>
        <v>1500000</v>
      </c>
      <c r="R51" s="201">
        <f>IFERROR(VLOOKUP(D51,'[2]Budget Actuals R20BS1'!$E$14:$L$37,8,FALSE),0)</f>
        <v>0</v>
      </c>
      <c r="S51" s="202">
        <v>1850000</v>
      </c>
      <c r="T51" s="198">
        <f t="shared" si="3"/>
        <v>-350000</v>
      </c>
      <c r="U51" s="203" t="s">
        <v>4713</v>
      </c>
      <c r="V51" s="204">
        <f t="shared" si="4"/>
        <v>1230985.6675</v>
      </c>
    </row>
    <row r="52" spans="1:22" s="205" customFormat="1" ht="12">
      <c r="A52" s="191" t="s">
        <v>76</v>
      </c>
      <c r="B52" s="192" t="s">
        <v>2014</v>
      </c>
      <c r="C52" s="193" t="s">
        <v>4711</v>
      </c>
      <c r="D52" s="192">
        <v>5406</v>
      </c>
      <c r="E52" s="193" t="s">
        <v>4705</v>
      </c>
      <c r="F52" s="192" t="s">
        <v>4714</v>
      </c>
      <c r="G52" s="194"/>
      <c r="H52" s="195"/>
      <c r="I52" s="196"/>
      <c r="J52" s="197"/>
      <c r="K52" s="198">
        <v>50000</v>
      </c>
      <c r="L52" s="197">
        <v>0</v>
      </c>
      <c r="M52" s="198">
        <v>50000</v>
      </c>
      <c r="N52" s="197">
        <v>0</v>
      </c>
      <c r="O52" s="199"/>
      <c r="P52" s="200"/>
      <c r="Q52" s="201">
        <v>0</v>
      </c>
      <c r="R52" s="201">
        <f>IFERROR(VLOOKUP(D52,'[2]Budget Actuals R20BS1'!$E$14:$L$37,8,FALSE),0)</f>
        <v>0</v>
      </c>
      <c r="S52" s="202">
        <v>0</v>
      </c>
      <c r="T52" s="198">
        <f t="shared" si="3"/>
        <v>0</v>
      </c>
      <c r="U52" s="203"/>
      <c r="V52" s="204">
        <f t="shared" si="4"/>
        <v>0</v>
      </c>
    </row>
    <row r="53" spans="1:22" s="205" customFormat="1" ht="12">
      <c r="A53" s="191" t="s">
        <v>76</v>
      </c>
      <c r="B53" s="192" t="s">
        <v>2014</v>
      </c>
      <c r="C53" s="193" t="s">
        <v>4711</v>
      </c>
      <c r="D53" s="192" t="s">
        <v>4704</v>
      </c>
      <c r="E53" s="193" t="s">
        <v>4705</v>
      </c>
      <c r="F53" s="192" t="s">
        <v>187</v>
      </c>
      <c r="G53" s="194"/>
      <c r="H53" s="195"/>
      <c r="I53" s="196">
        <v>190000</v>
      </c>
      <c r="J53" s="197">
        <v>163679</v>
      </c>
      <c r="K53" s="198">
        <v>140000</v>
      </c>
      <c r="L53" s="197">
        <v>141492.42000000001</v>
      </c>
      <c r="M53" s="198">
        <v>150000</v>
      </c>
      <c r="N53" s="197">
        <v>144659.57999999999</v>
      </c>
      <c r="O53" s="199">
        <v>150000</v>
      </c>
      <c r="P53" s="200">
        <v>87670</v>
      </c>
      <c r="Q53" s="201">
        <v>200000</v>
      </c>
      <c r="R53" s="201">
        <f>IFERROR(VLOOKUP(D53,'[2]Budget Actuals R20BS1'!$E$14:$L$37,8,FALSE),0)</f>
        <v>12923</v>
      </c>
      <c r="S53" s="202">
        <v>200000</v>
      </c>
      <c r="T53" s="198">
        <f t="shared" si="3"/>
        <v>0</v>
      </c>
      <c r="U53" s="203"/>
      <c r="V53" s="204">
        <f t="shared" si="4"/>
        <v>134375.25</v>
      </c>
    </row>
    <row r="54" spans="1:22" s="205" customFormat="1" ht="12">
      <c r="A54" s="191" t="s">
        <v>76</v>
      </c>
      <c r="B54" s="192" t="s">
        <v>2014</v>
      </c>
      <c r="C54" s="193" t="s">
        <v>4711</v>
      </c>
      <c r="D54" s="192" t="s">
        <v>4715</v>
      </c>
      <c r="E54" s="193" t="s">
        <v>4716</v>
      </c>
      <c r="F54" s="192" t="s">
        <v>187</v>
      </c>
      <c r="G54" s="194"/>
      <c r="H54" s="195"/>
      <c r="I54" s="196">
        <v>7500</v>
      </c>
      <c r="J54" s="197">
        <v>0</v>
      </c>
      <c r="K54" s="198"/>
      <c r="L54" s="197"/>
      <c r="M54" s="198"/>
      <c r="N54" s="197"/>
      <c r="O54" s="199"/>
      <c r="P54" s="200"/>
      <c r="Q54" s="201">
        <f>VLOOKUP(D54,'[2]Prior Year Budget CFO'!$D$49:$R$60,15,FALSE)</f>
        <v>0</v>
      </c>
      <c r="R54" s="201">
        <f>IFERROR(VLOOKUP(D54,'[2]Budget Actuals R20BS1'!$E$14:$L$37,8,FALSE),0)</f>
        <v>0</v>
      </c>
      <c r="S54" s="202">
        <v>1000</v>
      </c>
      <c r="T54" s="198">
        <f t="shared" si="3"/>
        <v>-1000</v>
      </c>
      <c r="U54" s="203"/>
      <c r="V54" s="204">
        <f t="shared" si="4"/>
        <v>0</v>
      </c>
    </row>
    <row r="55" spans="1:22" s="205" customFormat="1" ht="24">
      <c r="A55" s="191" t="s">
        <v>76</v>
      </c>
      <c r="B55" s="192" t="s">
        <v>2014</v>
      </c>
      <c r="C55" s="193" t="s">
        <v>4711</v>
      </c>
      <c r="D55" s="192" t="s">
        <v>4717</v>
      </c>
      <c r="E55" s="193" t="s">
        <v>4718</v>
      </c>
      <c r="F55" s="192" t="s">
        <v>187</v>
      </c>
      <c r="G55" s="194"/>
      <c r="H55" s="195"/>
      <c r="I55" s="196">
        <v>128550</v>
      </c>
      <c r="J55" s="197">
        <v>96950</v>
      </c>
      <c r="K55" s="198">
        <v>132000</v>
      </c>
      <c r="L55" s="197">
        <v>90400</v>
      </c>
      <c r="M55" s="198">
        <v>135000</v>
      </c>
      <c r="N55" s="197">
        <v>114400</v>
      </c>
      <c r="O55" s="199">
        <v>125000</v>
      </c>
      <c r="P55" s="200">
        <v>350</v>
      </c>
      <c r="Q55" s="201">
        <f>VLOOKUP(D55,'[2]Prior Year Budget CFO'!$D$49:$R$60,15,FALSE)</f>
        <v>127000</v>
      </c>
      <c r="R55" s="201">
        <f>IFERROR(VLOOKUP(D55,'[2]Budget Actuals R20BS1'!$E$14:$L$37,8,FALSE),0)</f>
        <v>350</v>
      </c>
      <c r="S55" s="202">
        <v>128000</v>
      </c>
      <c r="T55" s="198">
        <f t="shared" si="3"/>
        <v>-1000</v>
      </c>
      <c r="U55" s="203" t="s">
        <v>4719</v>
      </c>
      <c r="V55" s="204">
        <f t="shared" si="4"/>
        <v>75525</v>
      </c>
    </row>
    <row r="56" spans="1:22" s="205" customFormat="1" ht="12">
      <c r="A56" s="191" t="s">
        <v>76</v>
      </c>
      <c r="B56" s="192" t="s">
        <v>2014</v>
      </c>
      <c r="C56" s="193" t="s">
        <v>4711</v>
      </c>
      <c r="D56" s="192" t="s">
        <v>4720</v>
      </c>
      <c r="E56" s="193" t="s">
        <v>4721</v>
      </c>
      <c r="F56" s="192" t="s">
        <v>4722</v>
      </c>
      <c r="G56" s="194"/>
      <c r="H56" s="195"/>
      <c r="I56" s="196">
        <v>1255000</v>
      </c>
      <c r="J56" s="197">
        <v>1255000</v>
      </c>
      <c r="K56" s="198">
        <v>1255000</v>
      </c>
      <c r="L56" s="197">
        <v>1330000</v>
      </c>
      <c r="M56" s="198">
        <v>1410000</v>
      </c>
      <c r="N56" s="197">
        <v>1410000</v>
      </c>
      <c r="O56" s="199">
        <v>1495000</v>
      </c>
      <c r="P56" s="200">
        <v>0</v>
      </c>
      <c r="Q56" s="201">
        <f>VLOOKUP(D56,'[2]Prior Year Budget CFO'!$D$49:$R$60,15,FALSE)</f>
        <v>1495000</v>
      </c>
      <c r="R56" s="201">
        <f>IFERROR(VLOOKUP(D56,'[2]Budget Actuals R20BS1'!$E$14:$L$37,8,FALSE),0)</f>
        <v>0</v>
      </c>
      <c r="S56" s="202">
        <v>1500000</v>
      </c>
      <c r="T56" s="198">
        <f t="shared" si="3"/>
        <v>-5000</v>
      </c>
      <c r="U56" s="203" t="s">
        <v>4723</v>
      </c>
      <c r="V56" s="204">
        <f t="shared" si="4"/>
        <v>998750</v>
      </c>
    </row>
    <row r="57" spans="1:22" s="205" customFormat="1" ht="12">
      <c r="A57" s="191" t="s">
        <v>76</v>
      </c>
      <c r="B57" s="192" t="s">
        <v>2014</v>
      </c>
      <c r="C57" s="193" t="s">
        <v>4711</v>
      </c>
      <c r="D57" s="192" t="s">
        <v>4724</v>
      </c>
      <c r="E57" s="193" t="s">
        <v>4725</v>
      </c>
      <c r="F57" s="192" t="s">
        <v>4722</v>
      </c>
      <c r="G57" s="194"/>
      <c r="H57" s="195"/>
      <c r="I57" s="196">
        <v>4474745.5</v>
      </c>
      <c r="J57" s="197">
        <v>4474745.5</v>
      </c>
      <c r="K57" s="198">
        <v>4474746</v>
      </c>
      <c r="L57" s="197">
        <v>4399320</v>
      </c>
      <c r="M57" s="198">
        <v>4319387</v>
      </c>
      <c r="N57" s="197">
        <v>4319387</v>
      </c>
      <c r="O57" s="199">
        <v>4234646</v>
      </c>
      <c r="P57" s="200">
        <v>0</v>
      </c>
      <c r="Q57" s="201">
        <f>VLOOKUP(D57,'[2]Prior Year Budget CFO'!$D$49:$R$60,15,FALSE)</f>
        <v>4250000</v>
      </c>
      <c r="R57" s="201">
        <f>IFERROR(VLOOKUP(D57,'[2]Budget Actuals R20BS1'!$E$14:$L$37,8,FALSE),0)</f>
        <v>0</v>
      </c>
      <c r="S57" s="202">
        <v>4300000</v>
      </c>
      <c r="T57" s="198">
        <f t="shared" si="3"/>
        <v>-50000</v>
      </c>
      <c r="U57" s="203" t="s">
        <v>4726</v>
      </c>
      <c r="V57" s="204">
        <f t="shared" si="4"/>
        <v>3298363.125</v>
      </c>
    </row>
    <row r="58" spans="1:22" s="205" customFormat="1" ht="12">
      <c r="A58" s="191" t="s">
        <v>76</v>
      </c>
      <c r="B58" s="192" t="s">
        <v>2014</v>
      </c>
      <c r="C58" s="193" t="s">
        <v>4711</v>
      </c>
      <c r="D58" s="192" t="s">
        <v>4698</v>
      </c>
      <c r="E58" s="193" t="s">
        <v>4699</v>
      </c>
      <c r="F58" s="192" t="s">
        <v>4700</v>
      </c>
      <c r="G58" s="194"/>
      <c r="H58" s="195"/>
      <c r="I58" s="196">
        <v>12459362.699999999</v>
      </c>
      <c r="J58" s="197">
        <v>255000</v>
      </c>
      <c r="K58" s="198">
        <v>13663724</v>
      </c>
      <c r="L58" s="197">
        <v>255000</v>
      </c>
      <c r="M58" s="198">
        <v>255000</v>
      </c>
      <c r="N58" s="197">
        <v>0</v>
      </c>
      <c r="O58" s="199"/>
      <c r="P58" s="200"/>
      <c r="Q58" s="201">
        <f>VLOOKUP(D58,'[2]Prior Year Budget CFO'!$D$49:$R$60,15,FALSE)</f>
        <v>0</v>
      </c>
      <c r="R58" s="201">
        <f>IFERROR(VLOOKUP(D58,'[2]Budget Actuals R20BS1'!$E$14:$L$37,8,FALSE),0)</f>
        <v>0</v>
      </c>
      <c r="S58" s="202">
        <v>10000</v>
      </c>
      <c r="T58" s="198">
        <f t="shared" si="3"/>
        <v>-10000</v>
      </c>
      <c r="U58" s="203"/>
      <c r="V58" s="204">
        <f t="shared" si="4"/>
        <v>127500</v>
      </c>
    </row>
    <row r="59" spans="1:22" s="205" customFormat="1" ht="12">
      <c r="A59" s="191" t="s">
        <v>76</v>
      </c>
      <c r="B59" s="192" t="s">
        <v>2014</v>
      </c>
      <c r="C59" s="193" t="s">
        <v>4711</v>
      </c>
      <c r="D59" s="206"/>
      <c r="E59" s="193" t="str">
        <f>IFERROR(VLOOKUP(D59,[2]!Table1[[Account]:[Description]],2),"")</f>
        <v/>
      </c>
      <c r="F59" s="206"/>
      <c r="G59" s="207"/>
      <c r="H59" s="208"/>
      <c r="I59" s="209"/>
      <c r="J59" s="210"/>
      <c r="K59" s="211"/>
      <c r="L59" s="210"/>
      <c r="M59" s="211"/>
      <c r="N59" s="210"/>
      <c r="O59" s="212"/>
      <c r="P59" s="213"/>
      <c r="Q59" s="201"/>
      <c r="R59" s="201">
        <f>IFERROR(VLOOKUP(D59,'[2]Budget Actuals R20BS1'!$E$14:$L$37,8,FALSE),0)</f>
        <v>0</v>
      </c>
      <c r="S59" s="214"/>
      <c r="T59" s="198">
        <f t="shared" si="3"/>
        <v>0</v>
      </c>
      <c r="U59" s="203"/>
      <c r="V59" s="204">
        <f t="shared" si="4"/>
        <v>0</v>
      </c>
    </row>
    <row r="60" spans="1:22" s="205" customFormat="1" ht="12">
      <c r="A60" s="191" t="s">
        <v>76</v>
      </c>
      <c r="B60" s="192" t="s">
        <v>2014</v>
      </c>
      <c r="C60" s="193" t="s">
        <v>4711</v>
      </c>
      <c r="D60" s="206"/>
      <c r="E60" s="193" t="str">
        <f>IFERROR(VLOOKUP(D60,[2]!Table1[[Account]:[Description]],2),"")</f>
        <v/>
      </c>
      <c r="F60" s="206"/>
      <c r="G60" s="207"/>
      <c r="H60" s="208"/>
      <c r="I60" s="209"/>
      <c r="J60" s="210"/>
      <c r="K60" s="211"/>
      <c r="L60" s="210"/>
      <c r="M60" s="211"/>
      <c r="N60" s="210"/>
      <c r="O60" s="212"/>
      <c r="P60" s="213"/>
      <c r="Q60" s="201"/>
      <c r="R60" s="215"/>
      <c r="S60" s="214"/>
      <c r="T60" s="198">
        <f t="shared" si="3"/>
        <v>0</v>
      </c>
      <c r="U60" s="203"/>
      <c r="V60" s="204">
        <f t="shared" si="4"/>
        <v>0</v>
      </c>
    </row>
    <row r="61" spans="1:22" s="205" customFormat="1" ht="12">
      <c r="A61" s="191" t="s">
        <v>76</v>
      </c>
      <c r="B61" s="192" t="s">
        <v>2014</v>
      </c>
      <c r="C61" s="193" t="s">
        <v>4711</v>
      </c>
      <c r="D61" s="206"/>
      <c r="E61" s="193" t="str">
        <f>IFERROR(VLOOKUP(D61,[2]!Table1[[Account]:[Description]],2),"")</f>
        <v/>
      </c>
      <c r="F61" s="206"/>
      <c r="G61" s="207"/>
      <c r="H61" s="208"/>
      <c r="I61" s="209"/>
      <c r="J61" s="210"/>
      <c r="K61" s="211"/>
      <c r="L61" s="210"/>
      <c r="M61" s="211"/>
      <c r="N61" s="210"/>
      <c r="O61" s="212"/>
      <c r="P61" s="213"/>
      <c r="Q61" s="201"/>
      <c r="R61" s="215"/>
      <c r="S61" s="214"/>
      <c r="T61" s="198">
        <f t="shared" si="3"/>
        <v>0</v>
      </c>
      <c r="U61" s="203"/>
      <c r="V61" s="204">
        <f t="shared" si="4"/>
        <v>0</v>
      </c>
    </row>
    <row r="62" spans="1:22" s="205" customFormat="1" ht="12">
      <c r="A62" s="191" t="s">
        <v>76</v>
      </c>
      <c r="B62" s="192" t="s">
        <v>2014</v>
      </c>
      <c r="C62" s="193" t="s">
        <v>4711</v>
      </c>
      <c r="D62" s="206"/>
      <c r="E62" s="193" t="str">
        <f>IFERROR(VLOOKUP(D62,[2]!Table1[[Account]:[Description]],2),"")</f>
        <v/>
      </c>
      <c r="F62" s="206"/>
      <c r="G62" s="207"/>
      <c r="H62" s="208"/>
      <c r="I62" s="209"/>
      <c r="J62" s="210"/>
      <c r="K62" s="211"/>
      <c r="L62" s="210"/>
      <c r="M62" s="211"/>
      <c r="N62" s="210"/>
      <c r="O62" s="212"/>
      <c r="P62" s="213"/>
      <c r="Q62" s="215"/>
      <c r="R62" s="215"/>
      <c r="S62" s="214"/>
      <c r="T62" s="198">
        <f t="shared" ref="T62:T68" si="5">+S62-O62</f>
        <v>0</v>
      </c>
      <c r="U62" s="203"/>
      <c r="V62" s="204">
        <f t="shared" si="4"/>
        <v>0</v>
      </c>
    </row>
    <row r="63" spans="1:22" s="205" customFormat="1" ht="12">
      <c r="A63" s="191" t="s">
        <v>76</v>
      </c>
      <c r="B63" s="192" t="s">
        <v>2014</v>
      </c>
      <c r="C63" s="193" t="s">
        <v>4711</v>
      </c>
      <c r="D63" s="206"/>
      <c r="E63" s="193" t="str">
        <f>IFERROR(VLOOKUP(D63,[2]!Table1[[Account]:[Description]],2),"")</f>
        <v/>
      </c>
      <c r="F63" s="206"/>
      <c r="G63" s="207"/>
      <c r="H63" s="208"/>
      <c r="I63" s="209"/>
      <c r="J63" s="210"/>
      <c r="K63" s="211"/>
      <c r="L63" s="210"/>
      <c r="M63" s="211"/>
      <c r="N63" s="210"/>
      <c r="O63" s="212"/>
      <c r="P63" s="213"/>
      <c r="Q63" s="215"/>
      <c r="R63" s="215"/>
      <c r="S63" s="214"/>
      <c r="T63" s="198">
        <f t="shared" si="5"/>
        <v>0</v>
      </c>
      <c r="U63" s="203"/>
      <c r="V63" s="204">
        <f t="shared" si="4"/>
        <v>0</v>
      </c>
    </row>
    <row r="64" spans="1:22" s="205" customFormat="1" ht="12">
      <c r="A64" s="191" t="s">
        <v>76</v>
      </c>
      <c r="B64" s="192" t="s">
        <v>2014</v>
      </c>
      <c r="C64" s="193" t="s">
        <v>4711</v>
      </c>
      <c r="D64" s="206"/>
      <c r="E64" s="193" t="str">
        <f>IFERROR(VLOOKUP(D64,[2]!Table1[[Account]:[Description]],2),"")</f>
        <v/>
      </c>
      <c r="F64" s="206"/>
      <c r="G64" s="207"/>
      <c r="H64" s="208"/>
      <c r="I64" s="209"/>
      <c r="J64" s="210"/>
      <c r="K64" s="211"/>
      <c r="L64" s="210"/>
      <c r="M64" s="211"/>
      <c r="N64" s="210"/>
      <c r="O64" s="212"/>
      <c r="P64" s="213"/>
      <c r="Q64" s="215"/>
      <c r="R64" s="215"/>
      <c r="S64" s="214"/>
      <c r="T64" s="198">
        <f t="shared" si="5"/>
        <v>0</v>
      </c>
      <c r="U64" s="203"/>
      <c r="V64" s="204">
        <f t="shared" si="4"/>
        <v>0</v>
      </c>
    </row>
    <row r="65" spans="1:22" s="205" customFormat="1" ht="12">
      <c r="A65" s="191" t="s">
        <v>76</v>
      </c>
      <c r="B65" s="192" t="s">
        <v>2014</v>
      </c>
      <c r="C65" s="193" t="s">
        <v>4711</v>
      </c>
      <c r="D65" s="206"/>
      <c r="E65" s="193" t="str">
        <f>IFERROR(VLOOKUP(D65,[2]!Table1[[Account]:[Description]],2),"")</f>
        <v/>
      </c>
      <c r="F65" s="206"/>
      <c r="G65" s="207"/>
      <c r="H65" s="208"/>
      <c r="I65" s="209"/>
      <c r="J65" s="210"/>
      <c r="K65" s="211"/>
      <c r="L65" s="210"/>
      <c r="M65" s="211"/>
      <c r="N65" s="210"/>
      <c r="O65" s="212"/>
      <c r="P65" s="213"/>
      <c r="Q65" s="215"/>
      <c r="R65" s="215"/>
      <c r="S65" s="214"/>
      <c r="T65" s="198">
        <f t="shared" si="5"/>
        <v>0</v>
      </c>
      <c r="U65" s="203"/>
      <c r="V65" s="204">
        <f t="shared" si="4"/>
        <v>0</v>
      </c>
    </row>
    <row r="66" spans="1:22" s="205" customFormat="1" ht="12">
      <c r="A66" s="191" t="s">
        <v>76</v>
      </c>
      <c r="B66" s="192" t="s">
        <v>2014</v>
      </c>
      <c r="C66" s="193" t="s">
        <v>4711</v>
      </c>
      <c r="D66" s="206"/>
      <c r="E66" s="193" t="str">
        <f>IFERROR(VLOOKUP(D66,[2]!Table1[[Account]:[Description]],2),"")</f>
        <v/>
      </c>
      <c r="F66" s="206"/>
      <c r="G66" s="207"/>
      <c r="H66" s="208"/>
      <c r="I66" s="209"/>
      <c r="J66" s="210"/>
      <c r="K66" s="211"/>
      <c r="L66" s="210"/>
      <c r="M66" s="211"/>
      <c r="N66" s="210"/>
      <c r="O66" s="212"/>
      <c r="P66" s="213"/>
      <c r="Q66" s="215"/>
      <c r="R66" s="215"/>
      <c r="S66" s="214"/>
      <c r="T66" s="198">
        <f t="shared" si="5"/>
        <v>0</v>
      </c>
      <c r="U66" s="203"/>
      <c r="V66" s="204">
        <f t="shared" si="4"/>
        <v>0</v>
      </c>
    </row>
    <row r="67" spans="1:22" s="205" customFormat="1" ht="12">
      <c r="A67" s="191" t="s">
        <v>76</v>
      </c>
      <c r="B67" s="192" t="s">
        <v>2014</v>
      </c>
      <c r="C67" s="193" t="s">
        <v>4711</v>
      </c>
      <c r="D67" s="206"/>
      <c r="E67" s="193" t="str">
        <f>IFERROR(VLOOKUP(D67,[2]!Table1[[Account]:[Description]],2),"")</f>
        <v/>
      </c>
      <c r="F67" s="206"/>
      <c r="G67" s="207"/>
      <c r="H67" s="208"/>
      <c r="I67" s="209"/>
      <c r="J67" s="210"/>
      <c r="K67" s="211"/>
      <c r="L67" s="210"/>
      <c r="M67" s="211"/>
      <c r="N67" s="210"/>
      <c r="O67" s="212"/>
      <c r="P67" s="213"/>
      <c r="Q67" s="215"/>
      <c r="R67" s="215"/>
      <c r="S67" s="214"/>
      <c r="T67" s="198">
        <f t="shared" si="5"/>
        <v>0</v>
      </c>
      <c r="U67" s="203"/>
      <c r="V67" s="204">
        <f t="shared" si="4"/>
        <v>0</v>
      </c>
    </row>
    <row r="68" spans="1:22" s="205" customFormat="1" ht="12">
      <c r="A68" s="191" t="s">
        <v>76</v>
      </c>
      <c r="B68" s="192" t="s">
        <v>2014</v>
      </c>
      <c r="C68" s="193" t="s">
        <v>4711</v>
      </c>
      <c r="D68" s="206"/>
      <c r="E68" s="193" t="str">
        <f>IFERROR(VLOOKUP(D68,[2]!Table1[[Account]:[Description]],2),"")</f>
        <v/>
      </c>
      <c r="F68" s="206"/>
      <c r="G68" s="207"/>
      <c r="H68" s="208"/>
      <c r="I68" s="216"/>
      <c r="J68" s="217"/>
      <c r="K68" s="218"/>
      <c r="L68" s="217"/>
      <c r="M68" s="218"/>
      <c r="N68" s="217"/>
      <c r="O68" s="219"/>
      <c r="P68" s="220"/>
      <c r="Q68" s="221"/>
      <c r="R68" s="221"/>
      <c r="S68" s="222"/>
      <c r="T68" s="218">
        <f t="shared" si="5"/>
        <v>0</v>
      </c>
      <c r="U68" s="203"/>
      <c r="V68" s="204">
        <f t="shared" si="4"/>
        <v>0</v>
      </c>
    </row>
    <row r="69" spans="1:22" s="205" customFormat="1" ht="12">
      <c r="A69" s="223"/>
      <c r="B69" s="223"/>
      <c r="C69" s="224"/>
      <c r="D69" s="223"/>
      <c r="E69" s="224"/>
      <c r="F69" s="223"/>
      <c r="G69" s="225"/>
      <c r="H69" s="226"/>
      <c r="I69" s="227">
        <f t="shared" ref="I69:P69" si="6">SUM(I50:I68)</f>
        <v>19430158.199999999</v>
      </c>
      <c r="J69" s="228">
        <f t="shared" si="6"/>
        <v>7263909.0899999999</v>
      </c>
      <c r="K69" s="229">
        <f t="shared" si="6"/>
        <v>20749470</v>
      </c>
      <c r="L69" s="228">
        <f t="shared" si="6"/>
        <v>7381805.4199999999</v>
      </c>
      <c r="M69" s="229">
        <f t="shared" si="6"/>
        <v>7543387</v>
      </c>
      <c r="N69" s="228">
        <f t="shared" si="6"/>
        <v>7218552.6600000001</v>
      </c>
      <c r="O69" s="229">
        <f t="shared" si="6"/>
        <v>7304646</v>
      </c>
      <c r="P69" s="228">
        <f t="shared" si="6"/>
        <v>1621105</v>
      </c>
      <c r="Q69" s="228">
        <f>SUM(Q50:Q68)</f>
        <v>7577000</v>
      </c>
      <c r="R69" s="228">
        <f>SUM(R50:R68)</f>
        <v>13273</v>
      </c>
      <c r="S69" s="228">
        <f>SUM(S50:S68)</f>
        <v>7994500</v>
      </c>
      <c r="T69" s="229">
        <f>SUM(T50:T68)</f>
        <v>-417500</v>
      </c>
      <c r="U69" s="230"/>
      <c r="V69" s="204"/>
    </row>
    <row r="70" spans="1:22" s="205" customFormat="1" ht="12">
      <c r="A70" s="231" t="s">
        <v>4709</v>
      </c>
      <c r="Q70" s="232"/>
      <c r="U70" s="233"/>
      <c r="V70" s="204"/>
    </row>
    <row r="71" spans="1:22" s="205" customFormat="1" ht="12">
      <c r="A71" s="231"/>
      <c r="U71" s="233"/>
      <c r="V71" s="204"/>
    </row>
    <row r="72" spans="1:22" s="205" customFormat="1" ht="12.6" thickBot="1">
      <c r="A72" s="231"/>
      <c r="U72" s="233"/>
      <c r="V72" s="204"/>
    </row>
    <row r="73" spans="1:22" s="172" customFormat="1" ht="12.6" thickBot="1">
      <c r="I73" s="173" t="s">
        <v>4637</v>
      </c>
      <c r="J73" s="174" t="s">
        <v>4637</v>
      </c>
      <c r="K73" s="175" t="s">
        <v>4638</v>
      </c>
      <c r="L73" s="174" t="s">
        <v>4638</v>
      </c>
      <c r="M73" s="175" t="s">
        <v>4639</v>
      </c>
      <c r="N73" s="174" t="s">
        <v>4639</v>
      </c>
      <c r="O73" s="175">
        <v>2025</v>
      </c>
      <c r="P73" s="174">
        <v>2025</v>
      </c>
      <c r="Q73" s="176">
        <v>2026</v>
      </c>
      <c r="R73" s="176">
        <v>2026</v>
      </c>
      <c r="S73" s="177">
        <v>2027</v>
      </c>
      <c r="T73" s="175"/>
      <c r="U73" s="178"/>
      <c r="V73" s="179"/>
    </row>
    <row r="74" spans="1:22" s="190" customFormat="1" ht="12">
      <c r="A74" s="180" t="s">
        <v>4640</v>
      </c>
      <c r="B74" s="180" t="s">
        <v>4641</v>
      </c>
      <c r="C74" s="181" t="s">
        <v>4642</v>
      </c>
      <c r="D74" s="180" t="s">
        <v>4643</v>
      </c>
      <c r="E74" s="181" t="s">
        <v>4644</v>
      </c>
      <c r="F74" s="180" t="s">
        <v>4645</v>
      </c>
      <c r="G74" s="180" t="s">
        <v>4646</v>
      </c>
      <c r="H74" s="182" t="s">
        <v>4647</v>
      </c>
      <c r="I74" s="183" t="s">
        <v>4648</v>
      </c>
      <c r="J74" s="184" t="s">
        <v>4649</v>
      </c>
      <c r="K74" s="185" t="s">
        <v>4648</v>
      </c>
      <c r="L74" s="184" t="s">
        <v>4649</v>
      </c>
      <c r="M74" s="185" t="s">
        <v>4648</v>
      </c>
      <c r="N74" s="184" t="s">
        <v>4649</v>
      </c>
      <c r="O74" s="185" t="s">
        <v>4650</v>
      </c>
      <c r="P74" s="184" t="s">
        <v>4649</v>
      </c>
      <c r="Q74" s="185" t="s">
        <v>4650</v>
      </c>
      <c r="R74" s="184" t="s">
        <v>4649</v>
      </c>
      <c r="S74" s="186" t="s">
        <v>4651</v>
      </c>
      <c r="T74" s="187" t="s">
        <v>4652</v>
      </c>
      <c r="U74" s="188" t="s">
        <v>4653</v>
      </c>
      <c r="V74" s="189"/>
    </row>
    <row r="75" spans="1:22" s="205" customFormat="1" ht="12">
      <c r="A75" s="191" t="s">
        <v>76</v>
      </c>
      <c r="B75" s="192" t="s">
        <v>2012</v>
      </c>
      <c r="C75" s="193" t="s">
        <v>4727</v>
      </c>
      <c r="D75" s="192" t="s">
        <v>4658</v>
      </c>
      <c r="E75" s="193" t="s">
        <v>4523</v>
      </c>
      <c r="F75" s="192" t="s">
        <v>187</v>
      </c>
      <c r="G75" s="194"/>
      <c r="H75" s="195"/>
      <c r="I75" s="196"/>
      <c r="J75" s="197"/>
      <c r="K75" s="198">
        <v>0</v>
      </c>
      <c r="L75" s="197">
        <v>96998.47</v>
      </c>
      <c r="M75" s="198">
        <v>0</v>
      </c>
      <c r="N75" s="197">
        <v>0</v>
      </c>
      <c r="O75" s="199">
        <v>0</v>
      </c>
      <c r="P75" s="200">
        <v>0</v>
      </c>
      <c r="Q75" s="201">
        <f>VLOOKUP('[2]Bus Svs- Budget Request'!D75,'[2]Prior Year Budget CFO'!$D$74:$R$81,15,FALSE)</f>
        <v>0</v>
      </c>
      <c r="R75" s="201">
        <f>VLOOKUP('[2]Bus Svs- Budget Request'!D75,'[2]Budget Actuals 120BS1'!$E$14:$L$38,8,FALSE)</f>
        <v>20454.12</v>
      </c>
      <c r="S75" s="202">
        <v>25000</v>
      </c>
      <c r="T75" s="198">
        <f t="shared" ref="T75:T92" si="7">+Q75-S75</f>
        <v>-25000</v>
      </c>
      <c r="U75" s="203"/>
      <c r="V75" s="204">
        <f t="shared" ref="V75:V92" si="8">SUM(J75+L75+N75+P75)/4</f>
        <v>24249.6175</v>
      </c>
    </row>
    <row r="76" spans="1:22" s="205" customFormat="1" ht="12">
      <c r="A76" s="191" t="s">
        <v>76</v>
      </c>
      <c r="B76" s="192" t="s">
        <v>2012</v>
      </c>
      <c r="C76" s="193" t="s">
        <v>4727</v>
      </c>
      <c r="D76" s="192" t="s">
        <v>4659</v>
      </c>
      <c r="E76" s="193" t="s">
        <v>4502</v>
      </c>
      <c r="F76" s="192" t="s">
        <v>187</v>
      </c>
      <c r="G76" s="194"/>
      <c r="H76" s="195"/>
      <c r="I76" s="196">
        <v>4947</v>
      </c>
      <c r="J76" s="197">
        <v>90</v>
      </c>
      <c r="K76" s="198">
        <v>3000</v>
      </c>
      <c r="L76" s="197">
        <v>889.96</v>
      </c>
      <c r="M76" s="198">
        <v>3000</v>
      </c>
      <c r="N76" s="197">
        <v>240</v>
      </c>
      <c r="O76" s="199">
        <v>2000</v>
      </c>
      <c r="P76" s="200">
        <v>0</v>
      </c>
      <c r="Q76" s="201">
        <f>VLOOKUP('[2]Bus Svs- Budget Request'!D76,'[2]Prior Year Budget CFO'!$D$74:$R$81,15,FALSE)</f>
        <v>2000</v>
      </c>
      <c r="R76" s="201">
        <f>VLOOKUP('[2]Bus Svs- Budget Request'!D76,'[2]Budget Actuals 120BS1'!$E$14:$L$38,8,FALSE)</f>
        <v>0</v>
      </c>
      <c r="S76" s="202">
        <v>5000</v>
      </c>
      <c r="T76" s="198">
        <f t="shared" si="7"/>
        <v>-3000</v>
      </c>
      <c r="U76" s="203"/>
      <c r="V76" s="204">
        <f t="shared" si="8"/>
        <v>304.99</v>
      </c>
    </row>
    <row r="77" spans="1:22" s="205" customFormat="1" ht="12">
      <c r="A77" s="191" t="s">
        <v>76</v>
      </c>
      <c r="B77" s="192" t="s">
        <v>2012</v>
      </c>
      <c r="C77" s="193" t="s">
        <v>4727</v>
      </c>
      <c r="D77" s="192" t="s">
        <v>4661</v>
      </c>
      <c r="E77" s="193" t="s">
        <v>4556</v>
      </c>
      <c r="F77" s="192" t="s">
        <v>187</v>
      </c>
      <c r="G77" s="194"/>
      <c r="H77" s="195"/>
      <c r="I77" s="196"/>
      <c r="J77" s="197"/>
      <c r="K77" s="198">
        <v>1000</v>
      </c>
      <c r="L77" s="197">
        <v>0</v>
      </c>
      <c r="M77" s="198">
        <v>1000</v>
      </c>
      <c r="N77" s="197">
        <v>0</v>
      </c>
      <c r="O77" s="199">
        <v>1000</v>
      </c>
      <c r="P77" s="200">
        <v>0</v>
      </c>
      <c r="Q77" s="201">
        <f>VLOOKUP('[2]Bus Svs- Budget Request'!D77,'[2]Prior Year Budget CFO'!$D$74:$R$81,15,FALSE)</f>
        <v>0</v>
      </c>
      <c r="R77" s="201">
        <f>IFERROR(VLOOKUP('[2]Bus Svs- Budget Request'!D77,'[2]Budget Actuals 120BS1'!$E$14:$L$38,8,FALSE),0)</f>
        <v>0</v>
      </c>
      <c r="S77" s="202">
        <v>1000</v>
      </c>
      <c r="T77" s="198">
        <f t="shared" si="7"/>
        <v>-1000</v>
      </c>
      <c r="U77" s="203"/>
      <c r="V77" s="204">
        <f t="shared" si="8"/>
        <v>0</v>
      </c>
    </row>
    <row r="78" spans="1:22" s="205" customFormat="1" ht="12">
      <c r="A78" s="191" t="s">
        <v>76</v>
      </c>
      <c r="B78" s="192" t="s">
        <v>2012</v>
      </c>
      <c r="C78" s="193" t="s">
        <v>4727</v>
      </c>
      <c r="D78" s="192" t="s">
        <v>4662</v>
      </c>
      <c r="E78" s="193" t="s">
        <v>4504</v>
      </c>
      <c r="F78" s="192" t="s">
        <v>187</v>
      </c>
      <c r="G78" s="194"/>
      <c r="H78" s="195"/>
      <c r="I78" s="196">
        <v>194</v>
      </c>
      <c r="J78" s="197">
        <v>0</v>
      </c>
      <c r="K78" s="198">
        <v>150</v>
      </c>
      <c r="L78" s="197">
        <v>0</v>
      </c>
      <c r="M78" s="198">
        <v>150</v>
      </c>
      <c r="N78" s="197">
        <v>0</v>
      </c>
      <c r="O78" s="199">
        <v>150</v>
      </c>
      <c r="P78" s="200">
        <v>0</v>
      </c>
      <c r="Q78" s="201">
        <f>VLOOKUP('[2]Bus Svs- Budget Request'!D78,'[2]Prior Year Budget CFO'!$D$74:$R$81,15,FALSE)</f>
        <v>150</v>
      </c>
      <c r="R78" s="201">
        <f>VLOOKUP('[2]Bus Svs- Budget Request'!D78,'[2]Budget Actuals 120BS1'!$E$14:$L$38,8,FALSE)</f>
        <v>0</v>
      </c>
      <c r="S78" s="202">
        <v>500</v>
      </c>
      <c r="T78" s="198">
        <f t="shared" si="7"/>
        <v>-350</v>
      </c>
      <c r="U78" s="203"/>
      <c r="V78" s="204">
        <f t="shared" si="8"/>
        <v>0</v>
      </c>
    </row>
    <row r="79" spans="1:22" s="205" customFormat="1" ht="12">
      <c r="A79" s="191" t="s">
        <v>76</v>
      </c>
      <c r="B79" s="192" t="s">
        <v>2012</v>
      </c>
      <c r="C79" s="193" t="s">
        <v>4727</v>
      </c>
      <c r="D79" s="192" t="s">
        <v>4664</v>
      </c>
      <c r="E79" s="193" t="s">
        <v>4551</v>
      </c>
      <c r="F79" s="192" t="s">
        <v>187</v>
      </c>
      <c r="G79" s="194"/>
      <c r="H79" s="195"/>
      <c r="I79" s="196">
        <v>517</v>
      </c>
      <c r="J79" s="197">
        <v>410</v>
      </c>
      <c r="K79" s="198">
        <v>500</v>
      </c>
      <c r="L79" s="197">
        <v>909</v>
      </c>
      <c r="M79" s="198">
        <v>500</v>
      </c>
      <c r="N79" s="197">
        <v>1284.51</v>
      </c>
      <c r="O79" s="199">
        <v>1000</v>
      </c>
      <c r="P79" s="200">
        <v>480</v>
      </c>
      <c r="Q79" s="201">
        <f>VLOOKUP('[2]Bus Svs- Budget Request'!D79,'[2]Prior Year Budget CFO'!$D$74:$R$81,15,FALSE)</f>
        <v>1000</v>
      </c>
      <c r="R79" s="201">
        <f>VLOOKUP('[2]Bus Svs- Budget Request'!D79,'[2]Budget Actuals 120BS1'!$E$14:$L$38,8,FALSE)</f>
        <v>495</v>
      </c>
      <c r="S79" s="202">
        <v>1000</v>
      </c>
      <c r="T79" s="198">
        <f t="shared" si="7"/>
        <v>0</v>
      </c>
      <c r="U79" s="203"/>
      <c r="V79" s="204">
        <f t="shared" si="8"/>
        <v>770.87750000000005</v>
      </c>
    </row>
    <row r="80" spans="1:22" s="205" customFormat="1" ht="12">
      <c r="A80" s="191" t="s">
        <v>76</v>
      </c>
      <c r="B80" s="192" t="s">
        <v>2012</v>
      </c>
      <c r="C80" s="193" t="s">
        <v>4727</v>
      </c>
      <c r="D80" s="192" t="s">
        <v>4666</v>
      </c>
      <c r="E80" s="193" t="s">
        <v>4562</v>
      </c>
      <c r="F80" s="192" t="s">
        <v>187</v>
      </c>
      <c r="G80" s="194"/>
      <c r="H80" s="195"/>
      <c r="I80" s="196">
        <v>38800</v>
      </c>
      <c r="J80" s="197">
        <v>19200</v>
      </c>
      <c r="K80" s="198">
        <v>38000</v>
      </c>
      <c r="L80" s="197">
        <v>4013.89</v>
      </c>
      <c r="M80" s="198">
        <v>35000</v>
      </c>
      <c r="N80" s="197">
        <v>0</v>
      </c>
      <c r="O80" s="199">
        <v>20000</v>
      </c>
      <c r="P80" s="200">
        <v>0</v>
      </c>
      <c r="Q80" s="201">
        <f>VLOOKUP('[2]Bus Svs- Budget Request'!D80,'[2]Prior Year Budget CFO'!$D$74:$R$81,15,FALSE)</f>
        <v>10000</v>
      </c>
      <c r="R80" s="201">
        <f>VLOOKUP('[2]Bus Svs- Budget Request'!D80,'[2]Budget Actuals 120BS1'!$E$14:$L$38,8,FALSE)</f>
        <v>0</v>
      </c>
      <c r="S80" s="202">
        <v>10000</v>
      </c>
      <c r="T80" s="198">
        <f t="shared" si="7"/>
        <v>0</v>
      </c>
      <c r="U80" s="203"/>
      <c r="V80" s="204">
        <f t="shared" si="8"/>
        <v>5803.4724999999999</v>
      </c>
    </row>
    <row r="81" spans="1:22" s="205" customFormat="1" ht="12">
      <c r="A81" s="191" t="s">
        <v>76</v>
      </c>
      <c r="B81" s="192" t="s">
        <v>2012</v>
      </c>
      <c r="C81" s="193" t="s">
        <v>4727</v>
      </c>
      <c r="D81" s="192" t="s">
        <v>4677</v>
      </c>
      <c r="E81" s="193" t="s">
        <v>4532</v>
      </c>
      <c r="F81" s="192" t="s">
        <v>187</v>
      </c>
      <c r="G81" s="194"/>
      <c r="H81" s="195"/>
      <c r="I81" s="196"/>
      <c r="J81" s="197"/>
      <c r="K81" s="198">
        <v>0</v>
      </c>
      <c r="L81" s="197">
        <v>94.5</v>
      </c>
      <c r="M81" s="198"/>
      <c r="N81" s="197"/>
      <c r="O81" s="199"/>
      <c r="P81" s="200"/>
      <c r="Q81" s="201">
        <f>VLOOKUP('[2]Bus Svs- Budget Request'!D81,'[2]Prior Year Budget CFO'!$D$74:$R$81,15,FALSE)</f>
        <v>150</v>
      </c>
      <c r="R81" s="201">
        <f>VLOOKUP('[2]Bus Svs- Budget Request'!D81,'[2]Budget Actuals 120BS1'!$E$14:$L$38,8,FALSE)</f>
        <v>0</v>
      </c>
      <c r="S81" s="202">
        <v>150</v>
      </c>
      <c r="T81" s="198">
        <f t="shared" si="7"/>
        <v>0</v>
      </c>
      <c r="U81" s="203"/>
      <c r="V81" s="204">
        <f t="shared" si="8"/>
        <v>23.625</v>
      </c>
    </row>
    <row r="82" spans="1:22" s="205" customFormat="1" ht="12">
      <c r="A82" s="191" t="s">
        <v>76</v>
      </c>
      <c r="B82" s="192" t="s">
        <v>2012</v>
      </c>
      <c r="C82" s="193" t="s">
        <v>4727</v>
      </c>
      <c r="D82" s="192" t="s">
        <v>4686</v>
      </c>
      <c r="E82" s="193" t="s">
        <v>4506</v>
      </c>
      <c r="F82" s="192" t="s">
        <v>187</v>
      </c>
      <c r="G82" s="194"/>
      <c r="H82" s="195"/>
      <c r="I82" s="196">
        <v>970</v>
      </c>
      <c r="J82" s="197">
        <v>0</v>
      </c>
      <c r="K82" s="198">
        <v>1000</v>
      </c>
      <c r="L82" s="197">
        <v>748.16</v>
      </c>
      <c r="M82" s="198">
        <v>1000</v>
      </c>
      <c r="N82" s="197">
        <v>0</v>
      </c>
      <c r="O82" s="199">
        <v>1000</v>
      </c>
      <c r="P82" s="200">
        <v>645.6</v>
      </c>
      <c r="Q82" s="201">
        <f>VLOOKUP('[2]Bus Svs- Budget Request'!D82,'[2]Prior Year Budget CFO'!$D$74:$R$81,15,FALSE)</f>
        <v>1000</v>
      </c>
      <c r="R82" s="201">
        <f>VLOOKUP('[2]Bus Svs- Budget Request'!D82,'[2]Budget Actuals 120BS1'!$E$14:$L$38,8,FALSE)</f>
        <v>0</v>
      </c>
      <c r="S82" s="202">
        <v>1000</v>
      </c>
      <c r="T82" s="198">
        <f t="shared" si="7"/>
        <v>0</v>
      </c>
      <c r="U82" s="203"/>
      <c r="V82" s="204">
        <f t="shared" si="8"/>
        <v>348.44</v>
      </c>
    </row>
    <row r="83" spans="1:22" s="205" customFormat="1" ht="12">
      <c r="A83" s="191" t="s">
        <v>76</v>
      </c>
      <c r="B83" s="192" t="s">
        <v>2012</v>
      </c>
      <c r="C83" s="193" t="s">
        <v>4727</v>
      </c>
      <c r="D83" s="206"/>
      <c r="E83" s="193" t="str">
        <f>IFERROR(VLOOKUP(D83,[2]!Table1[[Account]:[Description]],2),"")</f>
        <v/>
      </c>
      <c r="F83" s="206"/>
      <c r="G83" s="207"/>
      <c r="H83" s="208"/>
      <c r="I83" s="209"/>
      <c r="J83" s="210"/>
      <c r="K83" s="211"/>
      <c r="L83" s="210"/>
      <c r="M83" s="211"/>
      <c r="N83" s="210"/>
      <c r="O83" s="212"/>
      <c r="P83" s="213"/>
      <c r="Q83" s="215"/>
      <c r="R83" s="201"/>
      <c r="S83" s="214"/>
      <c r="T83" s="198">
        <f t="shared" si="7"/>
        <v>0</v>
      </c>
      <c r="U83" s="203"/>
      <c r="V83" s="204">
        <f t="shared" si="8"/>
        <v>0</v>
      </c>
    </row>
    <row r="84" spans="1:22" s="205" customFormat="1" ht="12">
      <c r="A84" s="191" t="s">
        <v>76</v>
      </c>
      <c r="B84" s="192" t="s">
        <v>2012</v>
      </c>
      <c r="C84" s="193" t="s">
        <v>4727</v>
      </c>
      <c r="D84" s="206"/>
      <c r="E84" s="193" t="str">
        <f>IFERROR(VLOOKUP(D84,[2]!Table1[[Account]:[Description]],2),"")</f>
        <v/>
      </c>
      <c r="F84" s="206"/>
      <c r="G84" s="207"/>
      <c r="H84" s="208"/>
      <c r="I84" s="209"/>
      <c r="J84" s="210"/>
      <c r="K84" s="211"/>
      <c r="L84" s="210"/>
      <c r="M84" s="211"/>
      <c r="N84" s="210"/>
      <c r="O84" s="212"/>
      <c r="P84" s="213"/>
      <c r="Q84" s="215"/>
      <c r="R84" s="215"/>
      <c r="S84" s="214"/>
      <c r="T84" s="198">
        <f t="shared" si="7"/>
        <v>0</v>
      </c>
      <c r="U84" s="203"/>
      <c r="V84" s="204">
        <f t="shared" si="8"/>
        <v>0</v>
      </c>
    </row>
    <row r="85" spans="1:22" s="205" customFormat="1" ht="12">
      <c r="A85" s="191" t="s">
        <v>76</v>
      </c>
      <c r="B85" s="192" t="s">
        <v>2012</v>
      </c>
      <c r="C85" s="193" t="s">
        <v>4727</v>
      </c>
      <c r="D85" s="206"/>
      <c r="E85" s="193" t="str">
        <f>IFERROR(VLOOKUP(D85,[2]!Table1[[Account]:[Description]],2),"")</f>
        <v/>
      </c>
      <c r="F85" s="206"/>
      <c r="G85" s="207"/>
      <c r="H85" s="208"/>
      <c r="I85" s="209"/>
      <c r="J85" s="210"/>
      <c r="K85" s="211"/>
      <c r="L85" s="210"/>
      <c r="M85" s="211"/>
      <c r="N85" s="210"/>
      <c r="O85" s="212"/>
      <c r="P85" s="213"/>
      <c r="Q85" s="215"/>
      <c r="R85" s="215"/>
      <c r="S85" s="214"/>
      <c r="T85" s="198">
        <f t="shared" si="7"/>
        <v>0</v>
      </c>
      <c r="U85" s="203"/>
      <c r="V85" s="204">
        <f t="shared" si="8"/>
        <v>0</v>
      </c>
    </row>
    <row r="86" spans="1:22" s="205" customFormat="1" ht="12">
      <c r="A86" s="191" t="s">
        <v>76</v>
      </c>
      <c r="B86" s="192" t="s">
        <v>2012</v>
      </c>
      <c r="C86" s="193" t="s">
        <v>4727</v>
      </c>
      <c r="D86" s="206"/>
      <c r="E86" s="193" t="str">
        <f>IFERROR(VLOOKUP(D86,[2]!Table1[[Account]:[Description]],2),"")</f>
        <v/>
      </c>
      <c r="F86" s="206"/>
      <c r="G86" s="207"/>
      <c r="H86" s="208"/>
      <c r="I86" s="209"/>
      <c r="J86" s="210"/>
      <c r="K86" s="211"/>
      <c r="L86" s="210"/>
      <c r="M86" s="211"/>
      <c r="N86" s="210"/>
      <c r="O86" s="212"/>
      <c r="P86" s="213"/>
      <c r="Q86" s="215"/>
      <c r="R86" s="215"/>
      <c r="S86" s="214"/>
      <c r="T86" s="198">
        <f t="shared" si="7"/>
        <v>0</v>
      </c>
      <c r="U86" s="203"/>
      <c r="V86" s="204">
        <f t="shared" si="8"/>
        <v>0</v>
      </c>
    </row>
    <row r="87" spans="1:22" s="205" customFormat="1" ht="12">
      <c r="A87" s="191" t="s">
        <v>76</v>
      </c>
      <c r="B87" s="192" t="s">
        <v>2012</v>
      </c>
      <c r="C87" s="193" t="s">
        <v>4727</v>
      </c>
      <c r="D87" s="206"/>
      <c r="E87" s="193" t="str">
        <f>IFERROR(VLOOKUP(D87,[2]!Table1[[Account]:[Description]],2),"")</f>
        <v/>
      </c>
      <c r="F87" s="206"/>
      <c r="G87" s="207"/>
      <c r="H87" s="208"/>
      <c r="I87" s="209"/>
      <c r="J87" s="210"/>
      <c r="K87" s="211"/>
      <c r="L87" s="210"/>
      <c r="M87" s="211"/>
      <c r="N87" s="210"/>
      <c r="O87" s="212"/>
      <c r="P87" s="213"/>
      <c r="Q87" s="215"/>
      <c r="R87" s="215"/>
      <c r="S87" s="214"/>
      <c r="T87" s="198">
        <f t="shared" si="7"/>
        <v>0</v>
      </c>
      <c r="U87" s="203"/>
      <c r="V87" s="204">
        <f t="shared" si="8"/>
        <v>0</v>
      </c>
    </row>
    <row r="88" spans="1:22" s="205" customFormat="1" ht="12">
      <c r="A88" s="191" t="s">
        <v>76</v>
      </c>
      <c r="B88" s="192" t="s">
        <v>2012</v>
      </c>
      <c r="C88" s="193" t="s">
        <v>4727</v>
      </c>
      <c r="D88" s="206"/>
      <c r="E88" s="193" t="str">
        <f>IFERROR(VLOOKUP(D88,[2]!Table1[[Account]:[Description]],2),"")</f>
        <v/>
      </c>
      <c r="F88" s="206"/>
      <c r="G88" s="207"/>
      <c r="H88" s="208"/>
      <c r="I88" s="209"/>
      <c r="J88" s="210"/>
      <c r="K88" s="211"/>
      <c r="L88" s="210"/>
      <c r="M88" s="211"/>
      <c r="N88" s="210"/>
      <c r="O88" s="212"/>
      <c r="P88" s="213"/>
      <c r="Q88" s="215"/>
      <c r="R88" s="215"/>
      <c r="S88" s="214"/>
      <c r="T88" s="198">
        <f t="shared" si="7"/>
        <v>0</v>
      </c>
      <c r="U88" s="203"/>
      <c r="V88" s="204">
        <f t="shared" si="8"/>
        <v>0</v>
      </c>
    </row>
    <row r="89" spans="1:22" s="205" customFormat="1" ht="12">
      <c r="A89" s="191" t="s">
        <v>76</v>
      </c>
      <c r="B89" s="192" t="s">
        <v>2012</v>
      </c>
      <c r="C89" s="193" t="s">
        <v>4727</v>
      </c>
      <c r="D89" s="206"/>
      <c r="E89" s="193" t="str">
        <f>IFERROR(VLOOKUP(D89,[2]!Table1[[Account]:[Description]],2),"")</f>
        <v/>
      </c>
      <c r="F89" s="206"/>
      <c r="G89" s="207"/>
      <c r="H89" s="208"/>
      <c r="I89" s="209"/>
      <c r="J89" s="210"/>
      <c r="K89" s="211"/>
      <c r="L89" s="210"/>
      <c r="M89" s="211"/>
      <c r="N89" s="210"/>
      <c r="O89" s="212"/>
      <c r="P89" s="213"/>
      <c r="Q89" s="215"/>
      <c r="R89" s="215"/>
      <c r="S89" s="214"/>
      <c r="T89" s="198">
        <f t="shared" si="7"/>
        <v>0</v>
      </c>
      <c r="U89" s="203"/>
      <c r="V89" s="204">
        <f t="shared" si="8"/>
        <v>0</v>
      </c>
    </row>
    <row r="90" spans="1:22" s="205" customFormat="1" ht="12">
      <c r="A90" s="191" t="s">
        <v>76</v>
      </c>
      <c r="B90" s="192" t="s">
        <v>2012</v>
      </c>
      <c r="C90" s="193" t="s">
        <v>4727</v>
      </c>
      <c r="D90" s="206"/>
      <c r="E90" s="193" t="str">
        <f>IFERROR(VLOOKUP(D90,[2]!Table1[[Account]:[Description]],2),"")</f>
        <v/>
      </c>
      <c r="F90" s="206"/>
      <c r="G90" s="207"/>
      <c r="H90" s="208"/>
      <c r="I90" s="209"/>
      <c r="J90" s="210"/>
      <c r="K90" s="211"/>
      <c r="L90" s="210"/>
      <c r="M90" s="211"/>
      <c r="N90" s="210"/>
      <c r="O90" s="212"/>
      <c r="P90" s="213"/>
      <c r="Q90" s="215"/>
      <c r="R90" s="215"/>
      <c r="S90" s="214"/>
      <c r="T90" s="198">
        <f t="shared" si="7"/>
        <v>0</v>
      </c>
      <c r="U90" s="203"/>
      <c r="V90" s="204">
        <f t="shared" si="8"/>
        <v>0</v>
      </c>
    </row>
    <row r="91" spans="1:22" s="205" customFormat="1" ht="12">
      <c r="A91" s="191" t="s">
        <v>76</v>
      </c>
      <c r="B91" s="192" t="s">
        <v>2012</v>
      </c>
      <c r="C91" s="193" t="s">
        <v>4727</v>
      </c>
      <c r="D91" s="206"/>
      <c r="E91" s="193" t="str">
        <f>IFERROR(VLOOKUP(D91,[2]!Table1[[Account]:[Description]],2),"")</f>
        <v/>
      </c>
      <c r="F91" s="206"/>
      <c r="G91" s="207"/>
      <c r="H91" s="208"/>
      <c r="I91" s="209"/>
      <c r="J91" s="210"/>
      <c r="K91" s="211"/>
      <c r="L91" s="210"/>
      <c r="M91" s="211"/>
      <c r="N91" s="210"/>
      <c r="O91" s="212"/>
      <c r="P91" s="213"/>
      <c r="Q91" s="215"/>
      <c r="R91" s="215"/>
      <c r="S91" s="214"/>
      <c r="T91" s="198">
        <f t="shared" si="7"/>
        <v>0</v>
      </c>
      <c r="U91" s="203"/>
      <c r="V91" s="204">
        <f t="shared" si="8"/>
        <v>0</v>
      </c>
    </row>
    <row r="92" spans="1:22" s="205" customFormat="1" ht="12">
      <c r="A92" s="191" t="s">
        <v>76</v>
      </c>
      <c r="B92" s="192" t="s">
        <v>2012</v>
      </c>
      <c r="C92" s="193" t="s">
        <v>4727</v>
      </c>
      <c r="D92" s="206"/>
      <c r="E92" s="193" t="str">
        <f>IFERROR(VLOOKUP(D92,[2]!Table1[[Account]:[Description]],2),"")</f>
        <v/>
      </c>
      <c r="F92" s="206"/>
      <c r="G92" s="207"/>
      <c r="H92" s="208"/>
      <c r="I92" s="216"/>
      <c r="J92" s="217"/>
      <c r="K92" s="218"/>
      <c r="L92" s="217"/>
      <c r="M92" s="218"/>
      <c r="N92" s="217"/>
      <c r="O92" s="219"/>
      <c r="P92" s="220"/>
      <c r="Q92" s="221"/>
      <c r="R92" s="221"/>
      <c r="S92" s="222"/>
      <c r="T92" s="198">
        <f t="shared" si="7"/>
        <v>0</v>
      </c>
      <c r="U92" s="203"/>
      <c r="V92" s="204">
        <f t="shared" si="8"/>
        <v>0</v>
      </c>
    </row>
    <row r="93" spans="1:22" s="205" customFormat="1" ht="12">
      <c r="A93" s="223"/>
      <c r="B93" s="223"/>
      <c r="C93" s="224"/>
      <c r="D93" s="223"/>
      <c r="E93" s="224"/>
      <c r="F93" s="223"/>
      <c r="G93" s="225"/>
      <c r="H93" s="226"/>
      <c r="I93" s="227">
        <f t="shared" ref="I93:P93" si="9">SUM(I75:I92)</f>
        <v>45428</v>
      </c>
      <c r="J93" s="228">
        <f t="shared" si="9"/>
        <v>19700</v>
      </c>
      <c r="K93" s="229">
        <f t="shared" si="9"/>
        <v>43650</v>
      </c>
      <c r="L93" s="228">
        <f t="shared" si="9"/>
        <v>103653.98000000001</v>
      </c>
      <c r="M93" s="229">
        <f t="shared" si="9"/>
        <v>40650</v>
      </c>
      <c r="N93" s="228">
        <f t="shared" si="9"/>
        <v>1524.51</v>
      </c>
      <c r="O93" s="229">
        <f t="shared" si="9"/>
        <v>25150</v>
      </c>
      <c r="P93" s="228">
        <f t="shared" si="9"/>
        <v>1125.5999999999999</v>
      </c>
      <c r="Q93" s="228">
        <f>SUM(Q75:Q92)</f>
        <v>14300</v>
      </c>
      <c r="R93" s="228">
        <f>SUM(R75:R92)</f>
        <v>20949.12</v>
      </c>
      <c r="S93" s="228">
        <f>SUM(S75:S92)</f>
        <v>43650</v>
      </c>
      <c r="T93" s="229">
        <f>SUM(T75:T92)</f>
        <v>-29350</v>
      </c>
      <c r="U93" s="230"/>
      <c r="V93" s="204"/>
    </row>
    <row r="94" spans="1:22" s="205" customFormat="1" ht="12">
      <c r="A94" s="231" t="s">
        <v>4709</v>
      </c>
      <c r="U94" s="233"/>
      <c r="V94" s="204"/>
    </row>
    <row r="95" spans="1:22" s="205" customFormat="1" ht="12">
      <c r="A95" s="231"/>
      <c r="U95" s="233"/>
      <c r="V95" s="204"/>
    </row>
    <row r="96" spans="1:22" s="205" customFormat="1" ht="12.6" thickBot="1">
      <c r="A96" s="231"/>
      <c r="U96" s="233"/>
      <c r="V96" s="204"/>
    </row>
    <row r="97" spans="1:22" s="172" customFormat="1" ht="12.6" thickBot="1">
      <c r="I97" s="173" t="s">
        <v>4637</v>
      </c>
      <c r="J97" s="174" t="s">
        <v>4637</v>
      </c>
      <c r="K97" s="175" t="s">
        <v>4638</v>
      </c>
      <c r="L97" s="174" t="s">
        <v>4638</v>
      </c>
      <c r="M97" s="175" t="s">
        <v>4639</v>
      </c>
      <c r="N97" s="174" t="s">
        <v>4639</v>
      </c>
      <c r="O97" s="175">
        <v>2025</v>
      </c>
      <c r="P97" s="174">
        <v>2025</v>
      </c>
      <c r="Q97" s="176">
        <v>2026</v>
      </c>
      <c r="R97" s="176">
        <v>2026</v>
      </c>
      <c r="S97" s="177">
        <v>2027</v>
      </c>
      <c r="T97" s="175"/>
      <c r="U97" s="178"/>
      <c r="V97" s="179"/>
    </row>
    <row r="98" spans="1:22" s="190" customFormat="1" ht="12">
      <c r="A98" s="180" t="s">
        <v>4640</v>
      </c>
      <c r="B98" s="180" t="s">
        <v>4641</v>
      </c>
      <c r="C98" s="181" t="s">
        <v>4642</v>
      </c>
      <c r="D98" s="180" t="s">
        <v>4643</v>
      </c>
      <c r="E98" s="181" t="s">
        <v>4644</v>
      </c>
      <c r="F98" s="180" t="s">
        <v>4645</v>
      </c>
      <c r="G98" s="180" t="s">
        <v>4646</v>
      </c>
      <c r="H98" s="182" t="s">
        <v>4647</v>
      </c>
      <c r="I98" s="183" t="s">
        <v>4648</v>
      </c>
      <c r="J98" s="184" t="s">
        <v>4649</v>
      </c>
      <c r="K98" s="185" t="s">
        <v>4648</v>
      </c>
      <c r="L98" s="184" t="s">
        <v>4649</v>
      </c>
      <c r="M98" s="185" t="s">
        <v>4648</v>
      </c>
      <c r="N98" s="184" t="s">
        <v>4649</v>
      </c>
      <c r="O98" s="185" t="s">
        <v>4650</v>
      </c>
      <c r="P98" s="184" t="s">
        <v>4649</v>
      </c>
      <c r="Q98" s="185" t="s">
        <v>4650</v>
      </c>
      <c r="R98" s="184" t="s">
        <v>4649</v>
      </c>
      <c r="S98" s="186" t="s">
        <v>4651</v>
      </c>
      <c r="T98" s="187" t="s">
        <v>4652</v>
      </c>
      <c r="U98" s="188" t="s">
        <v>4653</v>
      </c>
      <c r="V98" s="189"/>
    </row>
    <row r="99" spans="1:22" s="205" customFormat="1" ht="12">
      <c r="A99" s="191" t="s">
        <v>76</v>
      </c>
      <c r="B99" s="192" t="s">
        <v>4728</v>
      </c>
      <c r="C99" s="193" t="s">
        <v>4729</v>
      </c>
      <c r="D99" s="234">
        <v>5407</v>
      </c>
      <c r="E99" s="193" t="s">
        <v>4716</v>
      </c>
      <c r="F99" s="192" t="s">
        <v>187</v>
      </c>
      <c r="G99" s="194"/>
      <c r="H99" s="195"/>
      <c r="I99" s="196">
        <v>5000</v>
      </c>
      <c r="J99" s="197">
        <v>1311.54</v>
      </c>
      <c r="K99" s="198">
        <v>5000</v>
      </c>
      <c r="L99" s="197">
        <v>7560.71</v>
      </c>
      <c r="M99" s="198">
        <v>44939.05</v>
      </c>
      <c r="N99" s="197">
        <v>12235.17</v>
      </c>
      <c r="O99" s="199">
        <v>200000</v>
      </c>
      <c r="P99" s="200">
        <v>1670.25</v>
      </c>
      <c r="Q99" s="201">
        <f>VLOOKUP(D99,'[2]Prior Year Budget CFO'!$D$98:$R$108,15,FALSE)</f>
        <v>20000</v>
      </c>
      <c r="R99" s="201">
        <f>IFERROR(VLOOKUP(D99,'[2]Budget Actuals 120BS8'!E14:L20,8,FALSE),0)</f>
        <v>1684.1</v>
      </c>
      <c r="S99" s="202">
        <v>20000</v>
      </c>
      <c r="T99" s="198">
        <f>+Q99-S99</f>
        <v>0</v>
      </c>
      <c r="U99" s="203"/>
      <c r="V99" s="204">
        <f t="shared" ref="V99:V109" si="10">SUM(J99+L99+N99+P99)/4</f>
        <v>5694.4174999999996</v>
      </c>
    </row>
    <row r="100" spans="1:22" s="205" customFormat="1" ht="12">
      <c r="A100" s="191" t="s">
        <v>76</v>
      </c>
      <c r="B100" s="192" t="s">
        <v>4728</v>
      </c>
      <c r="C100" s="193" t="s">
        <v>4729</v>
      </c>
      <c r="D100" s="206"/>
      <c r="E100" s="193" t="str">
        <f>IFERROR(VLOOKUP(D100,[2]!Table1[[Account]:[Description]],2),"")</f>
        <v/>
      </c>
      <c r="F100" s="206"/>
      <c r="G100" s="207"/>
      <c r="H100" s="208"/>
      <c r="I100" s="209"/>
      <c r="J100" s="210"/>
      <c r="K100" s="211"/>
      <c r="L100" s="210"/>
      <c r="M100" s="211"/>
      <c r="N100" s="210"/>
      <c r="O100" s="212"/>
      <c r="P100" s="213"/>
      <c r="Q100" s="215" t="s">
        <v>4730</v>
      </c>
      <c r="R100" s="215"/>
      <c r="S100" s="214"/>
      <c r="T100" s="198">
        <f t="shared" ref="T100:T109" si="11">+S100-O100</f>
        <v>0</v>
      </c>
      <c r="U100" s="203"/>
      <c r="V100" s="204">
        <f t="shared" si="10"/>
        <v>0</v>
      </c>
    </row>
    <row r="101" spans="1:22" s="205" customFormat="1" ht="12">
      <c r="A101" s="191" t="s">
        <v>76</v>
      </c>
      <c r="B101" s="192" t="s">
        <v>4728</v>
      </c>
      <c r="C101" s="193" t="s">
        <v>4729</v>
      </c>
      <c r="D101" s="206"/>
      <c r="E101" s="193" t="str">
        <f>IFERROR(VLOOKUP(D101,[2]!Table1[[Account]:[Description]],2),"")</f>
        <v/>
      </c>
      <c r="F101" s="206"/>
      <c r="G101" s="207"/>
      <c r="H101" s="208"/>
      <c r="I101" s="209"/>
      <c r="J101" s="210"/>
      <c r="K101" s="211"/>
      <c r="L101" s="210"/>
      <c r="M101" s="211"/>
      <c r="N101" s="210"/>
      <c r="O101" s="212"/>
      <c r="P101" s="213"/>
      <c r="Q101" s="215"/>
      <c r="R101" s="215"/>
      <c r="S101" s="214"/>
      <c r="T101" s="198">
        <f t="shared" si="11"/>
        <v>0</v>
      </c>
      <c r="U101" s="203"/>
      <c r="V101" s="204">
        <f t="shared" si="10"/>
        <v>0</v>
      </c>
    </row>
    <row r="102" spans="1:22" s="205" customFormat="1" ht="12">
      <c r="A102" s="191" t="s">
        <v>76</v>
      </c>
      <c r="B102" s="192" t="s">
        <v>4728</v>
      </c>
      <c r="C102" s="193" t="s">
        <v>4729</v>
      </c>
      <c r="D102" s="206"/>
      <c r="E102" s="193" t="str">
        <f>IFERROR(VLOOKUP(D102,[2]!Table1[[Account]:[Description]],2),"")</f>
        <v/>
      </c>
      <c r="F102" s="206"/>
      <c r="G102" s="207"/>
      <c r="H102" s="208"/>
      <c r="I102" s="209"/>
      <c r="J102" s="210"/>
      <c r="K102" s="211"/>
      <c r="L102" s="210"/>
      <c r="M102" s="211"/>
      <c r="N102" s="210"/>
      <c r="O102" s="212"/>
      <c r="P102" s="213"/>
      <c r="Q102" s="215"/>
      <c r="R102" s="215"/>
      <c r="S102" s="214"/>
      <c r="T102" s="198">
        <f t="shared" si="11"/>
        <v>0</v>
      </c>
      <c r="U102" s="203"/>
      <c r="V102" s="204">
        <f t="shared" si="10"/>
        <v>0</v>
      </c>
    </row>
    <row r="103" spans="1:22" s="205" customFormat="1" ht="12">
      <c r="A103" s="191" t="s">
        <v>76</v>
      </c>
      <c r="B103" s="192" t="s">
        <v>4728</v>
      </c>
      <c r="C103" s="193" t="s">
        <v>4729</v>
      </c>
      <c r="D103" s="206"/>
      <c r="E103" s="193" t="str">
        <f>IFERROR(VLOOKUP(D103,[2]!Table1[[Account]:[Description]],2),"")</f>
        <v/>
      </c>
      <c r="F103" s="206"/>
      <c r="G103" s="207"/>
      <c r="H103" s="208"/>
      <c r="I103" s="209"/>
      <c r="J103" s="210"/>
      <c r="K103" s="211"/>
      <c r="L103" s="210"/>
      <c r="M103" s="211"/>
      <c r="N103" s="210"/>
      <c r="O103" s="212"/>
      <c r="P103" s="213"/>
      <c r="Q103" s="215"/>
      <c r="R103" s="215"/>
      <c r="S103" s="214"/>
      <c r="T103" s="198">
        <f t="shared" si="11"/>
        <v>0</v>
      </c>
      <c r="U103" s="203"/>
      <c r="V103" s="204">
        <f t="shared" si="10"/>
        <v>0</v>
      </c>
    </row>
    <row r="104" spans="1:22" s="205" customFormat="1" ht="12">
      <c r="A104" s="191" t="s">
        <v>76</v>
      </c>
      <c r="B104" s="192" t="s">
        <v>4728</v>
      </c>
      <c r="C104" s="193" t="s">
        <v>4729</v>
      </c>
      <c r="D104" s="206"/>
      <c r="E104" s="193" t="str">
        <f>IFERROR(VLOOKUP(D104,[2]!Table1[[Account]:[Description]],2),"")</f>
        <v/>
      </c>
      <c r="F104" s="206"/>
      <c r="G104" s="207"/>
      <c r="H104" s="208"/>
      <c r="I104" s="209"/>
      <c r="J104" s="210"/>
      <c r="K104" s="211"/>
      <c r="L104" s="210"/>
      <c r="M104" s="211"/>
      <c r="N104" s="210"/>
      <c r="O104" s="212"/>
      <c r="P104" s="213"/>
      <c r="Q104" s="215"/>
      <c r="R104" s="215"/>
      <c r="S104" s="214"/>
      <c r="T104" s="198">
        <f t="shared" si="11"/>
        <v>0</v>
      </c>
      <c r="U104" s="203"/>
      <c r="V104" s="204">
        <f t="shared" si="10"/>
        <v>0</v>
      </c>
    </row>
    <row r="105" spans="1:22" s="205" customFormat="1" ht="12">
      <c r="A105" s="191" t="s">
        <v>76</v>
      </c>
      <c r="B105" s="192" t="s">
        <v>4728</v>
      </c>
      <c r="C105" s="193" t="s">
        <v>4729</v>
      </c>
      <c r="D105" s="206"/>
      <c r="E105" s="193" t="str">
        <f>IFERROR(VLOOKUP(D105,[2]!Table1[[Account]:[Description]],2),"")</f>
        <v/>
      </c>
      <c r="F105" s="206"/>
      <c r="G105" s="207"/>
      <c r="H105" s="208"/>
      <c r="I105" s="209"/>
      <c r="J105" s="210"/>
      <c r="K105" s="211"/>
      <c r="L105" s="210"/>
      <c r="M105" s="211"/>
      <c r="N105" s="210"/>
      <c r="O105" s="212"/>
      <c r="P105" s="213"/>
      <c r="Q105" s="215"/>
      <c r="R105" s="215"/>
      <c r="S105" s="214"/>
      <c r="T105" s="198">
        <f t="shared" si="11"/>
        <v>0</v>
      </c>
      <c r="U105" s="203"/>
      <c r="V105" s="204">
        <f t="shared" si="10"/>
        <v>0</v>
      </c>
    </row>
    <row r="106" spans="1:22" s="205" customFormat="1" ht="12">
      <c r="A106" s="191" t="s">
        <v>76</v>
      </c>
      <c r="B106" s="192" t="s">
        <v>4728</v>
      </c>
      <c r="C106" s="193" t="s">
        <v>4729</v>
      </c>
      <c r="D106" s="206"/>
      <c r="E106" s="193" t="str">
        <f>IFERROR(VLOOKUP(D106,[2]!Table1[[Account]:[Description]],2),"")</f>
        <v/>
      </c>
      <c r="F106" s="206"/>
      <c r="G106" s="207"/>
      <c r="H106" s="208"/>
      <c r="I106" s="209"/>
      <c r="J106" s="210"/>
      <c r="K106" s="211"/>
      <c r="L106" s="210"/>
      <c r="M106" s="211"/>
      <c r="N106" s="210"/>
      <c r="O106" s="212"/>
      <c r="P106" s="213"/>
      <c r="Q106" s="215"/>
      <c r="R106" s="215"/>
      <c r="S106" s="214"/>
      <c r="T106" s="198">
        <f t="shared" si="11"/>
        <v>0</v>
      </c>
      <c r="U106" s="203"/>
      <c r="V106" s="204">
        <f t="shared" si="10"/>
        <v>0</v>
      </c>
    </row>
    <row r="107" spans="1:22" s="205" customFormat="1" ht="12">
      <c r="A107" s="191" t="s">
        <v>76</v>
      </c>
      <c r="B107" s="192" t="s">
        <v>4728</v>
      </c>
      <c r="C107" s="193" t="s">
        <v>4729</v>
      </c>
      <c r="D107" s="206"/>
      <c r="E107" s="193" t="str">
        <f>IFERROR(VLOOKUP(D107,[2]!Table1[[Account]:[Description]],2),"")</f>
        <v/>
      </c>
      <c r="F107" s="206"/>
      <c r="G107" s="207"/>
      <c r="H107" s="208"/>
      <c r="I107" s="209"/>
      <c r="J107" s="210"/>
      <c r="K107" s="211"/>
      <c r="L107" s="210"/>
      <c r="M107" s="211"/>
      <c r="N107" s="210"/>
      <c r="O107" s="212"/>
      <c r="P107" s="213"/>
      <c r="Q107" s="215"/>
      <c r="R107" s="215"/>
      <c r="S107" s="214"/>
      <c r="T107" s="198">
        <f t="shared" si="11"/>
        <v>0</v>
      </c>
      <c r="U107" s="203"/>
      <c r="V107" s="204">
        <f t="shared" si="10"/>
        <v>0</v>
      </c>
    </row>
    <row r="108" spans="1:22" s="205" customFormat="1" ht="12">
      <c r="A108" s="191" t="s">
        <v>76</v>
      </c>
      <c r="B108" s="192" t="s">
        <v>4728</v>
      </c>
      <c r="C108" s="193" t="s">
        <v>4729</v>
      </c>
      <c r="D108" s="206"/>
      <c r="E108" s="193" t="str">
        <f>IFERROR(VLOOKUP(D108,[2]!Table1[[Account]:[Description]],2),"")</f>
        <v/>
      </c>
      <c r="F108" s="206"/>
      <c r="G108" s="207"/>
      <c r="H108" s="208"/>
      <c r="I108" s="209"/>
      <c r="J108" s="210"/>
      <c r="K108" s="211"/>
      <c r="L108" s="210"/>
      <c r="M108" s="211"/>
      <c r="N108" s="210"/>
      <c r="O108" s="212"/>
      <c r="P108" s="213"/>
      <c r="Q108" s="215"/>
      <c r="R108" s="215"/>
      <c r="S108" s="214"/>
      <c r="T108" s="198">
        <f t="shared" si="11"/>
        <v>0</v>
      </c>
      <c r="U108" s="203"/>
      <c r="V108" s="204">
        <f t="shared" si="10"/>
        <v>0</v>
      </c>
    </row>
    <row r="109" spans="1:22" s="205" customFormat="1" ht="12">
      <c r="A109" s="191" t="s">
        <v>76</v>
      </c>
      <c r="B109" s="192" t="s">
        <v>4728</v>
      </c>
      <c r="C109" s="193" t="s">
        <v>4729</v>
      </c>
      <c r="D109" s="206"/>
      <c r="E109" s="193" t="str">
        <f>IFERROR(VLOOKUP(D109,[2]!Table1[[Account]:[Description]],2),"")</f>
        <v/>
      </c>
      <c r="F109" s="206"/>
      <c r="G109" s="207"/>
      <c r="H109" s="208"/>
      <c r="I109" s="216"/>
      <c r="J109" s="217"/>
      <c r="K109" s="218"/>
      <c r="L109" s="217"/>
      <c r="M109" s="218"/>
      <c r="N109" s="217"/>
      <c r="O109" s="219"/>
      <c r="P109" s="220"/>
      <c r="Q109" s="221"/>
      <c r="R109" s="221"/>
      <c r="S109" s="222"/>
      <c r="T109" s="218">
        <f t="shared" si="11"/>
        <v>0</v>
      </c>
      <c r="U109" s="203"/>
      <c r="V109" s="204">
        <f t="shared" si="10"/>
        <v>0</v>
      </c>
    </row>
    <row r="110" spans="1:22" s="205" customFormat="1" ht="12">
      <c r="A110" s="223"/>
      <c r="B110" s="223"/>
      <c r="C110" s="224"/>
      <c r="D110" s="223"/>
      <c r="E110" s="224"/>
      <c r="F110" s="223"/>
      <c r="G110" s="225"/>
      <c r="H110" s="226"/>
      <c r="I110" s="227">
        <f t="shared" ref="I110:P110" si="12">SUM(I99:I109)</f>
        <v>5000</v>
      </c>
      <c r="J110" s="228">
        <f t="shared" si="12"/>
        <v>1311.54</v>
      </c>
      <c r="K110" s="229">
        <f t="shared" si="12"/>
        <v>5000</v>
      </c>
      <c r="L110" s="228">
        <f t="shared" si="12"/>
        <v>7560.71</v>
      </c>
      <c r="M110" s="229">
        <f t="shared" si="12"/>
        <v>44939.05</v>
      </c>
      <c r="N110" s="228">
        <f t="shared" si="12"/>
        <v>12235.17</v>
      </c>
      <c r="O110" s="229">
        <f t="shared" si="12"/>
        <v>200000</v>
      </c>
      <c r="P110" s="228">
        <f t="shared" si="12"/>
        <v>1670.25</v>
      </c>
      <c r="Q110" s="228">
        <f>SUM(Q99:Q109)</f>
        <v>20000</v>
      </c>
      <c r="R110" s="228">
        <f>SUM(R99:R109)</f>
        <v>1684.1</v>
      </c>
      <c r="S110" s="228">
        <f>SUM(S99:S109)</f>
        <v>20000</v>
      </c>
      <c r="T110" s="228">
        <f>SUM(T99:T109)</f>
        <v>0</v>
      </c>
      <c r="U110" s="230"/>
      <c r="V110" s="204"/>
    </row>
    <row r="111" spans="1:22" s="205" customFormat="1" ht="12">
      <c r="A111" s="231" t="s">
        <v>4709</v>
      </c>
      <c r="U111" s="233"/>
      <c r="V111" s="204"/>
    </row>
    <row r="112" spans="1:22" s="205" customFormat="1" ht="12">
      <c r="A112" s="231"/>
      <c r="U112" s="233"/>
      <c r="V112" s="204"/>
    </row>
    <row r="113" spans="1:22" s="205" customFormat="1" ht="12.6" thickBot="1">
      <c r="A113" s="231"/>
      <c r="U113" s="233"/>
      <c r="V113" s="204"/>
    </row>
    <row r="114" spans="1:22" s="172" customFormat="1" ht="12.6" thickBot="1">
      <c r="I114" s="173" t="s">
        <v>4637</v>
      </c>
      <c r="J114" s="174" t="s">
        <v>4637</v>
      </c>
      <c r="K114" s="175" t="s">
        <v>4638</v>
      </c>
      <c r="L114" s="174" t="s">
        <v>4638</v>
      </c>
      <c r="M114" s="175" t="s">
        <v>4639</v>
      </c>
      <c r="N114" s="174" t="s">
        <v>4639</v>
      </c>
      <c r="O114" s="175">
        <v>2025</v>
      </c>
      <c r="P114" s="174">
        <v>2025</v>
      </c>
      <c r="Q114" s="176">
        <v>2026</v>
      </c>
      <c r="R114" s="176">
        <v>2026</v>
      </c>
      <c r="S114" s="177">
        <v>2027</v>
      </c>
      <c r="T114" s="175"/>
      <c r="U114" s="178"/>
      <c r="V114" s="179"/>
    </row>
    <row r="115" spans="1:22" s="190" customFormat="1" ht="12">
      <c r="A115" s="180" t="s">
        <v>4640</v>
      </c>
      <c r="B115" s="180" t="s">
        <v>4641</v>
      </c>
      <c r="C115" s="181" t="s">
        <v>4642</v>
      </c>
      <c r="D115" s="180" t="s">
        <v>4643</v>
      </c>
      <c r="E115" s="181" t="s">
        <v>4644</v>
      </c>
      <c r="F115" s="180" t="s">
        <v>4645</v>
      </c>
      <c r="G115" s="180" t="s">
        <v>4646</v>
      </c>
      <c r="H115" s="182" t="s">
        <v>4647</v>
      </c>
      <c r="I115" s="183" t="s">
        <v>4648</v>
      </c>
      <c r="J115" s="184" t="s">
        <v>4649</v>
      </c>
      <c r="K115" s="185" t="s">
        <v>4648</v>
      </c>
      <c r="L115" s="184" t="s">
        <v>4649</v>
      </c>
      <c r="M115" s="185" t="s">
        <v>4648</v>
      </c>
      <c r="N115" s="184" t="s">
        <v>4649</v>
      </c>
      <c r="O115" s="185" t="s">
        <v>4731</v>
      </c>
      <c r="P115" s="184" t="s">
        <v>4649</v>
      </c>
      <c r="Q115" s="185" t="s">
        <v>4650</v>
      </c>
      <c r="R115" s="184" t="s">
        <v>4649</v>
      </c>
      <c r="S115" s="186" t="s">
        <v>4651</v>
      </c>
      <c r="T115" s="187" t="s">
        <v>4652</v>
      </c>
      <c r="U115" s="188" t="s">
        <v>4653</v>
      </c>
      <c r="V115" s="189"/>
    </row>
    <row r="116" spans="1:22" s="205" customFormat="1" ht="12">
      <c r="A116" s="191" t="s">
        <v>76</v>
      </c>
      <c r="B116" s="192" t="s">
        <v>196</v>
      </c>
      <c r="C116" s="193" t="s">
        <v>4732</v>
      </c>
      <c r="D116" s="192" t="s">
        <v>4733</v>
      </c>
      <c r="E116" s="193" t="s">
        <v>4734</v>
      </c>
      <c r="F116" s="192" t="s">
        <v>187</v>
      </c>
      <c r="G116" s="194"/>
      <c r="H116" s="195"/>
      <c r="I116" s="196">
        <v>4500</v>
      </c>
      <c r="J116" s="197">
        <v>5134.88</v>
      </c>
      <c r="K116" s="198">
        <v>4500</v>
      </c>
      <c r="L116" s="197">
        <v>4111.29</v>
      </c>
      <c r="M116" s="198">
        <v>5000</v>
      </c>
      <c r="N116" s="197">
        <v>23646.52</v>
      </c>
      <c r="O116" s="199">
        <v>10000</v>
      </c>
      <c r="P116" s="200">
        <v>0</v>
      </c>
      <c r="Q116" s="201">
        <f>VLOOKUP(D116,'[2]Prior Year Budget AVC'!$D$9:$R$12,15,FALSE)</f>
        <v>12000</v>
      </c>
      <c r="R116" s="201">
        <f>VLOOKUP(D116,'[2]Budget Actuals 122BS2'!$E$14:$L$38,8,FALSE)</f>
        <v>2535.2600000000002</v>
      </c>
      <c r="S116" s="202">
        <v>12000</v>
      </c>
      <c r="T116" s="198">
        <f t="shared" ref="T116:T122" si="13">+Q116-S116</f>
        <v>0</v>
      </c>
      <c r="U116" s="203"/>
      <c r="V116" s="204">
        <f t="shared" ref="V116:V125" si="14">SUM(J116+L116+N116+P116)/4</f>
        <v>8223.1725000000006</v>
      </c>
    </row>
    <row r="117" spans="1:22" s="205" customFormat="1" ht="12">
      <c r="A117" s="191" t="s">
        <v>76</v>
      </c>
      <c r="B117" s="192" t="s">
        <v>196</v>
      </c>
      <c r="C117" s="193" t="s">
        <v>4732</v>
      </c>
      <c r="D117" s="206" t="s">
        <v>125</v>
      </c>
      <c r="E117" s="193" t="s">
        <v>4560</v>
      </c>
      <c r="F117" s="206" t="s">
        <v>187</v>
      </c>
      <c r="G117" s="207"/>
      <c r="H117" s="208"/>
      <c r="I117" s="209">
        <v>0</v>
      </c>
      <c r="J117" s="210">
        <v>12486.4</v>
      </c>
      <c r="K117" s="211">
        <v>0</v>
      </c>
      <c r="L117" s="210">
        <v>20674.36</v>
      </c>
      <c r="M117" s="211">
        <v>20000</v>
      </c>
      <c r="N117" s="210">
        <v>0</v>
      </c>
      <c r="O117" s="212">
        <v>15000</v>
      </c>
      <c r="P117" s="213">
        <v>0</v>
      </c>
      <c r="Q117" s="201">
        <f>VLOOKUP(D117,'[2]Prior Year Budget AVC'!$D$9:$R$12,15,FALSE)</f>
        <v>12000</v>
      </c>
      <c r="R117" s="201">
        <f>VLOOKUP(D117,'[2]Budget Actuals 122BS2'!$E$14:$L$38,8,FALSE)</f>
        <v>0</v>
      </c>
      <c r="S117" s="214">
        <v>12000</v>
      </c>
      <c r="T117" s="198">
        <f t="shared" si="13"/>
        <v>0</v>
      </c>
      <c r="U117" s="203"/>
      <c r="V117" s="204">
        <f t="shared" si="14"/>
        <v>8290.19</v>
      </c>
    </row>
    <row r="118" spans="1:22" s="205" customFormat="1" ht="12">
      <c r="A118" s="191" t="s">
        <v>76</v>
      </c>
      <c r="B118" s="192" t="s">
        <v>196</v>
      </c>
      <c r="C118" s="193" t="s">
        <v>4732</v>
      </c>
      <c r="D118" s="206" t="s">
        <v>90</v>
      </c>
      <c r="E118" s="193" t="s">
        <v>4492</v>
      </c>
      <c r="F118" s="206" t="s">
        <v>187</v>
      </c>
      <c r="G118" s="207"/>
      <c r="H118" s="208"/>
      <c r="I118" s="209">
        <v>14000</v>
      </c>
      <c r="J118" s="210">
        <f>43051+21372.77</f>
        <v>64423.770000000004</v>
      </c>
      <c r="K118" s="211">
        <v>14000</v>
      </c>
      <c r="L118" s="210">
        <v>29657.97</v>
      </c>
      <c r="M118" s="211">
        <v>15000</v>
      </c>
      <c r="N118" s="210">
        <v>0</v>
      </c>
      <c r="O118" s="212"/>
      <c r="P118" s="213"/>
      <c r="Q118" s="201">
        <f>VLOOKUP(D118,'[2]Prior Year Budget AVC'!$D$9:$R$12,15,FALSE)</f>
        <v>0</v>
      </c>
      <c r="R118" s="201">
        <f>IFERROR(VLOOKUP(D118,'[2]Budget Actuals 122BS2'!$E$14:$L$38,8,FALSE),0)</f>
        <v>0</v>
      </c>
      <c r="S118" s="214">
        <v>12000</v>
      </c>
      <c r="T118" s="198">
        <f t="shared" si="13"/>
        <v>-12000</v>
      </c>
      <c r="U118" s="203" t="s">
        <v>4735</v>
      </c>
      <c r="V118" s="204">
        <f t="shared" si="14"/>
        <v>23520.435000000001</v>
      </c>
    </row>
    <row r="119" spans="1:22" s="205" customFormat="1" ht="12">
      <c r="A119" s="191" t="s">
        <v>76</v>
      </c>
      <c r="B119" s="192" t="s">
        <v>196</v>
      </c>
      <c r="C119" s="193" t="s">
        <v>4732</v>
      </c>
      <c r="D119" s="206" t="s">
        <v>4658</v>
      </c>
      <c r="E119" s="193" t="s">
        <v>4523</v>
      </c>
      <c r="F119" s="206" t="s">
        <v>187</v>
      </c>
      <c r="G119" s="207"/>
      <c r="H119" s="208"/>
      <c r="I119" s="209">
        <v>0</v>
      </c>
      <c r="J119" s="210">
        <v>32540.66</v>
      </c>
      <c r="K119" s="211">
        <v>0</v>
      </c>
      <c r="L119" s="210">
        <v>33281.040000000001</v>
      </c>
      <c r="M119" s="211">
        <v>30000</v>
      </c>
      <c r="N119" s="210">
        <v>11998.87</v>
      </c>
      <c r="O119" s="212">
        <v>20000</v>
      </c>
      <c r="P119" s="213">
        <v>3739.15</v>
      </c>
      <c r="Q119" s="201">
        <f>VLOOKUP(D119,'[2]Prior Year Budget AVC'!$D$9:$R$12,15,FALSE)</f>
        <v>20000</v>
      </c>
      <c r="R119" s="201">
        <f>IFERROR(VLOOKUP(D119,'[2]Budget Actuals 122BS2'!$E$14:$L$38,8,FALSE),0)</f>
        <v>0</v>
      </c>
      <c r="S119" s="214">
        <v>20000</v>
      </c>
      <c r="T119" s="198">
        <f t="shared" si="13"/>
        <v>0</v>
      </c>
      <c r="U119" s="203"/>
      <c r="V119" s="204">
        <f t="shared" si="14"/>
        <v>20389.929999999997</v>
      </c>
    </row>
    <row r="120" spans="1:22" s="205" customFormat="1" ht="12">
      <c r="A120" s="191" t="s">
        <v>76</v>
      </c>
      <c r="B120" s="192" t="s">
        <v>196</v>
      </c>
      <c r="C120" s="193" t="s">
        <v>4732</v>
      </c>
      <c r="D120" s="206"/>
      <c r="E120" s="193" t="str">
        <f>IFERROR(VLOOKUP(D120,[2]!Table1[[Account]:[Description]],2),"")</f>
        <v/>
      </c>
      <c r="F120" s="206"/>
      <c r="G120" s="207"/>
      <c r="H120" s="208"/>
      <c r="I120" s="209"/>
      <c r="J120" s="210"/>
      <c r="K120" s="211"/>
      <c r="L120" s="210"/>
      <c r="M120" s="211"/>
      <c r="N120" s="210"/>
      <c r="O120" s="212"/>
      <c r="P120" s="213"/>
      <c r="Q120" s="215"/>
      <c r="R120" s="201">
        <f>IFERROR(VLOOKUP(D120,'[2]Budget Actuals 122BS2'!$E$14:$L$38,8,FALSE),0)</f>
        <v>0</v>
      </c>
      <c r="S120" s="214"/>
      <c r="T120" s="198">
        <f t="shared" si="13"/>
        <v>0</v>
      </c>
      <c r="U120" s="203"/>
      <c r="V120" s="204">
        <f t="shared" si="14"/>
        <v>0</v>
      </c>
    </row>
    <row r="121" spans="1:22" s="205" customFormat="1" ht="12">
      <c r="A121" s="191" t="s">
        <v>76</v>
      </c>
      <c r="B121" s="192" t="s">
        <v>196</v>
      </c>
      <c r="C121" s="193" t="s">
        <v>4732</v>
      </c>
      <c r="D121" s="206"/>
      <c r="E121" s="193" t="str">
        <f>IFERROR(VLOOKUP(D121,[2]!Table1[[Account]:[Description]],2),"")</f>
        <v/>
      </c>
      <c r="F121" s="206"/>
      <c r="G121" s="207"/>
      <c r="H121" s="208"/>
      <c r="I121" s="209"/>
      <c r="J121" s="210"/>
      <c r="K121" s="211"/>
      <c r="L121" s="210"/>
      <c r="M121" s="211"/>
      <c r="N121" s="210"/>
      <c r="O121" s="212"/>
      <c r="P121" s="213"/>
      <c r="Q121" s="215"/>
      <c r="R121" s="201">
        <f>IFERROR(VLOOKUP(D121,'[2]Budget Actuals 122BS2'!$E$14:$L$38,8,FALSE),0)</f>
        <v>0</v>
      </c>
      <c r="S121" s="214"/>
      <c r="T121" s="198">
        <f t="shared" si="13"/>
        <v>0</v>
      </c>
      <c r="U121" s="203"/>
      <c r="V121" s="204">
        <f t="shared" si="14"/>
        <v>0</v>
      </c>
    </row>
    <row r="122" spans="1:22" s="205" customFormat="1" ht="12">
      <c r="A122" s="191" t="s">
        <v>76</v>
      </c>
      <c r="B122" s="192" t="s">
        <v>196</v>
      </c>
      <c r="C122" s="193" t="s">
        <v>4732</v>
      </c>
      <c r="D122" s="206"/>
      <c r="E122" s="193" t="str">
        <f>IFERROR(VLOOKUP(D122,[2]!Table1[[Account]:[Description]],2),"")</f>
        <v/>
      </c>
      <c r="F122" s="206"/>
      <c r="G122" s="207"/>
      <c r="H122" s="208"/>
      <c r="I122" s="209"/>
      <c r="J122" s="210"/>
      <c r="K122" s="211"/>
      <c r="L122" s="210"/>
      <c r="M122" s="211"/>
      <c r="N122" s="210"/>
      <c r="O122" s="212"/>
      <c r="P122" s="213"/>
      <c r="Q122" s="215"/>
      <c r="R122" s="201">
        <f>IFERROR(VLOOKUP(D122,'[2]Budget Actuals 122BS2'!$E$14:$L$38,8,FALSE),0)</f>
        <v>0</v>
      </c>
      <c r="S122" s="214"/>
      <c r="T122" s="198">
        <f t="shared" si="13"/>
        <v>0</v>
      </c>
      <c r="U122" s="203"/>
      <c r="V122" s="204">
        <f t="shared" si="14"/>
        <v>0</v>
      </c>
    </row>
    <row r="123" spans="1:22" s="205" customFormat="1" ht="12">
      <c r="A123" s="191" t="s">
        <v>76</v>
      </c>
      <c r="B123" s="192" t="s">
        <v>196</v>
      </c>
      <c r="C123" s="193" t="s">
        <v>4732</v>
      </c>
      <c r="D123" s="206"/>
      <c r="E123" s="193" t="str">
        <f>IFERROR(VLOOKUP(D123,[2]!Table1[[Account]:[Description]],2),"")</f>
        <v/>
      </c>
      <c r="F123" s="206"/>
      <c r="G123" s="207"/>
      <c r="H123" s="208"/>
      <c r="I123" s="209"/>
      <c r="J123" s="210"/>
      <c r="K123" s="211"/>
      <c r="L123" s="210"/>
      <c r="M123" s="211"/>
      <c r="N123" s="210"/>
      <c r="O123" s="212"/>
      <c r="P123" s="213"/>
      <c r="Q123" s="215"/>
      <c r="R123" s="215"/>
      <c r="S123" s="214"/>
      <c r="T123" s="198">
        <f t="shared" ref="T123:T125" si="15">+S123-O123</f>
        <v>0</v>
      </c>
      <c r="U123" s="203"/>
      <c r="V123" s="204">
        <f t="shared" si="14"/>
        <v>0</v>
      </c>
    </row>
    <row r="124" spans="1:22" s="205" customFormat="1" ht="12">
      <c r="A124" s="191" t="s">
        <v>76</v>
      </c>
      <c r="B124" s="192" t="s">
        <v>196</v>
      </c>
      <c r="C124" s="193" t="s">
        <v>4732</v>
      </c>
      <c r="D124" s="206"/>
      <c r="E124" s="193" t="str">
        <f>IFERROR(VLOOKUP(D124,[2]!Table1[[Account]:[Description]],2),"")</f>
        <v/>
      </c>
      <c r="F124" s="206"/>
      <c r="G124" s="207"/>
      <c r="H124" s="208"/>
      <c r="I124" s="209"/>
      <c r="J124" s="210"/>
      <c r="K124" s="211"/>
      <c r="L124" s="210"/>
      <c r="M124" s="211"/>
      <c r="N124" s="210"/>
      <c r="O124" s="212"/>
      <c r="P124" s="213"/>
      <c r="Q124" s="215"/>
      <c r="R124" s="215"/>
      <c r="S124" s="214"/>
      <c r="T124" s="198">
        <f t="shared" si="15"/>
        <v>0</v>
      </c>
      <c r="U124" s="203"/>
      <c r="V124" s="204">
        <f t="shared" si="14"/>
        <v>0</v>
      </c>
    </row>
    <row r="125" spans="1:22" s="205" customFormat="1" ht="12">
      <c r="A125" s="191" t="s">
        <v>76</v>
      </c>
      <c r="B125" s="192" t="s">
        <v>196</v>
      </c>
      <c r="C125" s="193" t="s">
        <v>4732</v>
      </c>
      <c r="D125" s="206"/>
      <c r="E125" s="193" t="str">
        <f>IFERROR(VLOOKUP(D125,[2]!Table1[[Account]:[Description]],2),"")</f>
        <v/>
      </c>
      <c r="F125" s="206"/>
      <c r="G125" s="207"/>
      <c r="H125" s="208"/>
      <c r="I125" s="216"/>
      <c r="J125" s="217"/>
      <c r="K125" s="218"/>
      <c r="L125" s="217"/>
      <c r="M125" s="218"/>
      <c r="N125" s="217"/>
      <c r="O125" s="219"/>
      <c r="P125" s="220"/>
      <c r="Q125" s="221"/>
      <c r="R125" s="221"/>
      <c r="S125" s="222"/>
      <c r="T125" s="218">
        <f t="shared" si="15"/>
        <v>0</v>
      </c>
      <c r="U125" s="203"/>
      <c r="V125" s="204">
        <f t="shared" si="14"/>
        <v>0</v>
      </c>
    </row>
    <row r="126" spans="1:22" s="205" customFormat="1" ht="12">
      <c r="A126" s="223"/>
      <c r="B126" s="223"/>
      <c r="C126" s="224"/>
      <c r="D126" s="223"/>
      <c r="E126" s="224"/>
      <c r="F126" s="223"/>
      <c r="G126" s="225"/>
      <c r="H126" s="226"/>
      <c r="I126" s="227">
        <f t="shared" ref="I126:P126" si="16">SUM(I116:I125)</f>
        <v>18500</v>
      </c>
      <c r="J126" s="228">
        <f t="shared" si="16"/>
        <v>114585.71</v>
      </c>
      <c r="K126" s="229">
        <f t="shared" si="16"/>
        <v>18500</v>
      </c>
      <c r="L126" s="228">
        <f t="shared" si="16"/>
        <v>87724.66</v>
      </c>
      <c r="M126" s="229">
        <f t="shared" si="16"/>
        <v>70000</v>
      </c>
      <c r="N126" s="228">
        <f t="shared" si="16"/>
        <v>35645.39</v>
      </c>
      <c r="O126" s="229">
        <f t="shared" si="16"/>
        <v>45000</v>
      </c>
      <c r="P126" s="228">
        <f t="shared" si="16"/>
        <v>3739.15</v>
      </c>
      <c r="Q126" s="228">
        <f>SUM(Q116:Q125)</f>
        <v>44000</v>
      </c>
      <c r="R126" s="228">
        <f>SUM(R116:R125)</f>
        <v>2535.2600000000002</v>
      </c>
      <c r="S126" s="228">
        <f>SUM(S116:S125)</f>
        <v>56000</v>
      </c>
      <c r="T126" s="229">
        <f>SUM(T116:T125)</f>
        <v>-12000</v>
      </c>
      <c r="U126" s="230"/>
      <c r="V126" s="204"/>
    </row>
    <row r="127" spans="1:22" s="205" customFormat="1" ht="12">
      <c r="A127" s="231" t="s">
        <v>4709</v>
      </c>
      <c r="U127" s="233"/>
      <c r="V127" s="204"/>
    </row>
    <row r="128" spans="1:22" s="205" customFormat="1" ht="12">
      <c r="A128" s="231"/>
      <c r="U128" s="233"/>
      <c r="V128" s="204"/>
    </row>
    <row r="129" spans="1:22" s="205" customFormat="1" ht="12.6" thickBot="1">
      <c r="A129" s="231"/>
      <c r="U129" s="233"/>
      <c r="V129" s="204"/>
    </row>
    <row r="130" spans="1:22" s="172" customFormat="1" ht="12.6" thickBot="1">
      <c r="I130" s="173" t="s">
        <v>4637</v>
      </c>
      <c r="J130" s="174" t="s">
        <v>4637</v>
      </c>
      <c r="K130" s="175" t="s">
        <v>4638</v>
      </c>
      <c r="L130" s="174" t="s">
        <v>4638</v>
      </c>
      <c r="M130" s="175" t="s">
        <v>4639</v>
      </c>
      <c r="N130" s="174" t="s">
        <v>4639</v>
      </c>
      <c r="O130" s="175">
        <v>2025</v>
      </c>
      <c r="P130" s="174">
        <v>2025</v>
      </c>
      <c r="Q130" s="176">
        <v>2026</v>
      </c>
      <c r="R130" s="176">
        <v>2026</v>
      </c>
      <c r="S130" s="177">
        <v>2027</v>
      </c>
      <c r="T130" s="175"/>
      <c r="U130" s="178"/>
      <c r="V130" s="179"/>
    </row>
    <row r="131" spans="1:22" s="190" customFormat="1" ht="12">
      <c r="A131" s="180" t="s">
        <v>4640</v>
      </c>
      <c r="B131" s="180" t="s">
        <v>4641</v>
      </c>
      <c r="C131" s="181" t="s">
        <v>4642</v>
      </c>
      <c r="D131" s="180" t="s">
        <v>4643</v>
      </c>
      <c r="E131" s="181" t="s">
        <v>4644</v>
      </c>
      <c r="F131" s="180" t="s">
        <v>4645</v>
      </c>
      <c r="G131" s="180" t="s">
        <v>4646</v>
      </c>
      <c r="H131" s="182" t="s">
        <v>4647</v>
      </c>
      <c r="I131" s="183" t="s">
        <v>4648</v>
      </c>
      <c r="J131" s="184" t="s">
        <v>4649</v>
      </c>
      <c r="K131" s="185" t="s">
        <v>4648</v>
      </c>
      <c r="L131" s="184" t="s">
        <v>4649</v>
      </c>
      <c r="M131" s="185" t="s">
        <v>4648</v>
      </c>
      <c r="N131" s="184" t="s">
        <v>4649</v>
      </c>
      <c r="O131" s="185" t="s">
        <v>4731</v>
      </c>
      <c r="P131" s="184" t="s">
        <v>4649</v>
      </c>
      <c r="Q131" s="185" t="s">
        <v>4650</v>
      </c>
      <c r="R131" s="184" t="s">
        <v>4649</v>
      </c>
      <c r="S131" s="186" t="s">
        <v>4651</v>
      </c>
      <c r="T131" s="187" t="s">
        <v>4652</v>
      </c>
      <c r="U131" s="188" t="s">
        <v>4653</v>
      </c>
      <c r="V131" s="189"/>
    </row>
    <row r="132" spans="1:22" s="205" customFormat="1" ht="12">
      <c r="A132" s="191" t="s">
        <v>76</v>
      </c>
      <c r="B132" s="192" t="s">
        <v>204</v>
      </c>
      <c r="C132" s="193" t="s">
        <v>206</v>
      </c>
      <c r="D132" s="192" t="s">
        <v>873</v>
      </c>
      <c r="E132" s="193" t="s">
        <v>4511</v>
      </c>
      <c r="F132" s="192" t="s">
        <v>187</v>
      </c>
      <c r="G132" s="194"/>
      <c r="H132" s="195"/>
      <c r="I132" s="196">
        <v>3000</v>
      </c>
      <c r="J132" s="197">
        <v>0</v>
      </c>
      <c r="K132" s="198">
        <v>3000</v>
      </c>
      <c r="L132" s="197">
        <v>0</v>
      </c>
      <c r="M132" s="198"/>
      <c r="N132" s="197"/>
      <c r="O132" s="199"/>
      <c r="P132" s="200"/>
      <c r="Q132" s="201">
        <f>VLOOKUP(D132,'[2]Prior Year Budget AVC'!$D$25:$R$34,15,FALSE)</f>
        <v>0</v>
      </c>
      <c r="R132" s="201">
        <f>IFERROR(VLOOKUP(D132,'[2]Budget Actuals 122BS3'!$E$14:$L$40,8,FALSE),0)</f>
        <v>0</v>
      </c>
      <c r="S132" s="202">
        <v>1000</v>
      </c>
      <c r="T132" s="198">
        <f t="shared" ref="T132:T143" si="17">+Q132-S132</f>
        <v>-1000</v>
      </c>
      <c r="U132" s="203"/>
      <c r="V132" s="204">
        <f t="shared" ref="V132:V146" si="18">SUM(J132+L132+N132+P132)/4</f>
        <v>0</v>
      </c>
    </row>
    <row r="133" spans="1:22" s="205" customFormat="1" ht="12">
      <c r="A133" s="191" t="s">
        <v>76</v>
      </c>
      <c r="B133" s="192" t="s">
        <v>204</v>
      </c>
      <c r="C133" s="193" t="s">
        <v>206</v>
      </c>
      <c r="D133" s="206" t="s">
        <v>4733</v>
      </c>
      <c r="E133" s="193" t="s">
        <v>4734</v>
      </c>
      <c r="F133" s="206" t="s">
        <v>187</v>
      </c>
      <c r="G133" s="207"/>
      <c r="H133" s="208"/>
      <c r="I133" s="209">
        <v>0</v>
      </c>
      <c r="J133" s="210">
        <v>407.96</v>
      </c>
      <c r="K133" s="211">
        <v>500</v>
      </c>
      <c r="L133" s="210">
        <v>6544.17</v>
      </c>
      <c r="M133" s="211">
        <v>1000</v>
      </c>
      <c r="N133" s="210">
        <v>3320.7</v>
      </c>
      <c r="O133" s="212">
        <v>4000</v>
      </c>
      <c r="P133" s="213">
        <v>268.42</v>
      </c>
      <c r="Q133" s="201">
        <f>VLOOKUP(D133,'[2]Prior Year Budget AVC'!$D$25:$R$34,15,FALSE)</f>
        <v>4000</v>
      </c>
      <c r="R133" s="201">
        <f>IFERROR(VLOOKUP(D133,'[2]Budget Actuals 122BS3'!$E$14:$L$40,8,FALSE),0)</f>
        <v>1732.24</v>
      </c>
      <c r="S133" s="214">
        <v>4000</v>
      </c>
      <c r="T133" s="198">
        <f t="shared" si="17"/>
        <v>0</v>
      </c>
      <c r="U133" s="203"/>
      <c r="V133" s="204">
        <f t="shared" si="18"/>
        <v>2635.3125</v>
      </c>
    </row>
    <row r="134" spans="1:22" s="205" customFormat="1" ht="12">
      <c r="A134" s="191" t="s">
        <v>76</v>
      </c>
      <c r="B134" s="192" t="s">
        <v>204</v>
      </c>
      <c r="C134" s="193" t="s">
        <v>206</v>
      </c>
      <c r="D134" s="206" t="s">
        <v>90</v>
      </c>
      <c r="E134" s="193" t="s">
        <v>4492</v>
      </c>
      <c r="F134" s="206" t="s">
        <v>187</v>
      </c>
      <c r="G134" s="207"/>
      <c r="H134" s="208"/>
      <c r="I134" s="209"/>
      <c r="J134" s="210"/>
      <c r="K134" s="211">
        <v>0</v>
      </c>
      <c r="L134" s="210">
        <v>7440.59</v>
      </c>
      <c r="M134" s="211"/>
      <c r="N134" s="210"/>
      <c r="O134" s="212"/>
      <c r="P134" s="213"/>
      <c r="Q134" s="201">
        <f>VLOOKUP(D134,'[2]Prior Year Budget AVC'!$D$25:$R$34,15,FALSE)</f>
        <v>0</v>
      </c>
      <c r="R134" s="201">
        <f>IFERROR(VLOOKUP(D134,'[2]Budget Actuals 122BS3'!$E$14:$L$40,8,FALSE),0)</f>
        <v>0</v>
      </c>
      <c r="S134" s="214">
        <v>4000</v>
      </c>
      <c r="T134" s="198">
        <f t="shared" si="17"/>
        <v>-4000</v>
      </c>
      <c r="U134" s="203"/>
      <c r="V134" s="204">
        <f t="shared" si="18"/>
        <v>1860.1475</v>
      </c>
    </row>
    <row r="135" spans="1:22" s="205" customFormat="1" ht="12">
      <c r="A135" s="191" t="s">
        <v>76</v>
      </c>
      <c r="B135" s="192" t="s">
        <v>204</v>
      </c>
      <c r="C135" s="193" t="s">
        <v>206</v>
      </c>
      <c r="D135" s="206" t="s">
        <v>4657</v>
      </c>
      <c r="E135" s="193" t="s">
        <v>4512</v>
      </c>
      <c r="F135" s="206" t="s">
        <v>187</v>
      </c>
      <c r="G135" s="207"/>
      <c r="H135" s="208"/>
      <c r="I135" s="209">
        <v>1000</v>
      </c>
      <c r="J135" s="210">
        <v>0</v>
      </c>
      <c r="K135" s="211">
        <v>1000</v>
      </c>
      <c r="L135" s="210">
        <v>453.77</v>
      </c>
      <c r="M135" s="211">
        <v>1000</v>
      </c>
      <c r="N135" s="210">
        <v>149.04</v>
      </c>
      <c r="O135" s="212">
        <v>500</v>
      </c>
      <c r="P135" s="213">
        <v>0</v>
      </c>
      <c r="Q135" s="201">
        <f>VLOOKUP(D135,'[2]Prior Year Budget AVC'!$D$25:$R$34,15,FALSE)</f>
        <v>500</v>
      </c>
      <c r="R135" s="201">
        <f>IFERROR(VLOOKUP(D135,'[2]Budget Actuals 122BS3'!$E$14:$L$40,8,FALSE),0)</f>
        <v>0</v>
      </c>
      <c r="S135" s="214">
        <v>500</v>
      </c>
      <c r="T135" s="198">
        <f t="shared" si="17"/>
        <v>0</v>
      </c>
      <c r="U135" s="203"/>
      <c r="V135" s="204">
        <f t="shared" si="18"/>
        <v>150.70249999999999</v>
      </c>
    </row>
    <row r="136" spans="1:22" s="205" customFormat="1" ht="12">
      <c r="A136" s="191" t="s">
        <v>76</v>
      </c>
      <c r="B136" s="192" t="s">
        <v>204</v>
      </c>
      <c r="C136" s="193" t="s">
        <v>206</v>
      </c>
      <c r="D136" s="206" t="s">
        <v>4661</v>
      </c>
      <c r="E136" s="193" t="s">
        <v>4556</v>
      </c>
      <c r="F136" s="206" t="s">
        <v>187</v>
      </c>
      <c r="G136" s="207"/>
      <c r="H136" s="208"/>
      <c r="I136" s="209"/>
      <c r="J136" s="210"/>
      <c r="K136" s="211">
        <v>150</v>
      </c>
      <c r="L136" s="210">
        <v>0</v>
      </c>
      <c r="M136" s="211"/>
      <c r="N136" s="210"/>
      <c r="O136" s="212"/>
      <c r="P136" s="213"/>
      <c r="Q136" s="201">
        <f>VLOOKUP(D136,'[2]Prior Year Budget AVC'!$D$25:$R$34,15,FALSE)</f>
        <v>0</v>
      </c>
      <c r="R136" s="201">
        <f>IFERROR(VLOOKUP(D136,'[2]Budget Actuals 122BS3'!$E$14:$L$40,8,FALSE),0)</f>
        <v>0</v>
      </c>
      <c r="S136" s="214">
        <v>600</v>
      </c>
      <c r="T136" s="198">
        <f t="shared" si="17"/>
        <v>-600</v>
      </c>
      <c r="U136" s="203"/>
      <c r="V136" s="204">
        <f t="shared" si="18"/>
        <v>0</v>
      </c>
    </row>
    <row r="137" spans="1:22" s="205" customFormat="1" ht="12">
      <c r="A137" s="191" t="s">
        <v>76</v>
      </c>
      <c r="B137" s="192" t="s">
        <v>204</v>
      </c>
      <c r="C137" s="193" t="s">
        <v>206</v>
      </c>
      <c r="D137" s="206" t="s">
        <v>4736</v>
      </c>
      <c r="E137" s="193" t="s">
        <v>4737</v>
      </c>
      <c r="F137" s="206" t="s">
        <v>187</v>
      </c>
      <c r="G137" s="207"/>
      <c r="H137" s="208"/>
      <c r="I137" s="209"/>
      <c r="J137" s="210"/>
      <c r="K137" s="211">
        <v>0</v>
      </c>
      <c r="L137" s="210">
        <v>27.6</v>
      </c>
      <c r="M137" s="211">
        <v>0</v>
      </c>
      <c r="N137" s="210">
        <v>104.04</v>
      </c>
      <c r="O137" s="212">
        <v>27.6</v>
      </c>
      <c r="P137" s="213">
        <v>21.24</v>
      </c>
      <c r="Q137" s="201">
        <f>VLOOKUP(D137,'[2]Prior Year Budget AVC'!$D$25:$R$34,15,FALSE)</f>
        <v>50</v>
      </c>
      <c r="R137" s="201">
        <f>IFERROR(VLOOKUP(D137,'[2]Budget Actuals 122BS3'!$E$14:$L$40,8,FALSE),0)</f>
        <v>0</v>
      </c>
      <c r="S137" s="214">
        <v>50</v>
      </c>
      <c r="T137" s="198">
        <f t="shared" si="17"/>
        <v>0</v>
      </c>
      <c r="U137" s="203"/>
      <c r="V137" s="204">
        <f t="shared" si="18"/>
        <v>38.220000000000006</v>
      </c>
    </row>
    <row r="138" spans="1:22" s="205" customFormat="1" ht="12">
      <c r="A138" s="191" t="s">
        <v>76</v>
      </c>
      <c r="B138" s="192" t="s">
        <v>204</v>
      </c>
      <c r="C138" s="193" t="s">
        <v>206</v>
      </c>
      <c r="D138" s="206" t="s">
        <v>4738</v>
      </c>
      <c r="E138" s="193" t="s">
        <v>4739</v>
      </c>
      <c r="F138" s="206" t="s">
        <v>187</v>
      </c>
      <c r="G138" s="207"/>
      <c r="H138" s="208"/>
      <c r="I138" s="209"/>
      <c r="J138" s="210"/>
      <c r="K138" s="211"/>
      <c r="L138" s="210"/>
      <c r="M138" s="211">
        <v>0</v>
      </c>
      <c r="N138" s="210">
        <v>100</v>
      </c>
      <c r="O138" s="212"/>
      <c r="P138" s="213"/>
      <c r="Q138" s="201">
        <f>VLOOKUP(D138,'[2]Prior Year Budget AVC'!$D$25:$R$34,15,FALSE)</f>
        <v>50</v>
      </c>
      <c r="R138" s="201">
        <f>IFERROR(VLOOKUP(D138,'[2]Budget Actuals 122BS3'!$E$14:$L$40,8,FALSE),0)</f>
        <v>0</v>
      </c>
      <c r="S138" s="214">
        <v>50</v>
      </c>
      <c r="T138" s="198">
        <f t="shared" si="17"/>
        <v>0</v>
      </c>
      <c r="U138" s="203"/>
      <c r="V138" s="204">
        <f t="shared" si="18"/>
        <v>25</v>
      </c>
    </row>
    <row r="139" spans="1:22" s="205" customFormat="1" ht="12">
      <c r="A139" s="191" t="s">
        <v>76</v>
      </c>
      <c r="B139" s="192" t="s">
        <v>204</v>
      </c>
      <c r="C139" s="193" t="s">
        <v>206</v>
      </c>
      <c r="D139" s="206" t="s">
        <v>4691</v>
      </c>
      <c r="E139" s="193" t="s">
        <v>4528</v>
      </c>
      <c r="F139" s="206" t="s">
        <v>187</v>
      </c>
      <c r="G139" s="207"/>
      <c r="H139" s="208"/>
      <c r="I139" s="209">
        <v>10000</v>
      </c>
      <c r="J139" s="210">
        <v>0</v>
      </c>
      <c r="K139" s="211">
        <v>9200</v>
      </c>
      <c r="L139" s="210">
        <v>0</v>
      </c>
      <c r="M139" s="211"/>
      <c r="N139" s="210"/>
      <c r="O139" s="212"/>
      <c r="P139" s="213"/>
      <c r="Q139" s="201">
        <f>VLOOKUP(D139,'[2]Prior Year Budget AVC'!$D$25:$R$34,15,FALSE)</f>
        <v>0</v>
      </c>
      <c r="R139" s="201">
        <f>IFERROR(VLOOKUP(D139,'[2]Budget Actuals 122BS3'!$E$14:$L$40,8,FALSE),0)</f>
        <v>0</v>
      </c>
      <c r="S139" s="214">
        <v>1000</v>
      </c>
      <c r="T139" s="198">
        <f t="shared" si="17"/>
        <v>-1000</v>
      </c>
      <c r="U139" s="203"/>
      <c r="V139" s="204">
        <f t="shared" si="18"/>
        <v>0</v>
      </c>
    </row>
    <row r="140" spans="1:22" s="205" customFormat="1" ht="12">
      <c r="A140" s="191" t="s">
        <v>76</v>
      </c>
      <c r="B140" s="192" t="s">
        <v>204</v>
      </c>
      <c r="C140" s="193" t="s">
        <v>206</v>
      </c>
      <c r="D140" s="206" t="s">
        <v>4740</v>
      </c>
      <c r="E140" s="193" t="s">
        <v>4697</v>
      </c>
      <c r="F140" s="206" t="s">
        <v>187</v>
      </c>
      <c r="G140" s="207"/>
      <c r="H140" s="208"/>
      <c r="I140" s="209"/>
      <c r="J140" s="210"/>
      <c r="K140" s="211">
        <v>0</v>
      </c>
      <c r="L140" s="210">
        <v>601.55999999999995</v>
      </c>
      <c r="M140" s="211">
        <v>1000</v>
      </c>
      <c r="N140" s="210">
        <v>0</v>
      </c>
      <c r="O140" s="212"/>
      <c r="P140" s="213"/>
      <c r="Q140" s="201">
        <f>VLOOKUP(D140,'[2]Prior Year Budget AVC'!$D$25:$R$34,15,FALSE)</f>
        <v>500</v>
      </c>
      <c r="R140" s="201">
        <f>IFERROR(VLOOKUP(D140,'[2]Budget Actuals 122BS3'!$E$14:$L$40,8,FALSE),0)</f>
        <v>0</v>
      </c>
      <c r="S140" s="214">
        <v>500</v>
      </c>
      <c r="T140" s="198">
        <f t="shared" si="17"/>
        <v>0</v>
      </c>
      <c r="U140" s="203"/>
      <c r="V140" s="204">
        <f t="shared" si="18"/>
        <v>150.38999999999999</v>
      </c>
    </row>
    <row r="141" spans="1:22" s="205" customFormat="1" ht="12">
      <c r="A141" s="191" t="s">
        <v>76</v>
      </c>
      <c r="B141" s="192" t="s">
        <v>204</v>
      </c>
      <c r="C141" s="193" t="s">
        <v>206</v>
      </c>
      <c r="D141" s="206"/>
      <c r="E141" s="193" t="str">
        <f>IFERROR(VLOOKUP(D141,[2]!Table1[[Account]:[Description]],2),"")</f>
        <v/>
      </c>
      <c r="F141" s="206"/>
      <c r="G141" s="207"/>
      <c r="H141" s="208"/>
      <c r="I141" s="209"/>
      <c r="J141" s="210"/>
      <c r="K141" s="211"/>
      <c r="L141" s="210"/>
      <c r="M141" s="211"/>
      <c r="N141" s="210"/>
      <c r="O141" s="212"/>
      <c r="P141" s="213"/>
      <c r="Q141" s="201"/>
      <c r="R141" s="215"/>
      <c r="S141" s="214"/>
      <c r="T141" s="198">
        <f t="shared" si="17"/>
        <v>0</v>
      </c>
      <c r="U141" s="203"/>
      <c r="V141" s="204">
        <f t="shared" si="18"/>
        <v>0</v>
      </c>
    </row>
    <row r="142" spans="1:22" s="205" customFormat="1" ht="12">
      <c r="A142" s="191" t="s">
        <v>76</v>
      </c>
      <c r="B142" s="192" t="s">
        <v>204</v>
      </c>
      <c r="C142" s="193" t="s">
        <v>206</v>
      </c>
      <c r="D142" s="206"/>
      <c r="E142" s="193" t="str">
        <f>IFERROR(VLOOKUP(D142,[2]!Table1[[Account]:[Description]],2),"")</f>
        <v/>
      </c>
      <c r="F142" s="206"/>
      <c r="G142" s="207"/>
      <c r="H142" s="208"/>
      <c r="I142" s="209"/>
      <c r="J142" s="210"/>
      <c r="K142" s="211"/>
      <c r="L142" s="210"/>
      <c r="M142" s="211"/>
      <c r="N142" s="210"/>
      <c r="O142" s="212"/>
      <c r="P142" s="213"/>
      <c r="Q142" s="215"/>
      <c r="R142" s="215"/>
      <c r="S142" s="214"/>
      <c r="T142" s="198">
        <f t="shared" si="17"/>
        <v>0</v>
      </c>
      <c r="U142" s="203"/>
      <c r="V142" s="204">
        <f t="shared" si="18"/>
        <v>0</v>
      </c>
    </row>
    <row r="143" spans="1:22" s="205" customFormat="1" ht="12">
      <c r="A143" s="191" t="s">
        <v>76</v>
      </c>
      <c r="B143" s="192" t="s">
        <v>204</v>
      </c>
      <c r="C143" s="193" t="s">
        <v>206</v>
      </c>
      <c r="D143" s="206"/>
      <c r="E143" s="193" t="str">
        <f>IFERROR(VLOOKUP(D143,[2]!Table1[[Account]:[Description]],2),"")</f>
        <v/>
      </c>
      <c r="F143" s="206"/>
      <c r="G143" s="207"/>
      <c r="H143" s="208"/>
      <c r="I143" s="209"/>
      <c r="J143" s="210"/>
      <c r="K143" s="211"/>
      <c r="L143" s="210"/>
      <c r="M143" s="211"/>
      <c r="N143" s="210"/>
      <c r="O143" s="212"/>
      <c r="P143" s="213"/>
      <c r="Q143" s="215"/>
      <c r="R143" s="215"/>
      <c r="S143" s="214"/>
      <c r="T143" s="198">
        <f t="shared" si="17"/>
        <v>0</v>
      </c>
      <c r="U143" s="203"/>
      <c r="V143" s="204">
        <f t="shared" si="18"/>
        <v>0</v>
      </c>
    </row>
    <row r="144" spans="1:22" s="205" customFormat="1" ht="12">
      <c r="A144" s="191" t="s">
        <v>76</v>
      </c>
      <c r="B144" s="192" t="s">
        <v>204</v>
      </c>
      <c r="C144" s="193" t="s">
        <v>206</v>
      </c>
      <c r="D144" s="206"/>
      <c r="E144" s="193" t="str">
        <f>IFERROR(VLOOKUP(D144,[2]!Table1[[Account]:[Description]],2),"")</f>
        <v/>
      </c>
      <c r="F144" s="206"/>
      <c r="G144" s="207"/>
      <c r="H144" s="208"/>
      <c r="I144" s="209"/>
      <c r="J144" s="210"/>
      <c r="K144" s="211"/>
      <c r="L144" s="210"/>
      <c r="M144" s="211"/>
      <c r="N144" s="210"/>
      <c r="O144" s="212"/>
      <c r="P144" s="213"/>
      <c r="Q144" s="215"/>
      <c r="R144" s="215"/>
      <c r="S144" s="214"/>
      <c r="T144" s="198">
        <f t="shared" ref="T144:T146" si="19">+S144-O144</f>
        <v>0</v>
      </c>
      <c r="U144" s="203"/>
      <c r="V144" s="204">
        <f t="shared" si="18"/>
        <v>0</v>
      </c>
    </row>
    <row r="145" spans="1:22" s="205" customFormat="1" ht="12">
      <c r="A145" s="191" t="s">
        <v>76</v>
      </c>
      <c r="B145" s="192" t="s">
        <v>204</v>
      </c>
      <c r="C145" s="193" t="s">
        <v>206</v>
      </c>
      <c r="D145" s="206"/>
      <c r="E145" s="193" t="str">
        <f>IFERROR(VLOOKUP(D145,[2]!Table1[[Account]:[Description]],2),"")</f>
        <v/>
      </c>
      <c r="F145" s="206"/>
      <c r="G145" s="207"/>
      <c r="H145" s="208"/>
      <c r="I145" s="209"/>
      <c r="J145" s="210"/>
      <c r="K145" s="211"/>
      <c r="L145" s="210"/>
      <c r="M145" s="211"/>
      <c r="N145" s="210"/>
      <c r="O145" s="212"/>
      <c r="P145" s="213"/>
      <c r="Q145" s="215"/>
      <c r="R145" s="215"/>
      <c r="S145" s="214"/>
      <c r="T145" s="198">
        <f t="shared" si="19"/>
        <v>0</v>
      </c>
      <c r="U145" s="203"/>
      <c r="V145" s="204">
        <f t="shared" si="18"/>
        <v>0</v>
      </c>
    </row>
    <row r="146" spans="1:22" s="205" customFormat="1" ht="12">
      <c r="A146" s="191" t="s">
        <v>76</v>
      </c>
      <c r="B146" s="192" t="s">
        <v>204</v>
      </c>
      <c r="C146" s="193" t="s">
        <v>206</v>
      </c>
      <c r="D146" s="206"/>
      <c r="E146" s="193" t="str">
        <f>IFERROR(VLOOKUP(D146,[2]!Table1[[Account]:[Description]],2),"")</f>
        <v/>
      </c>
      <c r="F146" s="206"/>
      <c r="G146" s="207"/>
      <c r="H146" s="208"/>
      <c r="I146" s="216"/>
      <c r="J146" s="217"/>
      <c r="K146" s="218"/>
      <c r="L146" s="217"/>
      <c r="M146" s="218"/>
      <c r="N146" s="217"/>
      <c r="O146" s="219"/>
      <c r="P146" s="220"/>
      <c r="Q146" s="221"/>
      <c r="R146" s="221"/>
      <c r="S146" s="222"/>
      <c r="T146" s="218">
        <f t="shared" si="19"/>
        <v>0</v>
      </c>
      <c r="U146" s="203"/>
      <c r="V146" s="204">
        <f t="shared" si="18"/>
        <v>0</v>
      </c>
    </row>
    <row r="147" spans="1:22" s="205" customFormat="1" ht="12">
      <c r="A147" s="223"/>
      <c r="B147" s="223"/>
      <c r="C147" s="224"/>
      <c r="D147" s="223"/>
      <c r="E147" s="224"/>
      <c r="F147" s="223"/>
      <c r="G147" s="225"/>
      <c r="H147" s="226"/>
      <c r="I147" s="227">
        <f t="shared" ref="I147:S147" si="20">SUM(I132:I146)</f>
        <v>14000</v>
      </c>
      <c r="J147" s="228">
        <f t="shared" si="20"/>
        <v>407.96</v>
      </c>
      <c r="K147" s="229">
        <f t="shared" si="20"/>
        <v>13850</v>
      </c>
      <c r="L147" s="228">
        <f t="shared" si="20"/>
        <v>15067.69</v>
      </c>
      <c r="M147" s="229">
        <f t="shared" si="20"/>
        <v>3000</v>
      </c>
      <c r="N147" s="228">
        <f t="shared" si="20"/>
        <v>3673.7799999999997</v>
      </c>
      <c r="O147" s="229">
        <f t="shared" si="20"/>
        <v>4527.6000000000004</v>
      </c>
      <c r="P147" s="228">
        <f t="shared" si="20"/>
        <v>289.66000000000003</v>
      </c>
      <c r="Q147" s="228">
        <f>SUM(Q132:Q146)</f>
        <v>5100</v>
      </c>
      <c r="R147" s="228">
        <f>SUM(R132:R146)</f>
        <v>1732.24</v>
      </c>
      <c r="S147" s="235">
        <f t="shared" si="20"/>
        <v>11700</v>
      </c>
      <c r="T147" s="229">
        <f>SUM(T132:T146)</f>
        <v>-6600</v>
      </c>
      <c r="U147" s="230"/>
      <c r="V147" s="204"/>
    </row>
    <row r="148" spans="1:22" s="205" customFormat="1" ht="12">
      <c r="A148" s="231" t="s">
        <v>4709</v>
      </c>
      <c r="U148" s="233"/>
      <c r="V148" s="204"/>
    </row>
    <row r="149" spans="1:22" s="205" customFormat="1" ht="12">
      <c r="A149" s="231"/>
      <c r="U149" s="233"/>
      <c r="V149" s="204"/>
    </row>
    <row r="150" spans="1:22" s="205" customFormat="1" ht="12.6" thickBot="1">
      <c r="A150" s="231"/>
      <c r="U150" s="233"/>
      <c r="V150" s="204"/>
    </row>
    <row r="151" spans="1:22" s="172" customFormat="1" ht="12.6" thickBot="1">
      <c r="I151" s="173" t="s">
        <v>4637</v>
      </c>
      <c r="J151" s="174" t="s">
        <v>4637</v>
      </c>
      <c r="K151" s="175" t="s">
        <v>4638</v>
      </c>
      <c r="L151" s="174" t="s">
        <v>4638</v>
      </c>
      <c r="M151" s="175" t="s">
        <v>4639</v>
      </c>
      <c r="N151" s="174" t="s">
        <v>4639</v>
      </c>
      <c r="O151" s="175">
        <v>2025</v>
      </c>
      <c r="P151" s="174">
        <v>2025</v>
      </c>
      <c r="Q151" s="176">
        <v>2026</v>
      </c>
      <c r="R151" s="176">
        <v>2026</v>
      </c>
      <c r="S151" s="177">
        <v>2027</v>
      </c>
      <c r="T151" s="175"/>
      <c r="U151" s="178"/>
      <c r="V151" s="179"/>
    </row>
    <row r="152" spans="1:22" s="190" customFormat="1" ht="12">
      <c r="A152" s="180" t="s">
        <v>4640</v>
      </c>
      <c r="B152" s="180" t="s">
        <v>4641</v>
      </c>
      <c r="C152" s="181" t="s">
        <v>4642</v>
      </c>
      <c r="D152" s="180" t="s">
        <v>4643</v>
      </c>
      <c r="E152" s="181" t="s">
        <v>4644</v>
      </c>
      <c r="F152" s="180" t="s">
        <v>4645</v>
      </c>
      <c r="G152" s="180" t="s">
        <v>4646</v>
      </c>
      <c r="H152" s="182" t="s">
        <v>4647</v>
      </c>
      <c r="I152" s="183" t="s">
        <v>4648</v>
      </c>
      <c r="J152" s="184" t="s">
        <v>4649</v>
      </c>
      <c r="K152" s="185" t="s">
        <v>4648</v>
      </c>
      <c r="L152" s="184" t="s">
        <v>4649</v>
      </c>
      <c r="M152" s="185" t="s">
        <v>4648</v>
      </c>
      <c r="N152" s="184" t="s">
        <v>4649</v>
      </c>
      <c r="O152" s="185" t="s">
        <v>4731</v>
      </c>
      <c r="P152" s="184" t="s">
        <v>4649</v>
      </c>
      <c r="Q152" s="185" t="s">
        <v>4650</v>
      </c>
      <c r="R152" s="184" t="s">
        <v>4649</v>
      </c>
      <c r="S152" s="186" t="s">
        <v>4651</v>
      </c>
      <c r="T152" s="187" t="s">
        <v>4652</v>
      </c>
      <c r="U152" s="188" t="s">
        <v>4653</v>
      </c>
      <c r="V152" s="189"/>
    </row>
    <row r="153" spans="1:22" s="205" customFormat="1" ht="12">
      <c r="A153" s="191" t="s">
        <v>76</v>
      </c>
      <c r="B153" s="192" t="s">
        <v>209</v>
      </c>
      <c r="C153" s="193" t="s">
        <v>211</v>
      </c>
      <c r="D153" s="192" t="s">
        <v>4733</v>
      </c>
      <c r="E153" s="193" t="s">
        <v>4734</v>
      </c>
      <c r="F153" s="192" t="s">
        <v>187</v>
      </c>
      <c r="G153" s="194"/>
      <c r="H153" s="195"/>
      <c r="I153" s="196">
        <v>0</v>
      </c>
      <c r="J153" s="197">
        <v>3447.19</v>
      </c>
      <c r="K153" s="198">
        <v>250</v>
      </c>
      <c r="L153" s="197">
        <v>4536.7299999999996</v>
      </c>
      <c r="M153" s="198">
        <v>2000</v>
      </c>
      <c r="N153" s="197">
        <v>712.52</v>
      </c>
      <c r="O153" s="199">
        <v>2000</v>
      </c>
      <c r="P153" s="200">
        <v>0</v>
      </c>
      <c r="Q153" s="201">
        <f>VLOOKUP(D153,'[2]Prior Year Budget AVC'!D46:R49,15,FALSE)</f>
        <v>2000</v>
      </c>
      <c r="R153" s="201">
        <f>VLOOKUP(D153,'[2]Budget Actauls 122BS4'!$E$14:$L$37,8,FALSE)</f>
        <v>0</v>
      </c>
      <c r="S153" s="202">
        <v>3000</v>
      </c>
      <c r="T153" s="198">
        <f t="shared" ref="T153:T158" si="21">+Q153-S153</f>
        <v>-1000</v>
      </c>
      <c r="U153" s="203"/>
      <c r="V153" s="204">
        <f t="shared" ref="V153:V161" si="22">SUM(J153+L153+N153+P153)/4</f>
        <v>2174.11</v>
      </c>
    </row>
    <row r="154" spans="1:22" s="205" customFormat="1" ht="12">
      <c r="A154" s="191" t="s">
        <v>76</v>
      </c>
      <c r="B154" s="192" t="s">
        <v>209</v>
      </c>
      <c r="C154" s="193" t="s">
        <v>211</v>
      </c>
      <c r="D154" s="206" t="s">
        <v>4657</v>
      </c>
      <c r="E154" s="193" t="s">
        <v>4512</v>
      </c>
      <c r="F154" s="206" t="s">
        <v>187</v>
      </c>
      <c r="G154" s="207"/>
      <c r="H154" s="208"/>
      <c r="I154" s="209">
        <v>1500</v>
      </c>
      <c r="J154" s="210">
        <v>0</v>
      </c>
      <c r="K154" s="211">
        <v>1500</v>
      </c>
      <c r="L154" s="210">
        <v>481.71</v>
      </c>
      <c r="M154" s="211">
        <v>1000</v>
      </c>
      <c r="N154" s="210">
        <v>468.15</v>
      </c>
      <c r="O154" s="212">
        <v>1000</v>
      </c>
      <c r="P154" s="213">
        <v>210.69</v>
      </c>
      <c r="Q154" s="201">
        <f>VLOOKUP(D154,'[2]Prior Year Budget AVC'!D47:R50,15,FALSE)</f>
        <v>500</v>
      </c>
      <c r="R154" s="201">
        <f>VLOOKUP(D154,'[2]Budget Actauls 122BS4'!$E$14:$L$37,8,FALSE)</f>
        <v>0</v>
      </c>
      <c r="S154" s="214">
        <v>500</v>
      </c>
      <c r="T154" s="198">
        <f t="shared" si="21"/>
        <v>0</v>
      </c>
      <c r="U154" s="203"/>
      <c r="V154" s="204">
        <f t="shared" si="22"/>
        <v>290.13749999999999</v>
      </c>
    </row>
    <row r="155" spans="1:22" s="205" customFormat="1" ht="12">
      <c r="A155" s="191" t="s">
        <v>76</v>
      </c>
      <c r="B155" s="192" t="s">
        <v>209</v>
      </c>
      <c r="C155" s="193" t="s">
        <v>211</v>
      </c>
      <c r="D155" s="206" t="s">
        <v>4691</v>
      </c>
      <c r="E155" s="193" t="s">
        <v>4528</v>
      </c>
      <c r="F155" s="206" t="s">
        <v>187</v>
      </c>
      <c r="G155" s="207"/>
      <c r="H155" s="208"/>
      <c r="I155" s="209">
        <v>3900</v>
      </c>
      <c r="J155" s="210">
        <v>1797.91</v>
      </c>
      <c r="K155" s="211">
        <v>5000</v>
      </c>
      <c r="L155" s="210">
        <v>5151.8999999999996</v>
      </c>
      <c r="M155" s="211">
        <v>5000</v>
      </c>
      <c r="N155" s="210">
        <v>5279.11</v>
      </c>
      <c r="O155" s="212">
        <v>5000</v>
      </c>
      <c r="P155" s="213">
        <v>1980.1</v>
      </c>
      <c r="Q155" s="201">
        <f>VLOOKUP(D155,'[2]Prior Year Budget AVC'!D48:R51,15,FALSE)</f>
        <v>5000</v>
      </c>
      <c r="R155" s="201">
        <f>VLOOKUP(D155,'[2]Budget Actauls 122BS4'!$E$14:$L$37,8,FALSE)</f>
        <v>1533.23</v>
      </c>
      <c r="S155" s="214">
        <v>5000</v>
      </c>
      <c r="T155" s="198">
        <f t="shared" si="21"/>
        <v>0</v>
      </c>
      <c r="U155" s="203"/>
      <c r="V155" s="204">
        <f t="shared" si="22"/>
        <v>3552.2549999999997</v>
      </c>
    </row>
    <row r="156" spans="1:22" s="205" customFormat="1" ht="12">
      <c r="A156" s="191" t="s">
        <v>76</v>
      </c>
      <c r="B156" s="192" t="s">
        <v>209</v>
      </c>
      <c r="C156" s="193" t="s">
        <v>211</v>
      </c>
      <c r="D156" s="206"/>
      <c r="E156" s="193" t="str">
        <f>IFERROR(VLOOKUP(D156,[2]!Table1[[Account]:[Description]],2),"")</f>
        <v/>
      </c>
      <c r="F156" s="206"/>
      <c r="G156" s="207"/>
      <c r="H156" s="208"/>
      <c r="I156" s="209"/>
      <c r="J156" s="210"/>
      <c r="K156" s="211"/>
      <c r="L156" s="210"/>
      <c r="M156" s="211"/>
      <c r="N156" s="210"/>
      <c r="O156" s="212"/>
      <c r="P156" s="213"/>
      <c r="Q156" s="201"/>
      <c r="R156" s="201"/>
      <c r="S156" s="214"/>
      <c r="T156" s="198">
        <f t="shared" si="21"/>
        <v>0</v>
      </c>
      <c r="U156" s="203"/>
      <c r="V156" s="204">
        <f t="shared" si="22"/>
        <v>0</v>
      </c>
    </row>
    <row r="157" spans="1:22" s="205" customFormat="1" ht="12">
      <c r="A157" s="191" t="s">
        <v>76</v>
      </c>
      <c r="B157" s="192" t="s">
        <v>209</v>
      </c>
      <c r="C157" s="193" t="s">
        <v>211</v>
      </c>
      <c r="D157" s="206"/>
      <c r="E157" s="193" t="str">
        <f>IFERROR(VLOOKUP(D157,[2]!Table1[[Account]:[Description]],2),"")</f>
        <v/>
      </c>
      <c r="F157" s="206"/>
      <c r="G157" s="207"/>
      <c r="H157" s="208"/>
      <c r="I157" s="209"/>
      <c r="J157" s="210"/>
      <c r="K157" s="211"/>
      <c r="L157" s="210"/>
      <c r="M157" s="211"/>
      <c r="N157" s="210"/>
      <c r="O157" s="212"/>
      <c r="P157" s="213"/>
      <c r="Q157" s="215"/>
      <c r="R157" s="201"/>
      <c r="S157" s="214"/>
      <c r="T157" s="198">
        <f t="shared" si="21"/>
        <v>0</v>
      </c>
      <c r="U157" s="203"/>
      <c r="V157" s="204">
        <f t="shared" si="22"/>
        <v>0</v>
      </c>
    </row>
    <row r="158" spans="1:22" s="205" customFormat="1" ht="12">
      <c r="A158" s="191" t="s">
        <v>76</v>
      </c>
      <c r="B158" s="192" t="s">
        <v>209</v>
      </c>
      <c r="C158" s="193" t="s">
        <v>211</v>
      </c>
      <c r="D158" s="206"/>
      <c r="E158" s="193" t="str">
        <f>IFERROR(VLOOKUP(D158,[2]!Table1[[Account]:[Description]],2),"")</f>
        <v/>
      </c>
      <c r="F158" s="206"/>
      <c r="G158" s="207"/>
      <c r="H158" s="208"/>
      <c r="I158" s="209"/>
      <c r="J158" s="210"/>
      <c r="K158" s="211"/>
      <c r="L158" s="210"/>
      <c r="M158" s="211"/>
      <c r="N158" s="210"/>
      <c r="O158" s="212"/>
      <c r="P158" s="213"/>
      <c r="Q158" s="215"/>
      <c r="R158" s="215"/>
      <c r="S158" s="214"/>
      <c r="T158" s="198">
        <f t="shared" si="21"/>
        <v>0</v>
      </c>
      <c r="U158" s="203"/>
      <c r="V158" s="204">
        <f t="shared" si="22"/>
        <v>0</v>
      </c>
    </row>
    <row r="159" spans="1:22" s="205" customFormat="1" ht="12">
      <c r="A159" s="191" t="s">
        <v>76</v>
      </c>
      <c r="B159" s="192" t="s">
        <v>209</v>
      </c>
      <c r="C159" s="193" t="s">
        <v>211</v>
      </c>
      <c r="D159" s="206"/>
      <c r="E159" s="193" t="str">
        <f>IFERROR(VLOOKUP(D159,[2]!Table1[[Account]:[Description]],2),"")</f>
        <v/>
      </c>
      <c r="F159" s="206"/>
      <c r="G159" s="207"/>
      <c r="H159" s="208"/>
      <c r="I159" s="209"/>
      <c r="J159" s="210"/>
      <c r="K159" s="211"/>
      <c r="L159" s="210"/>
      <c r="M159" s="211"/>
      <c r="N159" s="210"/>
      <c r="O159" s="212"/>
      <c r="P159" s="213"/>
      <c r="Q159" s="215"/>
      <c r="R159" s="215"/>
      <c r="S159" s="214"/>
      <c r="T159" s="198">
        <f t="shared" ref="T159:T161" si="23">+S159-O159</f>
        <v>0</v>
      </c>
      <c r="U159" s="203"/>
      <c r="V159" s="204">
        <f t="shared" si="22"/>
        <v>0</v>
      </c>
    </row>
    <row r="160" spans="1:22" s="205" customFormat="1" ht="12">
      <c r="A160" s="191" t="s">
        <v>76</v>
      </c>
      <c r="B160" s="192" t="s">
        <v>209</v>
      </c>
      <c r="C160" s="193" t="s">
        <v>211</v>
      </c>
      <c r="D160" s="206"/>
      <c r="E160" s="193" t="str">
        <f>IFERROR(VLOOKUP(D160,[2]!Table1[[Account]:[Description]],2),"")</f>
        <v/>
      </c>
      <c r="F160" s="206"/>
      <c r="G160" s="207"/>
      <c r="H160" s="208"/>
      <c r="I160" s="209"/>
      <c r="J160" s="210"/>
      <c r="K160" s="211"/>
      <c r="L160" s="210"/>
      <c r="M160" s="211"/>
      <c r="N160" s="210"/>
      <c r="O160" s="212"/>
      <c r="P160" s="213"/>
      <c r="Q160" s="215"/>
      <c r="R160" s="215"/>
      <c r="S160" s="214"/>
      <c r="T160" s="198">
        <f t="shared" si="23"/>
        <v>0</v>
      </c>
      <c r="U160" s="203"/>
      <c r="V160" s="204">
        <f t="shared" si="22"/>
        <v>0</v>
      </c>
    </row>
    <row r="161" spans="1:22" s="205" customFormat="1" ht="12">
      <c r="A161" s="191" t="s">
        <v>76</v>
      </c>
      <c r="B161" s="192" t="s">
        <v>209</v>
      </c>
      <c r="C161" s="193" t="s">
        <v>211</v>
      </c>
      <c r="D161" s="206"/>
      <c r="E161" s="193" t="str">
        <f>IFERROR(VLOOKUP(D161,[2]!Table1[[Account]:[Description]],2),"")</f>
        <v/>
      </c>
      <c r="F161" s="206"/>
      <c r="G161" s="207"/>
      <c r="H161" s="208"/>
      <c r="I161" s="216"/>
      <c r="J161" s="217"/>
      <c r="K161" s="218"/>
      <c r="L161" s="217"/>
      <c r="M161" s="218"/>
      <c r="N161" s="217"/>
      <c r="O161" s="219"/>
      <c r="P161" s="220"/>
      <c r="Q161" s="221"/>
      <c r="R161" s="221"/>
      <c r="S161" s="222"/>
      <c r="T161" s="218">
        <f t="shared" si="23"/>
        <v>0</v>
      </c>
      <c r="U161" s="203"/>
      <c r="V161" s="204">
        <f t="shared" si="22"/>
        <v>0</v>
      </c>
    </row>
    <row r="162" spans="1:22" s="205" customFormat="1" ht="12">
      <c r="A162" s="223"/>
      <c r="B162" s="223"/>
      <c r="C162" s="224"/>
      <c r="D162" s="223"/>
      <c r="E162" s="224"/>
      <c r="F162" s="223"/>
      <c r="G162" s="225"/>
      <c r="H162" s="226"/>
      <c r="I162" s="227">
        <f t="shared" ref="I162:P162" si="24">SUM(I153:I161)</f>
        <v>5400</v>
      </c>
      <c r="J162" s="228">
        <f t="shared" si="24"/>
        <v>5245.1</v>
      </c>
      <c r="K162" s="229">
        <f t="shared" si="24"/>
        <v>6750</v>
      </c>
      <c r="L162" s="228">
        <f t="shared" si="24"/>
        <v>10170.34</v>
      </c>
      <c r="M162" s="229">
        <f t="shared" si="24"/>
        <v>8000</v>
      </c>
      <c r="N162" s="228">
        <f t="shared" si="24"/>
        <v>6459.78</v>
      </c>
      <c r="O162" s="229">
        <f t="shared" si="24"/>
        <v>8000</v>
      </c>
      <c r="P162" s="228">
        <f t="shared" si="24"/>
        <v>2190.79</v>
      </c>
      <c r="Q162" s="228">
        <f>SUM(Q153:Q161)</f>
        <v>7500</v>
      </c>
      <c r="R162" s="228">
        <f>SUM(R153:R161)</f>
        <v>1533.23</v>
      </c>
      <c r="S162" s="228">
        <f>SUM(S153:S161)</f>
        <v>8500</v>
      </c>
      <c r="T162" s="229">
        <f>SUM(T153:T161)</f>
        <v>-1000</v>
      </c>
      <c r="U162" s="230"/>
      <c r="V162" s="204"/>
    </row>
    <row r="163" spans="1:22" s="205" customFormat="1" ht="12">
      <c r="A163" s="231" t="s">
        <v>4709</v>
      </c>
      <c r="U163" s="233"/>
      <c r="V163" s="204"/>
    </row>
    <row r="164" spans="1:22" s="205" customFormat="1" ht="12">
      <c r="A164" s="231"/>
      <c r="U164" s="233"/>
      <c r="V164" s="204"/>
    </row>
    <row r="165" spans="1:22" s="205" customFormat="1" ht="12.6" thickBot="1">
      <c r="A165" s="231"/>
      <c r="U165" s="233"/>
      <c r="V165" s="204"/>
    </row>
    <row r="166" spans="1:22" s="172" customFormat="1" ht="12.6" thickBot="1">
      <c r="I166" s="173" t="s">
        <v>4637</v>
      </c>
      <c r="J166" s="174" t="s">
        <v>4637</v>
      </c>
      <c r="K166" s="175" t="s">
        <v>4638</v>
      </c>
      <c r="L166" s="174" t="s">
        <v>4638</v>
      </c>
      <c r="M166" s="175" t="s">
        <v>4639</v>
      </c>
      <c r="N166" s="174" t="s">
        <v>4639</v>
      </c>
      <c r="O166" s="175">
        <v>2025</v>
      </c>
      <c r="P166" s="174">
        <v>2025</v>
      </c>
      <c r="Q166" s="176">
        <v>2026</v>
      </c>
      <c r="R166" s="176">
        <v>2026</v>
      </c>
      <c r="S166" s="177">
        <v>2027</v>
      </c>
      <c r="T166" s="175"/>
      <c r="U166" s="178"/>
      <c r="V166" s="179"/>
    </row>
    <row r="167" spans="1:22" s="190" customFormat="1" ht="12">
      <c r="A167" s="180" t="s">
        <v>4640</v>
      </c>
      <c r="B167" s="180" t="s">
        <v>4641</v>
      </c>
      <c r="C167" s="181" t="s">
        <v>4642</v>
      </c>
      <c r="D167" s="180" t="s">
        <v>4643</v>
      </c>
      <c r="E167" s="181" t="s">
        <v>4644</v>
      </c>
      <c r="F167" s="180" t="s">
        <v>4645</v>
      </c>
      <c r="G167" s="180" t="s">
        <v>4646</v>
      </c>
      <c r="H167" s="182" t="s">
        <v>4647</v>
      </c>
      <c r="I167" s="183" t="s">
        <v>4648</v>
      </c>
      <c r="J167" s="184" t="s">
        <v>4649</v>
      </c>
      <c r="K167" s="185" t="s">
        <v>4648</v>
      </c>
      <c r="L167" s="184" t="s">
        <v>4649</v>
      </c>
      <c r="M167" s="185" t="s">
        <v>4648</v>
      </c>
      <c r="N167" s="184" t="s">
        <v>4649</v>
      </c>
      <c r="O167" s="185" t="s">
        <v>4731</v>
      </c>
      <c r="P167" s="184" t="s">
        <v>4649</v>
      </c>
      <c r="Q167" s="185" t="s">
        <v>4650</v>
      </c>
      <c r="R167" s="184" t="s">
        <v>4649</v>
      </c>
      <c r="S167" s="186" t="s">
        <v>4651</v>
      </c>
      <c r="T167" s="187" t="s">
        <v>4652</v>
      </c>
      <c r="U167" s="188" t="s">
        <v>4653</v>
      </c>
      <c r="V167" s="189"/>
    </row>
    <row r="168" spans="1:22" s="205" customFormat="1" ht="12">
      <c r="A168" s="191" t="s">
        <v>76</v>
      </c>
      <c r="B168" s="192" t="s">
        <v>2488</v>
      </c>
      <c r="C168" s="193" t="s">
        <v>2490</v>
      </c>
      <c r="D168" s="192" t="s">
        <v>4733</v>
      </c>
      <c r="E168" s="193" t="s">
        <v>4734</v>
      </c>
      <c r="F168" s="192" t="s">
        <v>187</v>
      </c>
      <c r="G168" s="194"/>
      <c r="H168" s="195"/>
      <c r="I168" s="196">
        <v>0</v>
      </c>
      <c r="J168" s="197">
        <v>507.14</v>
      </c>
      <c r="K168" s="198">
        <v>600</v>
      </c>
      <c r="L168" s="197">
        <v>0</v>
      </c>
      <c r="M168" s="198"/>
      <c r="N168" s="197"/>
      <c r="O168" s="199"/>
      <c r="P168" s="200"/>
      <c r="Q168" s="201">
        <f>VLOOKUP(D168,'[2]Prior Year Budget AVC'!$D$61:$R$66,15,FALSE)</f>
        <v>500</v>
      </c>
      <c r="R168" s="201">
        <f>IFERROR(VLOOKUP(D168,'[2]Budget Actuals 122BS5'!$E$14:$L$37,8,FALSE),0)</f>
        <v>0</v>
      </c>
      <c r="S168" s="202">
        <v>500</v>
      </c>
      <c r="T168" s="198">
        <f>+Q168-S168</f>
        <v>0</v>
      </c>
      <c r="U168" s="203"/>
      <c r="V168" s="204">
        <f t="shared" ref="V168:V179" si="25">SUM(J168+L168+N168+P168)/4</f>
        <v>126.785</v>
      </c>
    </row>
    <row r="169" spans="1:22" s="205" customFormat="1" ht="12">
      <c r="A169" s="191" t="s">
        <v>76</v>
      </c>
      <c r="B169" s="192" t="s">
        <v>2488</v>
      </c>
      <c r="C169" s="193" t="s">
        <v>2490</v>
      </c>
      <c r="D169" s="192" t="s">
        <v>90</v>
      </c>
      <c r="E169" s="193" t="s">
        <v>4492</v>
      </c>
      <c r="F169" s="192" t="s">
        <v>187</v>
      </c>
      <c r="G169" s="194"/>
      <c r="H169" s="195"/>
      <c r="I169" s="209">
        <v>0</v>
      </c>
      <c r="J169" s="210">
        <v>11603.13</v>
      </c>
      <c r="K169" s="211"/>
      <c r="L169" s="210"/>
      <c r="M169" s="211"/>
      <c r="N169" s="210"/>
      <c r="O169" s="212"/>
      <c r="P169" s="213"/>
      <c r="Q169" s="201">
        <f>VLOOKUP(D169,'[2]Prior Year Budget AVC'!$D$61:$R$66,15,FALSE)</f>
        <v>0</v>
      </c>
      <c r="R169" s="201">
        <f>IFERROR(VLOOKUP(D169,'[2]Budget Actuals 122BS5'!$E$14:$L$37,8,FALSE),0)</f>
        <v>0</v>
      </c>
      <c r="S169" s="214">
        <v>1500</v>
      </c>
      <c r="T169" s="198">
        <f>+Q169-S169</f>
        <v>-1500</v>
      </c>
      <c r="U169" s="203"/>
      <c r="V169" s="204">
        <f t="shared" si="25"/>
        <v>2900.7824999999998</v>
      </c>
    </row>
    <row r="170" spans="1:22" s="205" customFormat="1" ht="12">
      <c r="A170" s="191" t="s">
        <v>76</v>
      </c>
      <c r="B170" s="192" t="s">
        <v>2488</v>
      </c>
      <c r="C170" s="193" t="s">
        <v>2490</v>
      </c>
      <c r="D170" s="192" t="s">
        <v>4657</v>
      </c>
      <c r="E170" s="193" t="s">
        <v>4512</v>
      </c>
      <c r="F170" s="192" t="s">
        <v>187</v>
      </c>
      <c r="G170" s="194"/>
      <c r="H170" s="195"/>
      <c r="I170" s="209">
        <v>1000</v>
      </c>
      <c r="J170" s="210">
        <v>307.36</v>
      </c>
      <c r="K170" s="211">
        <v>1000</v>
      </c>
      <c r="L170" s="210">
        <v>113.1</v>
      </c>
      <c r="M170" s="211">
        <v>500</v>
      </c>
      <c r="N170" s="210">
        <v>0</v>
      </c>
      <c r="O170" s="212">
        <v>500</v>
      </c>
      <c r="P170" s="213">
        <v>0</v>
      </c>
      <c r="Q170" s="201">
        <f>VLOOKUP(D170,'[2]Prior Year Budget AVC'!$D$61:$R$66,15,FALSE)</f>
        <v>500</v>
      </c>
      <c r="R170" s="201">
        <f>IFERROR(VLOOKUP(D170,'[2]Budget Actuals 122BS5'!$E$14:$L$37,8,FALSE),0)</f>
        <v>0</v>
      </c>
      <c r="S170" s="214">
        <v>500</v>
      </c>
      <c r="T170" s="198">
        <f>+Q170-S170</f>
        <v>0</v>
      </c>
      <c r="U170" s="203"/>
      <c r="V170" s="204">
        <f t="shared" si="25"/>
        <v>105.11500000000001</v>
      </c>
    </row>
    <row r="171" spans="1:22" s="205" customFormat="1" ht="12">
      <c r="A171" s="191" t="s">
        <v>76</v>
      </c>
      <c r="B171" s="192" t="s">
        <v>2488</v>
      </c>
      <c r="C171" s="193" t="s">
        <v>2490</v>
      </c>
      <c r="D171" s="192" t="s">
        <v>4659</v>
      </c>
      <c r="E171" s="193" t="s">
        <v>4502</v>
      </c>
      <c r="F171" s="192" t="s">
        <v>187</v>
      </c>
      <c r="G171" s="194"/>
      <c r="H171" s="195"/>
      <c r="I171" s="209">
        <v>1000</v>
      </c>
      <c r="J171" s="210">
        <v>0</v>
      </c>
      <c r="K171" s="211">
        <v>500</v>
      </c>
      <c r="L171" s="210">
        <v>0</v>
      </c>
      <c r="M171" s="211">
        <v>500</v>
      </c>
      <c r="N171" s="210">
        <v>0</v>
      </c>
      <c r="O171" s="212">
        <v>500</v>
      </c>
      <c r="P171" s="213">
        <v>0</v>
      </c>
      <c r="Q171" s="201">
        <f>VLOOKUP(D171,'[2]Prior Year Budget AVC'!$D$61:$R$66,15,FALSE)</f>
        <v>1500</v>
      </c>
      <c r="R171" s="201">
        <f>IFERROR(VLOOKUP(D171,'[2]Budget Actuals 122BS5'!$E$14:$L$37,8,FALSE),0)</f>
        <v>0</v>
      </c>
      <c r="S171" s="214">
        <v>3000</v>
      </c>
      <c r="T171" s="198">
        <f>+Q171-S171</f>
        <v>-1500</v>
      </c>
      <c r="U171" s="203"/>
      <c r="V171" s="204">
        <f t="shared" si="25"/>
        <v>0</v>
      </c>
    </row>
    <row r="172" spans="1:22" s="205" customFormat="1" ht="12">
      <c r="A172" s="191" t="s">
        <v>76</v>
      </c>
      <c r="B172" s="192" t="s">
        <v>2488</v>
      </c>
      <c r="C172" s="193" t="s">
        <v>2490</v>
      </c>
      <c r="D172" s="206" t="s">
        <v>4661</v>
      </c>
      <c r="E172" s="193" t="s">
        <v>4556</v>
      </c>
      <c r="F172" s="206" t="s">
        <v>187</v>
      </c>
      <c r="G172" s="207"/>
      <c r="H172" s="208"/>
      <c r="I172" s="209"/>
      <c r="J172" s="210"/>
      <c r="K172" s="211">
        <v>500</v>
      </c>
      <c r="L172" s="210">
        <v>0</v>
      </c>
      <c r="M172" s="211"/>
      <c r="N172" s="210"/>
      <c r="O172" s="212"/>
      <c r="P172" s="213"/>
      <c r="Q172" s="201">
        <f>VLOOKUP(D172,'[2]Prior Year Budget AVC'!$D$61:$R$66,15,FALSE)</f>
        <v>0</v>
      </c>
      <c r="R172" s="201">
        <f>IFERROR(VLOOKUP(D172,'[2]Budget Actuals 122BS5'!$E$14:$L$37,8,FALSE),0)</f>
        <v>0</v>
      </c>
      <c r="S172" s="214">
        <v>600</v>
      </c>
      <c r="T172" s="198">
        <f>+Q172-S172</f>
        <v>-600</v>
      </c>
      <c r="U172" s="203"/>
      <c r="V172" s="204">
        <f t="shared" si="25"/>
        <v>0</v>
      </c>
    </row>
    <row r="173" spans="1:22" s="205" customFormat="1" ht="12">
      <c r="A173" s="191" t="s">
        <v>76</v>
      </c>
      <c r="B173" s="192" t="s">
        <v>2488</v>
      </c>
      <c r="C173" s="193" t="s">
        <v>2490</v>
      </c>
      <c r="D173" s="206" t="s">
        <v>4691</v>
      </c>
      <c r="E173" s="193" t="s">
        <v>4528</v>
      </c>
      <c r="F173" s="206" t="s">
        <v>187</v>
      </c>
      <c r="G173" s="207"/>
      <c r="H173" s="208"/>
      <c r="I173" s="209">
        <v>1000</v>
      </c>
      <c r="J173" s="210">
        <v>0</v>
      </c>
      <c r="K173" s="211">
        <v>1000</v>
      </c>
      <c r="L173" s="210">
        <v>0.12</v>
      </c>
      <c r="M173" s="211"/>
      <c r="N173" s="210"/>
      <c r="O173" s="212"/>
      <c r="P173" s="213"/>
      <c r="Q173" s="201">
        <f>VLOOKUP(D173,'[2]Prior Year Budget AVC'!$D$61:$R$66,15,FALSE)</f>
        <v>0</v>
      </c>
      <c r="R173" s="201">
        <f>IFERROR(VLOOKUP(D173,'[2]Budget Actuals 122BS5'!$E$14:$L$37,8,FALSE),0)</f>
        <v>0</v>
      </c>
      <c r="S173" s="214">
        <v>150</v>
      </c>
      <c r="T173" s="198">
        <f>+S173-O173</f>
        <v>150</v>
      </c>
      <c r="U173" s="203"/>
      <c r="V173" s="204">
        <f t="shared" si="25"/>
        <v>0.03</v>
      </c>
    </row>
    <row r="174" spans="1:22" s="205" customFormat="1" ht="12">
      <c r="A174" s="191" t="s">
        <v>76</v>
      </c>
      <c r="B174" s="192" t="s">
        <v>2488</v>
      </c>
      <c r="C174" s="193" t="s">
        <v>2490</v>
      </c>
      <c r="D174" s="206"/>
      <c r="E174" s="193" t="str">
        <f>IFERROR(VLOOKUP(D174,[2]!Table1[[Account]:[Description]],2),"")</f>
        <v/>
      </c>
      <c r="F174" s="206"/>
      <c r="G174" s="207"/>
      <c r="H174" s="208"/>
      <c r="I174" s="209"/>
      <c r="J174" s="210"/>
      <c r="K174" s="211"/>
      <c r="L174" s="210"/>
      <c r="M174" s="211"/>
      <c r="N174" s="210"/>
      <c r="O174" s="212"/>
      <c r="P174" s="213"/>
      <c r="Q174" s="215"/>
      <c r="R174" s="215"/>
      <c r="S174" s="214"/>
      <c r="T174" s="198">
        <f t="shared" ref="T174:T179" si="26">+S174-O174</f>
        <v>0</v>
      </c>
      <c r="U174" s="203"/>
      <c r="V174" s="204">
        <f t="shared" si="25"/>
        <v>0</v>
      </c>
    </row>
    <row r="175" spans="1:22" s="205" customFormat="1" ht="12">
      <c r="A175" s="191" t="s">
        <v>76</v>
      </c>
      <c r="B175" s="192" t="s">
        <v>2488</v>
      </c>
      <c r="C175" s="193" t="s">
        <v>2490</v>
      </c>
      <c r="D175" s="206"/>
      <c r="E175" s="193" t="str">
        <f>IFERROR(VLOOKUP(D175,[2]!Table1[[Account]:[Description]],2),"")</f>
        <v/>
      </c>
      <c r="F175" s="206"/>
      <c r="G175" s="207"/>
      <c r="H175" s="208"/>
      <c r="I175" s="209"/>
      <c r="J175" s="210"/>
      <c r="K175" s="211"/>
      <c r="L175" s="210"/>
      <c r="M175" s="211"/>
      <c r="N175" s="210"/>
      <c r="O175" s="212"/>
      <c r="P175" s="213"/>
      <c r="Q175" s="215"/>
      <c r="R175" s="215"/>
      <c r="S175" s="214"/>
      <c r="T175" s="198">
        <f t="shared" si="26"/>
        <v>0</v>
      </c>
      <c r="U175" s="203"/>
      <c r="V175" s="204">
        <f t="shared" si="25"/>
        <v>0</v>
      </c>
    </row>
    <row r="176" spans="1:22" s="205" customFormat="1" ht="12">
      <c r="A176" s="191" t="s">
        <v>76</v>
      </c>
      <c r="B176" s="192" t="s">
        <v>2488</v>
      </c>
      <c r="C176" s="193" t="s">
        <v>2490</v>
      </c>
      <c r="D176" s="206"/>
      <c r="E176" s="193" t="str">
        <f>IFERROR(VLOOKUP(D176,[2]!Table1[[Account]:[Description]],2),"")</f>
        <v/>
      </c>
      <c r="F176" s="206"/>
      <c r="G176" s="207"/>
      <c r="H176" s="208"/>
      <c r="I176" s="209"/>
      <c r="J176" s="210"/>
      <c r="K176" s="211"/>
      <c r="L176" s="210"/>
      <c r="M176" s="211"/>
      <c r="N176" s="210"/>
      <c r="O176" s="212"/>
      <c r="P176" s="213"/>
      <c r="Q176" s="215"/>
      <c r="R176" s="215"/>
      <c r="S176" s="214"/>
      <c r="T176" s="198">
        <f t="shared" si="26"/>
        <v>0</v>
      </c>
      <c r="U176" s="203"/>
      <c r="V176" s="204">
        <f t="shared" si="25"/>
        <v>0</v>
      </c>
    </row>
    <row r="177" spans="1:22" s="205" customFormat="1" ht="12">
      <c r="A177" s="191" t="s">
        <v>76</v>
      </c>
      <c r="B177" s="192" t="s">
        <v>2488</v>
      </c>
      <c r="C177" s="193" t="s">
        <v>2490</v>
      </c>
      <c r="D177" s="206"/>
      <c r="E177" s="193" t="str">
        <f>IFERROR(VLOOKUP(D177,[2]!Table1[[Account]:[Description]],2),"")</f>
        <v/>
      </c>
      <c r="F177" s="206"/>
      <c r="G177" s="207"/>
      <c r="H177" s="208"/>
      <c r="I177" s="209"/>
      <c r="J177" s="210"/>
      <c r="K177" s="211"/>
      <c r="L177" s="210"/>
      <c r="M177" s="211"/>
      <c r="N177" s="210"/>
      <c r="O177" s="212"/>
      <c r="P177" s="213"/>
      <c r="Q177" s="215"/>
      <c r="R177" s="215"/>
      <c r="S177" s="214"/>
      <c r="T177" s="198">
        <f t="shared" si="26"/>
        <v>0</v>
      </c>
      <c r="U177" s="203"/>
      <c r="V177" s="204">
        <f t="shared" si="25"/>
        <v>0</v>
      </c>
    </row>
    <row r="178" spans="1:22" s="205" customFormat="1" ht="12">
      <c r="A178" s="191" t="s">
        <v>76</v>
      </c>
      <c r="B178" s="192" t="s">
        <v>2488</v>
      </c>
      <c r="C178" s="193" t="s">
        <v>2490</v>
      </c>
      <c r="D178" s="206"/>
      <c r="E178" s="193" t="str">
        <f>IFERROR(VLOOKUP(D178,[2]!Table1[[Account]:[Description]],2),"")</f>
        <v/>
      </c>
      <c r="F178" s="206"/>
      <c r="G178" s="207"/>
      <c r="H178" s="208"/>
      <c r="I178" s="209"/>
      <c r="J178" s="210"/>
      <c r="K178" s="211"/>
      <c r="L178" s="210"/>
      <c r="M178" s="211"/>
      <c r="N178" s="210"/>
      <c r="O178" s="212"/>
      <c r="P178" s="213"/>
      <c r="Q178" s="215"/>
      <c r="R178" s="215"/>
      <c r="S178" s="214"/>
      <c r="T178" s="198">
        <f t="shared" si="26"/>
        <v>0</v>
      </c>
      <c r="U178" s="203"/>
      <c r="V178" s="204">
        <f t="shared" si="25"/>
        <v>0</v>
      </c>
    </row>
    <row r="179" spans="1:22" s="205" customFormat="1" ht="12">
      <c r="A179" s="191" t="s">
        <v>76</v>
      </c>
      <c r="B179" s="192" t="s">
        <v>2488</v>
      </c>
      <c r="C179" s="193" t="s">
        <v>2490</v>
      </c>
      <c r="D179" s="206"/>
      <c r="E179" s="193" t="str">
        <f>IFERROR(VLOOKUP(D179,[2]!Table1[[Account]:[Description]],2),"")</f>
        <v/>
      </c>
      <c r="F179" s="206"/>
      <c r="G179" s="207"/>
      <c r="H179" s="208"/>
      <c r="I179" s="216"/>
      <c r="J179" s="217"/>
      <c r="K179" s="218"/>
      <c r="L179" s="217"/>
      <c r="M179" s="218"/>
      <c r="N179" s="217"/>
      <c r="O179" s="219"/>
      <c r="P179" s="220"/>
      <c r="Q179" s="221"/>
      <c r="R179" s="221"/>
      <c r="S179" s="222"/>
      <c r="T179" s="218">
        <f t="shared" si="26"/>
        <v>0</v>
      </c>
      <c r="U179" s="203"/>
      <c r="V179" s="204">
        <f t="shared" si="25"/>
        <v>0</v>
      </c>
    </row>
    <row r="180" spans="1:22" s="205" customFormat="1" ht="12">
      <c r="A180" s="223"/>
      <c r="B180" s="223"/>
      <c r="C180" s="224"/>
      <c r="D180" s="223"/>
      <c r="E180" s="224"/>
      <c r="F180" s="223"/>
      <c r="G180" s="225"/>
      <c r="H180" s="226"/>
      <c r="I180" s="227">
        <f t="shared" ref="I180:P180" si="27">SUM(I168:I179)</f>
        <v>3000</v>
      </c>
      <c r="J180" s="228">
        <f t="shared" si="27"/>
        <v>12417.63</v>
      </c>
      <c r="K180" s="229">
        <f t="shared" si="27"/>
        <v>3600</v>
      </c>
      <c r="L180" s="228">
        <f t="shared" si="27"/>
        <v>113.22</v>
      </c>
      <c r="M180" s="229">
        <f t="shared" si="27"/>
        <v>1000</v>
      </c>
      <c r="N180" s="228">
        <f t="shared" si="27"/>
        <v>0</v>
      </c>
      <c r="O180" s="229">
        <f t="shared" si="27"/>
        <v>1000</v>
      </c>
      <c r="P180" s="228">
        <f t="shared" si="27"/>
        <v>0</v>
      </c>
      <c r="Q180" s="228">
        <f>SUM(Q168:Q179)</f>
        <v>2500</v>
      </c>
      <c r="R180" s="228">
        <f>SUM(R168:R179)</f>
        <v>0</v>
      </c>
      <c r="S180" s="228">
        <f>SUM(S168:S179)</f>
        <v>6250</v>
      </c>
      <c r="T180" s="229">
        <f>SUM(T168:T179)</f>
        <v>-3450</v>
      </c>
      <c r="U180" s="230"/>
      <c r="V180" s="204"/>
    </row>
    <row r="181" spans="1:22" s="205" customFormat="1" ht="12">
      <c r="A181" s="231" t="s">
        <v>4709</v>
      </c>
      <c r="U181" s="233"/>
      <c r="V181" s="204"/>
    </row>
    <row r="182" spans="1:22" s="205" customFormat="1" ht="12">
      <c r="A182" s="231"/>
      <c r="U182" s="233"/>
      <c r="V182" s="204"/>
    </row>
    <row r="183" spans="1:22" s="205" customFormat="1" ht="12.6" thickBot="1">
      <c r="A183" s="231"/>
      <c r="U183" s="233"/>
      <c r="V183" s="204"/>
    </row>
    <row r="184" spans="1:22" s="172" customFormat="1" ht="12.6" thickBot="1">
      <c r="I184" s="173" t="s">
        <v>4637</v>
      </c>
      <c r="J184" s="174" t="s">
        <v>4637</v>
      </c>
      <c r="K184" s="175" t="s">
        <v>4638</v>
      </c>
      <c r="L184" s="174" t="s">
        <v>4638</v>
      </c>
      <c r="M184" s="175" t="s">
        <v>4639</v>
      </c>
      <c r="N184" s="174" t="s">
        <v>4639</v>
      </c>
      <c r="O184" s="175">
        <v>2025</v>
      </c>
      <c r="P184" s="174">
        <v>2025</v>
      </c>
      <c r="Q184" s="176">
        <v>2026</v>
      </c>
      <c r="R184" s="176">
        <v>2026</v>
      </c>
      <c r="S184" s="177">
        <v>2027</v>
      </c>
      <c r="T184" s="175"/>
      <c r="U184" s="178"/>
      <c r="V184" s="179"/>
    </row>
    <row r="185" spans="1:22" s="190" customFormat="1" ht="12">
      <c r="A185" s="180" t="s">
        <v>4640</v>
      </c>
      <c r="B185" s="180" t="s">
        <v>4641</v>
      </c>
      <c r="C185" s="181" t="s">
        <v>4642</v>
      </c>
      <c r="D185" s="180" t="s">
        <v>4643</v>
      </c>
      <c r="E185" s="181" t="s">
        <v>4644</v>
      </c>
      <c r="F185" s="180" t="s">
        <v>4645</v>
      </c>
      <c r="G185" s="180" t="s">
        <v>4646</v>
      </c>
      <c r="H185" s="182" t="s">
        <v>4647</v>
      </c>
      <c r="I185" s="183" t="s">
        <v>4648</v>
      </c>
      <c r="J185" s="184" t="s">
        <v>4649</v>
      </c>
      <c r="K185" s="185" t="s">
        <v>4648</v>
      </c>
      <c r="L185" s="184" t="s">
        <v>4649</v>
      </c>
      <c r="M185" s="185" t="s">
        <v>4648</v>
      </c>
      <c r="N185" s="184" t="s">
        <v>4649</v>
      </c>
      <c r="O185" s="185" t="s">
        <v>4731</v>
      </c>
      <c r="P185" s="184" t="s">
        <v>4649</v>
      </c>
      <c r="Q185" s="185" t="s">
        <v>4650</v>
      </c>
      <c r="R185" s="184" t="s">
        <v>4649</v>
      </c>
      <c r="S185" s="186" t="s">
        <v>4651</v>
      </c>
      <c r="T185" s="187" t="s">
        <v>4652</v>
      </c>
      <c r="U185" s="188" t="s">
        <v>4653</v>
      </c>
      <c r="V185" s="189"/>
    </row>
    <row r="186" spans="1:22" s="205" customFormat="1" ht="12">
      <c r="A186" s="191" t="s">
        <v>76</v>
      </c>
      <c r="B186" s="192" t="s">
        <v>4741</v>
      </c>
      <c r="C186" s="193" t="s">
        <v>4742</v>
      </c>
      <c r="D186" s="192" t="s">
        <v>4733</v>
      </c>
      <c r="E186" s="193" t="s">
        <v>4734</v>
      </c>
      <c r="F186" s="192" t="s">
        <v>187</v>
      </c>
      <c r="G186" s="194"/>
      <c r="H186" s="195"/>
      <c r="I186" s="196">
        <v>0</v>
      </c>
      <c r="J186" s="197">
        <v>2093.5</v>
      </c>
      <c r="K186" s="198">
        <v>1500</v>
      </c>
      <c r="L186" s="197">
        <v>0</v>
      </c>
      <c r="M186" s="198">
        <v>1000</v>
      </c>
      <c r="N186" s="197">
        <v>0</v>
      </c>
      <c r="O186" s="199"/>
      <c r="P186" s="200"/>
      <c r="Q186" s="201">
        <f>VLOOKUP(D186,'[2]Prior Year Budget AVC'!$D$79:$R$81,15,FALSE)</f>
        <v>500</v>
      </c>
      <c r="R186" s="201">
        <f>VLOOKUP(D186,'[2]Budget Actuals 122BS6'!$E$14:$L$20,8,FALSE)</f>
        <v>0</v>
      </c>
      <c r="S186" s="202">
        <v>1000</v>
      </c>
      <c r="T186" s="198">
        <f>+Q186-S186</f>
        <v>-500</v>
      </c>
      <c r="U186" s="203"/>
      <c r="V186" s="204">
        <f t="shared" ref="V186:V194" si="28">SUM(J186+L186+N186+P186)/4</f>
        <v>523.375</v>
      </c>
    </row>
    <row r="187" spans="1:22" s="205" customFormat="1" ht="12">
      <c r="A187" s="191" t="s">
        <v>76</v>
      </c>
      <c r="B187" s="192" t="s">
        <v>4741</v>
      </c>
      <c r="C187" s="193" t="s">
        <v>4742</v>
      </c>
      <c r="D187" s="192" t="s">
        <v>4659</v>
      </c>
      <c r="E187" s="193" t="s">
        <v>4502</v>
      </c>
      <c r="F187" s="192" t="s">
        <v>187</v>
      </c>
      <c r="G187" s="194"/>
      <c r="H187" s="195"/>
      <c r="I187" s="209">
        <v>3500</v>
      </c>
      <c r="J187" s="210">
        <v>0</v>
      </c>
      <c r="K187" s="211"/>
      <c r="L187" s="210"/>
      <c r="M187" s="211"/>
      <c r="N187" s="210"/>
      <c r="O187" s="212"/>
      <c r="P187" s="213"/>
      <c r="Q187" s="201">
        <f>VLOOKUP(D187,'[2]Prior Year Budget AVC'!$D$79:$R$81,15,FALSE)</f>
        <v>1500</v>
      </c>
      <c r="R187" s="201">
        <f>VLOOKUP(D187,'[2]Budget Actuals 122BS6'!$E$14:$L$20,8,FALSE)</f>
        <v>0</v>
      </c>
      <c r="S187" s="214">
        <v>3000</v>
      </c>
      <c r="T187" s="198">
        <f>+Q187-S187</f>
        <v>-1500</v>
      </c>
      <c r="U187" s="203"/>
      <c r="V187" s="204">
        <f t="shared" si="28"/>
        <v>0</v>
      </c>
    </row>
    <row r="188" spans="1:22" s="205" customFormat="1" ht="12">
      <c r="A188" s="191" t="s">
        <v>76</v>
      </c>
      <c r="B188" s="192" t="s">
        <v>4741</v>
      </c>
      <c r="C188" s="193" t="s">
        <v>4742</v>
      </c>
      <c r="D188" s="192" t="s">
        <v>4661</v>
      </c>
      <c r="E188" s="193" t="s">
        <v>4556</v>
      </c>
      <c r="F188" s="192" t="s">
        <v>187</v>
      </c>
      <c r="G188" s="194"/>
      <c r="H188" s="195"/>
      <c r="I188" s="209"/>
      <c r="J188" s="210"/>
      <c r="K188" s="211">
        <v>2000</v>
      </c>
      <c r="L188" s="210">
        <v>0</v>
      </c>
      <c r="M188" s="211">
        <v>1000</v>
      </c>
      <c r="N188" s="210">
        <v>0</v>
      </c>
      <c r="O188" s="212"/>
      <c r="P188" s="213"/>
      <c r="Q188" s="201">
        <f>VLOOKUP(D188,'[2]Prior Year Budget AVC'!$D$79:$R$81,15,FALSE)</f>
        <v>150</v>
      </c>
      <c r="R188" s="201">
        <f>VLOOKUP(D188,'[2]Budget Actuals 122BS6'!$E$14:$L$20,8,FALSE)</f>
        <v>0</v>
      </c>
      <c r="S188" s="214">
        <v>1500</v>
      </c>
      <c r="T188" s="198">
        <f>+Q188-S188</f>
        <v>-1350</v>
      </c>
      <c r="U188" s="203"/>
      <c r="V188" s="204">
        <f t="shared" si="28"/>
        <v>0</v>
      </c>
    </row>
    <row r="189" spans="1:22" s="205" customFormat="1" ht="12">
      <c r="A189" s="191" t="s">
        <v>76</v>
      </c>
      <c r="B189" s="192" t="s">
        <v>4741</v>
      </c>
      <c r="C189" s="193" t="s">
        <v>4742</v>
      </c>
      <c r="D189" s="206"/>
      <c r="E189" s="193" t="str">
        <f>IFERROR(VLOOKUP(D189,[2]!Table1[[Account]:[Description]],2),"")</f>
        <v/>
      </c>
      <c r="F189" s="206"/>
      <c r="G189" s="207"/>
      <c r="H189" s="208"/>
      <c r="I189" s="209"/>
      <c r="J189" s="210"/>
      <c r="K189" s="211"/>
      <c r="L189" s="210"/>
      <c r="M189" s="211"/>
      <c r="N189" s="210"/>
      <c r="O189" s="212"/>
      <c r="P189" s="213"/>
      <c r="Q189" s="201"/>
      <c r="R189" s="215"/>
      <c r="S189" s="214"/>
      <c r="T189" s="198">
        <f>+Q189-S189</f>
        <v>0</v>
      </c>
      <c r="U189" s="203"/>
      <c r="V189" s="204">
        <f t="shared" si="28"/>
        <v>0</v>
      </c>
    </row>
    <row r="190" spans="1:22" s="205" customFormat="1" ht="12">
      <c r="A190" s="191" t="s">
        <v>76</v>
      </c>
      <c r="B190" s="192" t="s">
        <v>4741</v>
      </c>
      <c r="C190" s="193" t="s">
        <v>4742</v>
      </c>
      <c r="D190" s="206"/>
      <c r="E190" s="193" t="str">
        <f>IFERROR(VLOOKUP(D190,[2]!Table1[[Account]:[Description]],2),"")</f>
        <v/>
      </c>
      <c r="F190" s="206"/>
      <c r="G190" s="207"/>
      <c r="H190" s="208"/>
      <c r="I190" s="209"/>
      <c r="J190" s="210"/>
      <c r="K190" s="211"/>
      <c r="L190" s="210"/>
      <c r="M190" s="211"/>
      <c r="N190" s="210"/>
      <c r="O190" s="212"/>
      <c r="P190" s="213"/>
      <c r="Q190" s="215"/>
      <c r="R190" s="215"/>
      <c r="S190" s="214"/>
      <c r="T190" s="198">
        <f>+Q190-S190</f>
        <v>0</v>
      </c>
      <c r="U190" s="203"/>
      <c r="V190" s="204">
        <f t="shared" si="28"/>
        <v>0</v>
      </c>
    </row>
    <row r="191" spans="1:22" s="205" customFormat="1" ht="12">
      <c r="A191" s="191" t="s">
        <v>76</v>
      </c>
      <c r="B191" s="192" t="s">
        <v>4741</v>
      </c>
      <c r="C191" s="193" t="s">
        <v>4742</v>
      </c>
      <c r="D191" s="206"/>
      <c r="E191" s="193" t="str">
        <f>IFERROR(VLOOKUP(D191,[2]!Table1[[Account]:[Description]],2),"")</f>
        <v/>
      </c>
      <c r="F191" s="206"/>
      <c r="G191" s="207"/>
      <c r="H191" s="208"/>
      <c r="I191" s="209"/>
      <c r="J191" s="210"/>
      <c r="K191" s="211"/>
      <c r="L191" s="210"/>
      <c r="M191" s="211"/>
      <c r="N191" s="210"/>
      <c r="O191" s="212"/>
      <c r="P191" s="213"/>
      <c r="Q191" s="215"/>
      <c r="R191" s="215"/>
      <c r="S191" s="214"/>
      <c r="T191" s="198">
        <f t="shared" ref="T191:T194" si="29">+S191-O191</f>
        <v>0</v>
      </c>
      <c r="U191" s="203"/>
      <c r="V191" s="204">
        <f t="shared" si="28"/>
        <v>0</v>
      </c>
    </row>
    <row r="192" spans="1:22" s="205" customFormat="1" ht="12">
      <c r="A192" s="191" t="s">
        <v>76</v>
      </c>
      <c r="B192" s="192" t="s">
        <v>4741</v>
      </c>
      <c r="C192" s="193" t="s">
        <v>4742</v>
      </c>
      <c r="D192" s="206"/>
      <c r="E192" s="193" t="str">
        <f>IFERROR(VLOOKUP(D192,[2]!Table1[[Account]:[Description]],2),"")</f>
        <v/>
      </c>
      <c r="F192" s="206"/>
      <c r="G192" s="207"/>
      <c r="H192" s="208"/>
      <c r="I192" s="209"/>
      <c r="J192" s="210"/>
      <c r="K192" s="211"/>
      <c r="L192" s="210"/>
      <c r="M192" s="211"/>
      <c r="N192" s="210"/>
      <c r="O192" s="212"/>
      <c r="P192" s="213"/>
      <c r="Q192" s="215"/>
      <c r="R192" s="215"/>
      <c r="S192" s="214"/>
      <c r="T192" s="198">
        <f t="shared" si="29"/>
        <v>0</v>
      </c>
      <c r="U192" s="203"/>
      <c r="V192" s="204">
        <f t="shared" si="28"/>
        <v>0</v>
      </c>
    </row>
    <row r="193" spans="1:22" s="205" customFormat="1" ht="12">
      <c r="A193" s="191" t="s">
        <v>76</v>
      </c>
      <c r="B193" s="192" t="s">
        <v>4741</v>
      </c>
      <c r="C193" s="193" t="s">
        <v>4742</v>
      </c>
      <c r="D193" s="206"/>
      <c r="E193" s="193" t="str">
        <f>IFERROR(VLOOKUP(D193,[2]!Table1[[Account]:[Description]],2),"")</f>
        <v/>
      </c>
      <c r="F193" s="206"/>
      <c r="G193" s="207"/>
      <c r="H193" s="208"/>
      <c r="I193" s="209"/>
      <c r="J193" s="210"/>
      <c r="K193" s="211"/>
      <c r="L193" s="210"/>
      <c r="M193" s="211"/>
      <c r="N193" s="210"/>
      <c r="O193" s="212"/>
      <c r="P193" s="213"/>
      <c r="Q193" s="215"/>
      <c r="R193" s="215"/>
      <c r="S193" s="214"/>
      <c r="T193" s="198">
        <f t="shared" si="29"/>
        <v>0</v>
      </c>
      <c r="U193" s="203"/>
      <c r="V193" s="204">
        <f t="shared" si="28"/>
        <v>0</v>
      </c>
    </row>
    <row r="194" spans="1:22" s="205" customFormat="1" ht="12">
      <c r="A194" s="191" t="s">
        <v>76</v>
      </c>
      <c r="B194" s="192" t="s">
        <v>4741</v>
      </c>
      <c r="C194" s="193" t="s">
        <v>4742</v>
      </c>
      <c r="D194" s="206"/>
      <c r="E194" s="193" t="str">
        <f>IFERROR(VLOOKUP(D194,[2]!Table1[[Account]:[Description]],2),"")</f>
        <v/>
      </c>
      <c r="F194" s="206"/>
      <c r="G194" s="207"/>
      <c r="H194" s="208"/>
      <c r="I194" s="216"/>
      <c r="J194" s="217"/>
      <c r="K194" s="218"/>
      <c r="L194" s="217"/>
      <c r="M194" s="218"/>
      <c r="N194" s="217"/>
      <c r="O194" s="219"/>
      <c r="P194" s="220"/>
      <c r="Q194" s="221"/>
      <c r="R194" s="221"/>
      <c r="S194" s="222"/>
      <c r="T194" s="218">
        <f t="shared" si="29"/>
        <v>0</v>
      </c>
      <c r="U194" s="203"/>
      <c r="V194" s="204">
        <f t="shared" si="28"/>
        <v>0</v>
      </c>
    </row>
    <row r="195" spans="1:22" s="205" customFormat="1" ht="12">
      <c r="A195" s="223"/>
      <c r="B195" s="223"/>
      <c r="C195" s="224"/>
      <c r="D195" s="223"/>
      <c r="E195" s="224"/>
      <c r="F195" s="223"/>
      <c r="G195" s="225"/>
      <c r="H195" s="226"/>
      <c r="I195" s="227">
        <f t="shared" ref="I195:S195" si="30">SUM(I186:I194)</f>
        <v>3500</v>
      </c>
      <c r="J195" s="228">
        <f t="shared" si="30"/>
        <v>2093.5</v>
      </c>
      <c r="K195" s="229">
        <f t="shared" si="30"/>
        <v>3500</v>
      </c>
      <c r="L195" s="228">
        <f t="shared" si="30"/>
        <v>0</v>
      </c>
      <c r="M195" s="229">
        <f t="shared" si="30"/>
        <v>2000</v>
      </c>
      <c r="N195" s="228">
        <f t="shared" si="30"/>
        <v>0</v>
      </c>
      <c r="O195" s="229">
        <f t="shared" si="30"/>
        <v>0</v>
      </c>
      <c r="P195" s="228">
        <f t="shared" si="30"/>
        <v>0</v>
      </c>
      <c r="Q195" s="228">
        <f>SUM(Q186:Q194)</f>
        <v>2150</v>
      </c>
      <c r="R195" s="228">
        <f>SUM(R186:R194)</f>
        <v>0</v>
      </c>
      <c r="S195" s="235">
        <f t="shared" si="30"/>
        <v>5500</v>
      </c>
      <c r="T195" s="229">
        <f>SUM(T186:T194)</f>
        <v>-3350</v>
      </c>
      <c r="U195" s="230"/>
      <c r="V195" s="204"/>
    </row>
    <row r="196" spans="1:22" s="205" customFormat="1" ht="12">
      <c r="A196" s="231" t="s">
        <v>4709</v>
      </c>
      <c r="U196" s="233"/>
      <c r="V196" s="204"/>
    </row>
    <row r="197" spans="1:22" s="205" customFormat="1" ht="12">
      <c r="A197" s="231"/>
      <c r="U197" s="233"/>
      <c r="V197" s="204"/>
    </row>
    <row r="198" spans="1:22" s="205" customFormat="1" ht="12.6" thickBot="1">
      <c r="A198" s="231"/>
      <c r="U198" s="233"/>
      <c r="V198" s="204"/>
    </row>
    <row r="199" spans="1:22" s="172" customFormat="1" ht="12.6" thickBot="1">
      <c r="I199" s="173" t="s">
        <v>4637</v>
      </c>
      <c r="J199" s="174" t="s">
        <v>4637</v>
      </c>
      <c r="K199" s="175" t="s">
        <v>4638</v>
      </c>
      <c r="L199" s="174" t="s">
        <v>4638</v>
      </c>
      <c r="M199" s="175" t="s">
        <v>4639</v>
      </c>
      <c r="N199" s="174" t="s">
        <v>4639</v>
      </c>
      <c r="O199" s="175">
        <v>2025</v>
      </c>
      <c r="P199" s="174">
        <v>2025</v>
      </c>
      <c r="Q199" s="176">
        <v>2026</v>
      </c>
      <c r="R199" s="176">
        <v>2026</v>
      </c>
      <c r="S199" s="177">
        <v>2027</v>
      </c>
      <c r="T199" s="175"/>
      <c r="U199" s="178"/>
      <c r="V199" s="179"/>
    </row>
    <row r="200" spans="1:22" s="190" customFormat="1" ht="12">
      <c r="A200" s="180" t="s">
        <v>4640</v>
      </c>
      <c r="B200" s="180" t="s">
        <v>4641</v>
      </c>
      <c r="C200" s="181" t="s">
        <v>4642</v>
      </c>
      <c r="D200" s="180" t="s">
        <v>4643</v>
      </c>
      <c r="E200" s="181" t="s">
        <v>4644</v>
      </c>
      <c r="F200" s="180" t="s">
        <v>4645</v>
      </c>
      <c r="G200" s="180" t="s">
        <v>4646</v>
      </c>
      <c r="H200" s="182" t="s">
        <v>4647</v>
      </c>
      <c r="I200" s="183" t="s">
        <v>4648</v>
      </c>
      <c r="J200" s="184" t="s">
        <v>4649</v>
      </c>
      <c r="K200" s="185" t="s">
        <v>4648</v>
      </c>
      <c r="L200" s="184" t="s">
        <v>4649</v>
      </c>
      <c r="M200" s="185" t="s">
        <v>4648</v>
      </c>
      <c r="N200" s="184" t="s">
        <v>4649</v>
      </c>
      <c r="O200" s="185" t="s">
        <v>4731</v>
      </c>
      <c r="P200" s="184" t="s">
        <v>4649</v>
      </c>
      <c r="Q200" s="185" t="s">
        <v>4650</v>
      </c>
      <c r="R200" s="184" t="s">
        <v>4649</v>
      </c>
      <c r="S200" s="186" t="s">
        <v>4651</v>
      </c>
      <c r="T200" s="187" t="s">
        <v>4652</v>
      </c>
      <c r="U200" s="188" t="s">
        <v>4653</v>
      </c>
      <c r="V200" s="189"/>
    </row>
    <row r="201" spans="1:22" s="205" customFormat="1" ht="12">
      <c r="A201" s="191" t="s">
        <v>76</v>
      </c>
      <c r="B201" s="192" t="s">
        <v>2016</v>
      </c>
      <c r="C201" s="193" t="s">
        <v>4743</v>
      </c>
      <c r="D201" s="192" t="s">
        <v>873</v>
      </c>
      <c r="E201" s="193" t="s">
        <v>4511</v>
      </c>
      <c r="F201" s="192" t="s">
        <v>187</v>
      </c>
      <c r="G201" s="194"/>
      <c r="H201" s="195"/>
      <c r="I201" s="196">
        <v>10000</v>
      </c>
      <c r="J201" s="197">
        <v>0</v>
      </c>
      <c r="K201" s="198">
        <v>10000</v>
      </c>
      <c r="L201" s="197">
        <v>0</v>
      </c>
      <c r="M201" s="198">
        <v>8000</v>
      </c>
      <c r="N201" s="197">
        <v>0</v>
      </c>
      <c r="O201" s="199"/>
      <c r="P201" s="200"/>
      <c r="Q201" s="201">
        <f>VLOOKUP(D201,'[2]Prior Year Budget AVC'!D94:R99,15,)</f>
        <v>0</v>
      </c>
      <c r="R201" s="201">
        <f>IFERROR(VLOOKUP(D201,'[2]Budget Actuals 122BS7'!$E$14:$L$38,8,FALSE),0)</f>
        <v>0</v>
      </c>
      <c r="S201" s="202">
        <v>600</v>
      </c>
      <c r="T201" s="198">
        <f t="shared" ref="T201:T212" si="31">+Q201-S201</f>
        <v>-600</v>
      </c>
      <c r="U201" s="203"/>
      <c r="V201" s="204">
        <f t="shared" ref="V201:V212" si="32">SUM(J201+L201+N201+P201)/4</f>
        <v>0</v>
      </c>
    </row>
    <row r="202" spans="1:22" s="205" customFormat="1" ht="12">
      <c r="A202" s="191" t="s">
        <v>76</v>
      </c>
      <c r="B202" s="192" t="s">
        <v>2016</v>
      </c>
      <c r="C202" s="193" t="s">
        <v>4743</v>
      </c>
      <c r="D202" s="192" t="s">
        <v>4733</v>
      </c>
      <c r="E202" s="193" t="s">
        <v>4734</v>
      </c>
      <c r="F202" s="192" t="s">
        <v>187</v>
      </c>
      <c r="G202" s="194"/>
      <c r="H202" s="195"/>
      <c r="I202" s="209">
        <v>0</v>
      </c>
      <c r="J202" s="210">
        <v>10556.62</v>
      </c>
      <c r="K202" s="211">
        <v>5000</v>
      </c>
      <c r="L202" s="210">
        <v>8375.6200000000008</v>
      </c>
      <c r="M202" s="211">
        <v>15000</v>
      </c>
      <c r="N202" s="210">
        <v>1822.39</v>
      </c>
      <c r="O202" s="212">
        <v>15000</v>
      </c>
      <c r="P202" s="213">
        <v>747.11</v>
      </c>
      <c r="Q202" s="201">
        <f>VLOOKUP(D202,'[2]Prior Year Budget AVC'!D95:R100,15,)</f>
        <v>10000</v>
      </c>
      <c r="R202" s="201">
        <f>IFERROR(VLOOKUP(D202,'[2]Budget Actuals 122BS7'!$E$14:$L$38,8,FALSE),0)</f>
        <v>4797.09</v>
      </c>
      <c r="S202" s="214">
        <v>10000</v>
      </c>
      <c r="T202" s="198">
        <f t="shared" si="31"/>
        <v>0</v>
      </c>
      <c r="U202" s="203"/>
      <c r="V202" s="204">
        <f t="shared" si="32"/>
        <v>5375.4350000000004</v>
      </c>
    </row>
    <row r="203" spans="1:22" s="205" customFormat="1" ht="12">
      <c r="A203" s="191" t="s">
        <v>76</v>
      </c>
      <c r="B203" s="192" t="s">
        <v>2016</v>
      </c>
      <c r="C203" s="193" t="s">
        <v>4743</v>
      </c>
      <c r="D203" s="192" t="s">
        <v>90</v>
      </c>
      <c r="E203" s="193" t="s">
        <v>4492</v>
      </c>
      <c r="F203" s="192" t="s">
        <v>187</v>
      </c>
      <c r="G203" s="194"/>
      <c r="H203" s="195"/>
      <c r="I203" s="209">
        <v>14000</v>
      </c>
      <c r="J203" s="210">
        <v>0</v>
      </c>
      <c r="K203" s="211"/>
      <c r="L203" s="210"/>
      <c r="M203" s="211">
        <v>500</v>
      </c>
      <c r="N203" s="210">
        <v>0</v>
      </c>
      <c r="O203" s="212"/>
      <c r="P203" s="213"/>
      <c r="Q203" s="201">
        <f>VLOOKUP(D203,'[2]Prior Year Budget AVC'!D96:R101,15,)</f>
        <v>0</v>
      </c>
      <c r="R203" s="201">
        <f>IFERROR(VLOOKUP(D203,'[2]Budget Actuals 122BS7'!$E$14:$L$38,8,FALSE),0)</f>
        <v>6735.51</v>
      </c>
      <c r="S203" s="214">
        <v>1000</v>
      </c>
      <c r="T203" s="198">
        <f t="shared" si="31"/>
        <v>-1000</v>
      </c>
      <c r="U203" s="203"/>
      <c r="V203" s="204">
        <f t="shared" si="32"/>
        <v>0</v>
      </c>
    </row>
    <row r="204" spans="1:22" s="205" customFormat="1" ht="12">
      <c r="A204" s="191" t="s">
        <v>76</v>
      </c>
      <c r="B204" s="192" t="s">
        <v>2016</v>
      </c>
      <c r="C204" s="193" t="s">
        <v>4743</v>
      </c>
      <c r="D204" s="192" t="s">
        <v>4658</v>
      </c>
      <c r="E204" s="193" t="s">
        <v>4523</v>
      </c>
      <c r="F204" s="192" t="s">
        <v>187</v>
      </c>
      <c r="G204" s="194"/>
      <c r="H204" s="195"/>
      <c r="I204" s="209">
        <v>0</v>
      </c>
      <c r="J204" s="210">
        <v>14829.1</v>
      </c>
      <c r="K204" s="211">
        <v>0</v>
      </c>
      <c r="L204" s="210">
        <v>14268.1</v>
      </c>
      <c r="M204" s="211">
        <v>75500</v>
      </c>
      <c r="N204" s="210">
        <v>54920.25</v>
      </c>
      <c r="O204" s="212">
        <v>55000</v>
      </c>
      <c r="P204" s="213">
        <v>14678.13</v>
      </c>
      <c r="Q204" s="201">
        <f>VLOOKUP(D204,'[2]Prior Year Budget AVC'!D97:R102,15,)</f>
        <v>20000</v>
      </c>
      <c r="R204" s="201">
        <f>IFERROR(VLOOKUP(D204,'[2]Budget Actuals 122BS7'!$E$14:$L$38,8,FALSE),0)</f>
        <v>6254.43</v>
      </c>
      <c r="S204" s="214">
        <v>25000</v>
      </c>
      <c r="T204" s="198">
        <f t="shared" si="31"/>
        <v>-5000</v>
      </c>
      <c r="U204" s="203"/>
      <c r="V204" s="204">
        <f t="shared" si="32"/>
        <v>24673.895</v>
      </c>
    </row>
    <row r="205" spans="1:22" s="205" customFormat="1" ht="12">
      <c r="A205" s="191" t="s">
        <v>76</v>
      </c>
      <c r="B205" s="192" t="s">
        <v>2016</v>
      </c>
      <c r="C205" s="193" t="s">
        <v>4743</v>
      </c>
      <c r="D205" s="192" t="s">
        <v>4659</v>
      </c>
      <c r="E205" s="193" t="s">
        <v>4502</v>
      </c>
      <c r="F205" s="192" t="s">
        <v>187</v>
      </c>
      <c r="G205" s="194"/>
      <c r="H205" s="195"/>
      <c r="I205" s="209">
        <v>500</v>
      </c>
      <c r="J205" s="210">
        <v>0</v>
      </c>
      <c r="K205" s="211">
        <v>500</v>
      </c>
      <c r="L205" s="210">
        <v>0</v>
      </c>
      <c r="M205" s="211"/>
      <c r="N205" s="210"/>
      <c r="O205" s="212"/>
      <c r="P205" s="213"/>
      <c r="Q205" s="201">
        <f>VLOOKUP(D205,'[2]Prior Year Budget AVC'!D98:R103,15,)</f>
        <v>1500</v>
      </c>
      <c r="R205" s="201">
        <f>IFERROR(VLOOKUP(D205,'[2]Budget Actuals 122BS7'!$E$14:$L$38,8,FALSE),0)</f>
        <v>0</v>
      </c>
      <c r="S205" s="214">
        <v>3000</v>
      </c>
      <c r="T205" s="198">
        <f t="shared" si="31"/>
        <v>-1500</v>
      </c>
      <c r="U205" s="203"/>
      <c r="V205" s="204">
        <f t="shared" si="32"/>
        <v>0</v>
      </c>
    </row>
    <row r="206" spans="1:22" s="205" customFormat="1" ht="12">
      <c r="A206" s="191" t="s">
        <v>76</v>
      </c>
      <c r="B206" s="192" t="s">
        <v>2016</v>
      </c>
      <c r="C206" s="193" t="s">
        <v>4743</v>
      </c>
      <c r="D206" s="192" t="s">
        <v>4664</v>
      </c>
      <c r="E206" s="193" t="s">
        <v>4551</v>
      </c>
      <c r="F206" s="192" t="s">
        <v>187</v>
      </c>
      <c r="G206" s="194"/>
      <c r="H206" s="195"/>
      <c r="I206" s="209">
        <v>550</v>
      </c>
      <c r="J206" s="210">
        <v>0</v>
      </c>
      <c r="K206" s="211">
        <v>500</v>
      </c>
      <c r="L206" s="210">
        <v>0</v>
      </c>
      <c r="M206" s="211"/>
      <c r="N206" s="210"/>
      <c r="O206" s="212">
        <v>500</v>
      </c>
      <c r="P206" s="213">
        <v>0</v>
      </c>
      <c r="Q206" s="201">
        <f>VLOOKUP(D206,'[2]Prior Year Budget AVC'!D99:R104,15,)</f>
        <v>0</v>
      </c>
      <c r="R206" s="201">
        <f>IFERROR(VLOOKUP(D206,'[2]Budget Actuals 122BS7'!$E$14:$L$38,8,FALSE),0)</f>
        <v>0</v>
      </c>
      <c r="S206" s="214">
        <v>2500</v>
      </c>
      <c r="T206" s="198">
        <f t="shared" si="31"/>
        <v>-2500</v>
      </c>
      <c r="U206" s="203"/>
      <c r="V206" s="204">
        <f t="shared" si="32"/>
        <v>0</v>
      </c>
    </row>
    <row r="207" spans="1:22" s="205" customFormat="1" ht="12">
      <c r="A207" s="191" t="s">
        <v>76</v>
      </c>
      <c r="B207" s="192" t="s">
        <v>2016</v>
      </c>
      <c r="C207" s="193" t="s">
        <v>4743</v>
      </c>
      <c r="D207" s="206"/>
      <c r="E207" s="193" t="str">
        <f>IFERROR(VLOOKUP(D207,[2]!Table1[[Account]:[Description]],2),"")</f>
        <v/>
      </c>
      <c r="F207" s="206"/>
      <c r="G207" s="207"/>
      <c r="H207" s="208"/>
      <c r="I207" s="209"/>
      <c r="J207" s="210"/>
      <c r="K207" s="211"/>
      <c r="L207" s="210"/>
      <c r="M207" s="211"/>
      <c r="N207" s="210"/>
      <c r="O207" s="212"/>
      <c r="P207" s="213"/>
      <c r="Q207" s="201"/>
      <c r="R207" s="215"/>
      <c r="S207" s="214"/>
      <c r="T207" s="198">
        <f t="shared" si="31"/>
        <v>0</v>
      </c>
      <c r="U207" s="203"/>
      <c r="V207" s="204">
        <f t="shared" si="32"/>
        <v>0</v>
      </c>
    </row>
    <row r="208" spans="1:22" s="205" customFormat="1" ht="12">
      <c r="A208" s="191" t="s">
        <v>76</v>
      </c>
      <c r="B208" s="192" t="s">
        <v>2016</v>
      </c>
      <c r="C208" s="193" t="s">
        <v>4743</v>
      </c>
      <c r="D208" s="206"/>
      <c r="E208" s="193" t="str">
        <f>IFERROR(VLOOKUP(D208,[2]!Table1[[Account]:[Description]],2),"")</f>
        <v/>
      </c>
      <c r="F208" s="206"/>
      <c r="G208" s="207"/>
      <c r="H208" s="208"/>
      <c r="I208" s="209"/>
      <c r="J208" s="210"/>
      <c r="K208" s="211"/>
      <c r="L208" s="210"/>
      <c r="M208" s="211"/>
      <c r="N208" s="210"/>
      <c r="O208" s="212"/>
      <c r="P208" s="213"/>
      <c r="Q208" s="215"/>
      <c r="R208" s="215"/>
      <c r="S208" s="214"/>
      <c r="T208" s="198">
        <f t="shared" si="31"/>
        <v>0</v>
      </c>
      <c r="U208" s="203"/>
      <c r="V208" s="204">
        <f t="shared" si="32"/>
        <v>0</v>
      </c>
    </row>
    <row r="209" spans="1:22" s="205" customFormat="1" ht="12">
      <c r="A209" s="191" t="s">
        <v>76</v>
      </c>
      <c r="B209" s="192" t="s">
        <v>2016</v>
      </c>
      <c r="C209" s="193" t="s">
        <v>4743</v>
      </c>
      <c r="D209" s="206"/>
      <c r="E209" s="193" t="str">
        <f>IFERROR(VLOOKUP(D209,[2]!Table1[[Account]:[Description]],2),"")</f>
        <v/>
      </c>
      <c r="F209" s="206"/>
      <c r="G209" s="207"/>
      <c r="H209" s="208"/>
      <c r="I209" s="209"/>
      <c r="J209" s="210"/>
      <c r="K209" s="211"/>
      <c r="L209" s="210"/>
      <c r="M209" s="211"/>
      <c r="N209" s="210"/>
      <c r="O209" s="212"/>
      <c r="P209" s="213"/>
      <c r="Q209" s="215"/>
      <c r="R209" s="215"/>
      <c r="S209" s="214"/>
      <c r="T209" s="198">
        <f t="shared" si="31"/>
        <v>0</v>
      </c>
      <c r="U209" s="203"/>
      <c r="V209" s="204">
        <f t="shared" si="32"/>
        <v>0</v>
      </c>
    </row>
    <row r="210" spans="1:22" s="205" customFormat="1" ht="12">
      <c r="A210" s="191" t="s">
        <v>76</v>
      </c>
      <c r="B210" s="192" t="s">
        <v>2016</v>
      </c>
      <c r="C210" s="193" t="s">
        <v>4743</v>
      </c>
      <c r="D210" s="206"/>
      <c r="E210" s="193" t="str">
        <f>IFERROR(VLOOKUP(D210,[2]!Table1[[Account]:[Description]],2),"")</f>
        <v/>
      </c>
      <c r="F210" s="206"/>
      <c r="G210" s="207"/>
      <c r="H210" s="208"/>
      <c r="I210" s="209"/>
      <c r="J210" s="210"/>
      <c r="K210" s="211"/>
      <c r="L210" s="210"/>
      <c r="M210" s="211"/>
      <c r="N210" s="210"/>
      <c r="O210" s="212"/>
      <c r="P210" s="213"/>
      <c r="Q210" s="215"/>
      <c r="R210" s="215"/>
      <c r="S210" s="214"/>
      <c r="T210" s="198">
        <f t="shared" si="31"/>
        <v>0</v>
      </c>
      <c r="U210" s="203"/>
      <c r="V210" s="204">
        <f t="shared" si="32"/>
        <v>0</v>
      </c>
    </row>
    <row r="211" spans="1:22" s="205" customFormat="1" ht="12">
      <c r="A211" s="191" t="s">
        <v>76</v>
      </c>
      <c r="B211" s="192" t="s">
        <v>2016</v>
      </c>
      <c r="C211" s="193" t="s">
        <v>4743</v>
      </c>
      <c r="D211" s="206"/>
      <c r="E211" s="193" t="str">
        <f>IFERROR(VLOOKUP(D211,[2]!Table1[[Account]:[Description]],2),"")</f>
        <v/>
      </c>
      <c r="F211" s="206"/>
      <c r="G211" s="207"/>
      <c r="H211" s="208"/>
      <c r="I211" s="209"/>
      <c r="J211" s="210"/>
      <c r="K211" s="211"/>
      <c r="L211" s="210"/>
      <c r="M211" s="211"/>
      <c r="N211" s="210"/>
      <c r="O211" s="212"/>
      <c r="P211" s="213"/>
      <c r="Q211" s="215"/>
      <c r="R211" s="215"/>
      <c r="S211" s="214"/>
      <c r="T211" s="198">
        <f t="shared" si="31"/>
        <v>0</v>
      </c>
      <c r="U211" s="203"/>
      <c r="V211" s="204">
        <f t="shared" si="32"/>
        <v>0</v>
      </c>
    </row>
    <row r="212" spans="1:22" s="205" customFormat="1" ht="12">
      <c r="A212" s="191" t="s">
        <v>76</v>
      </c>
      <c r="B212" s="192" t="s">
        <v>2016</v>
      </c>
      <c r="C212" s="193" t="s">
        <v>4743</v>
      </c>
      <c r="D212" s="206"/>
      <c r="E212" s="193" t="str">
        <f>IFERROR(VLOOKUP(D212,[2]!Table1[[Account]:[Description]],2),"")</f>
        <v/>
      </c>
      <c r="F212" s="206"/>
      <c r="G212" s="207"/>
      <c r="H212" s="208"/>
      <c r="I212" s="216"/>
      <c r="J212" s="217"/>
      <c r="K212" s="218"/>
      <c r="L212" s="217"/>
      <c r="M212" s="218"/>
      <c r="N212" s="217"/>
      <c r="O212" s="219"/>
      <c r="P212" s="220"/>
      <c r="Q212" s="221"/>
      <c r="R212" s="221"/>
      <c r="S212" s="222"/>
      <c r="T212" s="198">
        <f t="shared" si="31"/>
        <v>0</v>
      </c>
      <c r="U212" s="203"/>
      <c r="V212" s="204">
        <f t="shared" si="32"/>
        <v>0</v>
      </c>
    </row>
    <row r="213" spans="1:22" s="205" customFormat="1" ht="12">
      <c r="A213" s="223"/>
      <c r="B213" s="223"/>
      <c r="C213" s="224"/>
      <c r="D213" s="223"/>
      <c r="E213" s="224"/>
      <c r="F213" s="223"/>
      <c r="G213" s="225"/>
      <c r="H213" s="226"/>
      <c r="I213" s="227">
        <f t="shared" ref="I213:P213" si="33">SUM(I201:I212)</f>
        <v>25050</v>
      </c>
      <c r="J213" s="228">
        <f t="shared" si="33"/>
        <v>25385.72</v>
      </c>
      <c r="K213" s="229">
        <f t="shared" si="33"/>
        <v>16000</v>
      </c>
      <c r="L213" s="228">
        <f t="shared" si="33"/>
        <v>22643.72</v>
      </c>
      <c r="M213" s="229">
        <f t="shared" si="33"/>
        <v>99000</v>
      </c>
      <c r="N213" s="228">
        <f t="shared" si="33"/>
        <v>56742.64</v>
      </c>
      <c r="O213" s="229">
        <f t="shared" si="33"/>
        <v>70500</v>
      </c>
      <c r="P213" s="228">
        <f t="shared" si="33"/>
        <v>15425.24</v>
      </c>
      <c r="Q213" s="228">
        <f>SUM(Q201:Q212)</f>
        <v>31500</v>
      </c>
      <c r="R213" s="228">
        <f>SUM(R201:R212)</f>
        <v>17787.03</v>
      </c>
      <c r="S213" s="228">
        <f>SUM(S201:S212)</f>
        <v>42100</v>
      </c>
      <c r="T213" s="228">
        <f>SUM(T201:T212)</f>
        <v>-10600</v>
      </c>
      <c r="U213" s="230"/>
      <c r="V213" s="204"/>
    </row>
    <row r="214" spans="1:22" s="205" customFormat="1" ht="12">
      <c r="A214" s="231" t="s">
        <v>4709</v>
      </c>
      <c r="U214" s="233"/>
      <c r="V214" s="204"/>
    </row>
    <row r="215" spans="1:22" s="205" customFormat="1" ht="12">
      <c r="A215" s="231"/>
      <c r="U215" s="233"/>
      <c r="V215" s="204"/>
    </row>
    <row r="216" spans="1:22" s="205" customFormat="1" ht="12">
      <c r="A216" s="231"/>
      <c r="U216" s="233"/>
      <c r="V216" s="204"/>
    </row>
    <row r="217" spans="1:22" s="205" customFormat="1" ht="12">
      <c r="A217" s="231"/>
      <c r="U217" s="233"/>
      <c r="V217" s="204"/>
    </row>
    <row r="218" spans="1:22" s="205" customFormat="1" ht="12">
      <c r="A218" s="231"/>
      <c r="U218" s="233"/>
      <c r="V218" s="204"/>
    </row>
    <row r="219" spans="1:22" ht="18">
      <c r="A219" s="158" t="s">
        <v>4744</v>
      </c>
    </row>
    <row r="220" spans="1:22" ht="14.25" customHeight="1">
      <c r="A220" s="448" t="s">
        <v>4745</v>
      </c>
      <c r="B220" s="448"/>
      <c r="C220" s="448"/>
      <c r="D220" s="448"/>
      <c r="E220" s="448"/>
      <c r="F220" s="448"/>
      <c r="G220" s="448"/>
      <c r="H220" s="448"/>
      <c r="I220" s="448"/>
      <c r="J220" s="448"/>
      <c r="K220" s="448"/>
      <c r="L220" s="448"/>
      <c r="M220" s="448"/>
      <c r="N220" s="448"/>
      <c r="O220" s="448"/>
      <c r="P220" s="448"/>
      <c r="Q220" s="448"/>
      <c r="R220" s="448"/>
      <c r="S220" s="448"/>
      <c r="T220" s="448"/>
    </row>
    <row r="221" spans="1:22" ht="13.95" customHeight="1" thickBot="1">
      <c r="A221" s="236"/>
    </row>
    <row r="222" spans="1:22" s="172" customFormat="1" ht="14.7" customHeight="1" thickBot="1">
      <c r="I222" s="177">
        <v>2026</v>
      </c>
      <c r="J222" s="445"/>
      <c r="K222" s="446"/>
      <c r="L222" s="447"/>
      <c r="V222" s="179"/>
    </row>
    <row r="223" spans="1:22" s="190" customFormat="1" ht="12" customHeight="1">
      <c r="A223" s="180" t="s">
        <v>4640</v>
      </c>
      <c r="B223" s="180" t="s">
        <v>4641</v>
      </c>
      <c r="C223" s="181" t="s">
        <v>4642</v>
      </c>
      <c r="D223" s="180" t="s">
        <v>4643</v>
      </c>
      <c r="E223" s="181" t="s">
        <v>4644</v>
      </c>
      <c r="F223" s="180" t="s">
        <v>4645</v>
      </c>
      <c r="G223" s="180" t="s">
        <v>4646</v>
      </c>
      <c r="H223" s="182" t="s">
        <v>4647</v>
      </c>
      <c r="I223" s="186" t="s">
        <v>4710</v>
      </c>
      <c r="J223" s="442" t="s">
        <v>4746</v>
      </c>
      <c r="K223" s="443"/>
      <c r="L223" s="444"/>
      <c r="V223" s="189"/>
    </row>
    <row r="224" spans="1:22" s="241" customFormat="1" ht="24" customHeight="1">
      <c r="A224" s="191" t="s">
        <v>76</v>
      </c>
      <c r="B224" s="192" t="s">
        <v>185</v>
      </c>
      <c r="C224" s="193" t="s">
        <v>4655</v>
      </c>
      <c r="D224" s="238"/>
      <c r="E224" s="193" t="s">
        <v>4684</v>
      </c>
      <c r="F224" s="238"/>
      <c r="G224" s="206"/>
      <c r="H224" s="239"/>
      <c r="I224" s="240"/>
      <c r="J224" s="439"/>
      <c r="K224" s="440"/>
      <c r="L224" s="441"/>
      <c r="U224" s="241" t="s">
        <v>4747</v>
      </c>
      <c r="V224" s="242"/>
    </row>
    <row r="225" spans="1:22" s="241" customFormat="1" ht="24" customHeight="1">
      <c r="A225" s="191" t="s">
        <v>76</v>
      </c>
      <c r="B225" s="192" t="s">
        <v>185</v>
      </c>
      <c r="C225" s="193" t="s">
        <v>4655</v>
      </c>
      <c r="D225" s="238"/>
      <c r="E225" s="193" t="str">
        <f>IFERROR(VLOOKUP(D225,[2]!Table1[[Account]:[Description]],2),"")</f>
        <v/>
      </c>
      <c r="F225" s="238"/>
      <c r="G225" s="206"/>
      <c r="H225" s="243"/>
      <c r="I225" s="240"/>
      <c r="J225" s="439"/>
      <c r="K225" s="440"/>
      <c r="L225" s="441"/>
      <c r="V225" s="242"/>
    </row>
    <row r="226" spans="1:22" s="241" customFormat="1" ht="24" customHeight="1">
      <c r="A226" s="191" t="s">
        <v>76</v>
      </c>
      <c r="B226" s="192" t="s">
        <v>185</v>
      </c>
      <c r="C226" s="193" t="s">
        <v>4655</v>
      </c>
      <c r="D226" s="238"/>
      <c r="E226" s="193" t="str">
        <f>IFERROR(VLOOKUP(D226,[2]!Table1[[Account]:[Description]],2),"")</f>
        <v/>
      </c>
      <c r="F226" s="238"/>
      <c r="G226" s="206"/>
      <c r="H226" s="243"/>
      <c r="I226" s="240"/>
      <c r="J226" s="439"/>
      <c r="K226" s="440"/>
      <c r="L226" s="441"/>
      <c r="V226" s="242"/>
    </row>
    <row r="227" spans="1:22" s="241" customFormat="1" ht="24" customHeight="1">
      <c r="A227" s="191" t="s">
        <v>76</v>
      </c>
      <c r="B227" s="192" t="s">
        <v>185</v>
      </c>
      <c r="C227" s="193" t="s">
        <v>4655</v>
      </c>
      <c r="D227" s="238"/>
      <c r="E227" s="193" t="str">
        <f>IFERROR(VLOOKUP(D227,[2]!Table1[[Account]:[Description]],2),"")</f>
        <v/>
      </c>
      <c r="F227" s="238"/>
      <c r="G227" s="206"/>
      <c r="H227" s="243"/>
      <c r="I227" s="240"/>
      <c r="J227" s="439"/>
      <c r="K227" s="440"/>
      <c r="L227" s="441"/>
      <c r="V227" s="242"/>
    </row>
    <row r="228" spans="1:22" s="241" customFormat="1" ht="24" customHeight="1">
      <c r="A228" s="191" t="s">
        <v>76</v>
      </c>
      <c r="B228" s="192" t="s">
        <v>185</v>
      </c>
      <c r="C228" s="193" t="s">
        <v>4655</v>
      </c>
      <c r="D228" s="238"/>
      <c r="E228" s="193" t="str">
        <f>IFERROR(VLOOKUP(D228,[2]!Table1[[Account]:[Description]],2),"")</f>
        <v/>
      </c>
      <c r="F228" s="238"/>
      <c r="G228" s="206"/>
      <c r="H228" s="243"/>
      <c r="I228" s="240"/>
      <c r="J228" s="439"/>
      <c r="K228" s="440"/>
      <c r="L228" s="441"/>
      <c r="V228" s="242"/>
    </row>
    <row r="229" spans="1:22" s="241" customFormat="1" ht="12" customHeight="1">
      <c r="A229" s="206"/>
      <c r="B229" s="206"/>
      <c r="C229" s="206"/>
      <c r="D229" s="206"/>
      <c r="E229" s="206"/>
      <c r="F229" s="206"/>
      <c r="G229" s="206"/>
      <c r="H229" s="206"/>
      <c r="I229" s="206"/>
      <c r="J229" s="436"/>
      <c r="K229" s="437"/>
      <c r="L229" s="438"/>
      <c r="V229" s="242"/>
    </row>
    <row r="230" spans="1:22" s="241" customFormat="1" ht="24" customHeight="1">
      <c r="A230" s="191" t="s">
        <v>76</v>
      </c>
      <c r="B230" s="192" t="s">
        <v>2014</v>
      </c>
      <c r="C230" s="193" t="s">
        <v>4711</v>
      </c>
      <c r="D230" s="238"/>
      <c r="E230" s="193" t="str">
        <f>IFERROR(VLOOKUP(D230,[2]!Table1[[Account]:[Description]],2),"")</f>
        <v/>
      </c>
      <c r="F230" s="238"/>
      <c r="G230" s="206"/>
      <c r="H230" s="243"/>
      <c r="I230" s="240"/>
      <c r="J230" s="439"/>
      <c r="K230" s="440"/>
      <c r="L230" s="441"/>
      <c r="S230" s="242"/>
      <c r="V230" s="242"/>
    </row>
    <row r="231" spans="1:22" s="241" customFormat="1" ht="24" customHeight="1">
      <c r="A231" s="191" t="s">
        <v>76</v>
      </c>
      <c r="B231" s="192" t="s">
        <v>2014</v>
      </c>
      <c r="C231" s="193" t="s">
        <v>4711</v>
      </c>
      <c r="D231" s="238"/>
      <c r="E231" s="193" t="str">
        <f>IFERROR(VLOOKUP(D231,[2]!Table1[[Account]:[Description]],2),"")</f>
        <v/>
      </c>
      <c r="F231" s="238"/>
      <c r="G231" s="206"/>
      <c r="H231" s="243"/>
      <c r="I231" s="240"/>
      <c r="J231" s="439"/>
      <c r="K231" s="440"/>
      <c r="L231" s="441"/>
      <c r="V231" s="242"/>
    </row>
    <row r="232" spans="1:22" s="241" customFormat="1" ht="24" customHeight="1">
      <c r="A232" s="191" t="s">
        <v>76</v>
      </c>
      <c r="B232" s="192" t="s">
        <v>2014</v>
      </c>
      <c r="C232" s="193" t="s">
        <v>4711</v>
      </c>
      <c r="D232" s="238"/>
      <c r="E232" s="193" t="str">
        <f>IFERROR(VLOOKUP(D232,[2]!Table1[[Account]:[Description]],2),"")</f>
        <v/>
      </c>
      <c r="F232" s="238"/>
      <c r="G232" s="206"/>
      <c r="H232" s="243"/>
      <c r="I232" s="240"/>
      <c r="J232" s="439"/>
      <c r="K232" s="440"/>
      <c r="L232" s="441"/>
      <c r="V232" s="242"/>
    </row>
    <row r="233" spans="1:22" s="241" customFormat="1" ht="24" customHeight="1">
      <c r="A233" s="191" t="s">
        <v>76</v>
      </c>
      <c r="B233" s="192" t="s">
        <v>2014</v>
      </c>
      <c r="C233" s="193" t="s">
        <v>4711</v>
      </c>
      <c r="D233" s="238"/>
      <c r="E233" s="193" t="str">
        <f>IFERROR(VLOOKUP(D233,[2]!Table1[[Account]:[Description]],2),"")</f>
        <v/>
      </c>
      <c r="F233" s="238"/>
      <c r="G233" s="206"/>
      <c r="H233" s="243"/>
      <c r="I233" s="240"/>
      <c r="J233" s="439"/>
      <c r="K233" s="440"/>
      <c r="L233" s="441"/>
      <c r="V233" s="242"/>
    </row>
    <row r="234" spans="1:22" s="241" customFormat="1" ht="24" customHeight="1">
      <c r="A234" s="191" t="s">
        <v>76</v>
      </c>
      <c r="B234" s="192" t="s">
        <v>2014</v>
      </c>
      <c r="C234" s="193" t="s">
        <v>4711</v>
      </c>
      <c r="D234" s="238"/>
      <c r="E234" s="193" t="str">
        <f>IFERROR(VLOOKUP(D234,[2]!Table1[[Account]:[Description]],2),"")</f>
        <v/>
      </c>
      <c r="F234" s="238"/>
      <c r="G234" s="206"/>
      <c r="H234" s="239"/>
      <c r="I234" s="240"/>
      <c r="J234" s="439"/>
      <c r="K234" s="440"/>
      <c r="L234" s="441"/>
      <c r="V234" s="242"/>
    </row>
    <row r="235" spans="1:22" s="241" customFormat="1" ht="12" customHeight="1">
      <c r="A235" s="206"/>
      <c r="B235" s="206"/>
      <c r="C235" s="206"/>
      <c r="D235" s="206"/>
      <c r="E235" s="206"/>
      <c r="F235" s="206"/>
      <c r="G235" s="206"/>
      <c r="H235" s="206"/>
      <c r="I235" s="206"/>
      <c r="J235" s="436"/>
      <c r="K235" s="437"/>
      <c r="L235" s="438"/>
      <c r="V235" s="242"/>
    </row>
    <row r="236" spans="1:22" s="241" customFormat="1" ht="24" customHeight="1">
      <c r="A236" s="191" t="s">
        <v>76</v>
      </c>
      <c r="B236" s="192" t="s">
        <v>2012</v>
      </c>
      <c r="C236" s="193" t="s">
        <v>4727</v>
      </c>
      <c r="D236" s="238"/>
      <c r="E236" s="193" t="str">
        <f>IFERROR(VLOOKUP(D236,[2]!Table1[[Account]:[Description]],2),"")</f>
        <v/>
      </c>
      <c r="F236" s="238"/>
      <c r="G236" s="206"/>
      <c r="H236" s="243"/>
      <c r="I236" s="240"/>
      <c r="J236" s="439"/>
      <c r="K236" s="440"/>
      <c r="L236" s="441"/>
      <c r="V236" s="242"/>
    </row>
    <row r="237" spans="1:22" s="241" customFormat="1" ht="24" customHeight="1">
      <c r="A237" s="191" t="s">
        <v>76</v>
      </c>
      <c r="B237" s="192" t="s">
        <v>2012</v>
      </c>
      <c r="C237" s="193" t="s">
        <v>4727</v>
      </c>
      <c r="D237" s="238"/>
      <c r="E237" s="193" t="str">
        <f>IFERROR(VLOOKUP(D237,[2]!Table1[[Account]:[Description]],2),"")</f>
        <v/>
      </c>
      <c r="F237" s="238"/>
      <c r="G237" s="206"/>
      <c r="H237" s="243"/>
      <c r="I237" s="240"/>
      <c r="J237" s="439"/>
      <c r="K237" s="440"/>
      <c r="L237" s="441"/>
      <c r="V237" s="242"/>
    </row>
    <row r="238" spans="1:22" s="241" customFormat="1" ht="24" customHeight="1">
      <c r="A238" s="191" t="s">
        <v>76</v>
      </c>
      <c r="B238" s="192" t="s">
        <v>2012</v>
      </c>
      <c r="C238" s="193" t="s">
        <v>4727</v>
      </c>
      <c r="D238" s="238"/>
      <c r="E238" s="193" t="str">
        <f>IFERROR(VLOOKUP(D238,[2]!Table1[[Account]:[Description]],2),"")</f>
        <v/>
      </c>
      <c r="F238" s="238"/>
      <c r="G238" s="206"/>
      <c r="H238" s="243"/>
      <c r="I238" s="240"/>
      <c r="J238" s="439"/>
      <c r="K238" s="440"/>
      <c r="L238" s="441"/>
      <c r="V238" s="242"/>
    </row>
    <row r="239" spans="1:22" s="241" customFormat="1" ht="24" customHeight="1">
      <c r="A239" s="191" t="s">
        <v>76</v>
      </c>
      <c r="B239" s="192" t="s">
        <v>2012</v>
      </c>
      <c r="C239" s="193" t="s">
        <v>4727</v>
      </c>
      <c r="D239" s="238"/>
      <c r="E239" s="193" t="str">
        <f>IFERROR(VLOOKUP(D239,[2]!Table1[[Account]:[Description]],2),"")</f>
        <v/>
      </c>
      <c r="F239" s="238"/>
      <c r="G239" s="206"/>
      <c r="H239" s="239"/>
      <c r="I239" s="240"/>
      <c r="J239" s="439"/>
      <c r="K239" s="440"/>
      <c r="L239" s="441"/>
      <c r="V239" s="242"/>
    </row>
    <row r="240" spans="1:22" s="241" customFormat="1" ht="24" customHeight="1">
      <c r="A240" s="191" t="s">
        <v>76</v>
      </c>
      <c r="B240" s="192" t="s">
        <v>2012</v>
      </c>
      <c r="C240" s="193" t="s">
        <v>4727</v>
      </c>
      <c r="D240" s="238"/>
      <c r="E240" s="193" t="str">
        <f>IFERROR(VLOOKUP(D240,[2]!Table1[[Account]:[Description]],2),"")</f>
        <v/>
      </c>
      <c r="F240" s="238"/>
      <c r="G240" s="206"/>
      <c r="H240" s="243"/>
      <c r="I240" s="240"/>
      <c r="J240" s="439"/>
      <c r="K240" s="440"/>
      <c r="L240" s="441"/>
      <c r="V240" s="242"/>
    </row>
    <row r="241" spans="1:22" s="241" customFormat="1" ht="12" customHeight="1">
      <c r="A241" s="206"/>
      <c r="B241" s="206"/>
      <c r="C241" s="206"/>
      <c r="D241" s="206"/>
      <c r="E241" s="206"/>
      <c r="F241" s="206"/>
      <c r="G241" s="206"/>
      <c r="H241" s="206"/>
      <c r="I241" s="206"/>
      <c r="J241" s="436"/>
      <c r="K241" s="437"/>
      <c r="L241" s="438"/>
      <c r="V241" s="242"/>
    </row>
    <row r="242" spans="1:22" s="241" customFormat="1" ht="24" customHeight="1">
      <c r="A242" s="191" t="s">
        <v>76</v>
      </c>
      <c r="B242" s="192" t="s">
        <v>196</v>
      </c>
      <c r="C242" s="193" t="s">
        <v>4732</v>
      </c>
      <c r="D242" s="238"/>
      <c r="E242" s="193" t="str">
        <f>IFERROR(VLOOKUP(D242,[2]!Table1[[Account]:[Description]],2),"")</f>
        <v/>
      </c>
      <c r="F242" s="238"/>
      <c r="G242" s="206"/>
      <c r="H242" s="239"/>
      <c r="I242" s="240"/>
      <c r="J242" s="439"/>
      <c r="K242" s="440"/>
      <c r="L242" s="441"/>
      <c r="V242" s="242"/>
    </row>
    <row r="243" spans="1:22" s="241" customFormat="1" ht="24" customHeight="1">
      <c r="A243" s="191" t="s">
        <v>76</v>
      </c>
      <c r="B243" s="192" t="s">
        <v>196</v>
      </c>
      <c r="C243" s="193" t="s">
        <v>4732</v>
      </c>
      <c r="D243" s="238"/>
      <c r="E243" s="193" t="str">
        <f>IFERROR(VLOOKUP(D243,[2]!Table1[[Account]:[Description]],2),"")</f>
        <v/>
      </c>
      <c r="F243" s="238"/>
      <c r="G243" s="206"/>
      <c r="H243" s="243"/>
      <c r="I243" s="240"/>
      <c r="J243" s="439"/>
      <c r="K243" s="440"/>
      <c r="L243" s="441"/>
      <c r="V243" s="242"/>
    </row>
    <row r="244" spans="1:22" s="241" customFormat="1" ht="24" customHeight="1">
      <c r="A244" s="191" t="s">
        <v>76</v>
      </c>
      <c r="B244" s="192" t="s">
        <v>196</v>
      </c>
      <c r="C244" s="193" t="s">
        <v>4732</v>
      </c>
      <c r="D244" s="238"/>
      <c r="E244" s="193" t="str">
        <f>IFERROR(VLOOKUP(D244,[2]!Table1[[Account]:[Description]],2),"")</f>
        <v/>
      </c>
      <c r="F244" s="238"/>
      <c r="G244" s="206"/>
      <c r="H244" s="243"/>
      <c r="I244" s="240"/>
      <c r="J244" s="439"/>
      <c r="K244" s="440"/>
      <c r="L244" s="441"/>
      <c r="V244" s="242"/>
    </row>
    <row r="245" spans="1:22" s="241" customFormat="1" ht="24" customHeight="1">
      <c r="A245" s="191" t="s">
        <v>76</v>
      </c>
      <c r="B245" s="192" t="s">
        <v>196</v>
      </c>
      <c r="C245" s="193" t="s">
        <v>4732</v>
      </c>
      <c r="D245" s="238"/>
      <c r="E245" s="193" t="str">
        <f>IFERROR(VLOOKUP(D245,[2]!Table1[[Account]:[Description]],2),"")</f>
        <v/>
      </c>
      <c r="F245" s="238"/>
      <c r="G245" s="206"/>
      <c r="H245" s="243"/>
      <c r="I245" s="240"/>
      <c r="J245" s="439"/>
      <c r="K245" s="440"/>
      <c r="L245" s="441"/>
      <c r="V245" s="242"/>
    </row>
    <row r="246" spans="1:22" s="241" customFormat="1" ht="24" customHeight="1">
      <c r="A246" s="191" t="s">
        <v>76</v>
      </c>
      <c r="B246" s="192" t="s">
        <v>196</v>
      </c>
      <c r="C246" s="193" t="s">
        <v>4732</v>
      </c>
      <c r="D246" s="238"/>
      <c r="E246" s="193" t="str">
        <f>IFERROR(VLOOKUP(D246,[2]!Table1[[Account]:[Description]],2),"")</f>
        <v/>
      </c>
      <c r="F246" s="238"/>
      <c r="G246" s="206"/>
      <c r="H246" s="243"/>
      <c r="I246" s="240"/>
      <c r="J246" s="439"/>
      <c r="K246" s="440"/>
      <c r="L246" s="441"/>
      <c r="V246" s="242"/>
    </row>
    <row r="247" spans="1:22" s="241" customFormat="1" ht="12" customHeight="1">
      <c r="A247" s="206"/>
      <c r="B247" s="206"/>
      <c r="C247" s="206"/>
      <c r="D247" s="206"/>
      <c r="E247" s="206"/>
      <c r="F247" s="206"/>
      <c r="G247" s="206"/>
      <c r="H247" s="206"/>
      <c r="I247" s="206"/>
      <c r="J247" s="436"/>
      <c r="K247" s="437"/>
      <c r="L247" s="438"/>
      <c r="V247" s="242"/>
    </row>
    <row r="248" spans="1:22" s="241" customFormat="1" ht="24" customHeight="1">
      <c r="A248" s="191" t="s">
        <v>76</v>
      </c>
      <c r="B248" s="192" t="s">
        <v>204</v>
      </c>
      <c r="C248" s="193" t="s">
        <v>206</v>
      </c>
      <c r="D248" s="238"/>
      <c r="E248" s="193" t="str">
        <f>IFERROR(VLOOKUP(D248,[2]!Table1[[Account]:[Description]],2),"")</f>
        <v/>
      </c>
      <c r="F248" s="238"/>
      <c r="G248" s="206"/>
      <c r="H248" s="243"/>
      <c r="I248" s="240"/>
      <c r="J248" s="439"/>
      <c r="K248" s="440"/>
      <c r="L248" s="441"/>
      <c r="V248" s="242"/>
    </row>
    <row r="249" spans="1:22" s="241" customFormat="1" ht="24" customHeight="1">
      <c r="A249" s="191" t="s">
        <v>76</v>
      </c>
      <c r="B249" s="192" t="s">
        <v>204</v>
      </c>
      <c r="C249" s="193" t="s">
        <v>206</v>
      </c>
      <c r="D249" s="238"/>
      <c r="E249" s="193" t="str">
        <f>IFERROR(VLOOKUP(D249,[2]!Table1[[Account]:[Description]],2),"")</f>
        <v/>
      </c>
      <c r="F249" s="238"/>
      <c r="G249" s="206"/>
      <c r="H249" s="243"/>
      <c r="I249" s="240"/>
      <c r="J249" s="439"/>
      <c r="K249" s="440"/>
      <c r="L249" s="441"/>
      <c r="V249" s="242"/>
    </row>
    <row r="250" spans="1:22" s="241" customFormat="1" ht="24" customHeight="1">
      <c r="A250" s="191" t="s">
        <v>76</v>
      </c>
      <c r="B250" s="192" t="s">
        <v>204</v>
      </c>
      <c r="C250" s="193" t="s">
        <v>206</v>
      </c>
      <c r="D250" s="238"/>
      <c r="E250" s="193" t="str">
        <f>IFERROR(VLOOKUP(D250,[2]!Table1[[Account]:[Description]],2),"")</f>
        <v/>
      </c>
      <c r="F250" s="238"/>
      <c r="G250" s="206"/>
      <c r="H250" s="243"/>
      <c r="I250" s="240"/>
      <c r="J250" s="439"/>
      <c r="K250" s="440"/>
      <c r="L250" s="441"/>
      <c r="V250" s="242"/>
    </row>
    <row r="251" spans="1:22" s="241" customFormat="1" ht="24" customHeight="1">
      <c r="A251" s="191" t="s">
        <v>76</v>
      </c>
      <c r="B251" s="192" t="s">
        <v>204</v>
      </c>
      <c r="C251" s="193" t="s">
        <v>206</v>
      </c>
      <c r="D251" s="238"/>
      <c r="E251" s="193" t="str">
        <f>IFERROR(VLOOKUP(D251,[2]!Table1[[Account]:[Description]],2),"")</f>
        <v/>
      </c>
      <c r="F251" s="238"/>
      <c r="G251" s="206"/>
      <c r="H251" s="239"/>
      <c r="I251" s="240"/>
      <c r="J251" s="439"/>
      <c r="K251" s="440"/>
      <c r="L251" s="441"/>
      <c r="V251" s="242"/>
    </row>
    <row r="252" spans="1:22" s="241" customFormat="1" ht="24" customHeight="1">
      <c r="A252" s="191" t="s">
        <v>76</v>
      </c>
      <c r="B252" s="192" t="s">
        <v>204</v>
      </c>
      <c r="C252" s="193" t="s">
        <v>206</v>
      </c>
      <c r="D252" s="238"/>
      <c r="E252" s="193" t="str">
        <f>IFERROR(VLOOKUP(D252,[2]!Table1[[Account]:[Description]],2),"")</f>
        <v/>
      </c>
      <c r="F252" s="238"/>
      <c r="G252" s="206"/>
      <c r="H252" s="243"/>
      <c r="I252" s="240"/>
      <c r="J252" s="439"/>
      <c r="K252" s="440"/>
      <c r="L252" s="441"/>
      <c r="V252" s="242"/>
    </row>
    <row r="253" spans="1:22" s="241" customFormat="1" ht="12" customHeight="1">
      <c r="A253" s="206"/>
      <c r="B253" s="206"/>
      <c r="C253" s="206"/>
      <c r="D253" s="206"/>
      <c r="E253" s="206"/>
      <c r="F253" s="206"/>
      <c r="G253" s="206"/>
      <c r="H253" s="206"/>
      <c r="I253" s="206"/>
      <c r="J253" s="436"/>
      <c r="K253" s="437"/>
      <c r="L253" s="438"/>
      <c r="V253" s="242"/>
    </row>
    <row r="254" spans="1:22" s="241" customFormat="1" ht="24" customHeight="1">
      <c r="A254" s="191" t="s">
        <v>76</v>
      </c>
      <c r="B254" s="192" t="s">
        <v>209</v>
      </c>
      <c r="C254" s="193" t="s">
        <v>211</v>
      </c>
      <c r="D254" s="238"/>
      <c r="E254" s="193" t="str">
        <f>IFERROR(VLOOKUP(D254,[2]!Table1[[Account]:[Description]],2),"")</f>
        <v/>
      </c>
      <c r="F254" s="238"/>
      <c r="G254" s="206"/>
      <c r="H254" s="243"/>
      <c r="I254" s="240"/>
      <c r="J254" s="439"/>
      <c r="K254" s="440"/>
      <c r="L254" s="441"/>
      <c r="V254" s="242"/>
    </row>
    <row r="255" spans="1:22" s="241" customFormat="1" ht="24" customHeight="1">
      <c r="A255" s="191" t="s">
        <v>76</v>
      </c>
      <c r="B255" s="192" t="s">
        <v>209</v>
      </c>
      <c r="C255" s="193" t="s">
        <v>211</v>
      </c>
      <c r="D255" s="238"/>
      <c r="E255" s="193" t="str">
        <f>IFERROR(VLOOKUP(D255,[2]!Table1[[Account]:[Description]],2),"")</f>
        <v/>
      </c>
      <c r="F255" s="238"/>
      <c r="G255" s="206"/>
      <c r="H255" s="243"/>
      <c r="I255" s="240"/>
      <c r="J255" s="439"/>
      <c r="K255" s="440"/>
      <c r="L255" s="441"/>
      <c r="V255" s="242"/>
    </row>
    <row r="256" spans="1:22" s="241" customFormat="1" ht="24" customHeight="1">
      <c r="A256" s="191" t="s">
        <v>76</v>
      </c>
      <c r="B256" s="192" t="s">
        <v>209</v>
      </c>
      <c r="C256" s="193" t="s">
        <v>211</v>
      </c>
      <c r="D256" s="238"/>
      <c r="E256" s="193" t="str">
        <f>IFERROR(VLOOKUP(D256,[2]!Table1[[Account]:[Description]],2),"")</f>
        <v/>
      </c>
      <c r="F256" s="238"/>
      <c r="G256" s="206"/>
      <c r="H256" s="243"/>
      <c r="I256" s="240"/>
      <c r="J256" s="439"/>
      <c r="K256" s="440"/>
      <c r="L256" s="441"/>
      <c r="V256" s="242"/>
    </row>
    <row r="257" spans="1:22" s="241" customFormat="1" ht="24" customHeight="1">
      <c r="A257" s="191" t="s">
        <v>76</v>
      </c>
      <c r="B257" s="192" t="s">
        <v>209</v>
      </c>
      <c r="C257" s="193" t="s">
        <v>211</v>
      </c>
      <c r="D257" s="238"/>
      <c r="E257" s="193" t="str">
        <f>IFERROR(VLOOKUP(D257,[2]!Table1[[Account]:[Description]],2),"")</f>
        <v/>
      </c>
      <c r="F257" s="238"/>
      <c r="G257" s="206"/>
      <c r="H257" s="239"/>
      <c r="I257" s="240"/>
      <c r="J257" s="439"/>
      <c r="K257" s="440"/>
      <c r="L257" s="441"/>
      <c r="V257" s="242"/>
    </row>
    <row r="258" spans="1:22" s="241" customFormat="1" ht="24" customHeight="1">
      <c r="A258" s="191" t="s">
        <v>76</v>
      </c>
      <c r="B258" s="192" t="s">
        <v>209</v>
      </c>
      <c r="C258" s="193" t="s">
        <v>211</v>
      </c>
      <c r="D258" s="238"/>
      <c r="E258" s="193" t="str">
        <f>IFERROR(VLOOKUP(D258,[2]!Table1[[Account]:[Description]],2),"")</f>
        <v/>
      </c>
      <c r="F258" s="238"/>
      <c r="G258" s="206"/>
      <c r="H258" s="243"/>
      <c r="I258" s="240"/>
      <c r="J258" s="439"/>
      <c r="K258" s="440"/>
      <c r="L258" s="441"/>
      <c r="V258" s="242"/>
    </row>
    <row r="259" spans="1:22" s="241" customFormat="1" ht="12" customHeight="1">
      <c r="A259" s="206"/>
      <c r="B259" s="206"/>
      <c r="C259" s="206"/>
      <c r="D259" s="206"/>
      <c r="E259" s="206"/>
      <c r="F259" s="206"/>
      <c r="G259" s="206"/>
      <c r="H259" s="206"/>
      <c r="I259" s="206"/>
      <c r="J259" s="436"/>
      <c r="K259" s="437"/>
      <c r="L259" s="438"/>
      <c r="V259" s="242"/>
    </row>
    <row r="260" spans="1:22" s="241" customFormat="1" ht="24" customHeight="1">
      <c r="A260" s="191" t="s">
        <v>76</v>
      </c>
      <c r="B260" s="192" t="s">
        <v>2488</v>
      </c>
      <c r="C260" s="193" t="s">
        <v>2490</v>
      </c>
      <c r="D260" s="238"/>
      <c r="E260" s="193" t="str">
        <f>IFERROR(VLOOKUP(D260,[2]!Table1[[Account]:[Description]],2),"")</f>
        <v/>
      </c>
      <c r="F260" s="238"/>
      <c r="G260" s="206"/>
      <c r="H260" s="243"/>
      <c r="I260" s="240"/>
      <c r="J260" s="439"/>
      <c r="K260" s="440"/>
      <c r="L260" s="441"/>
      <c r="V260" s="242"/>
    </row>
    <row r="261" spans="1:22" s="241" customFormat="1" ht="24" customHeight="1">
      <c r="A261" s="191" t="s">
        <v>76</v>
      </c>
      <c r="B261" s="192" t="s">
        <v>2488</v>
      </c>
      <c r="C261" s="193" t="s">
        <v>2490</v>
      </c>
      <c r="D261" s="238"/>
      <c r="E261" s="193" t="str">
        <f>IFERROR(VLOOKUP(D261,[2]!Table1[[Account]:[Description]],2),"")</f>
        <v/>
      </c>
      <c r="F261" s="238"/>
      <c r="G261" s="206"/>
      <c r="H261" s="243"/>
      <c r="I261" s="240"/>
      <c r="J261" s="439"/>
      <c r="K261" s="440"/>
      <c r="L261" s="441"/>
      <c r="V261" s="242"/>
    </row>
    <row r="262" spans="1:22" s="241" customFormat="1" ht="24" customHeight="1">
      <c r="A262" s="191" t="s">
        <v>76</v>
      </c>
      <c r="B262" s="192" t="s">
        <v>2488</v>
      </c>
      <c r="C262" s="193" t="s">
        <v>2490</v>
      </c>
      <c r="D262" s="238"/>
      <c r="E262" s="193" t="str">
        <f>IFERROR(VLOOKUP(D262,[2]!Table1[[Account]:[Description]],2),"")</f>
        <v/>
      </c>
      <c r="F262" s="238"/>
      <c r="G262" s="206"/>
      <c r="H262" s="243"/>
      <c r="I262" s="240"/>
      <c r="J262" s="439"/>
      <c r="K262" s="440"/>
      <c r="L262" s="441"/>
      <c r="V262" s="242"/>
    </row>
    <row r="263" spans="1:22" s="241" customFormat="1" ht="24" customHeight="1">
      <c r="A263" s="191" t="s">
        <v>76</v>
      </c>
      <c r="B263" s="192" t="s">
        <v>2488</v>
      </c>
      <c r="C263" s="193" t="s">
        <v>2490</v>
      </c>
      <c r="D263" s="238"/>
      <c r="E263" s="193" t="str">
        <f>IFERROR(VLOOKUP(D263,[2]!Table1[[Account]:[Description]],2),"")</f>
        <v/>
      </c>
      <c r="F263" s="238"/>
      <c r="G263" s="206"/>
      <c r="H263" s="239"/>
      <c r="I263" s="240"/>
      <c r="J263" s="439"/>
      <c r="K263" s="440"/>
      <c r="L263" s="441"/>
      <c r="V263" s="242"/>
    </row>
    <row r="264" spans="1:22" s="241" customFormat="1" ht="24" customHeight="1">
      <c r="A264" s="191" t="s">
        <v>76</v>
      </c>
      <c r="B264" s="192" t="s">
        <v>2488</v>
      </c>
      <c r="C264" s="193" t="s">
        <v>2490</v>
      </c>
      <c r="D264" s="238"/>
      <c r="E264" s="193" t="str">
        <f>IFERROR(VLOOKUP(D264,[2]!Table1[[Account]:[Description]],2),"")</f>
        <v/>
      </c>
      <c r="F264" s="238"/>
      <c r="G264" s="206"/>
      <c r="H264" s="243"/>
      <c r="I264" s="240"/>
      <c r="J264" s="439"/>
      <c r="K264" s="440"/>
      <c r="L264" s="441"/>
      <c r="V264" s="242"/>
    </row>
    <row r="265" spans="1:22" s="241" customFormat="1" ht="12" customHeight="1">
      <c r="A265" s="206"/>
      <c r="B265" s="206"/>
      <c r="C265" s="206"/>
      <c r="D265" s="206"/>
      <c r="E265" s="206"/>
      <c r="F265" s="206"/>
      <c r="G265" s="206"/>
      <c r="H265" s="206"/>
      <c r="I265" s="206"/>
      <c r="J265" s="436"/>
      <c r="K265" s="437"/>
      <c r="L265" s="438"/>
      <c r="V265" s="242"/>
    </row>
    <row r="266" spans="1:22" s="241" customFormat="1" ht="24" customHeight="1">
      <c r="A266" s="191" t="s">
        <v>76</v>
      </c>
      <c r="B266" s="192" t="s">
        <v>4741</v>
      </c>
      <c r="C266" s="193" t="s">
        <v>4742</v>
      </c>
      <c r="D266" s="238"/>
      <c r="E266" s="193" t="str">
        <f>IFERROR(VLOOKUP(D266,[2]!Table1[[Account]:[Description]],2),"")</f>
        <v/>
      </c>
      <c r="F266" s="238"/>
      <c r="G266" s="206"/>
      <c r="H266" s="243"/>
      <c r="I266" s="240"/>
      <c r="J266" s="439"/>
      <c r="K266" s="440"/>
      <c r="L266" s="441"/>
      <c r="V266" s="242"/>
    </row>
    <row r="267" spans="1:22" s="241" customFormat="1" ht="24" customHeight="1">
      <c r="A267" s="191" t="s">
        <v>76</v>
      </c>
      <c r="B267" s="192" t="s">
        <v>4741</v>
      </c>
      <c r="C267" s="193" t="s">
        <v>4742</v>
      </c>
      <c r="D267" s="238"/>
      <c r="E267" s="193" t="str">
        <f>IFERROR(VLOOKUP(D267,[2]!Table1[[Account]:[Description]],2),"")</f>
        <v/>
      </c>
      <c r="F267" s="238"/>
      <c r="G267" s="206"/>
      <c r="H267" s="243"/>
      <c r="I267" s="240"/>
      <c r="J267" s="439"/>
      <c r="K267" s="440"/>
      <c r="L267" s="441"/>
      <c r="V267" s="242"/>
    </row>
    <row r="268" spans="1:22" s="241" customFormat="1" ht="24" customHeight="1">
      <c r="A268" s="191" t="s">
        <v>76</v>
      </c>
      <c r="B268" s="192" t="s">
        <v>4741</v>
      </c>
      <c r="C268" s="193" t="s">
        <v>4742</v>
      </c>
      <c r="D268" s="238"/>
      <c r="E268" s="193" t="str">
        <f>IFERROR(VLOOKUP(D268,[2]!Table1[[Account]:[Description]],2),"")</f>
        <v/>
      </c>
      <c r="F268" s="238"/>
      <c r="G268" s="206"/>
      <c r="H268" s="243"/>
      <c r="I268" s="240"/>
      <c r="J268" s="439"/>
      <c r="K268" s="440"/>
      <c r="L268" s="441"/>
      <c r="V268" s="242"/>
    </row>
    <row r="269" spans="1:22" s="241" customFormat="1" ht="24" customHeight="1">
      <c r="A269" s="191" t="s">
        <v>76</v>
      </c>
      <c r="B269" s="192" t="s">
        <v>4741</v>
      </c>
      <c r="C269" s="193" t="s">
        <v>4742</v>
      </c>
      <c r="D269" s="238"/>
      <c r="E269" s="193" t="str">
        <f>IFERROR(VLOOKUP(D269,[2]!Table1[[Account]:[Description]],2),"")</f>
        <v/>
      </c>
      <c r="F269" s="238"/>
      <c r="G269" s="206"/>
      <c r="H269" s="239"/>
      <c r="I269" s="240"/>
      <c r="J269" s="439"/>
      <c r="K269" s="440"/>
      <c r="L269" s="441"/>
      <c r="V269" s="242"/>
    </row>
    <row r="270" spans="1:22" s="241" customFormat="1" ht="24" customHeight="1">
      <c r="A270" s="191" t="s">
        <v>76</v>
      </c>
      <c r="B270" s="192" t="s">
        <v>4741</v>
      </c>
      <c r="C270" s="193" t="s">
        <v>4742</v>
      </c>
      <c r="D270" s="238"/>
      <c r="E270" s="193" t="str">
        <f>IFERROR(VLOOKUP(D270,[2]!Table1[[Account]:[Description]],2),"")</f>
        <v/>
      </c>
      <c r="F270" s="238"/>
      <c r="G270" s="206"/>
      <c r="H270" s="243"/>
      <c r="I270" s="240"/>
      <c r="J270" s="439"/>
      <c r="K270" s="440"/>
      <c r="L270" s="441"/>
      <c r="V270" s="242"/>
    </row>
    <row r="271" spans="1:22" s="241" customFormat="1" ht="12" customHeight="1">
      <c r="A271" s="206"/>
      <c r="B271" s="206"/>
      <c r="C271" s="206"/>
      <c r="D271" s="206"/>
      <c r="E271" s="206"/>
      <c r="F271" s="206"/>
      <c r="G271" s="206"/>
      <c r="H271" s="206"/>
      <c r="I271" s="206"/>
      <c r="J271" s="436"/>
      <c r="K271" s="437"/>
      <c r="L271" s="438"/>
      <c r="V271" s="242"/>
    </row>
    <row r="272" spans="1:22" s="241" customFormat="1" ht="24" customHeight="1">
      <c r="A272" s="191" t="s">
        <v>76</v>
      </c>
      <c r="B272" s="192" t="s">
        <v>2016</v>
      </c>
      <c r="C272" s="193" t="s">
        <v>4743</v>
      </c>
      <c r="D272" s="238"/>
      <c r="E272" s="193" t="str">
        <f>IFERROR(VLOOKUP(D272,[2]!Table1[[Account]:[Description]],2),"")</f>
        <v/>
      </c>
      <c r="F272" s="238"/>
      <c r="G272" s="206"/>
      <c r="H272" s="243"/>
      <c r="I272" s="240"/>
      <c r="J272" s="439"/>
      <c r="K272" s="440"/>
      <c r="L272" s="441"/>
      <c r="V272" s="242"/>
    </row>
    <row r="273" spans="1:22" s="241" customFormat="1" ht="24" customHeight="1">
      <c r="A273" s="191" t="s">
        <v>76</v>
      </c>
      <c r="B273" s="192" t="s">
        <v>2016</v>
      </c>
      <c r="C273" s="193" t="s">
        <v>4743</v>
      </c>
      <c r="D273" s="238"/>
      <c r="E273" s="193" t="str">
        <f>IFERROR(VLOOKUP(D273,[2]!Table1[[Account]:[Description]],2),"")</f>
        <v/>
      </c>
      <c r="F273" s="238"/>
      <c r="G273" s="206"/>
      <c r="H273" s="243"/>
      <c r="I273" s="240"/>
      <c r="J273" s="439"/>
      <c r="K273" s="440"/>
      <c r="L273" s="441"/>
      <c r="V273" s="242"/>
    </row>
    <row r="274" spans="1:22" s="241" customFormat="1" ht="24" customHeight="1">
      <c r="A274" s="191" t="s">
        <v>76</v>
      </c>
      <c r="B274" s="192" t="s">
        <v>2016</v>
      </c>
      <c r="C274" s="193" t="s">
        <v>4743</v>
      </c>
      <c r="D274" s="238"/>
      <c r="E274" s="193" t="str">
        <f>IFERROR(VLOOKUP(D274,[2]!Table1[[Account]:[Description]],2),"")</f>
        <v/>
      </c>
      <c r="F274" s="238"/>
      <c r="G274" s="206"/>
      <c r="H274" s="243"/>
      <c r="I274" s="240"/>
      <c r="J274" s="439"/>
      <c r="K274" s="440"/>
      <c r="L274" s="441"/>
      <c r="V274" s="242"/>
    </row>
    <row r="275" spans="1:22" s="241" customFormat="1" ht="24" customHeight="1">
      <c r="A275" s="191" t="s">
        <v>76</v>
      </c>
      <c r="B275" s="192" t="s">
        <v>2016</v>
      </c>
      <c r="C275" s="193" t="s">
        <v>4743</v>
      </c>
      <c r="D275" s="238"/>
      <c r="E275" s="193" t="str">
        <f>IFERROR(VLOOKUP(D275,[2]!Table1[[Account]:[Description]],2),"")</f>
        <v/>
      </c>
      <c r="F275" s="238"/>
      <c r="G275" s="206"/>
      <c r="H275" s="239"/>
      <c r="I275" s="240"/>
      <c r="J275" s="439"/>
      <c r="K275" s="440"/>
      <c r="L275" s="441"/>
      <c r="V275" s="242"/>
    </row>
    <row r="276" spans="1:22" s="241" customFormat="1" ht="24" customHeight="1">
      <c r="A276" s="191" t="s">
        <v>76</v>
      </c>
      <c r="B276" s="192" t="s">
        <v>2016</v>
      </c>
      <c r="C276" s="193" t="s">
        <v>4743</v>
      </c>
      <c r="D276" s="238"/>
      <c r="E276" s="193" t="str">
        <f>IFERROR(VLOOKUP(D276,[2]!Table1[[Account]:[Description]],2),"")</f>
        <v/>
      </c>
      <c r="F276" s="238"/>
      <c r="G276" s="206"/>
      <c r="H276" s="243"/>
      <c r="I276" s="244"/>
      <c r="J276" s="439"/>
      <c r="K276" s="440"/>
      <c r="L276" s="441"/>
      <c r="V276" s="242"/>
    </row>
    <row r="277" spans="1:22" s="205" customFormat="1" ht="12">
      <c r="A277" s="223"/>
      <c r="B277" s="223"/>
      <c r="C277" s="224"/>
      <c r="D277" s="223"/>
      <c r="E277" s="224"/>
      <c r="F277" s="223"/>
      <c r="G277" s="225"/>
      <c r="H277" s="226"/>
      <c r="I277" s="228">
        <f>SUM(I224:I276)</f>
        <v>0</v>
      </c>
      <c r="J277" s="434"/>
      <c r="K277" s="435"/>
      <c r="L277" s="435"/>
      <c r="V277" s="204"/>
    </row>
  </sheetData>
  <protectedRanges>
    <protectedRange sqref="D34:H43 D236:H238 D234:G234 D243:H246 D242:G242 D225:H228 D224 D230:H233 A229:L229 A235:L235 A241:L241 D240:H240 D239:G239 D248:H250 A247:L247 D252:H252 D251:G251 D254:H256 A253:L253 D258:H258 D257:G257 D260:H262 A259:L259 D264:H264 D263:G263 D266:H268 A265:L265 D270:H270 D269:G269 D272:H274 A271:L271 D276:H276 D275:G275 F224:G224" name="Range1"/>
    <protectedRange sqref="S10:S43 I224:I228 I230:I234 I242:I246 I236:I240 I248:I252 I254:I258 I260:I264 I272:I276 I266:I270" name="Range2"/>
    <protectedRange sqref="J224:J228 J230:J234 J242:J246 J236:J240 J248:J252 J254:J258 J260:J264 J266:J270 J272:J276 U10:U43" name="Range3"/>
    <protectedRange sqref="D59:H68 D83:H92 D100:H109 D117:H125 D133:H146 D154:H161 D172:H179 D189:H194 D207:H212" name="Range1_1"/>
    <protectedRange sqref="S50:S68 S75:S92 S99:S109 S116:S125 S132:S146 S153:S161 S168:S179 S186:S194 S201:S212" name="Range2_1"/>
    <protectedRange sqref="U50:U68 U75:U92 U99:U109 U116:U125 U132:U146 U153:U161 U168:U179 U186:U194 U201:U212" name="Range3_1"/>
  </protectedRanges>
  <mergeCells count="61">
    <mergeCell ref="J222:L222"/>
    <mergeCell ref="A2:K2"/>
    <mergeCell ref="A3:K3"/>
    <mergeCell ref="A4:K4"/>
    <mergeCell ref="A5:K5"/>
    <mergeCell ref="A220:T220"/>
    <mergeCell ref="J234:L234"/>
    <mergeCell ref="J223:L223"/>
    <mergeCell ref="J224:L224"/>
    <mergeCell ref="J225:L225"/>
    <mergeCell ref="J226:L226"/>
    <mergeCell ref="J227:L227"/>
    <mergeCell ref="J228:L228"/>
    <mergeCell ref="J229:L229"/>
    <mergeCell ref="J230:L230"/>
    <mergeCell ref="J231:L231"/>
    <mergeCell ref="J232:L232"/>
    <mergeCell ref="J233:L233"/>
    <mergeCell ref="J246:L246"/>
    <mergeCell ref="J235:L235"/>
    <mergeCell ref="J236:L236"/>
    <mergeCell ref="J237:L237"/>
    <mergeCell ref="J238:L238"/>
    <mergeCell ref="J239:L239"/>
    <mergeCell ref="J240:L240"/>
    <mergeCell ref="J241:L241"/>
    <mergeCell ref="J242:L242"/>
    <mergeCell ref="J243:L243"/>
    <mergeCell ref="J244:L244"/>
    <mergeCell ref="J245:L245"/>
    <mergeCell ref="J258:L258"/>
    <mergeCell ref="J247:L247"/>
    <mergeCell ref="J248:L248"/>
    <mergeCell ref="J249:L249"/>
    <mergeCell ref="J250:L250"/>
    <mergeCell ref="J251:L251"/>
    <mergeCell ref="J252:L252"/>
    <mergeCell ref="J253:L253"/>
    <mergeCell ref="J254:L254"/>
    <mergeCell ref="J255:L255"/>
    <mergeCell ref="J256:L256"/>
    <mergeCell ref="J257:L257"/>
    <mergeCell ref="J270:L270"/>
    <mergeCell ref="J259:L259"/>
    <mergeCell ref="J260:L260"/>
    <mergeCell ref="J261:L261"/>
    <mergeCell ref="J262:L262"/>
    <mergeCell ref="J263:L263"/>
    <mergeCell ref="J264:L264"/>
    <mergeCell ref="J265:L265"/>
    <mergeCell ref="J266:L266"/>
    <mergeCell ref="J267:L267"/>
    <mergeCell ref="J268:L268"/>
    <mergeCell ref="J269:L269"/>
    <mergeCell ref="J277:L277"/>
    <mergeCell ref="J271:L271"/>
    <mergeCell ref="J272:L272"/>
    <mergeCell ref="J273:L273"/>
    <mergeCell ref="J274:L274"/>
    <mergeCell ref="J275:L275"/>
    <mergeCell ref="J276:L276"/>
  </mergeCells>
  <hyperlinks>
    <hyperlink ref="A6" r:id="rId1" display="To request a new, permanent position, please use this form." xr:uid="{5FA30812-AA0F-4E35-9713-35790995B277}"/>
  </hyperlinks>
  <pageMargins left="0.7" right="0.7" top="0.75" bottom="0.75" header="0.3" footer="0.3"/>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B8E977-EEB3-4E43-AED2-93B618C47DC9}">
  <dimension ref="A1:X82"/>
  <sheetViews>
    <sheetView topLeftCell="A10" workbookViewId="0">
      <selection activeCell="A39" sqref="A39:U39"/>
    </sheetView>
  </sheetViews>
  <sheetFormatPr defaultRowHeight="14.4"/>
  <cols>
    <col min="1" max="1" width="6.6640625" customWidth="1"/>
    <col min="2" max="2" width="10.6640625" customWidth="1"/>
    <col min="3" max="3" width="15.5546875" bestFit="1" customWidth="1"/>
    <col min="4" max="4" width="11.33203125" customWidth="1"/>
    <col min="5" max="5" width="24.109375" bestFit="1" customWidth="1"/>
    <col min="6" max="6" width="10.6640625" customWidth="1"/>
    <col min="7" max="8" width="6.6640625" customWidth="1"/>
    <col min="9" max="11" width="12.6640625" hidden="1" customWidth="1"/>
    <col min="12" max="12" width="13.88671875" hidden="1" customWidth="1"/>
    <col min="13" max="13" width="12.6640625" hidden="1" customWidth="1"/>
    <col min="14" max="14" width="14.5546875" hidden="1" customWidth="1"/>
    <col min="15" max="15" width="18.109375" hidden="1" customWidth="1"/>
    <col min="16" max="16" width="31.44140625" hidden="1" customWidth="1"/>
    <col min="17" max="18" width="12.6640625" hidden="1" customWidth="1"/>
    <col min="19" max="19" width="12.6640625" customWidth="1"/>
    <col min="20" max="20" width="14.44140625" bestFit="1" customWidth="1"/>
    <col min="21" max="21" width="12.6640625" customWidth="1"/>
    <col min="22" max="22" width="13.6640625" customWidth="1"/>
    <col min="23" max="23" width="28.33203125" style="168" customWidth="1"/>
    <col min="24" max="24" width="64.5546875" customWidth="1"/>
  </cols>
  <sheetData>
    <row r="1" spans="1:24" ht="18">
      <c r="A1" s="158" t="s">
        <v>4625</v>
      </c>
    </row>
    <row r="2" spans="1:24">
      <c r="A2" s="448" t="s">
        <v>4795</v>
      </c>
      <c r="B2" s="449"/>
      <c r="C2" s="449"/>
      <c r="D2" s="449"/>
      <c r="E2" s="449"/>
      <c r="F2" s="449"/>
      <c r="G2" s="449"/>
      <c r="H2" s="449"/>
      <c r="I2" s="449"/>
      <c r="J2" s="449"/>
      <c r="K2" s="449"/>
      <c r="L2" s="449"/>
      <c r="M2" s="449"/>
      <c r="N2" s="449"/>
      <c r="O2" s="449"/>
      <c r="P2" s="449"/>
      <c r="Q2" s="449"/>
      <c r="R2" s="449"/>
      <c r="S2" s="449"/>
      <c r="T2" s="449"/>
      <c r="U2" s="449"/>
      <c r="V2" s="1"/>
    </row>
    <row r="3" spans="1:24">
      <c r="A3" s="1" t="s">
        <v>4631</v>
      </c>
      <c r="B3" s="1"/>
      <c r="C3" s="1"/>
      <c r="D3" s="1"/>
      <c r="E3" s="1"/>
      <c r="F3" s="1"/>
      <c r="G3" s="1"/>
      <c r="H3" s="1"/>
      <c r="I3" s="1"/>
      <c r="J3" s="1"/>
      <c r="K3" s="1"/>
      <c r="L3" s="1"/>
      <c r="M3" s="1"/>
      <c r="N3" s="1"/>
      <c r="O3" s="1"/>
      <c r="P3" s="1"/>
      <c r="Q3" s="1"/>
      <c r="R3" s="1"/>
      <c r="S3" s="1"/>
      <c r="T3" s="1"/>
      <c r="U3" s="1"/>
      <c r="V3" s="1"/>
    </row>
    <row r="4" spans="1:24">
      <c r="A4" s="449" t="s">
        <v>4633</v>
      </c>
      <c r="B4" s="449"/>
      <c r="C4" s="449"/>
      <c r="D4" s="449"/>
      <c r="E4" s="449"/>
      <c r="F4" s="449"/>
      <c r="G4" s="449"/>
      <c r="H4" s="449"/>
      <c r="I4" s="449"/>
      <c r="J4" s="449"/>
      <c r="K4" s="449"/>
      <c r="L4" s="449"/>
      <c r="M4" s="449"/>
      <c r="N4" s="449"/>
      <c r="O4" s="449"/>
      <c r="P4" s="449"/>
      <c r="Q4" s="449"/>
      <c r="R4" s="449"/>
      <c r="S4" s="449"/>
      <c r="T4" s="449"/>
      <c r="U4" s="449"/>
      <c r="V4" s="1"/>
    </row>
    <row r="5" spans="1:24">
      <c r="A5" s="1" t="s">
        <v>4635</v>
      </c>
      <c r="B5" s="1"/>
      <c r="C5" s="1"/>
      <c r="D5" s="1"/>
      <c r="E5" s="1"/>
      <c r="F5" s="1"/>
      <c r="G5" s="1"/>
      <c r="H5" s="1"/>
      <c r="I5" s="1"/>
      <c r="J5" s="1"/>
      <c r="K5" s="1"/>
      <c r="L5" s="1"/>
      <c r="M5" s="1"/>
      <c r="N5" s="1"/>
      <c r="O5" s="1"/>
      <c r="P5" s="1"/>
      <c r="Q5" s="1"/>
      <c r="R5" s="1"/>
      <c r="S5" s="1"/>
      <c r="T5" s="1"/>
      <c r="U5" s="1"/>
      <c r="V5" s="1"/>
    </row>
    <row r="6" spans="1:24">
      <c r="A6" s="245" t="s">
        <v>4748</v>
      </c>
      <c r="B6" s="1"/>
      <c r="C6" s="1"/>
      <c r="D6" s="1"/>
      <c r="E6" s="1"/>
      <c r="F6" s="1"/>
      <c r="G6" s="1"/>
      <c r="H6" s="1"/>
      <c r="I6" s="1"/>
      <c r="J6" s="1"/>
      <c r="K6" s="1"/>
      <c r="L6" s="1"/>
      <c r="M6" s="1"/>
      <c r="N6" s="1"/>
      <c r="O6" s="1"/>
      <c r="P6" s="1"/>
      <c r="Q6" s="1"/>
      <c r="R6" s="1"/>
      <c r="S6" s="1"/>
      <c r="T6" s="1"/>
      <c r="U6" s="1"/>
      <c r="V6" s="1"/>
    </row>
    <row r="7" spans="1:24" ht="15" thickBot="1"/>
    <row r="8" spans="1:24" s="172" customFormat="1" ht="12.6" thickBot="1">
      <c r="I8" s="173" t="s">
        <v>4637</v>
      </c>
      <c r="J8" s="174" t="s">
        <v>4637</v>
      </c>
      <c r="K8" s="175" t="s">
        <v>4638</v>
      </c>
      <c r="L8" s="174" t="s">
        <v>4638</v>
      </c>
      <c r="M8" s="175" t="s">
        <v>4639</v>
      </c>
      <c r="N8" s="174" t="s">
        <v>4639</v>
      </c>
      <c r="O8" s="175">
        <v>2025</v>
      </c>
      <c r="P8" s="174">
        <v>2025</v>
      </c>
      <c r="Q8" s="176">
        <v>2026</v>
      </c>
      <c r="R8" s="176">
        <v>2026</v>
      </c>
      <c r="S8" s="177">
        <v>2027</v>
      </c>
      <c r="T8" s="177">
        <v>2027</v>
      </c>
      <c r="U8" s="175"/>
      <c r="V8" s="237"/>
      <c r="W8" s="178"/>
      <c r="X8" s="178"/>
    </row>
    <row r="9" spans="1:24" s="190" customFormat="1" ht="36">
      <c r="A9" s="180" t="s">
        <v>4640</v>
      </c>
      <c r="B9" s="180" t="s">
        <v>4641</v>
      </c>
      <c r="C9" s="181" t="s">
        <v>4642</v>
      </c>
      <c r="D9" s="180" t="s">
        <v>4643</v>
      </c>
      <c r="E9" s="181" t="s">
        <v>4644</v>
      </c>
      <c r="F9" s="180" t="s">
        <v>4645</v>
      </c>
      <c r="G9" s="180" t="s">
        <v>4646</v>
      </c>
      <c r="H9" s="182" t="s">
        <v>4647</v>
      </c>
      <c r="I9" s="183" t="s">
        <v>4648</v>
      </c>
      <c r="J9" s="184" t="s">
        <v>4649</v>
      </c>
      <c r="K9" s="185" t="s">
        <v>4648</v>
      </c>
      <c r="L9" s="184" t="s">
        <v>4649</v>
      </c>
      <c r="M9" s="185" t="s">
        <v>4648</v>
      </c>
      <c r="N9" s="184" t="s">
        <v>4649</v>
      </c>
      <c r="O9" s="185" t="s">
        <v>4650</v>
      </c>
      <c r="P9" s="184" t="s">
        <v>4649</v>
      </c>
      <c r="Q9" s="185" t="s">
        <v>4648</v>
      </c>
      <c r="R9" s="184" t="s">
        <v>4649</v>
      </c>
      <c r="S9" s="186" t="s">
        <v>4651</v>
      </c>
      <c r="T9" s="186" t="s">
        <v>4749</v>
      </c>
      <c r="U9" s="246" t="s">
        <v>4652</v>
      </c>
      <c r="V9" s="246" t="s">
        <v>4750</v>
      </c>
      <c r="W9" s="188" t="s">
        <v>4653</v>
      </c>
      <c r="X9" s="188" t="s">
        <v>4751</v>
      </c>
    </row>
    <row r="10" spans="1:24" s="205" customFormat="1" ht="66" customHeight="1">
      <c r="A10" s="191" t="s">
        <v>76</v>
      </c>
      <c r="B10" s="192" t="s">
        <v>1442</v>
      </c>
      <c r="C10" s="193" t="s">
        <v>1445</v>
      </c>
      <c r="D10" s="192" t="s">
        <v>873</v>
      </c>
      <c r="E10" s="193" t="s">
        <v>4511</v>
      </c>
      <c r="F10" s="192">
        <v>651000</v>
      </c>
      <c r="G10" s="194"/>
      <c r="H10" s="195"/>
      <c r="I10" s="196"/>
      <c r="J10" s="197"/>
      <c r="K10" s="198"/>
      <c r="L10" s="197"/>
      <c r="M10" s="198"/>
      <c r="N10" s="197"/>
      <c r="O10" s="271">
        <v>0</v>
      </c>
      <c r="P10" s="272">
        <v>3504</v>
      </c>
      <c r="Q10" s="273">
        <f>IFERROR(VLOOKUP(D10,'[3]Prior Year Budget '!D9:R35,15,FALSE),0)</f>
        <v>4000</v>
      </c>
      <c r="R10" s="273">
        <f>IFERROR(VLOOKUP(D10,'[3]Budget Actuals GU001'!$G$9:$K$36,5,FALSE),0)</f>
        <v>13410</v>
      </c>
      <c r="S10" s="202">
        <v>15000</v>
      </c>
      <c r="T10" s="274">
        <v>15000</v>
      </c>
      <c r="U10" s="273">
        <f>+S10-Q10</f>
        <v>11000</v>
      </c>
      <c r="V10" s="273">
        <f>T10-S10</f>
        <v>0</v>
      </c>
      <c r="W10" s="275" t="s">
        <v>4796</v>
      </c>
      <c r="X10" s="251" t="s">
        <v>4797</v>
      </c>
    </row>
    <row r="11" spans="1:24" s="205" customFormat="1" ht="66.75" customHeight="1">
      <c r="A11" s="191" t="s">
        <v>76</v>
      </c>
      <c r="B11" s="192" t="s">
        <v>1442</v>
      </c>
      <c r="C11" s="193" t="s">
        <v>1445</v>
      </c>
      <c r="D11" s="192" t="s">
        <v>4733</v>
      </c>
      <c r="E11" s="193" t="s">
        <v>4734</v>
      </c>
      <c r="F11" s="192" t="s">
        <v>752</v>
      </c>
      <c r="G11" s="194"/>
      <c r="H11" s="195"/>
      <c r="I11" s="196">
        <v>0</v>
      </c>
      <c r="J11" s="197">
        <v>4243.17</v>
      </c>
      <c r="K11" s="198">
        <v>0</v>
      </c>
      <c r="L11" s="197">
        <v>10629.31</v>
      </c>
      <c r="M11" s="198">
        <v>9900</v>
      </c>
      <c r="N11" s="197">
        <v>15163.84</v>
      </c>
      <c r="O11" s="199">
        <v>9900</v>
      </c>
      <c r="P11" s="272">
        <v>2386.6</v>
      </c>
      <c r="Q11" s="273">
        <f>IFERROR(VLOOKUP(D11,'[3]Prior Year Budget '!D10:R36,15,FALSE),0)</f>
        <v>12000</v>
      </c>
      <c r="R11" s="273">
        <f>IFERROR(VLOOKUP(D11,'[3]Budget Actuals GU001'!$G$9:$K$36,5,FALSE),0)</f>
        <v>11305.51</v>
      </c>
      <c r="S11" s="202">
        <v>12000</v>
      </c>
      <c r="T11" s="274">
        <v>12000</v>
      </c>
      <c r="U11" s="273">
        <f t="shared" ref="U11:U47" si="0">+S11-Q11</f>
        <v>0</v>
      </c>
      <c r="V11" s="273">
        <f t="shared" ref="V11:V47" si="1">T11-S11</f>
        <v>0</v>
      </c>
      <c r="W11" s="202"/>
      <c r="X11" s="251" t="s">
        <v>4798</v>
      </c>
    </row>
    <row r="12" spans="1:24" s="205" customFormat="1" ht="12">
      <c r="A12" s="191" t="s">
        <v>76</v>
      </c>
      <c r="B12" s="192" t="s">
        <v>1442</v>
      </c>
      <c r="C12" s="193" t="s">
        <v>1445</v>
      </c>
      <c r="D12" s="192" t="s">
        <v>90</v>
      </c>
      <c r="E12" s="193" t="s">
        <v>4492</v>
      </c>
      <c r="F12" s="192" t="s">
        <v>748</v>
      </c>
      <c r="G12" s="194"/>
      <c r="H12" s="195"/>
      <c r="I12" s="196"/>
      <c r="J12" s="197"/>
      <c r="K12" s="198"/>
      <c r="L12" s="197"/>
      <c r="M12" s="198">
        <v>0</v>
      </c>
      <c r="N12" s="197">
        <v>7624</v>
      </c>
      <c r="O12" s="199"/>
      <c r="P12" s="272"/>
      <c r="Q12" s="273">
        <f>IFERROR(VLOOKUP(D12,'[3]Prior Year Budget '!D11:R37,15,FALSE),0)</f>
        <v>0</v>
      </c>
      <c r="R12" s="273">
        <f>IFERROR(VLOOKUP(D12,'[3]Budget Actuals GU001'!$G$9:$K$36,5,FALSE),0)</f>
        <v>0</v>
      </c>
      <c r="S12" s="202"/>
      <c r="T12" s="274"/>
      <c r="U12" s="273">
        <f t="shared" si="0"/>
        <v>0</v>
      </c>
      <c r="V12" s="273">
        <f t="shared" si="1"/>
        <v>0</v>
      </c>
      <c r="W12" s="202"/>
      <c r="X12" s="249"/>
    </row>
    <row r="13" spans="1:24" s="205" customFormat="1" ht="36">
      <c r="A13" s="191" t="s">
        <v>76</v>
      </c>
      <c r="B13" s="192" t="s">
        <v>1442</v>
      </c>
      <c r="C13" s="193" t="s">
        <v>1445</v>
      </c>
      <c r="D13" s="192" t="s">
        <v>4657</v>
      </c>
      <c r="E13" s="193" t="s">
        <v>4512</v>
      </c>
      <c r="F13" s="192" t="s">
        <v>748</v>
      </c>
      <c r="G13" s="194"/>
      <c r="H13" s="195"/>
      <c r="I13" s="196">
        <v>0</v>
      </c>
      <c r="J13" s="197">
        <v>8852.66</v>
      </c>
      <c r="K13" s="198">
        <v>14000</v>
      </c>
      <c r="L13" s="197">
        <v>10679.99</v>
      </c>
      <c r="M13" s="198">
        <v>14000</v>
      </c>
      <c r="N13" s="197">
        <v>17916.060000000001</v>
      </c>
      <c r="O13" s="199">
        <v>14000</v>
      </c>
      <c r="P13" s="272">
        <v>0</v>
      </c>
      <c r="Q13" s="273">
        <f>IFERROR(VLOOKUP(D13,'[3]Prior Year Budget '!D12:R38,15,FALSE),0)</f>
        <v>12000</v>
      </c>
      <c r="R13" s="273">
        <f>IFERROR(VLOOKUP(D13,'[3]Budget Actuals GU001'!$G$9:$K$36,5,FALSE),0)</f>
        <v>0</v>
      </c>
      <c r="S13" s="202">
        <v>15000</v>
      </c>
      <c r="T13" s="274">
        <v>15000</v>
      </c>
      <c r="U13" s="273">
        <f>+S13-Q13</f>
        <v>3000</v>
      </c>
      <c r="V13" s="273">
        <f>T13-S13</f>
        <v>0</v>
      </c>
      <c r="W13" s="276" t="s">
        <v>4799</v>
      </c>
      <c r="X13" s="251" t="s">
        <v>4800</v>
      </c>
    </row>
    <row r="14" spans="1:24" s="205" customFormat="1" ht="36">
      <c r="A14" s="191" t="s">
        <v>76</v>
      </c>
      <c r="B14" s="192" t="s">
        <v>1442</v>
      </c>
      <c r="C14" s="193" t="s">
        <v>1445</v>
      </c>
      <c r="D14" s="192" t="s">
        <v>4752</v>
      </c>
      <c r="E14" s="193" t="s">
        <v>4753</v>
      </c>
      <c r="F14" s="192" t="s">
        <v>748</v>
      </c>
      <c r="G14" s="194"/>
      <c r="H14" s="195"/>
      <c r="I14" s="196"/>
      <c r="J14" s="197"/>
      <c r="K14" s="198">
        <v>0</v>
      </c>
      <c r="L14" s="197">
        <v>3803.72</v>
      </c>
      <c r="M14" s="198">
        <v>0</v>
      </c>
      <c r="N14" s="197">
        <v>2129.35</v>
      </c>
      <c r="O14" s="199">
        <v>1500</v>
      </c>
      <c r="P14" s="272">
        <v>107.09</v>
      </c>
      <c r="Q14" s="273">
        <f>IFERROR(VLOOKUP(D14,'[3]Prior Year Budget '!D13:R39,15,FALSE),0)</f>
        <v>2500</v>
      </c>
      <c r="R14" s="273">
        <f>IFERROR(VLOOKUP(D14,'[3]Budget Actuals GU001'!$G$9:$K$36,5,FALSE),0)</f>
        <v>0</v>
      </c>
      <c r="S14" s="202">
        <v>2500</v>
      </c>
      <c r="T14" s="274">
        <v>2500</v>
      </c>
      <c r="U14" s="273">
        <f t="shared" si="0"/>
        <v>0</v>
      </c>
      <c r="V14" s="273">
        <f t="shared" si="1"/>
        <v>0</v>
      </c>
      <c r="W14" s="202"/>
      <c r="X14" s="251" t="s">
        <v>4801</v>
      </c>
    </row>
    <row r="15" spans="1:24" s="205" customFormat="1" ht="24">
      <c r="A15" s="191" t="s">
        <v>76</v>
      </c>
      <c r="B15" s="192" t="s">
        <v>1442</v>
      </c>
      <c r="C15" s="193" t="s">
        <v>1445</v>
      </c>
      <c r="D15" s="192" t="s">
        <v>4754</v>
      </c>
      <c r="E15" s="193" t="s">
        <v>4755</v>
      </c>
      <c r="F15" s="192" t="s">
        <v>748</v>
      </c>
      <c r="G15" s="194"/>
      <c r="H15" s="195"/>
      <c r="I15" s="196">
        <v>0</v>
      </c>
      <c r="J15" s="197">
        <v>5119.33</v>
      </c>
      <c r="K15" s="198">
        <v>5500</v>
      </c>
      <c r="L15" s="197">
        <v>5736.32</v>
      </c>
      <c r="M15" s="198">
        <v>5500</v>
      </c>
      <c r="N15" s="197">
        <v>6155.91</v>
      </c>
      <c r="O15" s="199">
        <v>5500</v>
      </c>
      <c r="P15" s="272">
        <v>1246.9100000000001</v>
      </c>
      <c r="Q15" s="273">
        <f>IFERROR(VLOOKUP(D15,'[3]Prior Year Budget '!D14:R40,15,FALSE),0)</f>
        <v>6000</v>
      </c>
      <c r="R15" s="273">
        <f>IFERROR(VLOOKUP(D15,'[3]Budget Actuals GU001'!$G$9:$K$36,5,FALSE),0)</f>
        <v>0</v>
      </c>
      <c r="S15" s="202">
        <v>6000</v>
      </c>
      <c r="T15" s="274">
        <v>6000</v>
      </c>
      <c r="U15" s="273">
        <f t="shared" si="0"/>
        <v>0</v>
      </c>
      <c r="V15" s="273">
        <f t="shared" si="1"/>
        <v>0</v>
      </c>
      <c r="W15" s="202"/>
      <c r="X15" s="251" t="s">
        <v>4802</v>
      </c>
    </row>
    <row r="16" spans="1:24" s="205" customFormat="1" ht="12">
      <c r="A16" s="191" t="s">
        <v>76</v>
      </c>
      <c r="B16" s="192" t="s">
        <v>1442</v>
      </c>
      <c r="C16" s="193" t="s">
        <v>1445</v>
      </c>
      <c r="D16" s="192" t="s">
        <v>4756</v>
      </c>
      <c r="E16" s="193" t="s">
        <v>4757</v>
      </c>
      <c r="F16" s="192" t="s">
        <v>748</v>
      </c>
      <c r="G16" s="194"/>
      <c r="H16" s="195"/>
      <c r="I16" s="196"/>
      <c r="J16" s="197"/>
      <c r="K16" s="198">
        <v>0</v>
      </c>
      <c r="L16" s="197">
        <v>18000.16</v>
      </c>
      <c r="M16" s="198"/>
      <c r="N16" s="197"/>
      <c r="O16" s="199"/>
      <c r="P16" s="272"/>
      <c r="Q16" s="273">
        <f>IFERROR(VLOOKUP(D16,'[3]Prior Year Budget '!D15:R41,15,FALSE),0)</f>
        <v>0</v>
      </c>
      <c r="R16" s="273">
        <f>IFERROR(VLOOKUP(D16,'[3]Budget Actuals GU001'!$G$9:$K$36,5,FALSE),0)</f>
        <v>0</v>
      </c>
      <c r="S16" s="202"/>
      <c r="T16" s="274"/>
      <c r="U16" s="273">
        <f t="shared" si="0"/>
        <v>0</v>
      </c>
      <c r="V16" s="273">
        <f t="shared" si="1"/>
        <v>0</v>
      </c>
      <c r="W16" s="202"/>
      <c r="X16" s="249"/>
    </row>
    <row r="17" spans="1:24" s="205" customFormat="1" ht="28.8">
      <c r="A17" s="191" t="s">
        <v>76</v>
      </c>
      <c r="B17" s="192" t="s">
        <v>1442</v>
      </c>
      <c r="C17" s="193" t="s">
        <v>1445</v>
      </c>
      <c r="D17" s="192" t="s">
        <v>4756</v>
      </c>
      <c r="E17" s="193" t="s">
        <v>4757</v>
      </c>
      <c r="F17" s="192" t="s">
        <v>752</v>
      </c>
      <c r="G17" s="194"/>
      <c r="H17" s="195"/>
      <c r="I17" s="196">
        <v>0</v>
      </c>
      <c r="J17" s="197">
        <v>5159.24</v>
      </c>
      <c r="K17" s="198">
        <v>0</v>
      </c>
      <c r="L17" s="197">
        <v>7290.9</v>
      </c>
      <c r="M17" s="198">
        <v>15000</v>
      </c>
      <c r="N17" s="197">
        <v>0</v>
      </c>
      <c r="O17" s="199">
        <v>10000</v>
      </c>
      <c r="P17" s="272">
        <v>0</v>
      </c>
      <c r="Q17" s="273">
        <f>IFERROR(VLOOKUP(D17,'[3]Prior Year Budget '!D16:R42,15,FALSE),0)</f>
        <v>5000</v>
      </c>
      <c r="R17" s="273">
        <f>IFERROR(VLOOKUP(D17,'[3]Budget Actuals GU001'!$G$9:$K$36,5,FALSE),0)</f>
        <v>0</v>
      </c>
      <c r="S17" s="202">
        <v>2000</v>
      </c>
      <c r="T17" s="274">
        <v>2000</v>
      </c>
      <c r="U17" s="273">
        <f t="shared" si="0"/>
        <v>-3000</v>
      </c>
      <c r="V17" s="273">
        <f>T17-S17</f>
        <v>0</v>
      </c>
      <c r="W17" s="202"/>
      <c r="X17" s="251" t="s">
        <v>4803</v>
      </c>
    </row>
    <row r="18" spans="1:24" s="205" customFormat="1" ht="12">
      <c r="A18" s="191" t="s">
        <v>76</v>
      </c>
      <c r="B18" s="192" t="s">
        <v>1442</v>
      </c>
      <c r="C18" s="193" t="s">
        <v>1445</v>
      </c>
      <c r="D18" s="192" t="s">
        <v>4658</v>
      </c>
      <c r="E18" s="193" t="s">
        <v>4523</v>
      </c>
      <c r="F18" s="192" t="s">
        <v>748</v>
      </c>
      <c r="G18" s="194"/>
      <c r="H18" s="195"/>
      <c r="I18" s="196"/>
      <c r="J18" s="197"/>
      <c r="K18" s="198">
        <v>15000</v>
      </c>
      <c r="L18" s="197">
        <v>14117.45</v>
      </c>
      <c r="M18" s="198">
        <v>15000</v>
      </c>
      <c r="N18" s="197">
        <v>0</v>
      </c>
      <c r="O18" s="199">
        <v>10000</v>
      </c>
      <c r="P18" s="272">
        <v>0</v>
      </c>
      <c r="Q18" s="273">
        <f>IFERROR(VLOOKUP(D18,'[3]Prior Year Budget '!D17:R43,15,FALSE),0)</f>
        <v>0</v>
      </c>
      <c r="R18" s="273">
        <f>IFERROR(VLOOKUP(D18,'[3]Budget Actuals GU001'!$G$9:$K$36,5,FALSE),0)</f>
        <v>0</v>
      </c>
      <c r="S18" s="202">
        <v>0</v>
      </c>
      <c r="T18" s="274"/>
      <c r="U18" s="273">
        <f t="shared" si="0"/>
        <v>0</v>
      </c>
      <c r="V18" s="273">
        <f t="shared" si="1"/>
        <v>0</v>
      </c>
      <c r="W18" s="202"/>
      <c r="X18" s="251"/>
    </row>
    <row r="19" spans="1:24" s="205" customFormat="1" ht="12">
      <c r="A19" s="191" t="s">
        <v>76</v>
      </c>
      <c r="B19" s="192" t="s">
        <v>1442</v>
      </c>
      <c r="C19" s="193" t="s">
        <v>1445</v>
      </c>
      <c r="D19" s="192" t="s">
        <v>4659</v>
      </c>
      <c r="E19" s="193" t="s">
        <v>4502</v>
      </c>
      <c r="F19" s="192" t="s">
        <v>748</v>
      </c>
      <c r="G19" s="194"/>
      <c r="H19" s="195"/>
      <c r="I19" s="196">
        <v>0</v>
      </c>
      <c r="J19" s="197">
        <v>30</v>
      </c>
      <c r="K19" s="198">
        <v>3500</v>
      </c>
      <c r="L19" s="197">
        <v>0</v>
      </c>
      <c r="M19" s="198">
        <v>3500</v>
      </c>
      <c r="N19" s="197">
        <v>0</v>
      </c>
      <c r="O19" s="199">
        <v>3500</v>
      </c>
      <c r="P19" s="272">
        <v>0</v>
      </c>
      <c r="Q19" s="273">
        <f>IFERROR(VLOOKUP(D19,'[3]Prior Year Budget '!D18:R44,15,FALSE),0)</f>
        <v>3500</v>
      </c>
      <c r="R19" s="273">
        <f>IFERROR(VLOOKUP(D19,'[3]Budget Actuals GU001'!$G$9:$K$36,5,FALSE),0)</f>
        <v>0</v>
      </c>
      <c r="S19" s="202">
        <v>2000</v>
      </c>
      <c r="T19" s="274">
        <v>2000</v>
      </c>
      <c r="U19" s="273">
        <f t="shared" si="0"/>
        <v>-1500</v>
      </c>
      <c r="V19" s="273">
        <f t="shared" si="1"/>
        <v>0</v>
      </c>
      <c r="W19" s="202"/>
      <c r="X19" s="252"/>
    </row>
    <row r="20" spans="1:24" s="205" customFormat="1" ht="12">
      <c r="A20" s="191" t="s">
        <v>76</v>
      </c>
      <c r="B20" s="192" t="s">
        <v>1442</v>
      </c>
      <c r="C20" s="193" t="s">
        <v>1445</v>
      </c>
      <c r="D20" s="192" t="s">
        <v>4758</v>
      </c>
      <c r="E20" s="193" t="s">
        <v>4759</v>
      </c>
      <c r="F20" s="192" t="s">
        <v>748</v>
      </c>
      <c r="G20" s="194"/>
      <c r="H20" s="195"/>
      <c r="I20" s="196">
        <v>0</v>
      </c>
      <c r="J20" s="197">
        <v>189093.46</v>
      </c>
      <c r="K20" s="198">
        <v>134838</v>
      </c>
      <c r="L20" s="197">
        <v>205304.58</v>
      </c>
      <c r="M20" s="198">
        <v>135000</v>
      </c>
      <c r="N20" s="197">
        <v>192938.71</v>
      </c>
      <c r="O20" s="199">
        <v>200000</v>
      </c>
      <c r="P20" s="272">
        <v>52827.28</v>
      </c>
      <c r="Q20" s="273">
        <f>IFERROR(VLOOKUP(D20,'[3]Prior Year Budget '!D19:R45,15,FALSE),0)</f>
        <v>250000</v>
      </c>
      <c r="R20" s="273">
        <f>IFERROR(VLOOKUP(D20,'[3]Budget Actuals GU001'!$G$9:$K$36,5,FALSE),0)</f>
        <v>0</v>
      </c>
      <c r="S20" s="202">
        <v>250000</v>
      </c>
      <c r="T20" s="274">
        <v>250000</v>
      </c>
      <c r="U20" s="273">
        <f t="shared" si="0"/>
        <v>0</v>
      </c>
      <c r="V20" s="273">
        <f t="shared" si="1"/>
        <v>0</v>
      </c>
      <c r="W20" s="202"/>
      <c r="X20" s="251" t="s">
        <v>4804</v>
      </c>
    </row>
    <row r="21" spans="1:24" s="205" customFormat="1" ht="24">
      <c r="A21" s="191" t="s">
        <v>76</v>
      </c>
      <c r="B21" s="192" t="s">
        <v>1442</v>
      </c>
      <c r="C21" s="193" t="s">
        <v>1445</v>
      </c>
      <c r="D21" s="192" t="s">
        <v>4760</v>
      </c>
      <c r="E21" s="193" t="s">
        <v>4761</v>
      </c>
      <c r="F21" s="192" t="s">
        <v>748</v>
      </c>
      <c r="G21" s="194"/>
      <c r="H21" s="195"/>
      <c r="I21" s="196">
        <v>0</v>
      </c>
      <c r="J21" s="197">
        <v>8905.39</v>
      </c>
      <c r="K21" s="198">
        <v>9000</v>
      </c>
      <c r="L21" s="197">
        <v>7950.72</v>
      </c>
      <c r="M21" s="198">
        <v>9000</v>
      </c>
      <c r="N21" s="197">
        <v>8353.64</v>
      </c>
      <c r="O21" s="271">
        <v>10000</v>
      </c>
      <c r="P21" s="272">
        <v>3449.25</v>
      </c>
      <c r="Q21" s="273">
        <f>IFERROR(VLOOKUP(D21,'[3]Prior Year Budget '!D20:R46,15,FALSE),0)</f>
        <v>10000</v>
      </c>
      <c r="R21" s="273">
        <f>IFERROR(VLOOKUP(D21,'[3]Budget Actuals GU001'!$G$9:$K$36,5,FALSE),0)</f>
        <v>0</v>
      </c>
      <c r="S21" s="202">
        <v>12000</v>
      </c>
      <c r="T21" s="274">
        <v>12000</v>
      </c>
      <c r="U21" s="273">
        <f t="shared" si="0"/>
        <v>2000</v>
      </c>
      <c r="V21" s="273">
        <f t="shared" si="1"/>
        <v>0</v>
      </c>
      <c r="W21" s="276" t="s">
        <v>4799</v>
      </c>
      <c r="X21" s="251" t="s">
        <v>4805</v>
      </c>
    </row>
    <row r="22" spans="1:24" s="172" customFormat="1" ht="24">
      <c r="A22" s="277" t="s">
        <v>76</v>
      </c>
      <c r="B22" s="278" t="s">
        <v>1442</v>
      </c>
      <c r="C22" s="279" t="s">
        <v>1445</v>
      </c>
      <c r="D22" s="278" t="s">
        <v>4762</v>
      </c>
      <c r="E22" s="279" t="s">
        <v>4498</v>
      </c>
      <c r="F22" s="278" t="s">
        <v>748</v>
      </c>
      <c r="G22" s="280"/>
      <c r="H22" s="281"/>
      <c r="I22" s="282"/>
      <c r="J22" s="283"/>
      <c r="K22" s="284">
        <v>4000</v>
      </c>
      <c r="L22" s="283">
        <v>0</v>
      </c>
      <c r="M22" s="284">
        <v>4000</v>
      </c>
      <c r="N22" s="283">
        <v>0</v>
      </c>
      <c r="O22" s="285">
        <v>2500</v>
      </c>
      <c r="P22" s="286">
        <v>0</v>
      </c>
      <c r="Q22" s="287">
        <f>IFERROR(VLOOKUP(D22,'[3]Prior Year Budget '!D21:R47,15,FALSE),0)</f>
        <v>0</v>
      </c>
      <c r="R22" s="287">
        <f>IFERROR(VLOOKUP(D22,'[3]Budget Actuals GU001'!$G$9:$K$36,5,FALSE),0)</f>
        <v>0</v>
      </c>
      <c r="S22" s="288">
        <v>2000</v>
      </c>
      <c r="T22" s="289">
        <v>15000</v>
      </c>
      <c r="U22" s="287">
        <f t="shared" si="0"/>
        <v>2000</v>
      </c>
      <c r="V22" s="287">
        <f t="shared" si="1"/>
        <v>13000</v>
      </c>
      <c r="W22" s="290" t="s">
        <v>4799</v>
      </c>
      <c r="X22" s="291" t="s">
        <v>4806</v>
      </c>
    </row>
    <row r="23" spans="1:24" s="205" customFormat="1" ht="24">
      <c r="A23" s="191" t="s">
        <v>76</v>
      </c>
      <c r="B23" s="192" t="s">
        <v>1442</v>
      </c>
      <c r="C23" s="193" t="s">
        <v>1445</v>
      </c>
      <c r="D23" s="192" t="s">
        <v>4763</v>
      </c>
      <c r="E23" s="193" t="s">
        <v>4764</v>
      </c>
      <c r="F23" s="192" t="s">
        <v>748</v>
      </c>
      <c r="G23" s="194"/>
      <c r="H23" s="195"/>
      <c r="I23" s="196">
        <v>0</v>
      </c>
      <c r="J23" s="197">
        <v>844</v>
      </c>
      <c r="K23" s="198">
        <v>2500</v>
      </c>
      <c r="L23" s="197">
        <v>902</v>
      </c>
      <c r="M23" s="198">
        <v>2500</v>
      </c>
      <c r="N23" s="197">
        <v>972</v>
      </c>
      <c r="O23" s="199">
        <v>1500</v>
      </c>
      <c r="P23" s="272">
        <v>252</v>
      </c>
      <c r="Q23" s="273">
        <f>IFERROR(VLOOKUP(D23,'[3]Prior Year Budget '!D22:R48,15,FALSE),0)</f>
        <v>1200</v>
      </c>
      <c r="R23" s="273">
        <f>IFERROR(VLOOKUP(D23,'[3]Budget Actuals GU001'!$G$9:$K$36,5,FALSE),0)</f>
        <v>0</v>
      </c>
      <c r="S23" s="202">
        <v>1500</v>
      </c>
      <c r="T23" s="292">
        <v>1500</v>
      </c>
      <c r="U23" s="273">
        <f t="shared" si="0"/>
        <v>300</v>
      </c>
      <c r="V23" s="273">
        <f t="shared" si="1"/>
        <v>0</v>
      </c>
      <c r="W23" s="276" t="s">
        <v>4799</v>
      </c>
      <c r="X23" s="251"/>
    </row>
    <row r="24" spans="1:24" s="172" customFormat="1" ht="24">
      <c r="A24" s="277" t="s">
        <v>76</v>
      </c>
      <c r="B24" s="278" t="s">
        <v>1442</v>
      </c>
      <c r="C24" s="279" t="s">
        <v>1445</v>
      </c>
      <c r="D24" s="278" t="s">
        <v>4765</v>
      </c>
      <c r="E24" s="279" t="s">
        <v>4766</v>
      </c>
      <c r="F24" s="278" t="s">
        <v>748</v>
      </c>
      <c r="G24" s="280"/>
      <c r="H24" s="281"/>
      <c r="I24" s="282">
        <v>0</v>
      </c>
      <c r="J24" s="283">
        <v>7268.31</v>
      </c>
      <c r="K24" s="284">
        <v>11700</v>
      </c>
      <c r="L24" s="283">
        <v>7058.93</v>
      </c>
      <c r="M24" s="284">
        <v>10000</v>
      </c>
      <c r="N24" s="283">
        <v>7176.56</v>
      </c>
      <c r="O24" s="285">
        <v>9000</v>
      </c>
      <c r="P24" s="286">
        <v>1870.3</v>
      </c>
      <c r="Q24" s="287">
        <f>IFERROR(VLOOKUP(D24,'[3]Prior Year Budget '!D23:R49,15,FALSE),0)</f>
        <v>8500</v>
      </c>
      <c r="R24" s="287">
        <f>IFERROR(VLOOKUP(D24,'[3]Budget Actuals GU001'!$G$9:$K$36,5,FALSE),0)</f>
        <v>0</v>
      </c>
      <c r="S24" s="288">
        <v>10000</v>
      </c>
      <c r="T24" s="293">
        <v>0</v>
      </c>
      <c r="U24" s="287">
        <f>+S24-Q24</f>
        <v>1500</v>
      </c>
      <c r="V24" s="287">
        <f t="shared" si="1"/>
        <v>-10000</v>
      </c>
      <c r="W24" s="290" t="s">
        <v>4799</v>
      </c>
      <c r="X24" s="291" t="s">
        <v>4807</v>
      </c>
    </row>
    <row r="25" spans="1:24" s="205" customFormat="1" ht="12">
      <c r="A25" s="191" t="s">
        <v>76</v>
      </c>
      <c r="B25" s="192" t="s">
        <v>1442</v>
      </c>
      <c r="C25" s="193" t="s">
        <v>1445</v>
      </c>
      <c r="D25" s="192" t="s">
        <v>4668</v>
      </c>
      <c r="E25" s="193" t="s">
        <v>4669</v>
      </c>
      <c r="F25" s="192" t="s">
        <v>748</v>
      </c>
      <c r="G25" s="194"/>
      <c r="H25" s="195"/>
      <c r="I25" s="196">
        <v>0</v>
      </c>
      <c r="J25" s="197">
        <v>460.36</v>
      </c>
      <c r="K25" s="198">
        <v>4500</v>
      </c>
      <c r="L25" s="197">
        <v>5740</v>
      </c>
      <c r="M25" s="198">
        <v>5000</v>
      </c>
      <c r="N25" s="197">
        <v>8004.86</v>
      </c>
      <c r="O25" s="199">
        <v>13000</v>
      </c>
      <c r="P25" s="272">
        <v>305.58999999999997</v>
      </c>
      <c r="Q25" s="273">
        <f>IFERROR(VLOOKUP(D25,'[3]Prior Year Budget '!D24:R50,15,FALSE),0)</f>
        <v>10000</v>
      </c>
      <c r="R25" s="273">
        <f>IFERROR(VLOOKUP(D25,'[3]Budget Actuals GU001'!$G$9:$K$36,5,FALSE),0)</f>
        <v>0</v>
      </c>
      <c r="S25" s="202">
        <v>2000</v>
      </c>
      <c r="T25" s="292">
        <v>2000</v>
      </c>
      <c r="U25" s="273">
        <f t="shared" si="0"/>
        <v>-8000</v>
      </c>
      <c r="V25" s="273">
        <f t="shared" si="1"/>
        <v>0</v>
      </c>
      <c r="W25" s="202"/>
      <c r="X25" s="248"/>
    </row>
    <row r="26" spans="1:24" s="205" customFormat="1" ht="24">
      <c r="A26" s="191" t="s">
        <v>76</v>
      </c>
      <c r="B26" s="192" t="s">
        <v>1442</v>
      </c>
      <c r="C26" s="193" t="s">
        <v>1445</v>
      </c>
      <c r="D26" s="192" t="s">
        <v>4670</v>
      </c>
      <c r="E26" s="193" t="s">
        <v>4671</v>
      </c>
      <c r="F26" s="192" t="s">
        <v>748</v>
      </c>
      <c r="G26" s="194"/>
      <c r="H26" s="195"/>
      <c r="I26" s="196">
        <v>0</v>
      </c>
      <c r="J26" s="197">
        <v>8525</v>
      </c>
      <c r="K26" s="198">
        <v>10000</v>
      </c>
      <c r="L26" s="197">
        <v>6062</v>
      </c>
      <c r="M26" s="198">
        <v>10000</v>
      </c>
      <c r="N26" s="197">
        <v>8305</v>
      </c>
      <c r="O26" s="199">
        <v>10000</v>
      </c>
      <c r="P26" s="272">
        <v>0</v>
      </c>
      <c r="Q26" s="273">
        <f>IFERROR(VLOOKUP(D26,'[3]Prior Year Budget '!D25:R51,15,FALSE),0)</f>
        <v>7500</v>
      </c>
      <c r="R26" s="273">
        <f>IFERROR(VLOOKUP(D26,'[3]Budget Actuals GU001'!$G$9:$K$36,5,FALSE),0)</f>
        <v>0</v>
      </c>
      <c r="S26" s="202">
        <v>12000</v>
      </c>
      <c r="T26" s="292">
        <v>12000</v>
      </c>
      <c r="U26" s="273">
        <f t="shared" si="0"/>
        <v>4500</v>
      </c>
      <c r="V26" s="273">
        <f t="shared" si="1"/>
        <v>0</v>
      </c>
      <c r="W26" s="276" t="s">
        <v>4799</v>
      </c>
      <c r="X26" s="249"/>
    </row>
    <row r="27" spans="1:24" s="205" customFormat="1" ht="12">
      <c r="A27" s="191" t="s">
        <v>76</v>
      </c>
      <c r="B27" s="192" t="s">
        <v>1442</v>
      </c>
      <c r="C27" s="193" t="s">
        <v>1445</v>
      </c>
      <c r="D27" s="192" t="s">
        <v>4767</v>
      </c>
      <c r="E27" s="193" t="s">
        <v>4768</v>
      </c>
      <c r="F27" s="192" t="s">
        <v>748</v>
      </c>
      <c r="G27" s="194"/>
      <c r="H27" s="195"/>
      <c r="I27" s="196">
        <v>0</v>
      </c>
      <c r="J27" s="197">
        <v>55417.33</v>
      </c>
      <c r="K27" s="198">
        <v>60000</v>
      </c>
      <c r="L27" s="197">
        <v>38635.19</v>
      </c>
      <c r="M27" s="198">
        <v>60000</v>
      </c>
      <c r="N27" s="197">
        <v>55234.97</v>
      </c>
      <c r="O27" s="199">
        <v>60000</v>
      </c>
      <c r="P27" s="272">
        <v>4917.4799999999996</v>
      </c>
      <c r="Q27" s="273">
        <f>IFERROR(VLOOKUP(D27,'[3]Prior Year Budget '!D26:R52,15,FALSE),0)</f>
        <v>60000</v>
      </c>
      <c r="R27" s="273">
        <f>IFERROR(VLOOKUP(D27,'[3]Budget Actuals GU001'!$G$9:$K$36,5,FALSE),0)</f>
        <v>0</v>
      </c>
      <c r="S27" s="202">
        <v>60000</v>
      </c>
      <c r="T27" s="292">
        <v>60000</v>
      </c>
      <c r="U27" s="273">
        <f t="shared" si="0"/>
        <v>0</v>
      </c>
      <c r="V27" s="273">
        <f>T27-S27</f>
        <v>0</v>
      </c>
      <c r="W27" s="202"/>
      <c r="X27" s="249"/>
    </row>
    <row r="28" spans="1:24" s="205" customFormat="1" ht="12">
      <c r="A28" s="191" t="s">
        <v>76</v>
      </c>
      <c r="B28" s="192" t="s">
        <v>1442</v>
      </c>
      <c r="C28" s="193" t="s">
        <v>1445</v>
      </c>
      <c r="D28" s="192" t="s">
        <v>4769</v>
      </c>
      <c r="E28" s="193" t="s">
        <v>4770</v>
      </c>
      <c r="F28" s="192" t="s">
        <v>748</v>
      </c>
      <c r="G28" s="194"/>
      <c r="H28" s="195"/>
      <c r="I28" s="196">
        <v>0</v>
      </c>
      <c r="J28" s="197">
        <v>1601.52</v>
      </c>
      <c r="K28" s="198">
        <v>8000</v>
      </c>
      <c r="L28" s="197">
        <v>5000.03</v>
      </c>
      <c r="M28" s="198">
        <v>8000</v>
      </c>
      <c r="N28" s="197">
        <v>1908.6</v>
      </c>
      <c r="O28" s="199">
        <v>8000</v>
      </c>
      <c r="P28" s="272">
        <v>472.73</v>
      </c>
      <c r="Q28" s="273">
        <f>IFERROR(VLOOKUP(D28,'[3]Prior Year Budget '!D27:R53,15,FALSE),0)</f>
        <v>3000</v>
      </c>
      <c r="R28" s="273">
        <f>IFERROR(VLOOKUP(D28,'[3]Budget Actuals GU001'!$G$9:$K$36,5,FALSE),0)</f>
        <v>0</v>
      </c>
      <c r="S28" s="202">
        <v>3000</v>
      </c>
      <c r="T28" s="274">
        <v>3000</v>
      </c>
      <c r="U28" s="273">
        <f t="shared" si="0"/>
        <v>0</v>
      </c>
      <c r="V28" s="273">
        <f t="shared" si="1"/>
        <v>0</v>
      </c>
      <c r="W28" s="202"/>
      <c r="X28" s="251"/>
    </row>
    <row r="29" spans="1:24" s="205" customFormat="1" ht="24">
      <c r="A29" s="191" t="s">
        <v>76</v>
      </c>
      <c r="B29" s="192" t="s">
        <v>1442</v>
      </c>
      <c r="C29" s="193" t="s">
        <v>1445</v>
      </c>
      <c r="D29" s="192" t="s">
        <v>4676</v>
      </c>
      <c r="E29" s="193" t="s">
        <v>4522</v>
      </c>
      <c r="F29" s="192" t="s">
        <v>748</v>
      </c>
      <c r="G29" s="194"/>
      <c r="H29" s="195"/>
      <c r="I29" s="196">
        <v>0</v>
      </c>
      <c r="J29" s="197">
        <v>19682.3</v>
      </c>
      <c r="K29" s="198">
        <v>25000</v>
      </c>
      <c r="L29" s="197">
        <v>20924.400000000001</v>
      </c>
      <c r="M29" s="198">
        <v>20000</v>
      </c>
      <c r="N29" s="197">
        <v>17425.48</v>
      </c>
      <c r="O29" s="199">
        <v>20000</v>
      </c>
      <c r="P29" s="272">
        <v>4774.63</v>
      </c>
      <c r="Q29" s="273">
        <f>IFERROR(VLOOKUP(D29,'[3]Prior Year Budget '!D28:R54,15,FALSE),0)</f>
        <v>20000</v>
      </c>
      <c r="R29" s="273">
        <f>IFERROR(VLOOKUP(D29,'[3]Budget Actuals GU001'!$G$9:$K$36,5,FALSE),0)</f>
        <v>0</v>
      </c>
      <c r="S29" s="202">
        <v>30000</v>
      </c>
      <c r="T29" s="274">
        <v>30000</v>
      </c>
      <c r="U29" s="273">
        <f t="shared" si="0"/>
        <v>10000</v>
      </c>
      <c r="V29" s="273">
        <f t="shared" si="1"/>
        <v>0</v>
      </c>
      <c r="W29" s="276" t="s">
        <v>4808</v>
      </c>
      <c r="X29" s="252"/>
    </row>
    <row r="30" spans="1:24" s="205" customFormat="1" ht="12">
      <c r="A30" s="191" t="s">
        <v>76</v>
      </c>
      <c r="B30" s="192" t="s">
        <v>1442</v>
      </c>
      <c r="C30" s="193" t="s">
        <v>1445</v>
      </c>
      <c r="D30" s="192" t="s">
        <v>4771</v>
      </c>
      <c r="E30" s="193" t="s">
        <v>4772</v>
      </c>
      <c r="F30" s="192" t="s">
        <v>748</v>
      </c>
      <c r="G30" s="194"/>
      <c r="H30" s="195"/>
      <c r="I30" s="196">
        <v>0</v>
      </c>
      <c r="J30" s="197">
        <v>2560.3000000000002</v>
      </c>
      <c r="K30" s="198"/>
      <c r="L30" s="197"/>
      <c r="M30" s="198"/>
      <c r="N30" s="197"/>
      <c r="O30" s="199"/>
      <c r="P30" s="272"/>
      <c r="Q30" s="273">
        <f>IFERROR(VLOOKUP(D30,'[3]Prior Year Budget '!D29:R55,15,FALSE),0)</f>
        <v>200</v>
      </c>
      <c r="R30" s="273">
        <f>IFERROR(VLOOKUP(D30,'[3]Budget Actuals GU001'!$G$9:$K$36,5,FALSE),0)</f>
        <v>0</v>
      </c>
      <c r="S30" s="202">
        <v>0</v>
      </c>
      <c r="T30" s="274">
        <v>0</v>
      </c>
      <c r="U30" s="273">
        <f t="shared" si="0"/>
        <v>-200</v>
      </c>
      <c r="V30" s="273">
        <f t="shared" si="1"/>
        <v>0</v>
      </c>
      <c r="W30" s="202"/>
      <c r="X30" s="248"/>
    </row>
    <row r="31" spans="1:24" s="205" customFormat="1" ht="12">
      <c r="A31" s="191" t="s">
        <v>76</v>
      </c>
      <c r="B31" s="192" t="s">
        <v>1442</v>
      </c>
      <c r="C31" s="193" t="s">
        <v>1445</v>
      </c>
      <c r="D31" s="192" t="s">
        <v>4688</v>
      </c>
      <c r="E31" s="193" t="s">
        <v>4689</v>
      </c>
      <c r="F31" s="192" t="s">
        <v>748</v>
      </c>
      <c r="G31" s="194"/>
      <c r="H31" s="195"/>
      <c r="I31" s="196">
        <v>0</v>
      </c>
      <c r="J31" s="197">
        <v>15</v>
      </c>
      <c r="K31" s="198">
        <v>250</v>
      </c>
      <c r="L31" s="197">
        <v>15</v>
      </c>
      <c r="M31" s="198">
        <v>250</v>
      </c>
      <c r="N31" s="197">
        <v>0</v>
      </c>
      <c r="O31" s="199">
        <v>250</v>
      </c>
      <c r="P31" s="272">
        <v>0</v>
      </c>
      <c r="Q31" s="273">
        <f>IFERROR(VLOOKUP(D31,'[3]Prior Year Budget '!D30:R56,15,FALSE),0)</f>
        <v>0</v>
      </c>
      <c r="R31" s="273">
        <f>IFERROR(VLOOKUP(D31,'[3]Budget Actuals GU001'!$G$9:$K$36,5,FALSE),0)</f>
        <v>0</v>
      </c>
      <c r="S31" s="202">
        <v>0</v>
      </c>
      <c r="T31" s="274"/>
      <c r="U31" s="273">
        <f t="shared" si="0"/>
        <v>0</v>
      </c>
      <c r="V31" s="273">
        <f t="shared" si="1"/>
        <v>0</v>
      </c>
      <c r="W31" s="202"/>
      <c r="X31" s="249"/>
    </row>
    <row r="32" spans="1:24" s="205" customFormat="1" ht="12">
      <c r="A32" s="191" t="s">
        <v>76</v>
      </c>
      <c r="B32" s="192" t="s">
        <v>1442</v>
      </c>
      <c r="C32" s="193" t="s">
        <v>1445</v>
      </c>
      <c r="D32" s="192" t="s">
        <v>4691</v>
      </c>
      <c r="E32" s="193" t="s">
        <v>4528</v>
      </c>
      <c r="F32" s="192" t="s">
        <v>748</v>
      </c>
      <c r="G32" s="194"/>
      <c r="H32" s="195"/>
      <c r="I32" s="196">
        <v>0</v>
      </c>
      <c r="J32" s="197">
        <v>1053.3399999999999</v>
      </c>
      <c r="K32" s="198">
        <v>0</v>
      </c>
      <c r="L32" s="197">
        <v>0</v>
      </c>
      <c r="M32" s="198"/>
      <c r="N32" s="197"/>
      <c r="O32" s="199"/>
      <c r="P32" s="272"/>
      <c r="Q32" s="273">
        <f>IFERROR(VLOOKUP(D32,'[3]Prior Year Budget '!D31:R57,15,FALSE),0)</f>
        <v>0</v>
      </c>
      <c r="R32" s="273">
        <f>IFERROR(VLOOKUP(D32,'[3]Budget Actuals GU001'!$G$9:$K$36,5,FALSE),0)</f>
        <v>0</v>
      </c>
      <c r="S32" s="202">
        <v>0</v>
      </c>
      <c r="T32" s="274"/>
      <c r="U32" s="273">
        <f t="shared" si="0"/>
        <v>0</v>
      </c>
      <c r="V32" s="273">
        <f t="shared" si="1"/>
        <v>0</v>
      </c>
      <c r="W32" s="202"/>
      <c r="X32" s="249"/>
    </row>
    <row r="33" spans="1:24" s="205" customFormat="1" ht="12">
      <c r="A33" s="191" t="s">
        <v>76</v>
      </c>
      <c r="B33" s="192" t="s">
        <v>1442</v>
      </c>
      <c r="C33" s="193" t="s">
        <v>1445</v>
      </c>
      <c r="D33" s="192" t="s">
        <v>4773</v>
      </c>
      <c r="E33" s="193" t="s">
        <v>4774</v>
      </c>
      <c r="F33" s="192" t="s">
        <v>748</v>
      </c>
      <c r="G33" s="194"/>
      <c r="H33" s="195"/>
      <c r="I33" s="196">
        <v>0</v>
      </c>
      <c r="J33" s="197">
        <v>11350.05</v>
      </c>
      <c r="K33" s="198">
        <v>30000</v>
      </c>
      <c r="L33" s="197">
        <v>0</v>
      </c>
      <c r="M33" s="198">
        <v>15000</v>
      </c>
      <c r="N33" s="197">
        <v>8445.16</v>
      </c>
      <c r="O33" s="199">
        <v>15000</v>
      </c>
      <c r="P33" s="272">
        <v>0</v>
      </c>
      <c r="Q33" s="273">
        <f>IFERROR(VLOOKUP(D33,'[3]Prior Year Budget '!D32:R58,15,FALSE),0)</f>
        <v>10000</v>
      </c>
      <c r="R33" s="273">
        <f>IFERROR(VLOOKUP(D33,'[3]Budget Actuals GU001'!$G$9:$K$36,5,FALSE),0)</f>
        <v>0</v>
      </c>
      <c r="S33" s="202">
        <v>3000</v>
      </c>
      <c r="T33" s="274">
        <v>3000</v>
      </c>
      <c r="U33" s="273">
        <f t="shared" si="0"/>
        <v>-7000</v>
      </c>
      <c r="V33" s="273">
        <f t="shared" si="1"/>
        <v>0</v>
      </c>
      <c r="W33" s="202"/>
      <c r="X33" s="249" t="s">
        <v>4809</v>
      </c>
    </row>
    <row r="34" spans="1:24" s="205" customFormat="1" ht="12">
      <c r="A34" s="191" t="s">
        <v>76</v>
      </c>
      <c r="B34" s="192" t="s">
        <v>1442</v>
      </c>
      <c r="C34" s="193" t="s">
        <v>1445</v>
      </c>
      <c r="D34" s="192">
        <v>6412</v>
      </c>
      <c r="E34" s="193" t="s">
        <v>4496</v>
      </c>
      <c r="F34" s="192">
        <v>651000</v>
      </c>
      <c r="G34" s="194"/>
      <c r="H34" s="195"/>
      <c r="I34" s="196"/>
      <c r="J34" s="197"/>
      <c r="K34" s="198"/>
      <c r="L34" s="197"/>
      <c r="M34" s="198"/>
      <c r="N34" s="197"/>
      <c r="O34" s="199"/>
      <c r="P34" s="272"/>
      <c r="Q34" s="273">
        <f>IFERROR(VLOOKUP(D34,'[3]Prior Year Budget '!D33:R59,15,FALSE),0)</f>
        <v>0</v>
      </c>
      <c r="R34" s="273">
        <f>IFERROR(VLOOKUP(D34,'[3]Budget Actuals GU001'!$G$9:$K$36,5,FALSE),0)</f>
        <v>4753.6899999999996</v>
      </c>
      <c r="S34" s="202">
        <v>3000</v>
      </c>
      <c r="T34" s="274">
        <v>3000</v>
      </c>
      <c r="U34" s="273">
        <f>+S34-Q34</f>
        <v>3000</v>
      </c>
      <c r="V34" s="273">
        <f t="shared" si="1"/>
        <v>0</v>
      </c>
      <c r="W34" s="202"/>
      <c r="X34" s="252" t="s">
        <v>4810</v>
      </c>
    </row>
    <row r="35" spans="1:24" s="205" customFormat="1" ht="12">
      <c r="A35" s="191" t="s">
        <v>76</v>
      </c>
      <c r="B35" s="192" t="s">
        <v>1442</v>
      </c>
      <c r="C35" s="193" t="s">
        <v>1445</v>
      </c>
      <c r="D35" s="192" t="s">
        <v>4775</v>
      </c>
      <c r="E35" s="193" t="s">
        <v>4776</v>
      </c>
      <c r="F35" s="192" t="s">
        <v>748</v>
      </c>
      <c r="G35" s="194"/>
      <c r="H35" s="195"/>
      <c r="I35" s="196">
        <v>0</v>
      </c>
      <c r="J35" s="197">
        <v>5581.88</v>
      </c>
      <c r="K35" s="198">
        <v>9800</v>
      </c>
      <c r="L35" s="197">
        <v>0</v>
      </c>
      <c r="M35" s="198">
        <v>6000</v>
      </c>
      <c r="N35" s="197">
        <v>0</v>
      </c>
      <c r="O35" s="199">
        <v>6000</v>
      </c>
      <c r="P35" s="272">
        <v>0</v>
      </c>
      <c r="Q35" s="273">
        <v>2500</v>
      </c>
      <c r="R35" s="273">
        <f>IFERROR(VLOOKUP(D35,'[3]Budget Actuals GU001'!$G$9:$K$36,5,FALSE),0)</f>
        <v>0</v>
      </c>
      <c r="S35" s="202">
        <v>2500</v>
      </c>
      <c r="T35" s="274">
        <v>2500</v>
      </c>
      <c r="U35" s="273">
        <f t="shared" si="0"/>
        <v>0</v>
      </c>
      <c r="V35" s="273">
        <f t="shared" si="1"/>
        <v>0</v>
      </c>
      <c r="W35" s="202"/>
      <c r="X35" s="248"/>
    </row>
    <row r="36" spans="1:24" s="205" customFormat="1" ht="12">
      <c r="A36" s="191" t="s">
        <v>76</v>
      </c>
      <c r="B36" s="192" t="s">
        <v>1442</v>
      </c>
      <c r="C36" s="193" t="s">
        <v>1445</v>
      </c>
      <c r="D36" s="192" t="s">
        <v>4740</v>
      </c>
      <c r="E36" s="193" t="s">
        <v>4697</v>
      </c>
      <c r="F36" s="192" t="s">
        <v>748</v>
      </c>
      <c r="G36" s="194"/>
      <c r="H36" s="195"/>
      <c r="I36" s="196">
        <v>0</v>
      </c>
      <c r="J36" s="197">
        <v>20998.89</v>
      </c>
      <c r="K36" s="198">
        <v>10000</v>
      </c>
      <c r="L36" s="197">
        <v>827.77</v>
      </c>
      <c r="M36" s="198">
        <v>10000</v>
      </c>
      <c r="N36" s="197">
        <v>0</v>
      </c>
      <c r="O36" s="199">
        <v>10000</v>
      </c>
      <c r="P36" s="272">
        <v>501.19</v>
      </c>
      <c r="Q36" s="273">
        <v>7500</v>
      </c>
      <c r="R36" s="273">
        <f>IFERROR(VLOOKUP(D36,'[3]Budget Actuals GU001'!$G$9:$K$36,5,FALSE),0)</f>
        <v>0</v>
      </c>
      <c r="S36" s="202">
        <v>0</v>
      </c>
      <c r="T36" s="274"/>
      <c r="U36" s="273">
        <f t="shared" si="0"/>
        <v>-7500</v>
      </c>
      <c r="V36" s="273">
        <f t="shared" si="1"/>
        <v>0</v>
      </c>
      <c r="W36" s="202"/>
      <c r="X36" s="249"/>
    </row>
    <row r="37" spans="1:24" s="205" customFormat="1" ht="12">
      <c r="A37" s="191" t="s">
        <v>76</v>
      </c>
      <c r="B37" s="192" t="s">
        <v>1442</v>
      </c>
      <c r="C37" s="193" t="s">
        <v>1445</v>
      </c>
      <c r="D37" s="192" t="s">
        <v>4696</v>
      </c>
      <c r="E37" s="193" t="s">
        <v>4697</v>
      </c>
      <c r="F37" s="192" t="s">
        <v>748</v>
      </c>
      <c r="G37" s="194"/>
      <c r="H37" s="195"/>
      <c r="I37" s="196"/>
      <c r="J37" s="197"/>
      <c r="K37" s="198"/>
      <c r="L37" s="197"/>
      <c r="M37" s="198">
        <v>0</v>
      </c>
      <c r="N37" s="197">
        <v>8053.85</v>
      </c>
      <c r="O37" s="199"/>
      <c r="P37" s="272"/>
      <c r="Q37" s="273">
        <v>10000</v>
      </c>
      <c r="R37" s="273">
        <f>IFERROR(VLOOKUP(D37,'[3]Budget Actuals GU001'!$G$9:$K$36,5,FALSE),0)</f>
        <v>0</v>
      </c>
      <c r="S37" s="202">
        <v>0</v>
      </c>
      <c r="T37" s="274"/>
      <c r="U37" s="273">
        <f t="shared" si="0"/>
        <v>-10000</v>
      </c>
      <c r="V37" s="273">
        <f t="shared" si="1"/>
        <v>0</v>
      </c>
      <c r="W37" s="202"/>
      <c r="X37" s="249"/>
    </row>
    <row r="38" spans="1:24" s="205" customFormat="1" ht="12">
      <c r="A38" s="191" t="s">
        <v>76</v>
      </c>
      <c r="B38" s="192" t="s">
        <v>1442</v>
      </c>
      <c r="C38" s="193" t="s">
        <v>1445</v>
      </c>
      <c r="D38" s="206" t="s">
        <v>4758</v>
      </c>
      <c r="E38" s="193" t="s">
        <v>4759</v>
      </c>
      <c r="F38" s="192" t="s">
        <v>748</v>
      </c>
      <c r="G38" s="207"/>
      <c r="H38" s="208" t="s">
        <v>4777</v>
      </c>
      <c r="I38" s="209"/>
      <c r="J38" s="210"/>
      <c r="K38" s="211"/>
      <c r="L38" s="210"/>
      <c r="M38" s="211"/>
      <c r="N38" s="210"/>
      <c r="O38" s="212"/>
      <c r="P38" s="294"/>
      <c r="Q38" s="273">
        <f>'[3]Prior Year Budget '!R36</f>
        <v>4000</v>
      </c>
      <c r="R38" s="295">
        <f>VLOOKUP(D38,'[3]Budget Actuals Location DC'!$E$14:$L$23,8,FALSE)</f>
        <v>6095.67</v>
      </c>
      <c r="S38" s="214">
        <v>20000</v>
      </c>
      <c r="T38" s="274">
        <v>20000</v>
      </c>
      <c r="U38" s="273">
        <f t="shared" si="0"/>
        <v>16000</v>
      </c>
      <c r="V38" s="273">
        <f t="shared" si="1"/>
        <v>0</v>
      </c>
      <c r="W38" s="202"/>
      <c r="X38" s="450" t="s">
        <v>4811</v>
      </c>
    </row>
    <row r="39" spans="1:24" s="205" customFormat="1" ht="12">
      <c r="A39" s="191" t="s">
        <v>76</v>
      </c>
      <c r="B39" s="192" t="s">
        <v>1442</v>
      </c>
      <c r="C39" s="193" t="s">
        <v>1445</v>
      </c>
      <c r="D39" s="206">
        <v>5540</v>
      </c>
      <c r="E39" s="193" t="s">
        <v>4761</v>
      </c>
      <c r="F39" s="192" t="s">
        <v>748</v>
      </c>
      <c r="G39" s="207"/>
      <c r="H39" s="208" t="s">
        <v>4777</v>
      </c>
      <c r="I39" s="209"/>
      <c r="J39" s="210"/>
      <c r="K39" s="211"/>
      <c r="L39" s="210"/>
      <c r="M39" s="211"/>
      <c r="N39" s="210"/>
      <c r="O39" s="212"/>
      <c r="P39" s="294"/>
      <c r="Q39" s="273">
        <f>'[3]Prior Year Budget '!R37</f>
        <v>30000</v>
      </c>
      <c r="R39" s="295">
        <f>IFERROR(VLOOKUP(D39,'[3]Budget Actuals Location DC'!$E$14:$L$23,8,FALSE),0)</f>
        <v>0</v>
      </c>
      <c r="S39" s="214">
        <v>1000</v>
      </c>
      <c r="T39" s="274">
        <v>1000</v>
      </c>
      <c r="U39" s="273">
        <f t="shared" si="0"/>
        <v>-29000</v>
      </c>
      <c r="V39" s="273">
        <f t="shared" si="1"/>
        <v>0</v>
      </c>
      <c r="W39" s="202"/>
      <c r="X39" s="451"/>
    </row>
    <row r="40" spans="1:24" s="205" customFormat="1" ht="12">
      <c r="A40" s="191" t="s">
        <v>76</v>
      </c>
      <c r="B40" s="192" t="s">
        <v>1442</v>
      </c>
      <c r="C40" s="193" t="s">
        <v>1445</v>
      </c>
      <c r="D40" s="206">
        <v>5550</v>
      </c>
      <c r="E40" s="193" t="s">
        <v>4498</v>
      </c>
      <c r="F40" s="192" t="s">
        <v>748</v>
      </c>
      <c r="G40" s="207"/>
      <c r="H40" s="208" t="s">
        <v>4777</v>
      </c>
      <c r="I40" s="209"/>
      <c r="J40" s="210"/>
      <c r="K40" s="211"/>
      <c r="L40" s="210"/>
      <c r="M40" s="211"/>
      <c r="N40" s="210"/>
      <c r="O40" s="212"/>
      <c r="P40" s="294"/>
      <c r="Q40" s="273">
        <f>'[3]Prior Year Budget '!R38</f>
        <v>5000</v>
      </c>
      <c r="R40" s="295">
        <f>IFERROR(VLOOKUP(D40,'[3]Budget Actuals Location DC'!$E$14:$L$23,8,FALSE),0)</f>
        <v>0</v>
      </c>
      <c r="S40" s="214">
        <v>0</v>
      </c>
      <c r="T40" s="274">
        <v>0</v>
      </c>
      <c r="U40" s="273">
        <f t="shared" si="0"/>
        <v>-5000</v>
      </c>
      <c r="V40" s="273">
        <f t="shared" si="1"/>
        <v>0</v>
      </c>
      <c r="W40" s="202"/>
      <c r="X40" s="451"/>
    </row>
    <row r="41" spans="1:24" s="205" customFormat="1" ht="12">
      <c r="A41" s="191" t="s">
        <v>76</v>
      </c>
      <c r="B41" s="192" t="s">
        <v>1442</v>
      </c>
      <c r="C41" s="193" t="s">
        <v>1445</v>
      </c>
      <c r="D41" s="206">
        <v>5570</v>
      </c>
      <c r="E41" s="193" t="s">
        <v>4764</v>
      </c>
      <c r="F41" s="192" t="s">
        <v>748</v>
      </c>
      <c r="G41" s="207"/>
      <c r="H41" s="208" t="s">
        <v>4777</v>
      </c>
      <c r="I41" s="209"/>
      <c r="J41" s="210"/>
      <c r="K41" s="211"/>
      <c r="L41" s="210"/>
      <c r="M41" s="211"/>
      <c r="N41" s="210"/>
      <c r="O41" s="212"/>
      <c r="P41" s="294"/>
      <c r="Q41" s="273">
        <f>'[3]Prior Year Budget '!R39</f>
        <v>4500</v>
      </c>
      <c r="R41" s="295">
        <f>IFERROR(VLOOKUP(D41,'[3]Budget Actuals Location DC'!$E$14:$L$23,8,FALSE),0)</f>
        <v>0</v>
      </c>
      <c r="S41" s="214">
        <v>1000</v>
      </c>
      <c r="T41" s="274">
        <v>1000</v>
      </c>
      <c r="U41" s="273">
        <f t="shared" si="0"/>
        <v>-3500</v>
      </c>
      <c r="V41" s="273">
        <f t="shared" si="1"/>
        <v>0</v>
      </c>
      <c r="W41" s="202"/>
      <c r="X41" s="451"/>
    </row>
    <row r="42" spans="1:24" s="205" customFormat="1" ht="12">
      <c r="A42" s="191" t="s">
        <v>76</v>
      </c>
      <c r="B42" s="192" t="s">
        <v>1442</v>
      </c>
      <c r="C42" s="193" t="s">
        <v>1445</v>
      </c>
      <c r="D42" s="206">
        <v>5590</v>
      </c>
      <c r="E42" s="193" t="s">
        <v>4766</v>
      </c>
      <c r="F42" s="192" t="s">
        <v>748</v>
      </c>
      <c r="G42" s="207"/>
      <c r="H42" s="208" t="s">
        <v>4777</v>
      </c>
      <c r="I42" s="209"/>
      <c r="J42" s="210"/>
      <c r="K42" s="211"/>
      <c r="L42" s="210"/>
      <c r="M42" s="211"/>
      <c r="N42" s="210"/>
      <c r="O42" s="212"/>
      <c r="P42" s="294"/>
      <c r="Q42" s="273">
        <f>'[3]Prior Year Budget '!R40</f>
        <v>3500</v>
      </c>
      <c r="R42" s="295">
        <f>IFERROR(VLOOKUP(D42,'[3]Budget Actuals Location DC'!$E$14:$L$23,8,FALSE),0)</f>
        <v>0</v>
      </c>
      <c r="S42" s="214">
        <v>500</v>
      </c>
      <c r="T42" s="274">
        <v>500</v>
      </c>
      <c r="U42" s="273">
        <f t="shared" si="0"/>
        <v>-3000</v>
      </c>
      <c r="V42" s="273">
        <f t="shared" si="1"/>
        <v>0</v>
      </c>
      <c r="W42" s="202"/>
      <c r="X42" s="451"/>
    </row>
    <row r="43" spans="1:24" s="205" customFormat="1" ht="12">
      <c r="A43" s="191" t="s">
        <v>76</v>
      </c>
      <c r="B43" s="192" t="s">
        <v>1442</v>
      </c>
      <c r="C43" s="193" t="s">
        <v>1445</v>
      </c>
      <c r="D43" s="206">
        <v>5671</v>
      </c>
      <c r="E43" s="193" t="s">
        <v>4669</v>
      </c>
      <c r="F43" s="192" t="s">
        <v>748</v>
      </c>
      <c r="G43" s="207"/>
      <c r="H43" s="208" t="s">
        <v>4777</v>
      </c>
      <c r="I43" s="209"/>
      <c r="J43" s="210"/>
      <c r="K43" s="211"/>
      <c r="L43" s="210"/>
      <c r="M43" s="211"/>
      <c r="N43" s="210"/>
      <c r="O43" s="212"/>
      <c r="P43" s="294"/>
      <c r="Q43" s="273">
        <f>'[3]Prior Year Budget '!R41</f>
        <v>2500</v>
      </c>
      <c r="R43" s="295">
        <f>IFERROR(VLOOKUP(D43,'[3]Budget Actuals Location DC'!$E$14:$L$23,8,FALSE),0)</f>
        <v>0</v>
      </c>
      <c r="S43" s="214">
        <v>0</v>
      </c>
      <c r="T43" s="274"/>
      <c r="U43" s="273">
        <f t="shared" si="0"/>
        <v>-2500</v>
      </c>
      <c r="V43" s="273">
        <f>T43-S43</f>
        <v>0</v>
      </c>
      <c r="W43" s="202"/>
      <c r="X43" s="451"/>
    </row>
    <row r="44" spans="1:24" s="205" customFormat="1" ht="12">
      <c r="A44" s="191" t="s">
        <v>76</v>
      </c>
      <c r="B44" s="192" t="s">
        <v>1442</v>
      </c>
      <c r="C44" s="193" t="s">
        <v>1445</v>
      </c>
      <c r="D44" s="206">
        <v>5681</v>
      </c>
      <c r="E44" s="193" t="s">
        <v>4671</v>
      </c>
      <c r="F44" s="192" t="s">
        <v>748</v>
      </c>
      <c r="G44" s="207"/>
      <c r="H44" s="208" t="s">
        <v>4777</v>
      </c>
      <c r="I44" s="209"/>
      <c r="J44" s="210"/>
      <c r="K44" s="211"/>
      <c r="L44" s="210"/>
      <c r="M44" s="211"/>
      <c r="N44" s="210"/>
      <c r="O44" s="212"/>
      <c r="P44" s="294"/>
      <c r="Q44" s="273">
        <f>'[3]Prior Year Budget '!R42</f>
        <v>10000</v>
      </c>
      <c r="R44" s="295">
        <f>IFERROR(VLOOKUP(D44,'[3]Budget Actuals Location DC'!$E$14:$L$23,8,FALSE),0)</f>
        <v>0</v>
      </c>
      <c r="S44" s="214">
        <v>500</v>
      </c>
      <c r="T44" s="274">
        <v>500</v>
      </c>
      <c r="U44" s="273">
        <f t="shared" si="0"/>
        <v>-9500</v>
      </c>
      <c r="V44" s="273">
        <f t="shared" si="1"/>
        <v>0</v>
      </c>
      <c r="W44" s="202"/>
      <c r="X44" s="451"/>
    </row>
    <row r="45" spans="1:24" s="205" customFormat="1" ht="12">
      <c r="A45" s="191" t="s">
        <v>76</v>
      </c>
      <c r="B45" s="192" t="s">
        <v>1442</v>
      </c>
      <c r="C45" s="193" t="s">
        <v>1445</v>
      </c>
      <c r="D45" s="206">
        <v>5683</v>
      </c>
      <c r="E45" s="193" t="s">
        <v>4768</v>
      </c>
      <c r="F45" s="192" t="s">
        <v>748</v>
      </c>
      <c r="G45" s="207"/>
      <c r="H45" s="208" t="s">
        <v>4777</v>
      </c>
      <c r="I45" s="209"/>
      <c r="J45" s="210"/>
      <c r="K45" s="211"/>
      <c r="L45" s="210"/>
      <c r="M45" s="211"/>
      <c r="N45" s="210"/>
      <c r="O45" s="212"/>
      <c r="P45" s="294"/>
      <c r="Q45" s="273">
        <f>'[3]Prior Year Budget '!R43</f>
        <v>5000</v>
      </c>
      <c r="R45" s="295">
        <f>IFERROR(VLOOKUP(D45,'[3]Budget Actuals Location DC'!$E$14:$L$23,8,FALSE),0)</f>
        <v>0</v>
      </c>
      <c r="S45" s="214">
        <v>500</v>
      </c>
      <c r="T45" s="274">
        <v>500</v>
      </c>
      <c r="U45" s="273">
        <f t="shared" si="0"/>
        <v>-4500</v>
      </c>
      <c r="V45" s="273">
        <f t="shared" si="1"/>
        <v>0</v>
      </c>
      <c r="W45" s="202"/>
      <c r="X45" s="451"/>
    </row>
    <row r="46" spans="1:24" s="205" customFormat="1" ht="12">
      <c r="A46" s="191" t="s">
        <v>76</v>
      </c>
      <c r="B46" s="192" t="s">
        <v>1442</v>
      </c>
      <c r="C46" s="193" t="s">
        <v>1445</v>
      </c>
      <c r="D46" s="206">
        <v>5880</v>
      </c>
      <c r="E46" s="193" t="s">
        <v>4689</v>
      </c>
      <c r="F46" s="192" t="s">
        <v>748</v>
      </c>
      <c r="G46" s="207"/>
      <c r="H46" s="208" t="s">
        <v>4777</v>
      </c>
      <c r="I46" s="209"/>
      <c r="J46" s="210"/>
      <c r="K46" s="211"/>
      <c r="L46" s="210"/>
      <c r="M46" s="211"/>
      <c r="N46" s="210"/>
      <c r="O46" s="212"/>
      <c r="P46" s="294"/>
      <c r="Q46" s="273">
        <f>'[3]Prior Year Budget '!R44</f>
        <v>35500</v>
      </c>
      <c r="R46" s="295">
        <f>IFERROR(VLOOKUP(D46,'[3]Budget Actuals Location DC'!$E$14:$L$23,8,FALSE),0)</f>
        <v>0</v>
      </c>
      <c r="S46" s="214">
        <v>0</v>
      </c>
      <c r="T46" s="274">
        <v>0</v>
      </c>
      <c r="U46" s="273">
        <f>+S46-Q46</f>
        <v>-35500</v>
      </c>
      <c r="V46" s="273">
        <f t="shared" si="1"/>
        <v>0</v>
      </c>
      <c r="W46" s="202"/>
      <c r="X46" s="451"/>
    </row>
    <row r="47" spans="1:24" s="205" customFormat="1" ht="12">
      <c r="A47" s="191" t="s">
        <v>76</v>
      </c>
      <c r="B47" s="192" t="s">
        <v>1442</v>
      </c>
      <c r="C47" s="193" t="s">
        <v>1445</v>
      </c>
      <c r="D47" s="206" t="s">
        <v>4778</v>
      </c>
      <c r="E47" s="193" t="s">
        <v>4779</v>
      </c>
      <c r="F47" s="192" t="s">
        <v>748</v>
      </c>
      <c r="G47" s="207"/>
      <c r="H47" s="208" t="s">
        <v>4777</v>
      </c>
      <c r="I47" s="216"/>
      <c r="J47" s="217"/>
      <c r="K47" s="218"/>
      <c r="L47" s="217"/>
      <c r="M47" s="218"/>
      <c r="N47" s="217"/>
      <c r="O47" s="219"/>
      <c r="P47" s="296"/>
      <c r="Q47" s="297"/>
      <c r="R47" s="297"/>
      <c r="S47" s="222">
        <v>1500</v>
      </c>
      <c r="T47" s="292">
        <v>1500</v>
      </c>
      <c r="U47" s="273">
        <f t="shared" si="0"/>
        <v>1500</v>
      </c>
      <c r="V47" s="273">
        <f t="shared" si="1"/>
        <v>0</v>
      </c>
      <c r="W47" s="202"/>
      <c r="X47" s="452"/>
    </row>
    <row r="48" spans="1:24" s="205" customFormat="1" ht="12">
      <c r="A48" s="223"/>
      <c r="B48" s="223"/>
      <c r="C48" s="224"/>
      <c r="D48" s="223"/>
      <c r="E48" s="224"/>
      <c r="F48" s="223"/>
      <c r="G48" s="225"/>
      <c r="H48" s="226"/>
      <c r="I48" s="227">
        <f t="shared" ref="I48:T48" si="2">SUM(I10:I47)</f>
        <v>0</v>
      </c>
      <c r="J48" s="228">
        <f t="shared" si="2"/>
        <v>356761.53</v>
      </c>
      <c r="K48" s="229">
        <f t="shared" si="2"/>
        <v>357588</v>
      </c>
      <c r="L48" s="228">
        <f t="shared" si="2"/>
        <v>368678.47000000003</v>
      </c>
      <c r="M48" s="229">
        <f t="shared" si="2"/>
        <v>357650</v>
      </c>
      <c r="N48" s="228">
        <f t="shared" si="2"/>
        <v>365807.98999999993</v>
      </c>
      <c r="O48" s="229">
        <f t="shared" si="2"/>
        <v>419650</v>
      </c>
      <c r="P48" s="228">
        <f t="shared" si="2"/>
        <v>76615.049999999988</v>
      </c>
      <c r="Q48" s="228">
        <f>SUM(Q10:Q47)</f>
        <v>545400</v>
      </c>
      <c r="R48" s="228">
        <f t="shared" si="2"/>
        <v>35564.870000000003</v>
      </c>
      <c r="S48" s="235">
        <f t="shared" si="2"/>
        <v>470500</v>
      </c>
      <c r="T48" s="254">
        <f t="shared" si="2"/>
        <v>473500</v>
      </c>
      <c r="U48" s="254">
        <f>SUM(U10:U47)</f>
        <v>-74900</v>
      </c>
      <c r="V48" s="254">
        <f>SUM(V10:V47)</f>
        <v>3000</v>
      </c>
      <c r="W48" s="255"/>
      <c r="X48" s="255"/>
    </row>
    <row r="49" spans="1:23" s="205" customFormat="1">
      <c r="A49" s="231" t="s">
        <v>4709</v>
      </c>
      <c r="T49"/>
      <c r="W49" s="233"/>
    </row>
    <row r="50" spans="1:23" s="205" customFormat="1">
      <c r="Q50" s="232"/>
      <c r="T50"/>
      <c r="W50" s="233"/>
    </row>
    <row r="52" spans="1:23" ht="18">
      <c r="A52" s="158" t="s">
        <v>4744</v>
      </c>
    </row>
    <row r="53" spans="1:23">
      <c r="A53" s="448" t="s">
        <v>4745</v>
      </c>
      <c r="B53" s="449"/>
      <c r="C53" s="449"/>
      <c r="D53" s="449"/>
      <c r="E53" s="449"/>
      <c r="F53" s="449"/>
      <c r="G53" s="449"/>
      <c r="H53" s="449"/>
      <c r="I53" s="449"/>
      <c r="J53" s="449"/>
      <c r="K53" s="449"/>
      <c r="L53" s="449"/>
      <c r="M53" s="449"/>
      <c r="N53" s="449"/>
      <c r="O53" s="449"/>
      <c r="P53" s="449"/>
      <c r="Q53" s="449"/>
      <c r="R53" s="449"/>
      <c r="S53" s="449"/>
      <c r="T53" s="449"/>
      <c r="U53" s="449"/>
      <c r="V53" s="1"/>
    </row>
    <row r="54" spans="1:23" ht="13.95" customHeight="1" thickBot="1">
      <c r="A54" s="236"/>
    </row>
    <row r="55" spans="1:23" s="172" customFormat="1" ht="14.7" customHeight="1" thickBot="1">
      <c r="I55" s="177">
        <v>2026</v>
      </c>
      <c r="J55" s="445"/>
      <c r="K55" s="446"/>
      <c r="L55" s="447"/>
      <c r="T55"/>
    </row>
    <row r="56" spans="1:23" s="190" customFormat="1">
      <c r="A56" s="180" t="s">
        <v>4640</v>
      </c>
      <c r="B56" s="180" t="s">
        <v>4641</v>
      </c>
      <c r="C56" s="181" t="s">
        <v>4642</v>
      </c>
      <c r="D56" s="180" t="s">
        <v>4643</v>
      </c>
      <c r="E56" s="181" t="s">
        <v>4644</v>
      </c>
      <c r="F56" s="180" t="s">
        <v>4645</v>
      </c>
      <c r="G56" s="180" t="s">
        <v>4646</v>
      </c>
      <c r="H56" s="182" t="s">
        <v>4647</v>
      </c>
      <c r="I56" s="186" t="s">
        <v>4710</v>
      </c>
      <c r="J56" s="442" t="s">
        <v>4746</v>
      </c>
      <c r="K56" s="443"/>
      <c r="L56" s="444"/>
      <c r="T56"/>
    </row>
    <row r="57" spans="1:23" s="241" customFormat="1" ht="24" customHeight="1">
      <c r="A57" s="191" t="s">
        <v>76</v>
      </c>
      <c r="B57" s="192" t="s">
        <v>1442</v>
      </c>
      <c r="C57" s="193" t="s">
        <v>1445</v>
      </c>
      <c r="D57" s="238"/>
      <c r="E57" s="193"/>
      <c r="F57" s="238"/>
      <c r="G57" s="206"/>
      <c r="H57" s="239"/>
      <c r="I57" s="240">
        <v>0</v>
      </c>
      <c r="J57" s="439"/>
      <c r="K57" s="440"/>
      <c r="L57" s="441"/>
      <c r="T57"/>
    </row>
    <row r="58" spans="1:23" s="241" customFormat="1" ht="24" customHeight="1">
      <c r="A58" s="191" t="s">
        <v>76</v>
      </c>
      <c r="B58" s="192" t="s">
        <v>1442</v>
      </c>
      <c r="C58" s="193" t="s">
        <v>1445</v>
      </c>
      <c r="D58" s="238"/>
      <c r="E58" s="193" t="str">
        <f>IFERROR(VLOOKUP(D58,[3]!Table1[[Account]:[Description]],2),"")</f>
        <v/>
      </c>
      <c r="F58" s="238"/>
      <c r="G58" s="206"/>
      <c r="H58" s="243"/>
      <c r="I58" s="240"/>
      <c r="J58" s="439"/>
      <c r="K58" s="440"/>
      <c r="L58" s="441"/>
      <c r="T58"/>
    </row>
    <row r="59" spans="1:23" s="241" customFormat="1" ht="24" customHeight="1">
      <c r="A59" s="191" t="s">
        <v>76</v>
      </c>
      <c r="B59" s="192" t="s">
        <v>1442</v>
      </c>
      <c r="C59" s="193" t="s">
        <v>1445</v>
      </c>
      <c r="D59" s="238"/>
      <c r="E59" s="193" t="str">
        <f>IFERROR(VLOOKUP(D59,[3]!Table1[[Account]:[Description]],2),"")</f>
        <v/>
      </c>
      <c r="F59" s="238"/>
      <c r="G59" s="206"/>
      <c r="H59" s="243"/>
      <c r="I59" s="240"/>
      <c r="J59" s="439"/>
      <c r="K59" s="440"/>
      <c r="L59" s="441"/>
      <c r="T59"/>
    </row>
    <row r="60" spans="1:23" s="241" customFormat="1" ht="24" customHeight="1">
      <c r="A60" s="191" t="s">
        <v>76</v>
      </c>
      <c r="B60" s="192" t="s">
        <v>1442</v>
      </c>
      <c r="C60" s="193" t="s">
        <v>1445</v>
      </c>
      <c r="D60" s="238"/>
      <c r="E60" s="193" t="str">
        <f>IFERROR(VLOOKUP(D60,[3]!Table1[[Account]:[Description]],2),"")</f>
        <v/>
      </c>
      <c r="F60" s="238"/>
      <c r="G60" s="206"/>
      <c r="H60" s="243"/>
      <c r="I60" s="240"/>
      <c r="J60" s="439"/>
      <c r="K60" s="440"/>
      <c r="L60" s="441"/>
      <c r="T60"/>
    </row>
    <row r="61" spans="1:23" s="241" customFormat="1" ht="24" customHeight="1">
      <c r="A61" s="191" t="s">
        <v>76</v>
      </c>
      <c r="B61" s="192" t="s">
        <v>1442</v>
      </c>
      <c r="C61" s="193" t="s">
        <v>1445</v>
      </c>
      <c r="D61" s="238"/>
      <c r="E61" s="193" t="str">
        <f>IFERROR(VLOOKUP(D61,[3]!Table1[[Account]:[Description]],2),"")</f>
        <v/>
      </c>
      <c r="F61" s="238"/>
      <c r="G61" s="206"/>
      <c r="H61" s="243"/>
      <c r="I61" s="244"/>
      <c r="J61" s="439"/>
      <c r="K61" s="440"/>
      <c r="L61" s="441"/>
      <c r="T61"/>
    </row>
    <row r="62" spans="1:23" s="205" customFormat="1">
      <c r="A62" s="223"/>
      <c r="B62" s="223"/>
      <c r="C62" s="224"/>
      <c r="D62" s="223"/>
      <c r="E62" s="224"/>
      <c r="F62" s="223"/>
      <c r="G62" s="225"/>
      <c r="H62" s="226"/>
      <c r="I62" s="228">
        <f>SUM(I57:I61)</f>
        <v>0</v>
      </c>
      <c r="J62" s="434"/>
      <c r="K62" s="435"/>
      <c r="L62" s="435"/>
      <c r="T62"/>
    </row>
    <row r="63" spans="1:23" ht="15" thickBot="1">
      <c r="A63" s="256" t="s">
        <v>4780</v>
      </c>
      <c r="B63" s="257"/>
    </row>
    <row r="64" spans="1:23" ht="15" thickBot="1">
      <c r="I64" s="298">
        <v>2026</v>
      </c>
      <c r="J64" s="298">
        <v>2026</v>
      </c>
      <c r="K64" s="299">
        <v>2027</v>
      </c>
      <c r="L64" s="299">
        <v>2027</v>
      </c>
      <c r="M64" s="175"/>
      <c r="N64" s="237"/>
      <c r="O64" s="178"/>
      <c r="P64" s="178"/>
    </row>
    <row r="65" spans="1:16" ht="36">
      <c r="A65" s="180" t="s">
        <v>4640</v>
      </c>
      <c r="B65" s="180" t="s">
        <v>4641</v>
      </c>
      <c r="C65" s="181" t="s">
        <v>4642</v>
      </c>
      <c r="D65" s="180" t="s">
        <v>4643</v>
      </c>
      <c r="E65" s="181" t="s">
        <v>4644</v>
      </c>
      <c r="F65" s="180" t="s">
        <v>4645</v>
      </c>
      <c r="G65" s="180" t="s">
        <v>4646</v>
      </c>
      <c r="H65" s="182" t="s">
        <v>4647</v>
      </c>
      <c r="I65" s="185" t="s">
        <v>4648</v>
      </c>
      <c r="J65" s="184" t="s">
        <v>4649</v>
      </c>
      <c r="K65" s="186" t="s">
        <v>4651</v>
      </c>
      <c r="L65" s="186" t="s">
        <v>4749</v>
      </c>
      <c r="M65" s="246" t="s">
        <v>4652</v>
      </c>
      <c r="N65" s="246" t="s">
        <v>4750</v>
      </c>
      <c r="O65" s="188" t="s">
        <v>4653</v>
      </c>
      <c r="P65" s="188" t="s">
        <v>4751</v>
      </c>
    </row>
    <row r="66" spans="1:16">
      <c r="A66" s="191" t="str">
        <f>'[3]MJ100Facilities Budget Reques'!A2</f>
        <v>MJ100</v>
      </c>
      <c r="B66" s="192" t="str">
        <f>VLOOKUP(D66,'[3]MJ100Facilities Budget Reques'!B2:F15,5,FALSE)</f>
        <v>18F000</v>
      </c>
      <c r="C66" s="193" t="s">
        <v>4812</v>
      </c>
      <c r="D66" s="192">
        <f>'[3]MJ100Facilities Budget Reques'!B2</f>
        <v>4313</v>
      </c>
      <c r="E66" s="193" t="str">
        <f>VLOOKUP(D66,'[3]MJ100Facilities Budget Reques'!B2:D15,2,FALSE)</f>
        <v>Non-Inst Supplies &amp; Materials</v>
      </c>
      <c r="F66" s="192">
        <f>VLOOKUP(D66,'[3]MJ100Facilities Budget Reques'!B2:F15,4,FALSE)</f>
        <v>711001</v>
      </c>
      <c r="G66" s="194"/>
      <c r="H66" s="195"/>
      <c r="I66" s="201">
        <f>VLOOKUP(D66,'[3]MJ100Facilities Budget Reques'!B2:I15,8,FALSE)</f>
        <v>2000</v>
      </c>
      <c r="J66" s="201">
        <f>VLOOKUP(D66,'[3]Budget Actuals MJ100'!E14:L46,8,FALSE)</f>
        <v>789.15</v>
      </c>
      <c r="K66" s="202">
        <v>2000</v>
      </c>
      <c r="L66" s="274">
        <v>2000</v>
      </c>
      <c r="M66" s="198">
        <f>+K66-I66</f>
        <v>0</v>
      </c>
      <c r="N66" s="198">
        <f>L66-K66</f>
        <v>0</v>
      </c>
      <c r="O66" s="203"/>
      <c r="P66" s="248"/>
    </row>
    <row r="67" spans="1:16">
      <c r="A67" s="191" t="str">
        <f>'[3]MJ100Facilities Budget Reques'!A3</f>
        <v>MJ100</v>
      </c>
      <c r="B67" s="192" t="str">
        <f>VLOOKUP(D67,'[3]MJ100Facilities Budget Reques'!B3:F16,5,FALSE)</f>
        <v>18F000</v>
      </c>
      <c r="C67" s="193" t="s">
        <v>4812</v>
      </c>
      <c r="D67" s="192">
        <f>'[3]MJ100Facilities Budget Reques'!B3</f>
        <v>5119</v>
      </c>
      <c r="E67" s="193" t="str">
        <f>VLOOKUP(D67,'[3]MJ100Facilities Budget Reques'!B3:D16,2,FALSE)</f>
        <v>Oth Non-Inst Consulting Services</v>
      </c>
      <c r="F67" s="192">
        <f>VLOOKUP(D67,'[3]MJ100Facilities Budget Reques'!B3:F16,4,FALSE)</f>
        <v>711001</v>
      </c>
      <c r="G67" s="194"/>
      <c r="H67" s="195"/>
      <c r="I67" s="201">
        <f>VLOOKUP(D67,'[3]MJ100Facilities Budget Reques'!B3:I16,8,FALSE)</f>
        <v>130000</v>
      </c>
      <c r="J67" s="201">
        <f>VLOOKUP(D67,'[3]Budget Actuals MJ100'!E15:L47,8,FALSE)</f>
        <v>41685</v>
      </c>
      <c r="K67" s="202">
        <v>130000</v>
      </c>
      <c r="L67" s="274">
        <v>130000</v>
      </c>
      <c r="M67" s="198">
        <f t="shared" ref="M67:M81" si="3">+K67-I67</f>
        <v>0</v>
      </c>
      <c r="N67" s="198">
        <f t="shared" ref="N67:N80" si="4">L67-K67</f>
        <v>0</v>
      </c>
      <c r="O67" s="203"/>
      <c r="P67" s="249"/>
    </row>
    <row r="68" spans="1:16" ht="24.6">
      <c r="A68" s="277" t="str">
        <f>'[3]MJ100Facilities Budget Reques'!A4</f>
        <v>MJ100</v>
      </c>
      <c r="B68" s="278" t="str">
        <f>VLOOKUP(D68,'[3]MJ100Facilities Budget Reques'!B4:F17,5,FALSE)</f>
        <v>18F000</v>
      </c>
      <c r="C68" s="279" t="s">
        <v>4812</v>
      </c>
      <c r="D68" s="278">
        <f>'[3]MJ100Facilities Budget Reques'!B4</f>
        <v>5220</v>
      </c>
      <c r="E68" s="279" t="str">
        <f>VLOOKUP(D68,'[3]MJ100Facilities Budget Reques'!B4:D17,2,FALSE)</f>
        <v>Employee Travel</v>
      </c>
      <c r="F68" s="278">
        <f>VLOOKUP(D68,'[3]MJ100Facilities Budget Reques'!B4:F17,4,FALSE)</f>
        <v>711001</v>
      </c>
      <c r="G68" s="280"/>
      <c r="H68" s="281"/>
      <c r="I68" s="300">
        <f>VLOOKUP(D68,'[3]MJ100Facilities Budget Reques'!B4:I17,8,FALSE)</f>
        <v>41190</v>
      </c>
      <c r="J68" s="300">
        <f>VLOOKUP(D68,'[3]Budget Actuals MJ100'!E16:L48,8,FALSE)</f>
        <v>2063.6</v>
      </c>
      <c r="K68" s="288">
        <v>36000</v>
      </c>
      <c r="L68" s="289">
        <v>28000</v>
      </c>
      <c r="M68" s="284">
        <f t="shared" si="3"/>
        <v>-5190</v>
      </c>
      <c r="N68" s="284">
        <f t="shared" si="4"/>
        <v>-8000</v>
      </c>
      <c r="O68" s="301"/>
      <c r="P68" s="302" t="s">
        <v>4813</v>
      </c>
    </row>
    <row r="69" spans="1:16">
      <c r="A69" s="191" t="str">
        <f>'[3]MJ100Facilities Budget Reques'!A5</f>
        <v>MJ100</v>
      </c>
      <c r="B69" s="192" t="str">
        <f>VLOOKUP(D69,'[3]MJ100Facilities Budget Reques'!B5:F18,5,FALSE)</f>
        <v>18F000</v>
      </c>
      <c r="C69" s="193" t="s">
        <v>4812</v>
      </c>
      <c r="D69" s="192">
        <f>'[3]MJ100Facilities Budget Reques'!B5</f>
        <v>5230</v>
      </c>
      <c r="E69" s="193" t="str">
        <f>VLOOKUP(D69,'[3]MJ100Facilities Budget Reques'!B5:D18,2,FALSE)</f>
        <v>Food/Meetings</v>
      </c>
      <c r="F69" s="192">
        <f>VLOOKUP(D69,'[3]MJ100Facilities Budget Reques'!B5:F18,4,FALSE)</f>
        <v>711001</v>
      </c>
      <c r="G69" s="194"/>
      <c r="H69" s="195"/>
      <c r="I69" s="201">
        <f>VLOOKUP(D69,'[3]MJ100Facilities Budget Reques'!B5:I18,8,FALSE)</f>
        <v>2000</v>
      </c>
      <c r="J69" s="201">
        <f>VLOOKUP(D69,'[3]Budget Actuals MJ100'!E17:L49,8,FALSE)</f>
        <v>0</v>
      </c>
      <c r="K69" s="202">
        <v>2000</v>
      </c>
      <c r="L69" s="274">
        <v>2000</v>
      </c>
      <c r="M69" s="198">
        <f t="shared" si="3"/>
        <v>0</v>
      </c>
      <c r="N69" s="198">
        <f t="shared" si="4"/>
        <v>0</v>
      </c>
      <c r="O69" s="203"/>
      <c r="P69" s="251"/>
    </row>
    <row r="70" spans="1:16">
      <c r="A70" s="191" t="str">
        <f>'[3]MJ100Facilities Budget Reques'!A6</f>
        <v>MJ100</v>
      </c>
      <c r="B70" s="192" t="str">
        <f>VLOOKUP(D70,'[3]MJ100Facilities Budget Reques'!B6:F19,5,FALSE)</f>
        <v>18F000</v>
      </c>
      <c r="C70" s="193" t="s">
        <v>4812</v>
      </c>
      <c r="D70" s="192">
        <f>'[3]MJ100Facilities Budget Reques'!B6</f>
        <v>5300</v>
      </c>
      <c r="E70" s="193" t="str">
        <f>VLOOKUP(D70,'[3]MJ100Facilities Budget Reques'!B6:D19,2,FALSE)</f>
        <v>Institutional Dues/Memberships</v>
      </c>
      <c r="F70" s="192">
        <f>VLOOKUP(D70,'[3]MJ100Facilities Budget Reques'!B6:F19,4,FALSE)</f>
        <v>711001</v>
      </c>
      <c r="G70" s="194"/>
      <c r="H70" s="195"/>
      <c r="I70" s="201">
        <f>VLOOKUP(D70,'[3]MJ100Facilities Budget Reques'!B6:I19,8,FALSE)</f>
        <v>3000</v>
      </c>
      <c r="J70" s="201">
        <f>VLOOKUP(D70,'[3]Budget Actuals MJ100'!E18:L50,8,FALSE)</f>
        <v>0</v>
      </c>
      <c r="K70" s="202">
        <v>0</v>
      </c>
      <c r="L70" s="274"/>
      <c r="M70" s="198">
        <f t="shared" si="3"/>
        <v>-3000</v>
      </c>
      <c r="N70" s="198">
        <f t="shared" si="4"/>
        <v>0</v>
      </c>
      <c r="O70" s="203"/>
      <c r="P70" s="252"/>
    </row>
    <row r="71" spans="1:16">
      <c r="A71" s="191" t="str">
        <f>'[3]MJ100Facilities Budget Reques'!A7</f>
        <v>MJ100</v>
      </c>
      <c r="B71" s="192" t="str">
        <f>VLOOKUP(D71,'[3]MJ100Facilities Budget Reques'!B7:F20,5,FALSE)</f>
        <v>18F000</v>
      </c>
      <c r="C71" s="193" t="s">
        <v>4812</v>
      </c>
      <c r="D71" s="192">
        <f>'[3]MJ100Facilities Budget Reques'!B7</f>
        <v>5650</v>
      </c>
      <c r="E71" s="193" t="str">
        <f>VLOOKUP(D71,'[3]MJ100Facilities Budget Reques'!B7:D20,2,FALSE)</f>
        <v>Software Licensing/Maintenance Svcs</v>
      </c>
      <c r="F71" s="192">
        <f>VLOOKUP(D71,'[3]MJ100Facilities Budget Reques'!B7:F20,4,FALSE)</f>
        <v>711001</v>
      </c>
      <c r="G71" s="194"/>
      <c r="H71" s="195"/>
      <c r="I71" s="201">
        <f>VLOOKUP(D71,'[3]MJ100Facilities Budget Reques'!B7:I20,8,FALSE)</f>
        <v>40000</v>
      </c>
      <c r="J71" s="201">
        <f>VLOOKUP(D71,'[3]Budget Actuals MJ100'!E19:L51,8,FALSE)</f>
        <v>0</v>
      </c>
      <c r="K71" s="202">
        <v>25000</v>
      </c>
      <c r="L71" s="274">
        <v>25000</v>
      </c>
      <c r="M71" s="198">
        <f t="shared" si="3"/>
        <v>-15000</v>
      </c>
      <c r="N71" s="198">
        <f t="shared" si="4"/>
        <v>0</v>
      </c>
      <c r="O71" s="203"/>
      <c r="P71" s="248"/>
    </row>
    <row r="72" spans="1:16">
      <c r="A72" s="191" t="str">
        <f>'[3]MJ100Facilities Budget Reques'!A8</f>
        <v>MJ100</v>
      </c>
      <c r="B72" s="192" t="str">
        <f>VLOOKUP(D72,'[3]MJ100Facilities Budget Reques'!B8:F21,5,FALSE)</f>
        <v>18F000</v>
      </c>
      <c r="C72" s="193" t="s">
        <v>4812</v>
      </c>
      <c r="D72" s="192">
        <f>'[3]MJ100Facilities Budget Reques'!B8</f>
        <v>5651</v>
      </c>
      <c r="E72" s="193" t="str">
        <f>VLOOKUP(D72,'[3]MJ100Facilities Budget Reques'!B8:D21,2,FALSE)</f>
        <v>Internet Access</v>
      </c>
      <c r="F72" s="192">
        <f>VLOOKUP(D72,'[3]MJ100Facilities Budget Reques'!B8:F21,4,FALSE)</f>
        <v>711001</v>
      </c>
      <c r="G72" s="194"/>
      <c r="H72" s="195"/>
      <c r="I72" s="201">
        <f>VLOOKUP(D72,'[3]MJ100Facilities Budget Reques'!B8:I21,8,FALSE)</f>
        <v>5000</v>
      </c>
      <c r="J72" s="201">
        <f>VLOOKUP(D72,'[3]Budget Actuals MJ100'!E20:L52,8,FALSE)</f>
        <v>943.45</v>
      </c>
      <c r="K72" s="202">
        <v>2000</v>
      </c>
      <c r="L72" s="274">
        <v>2000</v>
      </c>
      <c r="M72" s="198">
        <f t="shared" si="3"/>
        <v>-3000</v>
      </c>
      <c r="N72" s="198">
        <f t="shared" si="4"/>
        <v>0</v>
      </c>
      <c r="O72" s="203"/>
      <c r="P72" s="249"/>
    </row>
    <row r="73" spans="1:16">
      <c r="A73" s="191" t="str">
        <f>'[3]MJ100Facilities Budget Reques'!A9</f>
        <v>MJ100</v>
      </c>
      <c r="B73" s="192" t="str">
        <f>VLOOKUP(D73,'[3]MJ100Facilities Budget Reques'!B9:F22,5,FALSE)</f>
        <v>18F000</v>
      </c>
      <c r="C73" s="193" t="s">
        <v>4812</v>
      </c>
      <c r="D73" s="192">
        <f>'[3]MJ100Facilities Budget Reques'!B9</f>
        <v>5686</v>
      </c>
      <c r="E73" s="193" t="str">
        <f>VLOOKUP(D73,'[3]MJ100Facilities Budget Reques'!B9:D22,2,FALSE)</f>
        <v>Oth Equipment Maint Agreements</v>
      </c>
      <c r="F73" s="192">
        <f>VLOOKUP(D73,'[3]MJ100Facilities Budget Reques'!B9:F22,4,FALSE)</f>
        <v>711001</v>
      </c>
      <c r="G73" s="194"/>
      <c r="H73" s="195"/>
      <c r="I73" s="201">
        <f>VLOOKUP(D73,'[3]MJ100Facilities Budget Reques'!B9:I22,8,FALSE)</f>
        <v>3000</v>
      </c>
      <c r="J73" s="201">
        <f>VLOOKUP(D73,'[3]Budget Actuals MJ100'!E21:L53,8,FALSE)</f>
        <v>894.9</v>
      </c>
      <c r="K73" s="202">
        <v>3000</v>
      </c>
      <c r="L73" s="274">
        <v>3000</v>
      </c>
      <c r="M73" s="198">
        <f t="shared" si="3"/>
        <v>0</v>
      </c>
      <c r="N73" s="198">
        <f t="shared" si="4"/>
        <v>0</v>
      </c>
      <c r="O73" s="203"/>
      <c r="P73" s="249"/>
    </row>
    <row r="74" spans="1:16">
      <c r="A74" s="191" t="str">
        <f>'[3]MJ100Facilities Budget Reques'!A10</f>
        <v>MJ100</v>
      </c>
      <c r="B74" s="192" t="str">
        <f>VLOOKUP(D74,'[3]MJ100Facilities Budget Reques'!B10:F23,5,FALSE)</f>
        <v>18F000</v>
      </c>
      <c r="C74" s="193" t="s">
        <v>4812</v>
      </c>
      <c r="D74" s="192">
        <f>'[3]MJ100Facilities Budget Reques'!B10</f>
        <v>5860</v>
      </c>
      <c r="E74" s="193" t="str">
        <f>VLOOKUP(D74,'[3]MJ100Facilities Budget Reques'!B10:D23,2,FALSE)</f>
        <v>General Advertising Services</v>
      </c>
      <c r="F74" s="192">
        <f>VLOOKUP(D74,'[3]MJ100Facilities Budget Reques'!B10:F23,4,FALSE)</f>
        <v>711001</v>
      </c>
      <c r="G74" s="194"/>
      <c r="H74" s="195"/>
      <c r="I74" s="201">
        <f>VLOOKUP(D74,'[3]MJ100Facilities Budget Reques'!B10:I23,8,FALSE)</f>
        <v>4000</v>
      </c>
      <c r="J74" s="201">
        <f>VLOOKUP(D74,'[3]Budget Actuals MJ100'!E22:L54,8,FALSE)</f>
        <v>0</v>
      </c>
      <c r="K74" s="202">
        <v>2000</v>
      </c>
      <c r="L74" s="274">
        <v>2000</v>
      </c>
      <c r="M74" s="198">
        <f t="shared" si="3"/>
        <v>-2000</v>
      </c>
      <c r="N74" s="198">
        <f t="shared" si="4"/>
        <v>0</v>
      </c>
      <c r="O74" s="203"/>
      <c r="P74" s="251"/>
    </row>
    <row r="75" spans="1:16">
      <c r="A75" s="191" t="str">
        <f>'[3]MJ100Facilities Budget Reques'!A11</f>
        <v>MJ100</v>
      </c>
      <c r="B75" s="192" t="str">
        <f>VLOOKUP(D75,'[3]MJ100Facilities Budget Reques'!B11:F24,5,FALSE)</f>
        <v>18F000</v>
      </c>
      <c r="C75" s="193" t="s">
        <v>4812</v>
      </c>
      <c r="D75" s="192">
        <f>'[3]MJ100Facilities Budget Reques'!B11</f>
        <v>5861</v>
      </c>
      <c r="E75" s="193" t="str">
        <f>VLOOKUP(D75,'[3]MJ100Facilities Budget Reques'!B11:D24,2,FALSE)</f>
        <v>Printing/Duplicating Service</v>
      </c>
      <c r="F75" s="192">
        <f>VLOOKUP(D75,'[3]MJ100Facilities Budget Reques'!B11:F24,4,FALSE)</f>
        <v>711001</v>
      </c>
      <c r="G75" s="194"/>
      <c r="H75" s="195"/>
      <c r="I75" s="201">
        <f>VLOOKUP(D75,'[3]MJ100Facilities Budget Reques'!B11:I24,8,FALSE)</f>
        <v>1500</v>
      </c>
      <c r="J75" s="201">
        <f>VLOOKUP(D75,'[3]Budget Actuals MJ100'!E23:L55,8,FALSE)</f>
        <v>0</v>
      </c>
      <c r="K75" s="202">
        <v>1500</v>
      </c>
      <c r="L75" s="274">
        <v>1500</v>
      </c>
      <c r="M75" s="198">
        <f t="shared" si="3"/>
        <v>0</v>
      </c>
      <c r="N75" s="198">
        <f t="shared" si="4"/>
        <v>0</v>
      </c>
      <c r="O75" s="203"/>
      <c r="P75" s="252"/>
    </row>
    <row r="76" spans="1:16">
      <c r="A76" s="191" t="str">
        <f>'[3]MJ100Facilities Budget Reques'!A12</f>
        <v>MJ100</v>
      </c>
      <c r="B76" s="192" t="str">
        <f>VLOOKUP(D76,'[3]MJ100Facilities Budget Reques'!B12:F25,5,FALSE)</f>
        <v>18F000</v>
      </c>
      <c r="C76" s="193" t="s">
        <v>4812</v>
      </c>
      <c r="D76" s="192">
        <f>'[3]MJ100Facilities Budget Reques'!B12</f>
        <v>5890</v>
      </c>
      <c r="E76" s="193" t="str">
        <f>VLOOKUP(D76,'[3]MJ100Facilities Budget Reques'!B12:D25,2,FALSE)</f>
        <v>Other Services &amp; Expenses</v>
      </c>
      <c r="F76" s="192">
        <f>VLOOKUP(D76,'[3]MJ100Facilities Budget Reques'!B12:F25,4,FALSE)</f>
        <v>711001</v>
      </c>
      <c r="G76" s="194"/>
      <c r="H76" s="195"/>
      <c r="I76" s="201">
        <f>VLOOKUP(D76,'[3]MJ100Facilities Budget Reques'!B12:I25,8,FALSE)</f>
        <v>5000</v>
      </c>
      <c r="J76" s="201">
        <f>VLOOKUP(D76,'[3]Budget Actuals MJ100'!E24:L56,8,FALSE)</f>
        <v>0</v>
      </c>
      <c r="K76" s="202">
        <v>0</v>
      </c>
      <c r="L76" s="274"/>
      <c r="M76" s="198">
        <f t="shared" si="3"/>
        <v>-5000</v>
      </c>
      <c r="N76" s="198">
        <f t="shared" si="4"/>
        <v>0</v>
      </c>
      <c r="O76" s="203"/>
      <c r="P76" s="248"/>
    </row>
    <row r="77" spans="1:16">
      <c r="A77" s="191" t="str">
        <f>'[3]MJ100Facilities Budget Reques'!A13</f>
        <v>MJ100</v>
      </c>
      <c r="B77" s="192" t="str">
        <f>VLOOKUP(D77,'[3]MJ100Facilities Budget Reques'!B13:F26,5,FALSE)</f>
        <v>18F000</v>
      </c>
      <c r="C77" s="193" t="s">
        <v>4812</v>
      </c>
      <c r="D77" s="192" t="str">
        <f>'[3]MJ100Facilities Budget Reques'!B13</f>
        <v>6210C</v>
      </c>
      <c r="E77" s="193" t="str">
        <f>VLOOKUP(D77,'[3]MJ100Facilities Budget Reques'!B13:D26,2,FALSE)</f>
        <v>Buildings Construction - C</v>
      </c>
      <c r="F77" s="192">
        <f>VLOOKUP(D77,'[3]MJ100Facilities Budget Reques'!B13:F26,4,FALSE)</f>
        <v>711001</v>
      </c>
      <c r="G77" s="194"/>
      <c r="H77" s="195"/>
      <c r="I77" s="201">
        <f>VLOOKUP(D77,'[3]MJ100Facilities Budget Reques'!B13:I26,8,FALSE)</f>
        <v>2000</v>
      </c>
      <c r="J77" s="201">
        <f>VLOOKUP(D77,'[3]Budget Actuals MJ100'!E25:L57,8,FALSE)</f>
        <v>0</v>
      </c>
      <c r="K77" s="202">
        <v>2000</v>
      </c>
      <c r="L77" s="274">
        <v>2000</v>
      </c>
      <c r="M77" s="198">
        <f t="shared" si="3"/>
        <v>0</v>
      </c>
      <c r="N77" s="198">
        <f t="shared" si="4"/>
        <v>0</v>
      </c>
      <c r="O77" s="203"/>
      <c r="P77" s="249"/>
    </row>
    <row r="78" spans="1:16">
      <c r="A78" s="191" t="str">
        <f>'[3]MJ100Facilities Budget Reques'!A14</f>
        <v>MJ100</v>
      </c>
      <c r="B78" s="192" t="s">
        <v>1449</v>
      </c>
      <c r="C78" s="193" t="s">
        <v>4812</v>
      </c>
      <c r="D78" s="192">
        <v>6412</v>
      </c>
      <c r="E78" s="193" t="s">
        <v>4496</v>
      </c>
      <c r="F78" s="192">
        <v>711001</v>
      </c>
      <c r="G78" s="194"/>
      <c r="H78" s="195"/>
      <c r="I78" s="201">
        <f>IFERROR(VLOOKUP(D78,'[3]MJ100Facilities Budget Reques'!B14:I27,8,FALSE),0)</f>
        <v>0</v>
      </c>
      <c r="J78" s="201">
        <f>VLOOKUP(D78,'[3]Budget Actuals MJ100'!E26:L58,8,FALSE)</f>
        <v>2088.9899999999998</v>
      </c>
      <c r="K78" s="202">
        <v>5000</v>
      </c>
      <c r="L78" s="274">
        <v>5000</v>
      </c>
      <c r="M78" s="198"/>
      <c r="N78" s="198">
        <f t="shared" si="4"/>
        <v>0</v>
      </c>
      <c r="O78" s="203"/>
      <c r="P78" s="249"/>
    </row>
    <row r="79" spans="1:16">
      <c r="A79" s="191" t="str">
        <f>'[3]MJ100Facilities Budget Reques'!A14</f>
        <v>MJ100</v>
      </c>
      <c r="B79" s="192" t="str">
        <f>VLOOKUP(D79,'[3]MJ100Facilities Budget Reques'!B14:F27,5,FALSE)</f>
        <v>18F000</v>
      </c>
      <c r="C79" s="193" t="s">
        <v>4812</v>
      </c>
      <c r="D79" s="192">
        <f>'[3]MJ100Facilities Budget Reques'!B14</f>
        <v>6414</v>
      </c>
      <c r="E79" s="193" t="str">
        <f>VLOOKUP(D79,'[3]MJ100Facilities Budget Reques'!B14:D27,2,FALSE)</f>
        <v>Furniture</v>
      </c>
      <c r="F79" s="192">
        <f>VLOOKUP(D79,'[3]MJ100Facilities Budget Reques'!B14:F27,4,FALSE)</f>
        <v>711001</v>
      </c>
      <c r="G79" s="194"/>
      <c r="H79" s="195"/>
      <c r="I79" s="201">
        <f>VLOOKUP(D79,'[3]MJ100Facilities Budget Reques'!B14:I27,8,FALSE)</f>
        <v>25000</v>
      </c>
      <c r="J79" s="201">
        <f>VLOOKUP(D79,'[3]Budget Actuals MJ100'!E26:L58,8,FALSE)</f>
        <v>0</v>
      </c>
      <c r="K79" s="202">
        <v>2000</v>
      </c>
      <c r="L79" s="274">
        <v>2000</v>
      </c>
      <c r="M79" s="198">
        <f t="shared" si="3"/>
        <v>-23000</v>
      </c>
      <c r="N79" s="198">
        <f t="shared" si="4"/>
        <v>0</v>
      </c>
      <c r="O79" s="203"/>
      <c r="P79" s="249"/>
    </row>
    <row r="80" spans="1:16">
      <c r="A80" s="191" t="str">
        <f>'[3]MJ100Facilities Budget Reques'!A15</f>
        <v>MJ100</v>
      </c>
      <c r="B80" s="192" t="str">
        <f>VLOOKUP(D80,'[3]MJ100Facilities Budget Reques'!B15:F28,5,FALSE)</f>
        <v>18F000</v>
      </c>
      <c r="C80" s="193" t="s">
        <v>4812</v>
      </c>
      <c r="D80" s="192">
        <f>'[3]MJ100Facilities Budget Reques'!B15</f>
        <v>6419</v>
      </c>
      <c r="E80" s="193" t="str">
        <f>VLOOKUP(D80,'[3]MJ100Facilities Budget Reques'!B15:D28,2,FALSE)</f>
        <v>Other Equipment</v>
      </c>
      <c r="F80" s="192">
        <f>VLOOKUP(D80,'[3]MJ100Facilities Budget Reques'!B15:F28,4,FALSE)</f>
        <v>711001</v>
      </c>
      <c r="G80" s="194"/>
      <c r="H80" s="195"/>
      <c r="I80" s="201">
        <f>VLOOKUP(D80,'[3]MJ100Facilities Budget Reques'!B15:I28,8,FALSE)</f>
        <v>20000</v>
      </c>
      <c r="J80" s="201">
        <f>VLOOKUP(D80,'[3]Budget Actuals MJ100'!E27:L59,8,FALSE)</f>
        <v>0</v>
      </c>
      <c r="K80" s="202">
        <v>1500</v>
      </c>
      <c r="L80" s="292">
        <v>1500</v>
      </c>
      <c r="M80" s="198">
        <f t="shared" si="3"/>
        <v>-18500</v>
      </c>
      <c r="N80" s="198">
        <f t="shared" si="4"/>
        <v>0</v>
      </c>
      <c r="O80" s="203"/>
      <c r="P80" s="251"/>
    </row>
    <row r="81" spans="1:16">
      <c r="A81" s="258"/>
      <c r="B81" s="259"/>
      <c r="C81" s="260"/>
      <c r="D81" s="259"/>
      <c r="E81" s="260"/>
      <c r="F81" s="259"/>
      <c r="G81" s="261"/>
      <c r="H81" s="262"/>
      <c r="I81" s="201"/>
      <c r="J81" s="201"/>
      <c r="K81" s="214"/>
      <c r="L81" s="253"/>
      <c r="M81" s="211">
        <f t="shared" si="3"/>
        <v>0</v>
      </c>
      <c r="N81" s="211">
        <f>L81-K81</f>
        <v>0</v>
      </c>
      <c r="O81" s="263"/>
      <c r="P81" s="264"/>
    </row>
    <row r="82" spans="1:16">
      <c r="A82" s="265"/>
      <c r="B82" s="265"/>
      <c r="C82" s="265"/>
      <c r="D82" s="265"/>
      <c r="E82" s="265"/>
      <c r="F82" s="265"/>
      <c r="G82" s="265"/>
      <c r="H82" s="265"/>
      <c r="I82" s="255">
        <f t="shared" ref="I82:N82" si="5">SUM(I66:I81)</f>
        <v>283690</v>
      </c>
      <c r="J82" s="255">
        <f t="shared" si="5"/>
        <v>48465.09</v>
      </c>
      <c r="K82" s="255">
        <f>SUM(K66:K81)</f>
        <v>214000</v>
      </c>
      <c r="L82" s="255">
        <f t="shared" si="5"/>
        <v>206000</v>
      </c>
      <c r="M82" s="255">
        <f t="shared" si="5"/>
        <v>-74690</v>
      </c>
      <c r="N82" s="255">
        <f t="shared" si="5"/>
        <v>-8000</v>
      </c>
      <c r="O82" s="255"/>
      <c r="P82" s="255"/>
    </row>
  </sheetData>
  <protectedRanges>
    <protectedRange sqref="D38:E47 D58:H61 D57:G57 G38:H47" name="Range1_1"/>
    <protectedRange sqref="I57:I61 S10:T47 K66:L81" name="Range2_1"/>
    <protectedRange sqref="J57:J61 X33 O66:O81 W10:W32 W34:W47" name="Range3_1"/>
  </protectedRanges>
  <mergeCells count="12">
    <mergeCell ref="J56:L56"/>
    <mergeCell ref="J57:L57"/>
    <mergeCell ref="X38:X47"/>
    <mergeCell ref="A2:U2"/>
    <mergeCell ref="A4:U4"/>
    <mergeCell ref="A53:U53"/>
    <mergeCell ref="J55:L55"/>
    <mergeCell ref="J58:L58"/>
    <mergeCell ref="J59:L59"/>
    <mergeCell ref="J60:L60"/>
    <mergeCell ref="J61:L61"/>
    <mergeCell ref="J62:L62"/>
  </mergeCells>
  <hyperlinks>
    <hyperlink ref="A6" r:id="rId1" display="https://forms.office.com/Pages/DesignPageV2.aspx?origin=ShareFormPage&amp;subpage=design&amp;m2=1&amp;id=3QqjUipk-Eak4sYds-uHQrwzTb_gMOZJgVQ5IeLAgjVUN1M1SzZVVUpCTjVIQzc0Rko4WDJRQTIwVy4u" xr:uid="{7552E2F7-85E9-4E70-B21B-955A0B7C2419}"/>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97E522-6125-4F2A-BBAB-F5EDC6B9D446}">
  <dimension ref="A1:V83"/>
  <sheetViews>
    <sheetView workbookViewId="0">
      <selection activeCell="A39" sqref="A39:U39"/>
    </sheetView>
  </sheetViews>
  <sheetFormatPr defaultRowHeight="14.4"/>
  <cols>
    <col min="1" max="1" width="6.6640625" customWidth="1"/>
    <col min="2" max="2" width="10.6640625" customWidth="1"/>
    <col min="3" max="3" width="25.88671875" customWidth="1"/>
    <col min="4" max="4" width="6.6640625" customWidth="1"/>
    <col min="5" max="5" width="24.109375" bestFit="1" customWidth="1"/>
    <col min="6" max="6" width="10.6640625" customWidth="1"/>
    <col min="7" max="8" width="6.6640625" customWidth="1"/>
    <col min="9" max="18" width="12.6640625" hidden="1" customWidth="1"/>
    <col min="19" max="21" width="12.6640625" customWidth="1"/>
    <col min="22" max="22" width="35.88671875" style="168" customWidth="1"/>
  </cols>
  <sheetData>
    <row r="1" spans="1:22" ht="18">
      <c r="A1" s="158" t="s">
        <v>4625</v>
      </c>
      <c r="S1" s="161">
        <f>+S43+S63</f>
        <v>1858450</v>
      </c>
      <c r="T1" s="161"/>
      <c r="U1" s="66" t="s">
        <v>4627</v>
      </c>
    </row>
    <row r="2" spans="1:22" ht="14.25" customHeight="1">
      <c r="A2" s="448" t="s">
        <v>4629</v>
      </c>
      <c r="B2" s="448"/>
      <c r="C2" s="448"/>
      <c r="D2" s="448"/>
      <c r="E2" s="448"/>
      <c r="F2" s="448"/>
      <c r="G2" s="448"/>
      <c r="H2" s="448"/>
      <c r="I2" s="448"/>
      <c r="J2" s="448"/>
      <c r="K2" s="448"/>
      <c r="S2" s="166">
        <f>I72+I78</f>
        <v>0</v>
      </c>
      <c r="T2" s="166"/>
      <c r="U2" s="167" t="s">
        <v>4630</v>
      </c>
    </row>
    <row r="3" spans="1:22">
      <c r="A3" s="449" t="s">
        <v>4631</v>
      </c>
      <c r="B3" s="449"/>
      <c r="C3" s="449"/>
      <c r="D3" s="449"/>
      <c r="E3" s="449"/>
      <c r="F3" s="449"/>
      <c r="G3" s="449"/>
      <c r="H3" s="449"/>
      <c r="I3" s="449"/>
      <c r="J3" s="449"/>
      <c r="K3" s="449"/>
      <c r="L3" s="1"/>
      <c r="M3" s="1"/>
      <c r="N3" s="1"/>
      <c r="O3" s="1"/>
      <c r="P3" s="1"/>
      <c r="Q3" s="1"/>
      <c r="R3" s="1"/>
      <c r="S3" s="161">
        <f>+S1+S2</f>
        <v>1858450</v>
      </c>
      <c r="T3" s="161"/>
      <c r="U3" s="170" t="s">
        <v>4632</v>
      </c>
    </row>
    <row r="4" spans="1:22">
      <c r="A4" s="449" t="s">
        <v>4633</v>
      </c>
      <c r="B4" s="449"/>
      <c r="C4" s="449"/>
      <c r="D4" s="449"/>
      <c r="E4" s="449"/>
      <c r="F4" s="449"/>
      <c r="G4" s="449"/>
      <c r="H4" s="449"/>
      <c r="I4" s="449"/>
      <c r="J4" s="449"/>
      <c r="K4" s="449"/>
    </row>
    <row r="5" spans="1:22">
      <c r="A5" s="449" t="s">
        <v>4635</v>
      </c>
      <c r="B5" s="449"/>
      <c r="C5" s="449"/>
      <c r="D5" s="449"/>
      <c r="E5" s="449"/>
      <c r="F5" s="449"/>
      <c r="G5" s="449"/>
      <c r="H5" s="449"/>
      <c r="I5" s="449"/>
      <c r="J5" s="449"/>
      <c r="K5" s="449"/>
      <c r="L5" s="1"/>
      <c r="M5" s="1"/>
      <c r="N5" s="1"/>
      <c r="O5" s="1"/>
      <c r="P5" s="1"/>
      <c r="Q5" s="1"/>
      <c r="R5" s="1"/>
      <c r="S5" s="1"/>
      <c r="T5" s="1"/>
      <c r="U5" s="1"/>
    </row>
    <row r="6" spans="1:22">
      <c r="A6" s="171" t="s">
        <v>4636</v>
      </c>
      <c r="B6" s="1"/>
      <c r="C6" s="1"/>
      <c r="D6" s="1"/>
      <c r="E6" s="1"/>
      <c r="F6" s="1"/>
      <c r="G6" s="1"/>
      <c r="H6" s="1"/>
      <c r="I6" s="1"/>
      <c r="J6" s="1"/>
      <c r="K6" s="1"/>
      <c r="L6" s="1"/>
      <c r="M6" s="1"/>
      <c r="N6" s="1"/>
      <c r="O6" s="1"/>
      <c r="P6" s="1"/>
      <c r="Q6" s="1"/>
      <c r="R6" s="1"/>
      <c r="S6" s="1"/>
      <c r="T6" s="1"/>
      <c r="U6" s="1"/>
    </row>
    <row r="8" spans="1:22" s="205" customFormat="1" ht="12.6" thickBot="1">
      <c r="V8" s="233"/>
    </row>
    <row r="9" spans="1:22" s="172" customFormat="1" ht="12.6" thickBot="1">
      <c r="I9" s="173" t="s">
        <v>4637</v>
      </c>
      <c r="J9" s="174" t="s">
        <v>4637</v>
      </c>
      <c r="K9" s="175" t="s">
        <v>4638</v>
      </c>
      <c r="L9" s="174" t="s">
        <v>4638</v>
      </c>
      <c r="M9" s="175" t="s">
        <v>4639</v>
      </c>
      <c r="N9" s="174" t="s">
        <v>4639</v>
      </c>
      <c r="O9" s="175">
        <v>2025</v>
      </c>
      <c r="P9" s="174">
        <v>2025</v>
      </c>
      <c r="Q9" s="175">
        <v>2026</v>
      </c>
      <c r="R9" s="174">
        <v>2026</v>
      </c>
      <c r="S9" s="177">
        <v>2027</v>
      </c>
      <c r="T9" s="177">
        <v>2027</v>
      </c>
      <c r="U9" s="175"/>
      <c r="V9" s="178"/>
    </row>
    <row r="10" spans="1:22" s="190" customFormat="1" ht="12">
      <c r="A10" s="180" t="s">
        <v>4640</v>
      </c>
      <c r="B10" s="180" t="s">
        <v>4641</v>
      </c>
      <c r="C10" s="181" t="s">
        <v>4642</v>
      </c>
      <c r="D10" s="180" t="s">
        <v>4643</v>
      </c>
      <c r="E10" s="181" t="s">
        <v>4644</v>
      </c>
      <c r="F10" s="180" t="s">
        <v>4645</v>
      </c>
      <c r="G10" s="180" t="s">
        <v>4646</v>
      </c>
      <c r="H10" s="182" t="s">
        <v>4647</v>
      </c>
      <c r="I10" s="183" t="s">
        <v>4648</v>
      </c>
      <c r="J10" s="184" t="s">
        <v>4649</v>
      </c>
      <c r="K10" s="185" t="s">
        <v>4648</v>
      </c>
      <c r="L10" s="184" t="s">
        <v>4649</v>
      </c>
      <c r="M10" s="185" t="s">
        <v>4648</v>
      </c>
      <c r="N10" s="184" t="s">
        <v>4649</v>
      </c>
      <c r="O10" s="185" t="s">
        <v>4650</v>
      </c>
      <c r="P10" s="184" t="s">
        <v>4649</v>
      </c>
      <c r="Q10" s="185" t="s">
        <v>4650</v>
      </c>
      <c r="R10" s="184" t="s">
        <v>4649</v>
      </c>
      <c r="S10" s="186" t="s">
        <v>4651</v>
      </c>
      <c r="T10" s="186" t="s">
        <v>4749</v>
      </c>
      <c r="U10" s="187" t="s">
        <v>4652</v>
      </c>
      <c r="V10" s="188" t="s">
        <v>4653</v>
      </c>
    </row>
    <row r="11" spans="1:22" s="205" customFormat="1" ht="12">
      <c r="A11" s="191" t="s">
        <v>76</v>
      </c>
      <c r="B11" s="192" t="s">
        <v>4781</v>
      </c>
      <c r="C11" s="193" t="s">
        <v>1426</v>
      </c>
      <c r="D11" s="192" t="s">
        <v>873</v>
      </c>
      <c r="E11" s="193" t="s">
        <v>4511</v>
      </c>
      <c r="F11" s="266" t="s">
        <v>232</v>
      </c>
      <c r="G11" s="194"/>
      <c r="H11" s="195"/>
      <c r="I11" s="196"/>
      <c r="J11" s="197"/>
      <c r="K11" s="198">
        <v>0</v>
      </c>
      <c r="L11" s="197">
        <v>1871.63</v>
      </c>
      <c r="M11" s="198">
        <v>0</v>
      </c>
      <c r="N11" s="197">
        <v>4018.38</v>
      </c>
      <c r="O11" s="199"/>
      <c r="P11" s="200"/>
      <c r="Q11" s="201">
        <f>IFERROR(VLOOKUP(D11,'[4]Prior Year Budget'!D10:Q38,14,FALSE),0)</f>
        <v>0</v>
      </c>
      <c r="R11" s="201">
        <f>SUMIF('[4]Budget Actuals 140HR6'!E2:E35,'[4]Risk Mgmt- Budget Request'!D11,'[4]Budget Actuals 140HR6'!L2:L35)</f>
        <v>0</v>
      </c>
      <c r="S11" s="202"/>
      <c r="T11" s="267"/>
      <c r="U11" s="198">
        <f t="shared" ref="U11:U42" si="0">+S11-O11</f>
        <v>0</v>
      </c>
      <c r="V11" s="203"/>
    </row>
    <row r="12" spans="1:22" s="205" customFormat="1" ht="12">
      <c r="A12" s="191" t="s">
        <v>76</v>
      </c>
      <c r="B12" s="192" t="s">
        <v>4781</v>
      </c>
      <c r="C12" s="193" t="s">
        <v>1426</v>
      </c>
      <c r="D12" s="192" t="s">
        <v>4733</v>
      </c>
      <c r="E12" s="193" t="s">
        <v>4734</v>
      </c>
      <c r="F12" s="266" t="s">
        <v>232</v>
      </c>
      <c r="G12" s="194"/>
      <c r="H12" s="195"/>
      <c r="I12" s="196"/>
      <c r="J12" s="197"/>
      <c r="K12" s="198">
        <v>0</v>
      </c>
      <c r="L12" s="197">
        <f>1556.29+197</f>
        <v>1753.29</v>
      </c>
      <c r="M12" s="198"/>
      <c r="N12" s="197"/>
      <c r="O12" s="199"/>
      <c r="P12" s="200"/>
      <c r="Q12" s="201">
        <f>IFERROR(VLOOKUP(D12,'[4]Prior Year Budget'!D11:Q39,14,FALSE),0)</f>
        <v>0</v>
      </c>
      <c r="R12" s="201">
        <f>SUMIF('[4]Budget Actuals 140HR6'!E3:E36,'[4]Risk Mgmt- Budget Request'!D12,'[4]Budget Actuals 140HR6'!L3:L36)</f>
        <v>1363.46</v>
      </c>
      <c r="S12" s="202">
        <v>0</v>
      </c>
      <c r="T12" s="267"/>
      <c r="U12" s="198">
        <f t="shared" si="0"/>
        <v>0</v>
      </c>
      <c r="V12" s="203"/>
    </row>
    <row r="13" spans="1:22" s="205" customFormat="1" ht="12">
      <c r="A13" s="191" t="s">
        <v>76</v>
      </c>
      <c r="B13" s="192" t="s">
        <v>4781</v>
      </c>
      <c r="C13" s="193" t="s">
        <v>1426</v>
      </c>
      <c r="D13" s="192" t="s">
        <v>4733</v>
      </c>
      <c r="E13" s="193" t="s">
        <v>4734</v>
      </c>
      <c r="F13" s="192" t="s">
        <v>1424</v>
      </c>
      <c r="G13" s="194"/>
      <c r="H13" s="195"/>
      <c r="I13" s="196">
        <v>0</v>
      </c>
      <c r="J13" s="197">
        <v>395.48</v>
      </c>
      <c r="K13" s="198">
        <v>0</v>
      </c>
      <c r="L13" s="197">
        <v>759.5</v>
      </c>
      <c r="M13" s="198">
        <v>0</v>
      </c>
      <c r="N13" s="197">
        <v>5713.45</v>
      </c>
      <c r="O13" s="199"/>
      <c r="P13" s="200"/>
      <c r="Q13" s="201">
        <f>IFERROR(VLOOKUP(D13,'[4]Prior Year Budget'!D12:Q40,14,FALSE),0)</f>
        <v>0</v>
      </c>
      <c r="R13" s="201">
        <f>SUMIF('[4]Budget Actuals 140HR6'!E4:E37,'[4]Risk Mgmt- Budget Request'!D13,'[4]Budget Actuals 140HR6'!L4:L37)</f>
        <v>1363.46</v>
      </c>
      <c r="S13" s="202">
        <v>0</v>
      </c>
      <c r="T13" s="267"/>
      <c r="U13" s="198">
        <f t="shared" si="0"/>
        <v>0</v>
      </c>
      <c r="V13" s="203"/>
    </row>
    <row r="14" spans="1:22" s="205" customFormat="1" ht="12">
      <c r="A14" s="191" t="s">
        <v>76</v>
      </c>
      <c r="B14" s="192" t="s">
        <v>4781</v>
      </c>
      <c r="C14" s="193" t="s">
        <v>1426</v>
      </c>
      <c r="D14" s="192" t="s">
        <v>90</v>
      </c>
      <c r="E14" s="193" t="s">
        <v>4492</v>
      </c>
      <c r="F14" s="192" t="s">
        <v>1424</v>
      </c>
      <c r="G14" s="194"/>
      <c r="H14" s="195"/>
      <c r="I14" s="196">
        <v>0</v>
      </c>
      <c r="J14" s="197">
        <v>416.8</v>
      </c>
      <c r="K14" s="198">
        <v>0</v>
      </c>
      <c r="L14" s="197">
        <v>4146.37</v>
      </c>
      <c r="M14" s="198">
        <v>0</v>
      </c>
      <c r="N14" s="197">
        <v>19609.89</v>
      </c>
      <c r="O14" s="199">
        <v>0</v>
      </c>
      <c r="P14" s="200">
        <v>3192.7</v>
      </c>
      <c r="Q14" s="201">
        <f>IFERROR(VLOOKUP(D14,'[4]Prior Year Budget'!D13:Q41,14,FALSE),0)</f>
        <v>0</v>
      </c>
      <c r="R14" s="201">
        <f>SUMIF('[4]Budget Actuals 140HR6'!E5:E38,'[4]Risk Mgmt- Budget Request'!D14,'[4]Budget Actuals 140HR6'!L5:L38)</f>
        <v>0</v>
      </c>
      <c r="S14" s="202"/>
      <c r="T14" s="267"/>
      <c r="U14" s="198">
        <f t="shared" si="0"/>
        <v>0</v>
      </c>
      <c r="V14" s="203"/>
    </row>
    <row r="15" spans="1:22" s="205" customFormat="1" ht="12">
      <c r="A15" s="191" t="s">
        <v>76</v>
      </c>
      <c r="B15" s="192" t="s">
        <v>4781</v>
      </c>
      <c r="C15" s="193" t="s">
        <v>1426</v>
      </c>
      <c r="D15" s="192" t="s">
        <v>4657</v>
      </c>
      <c r="E15" s="193" t="s">
        <v>4512</v>
      </c>
      <c r="F15" s="192" t="s">
        <v>1424</v>
      </c>
      <c r="G15" s="194"/>
      <c r="H15" s="195"/>
      <c r="I15" s="196">
        <v>8200</v>
      </c>
      <c r="J15" s="197">
        <v>3246.56</v>
      </c>
      <c r="K15" s="198">
        <v>8500</v>
      </c>
      <c r="L15" s="197">
        <v>20175.82</v>
      </c>
      <c r="M15" s="198">
        <v>8500</v>
      </c>
      <c r="N15" s="197">
        <v>5621.22</v>
      </c>
      <c r="O15" s="199">
        <v>8500</v>
      </c>
      <c r="P15" s="200">
        <v>648.75</v>
      </c>
      <c r="Q15" s="201">
        <f>IFERROR(VLOOKUP(D15,'[4]Prior Year Budget'!D14:Q42,14,FALSE),0)</f>
        <v>8500</v>
      </c>
      <c r="R15" s="201">
        <f>SUMIF('[4]Budget Actuals 140HR6'!E6:E39,'[4]Risk Mgmt- Budget Request'!D15,'[4]Budget Actuals 140HR6'!L6:L39)</f>
        <v>796.45</v>
      </c>
      <c r="S15" s="202">
        <v>8500</v>
      </c>
      <c r="T15" s="267"/>
      <c r="U15" s="198">
        <f t="shared" si="0"/>
        <v>0</v>
      </c>
      <c r="V15" s="203"/>
    </row>
    <row r="16" spans="1:22" s="205" customFormat="1" ht="12">
      <c r="A16" s="191" t="s">
        <v>76</v>
      </c>
      <c r="B16" s="192" t="s">
        <v>4781</v>
      </c>
      <c r="C16" s="193" t="s">
        <v>1426</v>
      </c>
      <c r="D16" s="192" t="s">
        <v>4658</v>
      </c>
      <c r="E16" s="193" t="s">
        <v>4523</v>
      </c>
      <c r="F16" s="266" t="s">
        <v>232</v>
      </c>
      <c r="G16" s="194"/>
      <c r="H16" s="195"/>
      <c r="I16" s="196"/>
      <c r="J16" s="197"/>
      <c r="K16" s="198"/>
      <c r="L16" s="197"/>
      <c r="M16" s="198">
        <v>0</v>
      </c>
      <c r="N16" s="197">
        <v>1172</v>
      </c>
      <c r="O16" s="199"/>
      <c r="P16" s="200"/>
      <c r="Q16" s="201">
        <f>IFERROR(VLOOKUP(D16,'[4]Prior Year Budget'!D15:Q43,14,FALSE),0)</f>
        <v>0</v>
      </c>
      <c r="R16" s="201">
        <f>SUMIF('[4]Budget Actuals 140HR6'!E7:E40,'[4]Risk Mgmt- Budget Request'!D16,'[4]Budget Actuals 140HR6'!L7:L40)</f>
        <v>0</v>
      </c>
      <c r="S16" s="202"/>
      <c r="T16" s="267"/>
      <c r="U16" s="198">
        <f t="shared" si="0"/>
        <v>0</v>
      </c>
      <c r="V16" s="203"/>
    </row>
    <row r="17" spans="1:22" s="205" customFormat="1" ht="12">
      <c r="A17" s="191" t="s">
        <v>76</v>
      </c>
      <c r="B17" s="192" t="s">
        <v>4781</v>
      </c>
      <c r="C17" s="193" t="s">
        <v>1426</v>
      </c>
      <c r="D17" s="192" t="s">
        <v>4658</v>
      </c>
      <c r="E17" s="193" t="s">
        <v>4523</v>
      </c>
      <c r="F17" s="192" t="s">
        <v>1424</v>
      </c>
      <c r="G17" s="194"/>
      <c r="H17" s="195"/>
      <c r="I17" s="196">
        <v>20000</v>
      </c>
      <c r="J17" s="197">
        <v>13140.5</v>
      </c>
      <c r="K17" s="198">
        <v>25000</v>
      </c>
      <c r="L17" s="197">
        <v>29901</v>
      </c>
      <c r="M17" s="198">
        <v>50000</v>
      </c>
      <c r="N17" s="197">
        <v>40717</v>
      </c>
      <c r="O17" s="199">
        <v>50000</v>
      </c>
      <c r="P17" s="200">
        <v>0</v>
      </c>
      <c r="Q17" s="201">
        <f>IFERROR(VLOOKUP(D17,'[4]Prior Year Budget'!D16:Q44,14,FALSE),0)</f>
        <v>50000</v>
      </c>
      <c r="R17" s="201">
        <f>SUMIF('[4]Budget Actuals 140HR6'!E8:E41,'[4]Risk Mgmt- Budget Request'!D17,'[4]Budget Actuals 140HR6'!L8:L41)</f>
        <v>0</v>
      </c>
      <c r="S17" s="202">
        <v>50000</v>
      </c>
      <c r="T17" s="267"/>
      <c r="U17" s="198">
        <f t="shared" si="0"/>
        <v>0</v>
      </c>
      <c r="V17" s="203"/>
    </row>
    <row r="18" spans="1:22" s="205" customFormat="1" ht="12">
      <c r="A18" s="191" t="s">
        <v>76</v>
      </c>
      <c r="B18" s="192" t="s">
        <v>4781</v>
      </c>
      <c r="C18" s="193" t="s">
        <v>1426</v>
      </c>
      <c r="D18" s="192" t="s">
        <v>4659</v>
      </c>
      <c r="E18" s="193" t="s">
        <v>4502</v>
      </c>
      <c r="F18" s="192" t="s">
        <v>1424</v>
      </c>
      <c r="G18" s="194"/>
      <c r="H18" s="195"/>
      <c r="I18" s="196">
        <v>13750</v>
      </c>
      <c r="J18" s="197">
        <v>3480.01</v>
      </c>
      <c r="K18" s="198">
        <v>10000</v>
      </c>
      <c r="L18" s="197">
        <v>1568.22</v>
      </c>
      <c r="M18" s="198">
        <v>10000</v>
      </c>
      <c r="N18" s="197">
        <v>4012.59</v>
      </c>
      <c r="O18" s="199">
        <v>10000</v>
      </c>
      <c r="P18" s="200">
        <v>279.70999999999998</v>
      </c>
      <c r="Q18" s="201">
        <f>IFERROR(VLOOKUP(D18,'[4]Prior Year Budget'!D17:Q45,14,FALSE),0)</f>
        <v>10000</v>
      </c>
      <c r="R18" s="201">
        <f>SUMIF('[4]Budget Actuals 140HR6'!E9:E42,'[4]Risk Mgmt- Budget Request'!D18,'[4]Budget Actuals 140HR6'!L9:L42)</f>
        <v>0</v>
      </c>
      <c r="S18" s="202">
        <v>10000</v>
      </c>
      <c r="T18" s="267"/>
      <c r="U18" s="198">
        <f t="shared" si="0"/>
        <v>0</v>
      </c>
      <c r="V18" s="203"/>
    </row>
    <row r="19" spans="1:22" s="205" customFormat="1" ht="12">
      <c r="A19" s="191" t="s">
        <v>76</v>
      </c>
      <c r="B19" s="192" t="s">
        <v>4781</v>
      </c>
      <c r="C19" s="193" t="s">
        <v>1426</v>
      </c>
      <c r="D19" s="192" t="s">
        <v>4661</v>
      </c>
      <c r="E19" s="193" t="s">
        <v>4556</v>
      </c>
      <c r="F19" s="192" t="s">
        <v>1424</v>
      </c>
      <c r="G19" s="194"/>
      <c r="H19" s="195"/>
      <c r="I19" s="196">
        <v>0</v>
      </c>
      <c r="J19" s="197">
        <v>180</v>
      </c>
      <c r="K19" s="198">
        <v>0</v>
      </c>
      <c r="L19" s="197">
        <v>270</v>
      </c>
      <c r="M19" s="198">
        <v>1000</v>
      </c>
      <c r="N19" s="197">
        <v>90</v>
      </c>
      <c r="O19" s="199">
        <v>1000</v>
      </c>
      <c r="P19" s="200">
        <v>0</v>
      </c>
      <c r="Q19" s="201">
        <f>IFERROR(VLOOKUP(D19,'[4]Prior Year Budget'!D18:Q46,14,FALSE),0)</f>
        <v>1000</v>
      </c>
      <c r="R19" s="201">
        <f>SUMIF('[4]Budget Actuals 140HR6'!E10:E43,'[4]Risk Mgmt- Budget Request'!D19,'[4]Budget Actuals 140HR6'!L10:L43)</f>
        <v>0</v>
      </c>
      <c r="S19" s="202">
        <v>1000</v>
      </c>
      <c r="T19" s="267"/>
      <c r="U19" s="198">
        <f t="shared" si="0"/>
        <v>0</v>
      </c>
      <c r="V19" s="203"/>
    </row>
    <row r="20" spans="1:22" s="205" customFormat="1" ht="12">
      <c r="A20" s="191" t="s">
        <v>76</v>
      </c>
      <c r="B20" s="192" t="s">
        <v>4781</v>
      </c>
      <c r="C20" s="193" t="s">
        <v>1426</v>
      </c>
      <c r="D20" s="192" t="s">
        <v>4662</v>
      </c>
      <c r="E20" s="193" t="s">
        <v>4504</v>
      </c>
      <c r="F20" s="192" t="s">
        <v>1424</v>
      </c>
      <c r="G20" s="194"/>
      <c r="H20" s="195"/>
      <c r="I20" s="196">
        <v>1000</v>
      </c>
      <c r="J20" s="197">
        <v>0</v>
      </c>
      <c r="K20" s="198">
        <v>1000</v>
      </c>
      <c r="L20" s="197">
        <v>0</v>
      </c>
      <c r="M20" s="198">
        <v>1000</v>
      </c>
      <c r="N20" s="197">
        <v>0</v>
      </c>
      <c r="O20" s="199">
        <v>1000</v>
      </c>
      <c r="P20" s="200">
        <v>0</v>
      </c>
      <c r="Q20" s="201">
        <f>IFERROR(VLOOKUP(D20,'[4]Prior Year Budget'!D19:Q47,14,FALSE),0)</f>
        <v>1000</v>
      </c>
      <c r="R20" s="201">
        <f>SUMIF('[4]Budget Actuals 140HR6'!E11:E44,'[4]Risk Mgmt- Budget Request'!D20,'[4]Budget Actuals 140HR6'!L11:L44)</f>
        <v>0</v>
      </c>
      <c r="S20" s="202">
        <v>1000</v>
      </c>
      <c r="T20" s="267"/>
      <c r="U20" s="198">
        <f t="shared" si="0"/>
        <v>0</v>
      </c>
      <c r="V20" s="203"/>
    </row>
    <row r="21" spans="1:22" s="205" customFormat="1" ht="12">
      <c r="A21" s="191" t="s">
        <v>76</v>
      </c>
      <c r="B21" s="192" t="s">
        <v>4781</v>
      </c>
      <c r="C21" s="193" t="s">
        <v>1426</v>
      </c>
      <c r="D21" s="192" t="s">
        <v>4664</v>
      </c>
      <c r="E21" s="193" t="s">
        <v>4551</v>
      </c>
      <c r="F21" s="192" t="s">
        <v>1424</v>
      </c>
      <c r="G21" s="194"/>
      <c r="H21" s="195"/>
      <c r="I21" s="196">
        <v>5260</v>
      </c>
      <c r="J21" s="197">
        <v>1100</v>
      </c>
      <c r="K21" s="198">
        <v>2500</v>
      </c>
      <c r="L21" s="197">
        <v>0</v>
      </c>
      <c r="M21" s="198">
        <v>2500</v>
      </c>
      <c r="N21" s="197">
        <v>300</v>
      </c>
      <c r="O21" s="199">
        <v>2500</v>
      </c>
      <c r="P21" s="200">
        <v>0</v>
      </c>
      <c r="Q21" s="201">
        <f>IFERROR(VLOOKUP(D21,'[4]Prior Year Budget'!D20:Q48,14,FALSE),0)</f>
        <v>2500</v>
      </c>
      <c r="R21" s="201">
        <f>SUMIF('[4]Budget Actuals 140HR6'!E12:E45,'[4]Risk Mgmt- Budget Request'!D21,'[4]Budget Actuals 140HR6'!L12:L45)</f>
        <v>0</v>
      </c>
      <c r="S21" s="202">
        <v>2500</v>
      </c>
      <c r="T21" s="267"/>
      <c r="U21" s="198">
        <f t="shared" si="0"/>
        <v>0</v>
      </c>
      <c r="V21" s="203"/>
    </row>
    <row r="22" spans="1:22" s="205" customFormat="1" ht="12">
      <c r="A22" s="191" t="s">
        <v>76</v>
      </c>
      <c r="B22" s="192" t="s">
        <v>4781</v>
      </c>
      <c r="C22" s="193" t="s">
        <v>1426</v>
      </c>
      <c r="D22" s="192" t="s">
        <v>4782</v>
      </c>
      <c r="E22" s="193" t="s">
        <v>4783</v>
      </c>
      <c r="F22" s="192" t="s">
        <v>1424</v>
      </c>
      <c r="G22" s="194"/>
      <c r="H22" s="195"/>
      <c r="I22" s="196">
        <v>4250</v>
      </c>
      <c r="J22" s="197">
        <v>52.5</v>
      </c>
      <c r="K22" s="198">
        <v>5000</v>
      </c>
      <c r="L22" s="197">
        <v>0</v>
      </c>
      <c r="M22" s="198">
        <v>5000</v>
      </c>
      <c r="N22" s="197">
        <v>0</v>
      </c>
      <c r="O22" s="199">
        <v>5000</v>
      </c>
      <c r="P22" s="200">
        <v>0</v>
      </c>
      <c r="Q22" s="201">
        <f>IFERROR(VLOOKUP(D22,'[4]Prior Year Budget'!D21:Q49,14,FALSE),0)</f>
        <v>5000</v>
      </c>
      <c r="R22" s="201">
        <f>SUMIF('[4]Budget Actuals 140HR6'!E13:E46,'[4]Risk Mgmt- Budget Request'!D22,'[4]Budget Actuals 140HR6'!L13:L46)</f>
        <v>0</v>
      </c>
      <c r="S22" s="202">
        <v>5000</v>
      </c>
      <c r="T22" s="267"/>
      <c r="U22" s="198">
        <f t="shared" si="0"/>
        <v>0</v>
      </c>
      <c r="V22" s="203"/>
    </row>
    <row r="23" spans="1:22" s="205" customFormat="1" ht="12">
      <c r="A23" s="191" t="s">
        <v>76</v>
      </c>
      <c r="B23" s="192" t="s">
        <v>4781</v>
      </c>
      <c r="C23" s="193" t="s">
        <v>1426</v>
      </c>
      <c r="D23" s="192" t="s">
        <v>4707</v>
      </c>
      <c r="E23" s="193" t="s">
        <v>4555</v>
      </c>
      <c r="F23" s="192" t="s">
        <v>1424</v>
      </c>
      <c r="G23" s="194"/>
      <c r="H23" s="195"/>
      <c r="I23" s="196"/>
      <c r="J23" s="197"/>
      <c r="K23" s="198">
        <v>0</v>
      </c>
      <c r="L23" s="197">
        <v>145.85</v>
      </c>
      <c r="M23" s="198">
        <v>0</v>
      </c>
      <c r="N23" s="197">
        <v>623.99</v>
      </c>
      <c r="O23" s="199">
        <v>0</v>
      </c>
      <c r="P23" s="200">
        <v>52.02</v>
      </c>
      <c r="Q23" s="201">
        <f>IFERROR(VLOOKUP(D23,'[4]Prior Year Budget'!D22:Q50,14,FALSE),0)</f>
        <v>0</v>
      </c>
      <c r="R23" s="201">
        <f>SUMIF('[4]Budget Actuals 140HR6'!E14:E47,'[4]Risk Mgmt- Budget Request'!D23,'[4]Budget Actuals 140HR6'!L14:L47)</f>
        <v>-44.78</v>
      </c>
      <c r="S23" s="202"/>
      <c r="T23" s="267"/>
      <c r="U23" s="198">
        <f t="shared" si="0"/>
        <v>0</v>
      </c>
      <c r="V23" s="203"/>
    </row>
    <row r="24" spans="1:22" s="205" customFormat="1" ht="12">
      <c r="A24" s="191" t="s">
        <v>76</v>
      </c>
      <c r="B24" s="192" t="s">
        <v>4781</v>
      </c>
      <c r="C24" s="193" t="s">
        <v>1426</v>
      </c>
      <c r="D24" s="192" t="s">
        <v>4666</v>
      </c>
      <c r="E24" s="193" t="s">
        <v>4562</v>
      </c>
      <c r="F24" s="192" t="s">
        <v>1424</v>
      </c>
      <c r="G24" s="194"/>
      <c r="H24" s="195"/>
      <c r="I24" s="196">
        <v>13500</v>
      </c>
      <c r="J24" s="197">
        <f>67955.44+190</f>
        <v>68145.440000000002</v>
      </c>
      <c r="K24" s="198">
        <v>75000</v>
      </c>
      <c r="L24" s="197">
        <v>69520.23</v>
      </c>
      <c r="M24" s="198">
        <v>100000</v>
      </c>
      <c r="N24" s="197">
        <v>54923</v>
      </c>
      <c r="O24" s="199">
        <v>100000</v>
      </c>
      <c r="P24" s="200">
        <v>59317</v>
      </c>
      <c r="Q24" s="201">
        <f>IFERROR(VLOOKUP(D24,'[4]Prior Year Budget'!D23:Q51,14,FALSE),0)</f>
        <v>100000</v>
      </c>
      <c r="R24" s="201">
        <f>SUMIF('[4]Budget Actuals 140HR6'!E15:E48,'[4]Risk Mgmt- Budget Request'!D24,'[4]Budget Actuals 140HR6'!L15:L48)</f>
        <v>62876</v>
      </c>
      <c r="S24" s="202">
        <v>100000</v>
      </c>
      <c r="T24" s="267"/>
      <c r="U24" s="198">
        <f t="shared" si="0"/>
        <v>0</v>
      </c>
      <c r="V24" s="203"/>
    </row>
    <row r="25" spans="1:22" s="205" customFormat="1" ht="12">
      <c r="A25" s="191" t="s">
        <v>76</v>
      </c>
      <c r="B25" s="192" t="s">
        <v>4781</v>
      </c>
      <c r="C25" s="193" t="s">
        <v>1426</v>
      </c>
      <c r="D25" s="192" t="s">
        <v>4784</v>
      </c>
      <c r="E25" s="193" t="s">
        <v>4785</v>
      </c>
      <c r="F25" s="192" t="s">
        <v>1424</v>
      </c>
      <c r="G25" s="194"/>
      <c r="H25" s="195"/>
      <c r="I25" s="196">
        <v>0</v>
      </c>
      <c r="J25" s="197">
        <v>314.91000000000003</v>
      </c>
      <c r="K25" s="198">
        <v>25000</v>
      </c>
      <c r="L25" s="197">
        <v>7359.39</v>
      </c>
      <c r="M25" s="198">
        <v>25000</v>
      </c>
      <c r="N25" s="197">
        <v>22805.72</v>
      </c>
      <c r="O25" s="199">
        <v>25000</v>
      </c>
      <c r="P25" s="200">
        <v>1134.18</v>
      </c>
      <c r="Q25" s="201">
        <f>IFERROR(VLOOKUP(D25,'[4]Prior Year Budget'!D24:Q52,14,FALSE),0)</f>
        <v>25000</v>
      </c>
      <c r="R25" s="201">
        <f>SUMIF('[4]Budget Actuals 140HR6'!E16:E49,'[4]Risk Mgmt- Budget Request'!D25,'[4]Budget Actuals 140HR6'!L16:L49)</f>
        <v>0</v>
      </c>
      <c r="S25" s="202">
        <v>25000</v>
      </c>
      <c r="T25" s="267"/>
      <c r="U25" s="198">
        <f t="shared" si="0"/>
        <v>0</v>
      </c>
      <c r="V25" s="203"/>
    </row>
    <row r="26" spans="1:22" s="205" customFormat="1" ht="12">
      <c r="A26" s="191" t="s">
        <v>76</v>
      </c>
      <c r="B26" s="192" t="s">
        <v>4781</v>
      </c>
      <c r="C26" s="193" t="s">
        <v>1426</v>
      </c>
      <c r="D26" s="192" t="s">
        <v>4677</v>
      </c>
      <c r="E26" s="193" t="s">
        <v>4532</v>
      </c>
      <c r="F26" s="266" t="s">
        <v>232</v>
      </c>
      <c r="G26" s="194"/>
      <c r="H26" s="195"/>
      <c r="I26" s="196"/>
      <c r="J26" s="197"/>
      <c r="K26" s="198">
        <v>0</v>
      </c>
      <c r="L26" s="197">
        <v>9.82</v>
      </c>
      <c r="M26" s="198"/>
      <c r="N26" s="197"/>
      <c r="O26" s="199"/>
      <c r="P26" s="200"/>
      <c r="Q26" s="201">
        <f>IFERROR(VLOOKUP(D26,'[4]Prior Year Budget'!D25:Q53,14,FALSE),0)</f>
        <v>0</v>
      </c>
      <c r="R26" s="201">
        <f>SUMIF('[4]Budget Actuals 140HR6'!E17:E50,'[4]Risk Mgmt- Budget Request'!D26,'[4]Budget Actuals 140HR6'!L17:L50)</f>
        <v>0</v>
      </c>
      <c r="S26" s="202"/>
      <c r="T26" s="267"/>
      <c r="U26" s="198">
        <f t="shared" si="0"/>
        <v>0</v>
      </c>
      <c r="V26" s="203"/>
    </row>
    <row r="27" spans="1:22" s="205" customFormat="1" ht="12">
      <c r="A27" s="191" t="s">
        <v>76</v>
      </c>
      <c r="B27" s="192" t="s">
        <v>4781</v>
      </c>
      <c r="C27" s="193" t="s">
        <v>1426</v>
      </c>
      <c r="D27" s="192" t="s">
        <v>4677</v>
      </c>
      <c r="E27" s="193" t="s">
        <v>4532</v>
      </c>
      <c r="F27" s="192" t="s">
        <v>1424</v>
      </c>
      <c r="G27" s="194"/>
      <c r="H27" s="195"/>
      <c r="I27" s="196"/>
      <c r="J27" s="197"/>
      <c r="K27" s="198">
        <v>250</v>
      </c>
      <c r="L27" s="197">
        <v>0</v>
      </c>
      <c r="M27" s="198">
        <v>250</v>
      </c>
      <c r="N27" s="197">
        <v>0</v>
      </c>
      <c r="O27" s="199">
        <v>250</v>
      </c>
      <c r="P27" s="200">
        <v>0</v>
      </c>
      <c r="Q27" s="201">
        <f>IFERROR(VLOOKUP(D27,'[4]Prior Year Budget'!D26:Q54,14,FALSE),0)</f>
        <v>250</v>
      </c>
      <c r="R27" s="201">
        <f>SUMIF('[4]Budget Actuals 140HR6'!E18:E51,'[4]Risk Mgmt- Budget Request'!D27,'[4]Budget Actuals 140HR6'!L18:L51)</f>
        <v>0</v>
      </c>
      <c r="S27" s="202">
        <v>250</v>
      </c>
      <c r="T27" s="267"/>
      <c r="U27" s="198">
        <f t="shared" si="0"/>
        <v>0</v>
      </c>
      <c r="V27" s="203"/>
    </row>
    <row r="28" spans="1:22" s="205" customFormat="1" ht="12">
      <c r="A28" s="191" t="s">
        <v>76</v>
      </c>
      <c r="B28" s="192" t="s">
        <v>4781</v>
      </c>
      <c r="C28" s="193" t="s">
        <v>1426</v>
      </c>
      <c r="D28" s="192" t="s">
        <v>4691</v>
      </c>
      <c r="E28" s="193" t="s">
        <v>4528</v>
      </c>
      <c r="F28" s="192" t="s">
        <v>1424</v>
      </c>
      <c r="G28" s="194"/>
      <c r="H28" s="195"/>
      <c r="I28" s="196">
        <v>48376</v>
      </c>
      <c r="J28" s="197">
        <v>9463.75</v>
      </c>
      <c r="K28" s="198">
        <v>46000</v>
      </c>
      <c r="L28" s="197">
        <v>8157.71</v>
      </c>
      <c r="M28" s="198">
        <v>46000</v>
      </c>
      <c r="N28" s="197">
        <v>47323.97</v>
      </c>
      <c r="O28" s="199">
        <v>66000</v>
      </c>
      <c r="P28" s="200">
        <v>10735.28</v>
      </c>
      <c r="Q28" s="201">
        <f>IFERROR(VLOOKUP(D28,'[4]Prior Year Budget'!D27:Q55,14,FALSE),0)</f>
        <v>66000</v>
      </c>
      <c r="R28" s="201">
        <f>SUMIF('[4]Budget Actuals 140HR6'!E19:E52,'[4]Risk Mgmt- Budget Request'!D28,'[4]Budget Actuals 140HR6'!L19:L52)</f>
        <v>0</v>
      </c>
      <c r="S28" s="202">
        <v>66000</v>
      </c>
      <c r="T28" s="267"/>
      <c r="U28" s="198">
        <f t="shared" si="0"/>
        <v>0</v>
      </c>
      <c r="V28" s="203"/>
    </row>
    <row r="29" spans="1:22" s="205" customFormat="1" ht="12">
      <c r="A29" s="191" t="s">
        <v>76</v>
      </c>
      <c r="B29" s="192" t="s">
        <v>4781</v>
      </c>
      <c r="C29" s="193" t="s">
        <v>1426</v>
      </c>
      <c r="D29" s="192" t="s">
        <v>4695</v>
      </c>
      <c r="E29" s="193" t="s">
        <v>4496</v>
      </c>
      <c r="F29" s="192" t="s">
        <v>1424</v>
      </c>
      <c r="G29" s="194"/>
      <c r="H29" s="195"/>
      <c r="I29" s="196">
        <v>0</v>
      </c>
      <c r="J29" s="197">
        <v>627.75</v>
      </c>
      <c r="K29" s="198">
        <v>4000</v>
      </c>
      <c r="L29" s="197">
        <v>1735.89</v>
      </c>
      <c r="M29" s="198">
        <v>4000</v>
      </c>
      <c r="N29" s="197">
        <v>0</v>
      </c>
      <c r="O29" s="199">
        <v>4000</v>
      </c>
      <c r="P29" s="200">
        <v>0</v>
      </c>
      <c r="Q29" s="201">
        <f>IFERROR(VLOOKUP(D29,'[4]Prior Year Budget'!D28:Q56,14,FALSE),0)</f>
        <v>4000</v>
      </c>
      <c r="R29" s="201">
        <f>SUMIF('[4]Budget Actuals 140HR6'!E20:E53,'[4]Risk Mgmt- Budget Request'!D29,'[4]Budget Actuals 140HR6'!L20:L53)</f>
        <v>0</v>
      </c>
      <c r="S29" s="202">
        <v>4000</v>
      </c>
      <c r="T29" s="267"/>
      <c r="U29" s="198">
        <f t="shared" si="0"/>
        <v>0</v>
      </c>
      <c r="V29" s="203"/>
    </row>
    <row r="30" spans="1:22" s="205" customFormat="1" ht="12">
      <c r="A30" s="191" t="s">
        <v>76</v>
      </c>
      <c r="B30" s="192" t="s">
        <v>4781</v>
      </c>
      <c r="C30" s="193" t="s">
        <v>1426</v>
      </c>
      <c r="D30" s="192" t="s">
        <v>4786</v>
      </c>
      <c r="E30" s="193" t="s">
        <v>4495</v>
      </c>
      <c r="F30" s="192" t="s">
        <v>1424</v>
      </c>
      <c r="G30" s="194"/>
      <c r="H30" s="195"/>
      <c r="I30" s="196">
        <v>2000</v>
      </c>
      <c r="J30" s="197">
        <v>331.28</v>
      </c>
      <c r="K30" s="198"/>
      <c r="L30" s="197"/>
      <c r="M30" s="198"/>
      <c r="N30" s="197"/>
      <c r="O30" s="199"/>
      <c r="P30" s="200"/>
      <c r="Q30" s="201">
        <f>IFERROR(VLOOKUP(D30,'[4]Prior Year Budget'!D29:Q57,14,FALSE),0)</f>
        <v>0</v>
      </c>
      <c r="R30" s="201">
        <f>SUMIF('[4]Budget Actuals 140HR6'!E21:E54,'[4]Risk Mgmt- Budget Request'!D30,'[4]Budget Actuals 140HR6'!L21:L54)</f>
        <v>0</v>
      </c>
      <c r="S30" s="202"/>
      <c r="T30" s="267"/>
      <c r="U30" s="198">
        <f t="shared" si="0"/>
        <v>0</v>
      </c>
      <c r="V30" s="203"/>
    </row>
    <row r="31" spans="1:22" s="205" customFormat="1" ht="12">
      <c r="A31" s="191" t="s">
        <v>76</v>
      </c>
      <c r="B31" s="192" t="s">
        <v>4781</v>
      </c>
      <c r="C31" s="193" t="s">
        <v>1426</v>
      </c>
      <c r="D31" s="192" t="s">
        <v>4775</v>
      </c>
      <c r="E31" s="193" t="s">
        <v>4776</v>
      </c>
      <c r="F31" s="192" t="s">
        <v>1424</v>
      </c>
      <c r="G31" s="194"/>
      <c r="H31" s="195"/>
      <c r="I31" s="196">
        <v>0</v>
      </c>
      <c r="J31" s="197">
        <v>4780.8500000000004</v>
      </c>
      <c r="K31" s="198">
        <v>4000</v>
      </c>
      <c r="L31" s="197">
        <v>11762.45</v>
      </c>
      <c r="M31" s="198">
        <v>4000</v>
      </c>
      <c r="N31" s="197">
        <v>1296.8</v>
      </c>
      <c r="O31" s="199">
        <v>4000</v>
      </c>
      <c r="P31" s="200">
        <v>0</v>
      </c>
      <c r="Q31" s="201">
        <f>IFERROR(VLOOKUP(D31,'[4]Prior Year Budget'!D30:Q58,14,FALSE),0)</f>
        <v>4000</v>
      </c>
      <c r="R31" s="201">
        <f>SUMIF('[4]Budget Actuals 140HR6'!E22:E55,'[4]Risk Mgmt- Budget Request'!D31,'[4]Budget Actuals 140HR6'!L22:L55)</f>
        <v>0</v>
      </c>
      <c r="S31" s="202">
        <v>4000</v>
      </c>
      <c r="T31" s="267"/>
      <c r="U31" s="198">
        <f t="shared" si="0"/>
        <v>0</v>
      </c>
      <c r="V31" s="203"/>
    </row>
    <row r="32" spans="1:22" s="205" customFormat="1" ht="12">
      <c r="A32" s="191" t="s">
        <v>76</v>
      </c>
      <c r="B32" s="192" t="s">
        <v>4781</v>
      </c>
      <c r="C32" s="193" t="s">
        <v>1426</v>
      </c>
      <c r="D32" s="192" t="s">
        <v>4740</v>
      </c>
      <c r="E32" s="193" t="s">
        <v>4697</v>
      </c>
      <c r="F32" s="192" t="s">
        <v>1424</v>
      </c>
      <c r="G32" s="194"/>
      <c r="H32" s="195"/>
      <c r="I32" s="196">
        <v>0</v>
      </c>
      <c r="J32" s="197">
        <v>193.77</v>
      </c>
      <c r="K32" s="198"/>
      <c r="L32" s="197"/>
      <c r="M32" s="198">
        <v>4</v>
      </c>
      <c r="N32" s="197">
        <v>3325.48</v>
      </c>
      <c r="O32" s="199">
        <v>4000</v>
      </c>
      <c r="P32" s="200">
        <v>0</v>
      </c>
      <c r="Q32" s="201">
        <f>IFERROR(VLOOKUP(D32,'[4]Prior Year Budget'!D31:Q59,14,FALSE),0)</f>
        <v>4000</v>
      </c>
      <c r="R32" s="201">
        <f>SUMIF('[4]Budget Actuals 140HR6'!E23:E56,'[4]Risk Mgmt- Budget Request'!D32,'[4]Budget Actuals 140HR6'!L23:L56)</f>
        <v>0</v>
      </c>
      <c r="S32" s="202">
        <v>4000</v>
      </c>
      <c r="T32" s="267"/>
      <c r="U32" s="198">
        <f t="shared" si="0"/>
        <v>0</v>
      </c>
      <c r="V32" s="203"/>
    </row>
    <row r="33" spans="1:22" s="205" customFormat="1" ht="12">
      <c r="A33" s="191" t="s">
        <v>76</v>
      </c>
      <c r="B33" s="192" t="s">
        <v>4781</v>
      </c>
      <c r="C33" s="193" t="s">
        <v>1426</v>
      </c>
      <c r="D33" s="206"/>
      <c r="E33" s="193" t="str">
        <f>IFERROR(VLOOKUP(D33,[4]!Table1[[Account]:[Description]],2),"")</f>
        <v/>
      </c>
      <c r="F33" s="206"/>
      <c r="G33" s="207"/>
      <c r="H33" s="208"/>
      <c r="I33" s="209"/>
      <c r="J33" s="210"/>
      <c r="K33" s="211"/>
      <c r="L33" s="210"/>
      <c r="M33" s="211"/>
      <c r="N33" s="210"/>
      <c r="O33" s="212"/>
      <c r="P33" s="213"/>
      <c r="Q33" s="201">
        <f>IFERROR(VLOOKUP(D33,'[4]Prior Year Budget'!D32:Q60,14,FALSE),0)</f>
        <v>0</v>
      </c>
      <c r="R33" s="201">
        <f>SUMIF('[4]Budget Actuals 140HR6'!E24:E57,'[4]Risk Mgmt- Budget Request'!D33,'[4]Budget Actuals 140HR6'!L24:L57)</f>
        <v>0</v>
      </c>
      <c r="S33" s="214"/>
      <c r="T33" s="267"/>
      <c r="U33" s="198">
        <f t="shared" si="0"/>
        <v>0</v>
      </c>
      <c r="V33" s="203"/>
    </row>
    <row r="34" spans="1:22" s="205" customFormat="1" ht="12">
      <c r="A34" s="191" t="s">
        <v>76</v>
      </c>
      <c r="B34" s="192" t="s">
        <v>4781</v>
      </c>
      <c r="C34" s="193" t="s">
        <v>1426</v>
      </c>
      <c r="D34" s="206"/>
      <c r="E34" s="193" t="str">
        <f>IFERROR(VLOOKUP(D34,[4]!Table1[[Account]:[Description]],2),"")</f>
        <v/>
      </c>
      <c r="F34" s="206"/>
      <c r="G34" s="207"/>
      <c r="H34" s="208"/>
      <c r="I34" s="209"/>
      <c r="J34" s="210"/>
      <c r="K34" s="211"/>
      <c r="L34" s="210"/>
      <c r="M34" s="211"/>
      <c r="N34" s="210"/>
      <c r="O34" s="212"/>
      <c r="P34" s="213"/>
      <c r="Q34" s="201">
        <f>IFERROR(VLOOKUP(D34,'[4]Prior Year Budget'!D33:Q61,14,FALSE),0)</f>
        <v>0</v>
      </c>
      <c r="R34" s="201">
        <f>SUMIF('[4]Budget Actuals 140HR6'!E25:E58,'[4]Risk Mgmt- Budget Request'!D34,'[4]Budget Actuals 140HR6'!L25:L58)</f>
        <v>0</v>
      </c>
      <c r="S34" s="214"/>
      <c r="T34" s="267"/>
      <c r="U34" s="198">
        <f t="shared" si="0"/>
        <v>0</v>
      </c>
      <c r="V34" s="203"/>
    </row>
    <row r="35" spans="1:22" s="205" customFormat="1" ht="12">
      <c r="A35" s="191" t="s">
        <v>76</v>
      </c>
      <c r="B35" s="192" t="s">
        <v>4781</v>
      </c>
      <c r="C35" s="193" t="s">
        <v>1426</v>
      </c>
      <c r="D35" s="206"/>
      <c r="E35" s="193" t="str">
        <f>IFERROR(VLOOKUP(D35,[4]!Table1[[Account]:[Description]],2),"")</f>
        <v/>
      </c>
      <c r="F35" s="206"/>
      <c r="G35" s="207"/>
      <c r="H35" s="208"/>
      <c r="I35" s="209"/>
      <c r="J35" s="210"/>
      <c r="K35" s="211"/>
      <c r="L35" s="210"/>
      <c r="M35" s="211"/>
      <c r="N35" s="210"/>
      <c r="O35" s="212"/>
      <c r="P35" s="213"/>
      <c r="Q35" s="201">
        <f>IFERROR(VLOOKUP(D35,'[4]Prior Year Budget'!D34:Q62,14,FALSE),0)</f>
        <v>0</v>
      </c>
      <c r="R35" s="201">
        <f>SUMIF('[4]Budget Actuals 140HR6'!E26:E59,'[4]Risk Mgmt- Budget Request'!D35,'[4]Budget Actuals 140HR6'!L26:L59)</f>
        <v>0</v>
      </c>
      <c r="S35" s="214"/>
      <c r="T35" s="267"/>
      <c r="U35" s="198">
        <f t="shared" si="0"/>
        <v>0</v>
      </c>
      <c r="V35" s="203"/>
    </row>
    <row r="36" spans="1:22" s="205" customFormat="1" ht="12">
      <c r="A36" s="191" t="s">
        <v>76</v>
      </c>
      <c r="B36" s="192" t="s">
        <v>4781</v>
      </c>
      <c r="C36" s="193" t="s">
        <v>1426</v>
      </c>
      <c r="D36" s="206"/>
      <c r="E36" s="193" t="str">
        <f>IFERROR(VLOOKUP(D36,[4]!Table1[[Account]:[Description]],2),"")</f>
        <v/>
      </c>
      <c r="F36" s="206"/>
      <c r="G36" s="207"/>
      <c r="H36" s="208"/>
      <c r="I36" s="209"/>
      <c r="J36" s="210"/>
      <c r="K36" s="211"/>
      <c r="L36" s="210"/>
      <c r="M36" s="211"/>
      <c r="N36" s="210"/>
      <c r="O36" s="212"/>
      <c r="P36" s="213"/>
      <c r="Q36" s="201">
        <f>IFERROR(VLOOKUP(D36,'[4]Prior Year Budget'!D35:Q63,14,FALSE),0)</f>
        <v>0</v>
      </c>
      <c r="R36" s="201">
        <f>SUMIF('[4]Budget Actuals 140HR6'!E27:E60,'[4]Risk Mgmt- Budget Request'!D36,'[4]Budget Actuals 140HR6'!L27:L60)</f>
        <v>0</v>
      </c>
      <c r="S36" s="214"/>
      <c r="T36" s="267"/>
      <c r="U36" s="198">
        <f t="shared" si="0"/>
        <v>0</v>
      </c>
      <c r="V36" s="203"/>
    </row>
    <row r="37" spans="1:22" s="205" customFormat="1" ht="12">
      <c r="A37" s="191" t="s">
        <v>76</v>
      </c>
      <c r="B37" s="192" t="s">
        <v>4781</v>
      </c>
      <c r="C37" s="193" t="s">
        <v>1426</v>
      </c>
      <c r="D37" s="206"/>
      <c r="E37" s="193" t="str">
        <f>IFERROR(VLOOKUP(D37,[4]!Table1[[Account]:[Description]],2),"")</f>
        <v/>
      </c>
      <c r="F37" s="206"/>
      <c r="G37" s="207"/>
      <c r="H37" s="208"/>
      <c r="I37" s="209"/>
      <c r="J37" s="210"/>
      <c r="K37" s="211"/>
      <c r="L37" s="210"/>
      <c r="M37" s="211"/>
      <c r="N37" s="210"/>
      <c r="O37" s="212"/>
      <c r="P37" s="213"/>
      <c r="Q37" s="201">
        <f>IFERROR(VLOOKUP(D37,'[4]Prior Year Budget'!D36:Q64,14,FALSE),0)</f>
        <v>0</v>
      </c>
      <c r="R37" s="201">
        <f>SUMIF('[4]Budget Actuals 140HR6'!E28:E61,'[4]Risk Mgmt- Budget Request'!D37,'[4]Budget Actuals 140HR6'!L28:L61)</f>
        <v>0</v>
      </c>
      <c r="S37" s="214"/>
      <c r="T37" s="267"/>
      <c r="U37" s="198">
        <f t="shared" si="0"/>
        <v>0</v>
      </c>
      <c r="V37" s="203"/>
    </row>
    <row r="38" spans="1:22" s="205" customFormat="1" ht="12">
      <c r="A38" s="191" t="s">
        <v>76</v>
      </c>
      <c r="B38" s="192" t="s">
        <v>4781</v>
      </c>
      <c r="C38" s="193" t="s">
        <v>1426</v>
      </c>
      <c r="D38" s="206"/>
      <c r="E38" s="193" t="str">
        <f>IFERROR(VLOOKUP(D38,[4]!Table1[[Account]:[Description]],2),"")</f>
        <v/>
      </c>
      <c r="F38" s="206"/>
      <c r="G38" s="207"/>
      <c r="H38" s="208"/>
      <c r="I38" s="209"/>
      <c r="J38" s="210"/>
      <c r="K38" s="211"/>
      <c r="L38" s="210"/>
      <c r="M38" s="211"/>
      <c r="N38" s="210"/>
      <c r="O38" s="212"/>
      <c r="P38" s="213"/>
      <c r="Q38" s="201"/>
      <c r="R38" s="201">
        <f>SUMIF('[4]Budget Actuals 140HR6'!E29:E62,'[4]Risk Mgmt- Budget Request'!D38,'[4]Budget Actuals 140HR6'!L29:L62)</f>
        <v>0</v>
      </c>
      <c r="S38" s="214"/>
      <c r="T38" s="267"/>
      <c r="U38" s="198">
        <f t="shared" si="0"/>
        <v>0</v>
      </c>
      <c r="V38" s="203"/>
    </row>
    <row r="39" spans="1:22" s="205" customFormat="1" ht="12">
      <c r="A39" s="191" t="s">
        <v>76</v>
      </c>
      <c r="B39" s="192" t="s">
        <v>4781</v>
      </c>
      <c r="C39" s="193" t="s">
        <v>1426</v>
      </c>
      <c r="D39" s="206"/>
      <c r="E39" s="193" t="str">
        <f>IFERROR(VLOOKUP(D39,[4]!Table1[[Account]:[Description]],2),"")</f>
        <v/>
      </c>
      <c r="F39" s="206"/>
      <c r="G39" s="207"/>
      <c r="H39" s="208"/>
      <c r="I39" s="209"/>
      <c r="J39" s="210"/>
      <c r="K39" s="211"/>
      <c r="L39" s="210"/>
      <c r="M39" s="211"/>
      <c r="N39" s="210"/>
      <c r="O39" s="212"/>
      <c r="P39" s="213"/>
      <c r="Q39" s="201"/>
      <c r="R39" s="201">
        <f>SUMIF('[4]Budget Actuals 140HR6'!E30:E63,'[4]Risk Mgmt- Budget Request'!D39,'[4]Budget Actuals 140HR6'!L30:L63)</f>
        <v>0</v>
      </c>
      <c r="S39" s="214"/>
      <c r="T39" s="267"/>
      <c r="U39" s="198">
        <f t="shared" si="0"/>
        <v>0</v>
      </c>
      <c r="V39" s="203"/>
    </row>
    <row r="40" spans="1:22" s="205" customFormat="1" ht="12">
      <c r="A40" s="191" t="s">
        <v>76</v>
      </c>
      <c r="B40" s="192" t="s">
        <v>4781</v>
      </c>
      <c r="C40" s="193" t="s">
        <v>1426</v>
      </c>
      <c r="D40" s="206"/>
      <c r="E40" s="193" t="str">
        <f>IFERROR(VLOOKUP(D40,[4]!Table1[[Account]:[Description]],2),"")</f>
        <v/>
      </c>
      <c r="F40" s="206"/>
      <c r="G40" s="207"/>
      <c r="H40" s="208"/>
      <c r="I40" s="209"/>
      <c r="J40" s="210"/>
      <c r="K40" s="211"/>
      <c r="L40" s="210"/>
      <c r="M40" s="211"/>
      <c r="N40" s="210"/>
      <c r="O40" s="212"/>
      <c r="P40" s="213"/>
      <c r="Q40" s="201"/>
      <c r="R40" s="201">
        <f>SUMIF('[4]Budget Actuals 140HR6'!E31:E64,'[4]Risk Mgmt- Budget Request'!D40,'[4]Budget Actuals 140HR6'!L31:L64)</f>
        <v>0</v>
      </c>
      <c r="S40" s="214"/>
      <c r="T40" s="267"/>
      <c r="U40" s="198">
        <f t="shared" si="0"/>
        <v>0</v>
      </c>
      <c r="V40" s="203"/>
    </row>
    <row r="41" spans="1:22" s="205" customFormat="1" ht="12">
      <c r="A41" s="191" t="s">
        <v>76</v>
      </c>
      <c r="B41" s="192" t="s">
        <v>4781</v>
      </c>
      <c r="C41" s="193" t="s">
        <v>1426</v>
      </c>
      <c r="D41" s="206"/>
      <c r="E41" s="193" t="str">
        <f>IFERROR(VLOOKUP(D41,[4]!Table1[[Account]:[Description]],2),"")</f>
        <v/>
      </c>
      <c r="F41" s="206"/>
      <c r="G41" s="207"/>
      <c r="H41" s="208"/>
      <c r="I41" s="209"/>
      <c r="J41" s="210"/>
      <c r="K41" s="211"/>
      <c r="L41" s="210"/>
      <c r="M41" s="211"/>
      <c r="N41" s="210"/>
      <c r="O41" s="212"/>
      <c r="P41" s="213"/>
      <c r="Q41" s="201"/>
      <c r="R41" s="201">
        <f>SUMIF('[4]Budget Actuals 140HR6'!E32:E65,'[4]Risk Mgmt- Budget Request'!D41,'[4]Budget Actuals 140HR6'!L32:L65)</f>
        <v>0</v>
      </c>
      <c r="S41" s="214"/>
      <c r="T41" s="267"/>
      <c r="U41" s="198">
        <f t="shared" si="0"/>
        <v>0</v>
      </c>
      <c r="V41" s="203"/>
    </row>
    <row r="42" spans="1:22" s="205" customFormat="1" ht="12">
      <c r="A42" s="191" t="s">
        <v>76</v>
      </c>
      <c r="B42" s="192" t="s">
        <v>4781</v>
      </c>
      <c r="C42" s="193" t="s">
        <v>1426</v>
      </c>
      <c r="D42" s="206"/>
      <c r="E42" s="193" t="str">
        <f>IFERROR(VLOOKUP(D42,[4]!Table1[[Account]:[Description]],2),"")</f>
        <v/>
      </c>
      <c r="F42" s="206"/>
      <c r="G42" s="207"/>
      <c r="H42" s="208"/>
      <c r="I42" s="216"/>
      <c r="J42" s="217"/>
      <c r="K42" s="218"/>
      <c r="L42" s="217"/>
      <c r="M42" s="218"/>
      <c r="N42" s="217"/>
      <c r="O42" s="219"/>
      <c r="P42" s="220"/>
      <c r="Q42" s="215"/>
      <c r="R42" s="215">
        <f>SUMIF('[4]Budget Actuals 140HR6'!E33:E66,'[4]Risk Mgmt- Budget Request'!D42,'[4]Budget Actuals 140HR6'!L33:L66)</f>
        <v>0</v>
      </c>
      <c r="S42" s="214"/>
      <c r="T42" s="268"/>
      <c r="U42" s="218">
        <f t="shared" si="0"/>
        <v>0</v>
      </c>
      <c r="V42" s="203"/>
    </row>
    <row r="43" spans="1:22" s="205" customFormat="1" ht="12">
      <c r="A43" s="223"/>
      <c r="B43" s="223"/>
      <c r="C43" s="224"/>
      <c r="D43" s="223"/>
      <c r="E43" s="224"/>
      <c r="F43" s="223"/>
      <c r="G43" s="225"/>
      <c r="H43" s="226"/>
      <c r="I43" s="227">
        <f t="shared" ref="I43:U43" si="1">SUM(I11:I42)</f>
        <v>116336</v>
      </c>
      <c r="J43" s="228">
        <f t="shared" si="1"/>
        <v>105869.60000000002</v>
      </c>
      <c r="K43" s="229">
        <f t="shared" si="1"/>
        <v>206250</v>
      </c>
      <c r="L43" s="228">
        <f t="shared" si="1"/>
        <v>159137.17000000004</v>
      </c>
      <c r="M43" s="229">
        <f t="shared" si="1"/>
        <v>257254</v>
      </c>
      <c r="N43" s="228">
        <f t="shared" si="1"/>
        <v>211553.49000000002</v>
      </c>
      <c r="O43" s="229">
        <f t="shared" si="1"/>
        <v>281250</v>
      </c>
      <c r="P43" s="228">
        <f>SUM(P11:P42)</f>
        <v>75359.64</v>
      </c>
      <c r="Q43" s="254">
        <f>SUM(Q11:Q42)</f>
        <v>281250</v>
      </c>
      <c r="R43" s="269">
        <f t="shared" ref="R43:T43" si="2">SUM(R11:R42)</f>
        <v>66354.59</v>
      </c>
      <c r="S43" s="269">
        <f t="shared" si="2"/>
        <v>281250</v>
      </c>
      <c r="T43" s="269">
        <f t="shared" si="2"/>
        <v>0</v>
      </c>
      <c r="U43" s="229">
        <f t="shared" si="1"/>
        <v>0</v>
      </c>
      <c r="V43" s="230"/>
    </row>
    <row r="44" spans="1:22" s="205" customFormat="1" ht="12">
      <c r="A44" s="231" t="s">
        <v>4709</v>
      </c>
      <c r="V44" s="233"/>
    </row>
    <row r="45" spans="1:22" s="205" customFormat="1" ht="12.6" thickBot="1">
      <c r="A45" s="231"/>
      <c r="V45" s="233"/>
    </row>
    <row r="46" spans="1:22" s="172" customFormat="1" ht="12.6" thickBot="1">
      <c r="I46" s="173" t="s">
        <v>4637</v>
      </c>
      <c r="J46" s="174" t="s">
        <v>4637</v>
      </c>
      <c r="K46" s="175" t="s">
        <v>4638</v>
      </c>
      <c r="L46" s="174" t="s">
        <v>4638</v>
      </c>
      <c r="M46" s="175" t="s">
        <v>4639</v>
      </c>
      <c r="N46" s="174" t="s">
        <v>4639</v>
      </c>
      <c r="O46" s="175">
        <v>2025</v>
      </c>
      <c r="P46" s="174">
        <v>2025</v>
      </c>
      <c r="Q46" s="175">
        <v>2026</v>
      </c>
      <c r="R46" s="174">
        <v>2026</v>
      </c>
      <c r="S46" s="177">
        <v>2027</v>
      </c>
      <c r="T46" s="177">
        <v>2027</v>
      </c>
      <c r="U46" s="175"/>
      <c r="V46" s="178"/>
    </row>
    <row r="47" spans="1:22" s="190" customFormat="1" ht="12">
      <c r="A47" s="180" t="s">
        <v>4640</v>
      </c>
      <c r="B47" s="180" t="s">
        <v>4641</v>
      </c>
      <c r="C47" s="181" t="s">
        <v>4642</v>
      </c>
      <c r="D47" s="180" t="s">
        <v>4643</v>
      </c>
      <c r="E47" s="181" t="s">
        <v>4644</v>
      </c>
      <c r="F47" s="180" t="s">
        <v>4645</v>
      </c>
      <c r="G47" s="180" t="s">
        <v>4646</v>
      </c>
      <c r="H47" s="182" t="s">
        <v>4647</v>
      </c>
      <c r="I47" s="183" t="s">
        <v>4648</v>
      </c>
      <c r="J47" s="184" t="s">
        <v>4649</v>
      </c>
      <c r="K47" s="185" t="s">
        <v>4648</v>
      </c>
      <c r="L47" s="184" t="s">
        <v>4649</v>
      </c>
      <c r="M47" s="185" t="s">
        <v>4648</v>
      </c>
      <c r="N47" s="184" t="s">
        <v>4649</v>
      </c>
      <c r="O47" s="185" t="s">
        <v>4731</v>
      </c>
      <c r="P47" s="184" t="s">
        <v>4649</v>
      </c>
      <c r="Q47" s="185" t="s">
        <v>4650</v>
      </c>
      <c r="R47" s="184" t="s">
        <v>4649</v>
      </c>
      <c r="S47" s="186" t="s">
        <v>4651</v>
      </c>
      <c r="T47" s="186" t="s">
        <v>4749</v>
      </c>
      <c r="U47" s="187" t="s">
        <v>4652</v>
      </c>
      <c r="V47" s="188" t="s">
        <v>4653</v>
      </c>
    </row>
    <row r="48" spans="1:22" s="205" customFormat="1" ht="12">
      <c r="A48" s="191" t="s">
        <v>76</v>
      </c>
      <c r="B48" s="192" t="s">
        <v>4787</v>
      </c>
      <c r="C48" s="193" t="s">
        <v>4788</v>
      </c>
      <c r="D48" s="192" t="s">
        <v>4656</v>
      </c>
      <c r="E48" s="193" t="s">
        <v>4513</v>
      </c>
      <c r="F48" s="192" t="s">
        <v>4126</v>
      </c>
      <c r="G48" s="194"/>
      <c r="H48" s="195"/>
      <c r="I48" s="196"/>
      <c r="J48" s="197"/>
      <c r="K48" s="198"/>
      <c r="L48" s="197"/>
      <c r="M48" s="198"/>
      <c r="N48" s="197"/>
      <c r="O48" s="199">
        <v>10000</v>
      </c>
      <c r="P48" s="200">
        <v>0</v>
      </c>
      <c r="Q48" s="201">
        <f>IFERROR(VLOOKUP(D48,'[4]Prior Year Budget'!D48:Q58,14,FALSE),)</f>
        <v>10000</v>
      </c>
      <c r="R48" s="201">
        <f>SUMIF('[4]Budget Actulas 140LE0'!E2:E5,'[4]Risk Mgmt- Budget Request'!D48,'[4]Budget Actulas 140LE0'!L2:L5)</f>
        <v>0</v>
      </c>
      <c r="S48" s="202">
        <v>10000</v>
      </c>
      <c r="T48" s="267"/>
      <c r="U48" s="198">
        <f t="shared" ref="U48:U62" si="3">+S48-O48</f>
        <v>0</v>
      </c>
      <c r="V48" s="203"/>
    </row>
    <row r="49" spans="1:22" s="205" customFormat="1" ht="12">
      <c r="A49" s="191" t="s">
        <v>76</v>
      </c>
      <c r="B49" s="192" t="s">
        <v>4787</v>
      </c>
      <c r="C49" s="193" t="s">
        <v>4788</v>
      </c>
      <c r="D49" s="206" t="s">
        <v>4658</v>
      </c>
      <c r="E49" s="193" t="s">
        <v>4523</v>
      </c>
      <c r="F49" s="206" t="s">
        <v>4126</v>
      </c>
      <c r="G49" s="207"/>
      <c r="H49" s="208"/>
      <c r="I49" s="209"/>
      <c r="J49" s="210"/>
      <c r="K49" s="211"/>
      <c r="L49" s="210"/>
      <c r="M49" s="211"/>
      <c r="N49" s="210"/>
      <c r="O49" s="212">
        <v>500000</v>
      </c>
      <c r="P49" s="213">
        <v>0</v>
      </c>
      <c r="Q49" s="201">
        <f>IFERROR(VLOOKUP(D49,'[4]Prior Year Budget'!D49:Q59,14,FALSE),)</f>
        <v>500000</v>
      </c>
      <c r="R49" s="201">
        <f>SUMIF('[4]Budget Actulas 140LE0'!E3:E6,'[4]Risk Mgmt- Budget Request'!D49,'[4]Budget Actulas 140LE0'!L3:L6)</f>
        <v>0</v>
      </c>
      <c r="S49" s="214">
        <v>500000</v>
      </c>
      <c r="T49" s="267"/>
      <c r="U49" s="198">
        <f t="shared" si="3"/>
        <v>0</v>
      </c>
      <c r="V49" s="203"/>
    </row>
    <row r="50" spans="1:22" s="205" customFormat="1" ht="12">
      <c r="A50" s="191" t="s">
        <v>76</v>
      </c>
      <c r="B50" s="192" t="s">
        <v>4787</v>
      </c>
      <c r="C50" s="193" t="s">
        <v>4788</v>
      </c>
      <c r="D50" s="206" t="s">
        <v>4659</v>
      </c>
      <c r="E50" s="193" t="s">
        <v>4502</v>
      </c>
      <c r="F50" s="206" t="s">
        <v>4126</v>
      </c>
      <c r="G50" s="207"/>
      <c r="H50" s="208"/>
      <c r="I50" s="209"/>
      <c r="J50" s="210"/>
      <c r="K50" s="211"/>
      <c r="L50" s="210"/>
      <c r="M50" s="211"/>
      <c r="N50" s="210"/>
      <c r="O50" s="212">
        <v>30000</v>
      </c>
      <c r="P50" s="213">
        <v>0</v>
      </c>
      <c r="Q50" s="201">
        <f>IFERROR(VLOOKUP(D50,'[4]Prior Year Budget'!D50:Q60,14,FALSE),)</f>
        <v>30000</v>
      </c>
      <c r="R50" s="201">
        <f>SUMIF('[4]Budget Actulas 140LE0'!E4:E7,'[4]Risk Mgmt- Budget Request'!D50,'[4]Budget Actulas 140LE0'!L4:L7)</f>
        <v>0</v>
      </c>
      <c r="S50" s="214">
        <v>7000</v>
      </c>
      <c r="T50" s="267"/>
      <c r="U50" s="198">
        <f t="shared" si="3"/>
        <v>-23000</v>
      </c>
      <c r="V50" s="203"/>
    </row>
    <row r="51" spans="1:22" s="205" customFormat="1" ht="12">
      <c r="A51" s="191" t="s">
        <v>76</v>
      </c>
      <c r="B51" s="192" t="s">
        <v>4787</v>
      </c>
      <c r="C51" s="193" t="s">
        <v>4788</v>
      </c>
      <c r="D51" s="206" t="s">
        <v>4664</v>
      </c>
      <c r="E51" s="193" t="s">
        <v>4551</v>
      </c>
      <c r="F51" s="206" t="s">
        <v>4126</v>
      </c>
      <c r="G51" s="207"/>
      <c r="H51" s="208"/>
      <c r="I51" s="209"/>
      <c r="J51" s="210"/>
      <c r="K51" s="211"/>
      <c r="L51" s="210"/>
      <c r="M51" s="211"/>
      <c r="N51" s="210"/>
      <c r="O51" s="212">
        <v>7000</v>
      </c>
      <c r="P51" s="213">
        <v>0</v>
      </c>
      <c r="Q51" s="201">
        <f>IFERROR(VLOOKUP(D51,'[4]Prior Year Budget'!D51:Q61,14,FALSE),)</f>
        <v>7000</v>
      </c>
      <c r="R51" s="201">
        <f>SUMIF('[4]Budget Actulas 140LE0'!E5:E8,'[4]Risk Mgmt- Budget Request'!D51,'[4]Budget Actulas 140LE0'!L5:L8)</f>
        <v>0</v>
      </c>
      <c r="S51" s="214">
        <v>7000</v>
      </c>
      <c r="T51" s="267"/>
      <c r="U51" s="198">
        <f t="shared" si="3"/>
        <v>0</v>
      </c>
      <c r="V51" s="203"/>
    </row>
    <row r="52" spans="1:22" s="205" customFormat="1" ht="12">
      <c r="A52" s="191" t="s">
        <v>76</v>
      </c>
      <c r="B52" s="192" t="s">
        <v>4787</v>
      </c>
      <c r="C52" s="193" t="s">
        <v>4788</v>
      </c>
      <c r="D52" s="206" t="s">
        <v>4666</v>
      </c>
      <c r="E52" s="193" t="s">
        <v>4562</v>
      </c>
      <c r="F52" s="206" t="s">
        <v>4126</v>
      </c>
      <c r="G52" s="207"/>
      <c r="H52" s="208"/>
      <c r="I52" s="209"/>
      <c r="J52" s="210"/>
      <c r="K52" s="211"/>
      <c r="L52" s="210"/>
      <c r="M52" s="211"/>
      <c r="N52" s="210"/>
      <c r="O52" s="212">
        <v>3000</v>
      </c>
      <c r="P52" s="213">
        <v>0</v>
      </c>
      <c r="Q52" s="201">
        <f>IFERROR(VLOOKUP(D52,'[4]Prior Year Budget'!D52:Q62,14,FALSE),)</f>
        <v>3000</v>
      </c>
      <c r="R52" s="201">
        <f>SUMIF('[4]Budget Actulas 140LE0'!E6:E9,'[4]Risk Mgmt- Budget Request'!D52,'[4]Budget Actulas 140LE0'!L6:L9)</f>
        <v>0</v>
      </c>
      <c r="S52" s="214">
        <v>3000</v>
      </c>
      <c r="T52" s="267"/>
      <c r="U52" s="198">
        <f t="shared" si="3"/>
        <v>0</v>
      </c>
      <c r="V52" s="203"/>
    </row>
    <row r="53" spans="1:22" s="205" customFormat="1" ht="12">
      <c r="A53" s="191" t="s">
        <v>76</v>
      </c>
      <c r="B53" s="192" t="s">
        <v>4787</v>
      </c>
      <c r="C53" s="193" t="s">
        <v>4788</v>
      </c>
      <c r="D53" s="206" t="s">
        <v>4789</v>
      </c>
      <c r="E53" s="193" t="s">
        <v>4548</v>
      </c>
      <c r="F53" s="270" t="s">
        <v>96</v>
      </c>
      <c r="G53" s="207"/>
      <c r="H53" s="208"/>
      <c r="I53" s="209"/>
      <c r="J53" s="210"/>
      <c r="K53" s="211"/>
      <c r="L53" s="210"/>
      <c r="M53" s="211"/>
      <c r="N53" s="210"/>
      <c r="O53" s="212">
        <v>500000</v>
      </c>
      <c r="P53" s="213">
        <v>68442.19</v>
      </c>
      <c r="Q53" s="201">
        <f>IFERROR(VLOOKUP(D53,'[4]Prior Year Budget'!D53:Q63,14,FALSE),)</f>
        <v>500000</v>
      </c>
      <c r="R53" s="201">
        <f>'[4]Budget Actulas 140LE0'!L4</f>
        <v>58977.32</v>
      </c>
      <c r="S53" s="214">
        <v>500000</v>
      </c>
      <c r="T53" s="267"/>
      <c r="U53" s="198">
        <f t="shared" si="3"/>
        <v>0</v>
      </c>
      <c r="V53" s="203"/>
    </row>
    <row r="54" spans="1:22" s="205" customFormat="1" ht="12">
      <c r="A54" s="191" t="s">
        <v>76</v>
      </c>
      <c r="B54" s="192" t="s">
        <v>4787</v>
      </c>
      <c r="C54" s="193" t="s">
        <v>4788</v>
      </c>
      <c r="D54" s="206" t="s">
        <v>4789</v>
      </c>
      <c r="E54" s="193" t="s">
        <v>4548</v>
      </c>
      <c r="F54" s="206" t="s">
        <v>4126</v>
      </c>
      <c r="G54" s="207"/>
      <c r="H54" s="208"/>
      <c r="I54" s="209"/>
      <c r="J54" s="210"/>
      <c r="K54" s="211"/>
      <c r="L54" s="210"/>
      <c r="M54" s="211">
        <v>0</v>
      </c>
      <c r="N54" s="210">
        <v>25669</v>
      </c>
      <c r="O54" s="212">
        <v>500000</v>
      </c>
      <c r="P54" s="213">
        <v>413859.58</v>
      </c>
      <c r="Q54" s="201">
        <f>IFERROR(VLOOKUP(D54,'[4]Prior Year Budget'!D54:Q64,14,FALSE),)</f>
        <v>500000</v>
      </c>
      <c r="R54" s="201">
        <f>'[4]Budget Actulas 140LE0'!L3</f>
        <v>14367.09</v>
      </c>
      <c r="S54" s="214">
        <v>500000</v>
      </c>
      <c r="T54" s="267"/>
      <c r="U54" s="198">
        <f t="shared" si="3"/>
        <v>0</v>
      </c>
      <c r="V54" s="203"/>
    </row>
    <row r="55" spans="1:22" s="205" customFormat="1" ht="12">
      <c r="A55" s="191" t="s">
        <v>76</v>
      </c>
      <c r="B55" s="192" t="s">
        <v>4787</v>
      </c>
      <c r="C55" s="193" t="s">
        <v>4788</v>
      </c>
      <c r="D55" s="206" t="s">
        <v>4790</v>
      </c>
      <c r="E55" s="193" t="s">
        <v>4791</v>
      </c>
      <c r="F55" s="206" t="s">
        <v>4126</v>
      </c>
      <c r="G55" s="207"/>
      <c r="H55" s="208"/>
      <c r="I55" s="209"/>
      <c r="J55" s="210"/>
      <c r="K55" s="211"/>
      <c r="L55" s="210"/>
      <c r="M55" s="211"/>
      <c r="N55" s="210"/>
      <c r="O55" s="212">
        <v>50000</v>
      </c>
      <c r="P55" s="213">
        <v>0</v>
      </c>
      <c r="Q55" s="201">
        <f>IFERROR(VLOOKUP(D55,'[4]Prior Year Budget'!D55:Q65,14,FALSE),)</f>
        <v>50000</v>
      </c>
      <c r="R55" s="201">
        <f>SUMIF('[4]Budget Actulas 140LE0'!E9:E12,'[4]Risk Mgmt- Budget Request'!D55,'[4]Budget Actulas 140LE0'!L9:L12)</f>
        <v>0</v>
      </c>
      <c r="S55" s="214">
        <v>50000</v>
      </c>
      <c r="T55" s="267"/>
      <c r="U55" s="198">
        <f t="shared" si="3"/>
        <v>0</v>
      </c>
      <c r="V55" s="203"/>
    </row>
    <row r="56" spans="1:22" s="205" customFormat="1" ht="12">
      <c r="A56" s="191" t="s">
        <v>76</v>
      </c>
      <c r="B56" s="192" t="s">
        <v>4787</v>
      </c>
      <c r="C56" s="193" t="s">
        <v>4788</v>
      </c>
      <c r="D56" s="206" t="s">
        <v>4686</v>
      </c>
      <c r="E56" s="193" t="s">
        <v>4506</v>
      </c>
      <c r="F56" s="206" t="s">
        <v>4126</v>
      </c>
      <c r="G56" s="207"/>
      <c r="H56" s="208"/>
      <c r="I56" s="209"/>
      <c r="J56" s="210"/>
      <c r="K56" s="211"/>
      <c r="L56" s="210"/>
      <c r="M56" s="211"/>
      <c r="N56" s="210"/>
      <c r="O56" s="212">
        <v>200</v>
      </c>
      <c r="P56" s="213">
        <v>0</v>
      </c>
      <c r="Q56" s="201">
        <f>IFERROR(VLOOKUP(D56,'[4]Prior Year Budget'!D56:Q66,14,FALSE),)</f>
        <v>200</v>
      </c>
      <c r="R56" s="201">
        <f>SUMIF('[4]Budget Actulas 140LE0'!E10:E13,'[4]Risk Mgmt- Budget Request'!D56,'[4]Budget Actulas 140LE0'!L10:L13)</f>
        <v>0</v>
      </c>
      <c r="S56" s="214">
        <v>200</v>
      </c>
      <c r="T56" s="267"/>
      <c r="U56" s="198">
        <f t="shared" si="3"/>
        <v>0</v>
      </c>
      <c r="V56" s="203"/>
    </row>
    <row r="57" spans="1:22" s="205" customFormat="1" ht="12">
      <c r="A57" s="191" t="s">
        <v>76</v>
      </c>
      <c r="B57" s="192" t="s">
        <v>4787</v>
      </c>
      <c r="C57" s="193" t="s">
        <v>4788</v>
      </c>
      <c r="D57" s="206"/>
      <c r="E57" s="193" t="str">
        <f>IFERROR(VLOOKUP(D57,[4]!Table1[[Account]:[Description]],2),"")</f>
        <v/>
      </c>
      <c r="F57" s="206"/>
      <c r="G57" s="207"/>
      <c r="H57" s="208"/>
      <c r="I57" s="209"/>
      <c r="J57" s="210"/>
      <c r="K57" s="211"/>
      <c r="L57" s="210"/>
      <c r="M57" s="211"/>
      <c r="N57" s="210"/>
      <c r="O57" s="212"/>
      <c r="P57" s="213"/>
      <c r="Q57" s="201">
        <f>IFERROR(VLOOKUP(D57,'[4]Prior Year Budget'!D57:Q67,14,FALSE),)</f>
        <v>0</v>
      </c>
      <c r="R57" s="201">
        <f>SUMIF('[4]Budget Actulas 140LE0'!E11:E14,'[4]Risk Mgmt- Budget Request'!D57,'[4]Budget Actulas 140LE0'!L11:L14)</f>
        <v>0</v>
      </c>
      <c r="S57" s="214"/>
      <c r="T57" s="267"/>
      <c r="U57" s="198">
        <f t="shared" si="3"/>
        <v>0</v>
      </c>
      <c r="V57" s="203"/>
    </row>
    <row r="58" spans="1:22" s="205" customFormat="1" ht="12">
      <c r="A58" s="191" t="s">
        <v>76</v>
      </c>
      <c r="B58" s="192" t="s">
        <v>4787</v>
      </c>
      <c r="C58" s="193" t="s">
        <v>4788</v>
      </c>
      <c r="D58" s="206"/>
      <c r="E58" s="193" t="str">
        <f>IFERROR(VLOOKUP(D58,[4]!Table1[[Account]:[Description]],2),"")</f>
        <v/>
      </c>
      <c r="F58" s="206"/>
      <c r="G58" s="207"/>
      <c r="H58" s="208"/>
      <c r="I58" s="209"/>
      <c r="J58" s="210"/>
      <c r="K58" s="211"/>
      <c r="L58" s="210"/>
      <c r="M58" s="211"/>
      <c r="N58" s="210"/>
      <c r="O58" s="212"/>
      <c r="P58" s="213"/>
      <c r="Q58" s="201">
        <f>IFERROR(VLOOKUP(D58,'[4]Prior Year Budget'!D58:Q68,14,FALSE),)</f>
        <v>0</v>
      </c>
      <c r="R58" s="201">
        <f>SUMIF('[4]Budget Actulas 140LE0'!E12:E15,'[4]Risk Mgmt- Budget Request'!D58,'[4]Budget Actulas 140LE0'!L12:L15)</f>
        <v>0</v>
      </c>
      <c r="S58" s="214"/>
      <c r="T58" s="267"/>
      <c r="U58" s="198">
        <f t="shared" si="3"/>
        <v>0</v>
      </c>
      <c r="V58" s="203"/>
    </row>
    <row r="59" spans="1:22" s="205" customFormat="1" ht="12">
      <c r="A59" s="191" t="s">
        <v>76</v>
      </c>
      <c r="B59" s="192" t="s">
        <v>4787</v>
      </c>
      <c r="C59" s="193" t="s">
        <v>4788</v>
      </c>
      <c r="D59" s="206"/>
      <c r="E59" s="193" t="str">
        <f>IFERROR(VLOOKUP(D59,[4]!Table1[[Account]:[Description]],2),"")</f>
        <v/>
      </c>
      <c r="F59" s="206"/>
      <c r="G59" s="207"/>
      <c r="H59" s="208"/>
      <c r="I59" s="209"/>
      <c r="J59" s="210"/>
      <c r="K59" s="211"/>
      <c r="L59" s="210"/>
      <c r="M59" s="211"/>
      <c r="N59" s="210"/>
      <c r="O59" s="212"/>
      <c r="P59" s="213"/>
      <c r="Q59" s="201">
        <f>IFERROR(VLOOKUP(D59,'[4]Prior Year Budget'!D59:Q69,14,FALSE),)</f>
        <v>0</v>
      </c>
      <c r="R59" s="201">
        <f>SUMIF('[4]Budget Actulas 140LE0'!E13:E16,'[4]Risk Mgmt- Budget Request'!D59,'[4]Budget Actulas 140LE0'!L13:L16)</f>
        <v>0</v>
      </c>
      <c r="S59" s="214"/>
      <c r="T59" s="267"/>
      <c r="U59" s="198">
        <f t="shared" si="3"/>
        <v>0</v>
      </c>
      <c r="V59" s="203"/>
    </row>
    <row r="60" spans="1:22" s="205" customFormat="1" ht="12">
      <c r="A60" s="191" t="s">
        <v>76</v>
      </c>
      <c r="B60" s="192" t="s">
        <v>4787</v>
      </c>
      <c r="C60" s="193" t="s">
        <v>4788</v>
      </c>
      <c r="D60" s="206"/>
      <c r="E60" s="193" t="str">
        <f>IFERROR(VLOOKUP(D60,[4]!Table1[[Account]:[Description]],2),"")</f>
        <v/>
      </c>
      <c r="F60" s="206"/>
      <c r="G60" s="207"/>
      <c r="H60" s="208"/>
      <c r="I60" s="209"/>
      <c r="J60" s="210"/>
      <c r="K60" s="211"/>
      <c r="L60" s="210"/>
      <c r="M60" s="211"/>
      <c r="N60" s="210"/>
      <c r="O60" s="212"/>
      <c r="P60" s="213"/>
      <c r="Q60" s="201">
        <f>IFERROR(VLOOKUP(D60,'[4]Budget Actulas 140LE0'!E14:M17,8,FALSE),0)</f>
        <v>0</v>
      </c>
      <c r="R60" s="201">
        <f>SUMIF('[4]Budget Actulas 140LE0'!E14:E17,'[4]Risk Mgmt- Budget Request'!D60,'[4]Budget Actulas 140LE0'!L14:L17)</f>
        <v>0</v>
      </c>
      <c r="S60" s="214"/>
      <c r="T60" s="267"/>
      <c r="U60" s="198">
        <f t="shared" si="3"/>
        <v>0</v>
      </c>
      <c r="V60" s="203"/>
    </row>
    <row r="61" spans="1:22" s="205" customFormat="1" ht="12">
      <c r="A61" s="191" t="s">
        <v>76</v>
      </c>
      <c r="B61" s="192" t="s">
        <v>4787</v>
      </c>
      <c r="C61" s="193" t="s">
        <v>4788</v>
      </c>
      <c r="D61" s="206"/>
      <c r="E61" s="193" t="str">
        <f>IFERROR(VLOOKUP(D61,[4]!Table1[[Account]:[Description]],2),"")</f>
        <v/>
      </c>
      <c r="F61" s="206"/>
      <c r="G61" s="207"/>
      <c r="H61" s="208"/>
      <c r="I61" s="209"/>
      <c r="J61" s="210"/>
      <c r="K61" s="211"/>
      <c r="L61" s="210"/>
      <c r="M61" s="211"/>
      <c r="N61" s="210"/>
      <c r="O61" s="212"/>
      <c r="P61" s="213"/>
      <c r="Q61" s="215"/>
      <c r="R61" s="201">
        <f>SUMIF('[4]Budget Actulas 140LE0'!E15:E18,'[4]Risk Mgmt- Budget Request'!D61,'[4]Budget Actulas 140LE0'!L15:L18)</f>
        <v>0</v>
      </c>
      <c r="S61" s="214"/>
      <c r="T61" s="267"/>
      <c r="U61" s="198">
        <f t="shared" si="3"/>
        <v>0</v>
      </c>
      <c r="V61" s="203"/>
    </row>
    <row r="62" spans="1:22" s="205" customFormat="1" ht="12">
      <c r="A62" s="191" t="s">
        <v>76</v>
      </c>
      <c r="B62" s="192" t="s">
        <v>4787</v>
      </c>
      <c r="C62" s="193" t="s">
        <v>4788</v>
      </c>
      <c r="D62" s="206"/>
      <c r="E62" s="193" t="str">
        <f>IFERROR(VLOOKUP(D62,[4]!Table1[[Account]:[Description]],2),"")</f>
        <v/>
      </c>
      <c r="F62" s="206"/>
      <c r="G62" s="207"/>
      <c r="H62" s="208"/>
      <c r="I62" s="216"/>
      <c r="J62" s="217"/>
      <c r="K62" s="218"/>
      <c r="L62" s="217"/>
      <c r="M62" s="218"/>
      <c r="N62" s="217"/>
      <c r="O62" s="219"/>
      <c r="P62" s="220"/>
      <c r="Q62" s="221"/>
      <c r="R62" s="221"/>
      <c r="S62" s="222"/>
      <c r="T62" s="268"/>
      <c r="U62" s="218">
        <f t="shared" si="3"/>
        <v>0</v>
      </c>
      <c r="V62" s="203"/>
    </row>
    <row r="63" spans="1:22" s="205" customFormat="1" ht="12">
      <c r="A63" s="223"/>
      <c r="B63" s="223"/>
      <c r="C63" s="224"/>
      <c r="D63" s="223"/>
      <c r="E63" s="224"/>
      <c r="F63" s="223"/>
      <c r="G63" s="225"/>
      <c r="H63" s="226"/>
      <c r="I63" s="227">
        <f t="shared" ref="I63:U63" si="4">SUM(I48:I62)</f>
        <v>0</v>
      </c>
      <c r="J63" s="228">
        <f t="shared" si="4"/>
        <v>0</v>
      </c>
      <c r="K63" s="229">
        <f t="shared" si="4"/>
        <v>0</v>
      </c>
      <c r="L63" s="228">
        <f t="shared" si="4"/>
        <v>0</v>
      </c>
      <c r="M63" s="229">
        <f t="shared" si="4"/>
        <v>0</v>
      </c>
      <c r="N63" s="228">
        <f t="shared" si="4"/>
        <v>25669</v>
      </c>
      <c r="O63" s="229">
        <f t="shared" si="4"/>
        <v>1600200</v>
      </c>
      <c r="P63" s="228">
        <f t="shared" si="4"/>
        <v>482301.77</v>
      </c>
      <c r="Q63" s="228">
        <f t="shared" si="4"/>
        <v>1600200</v>
      </c>
      <c r="R63" s="228">
        <f>SUM(R48:R62)</f>
        <v>73344.41</v>
      </c>
      <c r="S63" s="228">
        <f t="shared" si="4"/>
        <v>1577200</v>
      </c>
      <c r="T63" s="228">
        <f t="shared" si="4"/>
        <v>0</v>
      </c>
      <c r="U63" s="229">
        <f t="shared" si="4"/>
        <v>-23000</v>
      </c>
      <c r="V63" s="230"/>
    </row>
    <row r="64" spans="1:22" s="205" customFormat="1" ht="12">
      <c r="A64" s="231" t="s">
        <v>4709</v>
      </c>
      <c r="V64" s="233"/>
    </row>
    <row r="65" spans="1:22" s="205" customFormat="1" ht="12">
      <c r="A65" s="231"/>
      <c r="V65" s="233"/>
    </row>
    <row r="66" spans="1:22" s="205" customFormat="1" ht="12">
      <c r="A66" s="231"/>
      <c r="V66" s="233"/>
    </row>
    <row r="67" spans="1:22" ht="18">
      <c r="A67" s="158" t="s">
        <v>4744</v>
      </c>
    </row>
    <row r="68" spans="1:22" ht="14.25" customHeight="1">
      <c r="A68" s="448" t="s">
        <v>4745</v>
      </c>
      <c r="B68" s="448"/>
      <c r="C68" s="448"/>
      <c r="D68" s="448"/>
      <c r="E68" s="448"/>
      <c r="F68" s="448"/>
      <c r="G68" s="448"/>
      <c r="H68" s="448"/>
      <c r="I68" s="448"/>
      <c r="J68" s="448"/>
      <c r="K68" s="448"/>
      <c r="L68" s="448"/>
      <c r="M68" s="448"/>
      <c r="N68" s="448"/>
      <c r="O68" s="448"/>
      <c r="P68" s="448"/>
      <c r="Q68" s="448"/>
      <c r="R68" s="448"/>
      <c r="S68" s="448"/>
      <c r="T68" s="448"/>
      <c r="U68" s="448"/>
    </row>
    <row r="69" spans="1:22" ht="13.95" customHeight="1" thickBot="1">
      <c r="A69" s="236"/>
    </row>
    <row r="70" spans="1:22" s="172" customFormat="1" ht="14.7" customHeight="1" thickBot="1">
      <c r="I70" s="177">
        <v>2026</v>
      </c>
      <c r="J70" s="445"/>
      <c r="K70" s="446"/>
      <c r="L70" s="447"/>
    </row>
    <row r="71" spans="1:22" s="190" customFormat="1" ht="12" customHeight="1">
      <c r="A71" s="180" t="s">
        <v>4640</v>
      </c>
      <c r="B71" s="180" t="s">
        <v>4641</v>
      </c>
      <c r="C71" s="181" t="s">
        <v>4642</v>
      </c>
      <c r="D71" s="180" t="s">
        <v>4643</v>
      </c>
      <c r="E71" s="181" t="s">
        <v>4644</v>
      </c>
      <c r="F71" s="180" t="s">
        <v>4645</v>
      </c>
      <c r="G71" s="180" t="s">
        <v>4646</v>
      </c>
      <c r="H71" s="182" t="s">
        <v>4647</v>
      </c>
      <c r="I71" s="186" t="s">
        <v>4710</v>
      </c>
      <c r="J71" s="442" t="s">
        <v>4746</v>
      </c>
      <c r="K71" s="443"/>
      <c r="L71" s="444"/>
    </row>
    <row r="72" spans="1:22" s="241" customFormat="1" ht="24" customHeight="1">
      <c r="A72" s="191" t="s">
        <v>76</v>
      </c>
      <c r="B72" s="192" t="s">
        <v>4792</v>
      </c>
      <c r="C72" s="193" t="s">
        <v>4793</v>
      </c>
      <c r="D72" s="238"/>
      <c r="E72" s="193" t="str">
        <f>IFERROR(VLOOKUP(D72,[4]!Table1[[Account]:[Description]],2),"")</f>
        <v/>
      </c>
      <c r="F72" s="238"/>
      <c r="G72" s="206"/>
      <c r="H72" s="243"/>
      <c r="I72" s="240"/>
      <c r="J72" s="439"/>
      <c r="K72" s="440"/>
      <c r="L72" s="441"/>
    </row>
    <row r="73" spans="1:22" s="241" customFormat="1" ht="24" customHeight="1">
      <c r="A73" s="191" t="s">
        <v>76</v>
      </c>
      <c r="B73" s="192" t="s">
        <v>4792</v>
      </c>
      <c r="C73" s="193" t="s">
        <v>4793</v>
      </c>
      <c r="D73" s="238"/>
      <c r="E73" s="193" t="str">
        <f>IFERROR(VLOOKUP(D73,[4]!Table1[[Account]:[Description]],2),"")</f>
        <v/>
      </c>
      <c r="F73" s="238"/>
      <c r="G73" s="206"/>
      <c r="H73" s="243"/>
      <c r="I73" s="240"/>
      <c r="J73" s="439"/>
      <c r="K73" s="440"/>
      <c r="L73" s="441"/>
    </row>
    <row r="74" spans="1:22" s="241" customFormat="1" ht="24" customHeight="1">
      <c r="A74" s="191" t="s">
        <v>76</v>
      </c>
      <c r="B74" s="192" t="s">
        <v>4792</v>
      </c>
      <c r="C74" s="193" t="s">
        <v>4793</v>
      </c>
      <c r="D74" s="238"/>
      <c r="E74" s="193" t="str">
        <f>IFERROR(VLOOKUP(D74,[4]!Table1[[Account]:[Description]],2),"")</f>
        <v/>
      </c>
      <c r="F74" s="238"/>
      <c r="G74" s="206"/>
      <c r="H74" s="243"/>
      <c r="I74" s="240"/>
      <c r="J74" s="439"/>
      <c r="K74" s="440"/>
      <c r="L74" s="441"/>
    </row>
    <row r="75" spans="1:22" s="241" customFormat="1" ht="24" customHeight="1">
      <c r="A75" s="191" t="s">
        <v>76</v>
      </c>
      <c r="B75" s="192" t="s">
        <v>4792</v>
      </c>
      <c r="C75" s="193" t="s">
        <v>4793</v>
      </c>
      <c r="D75" s="238"/>
      <c r="E75" s="193" t="str">
        <f>IFERROR(VLOOKUP(D75,[4]!Table1[[Account]:[Description]],2),"")</f>
        <v/>
      </c>
      <c r="F75" s="238"/>
      <c r="G75" s="206"/>
      <c r="H75" s="243"/>
      <c r="I75" s="240"/>
      <c r="J75" s="439"/>
      <c r="K75" s="440"/>
      <c r="L75" s="441"/>
    </row>
    <row r="76" spans="1:22" s="241" customFormat="1" ht="24" customHeight="1">
      <c r="A76" s="191" t="s">
        <v>76</v>
      </c>
      <c r="B76" s="192" t="s">
        <v>4792</v>
      </c>
      <c r="C76" s="193" t="s">
        <v>4793</v>
      </c>
      <c r="D76" s="238"/>
      <c r="E76" s="193" t="str">
        <f>IFERROR(VLOOKUP(D76,[4]!Table1[[Account]:[Description]],2),"")</f>
        <v/>
      </c>
      <c r="F76" s="238"/>
      <c r="G76" s="206"/>
      <c r="H76" s="239"/>
      <c r="I76" s="240"/>
      <c r="J76" s="439"/>
      <c r="K76" s="440"/>
      <c r="L76" s="441"/>
    </row>
    <row r="77" spans="1:22" s="241" customFormat="1" ht="12" customHeight="1">
      <c r="A77" s="206"/>
      <c r="B77" s="206"/>
      <c r="C77" s="206"/>
      <c r="D77" s="206"/>
      <c r="E77" s="206"/>
      <c r="F77" s="206"/>
      <c r="G77" s="206"/>
      <c r="H77" s="206"/>
      <c r="I77" s="206"/>
      <c r="J77" s="436"/>
      <c r="K77" s="437"/>
      <c r="L77" s="438"/>
    </row>
    <row r="78" spans="1:22" s="241" customFormat="1" ht="24" customHeight="1">
      <c r="A78" s="191" t="s">
        <v>76</v>
      </c>
      <c r="B78" s="192" t="s">
        <v>4794</v>
      </c>
      <c r="C78" s="193" t="s">
        <v>4788</v>
      </c>
      <c r="D78" s="238"/>
      <c r="E78" s="193" t="str">
        <f>IFERROR(VLOOKUP(D78,[4]!Table1[[Account]:[Description]],2),"")</f>
        <v/>
      </c>
      <c r="F78" s="238"/>
      <c r="G78" s="206"/>
      <c r="H78" s="239"/>
      <c r="I78" s="240"/>
      <c r="J78" s="439"/>
      <c r="K78" s="440"/>
      <c r="L78" s="441"/>
    </row>
    <row r="79" spans="1:22" s="241" customFormat="1" ht="24" customHeight="1">
      <c r="A79" s="191" t="s">
        <v>76</v>
      </c>
      <c r="B79" s="192" t="s">
        <v>4794</v>
      </c>
      <c r="C79" s="193" t="s">
        <v>4788</v>
      </c>
      <c r="D79" s="238"/>
      <c r="E79" s="193" t="str">
        <f>IFERROR(VLOOKUP(D79,[4]!Table1[[Account]:[Description]],2),"")</f>
        <v/>
      </c>
      <c r="F79" s="238"/>
      <c r="G79" s="206"/>
      <c r="H79" s="243"/>
      <c r="I79" s="240"/>
      <c r="J79" s="439"/>
      <c r="K79" s="440"/>
      <c r="L79" s="441"/>
    </row>
    <row r="80" spans="1:22" s="241" customFormat="1" ht="24" customHeight="1">
      <c r="A80" s="191" t="s">
        <v>76</v>
      </c>
      <c r="B80" s="192" t="s">
        <v>4794</v>
      </c>
      <c r="C80" s="193" t="s">
        <v>4788</v>
      </c>
      <c r="D80" s="238"/>
      <c r="E80" s="193" t="str">
        <f>IFERROR(VLOOKUP(D80,[4]!Table1[[Account]:[Description]],2),"")</f>
        <v/>
      </c>
      <c r="F80" s="238"/>
      <c r="G80" s="206"/>
      <c r="H80" s="243"/>
      <c r="I80" s="240"/>
      <c r="J80" s="439"/>
      <c r="K80" s="440"/>
      <c r="L80" s="441"/>
    </row>
    <row r="81" spans="1:12" s="241" customFormat="1" ht="24" customHeight="1">
      <c r="A81" s="191" t="s">
        <v>76</v>
      </c>
      <c r="B81" s="192" t="s">
        <v>4794</v>
      </c>
      <c r="C81" s="193" t="s">
        <v>4788</v>
      </c>
      <c r="D81" s="238"/>
      <c r="E81" s="193" t="str">
        <f>IFERROR(VLOOKUP(D81,[4]!Table1[[Account]:[Description]],2),"")</f>
        <v/>
      </c>
      <c r="F81" s="238"/>
      <c r="G81" s="206"/>
      <c r="H81" s="243"/>
      <c r="I81" s="240"/>
      <c r="J81" s="439"/>
      <c r="K81" s="440"/>
      <c r="L81" s="441"/>
    </row>
    <row r="82" spans="1:12" s="241" customFormat="1" ht="24" customHeight="1">
      <c r="A82" s="191" t="s">
        <v>76</v>
      </c>
      <c r="B82" s="192" t="s">
        <v>4794</v>
      </c>
      <c r="C82" s="193" t="s">
        <v>4788</v>
      </c>
      <c r="D82" s="238"/>
      <c r="E82" s="193" t="str">
        <f>IFERROR(VLOOKUP(D82,[4]!Table1[[Account]:[Description]],2),"")</f>
        <v/>
      </c>
      <c r="F82" s="238"/>
      <c r="G82" s="206"/>
      <c r="H82" s="243"/>
      <c r="I82" s="240"/>
      <c r="J82" s="439"/>
      <c r="K82" s="440"/>
      <c r="L82" s="441"/>
    </row>
    <row r="83" spans="1:12" s="241" customFormat="1" ht="12" customHeight="1">
      <c r="A83" s="206"/>
      <c r="B83" s="206"/>
      <c r="C83" s="206"/>
      <c r="D83" s="206"/>
      <c r="E83" s="206"/>
      <c r="F83" s="206"/>
      <c r="G83" s="206"/>
      <c r="H83" s="206"/>
      <c r="I83" s="206"/>
      <c r="J83" s="436"/>
      <c r="K83" s="437"/>
      <c r="L83" s="438"/>
    </row>
  </sheetData>
  <protectedRanges>
    <protectedRange sqref="A83:L83 D72:H75 D76:G76 D79:H82 D78:G78 A77:L77" name="Range1"/>
    <protectedRange sqref="I78:I82 I72:I76" name="Range2"/>
    <protectedRange sqref="J78:J82 J72:J76" name="Range3"/>
    <protectedRange sqref="D33:H42 D49:H62" name="Range1_1"/>
    <protectedRange sqref="S48:T62 S11:T42" name="Range2_1"/>
    <protectedRange sqref="V48:V62 V11:V42" name="Range3_1"/>
  </protectedRanges>
  <mergeCells count="19">
    <mergeCell ref="J76:L76"/>
    <mergeCell ref="A2:K2"/>
    <mergeCell ref="A3:K3"/>
    <mergeCell ref="A4:K4"/>
    <mergeCell ref="A5:K5"/>
    <mergeCell ref="A68:U68"/>
    <mergeCell ref="J70:L70"/>
    <mergeCell ref="J71:L71"/>
    <mergeCell ref="J72:L72"/>
    <mergeCell ref="J73:L73"/>
    <mergeCell ref="J74:L74"/>
    <mergeCell ref="J75:L75"/>
    <mergeCell ref="J83:L83"/>
    <mergeCell ref="J77:L77"/>
    <mergeCell ref="J78:L78"/>
    <mergeCell ref="J79:L79"/>
    <mergeCell ref="J80:L80"/>
    <mergeCell ref="J81:L81"/>
    <mergeCell ref="J82:L82"/>
  </mergeCells>
  <hyperlinks>
    <hyperlink ref="A6" r:id="rId1" display="To request a new, permanent position, please use this form." xr:uid="{7E14DBDC-5363-4471-AABD-201767836494}"/>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9CC79F-E9A8-4188-A030-1ACA49A7C371}">
  <dimension ref="A1:V139"/>
  <sheetViews>
    <sheetView topLeftCell="A88" workbookViewId="0">
      <selection activeCell="A39" sqref="A39:U39"/>
    </sheetView>
  </sheetViews>
  <sheetFormatPr defaultRowHeight="14.4"/>
  <cols>
    <col min="1" max="1" width="6.6640625" customWidth="1"/>
    <col min="2" max="2" width="10.6640625" customWidth="1"/>
    <col min="3" max="3" width="20.33203125" customWidth="1"/>
    <col min="4" max="4" width="6.6640625" customWidth="1"/>
    <col min="5" max="5" width="24.109375" bestFit="1" customWidth="1"/>
    <col min="6" max="6" width="10.6640625" customWidth="1"/>
    <col min="7" max="8" width="6.6640625" customWidth="1"/>
    <col min="9" max="18" width="12.6640625" hidden="1" customWidth="1"/>
    <col min="19" max="19" width="13.44140625" bestFit="1" customWidth="1"/>
    <col min="20" max="20" width="14.33203125" customWidth="1"/>
    <col min="21" max="21" width="12.6640625" customWidth="1"/>
    <col min="22" max="22" width="35.88671875" style="168" customWidth="1"/>
  </cols>
  <sheetData>
    <row r="1" spans="1:22" ht="18">
      <c r="A1" s="158" t="s">
        <v>4625</v>
      </c>
      <c r="S1" s="161">
        <f>+S45+S74+S111</f>
        <v>1349655</v>
      </c>
      <c r="T1" s="161"/>
      <c r="U1" s="66" t="s">
        <v>4627</v>
      </c>
    </row>
    <row r="2" spans="1:22" ht="14.25" customHeight="1">
      <c r="A2" s="448" t="s">
        <v>4814</v>
      </c>
      <c r="B2" s="448"/>
      <c r="C2" s="448"/>
      <c r="D2" s="448"/>
      <c r="E2" s="448"/>
      <c r="F2" s="448"/>
      <c r="G2" s="448"/>
      <c r="H2" s="448"/>
      <c r="I2" s="448"/>
      <c r="J2" s="448"/>
      <c r="K2" s="448"/>
      <c r="S2" s="166">
        <f>+I139</f>
        <v>0</v>
      </c>
      <c r="T2" s="166"/>
      <c r="U2" s="167" t="s">
        <v>4630</v>
      </c>
    </row>
    <row r="3" spans="1:22">
      <c r="A3" s="449" t="s">
        <v>4631</v>
      </c>
      <c r="B3" s="449"/>
      <c r="C3" s="449"/>
      <c r="D3" s="449"/>
      <c r="E3" s="449"/>
      <c r="F3" s="449"/>
      <c r="G3" s="449"/>
      <c r="H3" s="449"/>
      <c r="I3" s="449"/>
      <c r="J3" s="449"/>
      <c r="K3" s="449"/>
      <c r="L3" s="1"/>
      <c r="M3" s="1"/>
      <c r="N3" s="1"/>
      <c r="O3" s="1"/>
      <c r="P3" s="1"/>
      <c r="Q3" s="1"/>
      <c r="R3" s="1"/>
      <c r="S3" s="161">
        <f>+S1+S2</f>
        <v>1349655</v>
      </c>
      <c r="T3" s="161"/>
      <c r="U3" s="170" t="s">
        <v>4632</v>
      </c>
    </row>
    <row r="4" spans="1:22">
      <c r="A4" s="449" t="s">
        <v>4633</v>
      </c>
      <c r="B4" s="449"/>
      <c r="C4" s="449"/>
      <c r="D4" s="449"/>
      <c r="E4" s="449"/>
      <c r="F4" s="449"/>
      <c r="G4" s="449"/>
      <c r="H4" s="449"/>
      <c r="I4" s="449"/>
      <c r="J4" s="449"/>
      <c r="K4" s="449"/>
    </row>
    <row r="5" spans="1:22">
      <c r="A5" s="449" t="s">
        <v>4635</v>
      </c>
      <c r="B5" s="449"/>
      <c r="C5" s="449"/>
      <c r="D5" s="449"/>
      <c r="E5" s="449"/>
      <c r="F5" s="449"/>
      <c r="G5" s="449"/>
      <c r="H5" s="449"/>
      <c r="I5" s="449"/>
      <c r="J5" s="449"/>
      <c r="K5" s="449"/>
      <c r="L5" s="1"/>
      <c r="M5" s="1"/>
      <c r="N5" s="1"/>
      <c r="O5" s="1"/>
      <c r="P5" s="1"/>
      <c r="Q5" s="1"/>
      <c r="R5" s="1"/>
      <c r="S5" s="1"/>
      <c r="T5" s="1"/>
      <c r="U5" s="1"/>
    </row>
    <row r="6" spans="1:22">
      <c r="A6" s="245" t="s">
        <v>4748</v>
      </c>
      <c r="B6" s="1"/>
      <c r="C6" s="1"/>
      <c r="D6" s="1"/>
      <c r="E6" s="1"/>
      <c r="F6" s="1"/>
      <c r="G6" s="1"/>
      <c r="H6" s="1"/>
      <c r="I6" s="1"/>
      <c r="J6" s="1"/>
      <c r="K6" s="1"/>
      <c r="L6" s="1"/>
      <c r="M6" s="1"/>
      <c r="N6" s="1"/>
      <c r="O6" s="1"/>
      <c r="P6" s="1"/>
      <c r="Q6" s="1"/>
      <c r="R6" s="1"/>
      <c r="S6" s="1"/>
      <c r="T6" s="1"/>
      <c r="U6" s="1"/>
    </row>
    <row r="7" spans="1:22" ht="15" thickBot="1"/>
    <row r="8" spans="1:22" s="172" customFormat="1" ht="12.6" thickBot="1">
      <c r="I8" s="173" t="s">
        <v>4637</v>
      </c>
      <c r="J8" s="174" t="s">
        <v>4637</v>
      </c>
      <c r="K8" s="175" t="s">
        <v>4638</v>
      </c>
      <c r="L8" s="174" t="s">
        <v>4638</v>
      </c>
      <c r="M8" s="175" t="s">
        <v>4639</v>
      </c>
      <c r="N8" s="174" t="s">
        <v>4639</v>
      </c>
      <c r="O8" s="175">
        <v>2025</v>
      </c>
      <c r="P8" s="174">
        <v>2025</v>
      </c>
      <c r="Q8" s="176">
        <v>2026</v>
      </c>
      <c r="R8" s="176">
        <v>2026</v>
      </c>
      <c r="S8" s="177">
        <v>2027</v>
      </c>
      <c r="T8" s="177">
        <v>2027</v>
      </c>
      <c r="U8" s="175"/>
      <c r="V8" s="178"/>
    </row>
    <row r="9" spans="1:22" s="190" customFormat="1" ht="12">
      <c r="A9" s="180" t="s">
        <v>4640</v>
      </c>
      <c r="B9" s="180" t="s">
        <v>4641</v>
      </c>
      <c r="C9" s="181" t="s">
        <v>4642</v>
      </c>
      <c r="D9" s="180" t="s">
        <v>4643</v>
      </c>
      <c r="E9" s="181" t="s">
        <v>4644</v>
      </c>
      <c r="F9" s="180" t="s">
        <v>4645</v>
      </c>
      <c r="G9" s="180" t="s">
        <v>4646</v>
      </c>
      <c r="H9" s="182" t="s">
        <v>4647</v>
      </c>
      <c r="I9" s="183" t="s">
        <v>4648</v>
      </c>
      <c r="J9" s="184" t="s">
        <v>4649</v>
      </c>
      <c r="K9" s="185" t="s">
        <v>4648</v>
      </c>
      <c r="L9" s="184" t="s">
        <v>4649</v>
      </c>
      <c r="M9" s="185" t="s">
        <v>4648</v>
      </c>
      <c r="N9" s="184" t="s">
        <v>4649</v>
      </c>
      <c r="O9" s="185" t="s">
        <v>4731</v>
      </c>
      <c r="P9" s="184" t="s">
        <v>4649</v>
      </c>
      <c r="Q9" s="185" t="s">
        <v>4648</v>
      </c>
      <c r="R9" s="184" t="s">
        <v>4649</v>
      </c>
      <c r="S9" s="186" t="s">
        <v>4651</v>
      </c>
      <c r="T9" s="186" t="s">
        <v>4749</v>
      </c>
      <c r="U9" s="187" t="s">
        <v>4652</v>
      </c>
      <c r="V9" s="188" t="s">
        <v>4653</v>
      </c>
    </row>
    <row r="10" spans="1:22" s="205" customFormat="1" ht="12">
      <c r="A10" s="191" t="s">
        <v>76</v>
      </c>
      <c r="B10" s="192" t="s">
        <v>89</v>
      </c>
      <c r="C10" s="193" t="s">
        <v>4815</v>
      </c>
      <c r="D10" s="192" t="s">
        <v>873</v>
      </c>
      <c r="E10" s="193" t="s">
        <v>4511</v>
      </c>
      <c r="F10" s="192" t="s">
        <v>79</v>
      </c>
      <c r="G10" s="194"/>
      <c r="H10" s="195"/>
      <c r="I10" s="196"/>
      <c r="J10" s="197"/>
      <c r="K10" s="198"/>
      <c r="L10" s="197"/>
      <c r="M10" s="198"/>
      <c r="N10" s="197"/>
      <c r="O10" s="199">
        <v>0</v>
      </c>
      <c r="P10" s="200">
        <v>1088</v>
      </c>
      <c r="Q10" s="201">
        <f>IFERROR(VLOOKUP(D10,'[5]Prior Year Budget'!$D$10:$S$33,15,FALSE),0)</f>
        <v>0</v>
      </c>
      <c r="R10" s="201">
        <f>SUMIF('[5]Budget Actuals ORG D01CO2'!E14:E70,'[5]Chancellor''s Office- Budget Req'!D10,'[5]Budget Actuals ORG D01CO2'!L14:L70)</f>
        <v>0</v>
      </c>
      <c r="S10" s="303">
        <v>6000</v>
      </c>
      <c r="T10" s="267"/>
      <c r="U10" s="198">
        <f>+Q10-S10</f>
        <v>-6000</v>
      </c>
      <c r="V10" s="203"/>
    </row>
    <row r="11" spans="1:22" s="205" customFormat="1" ht="12">
      <c r="A11" s="191" t="s">
        <v>76</v>
      </c>
      <c r="B11" s="192" t="s">
        <v>89</v>
      </c>
      <c r="C11" s="193" t="s">
        <v>4815</v>
      </c>
      <c r="D11" s="192" t="s">
        <v>873</v>
      </c>
      <c r="E11" s="193" t="s">
        <v>4511</v>
      </c>
      <c r="F11" s="192" t="s">
        <v>130</v>
      </c>
      <c r="G11" s="194"/>
      <c r="H11" s="195"/>
      <c r="I11" s="196"/>
      <c r="J11" s="197"/>
      <c r="K11" s="198"/>
      <c r="L11" s="197"/>
      <c r="M11" s="198"/>
      <c r="N11" s="197"/>
      <c r="O11" s="199">
        <v>0</v>
      </c>
      <c r="P11" s="200">
        <v>2156</v>
      </c>
      <c r="Q11" s="201">
        <v>0</v>
      </c>
      <c r="R11" s="201">
        <f>SUMIF('[5]Budget Actuals ORG D01CO2'!E15:E71,'[5]Chancellor''s Office- Budget Req'!D11,'[5]Budget Actuals ORG D01CO2'!L15:L71)</f>
        <v>0</v>
      </c>
      <c r="S11" s="303">
        <v>6000</v>
      </c>
      <c r="T11" s="267"/>
      <c r="U11" s="198">
        <f t="shared" ref="U11:U44" si="0">+Q11-S11</f>
        <v>-6000</v>
      </c>
      <c r="V11" s="203"/>
    </row>
    <row r="12" spans="1:22" s="205" customFormat="1" ht="12">
      <c r="A12" s="191" t="s">
        <v>76</v>
      </c>
      <c r="B12" s="192" t="s">
        <v>89</v>
      </c>
      <c r="C12" s="193" t="s">
        <v>4815</v>
      </c>
      <c r="D12" s="192" t="s">
        <v>90</v>
      </c>
      <c r="E12" s="193" t="s">
        <v>4492</v>
      </c>
      <c r="F12" s="192" t="s">
        <v>79</v>
      </c>
      <c r="G12" s="194"/>
      <c r="H12" s="195"/>
      <c r="I12" s="196"/>
      <c r="J12" s="197"/>
      <c r="K12" s="198"/>
      <c r="L12" s="197"/>
      <c r="M12" s="198"/>
      <c r="N12" s="197"/>
      <c r="O12" s="199">
        <v>0</v>
      </c>
      <c r="P12" s="200">
        <v>209.93</v>
      </c>
      <c r="Q12" s="201">
        <f>IFERROR(VLOOKUP(D12,'[5]Prior Year Budget'!$D$10:$S$33,15,FALSE),0)</f>
        <v>0</v>
      </c>
      <c r="R12" s="201">
        <f>SUMIF('[5]Budget Actuals ORG D01CO2'!E16:E72,'[5]Chancellor''s Office- Budget Req'!D12,'[5]Budget Actuals ORG D01CO2'!L16:L72)</f>
        <v>0</v>
      </c>
      <c r="S12" s="303"/>
      <c r="T12" s="267"/>
      <c r="U12" s="198">
        <f t="shared" si="0"/>
        <v>0</v>
      </c>
      <c r="V12" s="203"/>
    </row>
    <row r="13" spans="1:22" s="205" customFormat="1" ht="12">
      <c r="A13" s="191" t="s">
        <v>76</v>
      </c>
      <c r="B13" s="192" t="s">
        <v>89</v>
      </c>
      <c r="C13" s="193" t="s">
        <v>4815</v>
      </c>
      <c r="D13" s="192" t="s">
        <v>4656</v>
      </c>
      <c r="E13" s="193" t="s">
        <v>4513</v>
      </c>
      <c r="F13" s="192" t="s">
        <v>79</v>
      </c>
      <c r="G13" s="194"/>
      <c r="H13" s="195"/>
      <c r="I13" s="196">
        <v>3000</v>
      </c>
      <c r="J13" s="197">
        <v>2441.94</v>
      </c>
      <c r="K13" s="198">
        <v>0</v>
      </c>
      <c r="L13" s="197">
        <v>2529.9</v>
      </c>
      <c r="M13" s="198">
        <v>306</v>
      </c>
      <c r="N13" s="197">
        <v>2573.88</v>
      </c>
      <c r="O13" s="199">
        <v>312</v>
      </c>
      <c r="P13" s="200">
        <v>2782.88</v>
      </c>
      <c r="Q13" s="201">
        <f>IFERROR(VLOOKUP(D13,'[5]Prior Year Budget'!$D$10:$S$33,15,FALSE),0)</f>
        <v>0</v>
      </c>
      <c r="R13" s="201">
        <f>SUMIF('[5]Budget Actuals ORG D01CO2'!E17:E73,'[5]Chancellor''s Office- Budget Req'!D13,'[5]Budget Actuals ORG D01CO2'!L17:L73)</f>
        <v>2573.88</v>
      </c>
      <c r="S13" s="303">
        <f>1000+3500</f>
        <v>4500</v>
      </c>
      <c r="T13" s="267"/>
      <c r="U13" s="198">
        <f t="shared" si="0"/>
        <v>-4500</v>
      </c>
      <c r="V13" s="203"/>
    </row>
    <row r="14" spans="1:22" s="205" customFormat="1" ht="12">
      <c r="A14" s="191" t="s">
        <v>76</v>
      </c>
      <c r="B14" s="192" t="s">
        <v>89</v>
      </c>
      <c r="C14" s="193" t="s">
        <v>4815</v>
      </c>
      <c r="D14" s="192" t="s">
        <v>4657</v>
      </c>
      <c r="E14" s="193" t="s">
        <v>4512</v>
      </c>
      <c r="F14" s="192" t="s">
        <v>79</v>
      </c>
      <c r="G14" s="194"/>
      <c r="H14" s="195"/>
      <c r="I14" s="196">
        <v>35000</v>
      </c>
      <c r="J14" s="197">
        <v>3968.91</v>
      </c>
      <c r="K14" s="198">
        <v>1500</v>
      </c>
      <c r="L14" s="197">
        <v>4036.94</v>
      </c>
      <c r="M14" s="198">
        <v>4080</v>
      </c>
      <c r="N14" s="197">
        <v>4278.8</v>
      </c>
      <c r="O14" s="199">
        <v>4160</v>
      </c>
      <c r="P14" s="200">
        <v>1476.47</v>
      </c>
      <c r="Q14" s="201">
        <f>IFERROR(VLOOKUP(D14,'[5]Prior Year Budget'!$D$10:$S$33,15,FALSE),0)</f>
        <v>0</v>
      </c>
      <c r="R14" s="201">
        <f>SUMIF('[5]Budget Actuals ORG D01CO2'!E18:E74,'[5]Chancellor''s Office- Budget Req'!D14,'[5]Budget Actuals ORG D01CO2'!L18:L74)</f>
        <v>634.30999999999995</v>
      </c>
      <c r="S14" s="303">
        <v>8000</v>
      </c>
      <c r="T14" s="267"/>
      <c r="U14" s="198">
        <f t="shared" si="0"/>
        <v>-8000</v>
      </c>
      <c r="V14" s="203"/>
    </row>
    <row r="15" spans="1:22" s="205" customFormat="1" ht="12">
      <c r="A15" s="191" t="s">
        <v>76</v>
      </c>
      <c r="B15" s="192" t="s">
        <v>89</v>
      </c>
      <c r="C15" s="193" t="s">
        <v>4815</v>
      </c>
      <c r="D15" s="192" t="s">
        <v>4658</v>
      </c>
      <c r="E15" s="193" t="s">
        <v>4523</v>
      </c>
      <c r="F15" s="192" t="s">
        <v>79</v>
      </c>
      <c r="G15" s="194"/>
      <c r="H15" s="195"/>
      <c r="I15" s="196"/>
      <c r="J15" s="197"/>
      <c r="K15" s="198">
        <v>8000</v>
      </c>
      <c r="L15" s="197">
        <v>0</v>
      </c>
      <c r="M15" s="198">
        <v>8160</v>
      </c>
      <c r="N15" s="197">
        <v>0</v>
      </c>
      <c r="O15" s="199"/>
      <c r="P15" s="200"/>
      <c r="Q15" s="201">
        <f>IFERROR(VLOOKUP(D15,'[5]Prior Year Budget'!$D$10:$S$33,15,FALSE),0)</f>
        <v>0</v>
      </c>
      <c r="R15" s="201">
        <f>SUMIF('[5]Budget Actuals ORG D01CO2'!E19:E75,'[5]Chancellor''s Office- Budget Req'!D15,'[5]Budget Actuals ORG D01CO2'!L19:L75)</f>
        <v>0</v>
      </c>
      <c r="S15" s="303"/>
      <c r="T15" s="267"/>
      <c r="U15" s="198">
        <f t="shared" si="0"/>
        <v>0</v>
      </c>
      <c r="V15" s="203"/>
    </row>
    <row r="16" spans="1:22" s="205" customFormat="1" ht="12">
      <c r="A16" s="191" t="s">
        <v>76</v>
      </c>
      <c r="B16" s="192" t="s">
        <v>89</v>
      </c>
      <c r="C16" s="193" t="s">
        <v>4815</v>
      </c>
      <c r="D16" s="192" t="s">
        <v>4659</v>
      </c>
      <c r="E16" s="193" t="s">
        <v>4502</v>
      </c>
      <c r="F16" s="192" t="s">
        <v>79</v>
      </c>
      <c r="G16" s="194"/>
      <c r="H16" s="195"/>
      <c r="I16" s="196"/>
      <c r="J16" s="197"/>
      <c r="K16" s="198"/>
      <c r="L16" s="197"/>
      <c r="M16" s="198">
        <v>0</v>
      </c>
      <c r="N16" s="197">
        <v>197.39</v>
      </c>
      <c r="O16" s="199"/>
      <c r="P16" s="200"/>
      <c r="Q16" s="201">
        <f>IFERROR(VLOOKUP(D16,'[5]Prior Year Budget'!$D$10:$S$33,15,FALSE),0)</f>
        <v>0</v>
      </c>
      <c r="R16" s="201">
        <f>SUMIF('[5]Budget Actuals ORG D01CO2'!E20:E76,'[5]Chancellor''s Office- Budget Req'!D16,'[5]Budget Actuals ORG D01CO2'!L20:L76)</f>
        <v>0</v>
      </c>
      <c r="S16" s="303">
        <v>1500</v>
      </c>
      <c r="T16" s="267"/>
      <c r="U16" s="198">
        <f t="shared" si="0"/>
        <v>-1500</v>
      </c>
      <c r="V16" s="203"/>
    </row>
    <row r="17" spans="1:22" s="205" customFormat="1" ht="12">
      <c r="A17" s="191" t="s">
        <v>76</v>
      </c>
      <c r="B17" s="192" t="s">
        <v>89</v>
      </c>
      <c r="C17" s="193" t="s">
        <v>4815</v>
      </c>
      <c r="D17" s="192" t="s">
        <v>4661</v>
      </c>
      <c r="E17" s="193" t="s">
        <v>4556</v>
      </c>
      <c r="F17" s="192" t="s">
        <v>79</v>
      </c>
      <c r="G17" s="194"/>
      <c r="H17" s="195"/>
      <c r="I17" s="196">
        <v>50000</v>
      </c>
      <c r="J17" s="197">
        <v>30050</v>
      </c>
      <c r="K17" s="198">
        <v>51000</v>
      </c>
      <c r="L17" s="197">
        <v>0</v>
      </c>
      <c r="M17" s="198">
        <v>51000</v>
      </c>
      <c r="N17" s="197">
        <v>0</v>
      </c>
      <c r="O17" s="199"/>
      <c r="P17" s="200"/>
      <c r="Q17" s="201">
        <f>IFERROR(VLOOKUP(D17,'[5]Prior Year Budget'!$D$10:$S$33,15,FALSE),0)</f>
        <v>0</v>
      </c>
      <c r="R17" s="201">
        <f>SUMIF('[5]Budget Actuals ORG D01CO2'!E21:E77,'[5]Chancellor''s Office- Budget Req'!D17,'[5]Budget Actuals ORG D01CO2'!L21:L77)</f>
        <v>0</v>
      </c>
      <c r="S17" s="303"/>
      <c r="T17" s="267"/>
      <c r="U17" s="198">
        <f t="shared" si="0"/>
        <v>0</v>
      </c>
      <c r="V17" s="203"/>
    </row>
    <row r="18" spans="1:22" s="205" customFormat="1" ht="12">
      <c r="A18" s="191" t="s">
        <v>76</v>
      </c>
      <c r="B18" s="192" t="s">
        <v>89</v>
      </c>
      <c r="C18" s="193" t="s">
        <v>4815</v>
      </c>
      <c r="D18" s="192" t="s">
        <v>4662</v>
      </c>
      <c r="E18" s="193" t="s">
        <v>4504</v>
      </c>
      <c r="F18" s="192" t="s">
        <v>79</v>
      </c>
      <c r="G18" s="194"/>
      <c r="H18" s="195"/>
      <c r="I18" s="196">
        <v>8000</v>
      </c>
      <c r="J18" s="197">
        <v>10070.25</v>
      </c>
      <c r="K18" s="198">
        <v>8200</v>
      </c>
      <c r="L18" s="197">
        <v>34127.980000000003</v>
      </c>
      <c r="M18" s="198">
        <v>8364</v>
      </c>
      <c r="N18" s="197">
        <v>9233.68</v>
      </c>
      <c r="O18" s="199">
        <v>8530</v>
      </c>
      <c r="P18" s="200">
        <v>1853.85</v>
      </c>
      <c r="Q18" s="201">
        <f>IFERROR(VLOOKUP(D18,'[5]Prior Year Budget'!$D$10:$S$33,15,FALSE),0)</f>
        <v>0</v>
      </c>
      <c r="R18" s="201">
        <f>SUMIF('[5]Budget Actuals ORG D01CO2'!E22:E78,'[5]Chancellor''s Office- Budget Req'!D18,'[5]Budget Actuals ORG D01CO2'!L22:L78)</f>
        <v>404.98</v>
      </c>
      <c r="S18" s="303">
        <v>7000</v>
      </c>
      <c r="T18" s="267"/>
      <c r="U18" s="198">
        <f t="shared" si="0"/>
        <v>-7000</v>
      </c>
      <c r="V18" s="203"/>
    </row>
    <row r="19" spans="1:22" s="205" customFormat="1" ht="12">
      <c r="A19" s="191" t="s">
        <v>76</v>
      </c>
      <c r="B19" s="192" t="s">
        <v>89</v>
      </c>
      <c r="C19" s="193" t="s">
        <v>4815</v>
      </c>
      <c r="D19" s="192" t="s">
        <v>4816</v>
      </c>
      <c r="E19" s="193" t="s">
        <v>4534</v>
      </c>
      <c r="F19" s="192" t="s">
        <v>79</v>
      </c>
      <c r="G19" s="194"/>
      <c r="H19" s="195"/>
      <c r="I19" s="196"/>
      <c r="J19" s="197"/>
      <c r="K19" s="198"/>
      <c r="L19" s="197"/>
      <c r="M19" s="198"/>
      <c r="N19" s="197"/>
      <c r="O19" s="199">
        <v>0</v>
      </c>
      <c r="P19" s="200">
        <v>48.16</v>
      </c>
      <c r="Q19" s="201">
        <f>IFERROR(VLOOKUP(D19,'[5]Prior Year Budget'!$D$10:$S$33,15,FALSE),0)</f>
        <v>0</v>
      </c>
      <c r="R19" s="201">
        <f>SUMIF('[5]Budget Actuals ORG D01CO2'!E23:E79,'[5]Chancellor''s Office- Budget Req'!D19,'[5]Budget Actuals ORG D01CO2'!L23:L79)</f>
        <v>0</v>
      </c>
      <c r="S19" s="303"/>
      <c r="T19" s="267"/>
      <c r="U19" s="198">
        <f t="shared" si="0"/>
        <v>0</v>
      </c>
      <c r="V19" s="203"/>
    </row>
    <row r="20" spans="1:22" s="205" customFormat="1" ht="12">
      <c r="A20" s="191" t="s">
        <v>76</v>
      </c>
      <c r="B20" s="192" t="s">
        <v>89</v>
      </c>
      <c r="C20" s="193" t="s">
        <v>4815</v>
      </c>
      <c r="D20" s="192"/>
      <c r="E20" s="193" t="s">
        <v>4817</v>
      </c>
      <c r="F20" s="192" t="s">
        <v>79</v>
      </c>
      <c r="G20" s="194"/>
      <c r="H20" s="195"/>
      <c r="I20" s="196"/>
      <c r="J20" s="197"/>
      <c r="K20" s="198"/>
      <c r="L20" s="197"/>
      <c r="M20" s="198"/>
      <c r="N20" s="197"/>
      <c r="O20" s="199"/>
      <c r="P20" s="200"/>
      <c r="Q20" s="201"/>
      <c r="R20" s="201"/>
      <c r="S20" s="303">
        <v>2000</v>
      </c>
      <c r="T20" s="267"/>
      <c r="U20" s="198">
        <f t="shared" si="0"/>
        <v>-2000</v>
      </c>
      <c r="V20" s="203"/>
    </row>
    <row r="21" spans="1:22" s="205" customFormat="1" ht="12">
      <c r="A21" s="191" t="s">
        <v>76</v>
      </c>
      <c r="B21" s="192" t="s">
        <v>89</v>
      </c>
      <c r="C21" s="193" t="s">
        <v>4815</v>
      </c>
      <c r="D21" s="192" t="s">
        <v>4762</v>
      </c>
      <c r="E21" s="193" t="s">
        <v>4498</v>
      </c>
      <c r="F21" s="192" t="s">
        <v>79</v>
      </c>
      <c r="G21" s="194"/>
      <c r="H21" s="195"/>
      <c r="I21" s="196">
        <v>4000</v>
      </c>
      <c r="J21" s="197">
        <v>472</v>
      </c>
      <c r="K21" s="198">
        <v>0</v>
      </c>
      <c r="L21" s="197">
        <v>1138</v>
      </c>
      <c r="M21" s="198">
        <v>1319.88</v>
      </c>
      <c r="N21" s="197">
        <v>865.99</v>
      </c>
      <c r="O21" s="199">
        <v>1346</v>
      </c>
      <c r="P21" s="200">
        <v>267.98</v>
      </c>
      <c r="Q21" s="201">
        <f>IFERROR(VLOOKUP(D21,'[5]Prior Year Budget'!$D$10:$S$33,15,FALSE),0)</f>
        <v>0</v>
      </c>
      <c r="R21" s="201">
        <f>SUMIF('[5]Budget Actuals ORG D01CO2'!E24:E80,'[5]Chancellor''s Office- Budget Req'!D21,'[5]Budget Actuals ORG D01CO2'!L24:L80)</f>
        <v>330.37</v>
      </c>
      <c r="S21" s="303">
        <v>1500</v>
      </c>
      <c r="T21" s="267"/>
      <c r="U21" s="198">
        <f t="shared" si="0"/>
        <v>-1500</v>
      </c>
      <c r="V21" s="203"/>
    </row>
    <row r="22" spans="1:22" s="205" customFormat="1" ht="12">
      <c r="A22" s="191" t="s">
        <v>76</v>
      </c>
      <c r="B22" s="192" t="s">
        <v>89</v>
      </c>
      <c r="C22" s="193" t="s">
        <v>4815</v>
      </c>
      <c r="D22" s="192" t="s">
        <v>4818</v>
      </c>
      <c r="E22" s="193" t="s">
        <v>4536</v>
      </c>
      <c r="F22" s="192" t="s">
        <v>79</v>
      </c>
      <c r="G22" s="194"/>
      <c r="H22" s="195"/>
      <c r="I22" s="196"/>
      <c r="J22" s="197"/>
      <c r="K22" s="198"/>
      <c r="L22" s="197"/>
      <c r="M22" s="198">
        <v>0</v>
      </c>
      <c r="N22" s="197">
        <v>57.75</v>
      </c>
      <c r="O22" s="199"/>
      <c r="P22" s="200"/>
      <c r="Q22" s="201">
        <f>IFERROR(VLOOKUP(D22,'[5]Prior Year Budget'!$D$10:$S$33,15,FALSE),0)</f>
        <v>0</v>
      </c>
      <c r="R22" s="201">
        <f>SUMIF('[5]Budget Actuals ORG D01CO2'!E25:E81,'[5]Chancellor''s Office- Budget Req'!D22,'[5]Budget Actuals ORG D01CO2'!L25:L81)</f>
        <v>0</v>
      </c>
      <c r="S22" s="303">
        <v>1000</v>
      </c>
      <c r="T22" s="267"/>
      <c r="U22" s="198">
        <f t="shared" si="0"/>
        <v>-1000</v>
      </c>
      <c r="V22" s="203"/>
    </row>
    <row r="23" spans="1:22" s="205" customFormat="1" ht="12">
      <c r="A23" s="191" t="s">
        <v>76</v>
      </c>
      <c r="B23" s="192" t="s">
        <v>89</v>
      </c>
      <c r="C23" s="193" t="s">
        <v>4815</v>
      </c>
      <c r="D23" s="192" t="s">
        <v>4819</v>
      </c>
      <c r="E23" s="193" t="s">
        <v>4521</v>
      </c>
      <c r="F23" s="192" t="s">
        <v>79</v>
      </c>
      <c r="G23" s="194" t="s">
        <v>4820</v>
      </c>
      <c r="H23" s="195"/>
      <c r="I23" s="196">
        <v>10000</v>
      </c>
      <c r="J23" s="197">
        <v>6030.66</v>
      </c>
      <c r="K23" s="198">
        <v>0</v>
      </c>
      <c r="L23" s="197">
        <v>5093.88</v>
      </c>
      <c r="M23" s="198">
        <v>4852.33</v>
      </c>
      <c r="N23" s="197">
        <v>0</v>
      </c>
      <c r="O23" s="199"/>
      <c r="P23" s="200"/>
      <c r="Q23" s="201">
        <f>IFERROR(VLOOKUP(D23,'[5]Prior Year Budget'!$D$10:$S$33,15,FALSE),0)</f>
        <v>0</v>
      </c>
      <c r="R23" s="201">
        <v>0</v>
      </c>
      <c r="S23" s="303"/>
      <c r="T23" s="267"/>
      <c r="U23" s="198">
        <f t="shared" si="0"/>
        <v>0</v>
      </c>
      <c r="V23" s="203"/>
    </row>
    <row r="24" spans="1:22" s="205" customFormat="1" ht="12">
      <c r="A24" s="191" t="s">
        <v>76</v>
      </c>
      <c r="B24" s="192" t="s">
        <v>89</v>
      </c>
      <c r="C24" s="193" t="s">
        <v>4815</v>
      </c>
      <c r="D24" s="192" t="s">
        <v>4819</v>
      </c>
      <c r="E24" s="193" t="s">
        <v>4521</v>
      </c>
      <c r="F24" s="192" t="s">
        <v>79</v>
      </c>
      <c r="G24" s="194"/>
      <c r="H24" s="195"/>
      <c r="I24" s="196">
        <v>0</v>
      </c>
      <c r="J24" s="197">
        <v>0</v>
      </c>
      <c r="K24" s="198">
        <v>0</v>
      </c>
      <c r="L24" s="197">
        <v>0</v>
      </c>
      <c r="M24" s="198">
        <v>0</v>
      </c>
      <c r="N24" s="197">
        <v>3820.41</v>
      </c>
      <c r="O24" s="199">
        <v>6585</v>
      </c>
      <c r="P24" s="200">
        <v>0</v>
      </c>
      <c r="Q24" s="201">
        <f>IFERROR(VLOOKUP(D24,'[5]Prior Year Budget'!$D$10:$S$33,15,FALSE),0)</f>
        <v>0</v>
      </c>
      <c r="R24" s="201">
        <f>SUMIF('[5]Budget Actuals ORG D01CO2'!E27:E83,'[5]Chancellor''s Office- Budget Req'!D24,'[5]Budget Actuals ORG D01CO2'!L27:L83)</f>
        <v>968.49</v>
      </c>
      <c r="S24" s="303">
        <v>5000</v>
      </c>
      <c r="T24" s="267"/>
      <c r="U24" s="198">
        <f t="shared" si="0"/>
        <v>-5000</v>
      </c>
      <c r="V24" s="203"/>
    </row>
    <row r="25" spans="1:22" s="205" customFormat="1" ht="12">
      <c r="A25" s="191" t="s">
        <v>76</v>
      </c>
      <c r="B25" s="192" t="s">
        <v>89</v>
      </c>
      <c r="C25" s="193" t="s">
        <v>4815</v>
      </c>
      <c r="D25" s="192" t="s">
        <v>4666</v>
      </c>
      <c r="E25" s="193" t="s">
        <v>4562</v>
      </c>
      <c r="F25" s="192" t="s">
        <v>79</v>
      </c>
      <c r="G25" s="194"/>
      <c r="H25" s="195"/>
      <c r="I25" s="196">
        <v>8000</v>
      </c>
      <c r="J25" s="197">
        <v>0</v>
      </c>
      <c r="K25" s="198">
        <v>8000</v>
      </c>
      <c r="L25" s="197">
        <v>0</v>
      </c>
      <c r="M25" s="198">
        <v>8160</v>
      </c>
      <c r="N25" s="197">
        <v>0</v>
      </c>
      <c r="O25" s="199"/>
      <c r="P25" s="200"/>
      <c r="Q25" s="201">
        <f>IFERROR(VLOOKUP(D25,'[5]Prior Year Budget'!$D$10:$S$33,15,FALSE),0)</f>
        <v>0</v>
      </c>
      <c r="R25" s="201">
        <f>SUMIF('[5]Budget Actuals ORG D01CO2'!E28:E84,'[5]Chancellor''s Office- Budget Req'!D25,'[5]Budget Actuals ORG D01CO2'!L28:L84)</f>
        <v>0</v>
      </c>
      <c r="S25" s="303"/>
      <c r="T25" s="267"/>
      <c r="U25" s="198">
        <f t="shared" si="0"/>
        <v>0</v>
      </c>
      <c r="V25" s="203"/>
    </row>
    <row r="26" spans="1:22" s="205" customFormat="1" ht="12">
      <c r="A26" s="191" t="s">
        <v>76</v>
      </c>
      <c r="B26" s="192" t="s">
        <v>89</v>
      </c>
      <c r="C26" s="193" t="s">
        <v>4815</v>
      </c>
      <c r="D26" s="192" t="s">
        <v>4676</v>
      </c>
      <c r="E26" s="193" t="s">
        <v>4522</v>
      </c>
      <c r="F26" s="192" t="s">
        <v>79</v>
      </c>
      <c r="G26" s="194"/>
      <c r="H26" s="195"/>
      <c r="I26" s="196">
        <v>23500</v>
      </c>
      <c r="J26" s="197">
        <v>503.41</v>
      </c>
      <c r="K26" s="198">
        <v>24000</v>
      </c>
      <c r="L26" s="197">
        <v>1741.01</v>
      </c>
      <c r="M26" s="198">
        <v>24480</v>
      </c>
      <c r="N26" s="197">
        <v>4981.6899999999996</v>
      </c>
      <c r="O26" s="199">
        <v>0</v>
      </c>
      <c r="P26" s="200">
        <v>4514.9399999999996</v>
      </c>
      <c r="Q26" s="201">
        <f>IFERROR(VLOOKUP(D26,'[5]Prior Year Budget'!$D$10:$S$33,15,FALSE),0)</f>
        <v>0</v>
      </c>
      <c r="R26" s="201">
        <f>SUMIF('[5]Budget Actuals ORG D01CO2'!E29:E85,'[5]Chancellor''s Office- Budget Req'!D26,'[5]Budget Actuals ORG D01CO2'!L29:L85)</f>
        <v>0</v>
      </c>
      <c r="S26" s="303">
        <v>10000</v>
      </c>
      <c r="T26" s="267"/>
      <c r="U26" s="198">
        <f t="shared" si="0"/>
        <v>-10000</v>
      </c>
      <c r="V26" s="203"/>
    </row>
    <row r="27" spans="1:22" s="205" customFormat="1" ht="12">
      <c r="A27" s="191" t="s">
        <v>76</v>
      </c>
      <c r="B27" s="192" t="s">
        <v>89</v>
      </c>
      <c r="C27" s="193" t="s">
        <v>4815</v>
      </c>
      <c r="D27" s="192" t="s">
        <v>4821</v>
      </c>
      <c r="E27" s="193" t="s">
        <v>4527</v>
      </c>
      <c r="F27" s="192" t="s">
        <v>79</v>
      </c>
      <c r="G27" s="194"/>
      <c r="H27" s="195"/>
      <c r="I27" s="196"/>
      <c r="J27" s="197"/>
      <c r="K27" s="198"/>
      <c r="L27" s="197"/>
      <c r="M27" s="198"/>
      <c r="N27" s="197"/>
      <c r="O27" s="199">
        <v>0</v>
      </c>
      <c r="P27" s="200">
        <v>352.5</v>
      </c>
      <c r="Q27" s="201">
        <f>IFERROR(VLOOKUP(D27,'[5]Prior Year Budget'!$D$10:$S$33,15,FALSE),0)</f>
        <v>0</v>
      </c>
      <c r="R27" s="201">
        <f>SUMIF('[5]Budget Actuals ORG D01CO2'!E30:E86,'[5]Chancellor''s Office- Budget Req'!D27,'[5]Budget Actuals ORG D01CO2'!L30:L86)</f>
        <v>0</v>
      </c>
      <c r="S27" s="303">
        <v>500</v>
      </c>
      <c r="T27" s="267"/>
      <c r="U27" s="198">
        <f t="shared" si="0"/>
        <v>-500</v>
      </c>
      <c r="V27" s="203"/>
    </row>
    <row r="28" spans="1:22" s="205" customFormat="1" ht="12">
      <c r="A28" s="191" t="s">
        <v>76</v>
      </c>
      <c r="B28" s="192" t="s">
        <v>89</v>
      </c>
      <c r="C28" s="193" t="s">
        <v>4815</v>
      </c>
      <c r="D28" s="192" t="s">
        <v>4677</v>
      </c>
      <c r="E28" s="193" t="s">
        <v>4532</v>
      </c>
      <c r="F28" s="192" t="s">
        <v>79</v>
      </c>
      <c r="G28" s="194"/>
      <c r="H28" s="195"/>
      <c r="I28" s="196">
        <v>50000</v>
      </c>
      <c r="J28" s="197">
        <v>26894.98</v>
      </c>
      <c r="K28" s="198">
        <v>51000</v>
      </c>
      <c r="L28" s="197">
        <v>4692.57</v>
      </c>
      <c r="M28" s="198">
        <v>52020</v>
      </c>
      <c r="N28" s="197">
        <v>20119.7</v>
      </c>
      <c r="O28" s="199">
        <v>53060</v>
      </c>
      <c r="P28" s="200">
        <v>16357.82</v>
      </c>
      <c r="Q28" s="201">
        <f>IFERROR(VLOOKUP(D28,'[5]Prior Year Budget'!$D$10:$S$33,15,FALSE),0)</f>
        <v>0</v>
      </c>
      <c r="R28" s="201">
        <f>SUMIF('[5]Budget Actuals ORG D01CO2'!E31:E87,'[5]Chancellor''s Office- Budget Req'!D28,'[5]Budget Actuals ORG D01CO2'!L31:L87)</f>
        <v>10521.86</v>
      </c>
      <c r="S28" s="304">
        <v>30000</v>
      </c>
      <c r="T28" s="267"/>
      <c r="U28" s="198">
        <f t="shared" si="0"/>
        <v>-30000</v>
      </c>
      <c r="V28" s="203"/>
    </row>
    <row r="29" spans="1:22" s="205" customFormat="1" ht="12">
      <c r="A29" s="191" t="s">
        <v>76</v>
      </c>
      <c r="B29" s="192" t="s">
        <v>89</v>
      </c>
      <c r="C29" s="193" t="s">
        <v>4815</v>
      </c>
      <c r="D29" s="192" t="s">
        <v>4686</v>
      </c>
      <c r="E29" s="193" t="s">
        <v>4506</v>
      </c>
      <c r="F29" s="192" t="s">
        <v>79</v>
      </c>
      <c r="G29" s="194"/>
      <c r="H29" s="195"/>
      <c r="I29" s="196"/>
      <c r="J29" s="197"/>
      <c r="K29" s="198">
        <v>0</v>
      </c>
      <c r="L29" s="197">
        <v>1633.5</v>
      </c>
      <c r="M29" s="198">
        <v>2856</v>
      </c>
      <c r="N29" s="197">
        <v>1128.5999999999999</v>
      </c>
      <c r="O29" s="199">
        <v>2913</v>
      </c>
      <c r="P29" s="200">
        <v>0</v>
      </c>
      <c r="Q29" s="201">
        <f>IFERROR(VLOOKUP(D29,'[5]Prior Year Budget'!$D$10:$S$33,15,FALSE),0)</f>
        <v>0</v>
      </c>
      <c r="R29" s="201">
        <f>SUMIF('[5]Budget Actuals ORG D01CO2'!E32:E88,'[5]Chancellor''s Office- Budget Req'!D29,'[5]Budget Actuals ORG D01CO2'!L32:L88)</f>
        <v>0</v>
      </c>
      <c r="S29" s="304"/>
      <c r="T29" s="267"/>
      <c r="U29" s="198">
        <f t="shared" si="0"/>
        <v>0</v>
      </c>
      <c r="V29" s="203"/>
    </row>
    <row r="30" spans="1:22" s="205" customFormat="1" ht="12">
      <c r="A30" s="191" t="s">
        <v>76</v>
      </c>
      <c r="B30" s="192" t="s">
        <v>89</v>
      </c>
      <c r="C30" s="193" t="s">
        <v>4815</v>
      </c>
      <c r="D30" s="192" t="s">
        <v>4822</v>
      </c>
      <c r="E30" s="193" t="s">
        <v>4533</v>
      </c>
      <c r="F30" s="192" t="s">
        <v>79</v>
      </c>
      <c r="G30" s="194"/>
      <c r="H30" s="195"/>
      <c r="I30" s="196">
        <v>5000</v>
      </c>
      <c r="J30" s="197">
        <v>0</v>
      </c>
      <c r="K30" s="198">
        <v>3500</v>
      </c>
      <c r="L30" s="197">
        <v>19.489999999999998</v>
      </c>
      <c r="M30" s="198">
        <v>3570</v>
      </c>
      <c r="N30" s="197">
        <v>1630.25</v>
      </c>
      <c r="O30" s="199">
        <v>3641</v>
      </c>
      <c r="P30" s="200">
        <v>0</v>
      </c>
      <c r="Q30" s="201">
        <f>IFERROR(VLOOKUP(D30,'[5]Prior Year Budget'!$D$10:$S$33,15,FALSE),0)</f>
        <v>0</v>
      </c>
      <c r="R30" s="201">
        <f>SUMIF('[5]Budget Actuals ORG D01CO2'!E33:E89,'[5]Chancellor''s Office- Budget Req'!D30,'[5]Budget Actuals ORG D01CO2'!L33:L89)</f>
        <v>0</v>
      </c>
      <c r="S30" s="304"/>
      <c r="T30" s="267"/>
      <c r="U30" s="198">
        <f t="shared" si="0"/>
        <v>0</v>
      </c>
      <c r="V30" s="203"/>
    </row>
    <row r="31" spans="1:22" s="205" customFormat="1" ht="12">
      <c r="A31" s="191" t="s">
        <v>76</v>
      </c>
      <c r="B31" s="192" t="s">
        <v>89</v>
      </c>
      <c r="C31" s="193" t="s">
        <v>4815</v>
      </c>
      <c r="D31" s="192" t="s">
        <v>4823</v>
      </c>
      <c r="E31" s="193" t="s">
        <v>4824</v>
      </c>
      <c r="F31" s="192" t="s">
        <v>79</v>
      </c>
      <c r="G31" s="194"/>
      <c r="H31" s="195"/>
      <c r="I31" s="196"/>
      <c r="J31" s="197"/>
      <c r="K31" s="198">
        <v>0</v>
      </c>
      <c r="L31" s="197">
        <v>1000</v>
      </c>
      <c r="M31" s="198">
        <v>0</v>
      </c>
      <c r="N31" s="197">
        <v>1500</v>
      </c>
      <c r="O31" s="199"/>
      <c r="P31" s="200"/>
      <c r="Q31" s="201">
        <f>IFERROR(VLOOKUP(D31,'[5]Prior Year Budget'!$D$10:$S$33,15,FALSE),0)</f>
        <v>0</v>
      </c>
      <c r="R31" s="201">
        <f>SUMIF('[5]Budget Actuals ORG D01CO2'!E34:E90,'[5]Chancellor''s Office- Budget Req'!D31,'[5]Budget Actuals ORG D01CO2'!L34:L90)</f>
        <v>0</v>
      </c>
      <c r="S31" s="304"/>
      <c r="T31" s="267"/>
      <c r="U31" s="198">
        <f>+Q31-S31</f>
        <v>0</v>
      </c>
      <c r="V31" s="203"/>
    </row>
    <row r="32" spans="1:22" s="205" customFormat="1" ht="12">
      <c r="A32" s="191" t="s">
        <v>76</v>
      </c>
      <c r="B32" s="192" t="s">
        <v>89</v>
      </c>
      <c r="C32" s="193" t="s">
        <v>4815</v>
      </c>
      <c r="D32" s="192" t="s">
        <v>4691</v>
      </c>
      <c r="E32" s="193" t="s">
        <v>4528</v>
      </c>
      <c r="F32" s="192" t="s">
        <v>79</v>
      </c>
      <c r="G32" s="194"/>
      <c r="H32" s="195"/>
      <c r="I32" s="196">
        <v>7500</v>
      </c>
      <c r="J32" s="197">
        <v>85</v>
      </c>
      <c r="K32" s="198">
        <v>7600</v>
      </c>
      <c r="L32" s="197">
        <v>0</v>
      </c>
      <c r="M32" s="198">
        <v>7752</v>
      </c>
      <c r="N32" s="197">
        <v>0</v>
      </c>
      <c r="O32" s="199">
        <v>7900</v>
      </c>
      <c r="P32" s="200">
        <v>0</v>
      </c>
      <c r="Q32" s="201">
        <f>IFERROR(VLOOKUP(D32,'[5]Prior Year Budget'!$D$10:$S$33,15,FALSE),0)</f>
        <v>0</v>
      </c>
      <c r="R32" s="201">
        <f>SUMIF('[5]Budget Actuals ORG D01CO2'!E35:E91,'[5]Chancellor''s Office- Budget Req'!D32,'[5]Budget Actuals ORG D01CO2'!L35:L91)</f>
        <v>0</v>
      </c>
      <c r="S32" s="304">
        <v>5000</v>
      </c>
      <c r="T32" s="267"/>
      <c r="U32" s="198">
        <f t="shared" si="0"/>
        <v>-5000</v>
      </c>
      <c r="V32" s="203"/>
    </row>
    <row r="33" spans="1:22" s="205" customFormat="1" ht="12">
      <c r="A33" s="191" t="s">
        <v>76</v>
      </c>
      <c r="B33" s="192" t="s">
        <v>89</v>
      </c>
      <c r="C33" s="193" t="s">
        <v>4815</v>
      </c>
      <c r="D33" s="192" t="s">
        <v>4695</v>
      </c>
      <c r="E33" s="193" t="s">
        <v>4496</v>
      </c>
      <c r="F33" s="192" t="s">
        <v>79</v>
      </c>
      <c r="G33" s="194"/>
      <c r="H33" s="195"/>
      <c r="I33" s="196">
        <v>4000</v>
      </c>
      <c r="J33" s="197">
        <v>96.12</v>
      </c>
      <c r="K33" s="198">
        <v>4100</v>
      </c>
      <c r="L33" s="197">
        <v>984.09</v>
      </c>
      <c r="M33" s="198">
        <v>4182</v>
      </c>
      <c r="N33" s="197">
        <v>4170.6499999999996</v>
      </c>
      <c r="O33" s="199">
        <v>4265</v>
      </c>
      <c r="P33" s="200">
        <v>0</v>
      </c>
      <c r="Q33" s="201">
        <f>IFERROR(VLOOKUP(D33,'[5]Prior Year Budget'!$D$10:$S$33,15,FALSE),0)</f>
        <v>0</v>
      </c>
      <c r="R33" s="201">
        <f>SUMIF('[5]Budget Actuals ORG D01CO2'!E36:E92,'[5]Chancellor''s Office- Budget Req'!D33,'[5]Budget Actuals ORG D01CO2'!L36:L92)</f>
        <v>0</v>
      </c>
      <c r="S33" s="304"/>
      <c r="T33" s="267"/>
      <c r="U33" s="198">
        <f t="shared" si="0"/>
        <v>0</v>
      </c>
      <c r="V33" s="203"/>
    </row>
    <row r="34" spans="1:22" s="205" customFormat="1" ht="12">
      <c r="A34" s="191" t="s">
        <v>76</v>
      </c>
      <c r="B34" s="192" t="s">
        <v>89</v>
      </c>
      <c r="C34" s="193" t="s">
        <v>4815</v>
      </c>
      <c r="D34" s="192" t="s">
        <v>4786</v>
      </c>
      <c r="E34" s="193" t="s">
        <v>4495</v>
      </c>
      <c r="F34" s="192" t="s">
        <v>79</v>
      </c>
      <c r="G34" s="194"/>
      <c r="H34" s="195"/>
      <c r="I34" s="196">
        <v>15000</v>
      </c>
      <c r="J34" s="197">
        <v>0</v>
      </c>
      <c r="K34" s="198">
        <v>15000</v>
      </c>
      <c r="L34" s="197">
        <v>0</v>
      </c>
      <c r="M34" s="198">
        <v>15300</v>
      </c>
      <c r="N34" s="197">
        <v>0</v>
      </c>
      <c r="O34" s="199">
        <v>15600</v>
      </c>
      <c r="P34" s="200">
        <v>0</v>
      </c>
      <c r="Q34" s="201">
        <f>IFERROR(VLOOKUP(D34,'[5]Prior Year Budget'!$D$10:$S$33,15,FALSE),0)</f>
        <v>0</v>
      </c>
      <c r="R34" s="201">
        <f>SUMIF('[5]Budget Actuals ORG D01CO2'!E37:E93,'[5]Chancellor''s Office- Budget Req'!D34,'[5]Budget Actuals ORG D01CO2'!L37:L93)</f>
        <v>0</v>
      </c>
      <c r="S34" s="304"/>
      <c r="T34" s="267"/>
      <c r="U34" s="198">
        <f t="shared" si="0"/>
        <v>0</v>
      </c>
      <c r="V34" s="203"/>
    </row>
    <row r="35" spans="1:22" s="205" customFormat="1" ht="12">
      <c r="A35" s="191" t="s">
        <v>76</v>
      </c>
      <c r="B35" s="192" t="s">
        <v>89</v>
      </c>
      <c r="C35" s="193" t="s">
        <v>4815</v>
      </c>
      <c r="D35" s="206"/>
      <c r="E35" s="193" t="s">
        <v>4825</v>
      </c>
      <c r="F35" s="206"/>
      <c r="G35" s="207"/>
      <c r="H35" s="208"/>
      <c r="I35" s="209"/>
      <c r="J35" s="210"/>
      <c r="K35" s="211"/>
      <c r="L35" s="210"/>
      <c r="M35" s="211"/>
      <c r="N35" s="210"/>
      <c r="O35" s="212"/>
      <c r="P35" s="213"/>
      <c r="Q35" s="201">
        <f>IFERROR(VLOOKUP(D35,'[5]Prior Year Budget'!$D$10:$S$33,15,FALSE),0)</f>
        <v>0</v>
      </c>
      <c r="R35" s="201">
        <f>SUMIF('[5]Budget Actuals ORG D01CO2'!E38:E94,'[5]Chancellor''s Office- Budget Req'!D35,'[5]Budget Actuals ORG D01CO2'!L38:L94)</f>
        <v>0</v>
      </c>
      <c r="S35" s="304">
        <v>30000</v>
      </c>
      <c r="T35" s="267"/>
      <c r="U35" s="198">
        <f t="shared" si="0"/>
        <v>-30000</v>
      </c>
      <c r="V35" s="203"/>
    </row>
    <row r="36" spans="1:22" s="205" customFormat="1" ht="12">
      <c r="A36" s="191" t="s">
        <v>76</v>
      </c>
      <c r="B36" s="192" t="s">
        <v>89</v>
      </c>
      <c r="C36" s="193" t="s">
        <v>4815</v>
      </c>
      <c r="D36" s="206"/>
      <c r="E36" s="193" t="s">
        <v>4826</v>
      </c>
      <c r="F36" s="206"/>
      <c r="G36" s="207"/>
      <c r="H36" s="208"/>
      <c r="I36" s="209"/>
      <c r="J36" s="210"/>
      <c r="K36" s="211"/>
      <c r="L36" s="210"/>
      <c r="M36" s="211"/>
      <c r="N36" s="210"/>
      <c r="O36" s="212"/>
      <c r="P36" s="213"/>
      <c r="Q36" s="201">
        <f>IFERROR(VLOOKUP(D36,'[5]Prior Year Budget'!$D$10:$S$33,15,FALSE),0)</f>
        <v>0</v>
      </c>
      <c r="R36" s="201">
        <f>SUMIF('[5]Budget Actuals ORG D01CO2'!E39:E95,'[5]Chancellor''s Office- Budget Req'!D36,'[5]Budget Actuals ORG D01CO2'!L39:L95)</f>
        <v>0</v>
      </c>
      <c r="S36" s="304">
        <v>30000</v>
      </c>
      <c r="T36" s="267"/>
      <c r="U36" s="198">
        <f t="shared" si="0"/>
        <v>-30000</v>
      </c>
      <c r="V36" s="203"/>
    </row>
    <row r="37" spans="1:22" s="205" customFormat="1" ht="12">
      <c r="A37" s="191" t="s">
        <v>76</v>
      </c>
      <c r="B37" s="192" t="s">
        <v>89</v>
      </c>
      <c r="C37" s="193" t="s">
        <v>4815</v>
      </c>
      <c r="D37" s="206"/>
      <c r="E37" s="193" t="str">
        <f>IFERROR(VLOOKUP(D37,[5]!Table1[[Account]:[Description]],2),"")</f>
        <v/>
      </c>
      <c r="F37" s="206"/>
      <c r="G37" s="207"/>
      <c r="H37" s="208"/>
      <c r="I37" s="209"/>
      <c r="J37" s="210"/>
      <c r="K37" s="211"/>
      <c r="L37" s="210"/>
      <c r="M37" s="211"/>
      <c r="N37" s="210"/>
      <c r="O37" s="212"/>
      <c r="P37" s="213"/>
      <c r="Q37" s="201">
        <f>IFERROR(VLOOKUP(D37,'[5]Prior Year Budget'!$D$10:$S$33,15,FALSE),0)</f>
        <v>0</v>
      </c>
      <c r="R37" s="201">
        <f>SUMIF('[5]Budget Actuals ORG D01CO2'!E40:E96,'[5]Chancellor''s Office- Budget Req'!D37,'[5]Budget Actuals ORG D01CO2'!L40:L96)</f>
        <v>0</v>
      </c>
      <c r="S37" s="304"/>
      <c r="T37" s="267"/>
      <c r="U37" s="198">
        <f t="shared" si="0"/>
        <v>0</v>
      </c>
      <c r="V37" s="203"/>
    </row>
    <row r="38" spans="1:22" s="205" customFormat="1" ht="12">
      <c r="A38" s="191" t="s">
        <v>76</v>
      </c>
      <c r="B38" s="192" t="s">
        <v>89</v>
      </c>
      <c r="C38" s="193" t="s">
        <v>4815</v>
      </c>
      <c r="D38" s="206"/>
      <c r="E38" s="193" t="str">
        <f>IFERROR(VLOOKUP(D38,[5]!Table1[[Account]:[Description]],2),"")</f>
        <v/>
      </c>
      <c r="F38" s="206"/>
      <c r="G38" s="207"/>
      <c r="H38" s="208"/>
      <c r="I38" s="209"/>
      <c r="J38" s="210"/>
      <c r="K38" s="211"/>
      <c r="L38" s="210"/>
      <c r="M38" s="211"/>
      <c r="N38" s="210"/>
      <c r="O38" s="212"/>
      <c r="P38" s="213"/>
      <c r="Q38" s="201">
        <f>IFERROR(VLOOKUP(D38,'[5]Prior Year Budget'!$D$10:$S$33,15,FALSE),0)</f>
        <v>0</v>
      </c>
      <c r="R38" s="201">
        <f>SUMIF('[5]Budget Actuals ORG D01CO2'!E41:E97,'[5]Chancellor''s Office- Budget Req'!D38,'[5]Budget Actuals ORG D01CO2'!L41:L97)</f>
        <v>0</v>
      </c>
      <c r="S38" s="304"/>
      <c r="T38" s="267"/>
      <c r="U38" s="198">
        <f t="shared" si="0"/>
        <v>0</v>
      </c>
      <c r="V38" s="203"/>
    </row>
    <row r="39" spans="1:22" s="205" customFormat="1" ht="12">
      <c r="A39" s="191" t="s">
        <v>76</v>
      </c>
      <c r="B39" s="192" t="s">
        <v>89</v>
      </c>
      <c r="C39" s="193" t="s">
        <v>4815</v>
      </c>
      <c r="D39" s="206"/>
      <c r="E39" s="193" t="str">
        <f>IFERROR(VLOOKUP(D39,[5]!Table1[[Account]:[Description]],2),"")</f>
        <v/>
      </c>
      <c r="F39" s="206"/>
      <c r="G39" s="207"/>
      <c r="H39" s="208"/>
      <c r="I39" s="209"/>
      <c r="J39" s="210"/>
      <c r="K39" s="211"/>
      <c r="L39" s="210"/>
      <c r="M39" s="211"/>
      <c r="N39" s="210"/>
      <c r="O39" s="212"/>
      <c r="P39" s="213"/>
      <c r="Q39" s="201">
        <f>IFERROR(VLOOKUP(D39,'[5]Prior Year Budget'!$D$10:$S$33,15,FALSE),0)</f>
        <v>0</v>
      </c>
      <c r="R39" s="201">
        <f>SUMIF('[5]Budget Actuals ORG D01CO2'!E42:E98,'[5]Chancellor''s Office- Budget Req'!D39,'[5]Budget Actuals ORG D01CO2'!L42:L98)</f>
        <v>0</v>
      </c>
      <c r="S39" s="304"/>
      <c r="T39" s="267"/>
      <c r="U39" s="198">
        <f t="shared" si="0"/>
        <v>0</v>
      </c>
      <c r="V39" s="203"/>
    </row>
    <row r="40" spans="1:22" s="205" customFormat="1" ht="12">
      <c r="A40" s="191" t="s">
        <v>76</v>
      </c>
      <c r="B40" s="192" t="s">
        <v>89</v>
      </c>
      <c r="C40" s="193" t="s">
        <v>4815</v>
      </c>
      <c r="D40" s="206"/>
      <c r="E40" s="193" t="str">
        <f>IFERROR(VLOOKUP(D40,[5]!Table1[[Account]:[Description]],2),"")</f>
        <v/>
      </c>
      <c r="F40" s="206"/>
      <c r="G40" s="207"/>
      <c r="H40" s="208"/>
      <c r="I40" s="209"/>
      <c r="J40" s="210"/>
      <c r="K40" s="211"/>
      <c r="L40" s="210"/>
      <c r="M40" s="211"/>
      <c r="N40" s="210"/>
      <c r="O40" s="212"/>
      <c r="P40" s="213"/>
      <c r="Q40" s="215"/>
      <c r="R40" s="201">
        <f>SUMIF('[5]Budget Actuals ORG D01CO2'!E43:E99,'[5]Chancellor''s Office- Budget Req'!D40,'[5]Budget Actuals ORG D01CO2'!L43:L99)</f>
        <v>0</v>
      </c>
      <c r="S40" s="304"/>
      <c r="T40" s="267"/>
      <c r="U40" s="198">
        <f t="shared" si="0"/>
        <v>0</v>
      </c>
      <c r="V40" s="203"/>
    </row>
    <row r="41" spans="1:22" s="205" customFormat="1" ht="12">
      <c r="A41" s="191" t="s">
        <v>76</v>
      </c>
      <c r="B41" s="192" t="s">
        <v>89</v>
      </c>
      <c r="C41" s="193" t="s">
        <v>4815</v>
      </c>
      <c r="D41" s="206"/>
      <c r="E41" s="193" t="str">
        <f>IFERROR(VLOOKUP(D41,[5]!Table1[[Account]:[Description]],2),"")</f>
        <v/>
      </c>
      <c r="F41" s="206"/>
      <c r="G41" s="207"/>
      <c r="H41" s="208"/>
      <c r="I41" s="209"/>
      <c r="J41" s="210"/>
      <c r="K41" s="211"/>
      <c r="L41" s="210"/>
      <c r="M41" s="211"/>
      <c r="N41" s="210"/>
      <c r="O41" s="212"/>
      <c r="P41" s="213"/>
      <c r="Q41" s="215"/>
      <c r="R41" s="201">
        <f>SUMIF('[5]Budget Actuals ORG D01CO2'!E44:E100,'[5]Chancellor''s Office- Budget Req'!D41,'[5]Budget Actuals ORG D01CO2'!L44:L100)</f>
        <v>0</v>
      </c>
      <c r="S41" s="304"/>
      <c r="T41" s="267"/>
      <c r="U41" s="198">
        <f t="shared" si="0"/>
        <v>0</v>
      </c>
      <c r="V41" s="203"/>
    </row>
    <row r="42" spans="1:22" s="205" customFormat="1" ht="12">
      <c r="A42" s="191" t="s">
        <v>76</v>
      </c>
      <c r="B42" s="192" t="s">
        <v>89</v>
      </c>
      <c r="C42" s="193" t="s">
        <v>4815</v>
      </c>
      <c r="D42" s="206"/>
      <c r="E42" s="193" t="str">
        <f>IFERROR(VLOOKUP(D42,[5]!Table1[[Account]:[Description]],2),"")</f>
        <v/>
      </c>
      <c r="F42" s="206"/>
      <c r="G42" s="207"/>
      <c r="H42" s="208"/>
      <c r="I42" s="209"/>
      <c r="J42" s="210"/>
      <c r="K42" s="211"/>
      <c r="L42" s="210"/>
      <c r="M42" s="211"/>
      <c r="N42" s="210"/>
      <c r="O42" s="212"/>
      <c r="P42" s="213"/>
      <c r="Q42" s="215"/>
      <c r="R42" s="201">
        <f>SUMIF('[5]Budget Actuals ORG D01CO2'!E45:E101,'[5]Chancellor''s Office- Budget Req'!D42,'[5]Budget Actuals ORG D01CO2'!L45:L101)</f>
        <v>0</v>
      </c>
      <c r="S42" s="304"/>
      <c r="T42" s="267"/>
      <c r="U42" s="198">
        <f t="shared" si="0"/>
        <v>0</v>
      </c>
      <c r="V42" s="203"/>
    </row>
    <row r="43" spans="1:22" s="205" customFormat="1" ht="12">
      <c r="A43" s="191" t="s">
        <v>76</v>
      </c>
      <c r="B43" s="192" t="s">
        <v>89</v>
      </c>
      <c r="C43" s="193" t="s">
        <v>4815</v>
      </c>
      <c r="D43" s="206"/>
      <c r="E43" s="193" t="str">
        <f>IFERROR(VLOOKUP(D43,[5]!Table1[[Account]:[Description]],2),"")</f>
        <v/>
      </c>
      <c r="F43" s="206"/>
      <c r="G43" s="207"/>
      <c r="H43" s="208"/>
      <c r="I43" s="209"/>
      <c r="J43" s="210"/>
      <c r="K43" s="211"/>
      <c r="L43" s="210"/>
      <c r="M43" s="211"/>
      <c r="N43" s="210"/>
      <c r="O43" s="212"/>
      <c r="P43" s="213"/>
      <c r="Q43" s="215"/>
      <c r="R43" s="201">
        <f>SUMIF('[5]Budget Actuals ORG D01CO2'!E46:E102,'[5]Chancellor''s Office- Budget Req'!D43,'[5]Budget Actuals ORG D01CO2'!L46:L102)</f>
        <v>0</v>
      </c>
      <c r="S43" s="304"/>
      <c r="T43" s="267"/>
      <c r="U43" s="198">
        <f t="shared" si="0"/>
        <v>0</v>
      </c>
      <c r="V43" s="203"/>
    </row>
    <row r="44" spans="1:22" s="205" customFormat="1" ht="12">
      <c r="A44" s="191" t="s">
        <v>76</v>
      </c>
      <c r="B44" s="192" t="s">
        <v>89</v>
      </c>
      <c r="C44" s="193" t="s">
        <v>4815</v>
      </c>
      <c r="D44" s="206"/>
      <c r="E44" s="193" t="str">
        <f>IFERROR(VLOOKUP(D44,[5]!Table1[[Account]:[Description]],2),"")</f>
        <v/>
      </c>
      <c r="F44" s="206"/>
      <c r="G44" s="207"/>
      <c r="H44" s="208"/>
      <c r="I44" s="216"/>
      <c r="J44" s="217"/>
      <c r="K44" s="218"/>
      <c r="L44" s="217"/>
      <c r="M44" s="218"/>
      <c r="N44" s="217"/>
      <c r="O44" s="219"/>
      <c r="P44" s="220"/>
      <c r="Q44" s="221"/>
      <c r="R44" s="221">
        <f>SUMIF('[5]Budget Actuals ORG D01CO2'!E47:E103,'[5]Chancellor''s Office- Budget Req'!D44,'[5]Budget Actuals ORG D01CO2'!L47:L103)</f>
        <v>0</v>
      </c>
      <c r="S44" s="222"/>
      <c r="T44" s="268"/>
      <c r="U44" s="211">
        <f t="shared" si="0"/>
        <v>0</v>
      </c>
      <c r="V44" s="203"/>
    </row>
    <row r="45" spans="1:22" s="205" customFormat="1" ht="12">
      <c r="A45" s="223"/>
      <c r="B45" s="223"/>
      <c r="C45" s="224"/>
      <c r="D45" s="223"/>
      <c r="E45" s="224"/>
      <c r="F45" s="223"/>
      <c r="G45" s="225"/>
      <c r="H45" s="226"/>
      <c r="I45" s="227">
        <f t="shared" ref="I45:U45" si="1">SUM(I10:I44)</f>
        <v>223000</v>
      </c>
      <c r="J45" s="228">
        <f t="shared" si="1"/>
        <v>80613.26999999999</v>
      </c>
      <c r="K45" s="229">
        <f t="shared" si="1"/>
        <v>181900</v>
      </c>
      <c r="L45" s="228">
        <f t="shared" si="1"/>
        <v>56997.36</v>
      </c>
      <c r="M45" s="229">
        <f t="shared" si="1"/>
        <v>196402.21000000002</v>
      </c>
      <c r="N45" s="228">
        <f t="shared" si="1"/>
        <v>54558.79</v>
      </c>
      <c r="O45" s="229">
        <f t="shared" si="1"/>
        <v>108312</v>
      </c>
      <c r="P45" s="228">
        <f t="shared" si="1"/>
        <v>31108.53</v>
      </c>
      <c r="Q45" s="228">
        <f t="shared" si="1"/>
        <v>0</v>
      </c>
      <c r="R45" s="228">
        <f t="shared" si="1"/>
        <v>15433.89</v>
      </c>
      <c r="S45" s="235">
        <f t="shared" si="1"/>
        <v>148000</v>
      </c>
      <c r="T45" s="254"/>
      <c r="U45" s="255">
        <f t="shared" si="1"/>
        <v>-148000</v>
      </c>
      <c r="V45" s="230"/>
    </row>
    <row r="46" spans="1:22" s="205" customFormat="1" ht="12">
      <c r="A46" s="231" t="s">
        <v>4709</v>
      </c>
      <c r="V46" s="233"/>
    </row>
    <row r="47" spans="1:22" s="205" customFormat="1" ht="12">
      <c r="V47" s="233"/>
    </row>
    <row r="48" spans="1:22" ht="15" thickBot="1"/>
    <row r="49" spans="1:22" s="172" customFormat="1" ht="12.6" thickBot="1">
      <c r="I49" s="173" t="s">
        <v>4637</v>
      </c>
      <c r="J49" s="174" t="s">
        <v>4637</v>
      </c>
      <c r="K49" s="175" t="s">
        <v>4638</v>
      </c>
      <c r="L49" s="174" t="s">
        <v>4638</v>
      </c>
      <c r="M49" s="175" t="s">
        <v>4639</v>
      </c>
      <c r="N49" s="174" t="s">
        <v>4639</v>
      </c>
      <c r="O49" s="175">
        <v>2025</v>
      </c>
      <c r="P49" s="174">
        <v>2025</v>
      </c>
      <c r="Q49" s="176">
        <v>2026</v>
      </c>
      <c r="R49" s="176">
        <v>2026</v>
      </c>
      <c r="S49" s="177">
        <v>2027</v>
      </c>
      <c r="T49" s="177">
        <v>2027</v>
      </c>
      <c r="U49" s="175"/>
      <c r="V49" s="178"/>
    </row>
    <row r="50" spans="1:22" s="190" customFormat="1" ht="12">
      <c r="A50" s="180" t="s">
        <v>4640</v>
      </c>
      <c r="B50" s="180" t="s">
        <v>4641</v>
      </c>
      <c r="C50" s="181" t="s">
        <v>4642</v>
      </c>
      <c r="D50" s="180" t="s">
        <v>4643</v>
      </c>
      <c r="E50" s="181" t="s">
        <v>4644</v>
      </c>
      <c r="F50" s="180" t="s">
        <v>4645</v>
      </c>
      <c r="G50" s="180" t="s">
        <v>4646</v>
      </c>
      <c r="H50" s="182" t="s">
        <v>4647</v>
      </c>
      <c r="I50" s="183" t="s">
        <v>4648</v>
      </c>
      <c r="J50" s="184" t="s">
        <v>4649</v>
      </c>
      <c r="K50" s="185" t="s">
        <v>4648</v>
      </c>
      <c r="L50" s="184" t="s">
        <v>4649</v>
      </c>
      <c r="M50" s="185" t="s">
        <v>4648</v>
      </c>
      <c r="N50" s="184" t="s">
        <v>4649</v>
      </c>
      <c r="O50" s="185" t="s">
        <v>4731</v>
      </c>
      <c r="P50" s="184" t="s">
        <v>4649</v>
      </c>
      <c r="Q50" s="185" t="s">
        <v>4648</v>
      </c>
      <c r="R50" s="184" t="s">
        <v>4649</v>
      </c>
      <c r="S50" s="186" t="s">
        <v>4651</v>
      </c>
      <c r="T50" s="186" t="s">
        <v>4749</v>
      </c>
      <c r="U50" s="187" t="s">
        <v>4652</v>
      </c>
      <c r="V50" s="188" t="s">
        <v>4653</v>
      </c>
    </row>
    <row r="51" spans="1:22" s="205" customFormat="1" ht="12">
      <c r="A51" s="191" t="s">
        <v>76</v>
      </c>
      <c r="B51" s="192" t="s">
        <v>77</v>
      </c>
      <c r="C51" s="193" t="s">
        <v>4827</v>
      </c>
      <c r="D51" s="192" t="s">
        <v>4656</v>
      </c>
      <c r="E51" s="193" t="s">
        <v>4513</v>
      </c>
      <c r="F51" s="192" t="s">
        <v>79</v>
      </c>
      <c r="G51" s="194"/>
      <c r="H51" s="195"/>
      <c r="I51" s="196"/>
      <c r="J51" s="197"/>
      <c r="K51" s="198">
        <v>0</v>
      </c>
      <c r="L51" s="197">
        <v>123.01</v>
      </c>
      <c r="M51" s="198">
        <v>0</v>
      </c>
      <c r="N51" s="197">
        <v>123.01</v>
      </c>
      <c r="O51" s="199">
        <v>125</v>
      </c>
      <c r="P51" s="200">
        <v>0</v>
      </c>
      <c r="Q51" s="201">
        <f>IFERROR(VLOOKUP(D51,'[5]Prior Year Budget'!$D$50:$S$64,15,FALSE),0)</f>
        <v>125</v>
      </c>
      <c r="R51" s="201">
        <f>SUMIF('[5]Budget Actuals R00CO1'!E14:E64,'[5]Chancellor''s Office- Budget Req'!D51,'[5]Budget Actuals R00CO1'!L14:L64)</f>
        <v>0</v>
      </c>
      <c r="S51" s="304">
        <v>500</v>
      </c>
      <c r="T51" s="267"/>
      <c r="U51" s="198">
        <f t="shared" ref="U51:U71" si="2">+Q51-S51</f>
        <v>-375</v>
      </c>
      <c r="V51" s="203"/>
    </row>
    <row r="52" spans="1:22" s="205" customFormat="1" ht="12">
      <c r="A52" s="191" t="s">
        <v>76</v>
      </c>
      <c r="B52" s="192" t="s">
        <v>77</v>
      </c>
      <c r="C52" s="193" t="s">
        <v>4827</v>
      </c>
      <c r="D52" s="192" t="s">
        <v>4657</v>
      </c>
      <c r="E52" s="193" t="s">
        <v>4512</v>
      </c>
      <c r="F52" s="192" t="s">
        <v>79</v>
      </c>
      <c r="G52" s="194"/>
      <c r="H52" s="195"/>
      <c r="I52" s="196"/>
      <c r="J52" s="197"/>
      <c r="K52" s="198">
        <v>0</v>
      </c>
      <c r="L52" s="197">
        <v>511.51</v>
      </c>
      <c r="M52" s="198">
        <v>0</v>
      </c>
      <c r="N52" s="197">
        <v>58.29</v>
      </c>
      <c r="O52" s="199">
        <v>0</v>
      </c>
      <c r="P52" s="200">
        <v>63.86</v>
      </c>
      <c r="Q52" s="201">
        <f>IFERROR(VLOOKUP(D52,'[5]Prior Year Budget'!$D$50:$S$64,15,FALSE),0)</f>
        <v>200</v>
      </c>
      <c r="R52" s="201">
        <f>SUMIF('[5]Budget Actuals R00CO1'!E15:E65,'[5]Chancellor''s Office- Budget Req'!D52,'[5]Budget Actuals R00CO1'!L15:L65)</f>
        <v>103.64</v>
      </c>
      <c r="S52" s="304">
        <v>1000</v>
      </c>
      <c r="T52" s="267"/>
      <c r="U52" s="198">
        <f t="shared" si="2"/>
        <v>-800</v>
      </c>
      <c r="V52" s="203"/>
    </row>
    <row r="53" spans="1:22" s="205" customFormat="1" ht="12">
      <c r="A53" s="191" t="s">
        <v>76</v>
      </c>
      <c r="B53" s="192" t="s">
        <v>77</v>
      </c>
      <c r="C53" s="193" t="s">
        <v>4827</v>
      </c>
      <c r="D53" s="192" t="s">
        <v>4658</v>
      </c>
      <c r="E53" s="193" t="s">
        <v>4523</v>
      </c>
      <c r="F53" s="192" t="s">
        <v>79</v>
      </c>
      <c r="G53" s="194"/>
      <c r="H53" s="195"/>
      <c r="I53" s="196">
        <v>30000</v>
      </c>
      <c r="J53" s="197">
        <v>0</v>
      </c>
      <c r="K53" s="198">
        <v>40000</v>
      </c>
      <c r="L53" s="197">
        <v>1200</v>
      </c>
      <c r="M53" s="198">
        <v>41820</v>
      </c>
      <c r="N53" s="197">
        <f>118240-351.08</f>
        <v>117888.92</v>
      </c>
      <c r="O53" s="199">
        <v>130000</v>
      </c>
      <c r="P53" s="200">
        <v>29467.5</v>
      </c>
      <c r="Q53" s="201">
        <f>IFERROR(VLOOKUP(D53,'[5]Prior Year Budget'!$D$50:$S$64,15,FALSE),0)</f>
        <v>45000</v>
      </c>
      <c r="R53" s="201">
        <f>SUMIF('[5]Budget Actuals R00CO1'!E16:E66,'[5]Chancellor''s Office- Budget Req'!D53,'[5]Budget Actuals R00CO1'!L16:L66)</f>
        <v>20000</v>
      </c>
      <c r="S53" s="305">
        <v>160000</v>
      </c>
      <c r="T53" s="267"/>
      <c r="U53" s="198">
        <f t="shared" si="2"/>
        <v>-115000</v>
      </c>
      <c r="V53" s="203"/>
    </row>
    <row r="54" spans="1:22" s="205" customFormat="1" ht="12">
      <c r="A54" s="191" t="s">
        <v>76</v>
      </c>
      <c r="B54" s="192" t="s">
        <v>77</v>
      </c>
      <c r="C54" s="193" t="s">
        <v>4827</v>
      </c>
      <c r="D54" s="192" t="s">
        <v>4659</v>
      </c>
      <c r="E54" s="193" t="s">
        <v>4502</v>
      </c>
      <c r="F54" s="192" t="s">
        <v>79</v>
      </c>
      <c r="G54" s="194"/>
      <c r="H54" s="195"/>
      <c r="I54" s="196">
        <v>25000</v>
      </c>
      <c r="J54" s="197">
        <v>38121.410000000003</v>
      </c>
      <c r="K54" s="198">
        <v>40000</v>
      </c>
      <c r="L54" s="197">
        <v>30408.62</v>
      </c>
      <c r="M54" s="198">
        <v>41820</v>
      </c>
      <c r="N54" s="197">
        <v>25421.599999999999</v>
      </c>
      <c r="O54" s="199">
        <v>42156.4</v>
      </c>
      <c r="P54" s="200">
        <v>6111.1</v>
      </c>
      <c r="Q54" s="201">
        <f>IFERROR(VLOOKUP(D54,'[5]Prior Year Budget'!$D$50:$S$64,15,FALSE),0)</f>
        <v>30000</v>
      </c>
      <c r="R54" s="201">
        <f>SUMIF('[5]Budget Actuals R00CO1'!E17:E67,'[5]Chancellor''s Office- Budget Req'!D54,'[5]Budget Actuals R00CO1'!L17:L67)</f>
        <v>10006.81</v>
      </c>
      <c r="S54" s="304">
        <v>30000</v>
      </c>
      <c r="T54" s="267"/>
      <c r="U54" s="198">
        <f t="shared" si="2"/>
        <v>0</v>
      </c>
      <c r="V54" s="203"/>
    </row>
    <row r="55" spans="1:22" s="205" customFormat="1" ht="12">
      <c r="A55" s="191" t="s">
        <v>76</v>
      </c>
      <c r="B55" s="192" t="s">
        <v>77</v>
      </c>
      <c r="C55" s="193" t="s">
        <v>4827</v>
      </c>
      <c r="D55" s="192" t="s">
        <v>4661</v>
      </c>
      <c r="E55" s="193" t="s">
        <v>4556</v>
      </c>
      <c r="F55" s="192" t="s">
        <v>79</v>
      </c>
      <c r="G55" s="194"/>
      <c r="H55" s="195"/>
      <c r="I55" s="196"/>
      <c r="J55" s="197"/>
      <c r="K55" s="198">
        <v>0</v>
      </c>
      <c r="L55" s="197">
        <v>75</v>
      </c>
      <c r="M55" s="198">
        <v>75</v>
      </c>
      <c r="N55" s="197">
        <v>125</v>
      </c>
      <c r="O55" s="199"/>
      <c r="P55" s="200"/>
      <c r="Q55" s="201">
        <f>IFERROR(VLOOKUP(D55,'[5]Prior Year Budget'!$D$50:$S$64,15,FALSE),0)</f>
        <v>100</v>
      </c>
      <c r="R55" s="201">
        <f>SUMIF('[5]Budget Actuals R00CO1'!E18:E68,'[5]Chancellor''s Office- Budget Req'!D55,'[5]Budget Actuals R00CO1'!L18:L68)</f>
        <v>0</v>
      </c>
      <c r="S55" s="304">
        <v>1000</v>
      </c>
      <c r="T55" s="267"/>
      <c r="U55" s="198">
        <f t="shared" si="2"/>
        <v>-900</v>
      </c>
      <c r="V55" s="203"/>
    </row>
    <row r="56" spans="1:22" s="205" customFormat="1" ht="12">
      <c r="A56" s="191" t="s">
        <v>76</v>
      </c>
      <c r="B56" s="192" t="s">
        <v>77</v>
      </c>
      <c r="C56" s="193" t="s">
        <v>4827</v>
      </c>
      <c r="D56" s="192" t="s">
        <v>4662</v>
      </c>
      <c r="E56" s="193" t="s">
        <v>4504</v>
      </c>
      <c r="F56" s="192" t="s">
        <v>79</v>
      </c>
      <c r="G56" s="194"/>
      <c r="H56" s="195"/>
      <c r="I56" s="196"/>
      <c r="J56" s="197"/>
      <c r="K56" s="198">
        <v>0</v>
      </c>
      <c r="L56" s="197">
        <v>2114.6999999999998</v>
      </c>
      <c r="M56" s="198">
        <v>0</v>
      </c>
      <c r="N56" s="197">
        <v>687.93</v>
      </c>
      <c r="O56" s="199">
        <v>0</v>
      </c>
      <c r="P56" s="200">
        <v>41.69</v>
      </c>
      <c r="Q56" s="201">
        <f>IFERROR(VLOOKUP(D56,'[5]Prior Year Budget'!$D$50:$S$64,15,FALSE),0)</f>
        <v>0</v>
      </c>
      <c r="R56" s="201">
        <f>SUMIF('[5]Budget Actuals R00CO1'!E19:E69,'[5]Chancellor''s Office- Budget Req'!D56,'[5]Budget Actuals R00CO1'!L19:L69)</f>
        <v>482.8</v>
      </c>
      <c r="S56" s="304">
        <v>12000</v>
      </c>
      <c r="T56" s="267"/>
      <c r="U56" s="198">
        <f t="shared" si="2"/>
        <v>-12000</v>
      </c>
      <c r="V56" s="203"/>
    </row>
    <row r="57" spans="1:22" s="205" customFormat="1" ht="12">
      <c r="A57" s="191" t="s">
        <v>76</v>
      </c>
      <c r="B57" s="192" t="s">
        <v>77</v>
      </c>
      <c r="C57" s="193" t="s">
        <v>4827</v>
      </c>
      <c r="D57" s="192" t="s">
        <v>4662</v>
      </c>
      <c r="E57" s="193" t="s">
        <v>4504</v>
      </c>
      <c r="F57" s="192" t="s">
        <v>79</v>
      </c>
      <c r="G57" s="194"/>
      <c r="H57" s="195" t="s">
        <v>1044</v>
      </c>
      <c r="I57" s="196"/>
      <c r="J57" s="197"/>
      <c r="K57" s="198"/>
      <c r="L57" s="197"/>
      <c r="M57" s="198"/>
      <c r="N57" s="197"/>
      <c r="O57" s="199">
        <v>0</v>
      </c>
      <c r="P57" s="200">
        <v>296.27</v>
      </c>
      <c r="Q57" s="201">
        <f>IFERROR(VLOOKUP(D57,'[5]Prior Year Budget'!$D$50:$S$64,15,FALSE),0)</f>
        <v>0</v>
      </c>
      <c r="R57" s="201">
        <v>0</v>
      </c>
      <c r="S57" s="304"/>
      <c r="T57" s="267"/>
      <c r="U57" s="198">
        <f t="shared" si="2"/>
        <v>0</v>
      </c>
      <c r="V57" s="203"/>
    </row>
    <row r="58" spans="1:22" s="205" customFormat="1" ht="12">
      <c r="A58" s="191" t="s">
        <v>76</v>
      </c>
      <c r="B58" s="192" t="s">
        <v>77</v>
      </c>
      <c r="C58" s="193" t="s">
        <v>4827</v>
      </c>
      <c r="D58" s="192" t="s">
        <v>4664</v>
      </c>
      <c r="E58" s="193" t="s">
        <v>4551</v>
      </c>
      <c r="F58" s="192" t="s">
        <v>79</v>
      </c>
      <c r="G58" s="194"/>
      <c r="H58" s="195"/>
      <c r="I58" s="196"/>
      <c r="J58" s="197"/>
      <c r="K58" s="198">
        <v>0</v>
      </c>
      <c r="L58" s="197">
        <v>49</v>
      </c>
      <c r="M58" s="198">
        <v>0</v>
      </c>
      <c r="N58" s="197">
        <v>8649</v>
      </c>
      <c r="O58" s="199">
        <v>8825</v>
      </c>
      <c r="P58" s="200">
        <v>13912</v>
      </c>
      <c r="Q58" s="201">
        <f>IFERROR(VLOOKUP(D58,'[5]Prior Year Budget'!$D$50:$S$64,15,FALSE),0)</f>
        <v>8825</v>
      </c>
      <c r="R58" s="201">
        <f>SUMIF('[5]Budget Actuals R00CO1'!E21:E71,'[5]Chancellor''s Office- Budget Req'!D58,'[5]Budget Actuals R00CO1'!L21:L71)</f>
        <v>0</v>
      </c>
      <c r="S58" s="304">
        <v>10000</v>
      </c>
      <c r="T58" s="267"/>
      <c r="U58" s="198">
        <f t="shared" si="2"/>
        <v>-1175</v>
      </c>
      <c r="V58" s="203"/>
    </row>
    <row r="59" spans="1:22" s="205" customFormat="1" ht="12">
      <c r="A59" s="191" t="s">
        <v>76</v>
      </c>
      <c r="B59" s="192" t="s">
        <v>77</v>
      </c>
      <c r="C59" s="193" t="s">
        <v>4827</v>
      </c>
      <c r="D59" s="192" t="s">
        <v>4818</v>
      </c>
      <c r="E59" s="193" t="s">
        <v>4536</v>
      </c>
      <c r="F59" s="192" t="s">
        <v>79</v>
      </c>
      <c r="G59" s="194"/>
      <c r="H59" s="195"/>
      <c r="I59" s="196"/>
      <c r="J59" s="197"/>
      <c r="K59" s="198">
        <v>0</v>
      </c>
      <c r="L59" s="197">
        <v>420.08</v>
      </c>
      <c r="M59" s="198">
        <v>0</v>
      </c>
      <c r="N59" s="197">
        <v>125.79</v>
      </c>
      <c r="O59" s="199">
        <v>500</v>
      </c>
      <c r="P59" s="200">
        <v>630.52</v>
      </c>
      <c r="Q59" s="201">
        <f>IFERROR(VLOOKUP(D59,'[5]Prior Year Budget'!$D$50:$S$64,15,FALSE),0)</f>
        <v>0</v>
      </c>
      <c r="R59" s="201">
        <f>SUMIF('[5]Budget Actuals R00CO1'!E22:E72,'[5]Chancellor''s Office- Budget Req'!D59,'[5]Budget Actuals R00CO1'!L22:L72)</f>
        <v>1350</v>
      </c>
      <c r="S59" s="304">
        <v>1000</v>
      </c>
      <c r="T59" s="267"/>
      <c r="U59" s="198">
        <f t="shared" si="2"/>
        <v>-1000</v>
      </c>
      <c r="V59" s="203"/>
    </row>
    <row r="60" spans="1:22" s="205" customFormat="1" ht="12">
      <c r="A60" s="191" t="s">
        <v>76</v>
      </c>
      <c r="B60" s="192" t="s">
        <v>77</v>
      </c>
      <c r="C60" s="193" t="s">
        <v>4827</v>
      </c>
      <c r="D60" s="192" t="s">
        <v>4828</v>
      </c>
      <c r="E60" s="193" t="s">
        <v>4552</v>
      </c>
      <c r="F60" s="192" t="s">
        <v>79</v>
      </c>
      <c r="G60" s="194"/>
      <c r="H60" s="195"/>
      <c r="I60" s="196"/>
      <c r="J60" s="197"/>
      <c r="K60" s="198"/>
      <c r="L60" s="197"/>
      <c r="M60" s="198">
        <v>0</v>
      </c>
      <c r="N60" s="197">
        <v>1320.36</v>
      </c>
      <c r="O60" s="199">
        <v>0</v>
      </c>
      <c r="P60" s="200">
        <v>52.02</v>
      </c>
      <c r="Q60" s="201">
        <f>IFERROR(VLOOKUP(D60,'[5]Prior Year Budget'!$D$50:$S$64,15,FALSE),0)</f>
        <v>1500</v>
      </c>
      <c r="R60" s="201">
        <f>SUMIF('[5]Budget Actuals R00CO1'!E23:E73,'[5]Chancellor''s Office- Budget Req'!D60,'[5]Budget Actuals R00CO1'!L23:L73)</f>
        <v>-44.78</v>
      </c>
      <c r="S60" s="304">
        <v>700</v>
      </c>
      <c r="T60" s="267"/>
      <c r="U60" s="198">
        <f t="shared" si="2"/>
        <v>800</v>
      </c>
      <c r="V60" s="203" t="s">
        <v>4829</v>
      </c>
    </row>
    <row r="61" spans="1:22" s="205" customFormat="1" ht="12">
      <c r="A61" s="191" t="s">
        <v>76</v>
      </c>
      <c r="B61" s="192" t="s">
        <v>77</v>
      </c>
      <c r="C61" s="193" t="s">
        <v>4827</v>
      </c>
      <c r="D61" s="192" t="s">
        <v>4686</v>
      </c>
      <c r="E61" s="193" t="s">
        <v>4506</v>
      </c>
      <c r="F61" s="192" t="s">
        <v>79</v>
      </c>
      <c r="G61" s="194"/>
      <c r="H61" s="195"/>
      <c r="I61" s="196"/>
      <c r="J61" s="197"/>
      <c r="K61" s="198"/>
      <c r="L61" s="197"/>
      <c r="M61" s="198">
        <v>0</v>
      </c>
      <c r="N61" s="197">
        <v>300</v>
      </c>
      <c r="O61" s="199"/>
      <c r="P61" s="200"/>
      <c r="Q61" s="201">
        <f>IFERROR(VLOOKUP(D61,'[5]Prior Year Budget'!$D$50:$S$64,15,FALSE),0)</f>
        <v>0</v>
      </c>
      <c r="R61" s="201">
        <f>SUMIF('[5]Budget Actuals R00CO1'!E24:E74,'[5]Chancellor''s Office- Budget Req'!D61,'[5]Budget Actuals R00CO1'!L24:L74)</f>
        <v>0</v>
      </c>
      <c r="S61" s="304"/>
      <c r="T61" s="267"/>
      <c r="U61" s="198">
        <f t="shared" si="2"/>
        <v>0</v>
      </c>
      <c r="V61" s="203"/>
    </row>
    <row r="62" spans="1:22" s="205" customFormat="1" ht="12">
      <c r="A62" s="191" t="s">
        <v>76</v>
      </c>
      <c r="B62" s="192" t="s">
        <v>77</v>
      </c>
      <c r="C62" s="193" t="s">
        <v>4827</v>
      </c>
      <c r="D62" s="192" t="s">
        <v>4822</v>
      </c>
      <c r="E62" s="193" t="s">
        <v>4533</v>
      </c>
      <c r="F62" s="192" t="s">
        <v>79</v>
      </c>
      <c r="G62" s="194"/>
      <c r="H62" s="195"/>
      <c r="I62" s="196"/>
      <c r="J62" s="197"/>
      <c r="K62" s="198">
        <v>0</v>
      </c>
      <c r="L62" s="197">
        <v>111.39</v>
      </c>
      <c r="M62" s="198"/>
      <c r="N62" s="197"/>
      <c r="O62" s="199"/>
      <c r="P62" s="200"/>
      <c r="Q62" s="201">
        <f>IFERROR(VLOOKUP(D62,'[5]Prior Year Budget'!$D$50:$S$64,15,FALSE),0)</f>
        <v>0</v>
      </c>
      <c r="R62" s="201">
        <f>SUMIF('[5]Budget Actuals R00CO1'!E25:E75,'[5]Chancellor''s Office- Budget Req'!D62,'[5]Budget Actuals R00CO1'!L25:L75)</f>
        <v>0</v>
      </c>
      <c r="S62" s="304"/>
      <c r="T62" s="267"/>
      <c r="U62" s="198">
        <f t="shared" si="2"/>
        <v>0</v>
      </c>
      <c r="V62" s="203"/>
    </row>
    <row r="63" spans="1:22" s="205" customFormat="1" ht="12">
      <c r="A63" s="191" t="s">
        <v>76</v>
      </c>
      <c r="B63" s="192" t="s">
        <v>77</v>
      </c>
      <c r="C63" s="193" t="s">
        <v>4827</v>
      </c>
      <c r="D63" s="192" t="s">
        <v>4823</v>
      </c>
      <c r="E63" s="193" t="s">
        <v>4824</v>
      </c>
      <c r="F63" s="192" t="s">
        <v>79</v>
      </c>
      <c r="G63" s="194"/>
      <c r="H63" s="195"/>
      <c r="I63" s="196"/>
      <c r="J63" s="197"/>
      <c r="K63" s="198"/>
      <c r="L63" s="197"/>
      <c r="M63" s="198">
        <v>0</v>
      </c>
      <c r="N63" s="197">
        <v>125</v>
      </c>
      <c r="O63" s="199"/>
      <c r="P63" s="200"/>
      <c r="Q63" s="201">
        <f>IFERROR(VLOOKUP(D63,'[5]Prior Year Budget'!$D$50:$S$64,15,FALSE),0)</f>
        <v>0</v>
      </c>
      <c r="R63" s="201">
        <f>SUMIF('[5]Budget Actuals R00CO1'!E26:E76,'[5]Chancellor''s Office- Budget Req'!D63,'[5]Budget Actuals R00CO1'!L26:L76)</f>
        <v>0</v>
      </c>
      <c r="S63" s="304"/>
      <c r="T63" s="267"/>
      <c r="U63" s="198">
        <f t="shared" si="2"/>
        <v>0</v>
      </c>
      <c r="V63" s="203"/>
    </row>
    <row r="64" spans="1:22" s="205" customFormat="1" ht="12">
      <c r="A64" s="191" t="s">
        <v>76</v>
      </c>
      <c r="B64" s="192" t="s">
        <v>77</v>
      </c>
      <c r="C64" s="193" t="s">
        <v>4827</v>
      </c>
      <c r="D64" s="206" t="s">
        <v>4823</v>
      </c>
      <c r="E64" s="193" t="s">
        <v>4830</v>
      </c>
      <c r="F64" s="206">
        <v>660010</v>
      </c>
      <c r="G64" s="207"/>
      <c r="H64" s="208"/>
      <c r="I64" s="209"/>
      <c r="J64" s="210"/>
      <c r="K64" s="211"/>
      <c r="L64" s="210"/>
      <c r="M64" s="211"/>
      <c r="N64" s="210"/>
      <c r="O64" s="212"/>
      <c r="P64" s="213"/>
      <c r="Q64" s="201">
        <f>IFERROR(VLOOKUP(D64,'[5]Prior Year Budget'!$D$50:$S$64,15,FALSE),0)</f>
        <v>0</v>
      </c>
      <c r="R64" s="201">
        <f>SUMIF('[5]Budget Actuals R00CO1'!E27:E77,'[5]Chancellor''s Office- Budget Req'!D64,'[5]Budget Actuals R00CO1'!L27:L77)</f>
        <v>0</v>
      </c>
      <c r="S64" s="304">
        <v>25000</v>
      </c>
      <c r="T64" s="267"/>
      <c r="U64" s="198">
        <f t="shared" si="2"/>
        <v>-25000</v>
      </c>
      <c r="V64" s="203"/>
    </row>
    <row r="65" spans="1:22" s="205" customFormat="1" ht="12">
      <c r="A65" s="191" t="s">
        <v>76</v>
      </c>
      <c r="B65" s="192" t="s">
        <v>77</v>
      </c>
      <c r="C65" s="193" t="s">
        <v>4827</v>
      </c>
      <c r="D65" s="206" t="s">
        <v>4831</v>
      </c>
      <c r="E65" s="193" t="s">
        <v>4554</v>
      </c>
      <c r="F65" s="206">
        <v>660010</v>
      </c>
      <c r="G65" s="207"/>
      <c r="H65" s="208"/>
      <c r="I65" s="209"/>
      <c r="J65" s="210"/>
      <c r="K65" s="211"/>
      <c r="L65" s="210"/>
      <c r="M65" s="211"/>
      <c r="N65" s="210"/>
      <c r="O65" s="212"/>
      <c r="P65" s="213"/>
      <c r="Q65" s="201">
        <f>IFERROR(VLOOKUP(D65,'[5]Prior Year Budget'!$D$50:$S$64,15,FALSE),0)</f>
        <v>0</v>
      </c>
      <c r="R65" s="201">
        <f>SUMIF('[5]Budget Actuals R00CO1'!E28:E78,'[5]Chancellor''s Office- Budget Req'!D65,'[5]Budget Actuals R00CO1'!L28:L78)</f>
        <v>0</v>
      </c>
      <c r="S65" s="304">
        <v>3000</v>
      </c>
      <c r="T65" s="267"/>
      <c r="U65" s="198">
        <f t="shared" si="2"/>
        <v>-3000</v>
      </c>
      <c r="V65" s="203"/>
    </row>
    <row r="66" spans="1:22" s="205" customFormat="1" ht="12">
      <c r="A66" s="191" t="s">
        <v>76</v>
      </c>
      <c r="B66" s="192" t="s">
        <v>77</v>
      </c>
      <c r="C66" s="193" t="s">
        <v>4827</v>
      </c>
      <c r="D66" s="206" t="s">
        <v>4707</v>
      </c>
      <c r="E66" s="193" t="s">
        <v>4832</v>
      </c>
      <c r="F66" s="206">
        <v>660010</v>
      </c>
      <c r="G66" s="207"/>
      <c r="H66" s="208"/>
      <c r="I66" s="209"/>
      <c r="J66" s="210"/>
      <c r="K66" s="211"/>
      <c r="L66" s="210"/>
      <c r="M66" s="211"/>
      <c r="N66" s="210"/>
      <c r="O66" s="212"/>
      <c r="P66" s="213"/>
      <c r="Q66" s="201"/>
      <c r="R66" s="201"/>
      <c r="S66" s="304">
        <v>55</v>
      </c>
      <c r="T66" s="267"/>
      <c r="U66" s="198">
        <f t="shared" si="2"/>
        <v>-55</v>
      </c>
      <c r="V66" s="203"/>
    </row>
    <row r="67" spans="1:22" s="205" customFormat="1" ht="12">
      <c r="A67" s="191" t="s">
        <v>76</v>
      </c>
      <c r="B67" s="192" t="s">
        <v>77</v>
      </c>
      <c r="C67" s="193" t="s">
        <v>4827</v>
      </c>
      <c r="D67" s="206"/>
      <c r="E67" s="193"/>
      <c r="F67" s="206"/>
      <c r="G67" s="207"/>
      <c r="H67" s="208"/>
      <c r="I67" s="209"/>
      <c r="J67" s="210"/>
      <c r="K67" s="211"/>
      <c r="L67" s="210"/>
      <c r="M67" s="211"/>
      <c r="N67" s="210"/>
      <c r="O67" s="212"/>
      <c r="P67" s="213"/>
      <c r="Q67" s="215"/>
      <c r="R67" s="201"/>
      <c r="S67" s="304"/>
      <c r="T67" s="267"/>
      <c r="U67" s="198">
        <f t="shared" si="2"/>
        <v>0</v>
      </c>
      <c r="V67" s="203"/>
    </row>
    <row r="68" spans="1:22" s="205" customFormat="1" ht="12">
      <c r="A68" s="191" t="s">
        <v>76</v>
      </c>
      <c r="B68" s="192" t="s">
        <v>77</v>
      </c>
      <c r="C68" s="193" t="s">
        <v>4827</v>
      </c>
      <c r="D68" s="206"/>
      <c r="E68" s="193" t="str">
        <f>IFERROR(VLOOKUP(D68,[5]!Table1[[Account]:[Description]],2),"")</f>
        <v/>
      </c>
      <c r="F68" s="206"/>
      <c r="G68" s="207"/>
      <c r="H68" s="208"/>
      <c r="I68" s="209"/>
      <c r="J68" s="210"/>
      <c r="K68" s="211"/>
      <c r="L68" s="210"/>
      <c r="M68" s="211"/>
      <c r="N68" s="210"/>
      <c r="O68" s="212"/>
      <c r="P68" s="213"/>
      <c r="Q68" s="215"/>
      <c r="R68" s="201">
        <f>SUMIF('[5]Budget Actuals R00CO1'!E31:E81,'[5]Chancellor''s Office- Budget Req'!D68,'[5]Budget Actuals R00CO1'!L31:L81)</f>
        <v>0</v>
      </c>
      <c r="S68" s="304"/>
      <c r="T68" s="267"/>
      <c r="U68" s="198">
        <f t="shared" si="2"/>
        <v>0</v>
      </c>
      <c r="V68" s="203"/>
    </row>
    <row r="69" spans="1:22" s="205" customFormat="1" ht="12">
      <c r="A69" s="191" t="s">
        <v>76</v>
      </c>
      <c r="B69" s="192" t="s">
        <v>77</v>
      </c>
      <c r="C69" s="193" t="s">
        <v>4827</v>
      </c>
      <c r="D69" s="206"/>
      <c r="E69" s="193" t="str">
        <f>IFERROR(VLOOKUP(D69,[5]!Table1[[Account]:[Description]],2),"")</f>
        <v/>
      </c>
      <c r="F69" s="206"/>
      <c r="G69" s="207"/>
      <c r="H69" s="208"/>
      <c r="I69" s="209"/>
      <c r="J69" s="210"/>
      <c r="K69" s="211"/>
      <c r="L69" s="210"/>
      <c r="M69" s="211"/>
      <c r="N69" s="210"/>
      <c r="O69" s="212"/>
      <c r="P69" s="213"/>
      <c r="Q69" s="215"/>
      <c r="R69" s="215"/>
      <c r="S69" s="304"/>
      <c r="T69" s="267"/>
      <c r="U69" s="198">
        <f t="shared" si="2"/>
        <v>0</v>
      </c>
      <c r="V69" s="203"/>
    </row>
    <row r="70" spans="1:22" s="205" customFormat="1" ht="12">
      <c r="A70" s="191" t="s">
        <v>76</v>
      </c>
      <c r="B70" s="192" t="s">
        <v>77</v>
      </c>
      <c r="C70" s="193" t="s">
        <v>4827</v>
      </c>
      <c r="D70" s="206"/>
      <c r="E70" s="193" t="str">
        <f>IFERROR(VLOOKUP(D70,[5]!Table1[[Account]:[Description]],2),"")</f>
        <v/>
      </c>
      <c r="F70" s="206"/>
      <c r="G70" s="207"/>
      <c r="H70" s="208"/>
      <c r="I70" s="209"/>
      <c r="J70" s="210"/>
      <c r="K70" s="211"/>
      <c r="L70" s="210"/>
      <c r="M70" s="211"/>
      <c r="N70" s="210"/>
      <c r="O70" s="212"/>
      <c r="P70" s="213"/>
      <c r="Q70" s="215"/>
      <c r="R70" s="215"/>
      <c r="S70" s="304"/>
      <c r="T70" s="267"/>
      <c r="U70" s="198">
        <f t="shared" si="2"/>
        <v>0</v>
      </c>
      <c r="V70" s="203"/>
    </row>
    <row r="71" spans="1:22" s="205" customFormat="1" ht="12">
      <c r="A71" s="191" t="s">
        <v>76</v>
      </c>
      <c r="B71" s="192" t="s">
        <v>77</v>
      </c>
      <c r="C71" s="193" t="s">
        <v>4827</v>
      </c>
      <c r="D71" s="206"/>
      <c r="E71" s="193" t="str">
        <f>IFERROR(VLOOKUP(D71,[5]!Table1[[Account]:[Description]],2),"")</f>
        <v/>
      </c>
      <c r="F71" s="206"/>
      <c r="G71" s="207"/>
      <c r="H71" s="208"/>
      <c r="I71" s="209"/>
      <c r="J71" s="210"/>
      <c r="K71" s="211"/>
      <c r="L71" s="210"/>
      <c r="M71" s="211"/>
      <c r="N71" s="210"/>
      <c r="O71" s="212"/>
      <c r="P71" s="213"/>
      <c r="Q71" s="215"/>
      <c r="R71" s="215"/>
      <c r="S71" s="304"/>
      <c r="T71" s="267"/>
      <c r="U71" s="198">
        <f t="shared" si="2"/>
        <v>0</v>
      </c>
      <c r="V71" s="203"/>
    </row>
    <row r="72" spans="1:22" s="205" customFormat="1" ht="12">
      <c r="A72" s="191" t="s">
        <v>76</v>
      </c>
      <c r="B72" s="192" t="s">
        <v>77</v>
      </c>
      <c r="C72" s="193" t="s">
        <v>4827</v>
      </c>
      <c r="D72" s="206"/>
      <c r="E72" s="193" t="str">
        <f>IFERROR(VLOOKUP(D72,[5]!Table1[[Account]:[Description]],2),"")</f>
        <v/>
      </c>
      <c r="F72" s="206"/>
      <c r="G72" s="207"/>
      <c r="H72" s="208"/>
      <c r="I72" s="209"/>
      <c r="J72" s="210"/>
      <c r="K72" s="211"/>
      <c r="L72" s="210"/>
      <c r="M72" s="211"/>
      <c r="N72" s="210"/>
      <c r="O72" s="212"/>
      <c r="P72" s="213"/>
      <c r="Q72" s="215"/>
      <c r="R72" s="215"/>
      <c r="S72" s="304"/>
      <c r="T72" s="267"/>
      <c r="U72" s="198">
        <f t="shared" ref="U72:U73" si="3">+S72-O72</f>
        <v>0</v>
      </c>
      <c r="V72" s="203"/>
    </row>
    <row r="73" spans="1:22" s="205" customFormat="1" ht="12">
      <c r="A73" s="191" t="s">
        <v>76</v>
      </c>
      <c r="B73" s="192" t="s">
        <v>77</v>
      </c>
      <c r="C73" s="193" t="s">
        <v>4827</v>
      </c>
      <c r="D73" s="206"/>
      <c r="E73" s="193" t="str">
        <f>IFERROR(VLOOKUP(D73,[5]!Table1[[Account]:[Description]],2),"")</f>
        <v/>
      </c>
      <c r="F73" s="206"/>
      <c r="G73" s="207"/>
      <c r="H73" s="208"/>
      <c r="I73" s="216"/>
      <c r="J73" s="217"/>
      <c r="K73" s="218"/>
      <c r="L73" s="217"/>
      <c r="M73" s="218"/>
      <c r="N73" s="217"/>
      <c r="O73" s="219"/>
      <c r="P73" s="220"/>
      <c r="Q73" s="221"/>
      <c r="R73" s="221"/>
      <c r="S73" s="222"/>
      <c r="T73" s="268"/>
      <c r="U73" s="218">
        <f t="shared" si="3"/>
        <v>0</v>
      </c>
      <c r="V73" s="203"/>
    </row>
    <row r="74" spans="1:22" s="205" customFormat="1" ht="12">
      <c r="A74" s="223"/>
      <c r="B74" s="223"/>
      <c r="C74" s="224"/>
      <c r="D74" s="223"/>
      <c r="E74" s="224"/>
      <c r="F74" s="223"/>
      <c r="G74" s="225"/>
      <c r="H74" s="226"/>
      <c r="I74" s="227">
        <f t="shared" ref="I74:U74" si="4">SUM(I51:I73)</f>
        <v>55000</v>
      </c>
      <c r="J74" s="228">
        <f t="shared" si="4"/>
        <v>38121.410000000003</v>
      </c>
      <c r="K74" s="229">
        <f t="shared" si="4"/>
        <v>80000</v>
      </c>
      <c r="L74" s="228">
        <f t="shared" si="4"/>
        <v>35013.31</v>
      </c>
      <c r="M74" s="229">
        <f t="shared" si="4"/>
        <v>83715</v>
      </c>
      <c r="N74" s="228">
        <f t="shared" si="4"/>
        <v>154824.9</v>
      </c>
      <c r="O74" s="229">
        <f t="shared" si="4"/>
        <v>181606.39999999999</v>
      </c>
      <c r="P74" s="228">
        <f t="shared" si="4"/>
        <v>50574.959999999992</v>
      </c>
      <c r="Q74" s="228">
        <f t="shared" si="4"/>
        <v>85750</v>
      </c>
      <c r="R74" s="228">
        <f t="shared" si="4"/>
        <v>31898.469999999998</v>
      </c>
      <c r="S74" s="235">
        <f t="shared" si="4"/>
        <v>244255</v>
      </c>
      <c r="T74" s="254"/>
      <c r="U74" s="229">
        <f t="shared" si="4"/>
        <v>-158505</v>
      </c>
      <c r="V74" s="230"/>
    </row>
    <row r="75" spans="1:22" s="205" customFormat="1" ht="12">
      <c r="A75" s="231" t="s">
        <v>4709</v>
      </c>
      <c r="V75" s="233"/>
    </row>
    <row r="76" spans="1:22" s="205" customFormat="1" ht="12">
      <c r="A76" s="231"/>
      <c r="S76" s="232"/>
      <c r="V76" s="233"/>
    </row>
    <row r="77" spans="1:22" s="205" customFormat="1" ht="12.6" thickBot="1">
      <c r="A77" s="231"/>
      <c r="V77" s="233"/>
    </row>
    <row r="78" spans="1:22" s="172" customFormat="1" ht="12.6" thickBot="1">
      <c r="I78" s="173" t="s">
        <v>4637</v>
      </c>
      <c r="J78" s="174" t="s">
        <v>4637</v>
      </c>
      <c r="K78" s="175" t="s">
        <v>4638</v>
      </c>
      <c r="L78" s="174" t="s">
        <v>4638</v>
      </c>
      <c r="M78" s="175" t="s">
        <v>4639</v>
      </c>
      <c r="N78" s="174" t="s">
        <v>4639</v>
      </c>
      <c r="O78" s="175">
        <v>2025</v>
      </c>
      <c r="P78" s="174">
        <v>2025</v>
      </c>
      <c r="Q78" s="176">
        <v>2026</v>
      </c>
      <c r="R78" s="176">
        <v>2026</v>
      </c>
      <c r="S78" s="177">
        <v>2027</v>
      </c>
      <c r="T78" s="177">
        <v>2027</v>
      </c>
      <c r="U78" s="175"/>
      <c r="V78" s="178"/>
    </row>
    <row r="79" spans="1:22" s="190" customFormat="1" ht="12">
      <c r="A79" s="180" t="s">
        <v>4640</v>
      </c>
      <c r="B79" s="180" t="s">
        <v>4641</v>
      </c>
      <c r="C79" s="181" t="s">
        <v>4642</v>
      </c>
      <c r="D79" s="180" t="s">
        <v>4643</v>
      </c>
      <c r="E79" s="181" t="s">
        <v>4644</v>
      </c>
      <c r="F79" s="180" t="s">
        <v>4645</v>
      </c>
      <c r="G79" s="180" t="s">
        <v>4646</v>
      </c>
      <c r="H79" s="182" t="s">
        <v>4647</v>
      </c>
      <c r="I79" s="183" t="s">
        <v>4648</v>
      </c>
      <c r="J79" s="184" t="s">
        <v>4649</v>
      </c>
      <c r="K79" s="185" t="s">
        <v>4648</v>
      </c>
      <c r="L79" s="184" t="s">
        <v>4649</v>
      </c>
      <c r="M79" s="185" t="s">
        <v>4648</v>
      </c>
      <c r="N79" s="184" t="s">
        <v>4649</v>
      </c>
      <c r="O79" s="185" t="s">
        <v>4650</v>
      </c>
      <c r="P79" s="184" t="s">
        <v>4649</v>
      </c>
      <c r="Q79" s="185" t="s">
        <v>4648</v>
      </c>
      <c r="R79" s="184" t="s">
        <v>4649</v>
      </c>
      <c r="S79" s="186" t="s">
        <v>4651</v>
      </c>
      <c r="T79" s="186" t="s">
        <v>4749</v>
      </c>
      <c r="U79" s="187" t="s">
        <v>4652</v>
      </c>
      <c r="V79" s="188" t="s">
        <v>4653</v>
      </c>
    </row>
    <row r="80" spans="1:22" s="205" customFormat="1" ht="12">
      <c r="A80" s="191" t="s">
        <v>76</v>
      </c>
      <c r="B80" s="192" t="s">
        <v>1373</v>
      </c>
      <c r="C80" s="193" t="s">
        <v>4833</v>
      </c>
      <c r="D80" s="192" t="s">
        <v>125</v>
      </c>
      <c r="E80" s="193" t="s">
        <v>4560</v>
      </c>
      <c r="F80" s="192" t="s">
        <v>1374</v>
      </c>
      <c r="G80" s="194"/>
      <c r="H80" s="195"/>
      <c r="I80" s="196"/>
      <c r="J80" s="197"/>
      <c r="K80" s="198">
        <v>0</v>
      </c>
      <c r="L80" s="197">
        <v>3300</v>
      </c>
      <c r="M80" s="198">
        <v>20505.55</v>
      </c>
      <c r="N80" s="197">
        <v>3600</v>
      </c>
      <c r="O80" s="199">
        <v>24840.84</v>
      </c>
      <c r="P80" s="200">
        <v>600</v>
      </c>
      <c r="Q80" s="201">
        <f>IFERROR(VLOOKUP(D80,'[5]Prior Year Budget'!$D$79:$S$95,15,FALSE),0)</f>
        <v>0</v>
      </c>
      <c r="R80" s="201">
        <f>SUMIF('[5]Budget Actuals R01BT1'!$E$14:$E$36,'[5]Chancellor''s Office- Budget Req'!D80,'[5]Budget Actuals R01BT1'!$L$14:$L$36)</f>
        <v>600</v>
      </c>
      <c r="S80" s="304">
        <v>24000</v>
      </c>
      <c r="T80" s="267"/>
      <c r="U80" s="198">
        <f t="shared" ref="U80:U109" si="5">+Q80-S80</f>
        <v>-24000</v>
      </c>
      <c r="V80" s="203"/>
    </row>
    <row r="81" spans="1:22" s="205" customFormat="1" ht="12">
      <c r="A81" s="191" t="s">
        <v>76</v>
      </c>
      <c r="B81" s="192" t="s">
        <v>1373</v>
      </c>
      <c r="C81" s="193" t="s">
        <v>4833</v>
      </c>
      <c r="D81" s="192">
        <v>2110</v>
      </c>
      <c r="E81" s="193" t="s">
        <v>4493</v>
      </c>
      <c r="F81" s="192">
        <v>660020</v>
      </c>
      <c r="G81" s="194"/>
      <c r="H81" s="195"/>
      <c r="I81" s="196"/>
      <c r="J81" s="197"/>
      <c r="K81" s="198"/>
      <c r="L81" s="197"/>
      <c r="M81" s="198"/>
      <c r="N81" s="197"/>
      <c r="O81" s="199"/>
      <c r="P81" s="200"/>
      <c r="Q81" s="201"/>
      <c r="R81" s="201"/>
      <c r="S81" s="304">
        <v>30000</v>
      </c>
      <c r="T81" s="267"/>
      <c r="U81" s="198"/>
      <c r="V81" s="203"/>
    </row>
    <row r="82" spans="1:22" s="205" customFormat="1" ht="12">
      <c r="A82" s="191" t="s">
        <v>76</v>
      </c>
      <c r="B82" s="192" t="s">
        <v>1373</v>
      </c>
      <c r="C82" s="193" t="s">
        <v>4833</v>
      </c>
      <c r="D82" s="192">
        <v>3720</v>
      </c>
      <c r="E82" s="193" t="s">
        <v>4559</v>
      </c>
      <c r="F82" s="192">
        <v>660020</v>
      </c>
      <c r="G82" s="194"/>
      <c r="H82" s="195"/>
      <c r="I82" s="196"/>
      <c r="J82" s="197"/>
      <c r="K82" s="198"/>
      <c r="L82" s="197"/>
      <c r="M82" s="198"/>
      <c r="N82" s="197"/>
      <c r="O82" s="199"/>
      <c r="P82" s="200"/>
      <c r="Q82" s="201"/>
      <c r="R82" s="201"/>
      <c r="S82" s="304">
        <v>700</v>
      </c>
      <c r="T82" s="267"/>
      <c r="U82" s="198"/>
      <c r="V82" s="203"/>
    </row>
    <row r="83" spans="1:22" s="205" customFormat="1" ht="12">
      <c r="A83" s="191" t="s">
        <v>76</v>
      </c>
      <c r="B83" s="192" t="s">
        <v>1373</v>
      </c>
      <c r="C83" s="193" t="s">
        <v>4833</v>
      </c>
      <c r="D83" s="192">
        <v>3420</v>
      </c>
      <c r="E83" s="193" t="s">
        <v>4508</v>
      </c>
      <c r="F83" s="192">
        <v>660020</v>
      </c>
      <c r="G83" s="194"/>
      <c r="H83" s="195"/>
      <c r="I83" s="196"/>
      <c r="J83" s="197"/>
      <c r="K83" s="198"/>
      <c r="L83" s="197"/>
      <c r="M83" s="198"/>
      <c r="N83" s="197"/>
      <c r="O83" s="199"/>
      <c r="P83" s="200"/>
      <c r="Q83" s="201"/>
      <c r="R83" s="201"/>
      <c r="S83" s="304">
        <v>140000</v>
      </c>
      <c r="T83" s="267"/>
      <c r="U83" s="198"/>
      <c r="V83" s="203"/>
    </row>
    <row r="84" spans="1:22" s="205" customFormat="1" ht="12">
      <c r="A84" s="191" t="s">
        <v>76</v>
      </c>
      <c r="B84" s="192" t="s">
        <v>1373</v>
      </c>
      <c r="C84" s="193" t="s">
        <v>4833</v>
      </c>
      <c r="D84" s="192">
        <v>3320</v>
      </c>
      <c r="E84" s="193" t="s">
        <v>4516</v>
      </c>
      <c r="F84" s="192">
        <v>660020</v>
      </c>
      <c r="G84" s="194"/>
      <c r="H84" s="195"/>
      <c r="I84" s="196"/>
      <c r="J84" s="197"/>
      <c r="K84" s="198"/>
      <c r="L84" s="197"/>
      <c r="M84" s="198"/>
      <c r="N84" s="197"/>
      <c r="O84" s="199"/>
      <c r="P84" s="200"/>
      <c r="Q84" s="201"/>
      <c r="R84" s="201"/>
      <c r="S84" s="304">
        <v>600</v>
      </c>
      <c r="T84" s="267"/>
      <c r="U84" s="198"/>
      <c r="V84" s="203"/>
    </row>
    <row r="85" spans="1:22" s="205" customFormat="1" ht="12">
      <c r="A85" s="191" t="s">
        <v>76</v>
      </c>
      <c r="B85" s="192" t="s">
        <v>1373</v>
      </c>
      <c r="C85" s="193" t="s">
        <v>4833</v>
      </c>
      <c r="D85" s="192" t="s">
        <v>4834</v>
      </c>
      <c r="E85" s="193" t="s">
        <v>4519</v>
      </c>
      <c r="F85" s="192">
        <v>660020</v>
      </c>
      <c r="G85" s="194"/>
      <c r="H85" s="195"/>
      <c r="I85" s="196"/>
      <c r="J85" s="197"/>
      <c r="K85" s="198"/>
      <c r="L85" s="197"/>
      <c r="M85" s="198"/>
      <c r="N85" s="197"/>
      <c r="O85" s="199"/>
      <c r="P85" s="200"/>
      <c r="Q85" s="201"/>
      <c r="R85" s="201"/>
      <c r="S85" s="304">
        <v>500</v>
      </c>
      <c r="T85" s="267"/>
      <c r="U85" s="198"/>
      <c r="V85" s="203"/>
    </row>
    <row r="86" spans="1:22" s="205" customFormat="1" ht="12">
      <c r="A86" s="191" t="s">
        <v>76</v>
      </c>
      <c r="B86" s="192" t="s">
        <v>1373</v>
      </c>
      <c r="C86" s="193" t="s">
        <v>4833</v>
      </c>
      <c r="D86" s="192" t="s">
        <v>4657</v>
      </c>
      <c r="E86" s="193" t="s">
        <v>4512</v>
      </c>
      <c r="F86" s="192" t="s">
        <v>1374</v>
      </c>
      <c r="G86" s="194"/>
      <c r="H86" s="195"/>
      <c r="I86" s="196"/>
      <c r="J86" s="197"/>
      <c r="K86" s="198"/>
      <c r="L86" s="197"/>
      <c r="M86" s="198">
        <v>0</v>
      </c>
      <c r="N86" s="197">
        <v>229.13</v>
      </c>
      <c r="O86" s="199">
        <v>0</v>
      </c>
      <c r="P86" s="200">
        <v>143.58000000000001</v>
      </c>
      <c r="Q86" s="201">
        <f>IFERROR(VLOOKUP(D86,'[5]Prior Year Budget'!$D$79:$S$95,15,FALSE),0)</f>
        <v>250</v>
      </c>
      <c r="R86" s="201">
        <f>SUMIF('[5]Budget Actuals R01BT1'!$E$14:$E$36,'[5]Chancellor''s Office- Budget Req'!D86,'[5]Budget Actuals R01BT1'!$L$14:$L$36)</f>
        <v>50.88</v>
      </c>
      <c r="S86" s="304">
        <v>500</v>
      </c>
      <c r="T86" s="267"/>
      <c r="U86" s="198">
        <f t="shared" si="5"/>
        <v>-250</v>
      </c>
      <c r="V86" s="203"/>
    </row>
    <row r="87" spans="1:22" s="205" customFormat="1" ht="12">
      <c r="A87" s="191" t="s">
        <v>76</v>
      </c>
      <c r="B87" s="192" t="s">
        <v>1373</v>
      </c>
      <c r="C87" s="193" t="s">
        <v>4833</v>
      </c>
      <c r="D87" s="192" t="s">
        <v>4835</v>
      </c>
      <c r="E87" s="193" t="s">
        <v>4558</v>
      </c>
      <c r="F87" s="192" t="s">
        <v>1374</v>
      </c>
      <c r="G87" s="194"/>
      <c r="H87" s="195"/>
      <c r="I87" s="196">
        <v>3500</v>
      </c>
      <c r="J87" s="197">
        <v>0</v>
      </c>
      <c r="K87" s="198">
        <v>3500</v>
      </c>
      <c r="L87" s="197">
        <v>597.95000000000005</v>
      </c>
      <c r="M87" s="198">
        <v>3570</v>
      </c>
      <c r="N87" s="197">
        <v>307.61</v>
      </c>
      <c r="O87" s="199">
        <v>3600</v>
      </c>
      <c r="P87" s="200">
        <v>1171.67</v>
      </c>
      <c r="Q87" s="201">
        <f>IFERROR(VLOOKUP(D87,'[5]Prior Year Budget'!$D$79:$S$95,15,FALSE),0)</f>
        <v>3000</v>
      </c>
      <c r="R87" s="201">
        <f>SUMIF('[5]Budget Actuals R01BT1'!$E$14:$E$36,'[5]Chancellor''s Office- Budget Req'!D87,'[5]Budget Actuals R01BT1'!$L$14:$L$36)</f>
        <v>0</v>
      </c>
      <c r="S87" s="304">
        <v>2500</v>
      </c>
      <c r="T87" s="267"/>
      <c r="U87" s="198">
        <f t="shared" si="5"/>
        <v>500</v>
      </c>
      <c r="V87" s="203"/>
    </row>
    <row r="88" spans="1:22" s="205" customFormat="1" ht="12">
      <c r="A88" s="191" t="s">
        <v>76</v>
      </c>
      <c r="B88" s="192" t="s">
        <v>1373</v>
      </c>
      <c r="C88" s="193" t="s">
        <v>4833</v>
      </c>
      <c r="D88" s="192" t="s">
        <v>4658</v>
      </c>
      <c r="E88" s="193" t="s">
        <v>4523</v>
      </c>
      <c r="F88" s="192" t="s">
        <v>1374</v>
      </c>
      <c r="G88" s="194"/>
      <c r="H88" s="195"/>
      <c r="I88" s="196">
        <v>100000</v>
      </c>
      <c r="J88" s="197">
        <v>151456.5</v>
      </c>
      <c r="K88" s="198">
        <v>125000</v>
      </c>
      <c r="L88" s="197">
        <v>62462.7</v>
      </c>
      <c r="M88" s="198">
        <v>127500</v>
      </c>
      <c r="N88" s="197">
        <v>61920.3</v>
      </c>
      <c r="O88" s="199">
        <v>127500</v>
      </c>
      <c r="P88" s="200">
        <v>17190</v>
      </c>
      <c r="Q88" s="201">
        <f>IFERROR(VLOOKUP(D88,'[5]Prior Year Budget'!$D$79:$S$95,15,FALSE),0)</f>
        <v>100000</v>
      </c>
      <c r="R88" s="201">
        <f>SUMIF('[5]Budget Actuals R01BT1'!$E$14:$E$36,'[5]Chancellor''s Office- Budget Req'!D88,'[5]Budget Actuals R01BT1'!$L$14:$L$36)</f>
        <v>0</v>
      </c>
      <c r="S88" s="305">
        <v>240000</v>
      </c>
      <c r="T88" s="267"/>
      <c r="U88" s="198">
        <f t="shared" si="5"/>
        <v>-140000</v>
      </c>
      <c r="V88" s="203" t="s">
        <v>4561</v>
      </c>
    </row>
    <row r="89" spans="1:22" s="205" customFormat="1" ht="12">
      <c r="A89" s="191" t="s">
        <v>76</v>
      </c>
      <c r="B89" s="192" t="s">
        <v>1373</v>
      </c>
      <c r="C89" s="193" t="s">
        <v>4833</v>
      </c>
      <c r="D89" s="192" t="s">
        <v>4836</v>
      </c>
      <c r="E89" s="193" t="s">
        <v>4563</v>
      </c>
      <c r="F89" s="192" t="s">
        <v>1374</v>
      </c>
      <c r="G89" s="194"/>
      <c r="H89" s="195"/>
      <c r="I89" s="196"/>
      <c r="J89" s="197"/>
      <c r="K89" s="198"/>
      <c r="L89" s="197"/>
      <c r="M89" s="198"/>
      <c r="N89" s="197"/>
      <c r="O89" s="199">
        <v>0</v>
      </c>
      <c r="P89" s="200">
        <v>689</v>
      </c>
      <c r="Q89" s="201">
        <f>IFERROR(VLOOKUP(D89,'[5]Prior Year Budget'!$D$79:$S$95,15,FALSE),0)</f>
        <v>1000</v>
      </c>
      <c r="R89" s="201">
        <f>SUMIF('[5]Budget Actuals R01BT1'!$E$14:$E$36,'[5]Chancellor''s Office- Budget Req'!D89,'[5]Budget Actuals R01BT1'!$L$14:$L$36)</f>
        <v>0</v>
      </c>
      <c r="S89" s="304">
        <v>4000</v>
      </c>
      <c r="T89" s="267"/>
      <c r="U89" s="198">
        <f t="shared" si="5"/>
        <v>-3000</v>
      </c>
      <c r="V89" s="203"/>
    </row>
    <row r="90" spans="1:22" s="205" customFormat="1" ht="12">
      <c r="A90" s="191" t="s">
        <v>76</v>
      </c>
      <c r="B90" s="192" t="s">
        <v>1373</v>
      </c>
      <c r="C90" s="193" t="s">
        <v>4833</v>
      </c>
      <c r="D90" s="192" t="s">
        <v>4659</v>
      </c>
      <c r="E90" s="193" t="s">
        <v>4502</v>
      </c>
      <c r="F90" s="192" t="s">
        <v>79</v>
      </c>
      <c r="G90" s="194"/>
      <c r="H90" s="195"/>
      <c r="I90" s="196">
        <v>0</v>
      </c>
      <c r="J90" s="197">
        <v>645</v>
      </c>
      <c r="K90" s="198">
        <v>0</v>
      </c>
      <c r="L90" s="197">
        <v>148.03</v>
      </c>
      <c r="M90" s="198"/>
      <c r="N90" s="197"/>
      <c r="O90" s="199"/>
      <c r="P90" s="200"/>
      <c r="Q90" s="201">
        <f>IFERROR(VLOOKUP(D90,'[5]Prior Year Budget'!$D$79:$S$95,15,FALSE),0)</f>
        <v>0</v>
      </c>
      <c r="R90" s="201">
        <v>0</v>
      </c>
      <c r="S90" s="304"/>
      <c r="T90" s="267"/>
      <c r="U90" s="198">
        <f t="shared" si="5"/>
        <v>0</v>
      </c>
      <c r="V90" s="203"/>
    </row>
    <row r="91" spans="1:22" s="205" customFormat="1" ht="12">
      <c r="A91" s="191" t="s">
        <v>76</v>
      </c>
      <c r="B91" s="192" t="s">
        <v>1373</v>
      </c>
      <c r="C91" s="193" t="s">
        <v>4833</v>
      </c>
      <c r="D91" s="192" t="s">
        <v>4659</v>
      </c>
      <c r="E91" s="193" t="s">
        <v>4502</v>
      </c>
      <c r="F91" s="192" t="s">
        <v>1374</v>
      </c>
      <c r="G91" s="194"/>
      <c r="H91" s="195"/>
      <c r="I91" s="196">
        <v>25000</v>
      </c>
      <c r="J91" s="197">
        <v>28825.18</v>
      </c>
      <c r="K91" s="198">
        <v>30000</v>
      </c>
      <c r="L91" s="197">
        <v>55798.74</v>
      </c>
      <c r="M91" s="198">
        <v>47940</v>
      </c>
      <c r="N91" s="197">
        <v>68143.59</v>
      </c>
      <c r="O91" s="199">
        <v>48900</v>
      </c>
      <c r="P91" s="200">
        <v>4371.43</v>
      </c>
      <c r="Q91" s="201">
        <v>50000</v>
      </c>
      <c r="R91" s="201">
        <f>SUMIF('[5]Budget Actuals R01BT1'!$E$14:$E$36,'[5]Chancellor''s Office- Budget Req'!D91,'[5]Budget Actuals R01BT1'!$L$14:$L$36)</f>
        <v>7728.43</v>
      </c>
      <c r="S91" s="304">
        <v>65000</v>
      </c>
      <c r="T91" s="267"/>
      <c r="U91" s="198">
        <f t="shared" si="5"/>
        <v>-15000</v>
      </c>
      <c r="V91" s="203"/>
    </row>
    <row r="92" spans="1:22" s="205" customFormat="1" ht="12">
      <c r="A92" s="191" t="s">
        <v>76</v>
      </c>
      <c r="B92" s="192" t="s">
        <v>1373</v>
      </c>
      <c r="C92" s="193" t="s">
        <v>4833</v>
      </c>
      <c r="D92" s="192" t="s">
        <v>4661</v>
      </c>
      <c r="E92" s="193" t="s">
        <v>4556</v>
      </c>
      <c r="F92" s="192" t="s">
        <v>1374</v>
      </c>
      <c r="G92" s="194"/>
      <c r="H92" s="195"/>
      <c r="I92" s="196"/>
      <c r="J92" s="197"/>
      <c r="K92" s="198"/>
      <c r="L92" s="197"/>
      <c r="M92" s="198">
        <v>0</v>
      </c>
      <c r="N92" s="197">
        <v>60</v>
      </c>
      <c r="O92" s="199"/>
      <c r="P92" s="200"/>
      <c r="Q92" s="201">
        <f>IFERROR(VLOOKUP(D92,'[5]Prior Year Budget'!$D$79:$S$95,15,FALSE),0)</f>
        <v>0</v>
      </c>
      <c r="R92" s="201">
        <f>SUMIF('[5]Budget Actuals R01BT1'!$E$14:$E$36,'[5]Chancellor''s Office- Budget Req'!D92,'[5]Budget Actuals R01BT1'!$L$14:$L$36)</f>
        <v>0</v>
      </c>
      <c r="S92" s="304">
        <v>3500</v>
      </c>
      <c r="T92" s="267"/>
      <c r="U92" s="198">
        <f t="shared" si="5"/>
        <v>-3500</v>
      </c>
      <c r="V92" s="203"/>
    </row>
    <row r="93" spans="1:22" s="205" customFormat="1" ht="12">
      <c r="A93" s="191" t="s">
        <v>76</v>
      </c>
      <c r="B93" s="192" t="s">
        <v>1373</v>
      </c>
      <c r="C93" s="193" t="s">
        <v>4833</v>
      </c>
      <c r="D93" s="192" t="s">
        <v>4662</v>
      </c>
      <c r="E93" s="193" t="s">
        <v>4504</v>
      </c>
      <c r="F93" s="192" t="s">
        <v>1374</v>
      </c>
      <c r="G93" s="194"/>
      <c r="H93" s="195"/>
      <c r="I93" s="196"/>
      <c r="J93" s="197"/>
      <c r="K93" s="198">
        <v>0</v>
      </c>
      <c r="L93" s="197">
        <v>3668.83</v>
      </c>
      <c r="M93" s="198">
        <v>4614.99</v>
      </c>
      <c r="N93" s="197">
        <v>435.38</v>
      </c>
      <c r="O93" s="199">
        <v>0</v>
      </c>
      <c r="P93" s="200">
        <v>0</v>
      </c>
      <c r="Q93" s="201">
        <f>IFERROR(VLOOKUP(D93,'[5]Prior Year Budget'!$D$79:$S$95,15,FALSE),0)</f>
        <v>0</v>
      </c>
      <c r="R93" s="201">
        <f>SUMIF('[5]Budget Actuals R01BT1'!$E$14:$E$36,'[5]Chancellor''s Office- Budget Req'!D93,'[5]Budget Actuals R01BT1'!$L$14:$L$36)</f>
        <v>346.4</v>
      </c>
      <c r="S93" s="304">
        <v>4000</v>
      </c>
      <c r="T93" s="267"/>
      <c r="U93" s="198">
        <f t="shared" si="5"/>
        <v>-4000</v>
      </c>
      <c r="V93" s="203"/>
    </row>
    <row r="94" spans="1:22" s="205" customFormat="1" ht="12">
      <c r="A94" s="191" t="s">
        <v>76</v>
      </c>
      <c r="B94" s="192" t="s">
        <v>1373</v>
      </c>
      <c r="C94" s="193" t="s">
        <v>4833</v>
      </c>
      <c r="D94" s="192" t="s">
        <v>4664</v>
      </c>
      <c r="E94" s="193" t="s">
        <v>4551</v>
      </c>
      <c r="F94" s="192" t="s">
        <v>1374</v>
      </c>
      <c r="G94" s="194"/>
      <c r="H94" s="195"/>
      <c r="I94" s="196">
        <v>160000</v>
      </c>
      <c r="J94" s="197">
        <v>147497.5</v>
      </c>
      <c r="K94" s="198">
        <v>148200</v>
      </c>
      <c r="L94" s="197">
        <v>189817</v>
      </c>
      <c r="M94" s="198">
        <v>193613.34</v>
      </c>
      <c r="N94" s="197">
        <v>186610</v>
      </c>
      <c r="O94" s="199">
        <v>172000</v>
      </c>
      <c r="P94" s="200">
        <v>188034.5</v>
      </c>
      <c r="Q94" s="201">
        <f>IFERROR(VLOOKUP(D94,'[5]Prior Year Budget'!$D$79:$S$95,15,FALSE),0)</f>
        <v>189000</v>
      </c>
      <c r="R94" s="201">
        <f>SUMIF('[5]Budget Actuals R01BT1'!$E$14:$E$36,'[5]Chancellor''s Office- Budget Req'!D94,'[5]Budget Actuals R01BT1'!$L$14:$L$36)</f>
        <v>110946</v>
      </c>
      <c r="S94" s="304">
        <v>300000</v>
      </c>
      <c r="T94" s="267"/>
      <c r="U94" s="198">
        <f t="shared" si="5"/>
        <v>-111000</v>
      </c>
      <c r="V94" s="203"/>
    </row>
    <row r="95" spans="1:22" s="205" customFormat="1" ht="12">
      <c r="A95" s="191" t="s">
        <v>76</v>
      </c>
      <c r="B95" s="192" t="s">
        <v>1373</v>
      </c>
      <c r="C95" s="193" t="s">
        <v>4833</v>
      </c>
      <c r="D95" s="192" t="s">
        <v>4664</v>
      </c>
      <c r="E95" s="193" t="s">
        <v>4551</v>
      </c>
      <c r="F95" s="192" t="s">
        <v>79</v>
      </c>
      <c r="G95" s="194"/>
      <c r="H95" s="195"/>
      <c r="I95" s="196">
        <v>0</v>
      </c>
      <c r="J95" s="197">
        <v>2667</v>
      </c>
      <c r="K95" s="198">
        <v>0</v>
      </c>
      <c r="L95" s="197">
        <v>5392</v>
      </c>
      <c r="M95" s="198">
        <v>5499.84</v>
      </c>
      <c r="N95" s="197">
        <v>0</v>
      </c>
      <c r="O95" s="199"/>
      <c r="P95" s="200"/>
      <c r="Q95" s="201">
        <v>0</v>
      </c>
      <c r="R95" s="201">
        <v>0</v>
      </c>
      <c r="S95" s="304"/>
      <c r="T95" s="267"/>
      <c r="U95" s="198">
        <f t="shared" si="5"/>
        <v>0</v>
      </c>
      <c r="V95" s="203"/>
    </row>
    <row r="96" spans="1:22" s="205" customFormat="1" ht="12">
      <c r="A96" s="191" t="s">
        <v>76</v>
      </c>
      <c r="B96" s="192" t="s">
        <v>1373</v>
      </c>
      <c r="C96" s="193" t="s">
        <v>4833</v>
      </c>
      <c r="D96" s="192" t="s">
        <v>4818</v>
      </c>
      <c r="E96" s="193" t="s">
        <v>4536</v>
      </c>
      <c r="F96" s="192" t="s">
        <v>1374</v>
      </c>
      <c r="G96" s="194"/>
      <c r="H96" s="195"/>
      <c r="I96" s="196"/>
      <c r="J96" s="197"/>
      <c r="K96" s="198">
        <v>0</v>
      </c>
      <c r="L96" s="197">
        <v>225</v>
      </c>
      <c r="M96" s="198"/>
      <c r="N96" s="197"/>
      <c r="O96" s="199">
        <v>0</v>
      </c>
      <c r="P96" s="200">
        <v>0</v>
      </c>
      <c r="Q96" s="201">
        <f>IFERROR(VLOOKUP(D96,'[5]Prior Year Budget'!$D$79:$S$95,15,FALSE),0)</f>
        <v>0</v>
      </c>
      <c r="R96" s="201">
        <f>SUMIF('[5]Budget Actuals R01BT1'!$E$14:$E$36,'[5]Chancellor''s Office- Budget Req'!D96,'[5]Budget Actuals R01BT1'!$L$14:$L$36)</f>
        <v>3000</v>
      </c>
      <c r="S96" s="304">
        <v>5000</v>
      </c>
      <c r="T96" s="267"/>
      <c r="U96" s="198">
        <f t="shared" si="5"/>
        <v>-5000</v>
      </c>
      <c r="V96" s="203"/>
    </row>
    <row r="97" spans="1:22" s="205" customFormat="1" ht="12">
      <c r="A97" s="191" t="s">
        <v>76</v>
      </c>
      <c r="B97" s="192" t="s">
        <v>1373</v>
      </c>
      <c r="C97" s="193" t="s">
        <v>4833</v>
      </c>
      <c r="D97" s="192" t="s">
        <v>4666</v>
      </c>
      <c r="E97" s="193" t="s">
        <v>4562</v>
      </c>
      <c r="F97" s="192" t="s">
        <v>1374</v>
      </c>
      <c r="G97" s="194"/>
      <c r="H97" s="195"/>
      <c r="I97" s="196">
        <v>35000</v>
      </c>
      <c r="J97" s="197">
        <v>17500</v>
      </c>
      <c r="K97" s="198">
        <v>25000</v>
      </c>
      <c r="L97" s="197">
        <v>17500</v>
      </c>
      <c r="M97" s="198">
        <v>25500</v>
      </c>
      <c r="N97" s="197">
        <v>0</v>
      </c>
      <c r="O97" s="199">
        <v>17500</v>
      </c>
      <c r="P97" s="200">
        <v>0</v>
      </c>
      <c r="Q97" s="201">
        <f>IFERROR(VLOOKUP(D97,'[5]Prior Year Budget'!$D$79:$S$95,15,FALSE),0)</f>
        <v>17500</v>
      </c>
      <c r="R97" s="201">
        <f>SUMIF('[5]Budget Actuals R01BT1'!$E$14:$E$36,'[5]Chancellor''s Office- Budget Req'!D97,'[5]Budget Actuals R01BT1'!$L$14:$L$36)</f>
        <v>0</v>
      </c>
      <c r="S97" s="304">
        <v>35000</v>
      </c>
      <c r="T97" s="267"/>
      <c r="U97" s="198">
        <f t="shared" si="5"/>
        <v>-17500</v>
      </c>
      <c r="V97" s="203"/>
    </row>
    <row r="98" spans="1:22" s="205" customFormat="1" ht="12">
      <c r="A98" s="191" t="s">
        <v>76</v>
      </c>
      <c r="B98" s="192" t="s">
        <v>1373</v>
      </c>
      <c r="C98" s="193" t="s">
        <v>4833</v>
      </c>
      <c r="D98" s="192" t="s">
        <v>4837</v>
      </c>
      <c r="E98" s="193" t="s">
        <v>4564</v>
      </c>
      <c r="F98" s="192" t="s">
        <v>1374</v>
      </c>
      <c r="G98" s="194"/>
      <c r="H98" s="195"/>
      <c r="I98" s="196">
        <v>175000</v>
      </c>
      <c r="J98" s="197">
        <v>0</v>
      </c>
      <c r="K98" s="198">
        <v>150000</v>
      </c>
      <c r="L98" s="197">
        <v>80128.86</v>
      </c>
      <c r="M98" s="198">
        <v>150000</v>
      </c>
      <c r="N98" s="197">
        <v>0</v>
      </c>
      <c r="O98" s="199">
        <v>150000</v>
      </c>
      <c r="P98" s="200">
        <v>0</v>
      </c>
      <c r="Q98" s="201">
        <f>IFERROR(VLOOKUP(D98,'[5]Prior Year Budget'!$D$79:$S$95,15,FALSE),0)</f>
        <v>0</v>
      </c>
      <c r="R98" s="201">
        <f>SUMIF('[5]Budget Actuals R01BT1'!$E$14:$E$36,'[5]Chancellor''s Office- Budget Req'!D98,'[5]Budget Actuals R01BT1'!$L$14:$L$36)</f>
        <v>0</v>
      </c>
      <c r="S98" s="305">
        <v>100000</v>
      </c>
      <c r="T98" s="267"/>
      <c r="U98" s="198">
        <f t="shared" si="5"/>
        <v>-100000</v>
      </c>
      <c r="V98" s="203"/>
    </row>
    <row r="99" spans="1:22" s="205" customFormat="1" ht="12">
      <c r="A99" s="191" t="s">
        <v>76</v>
      </c>
      <c r="B99" s="192" t="s">
        <v>1373</v>
      </c>
      <c r="C99" s="193" t="s">
        <v>4833</v>
      </c>
      <c r="D99" s="192" t="s">
        <v>4822</v>
      </c>
      <c r="E99" s="193" t="s">
        <v>4533</v>
      </c>
      <c r="F99" s="192" t="s">
        <v>1374</v>
      </c>
      <c r="G99" s="194"/>
      <c r="H99" s="195"/>
      <c r="I99" s="196"/>
      <c r="J99" s="197"/>
      <c r="K99" s="198"/>
      <c r="L99" s="197"/>
      <c r="M99" s="198">
        <v>0</v>
      </c>
      <c r="N99" s="197">
        <v>21.65</v>
      </c>
      <c r="O99" s="199"/>
      <c r="P99" s="200"/>
      <c r="Q99" s="201">
        <f>IFERROR(VLOOKUP(D99,'[5]Prior Year Budget'!$D$79:$S$95,15,FALSE),0)</f>
        <v>0</v>
      </c>
      <c r="R99" s="201">
        <f>SUMIF('[5]Budget Actuals R01BT1'!$E$14:$E$36,'[5]Chancellor''s Office- Budget Req'!D99,'[5]Budget Actuals R01BT1'!$L$14:$L$36)</f>
        <v>0</v>
      </c>
      <c r="S99" s="304">
        <v>100</v>
      </c>
      <c r="T99" s="267"/>
      <c r="U99" s="198">
        <f t="shared" si="5"/>
        <v>-100</v>
      </c>
      <c r="V99" s="203"/>
    </row>
    <row r="100" spans="1:22" s="205" customFormat="1" ht="12">
      <c r="A100" s="191" t="s">
        <v>76</v>
      </c>
      <c r="B100" s="192" t="s">
        <v>1373</v>
      </c>
      <c r="C100" s="193" t="s">
        <v>4833</v>
      </c>
      <c r="D100" s="192" t="s">
        <v>4823</v>
      </c>
      <c r="E100" s="193" t="s">
        <v>4824</v>
      </c>
      <c r="F100" s="192" t="s">
        <v>1374</v>
      </c>
      <c r="G100" s="194"/>
      <c r="H100" s="195"/>
      <c r="I100" s="196"/>
      <c r="J100" s="197"/>
      <c r="K100" s="198"/>
      <c r="L100" s="197"/>
      <c r="M100" s="198">
        <v>0</v>
      </c>
      <c r="N100" s="197">
        <v>1400</v>
      </c>
      <c r="O100" s="199"/>
      <c r="P100" s="200"/>
      <c r="Q100" s="201">
        <f>IFERROR(VLOOKUP(D100,'[5]Prior Year Budget'!$D$79:$S$95,15,FALSE),0)</f>
        <v>0</v>
      </c>
      <c r="R100" s="201">
        <f>SUMIF('[5]Budget Actuals R01BT1'!$E$14:$E$36,'[5]Chancellor''s Office- Budget Req'!D100,'[5]Budget Actuals R01BT1'!$L$14:$L$36)</f>
        <v>0</v>
      </c>
      <c r="S100" s="304"/>
      <c r="T100" s="267"/>
      <c r="U100" s="198">
        <f t="shared" si="5"/>
        <v>0</v>
      </c>
      <c r="V100" s="203"/>
    </row>
    <row r="101" spans="1:22" s="205" customFormat="1" ht="12">
      <c r="A101" s="191" t="s">
        <v>76</v>
      </c>
      <c r="B101" s="192" t="s">
        <v>1373</v>
      </c>
      <c r="C101" s="193" t="s">
        <v>4833</v>
      </c>
      <c r="D101" s="206" t="s">
        <v>4823</v>
      </c>
      <c r="E101" s="193" t="s">
        <v>4830</v>
      </c>
      <c r="F101" s="206">
        <v>660020</v>
      </c>
      <c r="G101" s="207"/>
      <c r="H101" s="208"/>
      <c r="I101" s="209"/>
      <c r="J101" s="210"/>
      <c r="K101" s="211"/>
      <c r="L101" s="210"/>
      <c r="M101" s="211"/>
      <c r="N101" s="210"/>
      <c r="O101" s="212"/>
      <c r="P101" s="213"/>
      <c r="Q101" s="201">
        <f>IFERROR(VLOOKUP(D101,'[5]Prior Year Budget'!$D$79:$S$95,15,FALSE),0)</f>
        <v>0</v>
      </c>
      <c r="R101" s="201">
        <f>SUMIF('[5]Budget Actuals R01BT1'!$E$14:$E$36,'[5]Chancellor''s Office- Budget Req'!D101,'[5]Budget Actuals R01BT1'!$L$14:$L$36)</f>
        <v>0</v>
      </c>
      <c r="S101" s="304">
        <v>1500</v>
      </c>
      <c r="T101" s="267"/>
      <c r="U101" s="198">
        <f t="shared" si="5"/>
        <v>-1500</v>
      </c>
      <c r="V101" s="203"/>
    </row>
    <row r="102" spans="1:22" s="205" customFormat="1" ht="12">
      <c r="A102" s="191" t="s">
        <v>76</v>
      </c>
      <c r="B102" s="192" t="s">
        <v>1373</v>
      </c>
      <c r="C102" s="193" t="s">
        <v>4833</v>
      </c>
      <c r="D102" s="192">
        <v>3520</v>
      </c>
      <c r="E102" s="193" t="s">
        <v>4541</v>
      </c>
      <c r="F102" s="206">
        <v>660020</v>
      </c>
      <c r="G102" s="207"/>
      <c r="H102" s="208"/>
      <c r="I102" s="209"/>
      <c r="J102" s="210"/>
      <c r="K102" s="211"/>
      <c r="L102" s="210"/>
      <c r="M102" s="211"/>
      <c r="N102" s="210"/>
      <c r="O102" s="212"/>
      <c r="P102" s="213"/>
      <c r="Q102" s="201">
        <f>IFERROR(VLOOKUP(D102,'[5]Prior Year Budget'!$D$79:$S$95,15,FALSE),0)</f>
        <v>0</v>
      </c>
      <c r="R102" s="201">
        <f>SUMIF('[5]Budget Actuals R01BT1'!$E$14:$E$36,'[5]Chancellor''s Office- Budget Req'!D102,'[5]Budget Actuals R01BT1'!$L$14:$L$36)</f>
        <v>4.2</v>
      </c>
      <c r="S102" s="304">
        <v>100</v>
      </c>
      <c r="T102" s="267"/>
      <c r="U102" s="198">
        <f t="shared" si="5"/>
        <v>-100</v>
      </c>
      <c r="V102" s="203"/>
    </row>
    <row r="103" spans="1:22" s="205" customFormat="1" ht="12">
      <c r="A103" s="191" t="s">
        <v>76</v>
      </c>
      <c r="B103" s="192" t="s">
        <v>1373</v>
      </c>
      <c r="C103" s="193" t="s">
        <v>4833</v>
      </c>
      <c r="D103" s="192" t="s">
        <v>4838</v>
      </c>
      <c r="E103" s="193" t="s">
        <v>4543</v>
      </c>
      <c r="F103" s="206">
        <v>660020</v>
      </c>
      <c r="G103" s="207"/>
      <c r="H103" s="208"/>
      <c r="I103" s="209"/>
      <c r="J103" s="210"/>
      <c r="K103" s="211"/>
      <c r="L103" s="210"/>
      <c r="M103" s="211"/>
      <c r="N103" s="210"/>
      <c r="O103" s="212"/>
      <c r="P103" s="213"/>
      <c r="Q103" s="201">
        <f>IFERROR(VLOOKUP(D103,'[5]Prior Year Budget'!$D$79:$S$95,15,FALSE),0)</f>
        <v>0</v>
      </c>
      <c r="R103" s="201">
        <f>SUMIF('[5]Budget Actuals R01BT1'!$E$14:$E$36,'[5]Chancellor''s Office- Budget Req'!D103,'[5]Budget Actuals R01BT1'!$L$14:$L$36)</f>
        <v>6.34</v>
      </c>
      <c r="S103" s="304">
        <v>100</v>
      </c>
      <c r="T103" s="267"/>
      <c r="U103" s="198">
        <f t="shared" si="5"/>
        <v>-100</v>
      </c>
      <c r="V103" s="203"/>
    </row>
    <row r="104" spans="1:22" s="205" customFormat="1" ht="12">
      <c r="A104" s="191" t="s">
        <v>76</v>
      </c>
      <c r="B104" s="192" t="s">
        <v>1373</v>
      </c>
      <c r="C104" s="193" t="s">
        <v>4833</v>
      </c>
      <c r="D104" s="192">
        <v>3620</v>
      </c>
      <c r="E104" s="193" t="s">
        <v>4544</v>
      </c>
      <c r="F104" s="206">
        <v>660020</v>
      </c>
      <c r="G104" s="207"/>
      <c r="H104" s="208"/>
      <c r="I104" s="209"/>
      <c r="J104" s="210"/>
      <c r="K104" s="211"/>
      <c r="L104" s="210"/>
      <c r="M104" s="211"/>
      <c r="N104" s="210"/>
      <c r="O104" s="212"/>
      <c r="P104" s="213"/>
      <c r="Q104" s="201">
        <f>IFERROR(VLOOKUP(D104,'[5]Prior Year Budget'!$D$79:$S$95,15,FALSE),0)</f>
        <v>0</v>
      </c>
      <c r="R104" s="201">
        <f>SUMIF('[5]Budget Actuals R01BT1'!$E$14:$E$36,'[5]Chancellor''s Office- Budget Req'!D104,'[5]Budget Actuals R01BT1'!$L$14:$L$36)</f>
        <v>88.76</v>
      </c>
      <c r="S104" s="304">
        <v>300</v>
      </c>
      <c r="T104" s="267"/>
      <c r="U104" s="198">
        <f t="shared" si="5"/>
        <v>-300</v>
      </c>
      <c r="V104" s="203"/>
    </row>
    <row r="105" spans="1:22" s="205" customFormat="1" ht="12">
      <c r="A105" s="191" t="s">
        <v>76</v>
      </c>
      <c r="B105" s="192" t="s">
        <v>1373</v>
      </c>
      <c r="C105" s="193" t="s">
        <v>4833</v>
      </c>
      <c r="D105" s="206"/>
      <c r="E105" s="193" t="str">
        <f>IFERROR(VLOOKUP(D105,[5]!Table1[[Account]:[Description]],2),"")</f>
        <v/>
      </c>
      <c r="F105" s="206"/>
      <c r="G105" s="207"/>
      <c r="H105" s="208"/>
      <c r="I105" s="209"/>
      <c r="J105" s="210"/>
      <c r="K105" s="211"/>
      <c r="L105" s="210"/>
      <c r="M105" s="211"/>
      <c r="N105" s="210"/>
      <c r="O105" s="212"/>
      <c r="P105" s="213"/>
      <c r="Q105" s="215"/>
      <c r="R105" s="215"/>
      <c r="S105" s="304"/>
      <c r="T105" s="267"/>
      <c r="U105" s="198">
        <f t="shared" si="5"/>
        <v>0</v>
      </c>
      <c r="V105" s="203"/>
    </row>
    <row r="106" spans="1:22" s="205" customFormat="1" ht="12">
      <c r="A106" s="191" t="s">
        <v>76</v>
      </c>
      <c r="B106" s="192" t="s">
        <v>1373</v>
      </c>
      <c r="C106" s="193" t="s">
        <v>4833</v>
      </c>
      <c r="D106" s="206"/>
      <c r="E106" s="193" t="str">
        <f>IFERROR(VLOOKUP(D106,[5]!Table1[[Account]:[Description]],2),"")</f>
        <v/>
      </c>
      <c r="F106" s="206"/>
      <c r="G106" s="207"/>
      <c r="H106" s="208"/>
      <c r="I106" s="209"/>
      <c r="J106" s="210"/>
      <c r="K106" s="211"/>
      <c r="L106" s="210"/>
      <c r="M106" s="211"/>
      <c r="N106" s="210"/>
      <c r="O106" s="212"/>
      <c r="P106" s="213"/>
      <c r="Q106" s="215"/>
      <c r="R106" s="215"/>
      <c r="S106" s="304"/>
      <c r="T106" s="267"/>
      <c r="U106" s="198">
        <f t="shared" si="5"/>
        <v>0</v>
      </c>
      <c r="V106" s="203"/>
    </row>
    <row r="107" spans="1:22" s="205" customFormat="1" ht="12">
      <c r="A107" s="191" t="s">
        <v>76</v>
      </c>
      <c r="B107" s="192" t="s">
        <v>1373</v>
      </c>
      <c r="C107" s="193" t="s">
        <v>4833</v>
      </c>
      <c r="D107" s="206"/>
      <c r="E107" s="193" t="str">
        <f>IFERROR(VLOOKUP(D107,[5]!Table1[[Account]:[Description]],2),"")</f>
        <v/>
      </c>
      <c r="F107" s="206"/>
      <c r="G107" s="207"/>
      <c r="H107" s="208"/>
      <c r="I107" s="209"/>
      <c r="J107" s="210"/>
      <c r="K107" s="211"/>
      <c r="L107" s="210"/>
      <c r="M107" s="211"/>
      <c r="N107" s="210"/>
      <c r="O107" s="212"/>
      <c r="P107" s="213"/>
      <c r="Q107" s="215"/>
      <c r="R107" s="215"/>
      <c r="S107" s="304"/>
      <c r="T107" s="267"/>
      <c r="U107" s="198">
        <f t="shared" si="5"/>
        <v>0</v>
      </c>
      <c r="V107" s="203"/>
    </row>
    <row r="108" spans="1:22" s="205" customFormat="1" ht="12">
      <c r="A108" s="191" t="s">
        <v>76</v>
      </c>
      <c r="B108" s="192" t="s">
        <v>1373</v>
      </c>
      <c r="C108" s="193" t="s">
        <v>4833</v>
      </c>
      <c r="D108" s="206"/>
      <c r="E108" s="193" t="str">
        <f>IFERROR(VLOOKUP(D108,[5]!Table1[[Account]:[Description]],2),"")</f>
        <v/>
      </c>
      <c r="F108" s="206"/>
      <c r="G108" s="207"/>
      <c r="H108" s="208"/>
      <c r="I108" s="209"/>
      <c r="J108" s="210"/>
      <c r="K108" s="211"/>
      <c r="L108" s="210"/>
      <c r="M108" s="211"/>
      <c r="N108" s="210"/>
      <c r="O108" s="212"/>
      <c r="P108" s="213"/>
      <c r="Q108" s="215"/>
      <c r="R108" s="215"/>
      <c r="S108" s="304"/>
      <c r="T108" s="267"/>
      <c r="U108" s="198">
        <f t="shared" si="5"/>
        <v>0</v>
      </c>
      <c r="V108" s="203"/>
    </row>
    <row r="109" spans="1:22" s="205" customFormat="1" ht="12">
      <c r="A109" s="191" t="s">
        <v>76</v>
      </c>
      <c r="B109" s="192" t="s">
        <v>1373</v>
      </c>
      <c r="C109" s="193" t="s">
        <v>4833</v>
      </c>
      <c r="D109" s="206"/>
      <c r="E109" s="193" t="str">
        <f>IFERROR(VLOOKUP(D109,[5]!Table1[[Account]:[Description]],2),"")</f>
        <v/>
      </c>
      <c r="F109" s="206"/>
      <c r="G109" s="207"/>
      <c r="H109" s="208"/>
      <c r="I109" s="209"/>
      <c r="J109" s="210"/>
      <c r="K109" s="211"/>
      <c r="L109" s="210"/>
      <c r="M109" s="211"/>
      <c r="N109" s="210"/>
      <c r="O109" s="212"/>
      <c r="P109" s="213"/>
      <c r="Q109" s="215"/>
      <c r="R109" s="215"/>
      <c r="S109" s="304"/>
      <c r="T109" s="267"/>
      <c r="U109" s="198">
        <f t="shared" si="5"/>
        <v>0</v>
      </c>
      <c r="V109" s="203"/>
    </row>
    <row r="110" spans="1:22" s="205" customFormat="1" ht="12">
      <c r="A110" s="191" t="s">
        <v>76</v>
      </c>
      <c r="B110" s="192" t="s">
        <v>1373</v>
      </c>
      <c r="C110" s="193" t="s">
        <v>4833</v>
      </c>
      <c r="D110" s="206"/>
      <c r="E110" s="193" t="str">
        <f>IFERROR(VLOOKUP(D110,[5]!Table1[[Account]:[Description]],2),"")</f>
        <v/>
      </c>
      <c r="F110" s="206"/>
      <c r="G110" s="207"/>
      <c r="H110" s="208"/>
      <c r="I110" s="216"/>
      <c r="J110" s="217"/>
      <c r="K110" s="218"/>
      <c r="L110" s="217"/>
      <c r="M110" s="218"/>
      <c r="N110" s="217"/>
      <c r="O110" s="219"/>
      <c r="P110" s="220"/>
      <c r="Q110" s="221"/>
      <c r="R110" s="221"/>
      <c r="S110" s="306"/>
      <c r="T110" s="268"/>
      <c r="U110" s="218">
        <f t="shared" ref="U110" si="6">+S110-O110</f>
        <v>0</v>
      </c>
      <c r="V110" s="203"/>
    </row>
    <row r="111" spans="1:22" s="205" customFormat="1" ht="12">
      <c r="A111" s="223"/>
      <c r="B111" s="223"/>
      <c r="C111" s="224"/>
      <c r="D111" s="223"/>
      <c r="E111" s="224"/>
      <c r="F111" s="223"/>
      <c r="G111" s="225"/>
      <c r="H111" s="226"/>
      <c r="I111" s="227">
        <f t="shared" ref="I111:U111" si="7">SUM(I80:I110)</f>
        <v>498500</v>
      </c>
      <c r="J111" s="228">
        <f t="shared" si="7"/>
        <v>348591.18</v>
      </c>
      <c r="K111" s="229">
        <f t="shared" si="7"/>
        <v>481700</v>
      </c>
      <c r="L111" s="228">
        <f t="shared" si="7"/>
        <v>419039.11</v>
      </c>
      <c r="M111" s="229">
        <f t="shared" si="7"/>
        <v>578743.72</v>
      </c>
      <c r="N111" s="228">
        <f t="shared" si="7"/>
        <v>322727.66000000003</v>
      </c>
      <c r="O111" s="229">
        <f t="shared" si="7"/>
        <v>544340.84</v>
      </c>
      <c r="P111" s="228">
        <f t="shared" si="7"/>
        <v>212200.18</v>
      </c>
      <c r="Q111" s="228">
        <f t="shared" si="7"/>
        <v>360750</v>
      </c>
      <c r="R111" s="228">
        <f t="shared" si="7"/>
        <v>122771.00999999998</v>
      </c>
      <c r="S111" s="254">
        <f t="shared" si="7"/>
        <v>957400</v>
      </c>
      <c r="T111" s="307"/>
      <c r="U111" s="229">
        <f t="shared" si="7"/>
        <v>-424850</v>
      </c>
      <c r="V111" s="230"/>
    </row>
    <row r="112" spans="1:22" s="205" customFormat="1" ht="12">
      <c r="A112" s="231" t="s">
        <v>4709</v>
      </c>
      <c r="S112" s="232"/>
      <c r="V112" s="233"/>
    </row>
    <row r="113" spans="1:22" s="205" customFormat="1" ht="12">
      <c r="A113" s="231"/>
      <c r="S113" s="232"/>
      <c r="V113" s="233"/>
    </row>
    <row r="114" spans="1:22" s="205" customFormat="1" ht="12">
      <c r="A114" s="231"/>
      <c r="S114" s="232"/>
      <c r="V114" s="233"/>
    </row>
    <row r="115" spans="1:22" s="205" customFormat="1" ht="12">
      <c r="A115" s="231"/>
      <c r="S115" s="232"/>
      <c r="V115" s="233"/>
    </row>
    <row r="116" spans="1:22" s="205" customFormat="1" ht="12">
      <c r="A116" s="231"/>
      <c r="V116" s="233"/>
    </row>
    <row r="117" spans="1:22" ht="18">
      <c r="A117" s="158" t="s">
        <v>4744</v>
      </c>
    </row>
    <row r="118" spans="1:22" ht="14.25" customHeight="1">
      <c r="A118" s="448" t="s">
        <v>4745</v>
      </c>
      <c r="B118" s="448"/>
      <c r="C118" s="448"/>
      <c r="D118" s="448"/>
      <c r="E118" s="448"/>
      <c r="F118" s="448"/>
      <c r="G118" s="448"/>
      <c r="H118" s="448"/>
      <c r="I118" s="448"/>
      <c r="J118" s="448"/>
      <c r="K118" s="448"/>
      <c r="L118" s="448"/>
      <c r="M118" s="448"/>
      <c r="N118" s="448"/>
      <c r="O118" s="448"/>
      <c r="P118" s="448"/>
      <c r="Q118" s="448"/>
      <c r="R118" s="448"/>
      <c r="S118" s="448"/>
      <c r="T118" s="448"/>
      <c r="U118" s="448"/>
    </row>
    <row r="119" spans="1:22" ht="13.95" customHeight="1" thickBot="1">
      <c r="A119" s="236"/>
    </row>
    <row r="120" spans="1:22" s="172" customFormat="1" ht="14.7" customHeight="1" thickBot="1">
      <c r="I120" s="177">
        <v>2026</v>
      </c>
      <c r="J120" s="445"/>
      <c r="K120" s="446"/>
      <c r="L120" s="447"/>
    </row>
    <row r="121" spans="1:22" s="190" customFormat="1" ht="12" customHeight="1">
      <c r="A121" s="180" t="s">
        <v>4640</v>
      </c>
      <c r="B121" s="180" t="s">
        <v>4641</v>
      </c>
      <c r="C121" s="181" t="s">
        <v>4642</v>
      </c>
      <c r="D121" s="180" t="s">
        <v>4643</v>
      </c>
      <c r="E121" s="181" t="s">
        <v>4644</v>
      </c>
      <c r="F121" s="180" t="s">
        <v>4645</v>
      </c>
      <c r="G121" s="180" t="s">
        <v>4646</v>
      </c>
      <c r="H121" s="182" t="s">
        <v>4647</v>
      </c>
      <c r="I121" s="186" t="s">
        <v>4710</v>
      </c>
      <c r="J121" s="442" t="s">
        <v>4746</v>
      </c>
      <c r="K121" s="443"/>
      <c r="L121" s="444"/>
    </row>
    <row r="122" spans="1:22" s="241" customFormat="1" ht="24" customHeight="1">
      <c r="A122" s="191" t="s">
        <v>76</v>
      </c>
      <c r="B122" s="192" t="s">
        <v>89</v>
      </c>
      <c r="C122" s="193" t="s">
        <v>4815</v>
      </c>
      <c r="D122" s="238"/>
      <c r="E122" s="193"/>
      <c r="F122" s="238"/>
      <c r="G122" s="206"/>
      <c r="H122" s="239"/>
      <c r="I122" s="240"/>
      <c r="J122" s="439"/>
      <c r="K122" s="440"/>
      <c r="L122" s="441"/>
    </row>
    <row r="123" spans="1:22" s="241" customFormat="1" ht="24" customHeight="1">
      <c r="A123" s="191" t="s">
        <v>76</v>
      </c>
      <c r="B123" s="192" t="s">
        <v>89</v>
      </c>
      <c r="C123" s="193" t="s">
        <v>4815</v>
      </c>
      <c r="D123" s="238"/>
      <c r="E123" s="193" t="str">
        <f>IFERROR(VLOOKUP(D123,[5]!Table1[[Account]:[Description]],2),"")</f>
        <v/>
      </c>
      <c r="F123" s="238"/>
      <c r="G123" s="206"/>
      <c r="H123" s="243"/>
      <c r="I123" s="240"/>
      <c r="J123" s="439"/>
      <c r="K123" s="440"/>
      <c r="L123" s="441"/>
    </row>
    <row r="124" spans="1:22" s="241" customFormat="1" ht="24" customHeight="1">
      <c r="A124" s="191" t="s">
        <v>76</v>
      </c>
      <c r="B124" s="192" t="s">
        <v>89</v>
      </c>
      <c r="C124" s="193" t="s">
        <v>4815</v>
      </c>
      <c r="D124" s="238"/>
      <c r="E124" s="193" t="str">
        <f>IFERROR(VLOOKUP(D124,[5]!Table1[[Account]:[Description]],2),"")</f>
        <v/>
      </c>
      <c r="F124" s="238"/>
      <c r="G124" s="206"/>
      <c r="H124" s="243"/>
      <c r="I124" s="240"/>
      <c r="J124" s="439"/>
      <c r="K124" s="440"/>
      <c r="L124" s="441"/>
    </row>
    <row r="125" spans="1:22" s="241" customFormat="1" ht="24" customHeight="1">
      <c r="A125" s="191" t="s">
        <v>76</v>
      </c>
      <c r="B125" s="192" t="s">
        <v>89</v>
      </c>
      <c r="C125" s="193" t="s">
        <v>4815</v>
      </c>
      <c r="D125" s="238"/>
      <c r="E125" s="193" t="str">
        <f>IFERROR(VLOOKUP(D125,[5]!Table1[[Account]:[Description]],2),"")</f>
        <v/>
      </c>
      <c r="F125" s="238"/>
      <c r="G125" s="206"/>
      <c r="H125" s="243"/>
      <c r="I125" s="240"/>
      <c r="J125" s="439"/>
      <c r="K125" s="440"/>
      <c r="L125" s="441"/>
    </row>
    <row r="126" spans="1:22" s="241" customFormat="1" ht="24" customHeight="1">
      <c r="A126" s="191" t="s">
        <v>76</v>
      </c>
      <c r="B126" s="192" t="s">
        <v>89</v>
      </c>
      <c r="C126" s="193" t="s">
        <v>4815</v>
      </c>
      <c r="D126" s="238"/>
      <c r="E126" s="193" t="str">
        <f>IFERROR(VLOOKUP(D126,[5]!Table1[[Account]:[Description]],2),"")</f>
        <v/>
      </c>
      <c r="F126" s="238"/>
      <c r="G126" s="206"/>
      <c r="H126" s="243"/>
      <c r="I126" s="240"/>
      <c r="J126" s="439"/>
      <c r="K126" s="440"/>
      <c r="L126" s="441"/>
    </row>
    <row r="127" spans="1:22" s="241" customFormat="1" ht="12" customHeight="1">
      <c r="A127" s="308"/>
      <c r="B127" s="308"/>
      <c r="C127" s="308"/>
      <c r="D127" s="308"/>
      <c r="E127" s="308"/>
      <c r="F127" s="308"/>
      <c r="G127" s="308"/>
      <c r="H127" s="308"/>
      <c r="I127" s="308"/>
      <c r="J127" s="453"/>
      <c r="K127" s="454"/>
      <c r="L127" s="455"/>
    </row>
    <row r="128" spans="1:22" s="241" customFormat="1" ht="24" customHeight="1">
      <c r="A128" s="191" t="s">
        <v>76</v>
      </c>
      <c r="B128" s="192" t="s">
        <v>77</v>
      </c>
      <c r="C128" s="193" t="s">
        <v>4827</v>
      </c>
      <c r="D128" s="238"/>
      <c r="E128" s="193" t="str">
        <f>IFERROR(VLOOKUP(D128,[5]!Table1[[Account]:[Description]],2),"")</f>
        <v/>
      </c>
      <c r="F128" s="238"/>
      <c r="G128" s="206"/>
      <c r="H128" s="243"/>
      <c r="I128" s="240"/>
      <c r="J128" s="439"/>
      <c r="K128" s="440"/>
      <c r="L128" s="441"/>
    </row>
    <row r="129" spans="1:12" s="241" customFormat="1" ht="24" customHeight="1">
      <c r="A129" s="191" t="s">
        <v>76</v>
      </c>
      <c r="B129" s="192" t="s">
        <v>77</v>
      </c>
      <c r="C129" s="193" t="s">
        <v>4827</v>
      </c>
      <c r="D129" s="238"/>
      <c r="E129" s="193" t="str">
        <f>IFERROR(VLOOKUP(D129,[5]!Table1[[Account]:[Description]],2),"")</f>
        <v/>
      </c>
      <c r="F129" s="238"/>
      <c r="G129" s="206"/>
      <c r="H129" s="243"/>
      <c r="I129" s="240"/>
      <c r="J129" s="439"/>
      <c r="K129" s="440"/>
      <c r="L129" s="441"/>
    </row>
    <row r="130" spans="1:12" s="241" customFormat="1" ht="24" customHeight="1">
      <c r="A130" s="191" t="s">
        <v>76</v>
      </c>
      <c r="B130" s="192" t="s">
        <v>77</v>
      </c>
      <c r="C130" s="193" t="s">
        <v>4827</v>
      </c>
      <c r="D130" s="238"/>
      <c r="E130" s="193" t="str">
        <f>IFERROR(VLOOKUP(D130,[5]!Table1[[Account]:[Description]],2),"")</f>
        <v/>
      </c>
      <c r="F130" s="238"/>
      <c r="G130" s="206"/>
      <c r="H130" s="243"/>
      <c r="I130" s="240"/>
      <c r="J130" s="439"/>
      <c r="K130" s="440"/>
      <c r="L130" s="441"/>
    </row>
    <row r="131" spans="1:12" s="241" customFormat="1" ht="24" customHeight="1">
      <c r="A131" s="191" t="s">
        <v>76</v>
      </c>
      <c r="B131" s="192" t="s">
        <v>77</v>
      </c>
      <c r="C131" s="193" t="s">
        <v>4827</v>
      </c>
      <c r="D131" s="238"/>
      <c r="E131" s="193" t="str">
        <f>IFERROR(VLOOKUP(D131,[5]!Table1[[Account]:[Description]],2),"")</f>
        <v/>
      </c>
      <c r="F131" s="238"/>
      <c r="G131" s="206"/>
      <c r="H131" s="243"/>
      <c r="I131" s="240"/>
      <c r="J131" s="439"/>
      <c r="K131" s="440"/>
      <c r="L131" s="441"/>
    </row>
    <row r="132" spans="1:12" s="241" customFormat="1" ht="24" customHeight="1">
      <c r="A132" s="191" t="s">
        <v>76</v>
      </c>
      <c r="B132" s="192" t="s">
        <v>77</v>
      </c>
      <c r="C132" s="193" t="s">
        <v>4827</v>
      </c>
      <c r="D132" s="238"/>
      <c r="E132" s="193" t="str">
        <f>IFERROR(VLOOKUP(D132,[5]!Table1[[Account]:[Description]],2),"")</f>
        <v/>
      </c>
      <c r="F132" s="238"/>
      <c r="G132" s="206"/>
      <c r="H132" s="239"/>
      <c r="I132" s="240"/>
      <c r="J132" s="439"/>
      <c r="K132" s="440"/>
      <c r="L132" s="441"/>
    </row>
    <row r="133" spans="1:12" s="241" customFormat="1" ht="12" customHeight="1">
      <c r="A133" s="308"/>
      <c r="B133" s="308"/>
      <c r="C133" s="308"/>
      <c r="D133" s="308"/>
      <c r="E133" s="308"/>
      <c r="F133" s="308"/>
      <c r="G133" s="308"/>
      <c r="H133" s="308"/>
      <c r="I133" s="308"/>
      <c r="J133" s="453"/>
      <c r="K133" s="454"/>
      <c r="L133" s="455"/>
    </row>
    <row r="134" spans="1:12" s="241" customFormat="1" ht="24" customHeight="1">
      <c r="A134" s="191" t="s">
        <v>76</v>
      </c>
      <c r="B134" s="192" t="s">
        <v>1373</v>
      </c>
      <c r="C134" s="193" t="s">
        <v>4833</v>
      </c>
      <c r="D134" s="238"/>
      <c r="E134" s="193" t="str">
        <f>IFERROR(VLOOKUP(D134,[5]!Table1[[Account]:[Description]],2),"")</f>
        <v/>
      </c>
      <c r="F134" s="238"/>
      <c r="G134" s="206"/>
      <c r="H134" s="243"/>
      <c r="I134" s="240"/>
      <c r="J134" s="439"/>
      <c r="K134" s="440"/>
      <c r="L134" s="441"/>
    </row>
    <row r="135" spans="1:12" s="241" customFormat="1" ht="24" customHeight="1">
      <c r="A135" s="191" t="s">
        <v>76</v>
      </c>
      <c r="B135" s="192" t="s">
        <v>1373</v>
      </c>
      <c r="C135" s="193" t="s">
        <v>4833</v>
      </c>
      <c r="D135" s="238"/>
      <c r="E135" s="193" t="str">
        <f>IFERROR(VLOOKUP(D135,[5]!Table1[[Account]:[Description]],2),"")</f>
        <v/>
      </c>
      <c r="F135" s="238"/>
      <c r="G135" s="206"/>
      <c r="H135" s="243"/>
      <c r="I135" s="240"/>
      <c r="J135" s="439"/>
      <c r="K135" s="440"/>
      <c r="L135" s="441"/>
    </row>
    <row r="136" spans="1:12" s="241" customFormat="1" ht="24" customHeight="1">
      <c r="A136" s="191" t="s">
        <v>76</v>
      </c>
      <c r="B136" s="192" t="s">
        <v>1373</v>
      </c>
      <c r="C136" s="193" t="s">
        <v>4833</v>
      </c>
      <c r="D136" s="238"/>
      <c r="E136" s="193" t="str">
        <f>IFERROR(VLOOKUP(D136,[5]!Table1[[Account]:[Description]],2),"")</f>
        <v/>
      </c>
      <c r="F136" s="238"/>
      <c r="G136" s="206"/>
      <c r="H136" s="243"/>
      <c r="I136" s="240"/>
      <c r="J136" s="439"/>
      <c r="K136" s="440"/>
      <c r="L136" s="441"/>
    </row>
    <row r="137" spans="1:12" s="241" customFormat="1" ht="24" customHeight="1">
      <c r="A137" s="191" t="s">
        <v>76</v>
      </c>
      <c r="B137" s="192" t="s">
        <v>1373</v>
      </c>
      <c r="C137" s="193" t="s">
        <v>4833</v>
      </c>
      <c r="D137" s="238"/>
      <c r="E137" s="193" t="str">
        <f>IFERROR(VLOOKUP(D137,[5]!Table1[[Account]:[Description]],2),"")</f>
        <v/>
      </c>
      <c r="F137" s="238"/>
      <c r="G137" s="206"/>
      <c r="H137" s="239"/>
      <c r="I137" s="240"/>
      <c r="J137" s="439"/>
      <c r="K137" s="440"/>
      <c r="L137" s="441"/>
    </row>
    <row r="138" spans="1:12" s="241" customFormat="1" ht="24" customHeight="1">
      <c r="A138" s="191" t="s">
        <v>76</v>
      </c>
      <c r="B138" s="192" t="s">
        <v>1373</v>
      </c>
      <c r="C138" s="193" t="s">
        <v>4833</v>
      </c>
      <c r="D138" s="238"/>
      <c r="E138" s="193" t="str">
        <f>IFERROR(VLOOKUP(D138,[5]!Table1[[Account]:[Description]],2),"")</f>
        <v/>
      </c>
      <c r="F138" s="238"/>
      <c r="G138" s="206"/>
      <c r="H138" s="243"/>
      <c r="I138" s="244"/>
      <c r="J138" s="439"/>
      <c r="K138" s="440"/>
      <c r="L138" s="441"/>
    </row>
    <row r="139" spans="1:12" s="205" customFormat="1" ht="12">
      <c r="A139" s="223"/>
      <c r="B139" s="223"/>
      <c r="C139" s="224"/>
      <c r="D139" s="223"/>
      <c r="E139" s="224"/>
      <c r="F139" s="223"/>
      <c r="G139" s="225"/>
      <c r="H139" s="226"/>
      <c r="I139" s="228">
        <f>SUM(I122:I138)</f>
        <v>0</v>
      </c>
      <c r="J139" s="434"/>
      <c r="K139" s="435"/>
      <c r="L139" s="435"/>
    </row>
  </sheetData>
  <protectedRanges>
    <protectedRange sqref="D35:H44 D134:H136 D132:G132 D138:H138 D137:G137 D123:H126 D128:H131 A127:L127 D122:G122 A133:L133 E66:E67" name="Range1"/>
    <protectedRange sqref="I122:I126 I128:I132 S28:T44 I134:I138 T10:T27" name="Range2"/>
    <protectedRange sqref="J122:J126 J128:J132 V10:V44 J134:J138" name="Range3"/>
    <protectedRange sqref="D64:H65 D68:H73 D66:D67 F66:H67 D101:H101 D105:H110 E102:H104" name="Range1_1"/>
    <protectedRange sqref="S51:T73 S80:T110" name="Range2_1"/>
    <protectedRange sqref="V51:V73 V80:V110" name="Range3_1"/>
    <protectedRange sqref="S10:S27" name="Range2_2"/>
  </protectedRanges>
  <mergeCells count="25">
    <mergeCell ref="J120:L120"/>
    <mergeCell ref="A2:K2"/>
    <mergeCell ref="A3:K3"/>
    <mergeCell ref="A4:K4"/>
    <mergeCell ref="A5:K5"/>
    <mergeCell ref="A118:U118"/>
    <mergeCell ref="J132:L132"/>
    <mergeCell ref="J121:L121"/>
    <mergeCell ref="J122:L122"/>
    <mergeCell ref="J123:L123"/>
    <mergeCell ref="J124:L124"/>
    <mergeCell ref="J125:L125"/>
    <mergeCell ref="J126:L126"/>
    <mergeCell ref="J127:L127"/>
    <mergeCell ref="J128:L128"/>
    <mergeCell ref="J129:L129"/>
    <mergeCell ref="J130:L130"/>
    <mergeCell ref="J131:L131"/>
    <mergeCell ref="J139:L139"/>
    <mergeCell ref="J133:L133"/>
    <mergeCell ref="J134:L134"/>
    <mergeCell ref="J135:L135"/>
    <mergeCell ref="J136:L136"/>
    <mergeCell ref="J137:L137"/>
    <mergeCell ref="J138:L138"/>
  </mergeCells>
  <hyperlinks>
    <hyperlink ref="A6" r:id="rId1" display="https://forms.office.com/Pages/DesignPageV2.aspx?origin=ShareFormPage&amp;subpage=design&amp;m2=1&amp;id=3QqjUipk-Eak4sYds-uHQrwzTb_gMOZJgVQ5IeLAgjVUN1M1SzZVVUpCTjVIQzc0Rko4WDJRQTIwVy4u" xr:uid="{9388A5BB-8F05-47FB-94C8-6B6134BE9808}"/>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0AF0DB-FDC1-49E5-91B4-4997A1D01012}">
  <dimension ref="A1:V54"/>
  <sheetViews>
    <sheetView topLeftCell="A21" workbookViewId="0">
      <selection activeCell="A39" sqref="A39:U39"/>
    </sheetView>
  </sheetViews>
  <sheetFormatPr defaultRowHeight="14.4"/>
  <cols>
    <col min="1" max="1" width="6.6640625" customWidth="1"/>
    <col min="2" max="2" width="10.6640625" customWidth="1"/>
    <col min="3" max="3" width="23.6640625" customWidth="1"/>
    <col min="4" max="4" width="6.6640625" customWidth="1"/>
    <col min="5" max="5" width="24.109375" bestFit="1" customWidth="1"/>
    <col min="6" max="6" width="10.6640625" customWidth="1"/>
    <col min="7" max="8" width="6.6640625" customWidth="1"/>
    <col min="9" max="18" width="12.6640625" hidden="1" customWidth="1"/>
    <col min="19" max="19" width="12.6640625" customWidth="1"/>
    <col min="20" max="20" width="15.33203125" customWidth="1"/>
    <col min="21" max="21" width="12.6640625" customWidth="1"/>
    <col min="22" max="22" width="35.88671875" style="168" customWidth="1"/>
  </cols>
  <sheetData>
    <row r="1" spans="1:22" ht="18">
      <c r="A1" s="158" t="s">
        <v>4625</v>
      </c>
    </row>
    <row r="2" spans="1:22">
      <c r="A2" s="448" t="s">
        <v>4629</v>
      </c>
      <c r="B2" s="449"/>
      <c r="C2" s="449"/>
      <c r="D2" s="449"/>
      <c r="E2" s="449"/>
      <c r="F2" s="449"/>
      <c r="G2" s="449"/>
      <c r="H2" s="449"/>
      <c r="I2" s="449"/>
      <c r="J2" s="449"/>
      <c r="K2" s="449"/>
      <c r="L2" s="449"/>
      <c r="M2" s="449"/>
      <c r="N2" s="449"/>
      <c r="O2" s="449"/>
      <c r="P2" s="449"/>
      <c r="Q2" s="449"/>
      <c r="R2" s="449"/>
      <c r="S2" s="449"/>
      <c r="T2" s="449"/>
      <c r="U2" s="449"/>
    </row>
    <row r="3" spans="1:22">
      <c r="A3" s="1" t="s">
        <v>4631</v>
      </c>
      <c r="B3" s="1"/>
      <c r="C3" s="1"/>
      <c r="D3" s="1"/>
      <c r="E3" s="1"/>
      <c r="F3" s="1"/>
      <c r="G3" s="1"/>
      <c r="H3" s="1"/>
      <c r="I3" s="1"/>
      <c r="J3" s="1"/>
      <c r="K3" s="1"/>
      <c r="L3" s="1"/>
      <c r="M3" s="1"/>
      <c r="N3" s="1"/>
      <c r="O3" s="1"/>
      <c r="P3" s="1"/>
      <c r="Q3" s="1"/>
      <c r="R3" s="1"/>
      <c r="S3" s="1"/>
      <c r="T3" s="1"/>
      <c r="U3" s="1"/>
    </row>
    <row r="4" spans="1:22">
      <c r="A4" s="449" t="s">
        <v>4633</v>
      </c>
      <c r="B4" s="449"/>
      <c r="C4" s="449"/>
      <c r="D4" s="449"/>
      <c r="E4" s="449"/>
      <c r="F4" s="449"/>
      <c r="G4" s="449"/>
      <c r="H4" s="449"/>
      <c r="I4" s="449"/>
      <c r="J4" s="449"/>
      <c r="K4" s="449"/>
      <c r="L4" s="449"/>
      <c r="M4" s="449"/>
      <c r="N4" s="449"/>
      <c r="O4" s="449"/>
      <c r="P4" s="449"/>
      <c r="Q4" s="449"/>
      <c r="R4" s="449"/>
      <c r="S4" s="449"/>
      <c r="T4" s="449"/>
      <c r="U4" s="449"/>
    </row>
    <row r="5" spans="1:22">
      <c r="A5" s="1" t="s">
        <v>4635</v>
      </c>
      <c r="B5" s="1"/>
      <c r="C5" s="1"/>
      <c r="D5" s="1"/>
      <c r="E5" s="1"/>
      <c r="F5" s="1"/>
      <c r="G5" s="1"/>
      <c r="H5" s="1"/>
      <c r="I5" s="1"/>
      <c r="J5" s="1"/>
      <c r="K5" s="1"/>
      <c r="L5" s="1"/>
      <c r="M5" s="1"/>
      <c r="N5" s="1"/>
      <c r="O5" s="1"/>
      <c r="P5" s="1"/>
      <c r="Q5" s="1"/>
      <c r="R5" s="1"/>
      <c r="S5" s="1"/>
      <c r="T5" s="1"/>
      <c r="U5" s="1"/>
    </row>
    <row r="6" spans="1:22">
      <c r="A6" s="171" t="s">
        <v>4636</v>
      </c>
      <c r="B6" s="1"/>
      <c r="C6" s="1"/>
      <c r="D6" s="1"/>
      <c r="E6" s="1"/>
      <c r="F6" s="1"/>
      <c r="G6" s="1"/>
      <c r="H6" s="1"/>
      <c r="I6" s="1"/>
      <c r="J6" s="1"/>
      <c r="K6" s="1"/>
      <c r="L6" s="1"/>
      <c r="M6" s="1"/>
      <c r="N6" s="1"/>
      <c r="O6" s="1"/>
      <c r="P6" s="1"/>
      <c r="Q6" s="1"/>
      <c r="R6" s="1"/>
      <c r="S6" s="1"/>
      <c r="T6" s="1"/>
      <c r="U6" s="1"/>
    </row>
    <row r="7" spans="1:22" ht="15" thickBot="1"/>
    <row r="8" spans="1:22" s="172" customFormat="1" ht="12.6" thickBot="1">
      <c r="I8" s="173" t="s">
        <v>4637</v>
      </c>
      <c r="J8" s="174" t="s">
        <v>4637</v>
      </c>
      <c r="K8" s="175" t="s">
        <v>4638</v>
      </c>
      <c r="L8" s="174" t="s">
        <v>4638</v>
      </c>
      <c r="M8" s="175" t="s">
        <v>4639</v>
      </c>
      <c r="N8" s="174" t="s">
        <v>4639</v>
      </c>
      <c r="O8" s="175">
        <v>2025</v>
      </c>
      <c r="P8" s="174">
        <v>2025</v>
      </c>
      <c r="Q8" s="176">
        <v>2026</v>
      </c>
      <c r="R8" s="176">
        <v>2026</v>
      </c>
      <c r="S8" s="177">
        <v>2027</v>
      </c>
      <c r="T8" s="177">
        <v>2027</v>
      </c>
      <c r="U8" s="175"/>
      <c r="V8" s="178"/>
    </row>
    <row r="9" spans="1:22" s="190" customFormat="1" ht="12">
      <c r="A9" s="180" t="s">
        <v>4640</v>
      </c>
      <c r="B9" s="180" t="s">
        <v>4641</v>
      </c>
      <c r="C9" s="181" t="s">
        <v>4642</v>
      </c>
      <c r="D9" s="180" t="s">
        <v>4643</v>
      </c>
      <c r="E9" s="181" t="s">
        <v>4644</v>
      </c>
      <c r="F9" s="180" t="s">
        <v>4645</v>
      </c>
      <c r="G9" s="180" t="s">
        <v>4646</v>
      </c>
      <c r="H9" s="182" t="s">
        <v>4647</v>
      </c>
      <c r="I9" s="183" t="s">
        <v>4648</v>
      </c>
      <c r="J9" s="184" t="s">
        <v>4649</v>
      </c>
      <c r="K9" s="185" t="s">
        <v>4648</v>
      </c>
      <c r="L9" s="184" t="s">
        <v>4649</v>
      </c>
      <c r="M9" s="185" t="s">
        <v>4648</v>
      </c>
      <c r="N9" s="184" t="s">
        <v>4649</v>
      </c>
      <c r="O9" s="185" t="s">
        <v>4650</v>
      </c>
      <c r="P9" s="184" t="s">
        <v>4649</v>
      </c>
      <c r="Q9" s="185" t="s">
        <v>4648</v>
      </c>
      <c r="R9" s="184" t="s">
        <v>4649</v>
      </c>
      <c r="S9" s="186" t="s">
        <v>4651</v>
      </c>
      <c r="T9" s="186" t="s">
        <v>4749</v>
      </c>
      <c r="U9" s="187" t="s">
        <v>4652</v>
      </c>
      <c r="V9" s="188" t="s">
        <v>4653</v>
      </c>
    </row>
    <row r="10" spans="1:22" s="205" customFormat="1" ht="12">
      <c r="A10" s="191" t="s">
        <v>76</v>
      </c>
      <c r="B10" s="192" t="s">
        <v>1381</v>
      </c>
      <c r="C10" s="193" t="s">
        <v>107</v>
      </c>
      <c r="D10" s="192" t="s">
        <v>4733</v>
      </c>
      <c r="E10" s="193" t="s">
        <v>4734</v>
      </c>
      <c r="F10" s="192" t="s">
        <v>777</v>
      </c>
      <c r="G10" s="194"/>
      <c r="H10" s="195"/>
      <c r="I10" s="196"/>
      <c r="J10" s="197"/>
      <c r="K10" s="198"/>
      <c r="L10" s="197"/>
      <c r="M10" s="198"/>
      <c r="N10" s="197"/>
      <c r="O10" s="271">
        <v>5000</v>
      </c>
      <c r="P10" s="272">
        <v>0</v>
      </c>
      <c r="Q10" s="273">
        <f>IFERROR(VLOOKUP(D10,'[6]Prior Year Budget'!D9:R36,15,FALSE),0)</f>
        <v>2500</v>
      </c>
      <c r="R10" s="273">
        <f>SUMIF('[6]Budget Actuals'!E14:E44,'[6]Public Affairs&amp;Dev. Budget Req'!D10,'[6]Budget Actuals'!L14:L44)</f>
        <v>0</v>
      </c>
      <c r="S10" s="304">
        <v>1500</v>
      </c>
      <c r="T10" s="267">
        <v>1500</v>
      </c>
      <c r="U10" s="198">
        <f>+S10-Q10</f>
        <v>-1000</v>
      </c>
      <c r="V10" s="203"/>
    </row>
    <row r="11" spans="1:22" s="205" customFormat="1" ht="12">
      <c r="A11" s="191" t="s">
        <v>76</v>
      </c>
      <c r="B11" s="192" t="s">
        <v>1381</v>
      </c>
      <c r="C11" s="193" t="s">
        <v>107</v>
      </c>
      <c r="D11" s="192" t="s">
        <v>125</v>
      </c>
      <c r="E11" s="193" t="s">
        <v>4560</v>
      </c>
      <c r="F11" s="192" t="s">
        <v>777</v>
      </c>
      <c r="G11" s="194"/>
      <c r="H11" s="195"/>
      <c r="I11" s="196"/>
      <c r="J11" s="197"/>
      <c r="K11" s="198"/>
      <c r="L11" s="197"/>
      <c r="M11" s="198"/>
      <c r="N11" s="197"/>
      <c r="O11" s="271">
        <v>23500</v>
      </c>
      <c r="P11" s="272">
        <v>8425.7099999999991</v>
      </c>
      <c r="Q11" s="273">
        <f>IFERROR(VLOOKUP(D11,'[6]Prior Year Budget'!D10:R37,15,FALSE),0)</f>
        <v>23500</v>
      </c>
      <c r="R11" s="273">
        <f>SUMIF('[6]Budget Actuals'!E15:E45,'[6]Public Affairs&amp;Dev. Budget Req'!D11,'[6]Budget Actuals'!L15:L45)</f>
        <v>7747.44</v>
      </c>
      <c r="S11" s="304">
        <v>23500</v>
      </c>
      <c r="T11" s="267">
        <v>23500</v>
      </c>
      <c r="U11" s="198">
        <f t="shared" ref="U11:U37" si="0">+S11-Q11</f>
        <v>0</v>
      </c>
      <c r="V11" s="203"/>
    </row>
    <row r="12" spans="1:22" s="205" customFormat="1" ht="12">
      <c r="A12" s="191" t="s">
        <v>76</v>
      </c>
      <c r="B12" s="192" t="s">
        <v>1381</v>
      </c>
      <c r="C12" s="193" t="s">
        <v>107</v>
      </c>
      <c r="D12" s="192" t="s">
        <v>125</v>
      </c>
      <c r="E12" s="193" t="s">
        <v>4560</v>
      </c>
      <c r="F12" s="192" t="s">
        <v>96</v>
      </c>
      <c r="G12" s="194"/>
      <c r="H12" s="195"/>
      <c r="I12" s="196"/>
      <c r="J12" s="197"/>
      <c r="K12" s="198"/>
      <c r="L12" s="197"/>
      <c r="M12" s="198"/>
      <c r="N12" s="197"/>
      <c r="O12" s="271">
        <v>28202.799999999999</v>
      </c>
      <c r="P12" s="272">
        <v>0</v>
      </c>
      <c r="Q12" s="273">
        <f>IFERROR(VLOOKUP(D12,'[6]Prior Year Budget'!D11:R38,15,FALSE),0)</f>
        <v>0</v>
      </c>
      <c r="R12" s="273">
        <v>0</v>
      </c>
      <c r="S12" s="304">
        <v>20000</v>
      </c>
      <c r="T12" s="267">
        <v>20000</v>
      </c>
      <c r="U12" s="198">
        <f t="shared" si="0"/>
        <v>20000</v>
      </c>
      <c r="V12" s="203"/>
    </row>
    <row r="13" spans="1:22" s="205" customFormat="1" ht="12">
      <c r="A13" s="191" t="s">
        <v>76</v>
      </c>
      <c r="B13" s="192" t="s">
        <v>1381</v>
      </c>
      <c r="C13" s="193" t="s">
        <v>107</v>
      </c>
      <c r="D13" s="192" t="s">
        <v>4657</v>
      </c>
      <c r="E13" s="193" t="s">
        <v>4512</v>
      </c>
      <c r="F13" s="192" t="s">
        <v>777</v>
      </c>
      <c r="G13" s="194"/>
      <c r="H13" s="195"/>
      <c r="I13" s="196"/>
      <c r="J13" s="197"/>
      <c r="K13" s="198"/>
      <c r="L13" s="197"/>
      <c r="M13" s="198"/>
      <c r="N13" s="197"/>
      <c r="O13" s="271">
        <v>3000</v>
      </c>
      <c r="P13" s="272">
        <v>950.62</v>
      </c>
      <c r="Q13" s="273">
        <f>IFERROR(VLOOKUP(D13,'[6]Prior Year Budget'!D12:R39,15,FALSE),0)</f>
        <v>3000</v>
      </c>
      <c r="R13" s="273">
        <f>SUMIF('[6]Budget Actuals'!E17:E47,'[6]Public Affairs&amp;Dev. Budget Req'!D13,'[6]Budget Actuals'!L17:L47)</f>
        <v>668.48</v>
      </c>
      <c r="S13" s="304">
        <v>3000</v>
      </c>
      <c r="T13" s="267">
        <v>3000</v>
      </c>
      <c r="U13" s="198">
        <f t="shared" si="0"/>
        <v>0</v>
      </c>
      <c r="V13" s="203"/>
    </row>
    <row r="14" spans="1:22" s="205" customFormat="1" ht="12">
      <c r="A14" s="191" t="s">
        <v>76</v>
      </c>
      <c r="B14" s="192" t="s">
        <v>1381</v>
      </c>
      <c r="C14" s="193" t="s">
        <v>107</v>
      </c>
      <c r="D14" s="192" t="s">
        <v>4839</v>
      </c>
      <c r="E14" s="193" t="s">
        <v>4840</v>
      </c>
      <c r="F14" s="192" t="s">
        <v>777</v>
      </c>
      <c r="G14" s="194"/>
      <c r="H14" s="195"/>
      <c r="I14" s="196"/>
      <c r="J14" s="197"/>
      <c r="K14" s="198"/>
      <c r="L14" s="197"/>
      <c r="M14" s="198"/>
      <c r="N14" s="197"/>
      <c r="O14" s="271">
        <v>1000</v>
      </c>
      <c r="P14" s="272">
        <v>0</v>
      </c>
      <c r="Q14" s="273">
        <f>IFERROR(VLOOKUP(D14,'[6]Prior Year Budget'!D13:R40,15,FALSE),0)</f>
        <v>0</v>
      </c>
      <c r="R14" s="273">
        <f>SUMIF('[6]Budget Actuals'!E18:E48,'[6]Public Affairs&amp;Dev. Budget Req'!D14,'[6]Budget Actuals'!L18:L48)</f>
        <v>0</v>
      </c>
      <c r="S14" s="304">
        <v>1000</v>
      </c>
      <c r="T14" s="267"/>
      <c r="U14" s="198">
        <f t="shared" si="0"/>
        <v>1000</v>
      </c>
      <c r="V14" s="203" t="s">
        <v>4841</v>
      </c>
    </row>
    <row r="15" spans="1:22" s="205" customFormat="1" ht="60">
      <c r="A15" s="191" t="s">
        <v>76</v>
      </c>
      <c r="B15" s="192" t="s">
        <v>1381</v>
      </c>
      <c r="C15" s="193" t="s">
        <v>107</v>
      </c>
      <c r="D15" s="192" t="s">
        <v>4658</v>
      </c>
      <c r="E15" s="193" t="s">
        <v>4523</v>
      </c>
      <c r="F15" s="192" t="s">
        <v>777</v>
      </c>
      <c r="G15" s="194"/>
      <c r="H15" s="195"/>
      <c r="I15" s="196"/>
      <c r="J15" s="197"/>
      <c r="K15" s="198"/>
      <c r="L15" s="197"/>
      <c r="M15" s="198"/>
      <c r="N15" s="197"/>
      <c r="O15" s="271">
        <v>75002.509999999995</v>
      </c>
      <c r="P15" s="272">
        <v>0</v>
      </c>
      <c r="Q15" s="273">
        <f>IFERROR(VLOOKUP(D15,'[6]Prior Year Budget'!D14:R41,15,FALSE),0)</f>
        <v>75000</v>
      </c>
      <c r="R15" s="273">
        <f>SUMIF('[6]Budget Actuals'!E19:E49,'[6]Public Affairs&amp;Dev. Budget Req'!D15,'[6]Budget Actuals'!L19:L49)</f>
        <v>12497</v>
      </c>
      <c r="S15" s="304">
        <v>25000</v>
      </c>
      <c r="T15" s="267">
        <v>25000</v>
      </c>
      <c r="U15" s="198">
        <f t="shared" si="0"/>
        <v>-50000</v>
      </c>
      <c r="V15" s="203" t="s">
        <v>4842</v>
      </c>
    </row>
    <row r="16" spans="1:22" s="205" customFormat="1" ht="12">
      <c r="A16" s="191" t="s">
        <v>76</v>
      </c>
      <c r="B16" s="192" t="s">
        <v>1381</v>
      </c>
      <c r="C16" s="193" t="s">
        <v>107</v>
      </c>
      <c r="D16" s="192" t="s">
        <v>4659</v>
      </c>
      <c r="E16" s="193" t="s">
        <v>4502</v>
      </c>
      <c r="F16" s="192" t="s">
        <v>96</v>
      </c>
      <c r="G16" s="194"/>
      <c r="H16" s="195"/>
      <c r="I16" s="196"/>
      <c r="J16" s="197"/>
      <c r="K16" s="198"/>
      <c r="L16" s="197"/>
      <c r="M16" s="198"/>
      <c r="N16" s="197"/>
      <c r="O16" s="271">
        <v>19000</v>
      </c>
      <c r="P16" s="272">
        <v>0</v>
      </c>
      <c r="Q16" s="273">
        <f>IFERROR(VLOOKUP(D16,'[6]Prior Year Budget'!D15:R42,15,FALSE),0)</f>
        <v>19000</v>
      </c>
      <c r="R16" s="273">
        <v>2567.1999999999998</v>
      </c>
      <c r="S16" s="304">
        <v>8000</v>
      </c>
      <c r="T16" s="267">
        <v>5000</v>
      </c>
      <c r="U16" s="198">
        <f t="shared" si="0"/>
        <v>-11000</v>
      </c>
      <c r="V16" s="203"/>
    </row>
    <row r="17" spans="1:22" s="205" customFormat="1" ht="12">
      <c r="A17" s="191" t="s">
        <v>76</v>
      </c>
      <c r="B17" s="192" t="s">
        <v>1381</v>
      </c>
      <c r="C17" s="193" t="s">
        <v>107</v>
      </c>
      <c r="D17" s="192" t="s">
        <v>4659</v>
      </c>
      <c r="E17" s="193" t="s">
        <v>4502</v>
      </c>
      <c r="F17" s="192" t="s">
        <v>777</v>
      </c>
      <c r="G17" s="194"/>
      <c r="H17" s="195"/>
      <c r="I17" s="196"/>
      <c r="J17" s="197"/>
      <c r="K17" s="198"/>
      <c r="L17" s="197"/>
      <c r="M17" s="198"/>
      <c r="N17" s="197"/>
      <c r="O17" s="271">
        <v>10000</v>
      </c>
      <c r="P17" s="272">
        <v>0</v>
      </c>
      <c r="Q17" s="273">
        <f>IFERROR(VLOOKUP(D17,'[6]Prior Year Budget'!D16:R43,15,FALSE),0)</f>
        <v>10000</v>
      </c>
      <c r="R17" s="273">
        <v>1138.2</v>
      </c>
      <c r="S17" s="304">
        <v>8000</v>
      </c>
      <c r="T17" s="267">
        <v>5000</v>
      </c>
      <c r="U17" s="198">
        <f t="shared" si="0"/>
        <v>-2000</v>
      </c>
      <c r="V17" s="203"/>
    </row>
    <row r="18" spans="1:22" s="205" customFormat="1" ht="72">
      <c r="A18" s="191" t="s">
        <v>76</v>
      </c>
      <c r="B18" s="192" t="s">
        <v>1381</v>
      </c>
      <c r="C18" s="193" t="s">
        <v>107</v>
      </c>
      <c r="D18" s="192" t="s">
        <v>4662</v>
      </c>
      <c r="E18" s="193" t="s">
        <v>4504</v>
      </c>
      <c r="F18" s="192" t="s">
        <v>777</v>
      </c>
      <c r="G18" s="194"/>
      <c r="H18" s="195"/>
      <c r="I18" s="196"/>
      <c r="J18" s="197"/>
      <c r="K18" s="198"/>
      <c r="L18" s="197"/>
      <c r="M18" s="198"/>
      <c r="N18" s="197"/>
      <c r="O18" s="271">
        <v>2000</v>
      </c>
      <c r="P18" s="272">
        <v>0</v>
      </c>
      <c r="Q18" s="273">
        <f>IFERROR(VLOOKUP(D18,'[6]Prior Year Budget'!D17:R44,15,FALSE),0)</f>
        <v>2000</v>
      </c>
      <c r="R18" s="273">
        <f>SUMIF('[6]Budget Actuals'!E22:E52,'[6]Public Affairs&amp;Dev. Budget Req'!D18,'[6]Budget Actuals'!L22:L52)</f>
        <v>222</v>
      </c>
      <c r="S18" s="304">
        <v>10000</v>
      </c>
      <c r="T18" s="267">
        <v>10000</v>
      </c>
      <c r="U18" s="198">
        <f t="shared" si="0"/>
        <v>8000</v>
      </c>
      <c r="V18" s="203" t="s">
        <v>4843</v>
      </c>
    </row>
    <row r="19" spans="1:22" s="205" customFormat="1" ht="12">
      <c r="A19" s="191" t="s">
        <v>76</v>
      </c>
      <c r="B19" s="192" t="s">
        <v>1381</v>
      </c>
      <c r="C19" s="193" t="s">
        <v>107</v>
      </c>
      <c r="D19" s="192" t="s">
        <v>4664</v>
      </c>
      <c r="E19" s="193" t="s">
        <v>4551</v>
      </c>
      <c r="F19" s="192" t="s">
        <v>777</v>
      </c>
      <c r="G19" s="194"/>
      <c r="H19" s="195"/>
      <c r="I19" s="196"/>
      <c r="J19" s="197"/>
      <c r="K19" s="198"/>
      <c r="L19" s="197"/>
      <c r="M19" s="198"/>
      <c r="N19" s="197"/>
      <c r="O19" s="271">
        <v>5000</v>
      </c>
      <c r="P19" s="272">
        <v>0</v>
      </c>
      <c r="Q19" s="273">
        <f>IFERROR(VLOOKUP(D19,'[6]Prior Year Budget'!D18:R45,15,FALSE),0)</f>
        <v>2500</v>
      </c>
      <c r="R19" s="273">
        <f>SUMIF('[6]Budget Actuals'!E23:E53,'[6]Public Affairs&amp;Dev. Budget Req'!D19,'[6]Budget Actuals'!L23:L53)</f>
        <v>0</v>
      </c>
      <c r="S19" s="304">
        <v>0</v>
      </c>
      <c r="T19" s="267"/>
      <c r="U19" s="198">
        <f t="shared" si="0"/>
        <v>-2500</v>
      </c>
      <c r="V19" s="203"/>
    </row>
    <row r="20" spans="1:22" s="205" customFormat="1" ht="12">
      <c r="A20" s="191" t="s">
        <v>76</v>
      </c>
      <c r="B20" s="192" t="s">
        <v>1381</v>
      </c>
      <c r="C20" s="193" t="s">
        <v>107</v>
      </c>
      <c r="D20" s="192" t="s">
        <v>4664</v>
      </c>
      <c r="E20" s="193" t="s">
        <v>4551</v>
      </c>
      <c r="F20" s="192" t="s">
        <v>96</v>
      </c>
      <c r="G20" s="194"/>
      <c r="H20" s="195"/>
      <c r="I20" s="196"/>
      <c r="J20" s="197"/>
      <c r="K20" s="198"/>
      <c r="L20" s="197"/>
      <c r="M20" s="198"/>
      <c r="N20" s="197"/>
      <c r="O20" s="271">
        <v>5000</v>
      </c>
      <c r="P20" s="272">
        <v>0</v>
      </c>
      <c r="Q20" s="273">
        <f>IFERROR(VLOOKUP(D20,'[6]Prior Year Budget'!D19:R46,15,FALSE),0)</f>
        <v>0</v>
      </c>
      <c r="R20" s="273">
        <f>SUMIF('[6]Budget Actuals'!E24:E54,'[6]Public Affairs&amp;Dev. Budget Req'!D20,'[6]Budget Actuals'!L24:L54)</f>
        <v>0</v>
      </c>
      <c r="S20" s="304">
        <v>0</v>
      </c>
      <c r="T20" s="267"/>
      <c r="U20" s="198">
        <f t="shared" si="0"/>
        <v>0</v>
      </c>
      <c r="V20" s="203"/>
    </row>
    <row r="21" spans="1:22" s="205" customFormat="1" ht="12">
      <c r="A21" s="191" t="s">
        <v>76</v>
      </c>
      <c r="B21" s="192" t="s">
        <v>1381</v>
      </c>
      <c r="C21" s="193" t="s">
        <v>107</v>
      </c>
      <c r="D21" s="192" t="s">
        <v>4666</v>
      </c>
      <c r="E21" s="193" t="s">
        <v>4562</v>
      </c>
      <c r="F21" s="192" t="s">
        <v>96</v>
      </c>
      <c r="G21" s="194"/>
      <c r="H21" s="195"/>
      <c r="I21" s="196"/>
      <c r="J21" s="197"/>
      <c r="K21" s="198"/>
      <c r="L21" s="197"/>
      <c r="M21" s="198"/>
      <c r="N21" s="197"/>
      <c r="O21" s="271">
        <v>15000</v>
      </c>
      <c r="P21" s="272">
        <v>0</v>
      </c>
      <c r="Q21" s="273">
        <f>IFERROR(VLOOKUP(D21,'[6]Prior Year Budget'!D20:R47,15,FALSE),0)</f>
        <v>0</v>
      </c>
      <c r="R21" s="273">
        <v>0</v>
      </c>
      <c r="S21" s="304">
        <v>0</v>
      </c>
      <c r="T21" s="267"/>
      <c r="U21" s="198">
        <f t="shared" si="0"/>
        <v>0</v>
      </c>
      <c r="V21" s="203"/>
    </row>
    <row r="22" spans="1:22" s="205" customFormat="1" ht="12">
      <c r="A22" s="191" t="s">
        <v>76</v>
      </c>
      <c r="B22" s="192" t="s">
        <v>1381</v>
      </c>
      <c r="C22" s="193" t="s">
        <v>107</v>
      </c>
      <c r="D22" s="192" t="s">
        <v>4666</v>
      </c>
      <c r="E22" s="193" t="s">
        <v>4562</v>
      </c>
      <c r="F22" s="192" t="s">
        <v>777</v>
      </c>
      <c r="G22" s="194"/>
      <c r="H22" s="195"/>
      <c r="I22" s="196"/>
      <c r="J22" s="197"/>
      <c r="K22" s="198"/>
      <c r="L22" s="197"/>
      <c r="M22" s="198"/>
      <c r="N22" s="197"/>
      <c r="O22" s="271">
        <v>7000</v>
      </c>
      <c r="P22" s="272">
        <v>0</v>
      </c>
      <c r="Q22" s="273">
        <f>IFERROR(VLOOKUP(D22,'[6]Prior Year Budget'!D21:R48,15,FALSE),0)</f>
        <v>3000</v>
      </c>
      <c r="R22" s="273">
        <f>SUMIF('[6]Budget Actuals'!E26:E56,'[6]Public Affairs&amp;Dev. Budget Req'!D22,'[6]Budget Actuals'!L26:L56)</f>
        <v>320</v>
      </c>
      <c r="S22" s="304">
        <v>1000</v>
      </c>
      <c r="T22" s="267">
        <v>1000</v>
      </c>
      <c r="U22" s="198">
        <f t="shared" si="0"/>
        <v>-2000</v>
      </c>
      <c r="V22" s="203"/>
    </row>
    <row r="23" spans="1:22" s="205" customFormat="1" ht="12">
      <c r="A23" s="191" t="s">
        <v>76</v>
      </c>
      <c r="B23" s="192" t="s">
        <v>1381</v>
      </c>
      <c r="C23" s="193" t="s">
        <v>107</v>
      </c>
      <c r="D23" s="192" t="s">
        <v>4686</v>
      </c>
      <c r="E23" s="193" t="s">
        <v>4506</v>
      </c>
      <c r="F23" s="192" t="s">
        <v>777</v>
      </c>
      <c r="G23" s="194"/>
      <c r="H23" s="195"/>
      <c r="I23" s="196"/>
      <c r="J23" s="197"/>
      <c r="K23" s="198"/>
      <c r="L23" s="197"/>
      <c r="M23" s="198"/>
      <c r="N23" s="197"/>
      <c r="O23" s="271">
        <v>65000</v>
      </c>
      <c r="P23" s="272">
        <v>3000</v>
      </c>
      <c r="Q23" s="273">
        <f>IFERROR(VLOOKUP(D23,'[6]Prior Year Budget'!D22:R49,15,FALSE),0)</f>
        <v>65000</v>
      </c>
      <c r="R23" s="273">
        <f>SUMIF('[6]Budget Actuals'!E27:E57,'[6]Public Affairs&amp;Dev. Budget Req'!D23,'[6]Budget Actuals'!L27:L57)</f>
        <v>1993.77</v>
      </c>
      <c r="S23" s="304">
        <v>30000</v>
      </c>
      <c r="T23" s="267">
        <v>30000</v>
      </c>
      <c r="U23" s="198">
        <f t="shared" si="0"/>
        <v>-35000</v>
      </c>
      <c r="V23" s="203"/>
    </row>
    <row r="24" spans="1:22" s="205" customFormat="1" ht="12">
      <c r="A24" s="191" t="s">
        <v>76</v>
      </c>
      <c r="B24" s="192" t="s">
        <v>1381</v>
      </c>
      <c r="C24" s="193" t="s">
        <v>107</v>
      </c>
      <c r="D24" s="192" t="s">
        <v>4822</v>
      </c>
      <c r="E24" s="193" t="s">
        <v>4533</v>
      </c>
      <c r="F24" s="192" t="s">
        <v>777</v>
      </c>
      <c r="G24" s="194"/>
      <c r="H24" s="195"/>
      <c r="I24" s="196"/>
      <c r="J24" s="197"/>
      <c r="K24" s="198"/>
      <c r="L24" s="197"/>
      <c r="M24" s="198"/>
      <c r="N24" s="197"/>
      <c r="O24" s="271">
        <v>1000</v>
      </c>
      <c r="P24" s="272">
        <v>0</v>
      </c>
      <c r="Q24" s="273">
        <f>IFERROR(VLOOKUP(D24,'[6]Prior Year Budget'!D23:R50,15,FALSE),0)</f>
        <v>1000</v>
      </c>
      <c r="R24" s="273">
        <f>SUMIF('[6]Budget Actuals'!E28:E58,'[6]Public Affairs&amp;Dev. Budget Req'!D24,'[6]Budget Actuals'!L28:L58)</f>
        <v>0</v>
      </c>
      <c r="S24" s="304">
        <v>1000</v>
      </c>
      <c r="T24" s="267">
        <v>1000</v>
      </c>
      <c r="U24" s="198">
        <f t="shared" si="0"/>
        <v>0</v>
      </c>
      <c r="V24" s="203"/>
    </row>
    <row r="25" spans="1:22" s="205" customFormat="1" ht="12">
      <c r="A25" s="191" t="s">
        <v>76</v>
      </c>
      <c r="B25" s="192" t="s">
        <v>1381</v>
      </c>
      <c r="C25" s="193" t="s">
        <v>107</v>
      </c>
      <c r="D25" s="192" t="s">
        <v>4823</v>
      </c>
      <c r="E25" s="193" t="s">
        <v>4824</v>
      </c>
      <c r="F25" s="192" t="s">
        <v>777</v>
      </c>
      <c r="G25" s="194"/>
      <c r="H25" s="195"/>
      <c r="I25" s="196"/>
      <c r="J25" s="197"/>
      <c r="K25" s="198"/>
      <c r="L25" s="197"/>
      <c r="M25" s="198"/>
      <c r="N25" s="197"/>
      <c r="O25" s="271">
        <v>20000</v>
      </c>
      <c r="P25" s="272">
        <v>4500</v>
      </c>
      <c r="Q25" s="273">
        <f>IFERROR(VLOOKUP(D25,'[6]Prior Year Budget'!D24:R51,15,FALSE),0)</f>
        <v>20000</v>
      </c>
      <c r="R25" s="273">
        <f>SUMIF('[6]Budget Actuals'!E29:E59,'[6]Public Affairs&amp;Dev. Budget Req'!D25,'[6]Budget Actuals'!L29:L59)</f>
        <v>6200</v>
      </c>
      <c r="S25" s="304">
        <v>20000</v>
      </c>
      <c r="T25" s="267">
        <v>20000</v>
      </c>
      <c r="U25" s="198">
        <f t="shared" si="0"/>
        <v>0</v>
      </c>
      <c r="V25" s="203"/>
    </row>
    <row r="26" spans="1:22" s="205" customFormat="1" ht="12">
      <c r="A26" s="191" t="s">
        <v>76</v>
      </c>
      <c r="B26" s="192" t="s">
        <v>1381</v>
      </c>
      <c r="C26" s="193" t="s">
        <v>107</v>
      </c>
      <c r="D26" s="192" t="s">
        <v>4691</v>
      </c>
      <c r="E26" s="193" t="s">
        <v>4528</v>
      </c>
      <c r="F26" s="192" t="s">
        <v>777</v>
      </c>
      <c r="G26" s="194"/>
      <c r="H26" s="195"/>
      <c r="I26" s="196"/>
      <c r="J26" s="197"/>
      <c r="K26" s="198"/>
      <c r="L26" s="197"/>
      <c r="M26" s="198"/>
      <c r="N26" s="197"/>
      <c r="O26" s="271">
        <v>4500</v>
      </c>
      <c r="P26" s="272">
        <v>775.38</v>
      </c>
      <c r="Q26" s="273">
        <f>IFERROR(VLOOKUP(D26,'[6]Prior Year Budget'!D25:R52,15,FALSE),0)</f>
        <v>4500</v>
      </c>
      <c r="R26" s="273">
        <f>SUMIF('[6]Budget Actuals'!E30:E60,'[6]Public Affairs&amp;Dev. Budget Req'!D26,'[6]Budget Actuals'!L30:L60)</f>
        <v>775.38</v>
      </c>
      <c r="S26" s="304">
        <v>4500</v>
      </c>
      <c r="T26" s="267">
        <v>4500</v>
      </c>
      <c r="U26" s="198">
        <f t="shared" si="0"/>
        <v>0</v>
      </c>
      <c r="V26" s="203"/>
    </row>
    <row r="27" spans="1:22" s="205" customFormat="1" ht="12">
      <c r="A27" s="191" t="s">
        <v>76</v>
      </c>
      <c r="B27" s="192" t="s">
        <v>1381</v>
      </c>
      <c r="C27" s="193" t="s">
        <v>107</v>
      </c>
      <c r="D27" s="192" t="s">
        <v>4695</v>
      </c>
      <c r="E27" s="193" t="s">
        <v>4496</v>
      </c>
      <c r="F27" s="192" t="s">
        <v>777</v>
      </c>
      <c r="G27" s="194"/>
      <c r="H27" s="195"/>
      <c r="I27" s="196"/>
      <c r="J27" s="197"/>
      <c r="K27" s="198"/>
      <c r="L27" s="197"/>
      <c r="M27" s="198"/>
      <c r="N27" s="197"/>
      <c r="O27" s="271">
        <v>8000</v>
      </c>
      <c r="P27" s="272">
        <v>0</v>
      </c>
      <c r="Q27" s="273">
        <f>IFERROR(VLOOKUP(D27,'[6]Prior Year Budget'!D26:R53,15,FALSE),0)</f>
        <v>0</v>
      </c>
      <c r="R27" s="273">
        <f>SUMIF('[6]Budget Actuals'!E31:E61,'[6]Public Affairs&amp;Dev. Budget Req'!D27,'[6]Budget Actuals'!L31:L61)</f>
        <v>0</v>
      </c>
      <c r="S27" s="304">
        <v>0</v>
      </c>
      <c r="T27" s="267"/>
      <c r="U27" s="198">
        <f t="shared" si="0"/>
        <v>0</v>
      </c>
      <c r="V27" s="203"/>
    </row>
    <row r="28" spans="1:22" s="205" customFormat="1" ht="12">
      <c r="A28" s="191" t="s">
        <v>76</v>
      </c>
      <c r="B28" s="192" t="s">
        <v>1381</v>
      </c>
      <c r="C28" s="193" t="s">
        <v>107</v>
      </c>
      <c r="D28" s="192" t="s">
        <v>4695</v>
      </c>
      <c r="E28" s="193" t="s">
        <v>4496</v>
      </c>
      <c r="F28" s="192" t="s">
        <v>96</v>
      </c>
      <c r="G28" s="194"/>
      <c r="H28" s="195"/>
      <c r="I28" s="196"/>
      <c r="J28" s="197"/>
      <c r="K28" s="198"/>
      <c r="L28" s="197"/>
      <c r="M28" s="198"/>
      <c r="N28" s="197"/>
      <c r="O28" s="271">
        <v>3000</v>
      </c>
      <c r="P28" s="272">
        <v>0</v>
      </c>
      <c r="Q28" s="273">
        <f>IFERROR(VLOOKUP(D28,'[6]Prior Year Budget'!D27:R54,15,FALSE),0)</f>
        <v>0</v>
      </c>
      <c r="R28" s="273">
        <f>SUMIF('[6]Budget Actuals'!E32:E62,'[6]Public Affairs&amp;Dev. Budget Req'!D28,'[6]Budget Actuals'!L32:L62)</f>
        <v>0</v>
      </c>
      <c r="S28" s="304">
        <v>0</v>
      </c>
      <c r="T28" s="267"/>
      <c r="U28" s="198">
        <f t="shared" si="0"/>
        <v>0</v>
      </c>
      <c r="V28" s="203"/>
    </row>
    <row r="29" spans="1:22" s="205" customFormat="1" ht="12">
      <c r="A29" s="191" t="s">
        <v>76</v>
      </c>
      <c r="B29" s="192" t="s">
        <v>1381</v>
      </c>
      <c r="C29" s="193" t="s">
        <v>107</v>
      </c>
      <c r="D29" s="192" t="s">
        <v>4740</v>
      </c>
      <c r="E29" s="193" t="s">
        <v>4697</v>
      </c>
      <c r="F29" s="192" t="s">
        <v>777</v>
      </c>
      <c r="G29" s="194"/>
      <c r="H29" s="195"/>
      <c r="I29" s="196"/>
      <c r="J29" s="197"/>
      <c r="K29" s="198"/>
      <c r="L29" s="197"/>
      <c r="M29" s="198"/>
      <c r="N29" s="197"/>
      <c r="O29" s="271">
        <v>5000</v>
      </c>
      <c r="P29" s="272">
        <v>0</v>
      </c>
      <c r="Q29" s="273">
        <f>IFERROR(VLOOKUP(D29,'[6]Prior Year Budget'!D28:R55,15,FALSE),0)</f>
        <v>2000</v>
      </c>
      <c r="R29" s="273">
        <f>SUMIF('[6]Budget Actuals'!E33:E63,'[6]Public Affairs&amp;Dev. Budget Req'!D29,'[6]Budget Actuals'!L33:L63)</f>
        <v>0</v>
      </c>
      <c r="S29" s="304">
        <v>0</v>
      </c>
      <c r="T29" s="267"/>
      <c r="U29" s="198">
        <f t="shared" si="0"/>
        <v>-2000</v>
      </c>
      <c r="V29" s="203"/>
    </row>
    <row r="30" spans="1:22" s="205" customFormat="1" ht="12">
      <c r="A30" s="191" t="s">
        <v>76</v>
      </c>
      <c r="B30" s="192" t="s">
        <v>1381</v>
      </c>
      <c r="C30" s="193" t="s">
        <v>107</v>
      </c>
      <c r="D30" s="206"/>
      <c r="E30" s="193" t="str">
        <f>IFERROR(VLOOKUP(D30,[6]!Table1[[Account]:[Description]],2),"")</f>
        <v/>
      </c>
      <c r="F30" s="206"/>
      <c r="G30" s="207"/>
      <c r="H30" s="208"/>
      <c r="I30" s="209"/>
      <c r="J30" s="210"/>
      <c r="K30" s="211"/>
      <c r="L30" s="210"/>
      <c r="M30" s="211"/>
      <c r="N30" s="210"/>
      <c r="O30" s="310"/>
      <c r="P30" s="294"/>
      <c r="Q30" s="273">
        <f>IFERROR(VLOOKUP(D30,'[6]Prior Year Budget'!D29:R56,15,FALSE),0)</f>
        <v>0</v>
      </c>
      <c r="R30" s="295"/>
      <c r="S30" s="306"/>
      <c r="T30" s="268"/>
      <c r="U30" s="198">
        <f t="shared" si="0"/>
        <v>0</v>
      </c>
      <c r="V30" s="203"/>
    </row>
    <row r="31" spans="1:22" s="205" customFormat="1" ht="12">
      <c r="A31" s="191" t="s">
        <v>76</v>
      </c>
      <c r="B31" s="192" t="s">
        <v>1381</v>
      </c>
      <c r="C31" s="193" t="s">
        <v>107</v>
      </c>
      <c r="D31" s="206"/>
      <c r="E31" s="193" t="str">
        <f>IFERROR(VLOOKUP(D31,[6]!Table1[[Account]:[Description]],2),"")</f>
        <v/>
      </c>
      <c r="F31" s="206"/>
      <c r="G31" s="207"/>
      <c r="H31" s="208"/>
      <c r="I31" s="209"/>
      <c r="J31" s="210"/>
      <c r="K31" s="211"/>
      <c r="L31" s="210"/>
      <c r="M31" s="211"/>
      <c r="N31" s="210"/>
      <c r="O31" s="310"/>
      <c r="P31" s="294"/>
      <c r="Q31" s="273">
        <f>IFERROR(VLOOKUP(D31,'[6]Prior Year Budget'!D30:R57,15,FALSE),0)</f>
        <v>0</v>
      </c>
      <c r="R31" s="295"/>
      <c r="S31" s="306"/>
      <c r="T31" s="268"/>
      <c r="U31" s="198">
        <f t="shared" si="0"/>
        <v>0</v>
      </c>
      <c r="V31" s="203"/>
    </row>
    <row r="32" spans="1:22" s="205" customFormat="1" ht="12">
      <c r="A32" s="191" t="s">
        <v>76</v>
      </c>
      <c r="B32" s="192" t="s">
        <v>1381</v>
      </c>
      <c r="C32" s="193" t="s">
        <v>107</v>
      </c>
      <c r="D32" s="206"/>
      <c r="E32" s="193" t="str">
        <f>IFERROR(VLOOKUP(D32,[6]!Table1[[Account]:[Description]],2),"")</f>
        <v/>
      </c>
      <c r="F32" s="206"/>
      <c r="G32" s="207"/>
      <c r="H32" s="208"/>
      <c r="I32" s="209"/>
      <c r="J32" s="210"/>
      <c r="K32" s="211"/>
      <c r="L32" s="210"/>
      <c r="M32" s="211"/>
      <c r="N32" s="210"/>
      <c r="O32" s="310"/>
      <c r="P32" s="294"/>
      <c r="Q32" s="273">
        <f>IFERROR(VLOOKUP(D32,'[6]Prior Year Budget'!D31:R58,15,FALSE),0)</f>
        <v>0</v>
      </c>
      <c r="R32" s="295"/>
      <c r="S32" s="306"/>
      <c r="T32" s="268"/>
      <c r="U32" s="198">
        <f t="shared" si="0"/>
        <v>0</v>
      </c>
      <c r="V32" s="203"/>
    </row>
    <row r="33" spans="1:22" s="205" customFormat="1" ht="12">
      <c r="A33" s="191" t="s">
        <v>76</v>
      </c>
      <c r="B33" s="192" t="s">
        <v>1381</v>
      </c>
      <c r="C33" s="193" t="s">
        <v>107</v>
      </c>
      <c r="D33" s="206"/>
      <c r="E33" s="193" t="str">
        <f>IFERROR(VLOOKUP(D33,[6]!Table1[[Account]:[Description]],2),"")</f>
        <v/>
      </c>
      <c r="F33" s="206"/>
      <c r="G33" s="207"/>
      <c r="H33" s="208"/>
      <c r="I33" s="209"/>
      <c r="J33" s="210"/>
      <c r="K33" s="211"/>
      <c r="L33" s="210"/>
      <c r="M33" s="211"/>
      <c r="N33" s="210"/>
      <c r="O33" s="310"/>
      <c r="P33" s="294"/>
      <c r="Q33" s="273">
        <f>IFERROR(VLOOKUP(D33,'[6]Prior Year Budget'!D32:R59,15,FALSE),0)</f>
        <v>0</v>
      </c>
      <c r="R33" s="295"/>
      <c r="S33" s="306"/>
      <c r="T33" s="268"/>
      <c r="U33" s="198">
        <f t="shared" si="0"/>
        <v>0</v>
      </c>
      <c r="V33" s="203"/>
    </row>
    <row r="34" spans="1:22" s="205" customFormat="1" ht="12">
      <c r="A34" s="191" t="s">
        <v>76</v>
      </c>
      <c r="B34" s="192" t="s">
        <v>1381</v>
      </c>
      <c r="C34" s="193" t="s">
        <v>107</v>
      </c>
      <c r="D34" s="206"/>
      <c r="E34" s="193" t="str">
        <f>IFERROR(VLOOKUP(D34,[6]!Table1[[Account]:[Description]],2),"")</f>
        <v/>
      </c>
      <c r="F34" s="206"/>
      <c r="G34" s="207"/>
      <c r="H34" s="208"/>
      <c r="I34" s="209"/>
      <c r="J34" s="210"/>
      <c r="K34" s="211"/>
      <c r="L34" s="210"/>
      <c r="M34" s="211"/>
      <c r="N34" s="210"/>
      <c r="O34" s="310"/>
      <c r="P34" s="294"/>
      <c r="Q34" s="273">
        <f>IFERROR(VLOOKUP(D34,'[6]Prior Year Budget'!D33:R60,15,FALSE),0)</f>
        <v>0</v>
      </c>
      <c r="R34" s="295"/>
      <c r="S34" s="306"/>
      <c r="T34" s="268"/>
      <c r="U34" s="198">
        <f t="shared" si="0"/>
        <v>0</v>
      </c>
      <c r="V34" s="203"/>
    </row>
    <row r="35" spans="1:22" s="205" customFormat="1" ht="12">
      <c r="A35" s="191" t="s">
        <v>76</v>
      </c>
      <c r="B35" s="192" t="s">
        <v>1381</v>
      </c>
      <c r="C35" s="193" t="s">
        <v>107</v>
      </c>
      <c r="D35" s="206"/>
      <c r="E35" s="193" t="str">
        <f>IFERROR(VLOOKUP(D35,[6]!Table1[[Account]:[Description]],2),"")</f>
        <v/>
      </c>
      <c r="F35" s="206"/>
      <c r="G35" s="207"/>
      <c r="H35" s="208"/>
      <c r="I35" s="209"/>
      <c r="J35" s="210"/>
      <c r="K35" s="211"/>
      <c r="L35" s="210"/>
      <c r="M35" s="211"/>
      <c r="N35" s="210"/>
      <c r="O35" s="310"/>
      <c r="P35" s="294"/>
      <c r="Q35" s="273">
        <f>IFERROR(VLOOKUP(D35,'[6]Prior Year Budget'!D34:R61,15,FALSE),0)</f>
        <v>0</v>
      </c>
      <c r="R35" s="295"/>
      <c r="S35" s="306"/>
      <c r="T35" s="268"/>
      <c r="U35" s="198">
        <f>+S35-Q35</f>
        <v>0</v>
      </c>
      <c r="V35" s="203"/>
    </row>
    <row r="36" spans="1:22" s="205" customFormat="1" ht="12">
      <c r="A36" s="191" t="s">
        <v>76</v>
      </c>
      <c r="B36" s="192" t="s">
        <v>1381</v>
      </c>
      <c r="C36" s="193" t="s">
        <v>107</v>
      </c>
      <c r="D36" s="206"/>
      <c r="E36" s="193" t="str">
        <f>IFERROR(VLOOKUP(D36,[6]!Table1[[Account]:[Description]],2),"")</f>
        <v/>
      </c>
      <c r="F36" s="206"/>
      <c r="G36" s="207"/>
      <c r="H36" s="208"/>
      <c r="I36" s="209"/>
      <c r="J36" s="210"/>
      <c r="K36" s="211"/>
      <c r="L36" s="210"/>
      <c r="M36" s="211"/>
      <c r="N36" s="210"/>
      <c r="O36" s="310"/>
      <c r="P36" s="294"/>
      <c r="Q36" s="273">
        <f>IFERROR(VLOOKUP(D36,'[6]Prior Year Budget'!D35:R62,15,FALSE),0)</f>
        <v>0</v>
      </c>
      <c r="R36" s="295"/>
      <c r="S36" s="306"/>
      <c r="T36" s="268"/>
      <c r="U36" s="198">
        <f t="shared" si="0"/>
        <v>0</v>
      </c>
      <c r="V36" s="203"/>
    </row>
    <row r="37" spans="1:22" s="205" customFormat="1" ht="12">
      <c r="A37" s="191" t="s">
        <v>76</v>
      </c>
      <c r="B37" s="192" t="s">
        <v>1381</v>
      </c>
      <c r="C37" s="193" t="s">
        <v>107</v>
      </c>
      <c r="D37" s="206"/>
      <c r="E37" s="193" t="str">
        <f>IFERROR(VLOOKUP(D37,[6]!Table1[[Account]:[Description]],2),"")</f>
        <v/>
      </c>
      <c r="F37" s="206"/>
      <c r="G37" s="207"/>
      <c r="H37" s="208"/>
      <c r="I37" s="209"/>
      <c r="J37" s="210"/>
      <c r="K37" s="211"/>
      <c r="L37" s="210"/>
      <c r="M37" s="211"/>
      <c r="N37" s="210"/>
      <c r="O37" s="310"/>
      <c r="P37" s="294"/>
      <c r="Q37" s="273">
        <f>IFERROR(VLOOKUP(D37,'[6]Prior Year Budget'!D36:R63,15,FALSE),0)</f>
        <v>0</v>
      </c>
      <c r="R37" s="295"/>
      <c r="S37" s="306"/>
      <c r="T37" s="268"/>
      <c r="U37" s="198">
        <f t="shared" si="0"/>
        <v>0</v>
      </c>
      <c r="V37" s="203"/>
    </row>
    <row r="38" spans="1:22" s="205" customFormat="1" ht="12">
      <c r="A38" s="191" t="s">
        <v>76</v>
      </c>
      <c r="B38" s="192" t="s">
        <v>1381</v>
      </c>
      <c r="C38" s="193" t="s">
        <v>107</v>
      </c>
      <c r="D38" s="206"/>
      <c r="E38" s="193" t="str">
        <f>IFERROR(VLOOKUP(D38,[6]!Table1[[Account]:[Description]],2),"")</f>
        <v/>
      </c>
      <c r="F38" s="206"/>
      <c r="G38" s="207"/>
      <c r="H38" s="208"/>
      <c r="I38" s="209"/>
      <c r="J38" s="210"/>
      <c r="K38" s="211"/>
      <c r="L38" s="210"/>
      <c r="M38" s="211"/>
      <c r="N38" s="210"/>
      <c r="O38" s="310"/>
      <c r="P38" s="294"/>
      <c r="Q38" s="295"/>
      <c r="R38" s="295"/>
      <c r="S38" s="306"/>
      <c r="T38" s="268"/>
      <c r="U38" s="198">
        <f t="shared" ref="U38:U39" si="1">+S38-O38</f>
        <v>0</v>
      </c>
      <c r="V38" s="203"/>
    </row>
    <row r="39" spans="1:22" s="205" customFormat="1" ht="12">
      <c r="A39" s="191" t="s">
        <v>76</v>
      </c>
      <c r="B39" s="192" t="s">
        <v>1381</v>
      </c>
      <c r="C39" s="193" t="s">
        <v>107</v>
      </c>
      <c r="D39" s="206"/>
      <c r="E39" s="193" t="str">
        <f>IFERROR(VLOOKUP(D39,[6]!Table1[[Account]:[Description]],2),"")</f>
        <v/>
      </c>
      <c r="F39" s="206"/>
      <c r="G39" s="207"/>
      <c r="H39" s="208"/>
      <c r="I39" s="216"/>
      <c r="J39" s="217"/>
      <c r="K39" s="218"/>
      <c r="L39" s="217"/>
      <c r="M39" s="218"/>
      <c r="N39" s="217"/>
      <c r="O39" s="219"/>
      <c r="P39" s="220"/>
      <c r="Q39" s="221"/>
      <c r="R39" s="221"/>
      <c r="S39" s="222"/>
      <c r="T39" s="311"/>
      <c r="U39" s="218">
        <f t="shared" si="1"/>
        <v>0</v>
      </c>
      <c r="V39" s="203"/>
    </row>
    <row r="40" spans="1:22" s="205" customFormat="1" ht="12">
      <c r="A40" s="223"/>
      <c r="B40" s="223"/>
      <c r="C40" s="224"/>
      <c r="D40" s="223"/>
      <c r="E40" s="224"/>
      <c r="F40" s="223"/>
      <c r="G40" s="225"/>
      <c r="H40" s="226"/>
      <c r="I40" s="227">
        <f t="shared" ref="I40:U40" si="2">SUM(I10:I39)</f>
        <v>0</v>
      </c>
      <c r="J40" s="228">
        <f t="shared" si="2"/>
        <v>0</v>
      </c>
      <c r="K40" s="229">
        <f t="shared" si="2"/>
        <v>0</v>
      </c>
      <c r="L40" s="228">
        <f t="shared" si="2"/>
        <v>0</v>
      </c>
      <c r="M40" s="229">
        <f t="shared" si="2"/>
        <v>0</v>
      </c>
      <c r="N40" s="228">
        <f t="shared" si="2"/>
        <v>0</v>
      </c>
      <c r="O40" s="229">
        <f t="shared" si="2"/>
        <v>305205.31</v>
      </c>
      <c r="P40" s="228">
        <f t="shared" si="2"/>
        <v>17651.710000000003</v>
      </c>
      <c r="Q40" s="228">
        <f t="shared" si="2"/>
        <v>233000</v>
      </c>
      <c r="R40" s="228">
        <f t="shared" si="2"/>
        <v>34129.469999999994</v>
      </c>
      <c r="S40" s="228">
        <f t="shared" si="2"/>
        <v>156500</v>
      </c>
      <c r="T40" s="228">
        <f t="shared" si="2"/>
        <v>149500</v>
      </c>
      <c r="U40" s="229">
        <f t="shared" si="2"/>
        <v>-76500</v>
      </c>
      <c r="V40" s="230"/>
    </row>
    <row r="41" spans="1:22" s="205" customFormat="1" ht="12">
      <c r="A41" s="231" t="s">
        <v>4709</v>
      </c>
      <c r="V41" s="233"/>
    </row>
    <row r="42" spans="1:22" s="205" customFormat="1" ht="12">
      <c r="V42" s="233"/>
    </row>
    <row r="44" spans="1:22" ht="18">
      <c r="A44" s="158" t="s">
        <v>4744</v>
      </c>
    </row>
    <row r="45" spans="1:22">
      <c r="A45" s="448" t="s">
        <v>4745</v>
      </c>
      <c r="B45" s="449"/>
      <c r="C45" s="449"/>
      <c r="D45" s="449"/>
      <c r="E45" s="449"/>
      <c r="F45" s="449"/>
      <c r="G45" s="449"/>
      <c r="H45" s="449"/>
      <c r="I45" s="449"/>
      <c r="J45" s="449"/>
      <c r="K45" s="449"/>
      <c r="L45" s="449"/>
      <c r="M45" s="449"/>
      <c r="N45" s="449"/>
      <c r="O45" s="449"/>
      <c r="P45" s="449"/>
      <c r="Q45" s="449"/>
      <c r="R45" s="449"/>
      <c r="S45" s="449"/>
      <c r="T45" s="449"/>
      <c r="U45" s="449"/>
    </row>
    <row r="46" spans="1:22" ht="13.95" customHeight="1" thickBot="1">
      <c r="A46" s="236"/>
    </row>
    <row r="47" spans="1:22" s="172" customFormat="1" ht="14.7" customHeight="1" thickBot="1">
      <c r="I47" s="177">
        <v>2026</v>
      </c>
      <c r="J47" s="445"/>
      <c r="K47" s="446"/>
      <c r="L47" s="447"/>
    </row>
    <row r="48" spans="1:22" s="190" customFormat="1" ht="12">
      <c r="A48" s="180" t="s">
        <v>4640</v>
      </c>
      <c r="B48" s="180" t="s">
        <v>4641</v>
      </c>
      <c r="C48" s="181" t="s">
        <v>4642</v>
      </c>
      <c r="D48" s="180" t="s">
        <v>4643</v>
      </c>
      <c r="E48" s="181" t="s">
        <v>4644</v>
      </c>
      <c r="F48" s="180" t="s">
        <v>4645</v>
      </c>
      <c r="G48" s="180" t="s">
        <v>4646</v>
      </c>
      <c r="H48" s="182" t="s">
        <v>4647</v>
      </c>
      <c r="I48" s="186" t="s">
        <v>4710</v>
      </c>
      <c r="J48" s="442" t="s">
        <v>4746</v>
      </c>
      <c r="K48" s="443"/>
      <c r="L48" s="444"/>
    </row>
    <row r="49" spans="1:12" s="241" customFormat="1" ht="24" customHeight="1">
      <c r="A49" s="191" t="s">
        <v>76</v>
      </c>
      <c r="B49" s="192" t="s">
        <v>1381</v>
      </c>
      <c r="C49" s="193" t="s">
        <v>107</v>
      </c>
      <c r="D49" s="238"/>
      <c r="E49" s="193" t="str">
        <f>IFERROR(VLOOKUP(D49,[6]!Table1[[Account]:[Description]],2),"")</f>
        <v/>
      </c>
      <c r="F49" s="238"/>
      <c r="G49" s="206"/>
      <c r="H49" s="239"/>
      <c r="I49" s="240"/>
      <c r="J49" s="439"/>
      <c r="K49" s="440"/>
      <c r="L49" s="441"/>
    </row>
    <row r="50" spans="1:12" s="241" customFormat="1" ht="24" customHeight="1">
      <c r="A50" s="191" t="s">
        <v>76</v>
      </c>
      <c r="B50" s="192" t="s">
        <v>1381</v>
      </c>
      <c r="C50" s="193" t="s">
        <v>107</v>
      </c>
      <c r="D50" s="238"/>
      <c r="E50" s="193" t="str">
        <f>IFERROR(VLOOKUP(D50,[6]!Table1[[Account]:[Description]],2),"")</f>
        <v/>
      </c>
      <c r="F50" s="238"/>
      <c r="G50" s="206"/>
      <c r="H50" s="243"/>
      <c r="I50" s="240"/>
      <c r="J50" s="439"/>
      <c r="K50" s="440"/>
      <c r="L50" s="441"/>
    </row>
    <row r="51" spans="1:12" s="241" customFormat="1" ht="24" customHeight="1">
      <c r="A51" s="191" t="s">
        <v>76</v>
      </c>
      <c r="B51" s="192" t="s">
        <v>1381</v>
      </c>
      <c r="C51" s="193" t="s">
        <v>107</v>
      </c>
      <c r="D51" s="238"/>
      <c r="E51" s="193" t="str">
        <f>IFERROR(VLOOKUP(D51,[6]!Table1[[Account]:[Description]],2),"")</f>
        <v/>
      </c>
      <c r="F51" s="238"/>
      <c r="G51" s="206"/>
      <c r="H51" s="243"/>
      <c r="I51" s="240"/>
      <c r="J51" s="439"/>
      <c r="K51" s="440"/>
      <c r="L51" s="441"/>
    </row>
    <row r="52" spans="1:12" s="241" customFormat="1" ht="24" customHeight="1">
      <c r="A52" s="191" t="s">
        <v>76</v>
      </c>
      <c r="B52" s="192" t="s">
        <v>1381</v>
      </c>
      <c r="C52" s="193" t="s">
        <v>107</v>
      </c>
      <c r="D52" s="238"/>
      <c r="E52" s="193" t="str">
        <f>IFERROR(VLOOKUP(D52,[6]!Table1[[Account]:[Description]],2),"")</f>
        <v/>
      </c>
      <c r="F52" s="238"/>
      <c r="G52" s="206"/>
      <c r="H52" s="243"/>
      <c r="I52" s="240"/>
      <c r="J52" s="439"/>
      <c r="K52" s="440"/>
      <c r="L52" s="441"/>
    </row>
    <row r="53" spans="1:12" s="241" customFormat="1" ht="24" customHeight="1">
      <c r="A53" s="191" t="s">
        <v>76</v>
      </c>
      <c r="B53" s="192" t="s">
        <v>1381</v>
      </c>
      <c r="C53" s="193" t="s">
        <v>107</v>
      </c>
      <c r="D53" s="238"/>
      <c r="E53" s="193" t="str">
        <f>IFERROR(VLOOKUP(D53,[6]!Table1[[Account]:[Description]],2),"")</f>
        <v/>
      </c>
      <c r="F53" s="238"/>
      <c r="G53" s="206"/>
      <c r="H53" s="243"/>
      <c r="I53" s="244"/>
      <c r="J53" s="439"/>
      <c r="K53" s="440"/>
      <c r="L53" s="441"/>
    </row>
    <row r="54" spans="1:12" s="205" customFormat="1" ht="12">
      <c r="A54" s="223"/>
      <c r="B54" s="223"/>
      <c r="C54" s="224"/>
      <c r="D54" s="223"/>
      <c r="E54" s="224"/>
      <c r="F54" s="223"/>
      <c r="G54" s="225"/>
      <c r="H54" s="226"/>
      <c r="I54" s="228">
        <f>SUM(I49:I53)</f>
        <v>0</v>
      </c>
      <c r="J54" s="434"/>
      <c r="K54" s="435"/>
      <c r="L54" s="435"/>
    </row>
  </sheetData>
  <protectedRanges>
    <protectedRange sqref="D30:H39 D50:H53 D49:G49" name="Range1"/>
    <protectedRange sqref="I49:I53 S10:T39" name="Range2"/>
    <protectedRange sqref="J49:J53 V10:V39" name="Range3"/>
  </protectedRanges>
  <mergeCells count="11">
    <mergeCell ref="J49:L49"/>
    <mergeCell ref="A2:U2"/>
    <mergeCell ref="A4:U4"/>
    <mergeCell ref="A45:U45"/>
    <mergeCell ref="J47:L47"/>
    <mergeCell ref="J48:L48"/>
    <mergeCell ref="J50:L50"/>
    <mergeCell ref="J51:L51"/>
    <mergeCell ref="J52:L52"/>
    <mergeCell ref="J53:L53"/>
    <mergeCell ref="J54:L54"/>
  </mergeCells>
  <hyperlinks>
    <hyperlink ref="A6" r:id="rId1" display="To request a new, permanent position, please use this form." xr:uid="{2D6BD805-B0FD-4C34-A52E-AEF6ADFBEE11}"/>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BA1E81-8F92-4FCE-AFFF-2D9317CF09DB}">
  <dimension ref="A1:V140"/>
  <sheetViews>
    <sheetView zoomScale="148" zoomScaleNormal="148" workbookViewId="0">
      <selection activeCell="A39" sqref="A39:U39"/>
    </sheetView>
  </sheetViews>
  <sheetFormatPr defaultRowHeight="14.4"/>
  <cols>
    <col min="1" max="1" width="6.6640625" customWidth="1"/>
    <col min="2" max="2" width="10.6640625" customWidth="1"/>
    <col min="3" max="3" width="21" customWidth="1"/>
    <col min="4" max="4" width="6.6640625" customWidth="1"/>
    <col min="5" max="5" width="24.109375" bestFit="1" customWidth="1"/>
    <col min="6" max="6" width="10.6640625" customWidth="1"/>
    <col min="7" max="8" width="6.6640625" hidden="1" customWidth="1"/>
    <col min="9" max="17" width="12.6640625" hidden="1" customWidth="1"/>
    <col min="18" max="21" width="12.6640625" customWidth="1"/>
    <col min="22" max="22" width="35.88671875" style="168" customWidth="1"/>
  </cols>
  <sheetData>
    <row r="1" spans="1:22" ht="18">
      <c r="A1" s="158" t="s">
        <v>4625</v>
      </c>
      <c r="S1" s="161">
        <f>+S56+S68+S83+S99</f>
        <v>995750</v>
      </c>
      <c r="T1" s="161"/>
      <c r="U1" s="66" t="s">
        <v>4627</v>
      </c>
    </row>
    <row r="2" spans="1:22" ht="14.25" customHeight="1">
      <c r="A2" s="448" t="s">
        <v>4845</v>
      </c>
      <c r="B2" s="448"/>
      <c r="C2" s="448"/>
      <c r="D2" s="448"/>
      <c r="E2" s="448"/>
      <c r="F2" s="448"/>
      <c r="G2" s="448"/>
      <c r="H2" s="448"/>
      <c r="I2" s="448"/>
      <c r="J2" s="448"/>
      <c r="K2" s="448"/>
      <c r="S2" s="166">
        <f>+I140</f>
        <v>0</v>
      </c>
      <c r="T2" s="166"/>
      <c r="U2" s="167" t="s">
        <v>4630</v>
      </c>
    </row>
    <row r="3" spans="1:22">
      <c r="A3" s="449" t="s">
        <v>4631</v>
      </c>
      <c r="B3" s="449"/>
      <c r="C3" s="449"/>
      <c r="D3" s="449"/>
      <c r="E3" s="449"/>
      <c r="F3" s="449"/>
      <c r="G3" s="449"/>
      <c r="H3" s="449"/>
      <c r="I3" s="449"/>
      <c r="J3" s="449"/>
      <c r="K3" s="449"/>
      <c r="L3" s="1"/>
      <c r="M3" s="1"/>
      <c r="N3" s="1"/>
      <c r="O3" s="1"/>
      <c r="P3" s="1"/>
      <c r="Q3" s="1"/>
      <c r="R3" s="1"/>
      <c r="S3" s="161">
        <f>+S1+S2</f>
        <v>995750</v>
      </c>
      <c r="T3" s="161"/>
      <c r="U3" s="170" t="s">
        <v>4632</v>
      </c>
    </row>
    <row r="4" spans="1:22">
      <c r="A4" s="449" t="s">
        <v>4633</v>
      </c>
      <c r="B4" s="449"/>
      <c r="C4" s="449"/>
      <c r="D4" s="449"/>
      <c r="E4" s="449"/>
      <c r="F4" s="449"/>
      <c r="G4" s="449"/>
      <c r="H4" s="449"/>
      <c r="I4" s="449"/>
      <c r="J4" s="449"/>
      <c r="K4" s="449"/>
    </row>
    <row r="5" spans="1:22">
      <c r="A5" s="449" t="s">
        <v>4635</v>
      </c>
      <c r="B5" s="449"/>
      <c r="C5" s="449"/>
      <c r="D5" s="449"/>
      <c r="E5" s="449"/>
      <c r="F5" s="449"/>
      <c r="G5" s="449"/>
      <c r="H5" s="449"/>
      <c r="I5" s="449"/>
      <c r="J5" s="449"/>
      <c r="K5" s="449"/>
      <c r="L5" s="1"/>
      <c r="M5" s="1"/>
      <c r="N5" s="1"/>
      <c r="O5" s="1"/>
      <c r="P5" s="1"/>
      <c r="Q5" s="1"/>
      <c r="R5" s="1"/>
      <c r="S5" s="1"/>
      <c r="T5" s="1"/>
      <c r="U5" s="1"/>
    </row>
    <row r="6" spans="1:22">
      <c r="A6" s="171" t="s">
        <v>4636</v>
      </c>
      <c r="B6" s="1"/>
      <c r="C6" s="1"/>
      <c r="D6" s="1"/>
      <c r="E6" s="1"/>
      <c r="F6" s="1"/>
      <c r="G6" s="1"/>
      <c r="H6" s="1"/>
      <c r="I6" s="1"/>
      <c r="J6" s="1"/>
      <c r="K6" s="1"/>
      <c r="L6" s="1"/>
      <c r="M6" s="1"/>
      <c r="N6" s="1"/>
      <c r="O6" s="1"/>
      <c r="P6" s="1"/>
      <c r="Q6" s="1"/>
      <c r="R6" s="1"/>
      <c r="S6" s="1"/>
      <c r="T6" s="1"/>
      <c r="U6" s="1"/>
    </row>
    <row r="7" spans="1:22" ht="15" thickBot="1"/>
    <row r="8" spans="1:22" s="172" customFormat="1" ht="12.6" thickBot="1">
      <c r="I8" s="173" t="s">
        <v>4637</v>
      </c>
      <c r="J8" s="174" t="s">
        <v>4637</v>
      </c>
      <c r="K8" s="175" t="s">
        <v>4638</v>
      </c>
      <c r="L8" s="174" t="s">
        <v>4638</v>
      </c>
      <c r="M8" s="175" t="s">
        <v>4639</v>
      </c>
      <c r="N8" s="174" t="s">
        <v>4639</v>
      </c>
      <c r="O8" s="175">
        <v>2025</v>
      </c>
      <c r="P8" s="174">
        <v>2025</v>
      </c>
      <c r="Q8" s="175">
        <v>2026</v>
      </c>
      <c r="R8" s="174">
        <v>2026</v>
      </c>
      <c r="S8" s="177">
        <v>2027</v>
      </c>
      <c r="T8" s="177">
        <v>2027</v>
      </c>
      <c r="U8" s="175"/>
      <c r="V8" s="178"/>
    </row>
    <row r="9" spans="1:22" s="190" customFormat="1" ht="12">
      <c r="A9" s="180" t="s">
        <v>4640</v>
      </c>
      <c r="B9" s="180" t="s">
        <v>4641</v>
      </c>
      <c r="C9" s="181" t="s">
        <v>4642</v>
      </c>
      <c r="D9" s="180" t="s">
        <v>4643</v>
      </c>
      <c r="E9" s="181" t="s">
        <v>4644</v>
      </c>
      <c r="F9" s="180" t="s">
        <v>4645</v>
      </c>
      <c r="G9" s="180" t="s">
        <v>4646</v>
      </c>
      <c r="H9" s="182" t="s">
        <v>4647</v>
      </c>
      <c r="I9" s="183" t="s">
        <v>4648</v>
      </c>
      <c r="J9" s="184" t="s">
        <v>4649</v>
      </c>
      <c r="K9" s="185" t="s">
        <v>4648</v>
      </c>
      <c r="L9" s="184" t="s">
        <v>4649</v>
      </c>
      <c r="M9" s="185" t="s">
        <v>4648</v>
      </c>
      <c r="N9" s="184" t="s">
        <v>4649</v>
      </c>
      <c r="O9" s="185" t="s">
        <v>4650</v>
      </c>
      <c r="P9" s="184" t="s">
        <v>4649</v>
      </c>
      <c r="Q9" s="185" t="s">
        <v>4650</v>
      </c>
      <c r="R9" s="184" t="s">
        <v>4649</v>
      </c>
      <c r="S9" s="186" t="s">
        <v>4651</v>
      </c>
      <c r="T9" s="186" t="s">
        <v>4749</v>
      </c>
      <c r="U9" s="187" t="s">
        <v>4652</v>
      </c>
      <c r="V9" s="188" t="s">
        <v>4653</v>
      </c>
    </row>
    <row r="10" spans="1:22" s="205" customFormat="1" ht="12">
      <c r="A10" s="191" t="s">
        <v>76</v>
      </c>
      <c r="B10" s="192" t="s">
        <v>231</v>
      </c>
      <c r="C10" s="193" t="s">
        <v>28</v>
      </c>
      <c r="D10" s="192" t="s">
        <v>336</v>
      </c>
      <c r="E10" s="193" t="s">
        <v>4846</v>
      </c>
      <c r="F10" s="192" t="s">
        <v>232</v>
      </c>
      <c r="G10" s="194"/>
      <c r="H10" s="195"/>
      <c r="I10" s="196">
        <v>9000</v>
      </c>
      <c r="J10" s="197">
        <v>0</v>
      </c>
      <c r="K10" s="198"/>
      <c r="L10" s="197"/>
      <c r="M10" s="198">
        <v>0</v>
      </c>
      <c r="N10" s="197">
        <f>992.46+11512.6</f>
        <v>12505.060000000001</v>
      </c>
      <c r="O10" s="199">
        <v>42000</v>
      </c>
      <c r="P10" s="200">
        <v>2646</v>
      </c>
      <c r="Q10" s="201">
        <f>IFERROR(VLOOKUP(D10,'[7]Prior Year Budget'!$D$9:$R$47,15,FALSE),0)</f>
        <v>42000</v>
      </c>
      <c r="R10" s="201">
        <f>SUMIF('[7]Budget Actuals'!E14:E113,'[7]HR- Budget Request'!D10,'[7]Budget Actuals'!L14:L113)</f>
        <v>2986.5699999999997</v>
      </c>
      <c r="S10" s="202">
        <v>6000</v>
      </c>
      <c r="T10" s="267">
        <v>42000</v>
      </c>
      <c r="U10" s="198">
        <f t="shared" ref="U10:U55" si="0">+S10-O10</f>
        <v>-36000</v>
      </c>
      <c r="V10" s="203" t="s">
        <v>4847</v>
      </c>
    </row>
    <row r="11" spans="1:22" s="205" customFormat="1" ht="12">
      <c r="A11" s="191" t="s">
        <v>76</v>
      </c>
      <c r="B11" s="192" t="s">
        <v>231</v>
      </c>
      <c r="C11" s="193" t="s">
        <v>28</v>
      </c>
      <c r="D11" s="192" t="s">
        <v>998</v>
      </c>
      <c r="E11" s="193" t="s">
        <v>4546</v>
      </c>
      <c r="F11" s="192" t="s">
        <v>232</v>
      </c>
      <c r="G11" s="194"/>
      <c r="H11" s="195"/>
      <c r="I11" s="196"/>
      <c r="J11" s="197"/>
      <c r="K11" s="198">
        <v>60000</v>
      </c>
      <c r="L11" s="197">
        <v>0</v>
      </c>
      <c r="M11" s="198">
        <v>60000</v>
      </c>
      <c r="N11" s="197">
        <v>0</v>
      </c>
      <c r="O11" s="199"/>
      <c r="P11" s="200"/>
      <c r="Q11" s="201">
        <f>IFERROR(VLOOKUP(D11,'[7]Prior Year Budget'!$D$9:$R$47,15,FALSE),0)</f>
        <v>0</v>
      </c>
      <c r="R11" s="201">
        <f>SUMIF('[7]Budget Actuals'!E15:E114,'[7]HR- Budget Request'!D11,'[7]Budget Actuals'!L15:L114)</f>
        <v>0</v>
      </c>
      <c r="S11" s="202"/>
      <c r="T11" s="267">
        <v>0</v>
      </c>
      <c r="U11" s="198">
        <f t="shared" si="0"/>
        <v>0</v>
      </c>
      <c r="V11" s="203"/>
    </row>
    <row r="12" spans="1:22" s="205" customFormat="1" ht="12">
      <c r="A12" s="191" t="s">
        <v>76</v>
      </c>
      <c r="B12" s="192" t="s">
        <v>231</v>
      </c>
      <c r="C12" s="193" t="s">
        <v>28</v>
      </c>
      <c r="D12" s="192" t="s">
        <v>873</v>
      </c>
      <c r="E12" s="193" t="s">
        <v>4511</v>
      </c>
      <c r="F12" s="192" t="s">
        <v>232</v>
      </c>
      <c r="G12" s="194"/>
      <c r="H12" s="195"/>
      <c r="I12" s="196">
        <v>10000</v>
      </c>
      <c r="J12" s="197">
        <v>360</v>
      </c>
      <c r="K12" s="198">
        <v>10000</v>
      </c>
      <c r="L12" s="197">
        <v>10316.89</v>
      </c>
      <c r="M12" s="198">
        <v>15000</v>
      </c>
      <c r="N12" s="197">
        <v>744</v>
      </c>
      <c r="O12" s="199">
        <v>0</v>
      </c>
      <c r="P12" s="200">
        <v>3328</v>
      </c>
      <c r="Q12" s="201">
        <f>IFERROR(VLOOKUP(D12,'[7]Prior Year Budget'!$D$9:$R$47,15,FALSE),0)</f>
        <v>0</v>
      </c>
      <c r="R12" s="201">
        <f>SUMIF('[7]Budget Actuals'!E16:E115,'[7]HR- Budget Request'!D12,'[7]Budget Actuals'!L16:L115)</f>
        <v>2145</v>
      </c>
      <c r="S12" s="202">
        <v>0</v>
      </c>
      <c r="T12" s="267">
        <v>0</v>
      </c>
      <c r="U12" s="198">
        <f t="shared" si="0"/>
        <v>0</v>
      </c>
      <c r="V12" s="203"/>
    </row>
    <row r="13" spans="1:22" s="205" customFormat="1" ht="12">
      <c r="A13" s="191" t="s">
        <v>76</v>
      </c>
      <c r="B13" s="192" t="s">
        <v>231</v>
      </c>
      <c r="C13" s="193" t="s">
        <v>28</v>
      </c>
      <c r="D13" s="192" t="s">
        <v>873</v>
      </c>
      <c r="E13" s="193" t="s">
        <v>4511</v>
      </c>
      <c r="F13" s="192" t="s">
        <v>2292</v>
      </c>
      <c r="G13" s="194"/>
      <c r="H13" s="195"/>
      <c r="I13" s="196">
        <v>0</v>
      </c>
      <c r="J13" s="197">
        <v>896.25</v>
      </c>
      <c r="K13" s="198"/>
      <c r="L13" s="197"/>
      <c r="M13" s="198"/>
      <c r="N13" s="197"/>
      <c r="O13" s="199"/>
      <c r="P13" s="200"/>
      <c r="Q13" s="201">
        <f>IFERROR(VLOOKUP(D13,'[7]Prior Year Budget'!$D$9:$R$47,15,FALSE),0)</f>
        <v>0</v>
      </c>
      <c r="R13" s="201">
        <f>SUMIF('[7]Budget Actuals'!E17:E116,'[7]HR- Budget Request'!D13,'[7]Budget Actuals'!L17:L116)</f>
        <v>2145</v>
      </c>
      <c r="S13" s="202"/>
      <c r="T13" s="267">
        <v>0</v>
      </c>
      <c r="U13" s="198">
        <f t="shared" si="0"/>
        <v>0</v>
      </c>
      <c r="V13" s="203"/>
    </row>
    <row r="14" spans="1:22" s="205" customFormat="1" ht="12">
      <c r="A14" s="191" t="s">
        <v>76</v>
      </c>
      <c r="B14" s="192" t="s">
        <v>231</v>
      </c>
      <c r="C14" s="193" t="s">
        <v>28</v>
      </c>
      <c r="D14" s="192" t="s">
        <v>4733</v>
      </c>
      <c r="E14" s="193" t="s">
        <v>4734</v>
      </c>
      <c r="F14" s="192" t="s">
        <v>232</v>
      </c>
      <c r="G14" s="194"/>
      <c r="H14" s="195"/>
      <c r="I14" s="196"/>
      <c r="J14" s="197"/>
      <c r="K14" s="198">
        <v>0</v>
      </c>
      <c r="L14" s="197">
        <v>3306.91</v>
      </c>
      <c r="M14" s="198">
        <v>10000</v>
      </c>
      <c r="N14" s="197">
        <v>172.11</v>
      </c>
      <c r="O14" s="199"/>
      <c r="P14" s="200"/>
      <c r="Q14" s="201">
        <f>IFERROR(VLOOKUP(D14,'[7]Prior Year Budget'!$D$9:$R$47,15,FALSE),0)</f>
        <v>0</v>
      </c>
      <c r="R14" s="201">
        <f>SUMIF('[7]Budget Actuals'!E18:E117,'[7]HR- Budget Request'!D14,'[7]Budget Actuals'!L18:L117)</f>
        <v>2188.61</v>
      </c>
      <c r="S14" s="202">
        <v>5000</v>
      </c>
      <c r="T14" s="267">
        <v>5000</v>
      </c>
      <c r="U14" s="198">
        <f t="shared" si="0"/>
        <v>5000</v>
      </c>
      <c r="V14" s="203" t="s">
        <v>4848</v>
      </c>
    </row>
    <row r="15" spans="1:22" s="205" customFormat="1" ht="12">
      <c r="A15" s="191" t="s">
        <v>76</v>
      </c>
      <c r="B15" s="192" t="s">
        <v>231</v>
      </c>
      <c r="C15" s="193" t="s">
        <v>28</v>
      </c>
      <c r="D15" s="192" t="s">
        <v>125</v>
      </c>
      <c r="E15" s="193" t="s">
        <v>4560</v>
      </c>
      <c r="F15" s="192" t="s">
        <v>232</v>
      </c>
      <c r="G15" s="194"/>
      <c r="H15" s="195"/>
      <c r="I15" s="196"/>
      <c r="J15" s="197"/>
      <c r="K15" s="198">
        <v>0</v>
      </c>
      <c r="L15" s="197">
        <v>2023.43</v>
      </c>
      <c r="M15" s="198">
        <v>0</v>
      </c>
      <c r="N15" s="197">
        <v>14708.46</v>
      </c>
      <c r="O15" s="199"/>
      <c r="P15" s="200"/>
      <c r="Q15" s="201">
        <f>IFERROR(VLOOKUP(D15,'[7]Prior Year Budget'!$D$9:$R$47,15,FALSE),0)</f>
        <v>0</v>
      </c>
      <c r="R15" s="201">
        <f>SUMIF('[7]Budget Actuals'!E19:E118,'[7]HR- Budget Request'!D15,'[7]Budget Actuals'!L19:L118)</f>
        <v>0</v>
      </c>
      <c r="S15" s="202"/>
      <c r="T15" s="267">
        <v>0</v>
      </c>
      <c r="U15" s="198">
        <f t="shared" si="0"/>
        <v>0</v>
      </c>
      <c r="V15" s="203"/>
    </row>
    <row r="16" spans="1:22" s="205" customFormat="1" ht="12">
      <c r="A16" s="191" t="s">
        <v>76</v>
      </c>
      <c r="B16" s="192" t="s">
        <v>231</v>
      </c>
      <c r="C16" s="193" t="s">
        <v>28</v>
      </c>
      <c r="D16" s="192" t="s">
        <v>90</v>
      </c>
      <c r="E16" s="193" t="s">
        <v>4492</v>
      </c>
      <c r="F16" s="192" t="s">
        <v>232</v>
      </c>
      <c r="G16" s="194"/>
      <c r="H16" s="195"/>
      <c r="I16" s="196">
        <v>24000</v>
      </c>
      <c r="J16" s="197">
        <v>32571.33</v>
      </c>
      <c r="K16" s="198">
        <v>24000</v>
      </c>
      <c r="L16" s="197">
        <v>4747.09</v>
      </c>
      <c r="M16" s="198">
        <v>24000</v>
      </c>
      <c r="N16" s="197">
        <v>13523.76</v>
      </c>
      <c r="O16" s="199"/>
      <c r="P16" s="200"/>
      <c r="Q16" s="201">
        <f>IFERROR(VLOOKUP(D16,'[7]Prior Year Budget'!$D$9:$R$47,15,FALSE),0)</f>
        <v>0</v>
      </c>
      <c r="R16" s="201">
        <f>SUMIF('[7]Budget Actuals'!E20:E119,'[7]HR- Budget Request'!D16,'[7]Budget Actuals'!L20:L119)</f>
        <v>0</v>
      </c>
      <c r="S16" s="202"/>
      <c r="T16" s="267">
        <v>0</v>
      </c>
      <c r="U16" s="198">
        <f t="shared" si="0"/>
        <v>0</v>
      </c>
      <c r="V16" s="203"/>
    </row>
    <row r="17" spans="1:22" s="205" customFormat="1" ht="12">
      <c r="A17" s="191" t="s">
        <v>76</v>
      </c>
      <c r="B17" s="192" t="s">
        <v>231</v>
      </c>
      <c r="C17" s="193" t="s">
        <v>28</v>
      </c>
      <c r="D17" s="192" t="s">
        <v>4657</v>
      </c>
      <c r="E17" s="193" t="s">
        <v>4512</v>
      </c>
      <c r="F17" s="192" t="s">
        <v>232</v>
      </c>
      <c r="G17" s="194"/>
      <c r="H17" s="195"/>
      <c r="I17" s="196">
        <v>20000</v>
      </c>
      <c r="J17" s="197">
        <v>10189.709999999999</v>
      </c>
      <c r="K17" s="198">
        <v>20500</v>
      </c>
      <c r="L17" s="197">
        <v>56907.37</v>
      </c>
      <c r="M17" s="198">
        <v>20500</v>
      </c>
      <c r="N17" s="197">
        <v>16318.47</v>
      </c>
      <c r="O17" s="199">
        <v>20500</v>
      </c>
      <c r="P17" s="200">
        <v>7702.91</v>
      </c>
      <c r="Q17" s="201">
        <f>IFERROR(VLOOKUP(D17,'[7]Prior Year Budget'!$D$9:$R$47,15,FALSE),0)</f>
        <v>25000</v>
      </c>
      <c r="R17" s="201">
        <f>SUMIF('[7]Budget Actuals'!E21:E120,'[7]HR- Budget Request'!D17,'[7]Budget Actuals'!L21:L120)</f>
        <v>7191.57</v>
      </c>
      <c r="S17" s="202">
        <v>30000</v>
      </c>
      <c r="T17" s="267">
        <v>25000</v>
      </c>
      <c r="U17" s="198">
        <f t="shared" si="0"/>
        <v>9500</v>
      </c>
      <c r="V17" s="203" t="s">
        <v>4849</v>
      </c>
    </row>
    <row r="18" spans="1:22" s="205" customFormat="1" ht="12">
      <c r="A18" s="191" t="s">
        <v>76</v>
      </c>
      <c r="B18" s="192" t="s">
        <v>231</v>
      </c>
      <c r="C18" s="193" t="s">
        <v>28</v>
      </c>
      <c r="D18" s="192" t="s">
        <v>4657</v>
      </c>
      <c r="E18" s="193" t="s">
        <v>4512</v>
      </c>
      <c r="F18" s="192" t="s">
        <v>96</v>
      </c>
      <c r="G18" s="194"/>
      <c r="H18" s="195"/>
      <c r="I18" s="196"/>
      <c r="J18" s="197"/>
      <c r="K18" s="198"/>
      <c r="L18" s="197"/>
      <c r="M18" s="198">
        <v>0</v>
      </c>
      <c r="N18" s="197">
        <v>-15</v>
      </c>
      <c r="O18" s="199"/>
      <c r="P18" s="200"/>
      <c r="Q18" s="201">
        <v>0</v>
      </c>
      <c r="R18" s="201">
        <f>SUMIF('[7]Budget Actuals'!E22:E121,'[7]HR- Budget Request'!D18,'[7]Budget Actuals'!L22:L121)</f>
        <v>7191.57</v>
      </c>
      <c r="S18" s="202"/>
      <c r="T18" s="267"/>
      <c r="U18" s="198">
        <f t="shared" si="0"/>
        <v>0</v>
      </c>
      <c r="V18" s="203"/>
    </row>
    <row r="19" spans="1:22" s="205" customFormat="1" ht="12">
      <c r="A19" s="191" t="s">
        <v>76</v>
      </c>
      <c r="B19" s="192" t="s">
        <v>231</v>
      </c>
      <c r="C19" s="193" t="s">
        <v>28</v>
      </c>
      <c r="D19" s="192" t="s">
        <v>4658</v>
      </c>
      <c r="E19" s="193" t="s">
        <v>4523</v>
      </c>
      <c r="F19" s="192" t="s">
        <v>232</v>
      </c>
      <c r="G19" s="194"/>
      <c r="H19" s="195"/>
      <c r="I19" s="196">
        <v>263129.90000000002</v>
      </c>
      <c r="J19" s="197">
        <v>261227.83</v>
      </c>
      <c r="K19" s="198">
        <v>270000</v>
      </c>
      <c r="L19" s="197">
        <v>354141.78</v>
      </c>
      <c r="M19" s="198">
        <v>270000</v>
      </c>
      <c r="N19" s="197">
        <v>542907.27</v>
      </c>
      <c r="O19" s="199">
        <v>500000</v>
      </c>
      <c r="P19" s="200">
        <v>86916.56</v>
      </c>
      <c r="Q19" s="201">
        <f>IFERROR(VLOOKUP(D19,'[7]Prior Year Budget'!$D$9:$R$47,15,FALSE),0)</f>
        <v>500000</v>
      </c>
      <c r="R19" s="201">
        <f>SUMIF('[7]Budget Actuals'!E23:E122,'[7]HR- Budget Request'!D19,'[7]Budget Actuals'!L23:L122)</f>
        <v>70647.45</v>
      </c>
      <c r="S19" s="202">
        <v>500000</v>
      </c>
      <c r="T19" s="267">
        <v>500000</v>
      </c>
      <c r="U19" s="198">
        <f t="shared" si="0"/>
        <v>0</v>
      </c>
      <c r="V19" s="203"/>
    </row>
    <row r="20" spans="1:22" s="205" customFormat="1" ht="12">
      <c r="A20" s="191" t="s">
        <v>76</v>
      </c>
      <c r="B20" s="192" t="s">
        <v>231</v>
      </c>
      <c r="C20" s="193" t="s">
        <v>28</v>
      </c>
      <c r="D20" s="192" t="s">
        <v>4850</v>
      </c>
      <c r="E20" s="193" t="s">
        <v>4851</v>
      </c>
      <c r="F20" s="192" t="s">
        <v>232</v>
      </c>
      <c r="G20" s="194"/>
      <c r="H20" s="195"/>
      <c r="I20" s="196">
        <v>3000</v>
      </c>
      <c r="J20" s="197">
        <v>0</v>
      </c>
      <c r="K20" s="198">
        <v>3000</v>
      </c>
      <c r="L20" s="197">
        <v>0</v>
      </c>
      <c r="M20" s="198">
        <v>3000</v>
      </c>
      <c r="N20" s="197">
        <v>2553.59</v>
      </c>
      <c r="O20" s="199">
        <v>3000</v>
      </c>
      <c r="P20" s="200">
        <v>638.01</v>
      </c>
      <c r="Q20" s="201">
        <f>IFERROR(VLOOKUP(D20,'[7]Prior Year Budget'!$D$9:$R$47,15,FALSE),0)</f>
        <v>1000</v>
      </c>
      <c r="R20" s="201">
        <f>SUMIF('[7]Budget Actuals'!E24:E123,'[7]HR- Budget Request'!D20,'[7]Budget Actuals'!L24:L123)</f>
        <v>0</v>
      </c>
      <c r="S20" s="202">
        <v>3000</v>
      </c>
      <c r="T20" s="267">
        <v>3000</v>
      </c>
      <c r="U20" s="198">
        <f t="shared" si="0"/>
        <v>0</v>
      </c>
      <c r="V20" s="203"/>
    </row>
    <row r="21" spans="1:22" s="205" customFormat="1" ht="12">
      <c r="A21" s="191" t="s">
        <v>76</v>
      </c>
      <c r="B21" s="192" t="s">
        <v>231</v>
      </c>
      <c r="C21" s="193" t="s">
        <v>28</v>
      </c>
      <c r="D21" s="192" t="s">
        <v>4659</v>
      </c>
      <c r="E21" s="193" t="s">
        <v>4502</v>
      </c>
      <c r="F21" s="192" t="s">
        <v>232</v>
      </c>
      <c r="G21" s="194"/>
      <c r="H21" s="195"/>
      <c r="I21" s="196">
        <v>15000</v>
      </c>
      <c r="J21" s="197">
        <f>7784.16+22.9</f>
        <v>7807.0599999999995</v>
      </c>
      <c r="K21" s="198">
        <v>25000</v>
      </c>
      <c r="L21" s="197">
        <v>58882.21</v>
      </c>
      <c r="M21" s="198">
        <v>25000</v>
      </c>
      <c r="N21" s="197">
        <v>122819.96</v>
      </c>
      <c r="O21" s="199">
        <v>50000</v>
      </c>
      <c r="P21" s="200">
        <v>6760.14</v>
      </c>
      <c r="Q21" s="201">
        <f>IFERROR(VLOOKUP(D21,'[7]Prior Year Budget'!$D$9:$R$47,15,FALSE),0)</f>
        <v>70000</v>
      </c>
      <c r="R21" s="201">
        <f>SUMIF('[7]Budget Actuals'!E25:E124,'[7]HR- Budget Request'!D21,'[7]Budget Actuals'!L25:L124)</f>
        <v>1819.54</v>
      </c>
      <c r="S21" s="202">
        <v>90000</v>
      </c>
      <c r="T21" s="267">
        <v>70000</v>
      </c>
      <c r="U21" s="198">
        <f t="shared" si="0"/>
        <v>40000</v>
      </c>
      <c r="V21" s="203" t="s">
        <v>4852</v>
      </c>
    </row>
    <row r="22" spans="1:22" s="205" customFormat="1" ht="12">
      <c r="A22" s="191" t="s">
        <v>76</v>
      </c>
      <c r="B22" s="192" t="s">
        <v>231</v>
      </c>
      <c r="C22" s="193" t="s">
        <v>28</v>
      </c>
      <c r="D22" s="192" t="s">
        <v>4853</v>
      </c>
      <c r="E22" s="193" t="s">
        <v>4854</v>
      </c>
      <c r="F22" s="192" t="s">
        <v>232</v>
      </c>
      <c r="G22" s="194"/>
      <c r="H22" s="195"/>
      <c r="I22" s="196">
        <v>0</v>
      </c>
      <c r="J22" s="197">
        <v>54.82</v>
      </c>
      <c r="K22" s="198">
        <v>500</v>
      </c>
      <c r="L22" s="197">
        <f>137.94+44.28</f>
        <v>182.22</v>
      </c>
      <c r="M22" s="198">
        <v>500</v>
      </c>
      <c r="N22" s="197">
        <v>0</v>
      </c>
      <c r="O22" s="199"/>
      <c r="P22" s="200"/>
      <c r="Q22" s="201">
        <f>IFERROR(VLOOKUP(D22,'[7]Prior Year Budget'!$D$9:$R$47,15,FALSE),0)</f>
        <v>0</v>
      </c>
      <c r="R22" s="201">
        <f>SUMIF('[7]Budget Actuals'!E26:E125,'[7]HR- Budget Request'!D22,'[7]Budget Actuals'!L26:L125)</f>
        <v>0</v>
      </c>
      <c r="S22" s="202"/>
      <c r="T22" s="267"/>
      <c r="U22" s="198">
        <f t="shared" si="0"/>
        <v>0</v>
      </c>
      <c r="V22" s="203"/>
    </row>
    <row r="23" spans="1:22" s="205" customFormat="1" ht="12">
      <c r="A23" s="191" t="s">
        <v>76</v>
      </c>
      <c r="B23" s="192" t="s">
        <v>231</v>
      </c>
      <c r="C23" s="193" t="s">
        <v>28</v>
      </c>
      <c r="D23" s="192" t="s">
        <v>4661</v>
      </c>
      <c r="E23" s="193" t="s">
        <v>4556</v>
      </c>
      <c r="F23" s="192" t="s">
        <v>232</v>
      </c>
      <c r="G23" s="194"/>
      <c r="H23" s="195"/>
      <c r="I23" s="196">
        <v>0</v>
      </c>
      <c r="J23" s="197">
        <v>1275</v>
      </c>
      <c r="K23" s="198">
        <v>5000</v>
      </c>
      <c r="L23" s="197">
        <v>-195</v>
      </c>
      <c r="M23" s="198">
        <v>5000</v>
      </c>
      <c r="N23" s="197">
        <v>438</v>
      </c>
      <c r="O23" s="199">
        <v>5000</v>
      </c>
      <c r="P23" s="200">
        <v>0</v>
      </c>
      <c r="Q23" s="201">
        <f>IFERROR(VLOOKUP(D23,'[7]Prior Year Budget'!$D$9:$R$47,15,FALSE),0)</f>
        <v>1000</v>
      </c>
      <c r="R23" s="201">
        <f>SUMIF('[7]Budget Actuals'!E27:E126,'[7]HR- Budget Request'!D23,'[7]Budget Actuals'!L27:L126)</f>
        <v>965</v>
      </c>
      <c r="S23" s="202">
        <v>3000</v>
      </c>
      <c r="T23" s="267">
        <v>3000</v>
      </c>
      <c r="U23" s="198">
        <f t="shared" si="0"/>
        <v>-2000</v>
      </c>
      <c r="V23" s="203"/>
    </row>
    <row r="24" spans="1:22" s="205" customFormat="1" ht="12">
      <c r="A24" s="191" t="s">
        <v>76</v>
      </c>
      <c r="B24" s="192" t="s">
        <v>231</v>
      </c>
      <c r="C24" s="193" t="s">
        <v>28</v>
      </c>
      <c r="D24" s="192" t="s">
        <v>4662</v>
      </c>
      <c r="E24" s="193" t="s">
        <v>4504</v>
      </c>
      <c r="F24" s="192" t="s">
        <v>232</v>
      </c>
      <c r="G24" s="194"/>
      <c r="H24" s="195"/>
      <c r="I24" s="196">
        <v>1500</v>
      </c>
      <c r="J24" s="197">
        <v>444.91</v>
      </c>
      <c r="K24" s="198">
        <v>2000</v>
      </c>
      <c r="L24" s="197">
        <v>10477.14</v>
      </c>
      <c r="M24" s="198">
        <v>10000</v>
      </c>
      <c r="N24" s="197">
        <v>1671.86</v>
      </c>
      <c r="O24" s="199">
        <v>20000</v>
      </c>
      <c r="P24" s="200">
        <v>1670.97</v>
      </c>
      <c r="Q24" s="201">
        <f>IFERROR(VLOOKUP(D24,'[7]Prior Year Budget'!$D$9:$R$47,15,FALSE),0)</f>
        <v>7000</v>
      </c>
      <c r="R24" s="201">
        <f>SUMIF('[7]Budget Actuals'!E28:E127,'[7]HR- Budget Request'!D24,'[7]Budget Actuals'!L28:L127)</f>
        <v>0</v>
      </c>
      <c r="S24" s="202">
        <v>10000</v>
      </c>
      <c r="T24" s="267">
        <v>10000</v>
      </c>
      <c r="U24" s="198">
        <f t="shared" si="0"/>
        <v>-10000</v>
      </c>
      <c r="V24" s="203"/>
    </row>
    <row r="25" spans="1:22" s="205" customFormat="1" ht="12">
      <c r="A25" s="191" t="s">
        <v>76</v>
      </c>
      <c r="B25" s="192" t="s">
        <v>231</v>
      </c>
      <c r="C25" s="193" t="s">
        <v>28</v>
      </c>
      <c r="D25" s="192" t="s">
        <v>4662</v>
      </c>
      <c r="E25" s="193" t="s">
        <v>4504</v>
      </c>
      <c r="F25" s="192" t="s">
        <v>96</v>
      </c>
      <c r="G25" s="194"/>
      <c r="H25" s="195"/>
      <c r="I25" s="196"/>
      <c r="J25" s="197"/>
      <c r="K25" s="198">
        <v>0</v>
      </c>
      <c r="L25" s="197">
        <v>3968.97</v>
      </c>
      <c r="M25" s="198"/>
      <c r="N25" s="197"/>
      <c r="O25" s="199"/>
      <c r="P25" s="200"/>
      <c r="Q25" s="201">
        <v>0</v>
      </c>
      <c r="R25" s="201">
        <f>SUMIF('[7]Budget Actuals'!E29:E128,'[7]HR- Budget Request'!D25,'[7]Budget Actuals'!L29:L128)</f>
        <v>0</v>
      </c>
      <c r="S25" s="202"/>
      <c r="T25" s="267"/>
      <c r="U25" s="198">
        <f t="shared" si="0"/>
        <v>0</v>
      </c>
      <c r="V25" s="203"/>
    </row>
    <row r="26" spans="1:22" s="205" customFormat="1" ht="12">
      <c r="A26" s="191" t="s">
        <v>76</v>
      </c>
      <c r="B26" s="192" t="s">
        <v>231</v>
      </c>
      <c r="C26" s="193" t="s">
        <v>28</v>
      </c>
      <c r="D26" s="192" t="s">
        <v>4664</v>
      </c>
      <c r="E26" s="193" t="s">
        <v>4551</v>
      </c>
      <c r="F26" s="192" t="s">
        <v>232</v>
      </c>
      <c r="G26" s="194"/>
      <c r="H26" s="195"/>
      <c r="I26" s="196">
        <v>7200</v>
      </c>
      <c r="J26" s="197">
        <v>4860</v>
      </c>
      <c r="K26" s="198">
        <v>7500</v>
      </c>
      <c r="L26" s="197">
        <v>10080</v>
      </c>
      <c r="M26" s="198">
        <v>7500</v>
      </c>
      <c r="N26" s="197">
        <v>450</v>
      </c>
      <c r="O26" s="199">
        <v>7500</v>
      </c>
      <c r="P26" s="200">
        <v>0</v>
      </c>
      <c r="Q26" s="201">
        <f>IFERROR(VLOOKUP(D26,'[7]Prior Year Budget'!$D$9:$R$47,15,FALSE),0)</f>
        <v>5000</v>
      </c>
      <c r="R26" s="201">
        <f>SUMIF('[7]Budget Actuals'!E30:E129,'[7]HR- Budget Request'!D26,'[7]Budget Actuals'!L30:L129)</f>
        <v>0</v>
      </c>
      <c r="S26" s="202">
        <v>7500</v>
      </c>
      <c r="T26" s="267">
        <v>7500</v>
      </c>
      <c r="U26" s="198">
        <f t="shared" si="0"/>
        <v>0</v>
      </c>
      <c r="V26" s="203"/>
    </row>
    <row r="27" spans="1:22" s="205" customFormat="1" ht="12">
      <c r="A27" s="191" t="s">
        <v>76</v>
      </c>
      <c r="B27" s="192" t="s">
        <v>231</v>
      </c>
      <c r="C27" s="193" t="s">
        <v>28</v>
      </c>
      <c r="D27" s="192" t="s">
        <v>4855</v>
      </c>
      <c r="E27" s="193" t="s">
        <v>4856</v>
      </c>
      <c r="F27" s="192" t="s">
        <v>232</v>
      </c>
      <c r="G27" s="194"/>
      <c r="H27" s="195"/>
      <c r="I27" s="196"/>
      <c r="J27" s="197"/>
      <c r="K27" s="198">
        <v>7000</v>
      </c>
      <c r="L27" s="197">
        <v>0</v>
      </c>
      <c r="M27" s="198">
        <v>7000</v>
      </c>
      <c r="N27" s="197">
        <v>4600</v>
      </c>
      <c r="O27" s="199">
        <v>20000</v>
      </c>
      <c r="P27" s="200">
        <v>0</v>
      </c>
      <c r="Q27" s="201">
        <f>IFERROR(VLOOKUP(D27,'[7]Prior Year Budget'!$D$9:$R$47,15,FALSE),0)</f>
        <v>4600</v>
      </c>
      <c r="R27" s="201">
        <f>SUMIF('[7]Budget Actuals'!E31:E130,'[7]HR- Budget Request'!D27,'[7]Budget Actuals'!L31:L130)</f>
        <v>0</v>
      </c>
      <c r="S27" s="202">
        <v>5000</v>
      </c>
      <c r="T27" s="267">
        <v>5000</v>
      </c>
      <c r="U27" s="198">
        <f t="shared" si="0"/>
        <v>-15000</v>
      </c>
      <c r="V27" s="203"/>
    </row>
    <row r="28" spans="1:22" s="205" customFormat="1" ht="12">
      <c r="A28" s="191" t="s">
        <v>76</v>
      </c>
      <c r="B28" s="192" t="s">
        <v>231</v>
      </c>
      <c r="C28" s="193" t="s">
        <v>28</v>
      </c>
      <c r="D28" s="192" t="s">
        <v>4762</v>
      </c>
      <c r="E28" s="193" t="s">
        <v>4498</v>
      </c>
      <c r="F28" s="192" t="s">
        <v>232</v>
      </c>
      <c r="G28" s="194"/>
      <c r="H28" s="195"/>
      <c r="I28" s="196">
        <v>500</v>
      </c>
      <c r="J28" s="197">
        <v>0</v>
      </c>
      <c r="K28" s="198">
        <v>500</v>
      </c>
      <c r="L28" s="197">
        <v>720.75</v>
      </c>
      <c r="M28" s="198">
        <v>500</v>
      </c>
      <c r="N28" s="197">
        <v>1115.98</v>
      </c>
      <c r="O28" s="199">
        <v>1000</v>
      </c>
      <c r="P28" s="200">
        <v>139.9</v>
      </c>
      <c r="Q28" s="201">
        <f>IFERROR(VLOOKUP(D28,'[7]Prior Year Budget'!$D$9:$R$47,15,FALSE),0)</f>
        <v>1000</v>
      </c>
      <c r="R28" s="201">
        <f>SUMIF('[7]Budget Actuals'!E32:E131,'[7]HR- Budget Request'!D28,'[7]Budget Actuals'!L32:L131)</f>
        <v>215.17</v>
      </c>
      <c r="S28" s="202">
        <v>1000</v>
      </c>
      <c r="T28" s="267">
        <v>1000</v>
      </c>
      <c r="U28" s="198">
        <f t="shared" si="0"/>
        <v>0</v>
      </c>
      <c r="V28" s="203"/>
    </row>
    <row r="29" spans="1:22" s="205" customFormat="1" ht="12">
      <c r="A29" s="191" t="s">
        <v>76</v>
      </c>
      <c r="B29" s="192" t="s">
        <v>231</v>
      </c>
      <c r="C29" s="193" t="s">
        <v>28</v>
      </c>
      <c r="D29" s="192" t="s">
        <v>4818</v>
      </c>
      <c r="E29" s="193" t="s">
        <v>4536</v>
      </c>
      <c r="F29" s="192" t="s">
        <v>232</v>
      </c>
      <c r="G29" s="194"/>
      <c r="H29" s="195"/>
      <c r="I29" s="196"/>
      <c r="J29" s="197"/>
      <c r="K29" s="198">
        <v>0</v>
      </c>
      <c r="L29" s="197">
        <v>3782.5</v>
      </c>
      <c r="M29" s="198"/>
      <c r="N29" s="197"/>
      <c r="O29" s="199"/>
      <c r="P29" s="200"/>
      <c r="Q29" s="201">
        <f>IFERROR(VLOOKUP(D29,'[7]Prior Year Budget'!$D$9:$R$47,15,FALSE),0)</f>
        <v>0</v>
      </c>
      <c r="R29" s="201">
        <f>SUMIF('[7]Budget Actuals'!E33:E132,'[7]HR- Budget Request'!D29,'[7]Budget Actuals'!L33:L132)</f>
        <v>0</v>
      </c>
      <c r="S29" s="202"/>
      <c r="T29" s="267"/>
      <c r="U29" s="198">
        <f t="shared" si="0"/>
        <v>0</v>
      </c>
      <c r="V29" s="203"/>
    </row>
    <row r="30" spans="1:22" s="205" customFormat="1" ht="12">
      <c r="A30" s="191" t="s">
        <v>76</v>
      </c>
      <c r="B30" s="192" t="s">
        <v>231</v>
      </c>
      <c r="C30" s="193" t="s">
        <v>28</v>
      </c>
      <c r="D30" s="192" t="s">
        <v>4666</v>
      </c>
      <c r="E30" s="193" t="s">
        <v>4562</v>
      </c>
      <c r="F30" s="192" t="s">
        <v>232</v>
      </c>
      <c r="G30" s="194"/>
      <c r="H30" s="195"/>
      <c r="I30" s="196"/>
      <c r="J30" s="197"/>
      <c r="K30" s="198"/>
      <c r="L30" s="197"/>
      <c r="M30" s="198">
        <v>0</v>
      </c>
      <c r="N30" s="197">
        <v>6300</v>
      </c>
      <c r="O30" s="199">
        <v>8000</v>
      </c>
      <c r="P30" s="200">
        <v>6540</v>
      </c>
      <c r="Q30" s="201">
        <f>IFERROR(VLOOKUP(D30,'[7]Prior Year Budget'!$D$9:$R$47,15,FALSE),0)</f>
        <v>6700</v>
      </c>
      <c r="R30" s="201">
        <f>SUMIF('[7]Budget Actuals'!E34:E133,'[7]HR- Budget Request'!D30,'[7]Budget Actuals'!L34:L133)</f>
        <v>6540</v>
      </c>
      <c r="S30" s="202">
        <v>8000</v>
      </c>
      <c r="T30" s="267">
        <v>8000</v>
      </c>
      <c r="U30" s="198">
        <f t="shared" si="0"/>
        <v>0</v>
      </c>
      <c r="V30" s="203"/>
    </row>
    <row r="31" spans="1:22" s="205" customFormat="1" ht="12">
      <c r="A31" s="191" t="s">
        <v>76</v>
      </c>
      <c r="B31" s="192" t="s">
        <v>231</v>
      </c>
      <c r="C31" s="193" t="s">
        <v>28</v>
      </c>
      <c r="D31" s="192" t="s">
        <v>4828</v>
      </c>
      <c r="E31" s="193" t="s">
        <v>4552</v>
      </c>
      <c r="F31" s="192" t="s">
        <v>232</v>
      </c>
      <c r="G31" s="194"/>
      <c r="H31" s="195"/>
      <c r="I31" s="196">
        <v>500</v>
      </c>
      <c r="J31" s="197">
        <v>1080.6500000000001</v>
      </c>
      <c r="K31" s="198">
        <v>500</v>
      </c>
      <c r="L31" s="197">
        <v>1416.36</v>
      </c>
      <c r="M31" s="198">
        <v>500</v>
      </c>
      <c r="N31" s="197">
        <v>1416.36</v>
      </c>
      <c r="O31" s="199">
        <v>1000</v>
      </c>
      <c r="P31" s="200">
        <v>118.03</v>
      </c>
      <c r="Q31" s="201">
        <f>IFERROR(VLOOKUP(D31,'[7]Prior Year Budget'!$D$9:$R$47,15,FALSE),0)</f>
        <v>1000</v>
      </c>
      <c r="R31" s="201">
        <f>SUMIF('[7]Budget Actuals'!E35:E134,'[7]HR- Budget Request'!D31,'[7]Budget Actuals'!L35:L134)</f>
        <v>-137.49</v>
      </c>
      <c r="S31" s="202">
        <v>1000</v>
      </c>
      <c r="T31" s="267">
        <v>1000</v>
      </c>
      <c r="U31" s="198">
        <f t="shared" si="0"/>
        <v>0</v>
      </c>
      <c r="V31" s="203"/>
    </row>
    <row r="32" spans="1:22" s="205" customFormat="1" ht="12">
      <c r="A32" s="191" t="s">
        <v>76</v>
      </c>
      <c r="B32" s="192" t="s">
        <v>231</v>
      </c>
      <c r="C32" s="193" t="s">
        <v>28</v>
      </c>
      <c r="D32" s="192" t="s">
        <v>4821</v>
      </c>
      <c r="E32" s="193" t="s">
        <v>4527</v>
      </c>
      <c r="F32" s="192" t="s">
        <v>232</v>
      </c>
      <c r="G32" s="194"/>
      <c r="H32" s="195"/>
      <c r="I32" s="196"/>
      <c r="J32" s="197"/>
      <c r="K32" s="198">
        <v>1000</v>
      </c>
      <c r="L32" s="197">
        <v>0</v>
      </c>
      <c r="M32" s="198">
        <v>1000</v>
      </c>
      <c r="N32" s="197">
        <v>0</v>
      </c>
      <c r="O32" s="199">
        <v>1000</v>
      </c>
      <c r="P32" s="200">
        <v>0</v>
      </c>
      <c r="Q32" s="201">
        <f>IFERROR(VLOOKUP(D32,'[7]Prior Year Budget'!$D$9:$R$47,15,FALSE),0)</f>
        <v>0</v>
      </c>
      <c r="R32" s="201">
        <f>SUMIF('[7]Budget Actuals'!E36:E135,'[7]HR- Budget Request'!D32,'[7]Budget Actuals'!L36:L135)</f>
        <v>0</v>
      </c>
      <c r="S32" s="202">
        <v>0</v>
      </c>
      <c r="T32" s="267"/>
      <c r="U32" s="198">
        <f t="shared" si="0"/>
        <v>-1000</v>
      </c>
      <c r="V32" s="203"/>
    </row>
    <row r="33" spans="1:22" s="205" customFormat="1" ht="12">
      <c r="A33" s="191" t="s">
        <v>76</v>
      </c>
      <c r="B33" s="192" t="s">
        <v>231</v>
      </c>
      <c r="C33" s="193" t="s">
        <v>28</v>
      </c>
      <c r="D33" s="192" t="s">
        <v>4857</v>
      </c>
      <c r="E33" s="193" t="s">
        <v>4858</v>
      </c>
      <c r="F33" s="192" t="s">
        <v>232</v>
      </c>
      <c r="G33" s="194"/>
      <c r="H33" s="195"/>
      <c r="I33" s="196">
        <v>0</v>
      </c>
      <c r="J33" s="197">
        <v>137500</v>
      </c>
      <c r="K33" s="198">
        <v>0</v>
      </c>
      <c r="L33" s="197">
        <v>9995</v>
      </c>
      <c r="M33" s="198">
        <v>0</v>
      </c>
      <c r="N33" s="197">
        <v>91666.67</v>
      </c>
      <c r="O33" s="199"/>
      <c r="P33" s="200"/>
      <c r="Q33" s="201">
        <f>IFERROR(VLOOKUP(D33,'[7]Prior Year Budget'!$D$9:$R$47,15,FALSE),0)</f>
        <v>0</v>
      </c>
      <c r="R33" s="201">
        <f>SUMIF('[7]Budget Actuals'!E37:E136,'[7]HR- Budget Request'!D33,'[7]Budget Actuals'!L37:L136)</f>
        <v>6000</v>
      </c>
      <c r="S33" s="202"/>
      <c r="T33" s="267"/>
      <c r="U33" s="198">
        <f t="shared" si="0"/>
        <v>0</v>
      </c>
      <c r="V33" s="203"/>
    </row>
    <row r="34" spans="1:22" s="205" customFormat="1" ht="12">
      <c r="A34" s="191" t="s">
        <v>76</v>
      </c>
      <c r="B34" s="192" t="s">
        <v>231</v>
      </c>
      <c r="C34" s="193" t="s">
        <v>28</v>
      </c>
      <c r="D34" s="192" t="s">
        <v>4859</v>
      </c>
      <c r="E34" s="193" t="s">
        <v>4860</v>
      </c>
      <c r="F34" s="192" t="s">
        <v>232</v>
      </c>
      <c r="G34" s="194"/>
      <c r="H34" s="195"/>
      <c r="I34" s="196">
        <v>55000</v>
      </c>
      <c r="J34" s="197">
        <v>48123.1</v>
      </c>
      <c r="K34" s="198">
        <v>60000</v>
      </c>
      <c r="L34" s="197">
        <v>54406.39</v>
      </c>
      <c r="M34" s="198">
        <v>60000</v>
      </c>
      <c r="N34" s="197">
        <v>52093.47</v>
      </c>
      <c r="O34" s="199">
        <v>60000</v>
      </c>
      <c r="P34" s="200">
        <v>19978.599999999999</v>
      </c>
      <c r="Q34" s="201">
        <f>IFERROR(VLOOKUP(D34,'[7]Prior Year Budget'!$D$9:$R$47,15,FALSE),0)</f>
        <v>55000</v>
      </c>
      <c r="R34" s="201">
        <f>SUMIF('[7]Budget Actuals'!E38:E137,'[7]HR- Budget Request'!D34,'[7]Budget Actuals'!L38:L137)</f>
        <v>22020.400000000001</v>
      </c>
      <c r="S34" s="202">
        <v>80000</v>
      </c>
      <c r="T34" s="267">
        <v>60000</v>
      </c>
      <c r="U34" s="198">
        <f t="shared" si="0"/>
        <v>20000</v>
      </c>
      <c r="V34" s="203" t="s">
        <v>4861</v>
      </c>
    </row>
    <row r="35" spans="1:22" s="205" customFormat="1" ht="12">
      <c r="A35" s="191" t="s">
        <v>76</v>
      </c>
      <c r="B35" s="192" t="s">
        <v>231</v>
      </c>
      <c r="C35" s="193" t="s">
        <v>28</v>
      </c>
      <c r="D35" s="192" t="s">
        <v>4784</v>
      </c>
      <c r="E35" s="193" t="s">
        <v>4785</v>
      </c>
      <c r="F35" s="192" t="s">
        <v>232</v>
      </c>
      <c r="G35" s="194"/>
      <c r="H35" s="195"/>
      <c r="I35" s="196">
        <v>20000</v>
      </c>
      <c r="J35" s="197">
        <v>15081.26</v>
      </c>
      <c r="K35" s="198">
        <v>21000</v>
      </c>
      <c r="L35" s="197">
        <v>29575</v>
      </c>
      <c r="M35" s="198">
        <v>21000</v>
      </c>
      <c r="N35" s="197">
        <v>38865.35</v>
      </c>
      <c r="O35" s="199">
        <v>30000</v>
      </c>
      <c r="P35" s="200">
        <v>11415</v>
      </c>
      <c r="Q35" s="201">
        <f>IFERROR(VLOOKUP(D35,'[7]Prior Year Budget'!$D$9:$R$47,15,FALSE),0)</f>
        <v>40000</v>
      </c>
      <c r="R35" s="201">
        <f>SUMIF('[7]Budget Actuals'!E39:E138,'[7]HR- Budget Request'!D35,'[7]Budget Actuals'!L39:L138)</f>
        <v>10493</v>
      </c>
      <c r="S35" s="202">
        <v>70000</v>
      </c>
      <c r="T35" s="267">
        <v>40000</v>
      </c>
      <c r="U35" s="198">
        <f t="shared" si="0"/>
        <v>40000</v>
      </c>
      <c r="V35" s="203" t="s">
        <v>4862</v>
      </c>
    </row>
    <row r="36" spans="1:22" s="205" customFormat="1" ht="12">
      <c r="A36" s="191" t="s">
        <v>76</v>
      </c>
      <c r="B36" s="192" t="s">
        <v>231</v>
      </c>
      <c r="C36" s="193" t="s">
        <v>28</v>
      </c>
      <c r="D36" s="192" t="s">
        <v>4677</v>
      </c>
      <c r="E36" s="193" t="s">
        <v>4532</v>
      </c>
      <c r="F36" s="192" t="s">
        <v>232</v>
      </c>
      <c r="G36" s="194"/>
      <c r="H36" s="195"/>
      <c r="I36" s="196">
        <v>200</v>
      </c>
      <c r="J36" s="197">
        <v>9.3000000000000007</v>
      </c>
      <c r="K36" s="198">
        <v>250</v>
      </c>
      <c r="L36" s="197">
        <v>0</v>
      </c>
      <c r="M36" s="198">
        <v>250</v>
      </c>
      <c r="N36" s="197">
        <v>89.59</v>
      </c>
      <c r="O36" s="199">
        <v>250</v>
      </c>
      <c r="P36" s="200">
        <v>0</v>
      </c>
      <c r="Q36" s="201">
        <f>IFERROR(VLOOKUP(D36,'[7]Prior Year Budget'!$D$9:$R$47,15,FALSE),0)</f>
        <v>250</v>
      </c>
      <c r="R36" s="201">
        <f>SUMIF('[7]Budget Actuals'!E40:E139,'[7]HR- Budget Request'!D36,'[7]Budget Actuals'!L40:L139)</f>
        <v>0</v>
      </c>
      <c r="S36" s="202">
        <v>250</v>
      </c>
      <c r="T36" s="267">
        <v>250</v>
      </c>
      <c r="U36" s="198">
        <f t="shared" si="0"/>
        <v>0</v>
      </c>
      <c r="V36" s="203"/>
    </row>
    <row r="37" spans="1:22" s="205" customFormat="1" ht="12">
      <c r="A37" s="191" t="s">
        <v>76</v>
      </c>
      <c r="B37" s="192" t="s">
        <v>231</v>
      </c>
      <c r="C37" s="193" t="s">
        <v>28</v>
      </c>
      <c r="D37" s="192" t="s">
        <v>4683</v>
      </c>
      <c r="E37" s="193" t="s">
        <v>4684</v>
      </c>
      <c r="F37" s="192" t="s">
        <v>232</v>
      </c>
      <c r="G37" s="194"/>
      <c r="H37" s="195"/>
      <c r="I37" s="196"/>
      <c r="J37" s="197"/>
      <c r="K37" s="198"/>
      <c r="L37" s="197"/>
      <c r="M37" s="198"/>
      <c r="N37" s="197"/>
      <c r="O37" s="199">
        <v>0</v>
      </c>
      <c r="P37" s="200">
        <v>6929.78</v>
      </c>
      <c r="Q37" s="201">
        <f>IFERROR(VLOOKUP(D37,'[7]Prior Year Budget'!$D$9:$R$47,15,FALSE),0)</f>
        <v>25000</v>
      </c>
      <c r="R37" s="201">
        <f>SUMIF('[7]Budget Actuals'!E41:E140,'[7]HR- Budget Request'!D37,'[7]Budget Actuals'!L41:L140)</f>
        <v>0</v>
      </c>
      <c r="S37" s="202"/>
      <c r="T37" s="267"/>
      <c r="U37" s="198">
        <f t="shared" si="0"/>
        <v>0</v>
      </c>
      <c r="V37" s="203"/>
    </row>
    <row r="38" spans="1:22" s="205" customFormat="1" ht="12">
      <c r="A38" s="191" t="s">
        <v>76</v>
      </c>
      <c r="B38" s="192" t="s">
        <v>231</v>
      </c>
      <c r="C38" s="193" t="s">
        <v>28</v>
      </c>
      <c r="D38" s="192" t="s">
        <v>4863</v>
      </c>
      <c r="E38" s="193" t="s">
        <v>4864</v>
      </c>
      <c r="F38" s="192" t="s">
        <v>232</v>
      </c>
      <c r="G38" s="194"/>
      <c r="H38" s="195"/>
      <c r="I38" s="196">
        <v>0</v>
      </c>
      <c r="J38" s="197">
        <v>7056.34</v>
      </c>
      <c r="K38" s="198">
        <v>0</v>
      </c>
      <c r="L38" s="197">
        <v>1025.6199999999999</v>
      </c>
      <c r="M38" s="198">
        <v>0</v>
      </c>
      <c r="N38" s="197">
        <v>6972.01</v>
      </c>
      <c r="O38" s="199"/>
      <c r="P38" s="200"/>
      <c r="Q38" s="201">
        <f>IFERROR(VLOOKUP(D38,'[7]Prior Year Budget'!$D$9:$R$47,15,FALSE),0)</f>
        <v>0</v>
      </c>
      <c r="R38" s="201">
        <f>SUMIF('[7]Budget Actuals'!E42:E141,'[7]HR- Budget Request'!D38,'[7]Budget Actuals'!L42:L141)</f>
        <v>-657.58</v>
      </c>
      <c r="S38" s="202"/>
      <c r="T38" s="267"/>
      <c r="U38" s="198">
        <f t="shared" si="0"/>
        <v>0</v>
      </c>
      <c r="V38" s="203"/>
    </row>
    <row r="39" spans="1:22" s="205" customFormat="1" ht="12">
      <c r="A39" s="191" t="s">
        <v>76</v>
      </c>
      <c r="B39" s="192" t="s">
        <v>231</v>
      </c>
      <c r="C39" s="193" t="s">
        <v>28</v>
      </c>
      <c r="D39" s="192" t="s">
        <v>4686</v>
      </c>
      <c r="E39" s="193" t="s">
        <v>4506</v>
      </c>
      <c r="F39" s="192" t="s">
        <v>232</v>
      </c>
      <c r="G39" s="194"/>
      <c r="H39" s="195"/>
      <c r="I39" s="196">
        <v>120000</v>
      </c>
      <c r="J39" s="197">
        <v>20463.53</v>
      </c>
      <c r="K39" s="198">
        <v>123000</v>
      </c>
      <c r="L39" s="197">
        <v>56382.78</v>
      </c>
      <c r="M39" s="198">
        <v>123000</v>
      </c>
      <c r="N39" s="197">
        <v>64750.400000000001</v>
      </c>
      <c r="O39" s="199">
        <v>123000</v>
      </c>
      <c r="P39" s="200">
        <v>-310</v>
      </c>
      <c r="Q39" s="201">
        <f>IFERROR(VLOOKUP(D39,'[7]Prior Year Budget'!$D$9:$R$47,15,FALSE),0)</f>
        <v>75000</v>
      </c>
      <c r="R39" s="201">
        <f>SUMIF('[7]Budget Actuals'!E43:E142,'[7]HR- Budget Request'!D39,'[7]Budget Actuals'!L43:L142)</f>
        <v>0</v>
      </c>
      <c r="S39" s="202">
        <v>80000</v>
      </c>
      <c r="T39" s="267">
        <v>80000</v>
      </c>
      <c r="U39" s="198">
        <f t="shared" si="0"/>
        <v>-43000</v>
      </c>
      <c r="V39" s="203"/>
    </row>
    <row r="40" spans="1:22" s="205" customFormat="1" ht="12">
      <c r="A40" s="191" t="s">
        <v>76</v>
      </c>
      <c r="B40" s="192" t="s">
        <v>231</v>
      </c>
      <c r="C40" s="193" t="s">
        <v>28</v>
      </c>
      <c r="D40" s="192" t="s">
        <v>4822</v>
      </c>
      <c r="E40" s="193" t="s">
        <v>4533</v>
      </c>
      <c r="F40" s="192" t="s">
        <v>232</v>
      </c>
      <c r="G40" s="194"/>
      <c r="H40" s="195"/>
      <c r="I40" s="196">
        <v>5000</v>
      </c>
      <c r="J40" s="197">
        <v>2026.95</v>
      </c>
      <c r="K40" s="198">
        <v>6000</v>
      </c>
      <c r="L40" s="197">
        <v>6558.77</v>
      </c>
      <c r="M40" s="198">
        <v>6000</v>
      </c>
      <c r="N40" s="197">
        <v>3949.93</v>
      </c>
      <c r="O40" s="199">
        <v>6000</v>
      </c>
      <c r="P40" s="200">
        <v>956.27</v>
      </c>
      <c r="Q40" s="201">
        <f>IFERROR(VLOOKUP(D40,'[7]Prior Year Budget'!$D$9:$R$47,15,FALSE),0)</f>
        <v>5000</v>
      </c>
      <c r="R40" s="201">
        <f>SUMIF('[7]Budget Actuals'!E44:E143,'[7]HR- Budget Request'!D40,'[7]Budget Actuals'!L44:L143)</f>
        <v>693.22</v>
      </c>
      <c r="S40" s="202">
        <v>6000</v>
      </c>
      <c r="T40" s="267">
        <v>6000</v>
      </c>
      <c r="U40" s="198">
        <f t="shared" si="0"/>
        <v>0</v>
      </c>
      <c r="V40" s="203"/>
    </row>
    <row r="41" spans="1:22" s="205" customFormat="1" ht="12">
      <c r="A41" s="191" t="s">
        <v>76</v>
      </c>
      <c r="B41" s="192" t="s">
        <v>231</v>
      </c>
      <c r="C41" s="193" t="s">
        <v>28</v>
      </c>
      <c r="D41" s="192" t="s">
        <v>4691</v>
      </c>
      <c r="E41" s="193" t="s">
        <v>4528</v>
      </c>
      <c r="F41" s="192" t="s">
        <v>232</v>
      </c>
      <c r="G41" s="194"/>
      <c r="H41" s="195"/>
      <c r="I41" s="196">
        <v>670099</v>
      </c>
      <c r="J41" s="197">
        <v>0</v>
      </c>
      <c r="K41" s="198">
        <v>690000</v>
      </c>
      <c r="L41" s="197">
        <v>63003.68</v>
      </c>
      <c r="M41" s="198">
        <v>690000</v>
      </c>
      <c r="N41" s="197">
        <v>582.28</v>
      </c>
      <c r="O41" s="199">
        <v>5000</v>
      </c>
      <c r="P41" s="200">
        <v>10.57</v>
      </c>
      <c r="Q41" s="201">
        <f>IFERROR(VLOOKUP(D41,'[7]Prior Year Budget'!$D$9:$R$47,15,FALSE),0)</f>
        <v>25000</v>
      </c>
      <c r="R41" s="201">
        <f>SUMIF('[7]Budget Actuals'!E45:E144,'[7]HR- Budget Request'!D41,'[7]Budget Actuals'!L45:L144)</f>
        <v>400</v>
      </c>
      <c r="S41" s="202">
        <v>40000</v>
      </c>
      <c r="T41" s="267">
        <v>36500</v>
      </c>
      <c r="U41" s="198">
        <f t="shared" si="0"/>
        <v>35000</v>
      </c>
      <c r="V41" s="203" t="s">
        <v>4865</v>
      </c>
    </row>
    <row r="42" spans="1:22" s="205" customFormat="1" ht="12">
      <c r="A42" s="191" t="s">
        <v>76</v>
      </c>
      <c r="B42" s="192" t="s">
        <v>231</v>
      </c>
      <c r="C42" s="193" t="s">
        <v>28</v>
      </c>
      <c r="D42" s="192" t="s">
        <v>4695</v>
      </c>
      <c r="E42" s="193" t="s">
        <v>4496</v>
      </c>
      <c r="F42" s="192" t="s">
        <v>232</v>
      </c>
      <c r="G42" s="194"/>
      <c r="H42" s="195"/>
      <c r="I42" s="196">
        <v>10000</v>
      </c>
      <c r="J42" s="197">
        <v>11082.09</v>
      </c>
      <c r="K42" s="198">
        <v>15000</v>
      </c>
      <c r="L42" s="197">
        <v>45880.97</v>
      </c>
      <c r="M42" s="198">
        <v>15000</v>
      </c>
      <c r="N42" s="197">
        <v>7354.55</v>
      </c>
      <c r="O42" s="199">
        <v>15000</v>
      </c>
      <c r="P42" s="200">
        <v>2389.58</v>
      </c>
      <c r="Q42" s="201">
        <f>IFERROR(VLOOKUP(D42,'[7]Prior Year Budget'!$D$9:$R$47,15,FALSE),0)</f>
        <v>15000</v>
      </c>
      <c r="R42" s="201">
        <f>SUMIF('[7]Budget Actuals'!E46:E145,'[7]HR- Budget Request'!D42,'[7]Budget Actuals'!L46:L145)</f>
        <v>2470.12</v>
      </c>
      <c r="S42" s="202">
        <v>50000</v>
      </c>
      <c r="T42" s="267">
        <v>15000</v>
      </c>
      <c r="U42" s="198">
        <f t="shared" si="0"/>
        <v>35000</v>
      </c>
      <c r="V42" s="203" t="s">
        <v>4866</v>
      </c>
    </row>
    <row r="43" spans="1:22" s="205" customFormat="1" ht="12">
      <c r="A43" s="191" t="s">
        <v>76</v>
      </c>
      <c r="B43" s="192" t="s">
        <v>231</v>
      </c>
      <c r="C43" s="193" t="s">
        <v>28</v>
      </c>
      <c r="D43" s="192" t="s">
        <v>4775</v>
      </c>
      <c r="E43" s="193" t="s">
        <v>4776</v>
      </c>
      <c r="F43" s="192" t="s">
        <v>232</v>
      </c>
      <c r="G43" s="194"/>
      <c r="H43" s="195"/>
      <c r="I43" s="196">
        <v>60000</v>
      </c>
      <c r="J43" s="197">
        <v>49044.07</v>
      </c>
      <c r="K43" s="198">
        <v>0</v>
      </c>
      <c r="L43" s="197">
        <v>17977.29</v>
      </c>
      <c r="M43" s="198">
        <v>0</v>
      </c>
      <c r="N43" s="197">
        <v>6607.4</v>
      </c>
      <c r="O43" s="199">
        <v>0</v>
      </c>
      <c r="P43" s="200">
        <v>717.63</v>
      </c>
      <c r="Q43" s="201">
        <f>IFERROR(VLOOKUP(D43,'[7]Prior Year Budget'!$D$9:$R$47,15,FALSE),0)</f>
        <v>0</v>
      </c>
      <c r="R43" s="201">
        <f>SUMIF('[7]Budget Actuals'!E47:E146,'[7]HR- Budget Request'!D43,'[7]Budget Actuals'!L47:L146)</f>
        <v>0</v>
      </c>
      <c r="S43" s="202"/>
      <c r="T43" s="267"/>
      <c r="U43" s="198">
        <f t="shared" si="0"/>
        <v>0</v>
      </c>
      <c r="V43" s="203"/>
    </row>
    <row r="44" spans="1:22" s="205" customFormat="1" ht="12">
      <c r="A44" s="191" t="s">
        <v>76</v>
      </c>
      <c r="B44" s="192" t="s">
        <v>231</v>
      </c>
      <c r="C44" s="193" t="s">
        <v>28</v>
      </c>
      <c r="D44" s="192" t="s">
        <v>4740</v>
      </c>
      <c r="E44" s="193" t="s">
        <v>4697</v>
      </c>
      <c r="F44" s="192" t="s">
        <v>232</v>
      </c>
      <c r="G44" s="194"/>
      <c r="H44" s="195"/>
      <c r="I44" s="196"/>
      <c r="J44" s="197"/>
      <c r="K44" s="198"/>
      <c r="L44" s="197"/>
      <c r="M44" s="198">
        <v>0</v>
      </c>
      <c r="N44" s="197">
        <v>865.99</v>
      </c>
      <c r="O44" s="199"/>
      <c r="P44" s="200"/>
      <c r="Q44" s="201">
        <f>IFERROR(VLOOKUP(D44,'[7]Prior Year Budget'!$D$9:$R$47,15,FALSE),0)</f>
        <v>0</v>
      </c>
      <c r="R44" s="201">
        <f>SUMIF('[7]Budget Actuals'!E48:E147,'[7]HR- Budget Request'!D44,'[7]Budget Actuals'!L48:L147)</f>
        <v>0</v>
      </c>
      <c r="S44" s="202"/>
      <c r="T44" s="267"/>
      <c r="U44" s="198">
        <f t="shared" si="0"/>
        <v>0</v>
      </c>
      <c r="V44" s="203"/>
    </row>
    <row r="45" spans="1:22" s="205" customFormat="1" ht="12">
      <c r="A45" s="191" t="s">
        <v>76</v>
      </c>
      <c r="B45" s="192" t="s">
        <v>231</v>
      </c>
      <c r="C45" s="193" t="s">
        <v>28</v>
      </c>
      <c r="D45" s="192" t="s">
        <v>4698</v>
      </c>
      <c r="E45" s="193" t="s">
        <v>4699</v>
      </c>
      <c r="F45" s="192" t="s">
        <v>4700</v>
      </c>
      <c r="G45" s="194"/>
      <c r="H45" s="195"/>
      <c r="I45" s="196"/>
      <c r="J45" s="197"/>
      <c r="K45" s="198">
        <v>0</v>
      </c>
      <c r="L45" s="197">
        <v>139984.07</v>
      </c>
      <c r="M45" s="198">
        <v>0</v>
      </c>
      <c r="N45" s="197">
        <v>15531.81</v>
      </c>
      <c r="O45" s="199"/>
      <c r="P45" s="200"/>
      <c r="Q45" s="201">
        <f>IFERROR(VLOOKUP(D45,'[7]Prior Year Budget'!$D$9:$R$47,15,FALSE),0)</f>
        <v>0</v>
      </c>
      <c r="R45" s="201">
        <f>SUMIF('[7]Budget Actuals'!E49:E148,'[7]HR- Budget Request'!D45,'[7]Budget Actuals'!L49:L148)</f>
        <v>0</v>
      </c>
      <c r="S45" s="202"/>
      <c r="T45" s="267"/>
      <c r="U45" s="198">
        <f t="shared" si="0"/>
        <v>0</v>
      </c>
      <c r="V45" s="203"/>
    </row>
    <row r="46" spans="1:22" s="205" customFormat="1" ht="12">
      <c r="A46" s="191" t="s">
        <v>76</v>
      </c>
      <c r="B46" s="192" t="s">
        <v>231</v>
      </c>
      <c r="C46" s="193" t="s">
        <v>28</v>
      </c>
      <c r="D46" s="206"/>
      <c r="E46" s="193" t="str">
        <f>IFERROR(VLOOKUP(D46,[7]!Table1[[Account]:[Description]],2),"")</f>
        <v/>
      </c>
      <c r="F46" s="206"/>
      <c r="G46" s="207"/>
      <c r="H46" s="208"/>
      <c r="I46" s="209"/>
      <c r="J46" s="210"/>
      <c r="K46" s="211"/>
      <c r="L46" s="210"/>
      <c r="M46" s="211"/>
      <c r="N46" s="210"/>
      <c r="O46" s="212"/>
      <c r="P46" s="213"/>
      <c r="Q46" s="201">
        <f>IFERROR(VLOOKUP(D46,'[7]Prior Year Budget'!$D$9:$R$47,15,FALSE),0)</f>
        <v>0</v>
      </c>
      <c r="R46" s="201">
        <f>SUMIF('[7]Budget Actuals'!E50:E149,'[7]HR- Budget Request'!D46,'[7]Budget Actuals'!L50:L149)</f>
        <v>0</v>
      </c>
      <c r="S46" s="214"/>
      <c r="T46" s="267"/>
      <c r="U46" s="198">
        <f t="shared" si="0"/>
        <v>0</v>
      </c>
      <c r="V46" s="203"/>
    </row>
    <row r="47" spans="1:22" s="205" customFormat="1" ht="12">
      <c r="A47" s="191" t="s">
        <v>76</v>
      </c>
      <c r="B47" s="192" t="s">
        <v>231</v>
      </c>
      <c r="C47" s="193" t="s">
        <v>28</v>
      </c>
      <c r="D47" s="206"/>
      <c r="E47" s="193" t="str">
        <f>IFERROR(VLOOKUP(D47,[7]!Table1[[Account]:[Description]],2),"")</f>
        <v/>
      </c>
      <c r="F47" s="206"/>
      <c r="G47" s="207"/>
      <c r="H47" s="208"/>
      <c r="I47" s="209"/>
      <c r="J47" s="210"/>
      <c r="K47" s="211"/>
      <c r="L47" s="210"/>
      <c r="M47" s="211"/>
      <c r="N47" s="210"/>
      <c r="O47" s="212"/>
      <c r="P47" s="213"/>
      <c r="Q47" s="201">
        <f>IFERROR(VLOOKUP(D47,'[7]Prior Year Budget'!$D$9:$R$47,15,FALSE),0)</f>
        <v>0</v>
      </c>
      <c r="R47" s="201">
        <f>SUMIF('[7]Budget Actuals'!E51:E150,'[7]HR- Budget Request'!D47,'[7]Budget Actuals'!L51:L150)</f>
        <v>0</v>
      </c>
      <c r="S47" s="214"/>
      <c r="T47" s="267"/>
      <c r="U47" s="198">
        <f t="shared" si="0"/>
        <v>0</v>
      </c>
      <c r="V47" s="203"/>
    </row>
    <row r="48" spans="1:22" s="205" customFormat="1" ht="12">
      <c r="A48" s="191" t="s">
        <v>76</v>
      </c>
      <c r="B48" s="192" t="s">
        <v>231</v>
      </c>
      <c r="C48" s="193" t="s">
        <v>28</v>
      </c>
      <c r="D48" s="206"/>
      <c r="E48" s="193" t="str">
        <f>IFERROR(VLOOKUP(D48,[7]!Table1[[Account]:[Description]],2),"")</f>
        <v/>
      </c>
      <c r="F48" s="206"/>
      <c r="G48" s="207"/>
      <c r="H48" s="208"/>
      <c r="I48" s="209"/>
      <c r="J48" s="210"/>
      <c r="K48" s="211"/>
      <c r="L48" s="210"/>
      <c r="M48" s="211"/>
      <c r="N48" s="210"/>
      <c r="O48" s="212"/>
      <c r="P48" s="213"/>
      <c r="Q48" s="201">
        <f>IFERROR(VLOOKUP(D48,'[7]Prior Year Budget'!$D$9:$R$47,15,FALSE),0)</f>
        <v>0</v>
      </c>
      <c r="R48" s="201">
        <f>SUMIF('[7]Budget Actuals'!E52:E151,'[7]HR- Budget Request'!D48,'[7]Budget Actuals'!L52:L151)</f>
        <v>0</v>
      </c>
      <c r="S48" s="214"/>
      <c r="T48" s="267"/>
      <c r="U48" s="198">
        <f t="shared" si="0"/>
        <v>0</v>
      </c>
      <c r="V48" s="203"/>
    </row>
    <row r="49" spans="1:22" s="205" customFormat="1" ht="12">
      <c r="A49" s="191" t="s">
        <v>76</v>
      </c>
      <c r="B49" s="192" t="s">
        <v>231</v>
      </c>
      <c r="C49" s="193" t="s">
        <v>28</v>
      </c>
      <c r="D49" s="206"/>
      <c r="E49" s="193" t="str">
        <f>IFERROR(VLOOKUP(D49,[7]!Table1[[Account]:[Description]],2),"")</f>
        <v/>
      </c>
      <c r="F49" s="206"/>
      <c r="G49" s="207"/>
      <c r="H49" s="208"/>
      <c r="I49" s="209"/>
      <c r="J49" s="210"/>
      <c r="K49" s="211"/>
      <c r="L49" s="210"/>
      <c r="M49" s="211"/>
      <c r="N49" s="210"/>
      <c r="O49" s="212"/>
      <c r="P49" s="213"/>
      <c r="Q49" s="215"/>
      <c r="R49" s="215"/>
      <c r="S49" s="214"/>
      <c r="T49" s="267"/>
      <c r="U49" s="198">
        <f t="shared" si="0"/>
        <v>0</v>
      </c>
      <c r="V49" s="203"/>
    </row>
    <row r="50" spans="1:22" s="205" customFormat="1" ht="12">
      <c r="A50" s="191" t="s">
        <v>76</v>
      </c>
      <c r="B50" s="192" t="s">
        <v>231</v>
      </c>
      <c r="C50" s="193" t="s">
        <v>28</v>
      </c>
      <c r="D50" s="206"/>
      <c r="E50" s="193" t="str">
        <f>IFERROR(VLOOKUP(D50,[7]!Table1[[Account]:[Description]],2),"")</f>
        <v/>
      </c>
      <c r="F50" s="206"/>
      <c r="G50" s="207"/>
      <c r="H50" s="208"/>
      <c r="I50" s="209"/>
      <c r="J50" s="210"/>
      <c r="K50" s="211"/>
      <c r="L50" s="210"/>
      <c r="M50" s="211"/>
      <c r="N50" s="210"/>
      <c r="O50" s="212"/>
      <c r="P50" s="213"/>
      <c r="Q50" s="215"/>
      <c r="R50" s="215"/>
      <c r="S50" s="214"/>
      <c r="T50" s="267"/>
      <c r="U50" s="198">
        <f t="shared" si="0"/>
        <v>0</v>
      </c>
      <c r="V50" s="203"/>
    </row>
    <row r="51" spans="1:22" s="205" customFormat="1" ht="12">
      <c r="A51" s="191" t="s">
        <v>76</v>
      </c>
      <c r="B51" s="192" t="s">
        <v>231</v>
      </c>
      <c r="C51" s="193" t="s">
        <v>28</v>
      </c>
      <c r="D51" s="206"/>
      <c r="E51" s="193" t="str">
        <f>IFERROR(VLOOKUP(D51,[7]!Table1[[Account]:[Description]],2),"")</f>
        <v/>
      </c>
      <c r="F51" s="206"/>
      <c r="G51" s="207"/>
      <c r="H51" s="208"/>
      <c r="I51" s="209"/>
      <c r="J51" s="210"/>
      <c r="K51" s="211"/>
      <c r="L51" s="210"/>
      <c r="M51" s="211"/>
      <c r="N51" s="210"/>
      <c r="O51" s="212"/>
      <c r="P51" s="213"/>
      <c r="Q51" s="215"/>
      <c r="R51" s="215"/>
      <c r="S51" s="214"/>
      <c r="T51" s="267"/>
      <c r="U51" s="198">
        <f t="shared" si="0"/>
        <v>0</v>
      </c>
      <c r="V51" s="203"/>
    </row>
    <row r="52" spans="1:22" s="205" customFormat="1" ht="12">
      <c r="A52" s="191" t="s">
        <v>76</v>
      </c>
      <c r="B52" s="192" t="s">
        <v>231</v>
      </c>
      <c r="C52" s="193" t="s">
        <v>28</v>
      </c>
      <c r="D52" s="206"/>
      <c r="E52" s="193" t="str">
        <f>IFERROR(VLOOKUP(D52,[7]!Table1[[Account]:[Description]],2),"")</f>
        <v/>
      </c>
      <c r="F52" s="206"/>
      <c r="G52" s="207"/>
      <c r="H52" s="208"/>
      <c r="I52" s="209"/>
      <c r="J52" s="210"/>
      <c r="K52" s="211"/>
      <c r="L52" s="210"/>
      <c r="M52" s="211"/>
      <c r="N52" s="210"/>
      <c r="O52" s="212"/>
      <c r="P52" s="213"/>
      <c r="Q52" s="215"/>
      <c r="R52" s="215"/>
      <c r="S52" s="214"/>
      <c r="T52" s="267"/>
      <c r="U52" s="198">
        <f t="shared" si="0"/>
        <v>0</v>
      </c>
      <c r="V52" s="203"/>
    </row>
    <row r="53" spans="1:22" s="205" customFormat="1" ht="12">
      <c r="A53" s="191" t="s">
        <v>76</v>
      </c>
      <c r="B53" s="192" t="s">
        <v>231</v>
      </c>
      <c r="C53" s="193" t="s">
        <v>28</v>
      </c>
      <c r="D53" s="206"/>
      <c r="E53" s="193" t="str">
        <f>IFERROR(VLOOKUP(D53,[7]!Table1[[Account]:[Description]],2),"")</f>
        <v/>
      </c>
      <c r="F53" s="206"/>
      <c r="G53" s="207"/>
      <c r="H53" s="208"/>
      <c r="I53" s="209"/>
      <c r="J53" s="210"/>
      <c r="K53" s="211"/>
      <c r="L53" s="210"/>
      <c r="M53" s="211"/>
      <c r="N53" s="210"/>
      <c r="O53" s="212"/>
      <c r="P53" s="213"/>
      <c r="Q53" s="215"/>
      <c r="R53" s="215"/>
      <c r="S53" s="214"/>
      <c r="T53" s="267"/>
      <c r="U53" s="198">
        <f t="shared" si="0"/>
        <v>0</v>
      </c>
      <c r="V53" s="203"/>
    </row>
    <row r="54" spans="1:22" s="205" customFormat="1" ht="12">
      <c r="A54" s="191" t="s">
        <v>76</v>
      </c>
      <c r="B54" s="192" t="s">
        <v>231</v>
      </c>
      <c r="C54" s="193" t="s">
        <v>28</v>
      </c>
      <c r="D54" s="206"/>
      <c r="E54" s="193" t="str">
        <f>IFERROR(VLOOKUP(D54,[7]!Table1[[Account]:[Description]],2),"")</f>
        <v/>
      </c>
      <c r="F54" s="206"/>
      <c r="G54" s="207"/>
      <c r="H54" s="208"/>
      <c r="I54" s="209"/>
      <c r="J54" s="210"/>
      <c r="K54" s="211"/>
      <c r="L54" s="210"/>
      <c r="M54" s="211"/>
      <c r="N54" s="210"/>
      <c r="O54" s="212"/>
      <c r="P54" s="213"/>
      <c r="Q54" s="215"/>
      <c r="R54" s="215"/>
      <c r="S54" s="214"/>
      <c r="T54" s="267"/>
      <c r="U54" s="198">
        <f t="shared" si="0"/>
        <v>0</v>
      </c>
      <c r="V54" s="203"/>
    </row>
    <row r="55" spans="1:22" s="205" customFormat="1" ht="12">
      <c r="A55" s="191" t="s">
        <v>76</v>
      </c>
      <c r="B55" s="192" t="s">
        <v>231</v>
      </c>
      <c r="C55" s="193" t="s">
        <v>28</v>
      </c>
      <c r="D55" s="206"/>
      <c r="E55" s="193" t="str">
        <f>IFERROR(VLOOKUP(D55,[7]!Table1[[Account]:[Description]],2),"")</f>
        <v/>
      </c>
      <c r="F55" s="206"/>
      <c r="G55" s="207"/>
      <c r="H55" s="208"/>
      <c r="I55" s="216"/>
      <c r="J55" s="217"/>
      <c r="K55" s="218"/>
      <c r="L55" s="217"/>
      <c r="M55" s="218"/>
      <c r="N55" s="217"/>
      <c r="O55" s="219"/>
      <c r="P55" s="220"/>
      <c r="Q55" s="221"/>
      <c r="R55" s="221"/>
      <c r="S55" s="222"/>
      <c r="T55" s="268"/>
      <c r="U55" s="218">
        <f t="shared" si="0"/>
        <v>0</v>
      </c>
      <c r="V55" s="203"/>
    </row>
    <row r="56" spans="1:22" s="205" customFormat="1" ht="12">
      <c r="A56" s="223"/>
      <c r="B56" s="223"/>
      <c r="C56" s="224"/>
      <c r="D56" s="223"/>
      <c r="E56" s="224"/>
      <c r="F56" s="223"/>
      <c r="G56" s="225"/>
      <c r="H56" s="226"/>
      <c r="I56" s="227">
        <f t="shared" ref="I56:U56" si="1">SUM(I10:I55)</f>
        <v>1294128.8999999999</v>
      </c>
      <c r="J56" s="228">
        <f t="shared" si="1"/>
        <v>611154.19999999984</v>
      </c>
      <c r="K56" s="229">
        <f t="shared" si="1"/>
        <v>1351750</v>
      </c>
      <c r="L56" s="228">
        <f t="shared" si="1"/>
        <v>945548.19000000018</v>
      </c>
      <c r="M56" s="229">
        <f t="shared" si="1"/>
        <v>1374750</v>
      </c>
      <c r="N56" s="228">
        <f t="shared" si="1"/>
        <v>1031559.3300000001</v>
      </c>
      <c r="O56" s="229">
        <f t="shared" si="1"/>
        <v>918250</v>
      </c>
      <c r="P56" s="228">
        <f t="shared" si="1"/>
        <v>158547.94999999998</v>
      </c>
      <c r="Q56" s="228">
        <f>SUM(Q10:Q55)</f>
        <v>904550</v>
      </c>
      <c r="R56" s="228">
        <f>SUM(R10:R55)</f>
        <v>145317.15</v>
      </c>
      <c r="S56" s="235">
        <f t="shared" si="1"/>
        <v>995750</v>
      </c>
      <c r="T56" s="254">
        <f t="shared" si="1"/>
        <v>918250</v>
      </c>
      <c r="U56" s="229">
        <f t="shared" si="1"/>
        <v>77500</v>
      </c>
      <c r="V56" s="230"/>
    </row>
    <row r="57" spans="1:22" s="205" customFormat="1" ht="12.6" thickBot="1">
      <c r="A57" s="231"/>
      <c r="V57" s="233"/>
    </row>
    <row r="58" spans="1:22" s="172" customFormat="1" ht="12.6" thickBot="1">
      <c r="I58" s="173" t="s">
        <v>4637</v>
      </c>
      <c r="J58" s="174" t="s">
        <v>4637</v>
      </c>
      <c r="K58" s="175" t="s">
        <v>4638</v>
      </c>
      <c r="L58" s="174" t="s">
        <v>4638</v>
      </c>
      <c r="M58" s="175" t="s">
        <v>4639</v>
      </c>
      <c r="N58" s="174" t="s">
        <v>4639</v>
      </c>
      <c r="O58" s="175">
        <v>2025</v>
      </c>
      <c r="P58" s="174">
        <v>2025</v>
      </c>
      <c r="Q58" s="175">
        <v>2026</v>
      </c>
      <c r="R58" s="174">
        <v>2026</v>
      </c>
      <c r="S58" s="177">
        <v>2027</v>
      </c>
      <c r="T58" s="177">
        <v>2027</v>
      </c>
      <c r="U58" s="175"/>
      <c r="V58" s="178"/>
    </row>
    <row r="59" spans="1:22" s="190" customFormat="1" ht="12">
      <c r="A59" s="180" t="s">
        <v>4640</v>
      </c>
      <c r="B59" s="180" t="s">
        <v>4641</v>
      </c>
      <c r="C59" s="181" t="s">
        <v>4642</v>
      </c>
      <c r="D59" s="180" t="s">
        <v>4643</v>
      </c>
      <c r="E59" s="181" t="s">
        <v>4644</v>
      </c>
      <c r="F59" s="180" t="s">
        <v>4645</v>
      </c>
      <c r="G59" s="180" t="s">
        <v>4646</v>
      </c>
      <c r="H59" s="182" t="s">
        <v>4647</v>
      </c>
      <c r="I59" s="183" t="s">
        <v>4648</v>
      </c>
      <c r="J59" s="184" t="s">
        <v>4649</v>
      </c>
      <c r="K59" s="185" t="s">
        <v>4648</v>
      </c>
      <c r="L59" s="184" t="s">
        <v>4649</v>
      </c>
      <c r="M59" s="185" t="s">
        <v>4648</v>
      </c>
      <c r="N59" s="184" t="s">
        <v>4649</v>
      </c>
      <c r="O59" s="185" t="s">
        <v>4731</v>
      </c>
      <c r="P59" s="184" t="s">
        <v>4649</v>
      </c>
      <c r="Q59" s="185" t="s">
        <v>4650</v>
      </c>
      <c r="R59" s="184" t="s">
        <v>4649</v>
      </c>
      <c r="S59" s="186" t="s">
        <v>4651</v>
      </c>
      <c r="T59" s="186" t="s">
        <v>4749</v>
      </c>
      <c r="U59" s="187" t="s">
        <v>4652</v>
      </c>
      <c r="V59" s="188" t="s">
        <v>4653</v>
      </c>
    </row>
    <row r="60" spans="1:22" s="205" customFormat="1" ht="12">
      <c r="A60" s="191" t="s">
        <v>76</v>
      </c>
      <c r="B60" s="192" t="s">
        <v>1438</v>
      </c>
      <c r="C60" s="193" t="s">
        <v>4867</v>
      </c>
      <c r="D60" s="192" t="s">
        <v>4733</v>
      </c>
      <c r="E60" s="193" t="s">
        <v>4734</v>
      </c>
      <c r="F60" s="192" t="s">
        <v>232</v>
      </c>
      <c r="G60" s="194"/>
      <c r="H60" s="195"/>
      <c r="I60" s="196">
        <v>8000</v>
      </c>
      <c r="J60" s="197">
        <v>337.79</v>
      </c>
      <c r="K60" s="198">
        <v>0</v>
      </c>
      <c r="L60" s="197">
        <v>1008.44</v>
      </c>
      <c r="M60" s="198">
        <v>2500</v>
      </c>
      <c r="N60" s="197">
        <v>514.67999999999995</v>
      </c>
      <c r="O60" s="199">
        <v>0</v>
      </c>
      <c r="P60" s="200">
        <v>196.88</v>
      </c>
      <c r="Q60" s="201"/>
      <c r="R60" s="201"/>
      <c r="S60" s="202"/>
      <c r="T60" s="267"/>
      <c r="U60" s="198">
        <f t="shared" ref="U60:U67" si="2">+S60-O60</f>
        <v>0</v>
      </c>
      <c r="V60" s="203"/>
    </row>
    <row r="61" spans="1:22" s="205" customFormat="1" ht="12">
      <c r="A61" s="191" t="s">
        <v>76</v>
      </c>
      <c r="B61" s="192" t="s">
        <v>1438</v>
      </c>
      <c r="C61" s="193" t="s">
        <v>4867</v>
      </c>
      <c r="D61" s="206" t="s">
        <v>90</v>
      </c>
      <c r="E61" s="193" t="s">
        <v>4492</v>
      </c>
      <c r="F61" s="206" t="s">
        <v>232</v>
      </c>
      <c r="G61" s="207"/>
      <c r="H61" s="208"/>
      <c r="I61" s="209"/>
      <c r="J61" s="210"/>
      <c r="K61" s="211">
        <v>0</v>
      </c>
      <c r="L61" s="210">
        <v>11573.69</v>
      </c>
      <c r="M61" s="211">
        <v>2500</v>
      </c>
      <c r="N61" s="210">
        <v>0</v>
      </c>
      <c r="O61" s="212"/>
      <c r="P61" s="213"/>
      <c r="Q61" s="215"/>
      <c r="R61" s="215"/>
      <c r="S61" s="214"/>
      <c r="T61" s="267"/>
      <c r="U61" s="198">
        <f t="shared" si="2"/>
        <v>0</v>
      </c>
      <c r="V61" s="203"/>
    </row>
    <row r="62" spans="1:22" s="205" customFormat="1" ht="12">
      <c r="A62" s="191" t="s">
        <v>76</v>
      </c>
      <c r="B62" s="192" t="s">
        <v>1438</v>
      </c>
      <c r="C62" s="193" t="s">
        <v>4867</v>
      </c>
      <c r="D62" s="206"/>
      <c r="E62" s="193" t="str">
        <f>IFERROR(VLOOKUP(D62,[7]!Table1[[Account]:[Description]],2),"")</f>
        <v/>
      </c>
      <c r="F62" s="206"/>
      <c r="G62" s="207"/>
      <c r="H62" s="208"/>
      <c r="I62" s="209"/>
      <c r="J62" s="210"/>
      <c r="K62" s="211"/>
      <c r="L62" s="210"/>
      <c r="M62" s="211"/>
      <c r="N62" s="210"/>
      <c r="O62" s="212"/>
      <c r="P62" s="213"/>
      <c r="Q62" s="215"/>
      <c r="R62" s="215"/>
      <c r="S62" s="214"/>
      <c r="T62" s="267"/>
      <c r="U62" s="198">
        <f t="shared" si="2"/>
        <v>0</v>
      </c>
      <c r="V62" s="203"/>
    </row>
    <row r="63" spans="1:22" s="205" customFormat="1" ht="12">
      <c r="A63" s="191" t="s">
        <v>76</v>
      </c>
      <c r="B63" s="192" t="s">
        <v>1438</v>
      </c>
      <c r="C63" s="193" t="s">
        <v>4867</v>
      </c>
      <c r="D63" s="206"/>
      <c r="E63" s="193" t="str">
        <f>IFERROR(VLOOKUP(D63,[7]!Table1[[Account]:[Description]],2),"")</f>
        <v/>
      </c>
      <c r="F63" s="206"/>
      <c r="G63" s="207"/>
      <c r="H63" s="208"/>
      <c r="I63" s="209"/>
      <c r="J63" s="210"/>
      <c r="K63" s="211"/>
      <c r="L63" s="210"/>
      <c r="M63" s="211"/>
      <c r="N63" s="210"/>
      <c r="O63" s="212"/>
      <c r="P63" s="213"/>
      <c r="Q63" s="215"/>
      <c r="R63" s="215"/>
      <c r="S63" s="214"/>
      <c r="T63" s="267"/>
      <c r="U63" s="198">
        <f t="shared" si="2"/>
        <v>0</v>
      </c>
      <c r="V63" s="203"/>
    </row>
    <row r="64" spans="1:22" s="205" customFormat="1" ht="12">
      <c r="A64" s="191" t="s">
        <v>76</v>
      </c>
      <c r="B64" s="192" t="s">
        <v>1438</v>
      </c>
      <c r="C64" s="193" t="s">
        <v>4867</v>
      </c>
      <c r="D64" s="206"/>
      <c r="E64" s="193" t="str">
        <f>IFERROR(VLOOKUP(D64,[7]!Table1[[Account]:[Description]],2),"")</f>
        <v/>
      </c>
      <c r="F64" s="206"/>
      <c r="G64" s="207"/>
      <c r="H64" s="208"/>
      <c r="I64" s="209"/>
      <c r="J64" s="210"/>
      <c r="K64" s="211"/>
      <c r="L64" s="210"/>
      <c r="M64" s="211"/>
      <c r="N64" s="210"/>
      <c r="O64" s="212"/>
      <c r="P64" s="213"/>
      <c r="Q64" s="215"/>
      <c r="R64" s="215"/>
      <c r="S64" s="214"/>
      <c r="T64" s="267"/>
      <c r="U64" s="198">
        <f t="shared" si="2"/>
        <v>0</v>
      </c>
      <c r="V64" s="203"/>
    </row>
    <row r="65" spans="1:22" s="205" customFormat="1" ht="12">
      <c r="A65" s="191" t="s">
        <v>76</v>
      </c>
      <c r="B65" s="192" t="s">
        <v>1438</v>
      </c>
      <c r="C65" s="193" t="s">
        <v>4867</v>
      </c>
      <c r="D65" s="206"/>
      <c r="E65" s="193" t="str">
        <f>IFERROR(VLOOKUP(D65,[7]!Table1[[Account]:[Description]],2),"")</f>
        <v/>
      </c>
      <c r="F65" s="206"/>
      <c r="G65" s="207"/>
      <c r="H65" s="208"/>
      <c r="I65" s="209"/>
      <c r="J65" s="210"/>
      <c r="K65" s="211"/>
      <c r="L65" s="210"/>
      <c r="M65" s="211"/>
      <c r="N65" s="210"/>
      <c r="O65" s="212"/>
      <c r="P65" s="213"/>
      <c r="Q65" s="215"/>
      <c r="R65" s="215"/>
      <c r="S65" s="214"/>
      <c r="T65" s="267"/>
      <c r="U65" s="198">
        <f t="shared" si="2"/>
        <v>0</v>
      </c>
      <c r="V65" s="203"/>
    </row>
    <row r="66" spans="1:22" s="205" customFormat="1" ht="12">
      <c r="A66" s="191" t="s">
        <v>76</v>
      </c>
      <c r="B66" s="192" t="s">
        <v>1438</v>
      </c>
      <c r="C66" s="193" t="s">
        <v>4867</v>
      </c>
      <c r="D66" s="206"/>
      <c r="E66" s="193" t="str">
        <f>IFERROR(VLOOKUP(D66,[7]!Table1[[Account]:[Description]],2),"")</f>
        <v/>
      </c>
      <c r="F66" s="206"/>
      <c r="G66" s="207"/>
      <c r="H66" s="208"/>
      <c r="I66" s="209"/>
      <c r="J66" s="210"/>
      <c r="K66" s="211"/>
      <c r="L66" s="210"/>
      <c r="M66" s="211"/>
      <c r="N66" s="210"/>
      <c r="O66" s="212"/>
      <c r="P66" s="213"/>
      <c r="Q66" s="215"/>
      <c r="R66" s="215"/>
      <c r="S66" s="214"/>
      <c r="T66" s="267"/>
      <c r="U66" s="198">
        <f t="shared" si="2"/>
        <v>0</v>
      </c>
      <c r="V66" s="203"/>
    </row>
    <row r="67" spans="1:22" s="205" customFormat="1" ht="12">
      <c r="A67" s="191" t="s">
        <v>76</v>
      </c>
      <c r="B67" s="192" t="s">
        <v>1438</v>
      </c>
      <c r="C67" s="193" t="s">
        <v>4867</v>
      </c>
      <c r="D67" s="206"/>
      <c r="E67" s="193" t="str">
        <f>IFERROR(VLOOKUP(D67,[7]!Table1[[Account]:[Description]],2),"")</f>
        <v/>
      </c>
      <c r="F67" s="206"/>
      <c r="G67" s="207"/>
      <c r="H67" s="208"/>
      <c r="I67" s="216"/>
      <c r="J67" s="217"/>
      <c r="K67" s="218"/>
      <c r="L67" s="217"/>
      <c r="M67" s="218"/>
      <c r="N67" s="217"/>
      <c r="O67" s="219"/>
      <c r="P67" s="220"/>
      <c r="Q67" s="221"/>
      <c r="R67" s="221"/>
      <c r="S67" s="222"/>
      <c r="T67" s="268"/>
      <c r="U67" s="218">
        <f t="shared" si="2"/>
        <v>0</v>
      </c>
      <c r="V67" s="203"/>
    </row>
    <row r="68" spans="1:22" s="205" customFormat="1" ht="12">
      <c r="A68" s="223"/>
      <c r="B68" s="223"/>
      <c r="C68" s="224"/>
      <c r="D68" s="223"/>
      <c r="E68" s="224"/>
      <c r="F68" s="223"/>
      <c r="G68" s="225"/>
      <c r="H68" s="226"/>
      <c r="I68" s="227">
        <f t="shared" ref="I68:U68" si="3">SUM(I60:I67)</f>
        <v>8000</v>
      </c>
      <c r="J68" s="228">
        <f t="shared" si="3"/>
        <v>337.79</v>
      </c>
      <c r="K68" s="229">
        <f t="shared" si="3"/>
        <v>0</v>
      </c>
      <c r="L68" s="228">
        <f t="shared" si="3"/>
        <v>12582.130000000001</v>
      </c>
      <c r="M68" s="229">
        <f t="shared" si="3"/>
        <v>5000</v>
      </c>
      <c r="N68" s="228">
        <f t="shared" si="3"/>
        <v>514.67999999999995</v>
      </c>
      <c r="O68" s="229">
        <f t="shared" si="3"/>
        <v>0</v>
      </c>
      <c r="P68" s="228">
        <f t="shared" si="3"/>
        <v>196.88</v>
      </c>
      <c r="Q68" s="228">
        <f t="shared" si="3"/>
        <v>0</v>
      </c>
      <c r="R68" s="228">
        <f t="shared" si="3"/>
        <v>0</v>
      </c>
      <c r="S68" s="228">
        <f t="shared" si="3"/>
        <v>0</v>
      </c>
      <c r="T68" s="228">
        <f t="shared" si="3"/>
        <v>0</v>
      </c>
      <c r="U68" s="229">
        <f t="shared" si="3"/>
        <v>0</v>
      </c>
      <c r="V68" s="230"/>
    </row>
    <row r="69" spans="1:22" s="205" customFormat="1" ht="12">
      <c r="A69" s="231" t="s">
        <v>4709</v>
      </c>
      <c r="V69" s="233"/>
    </row>
    <row r="70" spans="1:22" s="205" customFormat="1" ht="12">
      <c r="A70" s="231"/>
      <c r="V70" s="233"/>
    </row>
    <row r="71" spans="1:22" s="205" customFormat="1" ht="12.6" thickBot="1">
      <c r="A71" s="231"/>
      <c r="V71" s="233"/>
    </row>
    <row r="72" spans="1:22" s="172" customFormat="1" ht="12.6" thickBot="1">
      <c r="I72" s="173" t="s">
        <v>4637</v>
      </c>
      <c r="J72" s="174" t="s">
        <v>4637</v>
      </c>
      <c r="K72" s="175" t="s">
        <v>4638</v>
      </c>
      <c r="L72" s="174" t="s">
        <v>4638</v>
      </c>
      <c r="M72" s="175" t="s">
        <v>4639</v>
      </c>
      <c r="N72" s="174" t="s">
        <v>4639</v>
      </c>
      <c r="O72" s="175">
        <v>2025</v>
      </c>
      <c r="P72" s="174">
        <v>2025</v>
      </c>
      <c r="Q72" s="175">
        <v>2026</v>
      </c>
      <c r="R72" s="174">
        <v>2026</v>
      </c>
      <c r="S72" s="177">
        <v>2027</v>
      </c>
      <c r="T72" s="177">
        <v>2027</v>
      </c>
      <c r="U72" s="175"/>
      <c r="V72" s="178"/>
    </row>
    <row r="73" spans="1:22" s="190" customFormat="1" ht="12">
      <c r="A73" s="180" t="s">
        <v>4640</v>
      </c>
      <c r="B73" s="180" t="s">
        <v>4641</v>
      </c>
      <c r="C73" s="181" t="s">
        <v>4642</v>
      </c>
      <c r="D73" s="180" t="s">
        <v>4643</v>
      </c>
      <c r="E73" s="181" t="s">
        <v>4644</v>
      </c>
      <c r="F73" s="180" t="s">
        <v>4645</v>
      </c>
      <c r="G73" s="180" t="s">
        <v>4646</v>
      </c>
      <c r="H73" s="182" t="s">
        <v>4647</v>
      </c>
      <c r="I73" s="183" t="s">
        <v>4648</v>
      </c>
      <c r="J73" s="184" t="s">
        <v>4649</v>
      </c>
      <c r="K73" s="185" t="s">
        <v>4648</v>
      </c>
      <c r="L73" s="184" t="s">
        <v>4649</v>
      </c>
      <c r="M73" s="185" t="s">
        <v>4648</v>
      </c>
      <c r="N73" s="184" t="s">
        <v>4649</v>
      </c>
      <c r="O73" s="185" t="s">
        <v>4731</v>
      </c>
      <c r="P73" s="184" t="s">
        <v>4649</v>
      </c>
      <c r="Q73" s="185" t="s">
        <v>4650</v>
      </c>
      <c r="R73" s="184" t="s">
        <v>4649</v>
      </c>
      <c r="S73" s="186" t="s">
        <v>4651</v>
      </c>
      <c r="T73" s="186" t="s">
        <v>4749</v>
      </c>
      <c r="U73" s="187" t="s">
        <v>4652</v>
      </c>
      <c r="V73" s="188" t="s">
        <v>4653</v>
      </c>
    </row>
    <row r="74" spans="1:22" s="205" customFormat="1" ht="12">
      <c r="A74" s="191" t="s">
        <v>76</v>
      </c>
      <c r="B74" s="192" t="s">
        <v>237</v>
      </c>
      <c r="C74" s="193" t="s">
        <v>4868</v>
      </c>
      <c r="D74" s="192" t="s">
        <v>4733</v>
      </c>
      <c r="E74" s="193" t="s">
        <v>4734</v>
      </c>
      <c r="F74" s="192" t="s">
        <v>232</v>
      </c>
      <c r="G74" s="194"/>
      <c r="H74" s="195"/>
      <c r="I74" s="196"/>
      <c r="J74" s="197"/>
      <c r="K74" s="198">
        <v>0</v>
      </c>
      <c r="L74" s="197">
        <v>93.75</v>
      </c>
      <c r="M74" s="198">
        <v>0</v>
      </c>
      <c r="N74" s="197">
        <v>388.23</v>
      </c>
      <c r="O74" s="199"/>
      <c r="P74" s="200"/>
      <c r="Q74" s="201"/>
      <c r="R74" s="201"/>
      <c r="S74" s="202"/>
      <c r="T74" s="267"/>
      <c r="U74" s="198">
        <f t="shared" ref="U74:U82" si="4">+S74-O74</f>
        <v>0</v>
      </c>
      <c r="V74" s="203"/>
    </row>
    <row r="75" spans="1:22" s="205" customFormat="1" ht="12">
      <c r="A75" s="191" t="s">
        <v>76</v>
      </c>
      <c r="B75" s="192" t="s">
        <v>237</v>
      </c>
      <c r="C75" s="193" t="s">
        <v>4868</v>
      </c>
      <c r="D75" s="206" t="s">
        <v>4657</v>
      </c>
      <c r="E75" s="193" t="s">
        <v>4512</v>
      </c>
      <c r="F75" s="206" t="s">
        <v>232</v>
      </c>
      <c r="G75" s="207"/>
      <c r="H75" s="208"/>
      <c r="I75" s="209"/>
      <c r="J75" s="210"/>
      <c r="K75" s="211"/>
      <c r="L75" s="210"/>
      <c r="M75" s="211">
        <v>2500</v>
      </c>
      <c r="N75" s="210">
        <v>0</v>
      </c>
      <c r="O75" s="212"/>
      <c r="P75" s="213"/>
      <c r="Q75" s="215"/>
      <c r="R75" s="215"/>
      <c r="S75" s="214"/>
      <c r="T75" s="267"/>
      <c r="U75" s="198">
        <f t="shared" si="4"/>
        <v>0</v>
      </c>
      <c r="V75" s="203"/>
    </row>
    <row r="76" spans="1:22" s="205" customFormat="1" ht="12">
      <c r="A76" s="191" t="s">
        <v>76</v>
      </c>
      <c r="B76" s="192" t="s">
        <v>237</v>
      </c>
      <c r="C76" s="193" t="s">
        <v>4868</v>
      </c>
      <c r="D76" s="206" t="s">
        <v>4659</v>
      </c>
      <c r="E76" s="193" t="s">
        <v>4502</v>
      </c>
      <c r="F76" s="206" t="s">
        <v>232</v>
      </c>
      <c r="G76" s="207"/>
      <c r="H76" s="208"/>
      <c r="I76" s="209"/>
      <c r="J76" s="210"/>
      <c r="K76" s="211"/>
      <c r="L76" s="210"/>
      <c r="M76" s="211">
        <v>2500</v>
      </c>
      <c r="N76" s="210">
        <v>0</v>
      </c>
      <c r="O76" s="212"/>
      <c r="P76" s="213"/>
      <c r="Q76" s="215"/>
      <c r="R76" s="215"/>
      <c r="S76" s="214"/>
      <c r="T76" s="267"/>
      <c r="U76" s="198">
        <f t="shared" si="4"/>
        <v>0</v>
      </c>
      <c r="V76" s="203"/>
    </row>
    <row r="77" spans="1:22" s="205" customFormat="1" ht="12">
      <c r="A77" s="191" t="s">
        <v>76</v>
      </c>
      <c r="B77" s="192" t="s">
        <v>237</v>
      </c>
      <c r="C77" s="193" t="s">
        <v>4868</v>
      </c>
      <c r="D77" s="206"/>
      <c r="E77" s="193" t="str">
        <f>IFERROR(VLOOKUP(D77,[7]!Table1[[Account]:[Description]],2),"")</f>
        <v/>
      </c>
      <c r="F77" s="206"/>
      <c r="G77" s="207"/>
      <c r="H77" s="208"/>
      <c r="I77" s="209"/>
      <c r="J77" s="210"/>
      <c r="K77" s="211"/>
      <c r="L77" s="210"/>
      <c r="M77" s="211"/>
      <c r="N77" s="210"/>
      <c r="O77" s="212"/>
      <c r="P77" s="213"/>
      <c r="Q77" s="215"/>
      <c r="R77" s="215"/>
      <c r="S77" s="214"/>
      <c r="T77" s="267"/>
      <c r="U77" s="198">
        <f t="shared" si="4"/>
        <v>0</v>
      </c>
      <c r="V77" s="203"/>
    </row>
    <row r="78" spans="1:22" s="205" customFormat="1" ht="12">
      <c r="A78" s="191" t="s">
        <v>76</v>
      </c>
      <c r="B78" s="192" t="s">
        <v>237</v>
      </c>
      <c r="C78" s="193" t="s">
        <v>4868</v>
      </c>
      <c r="D78" s="206"/>
      <c r="E78" s="193" t="str">
        <f>IFERROR(VLOOKUP(D78,[7]!Table1[[Account]:[Description]],2),"")</f>
        <v/>
      </c>
      <c r="F78" s="206"/>
      <c r="G78" s="207"/>
      <c r="H78" s="208"/>
      <c r="I78" s="209"/>
      <c r="J78" s="210"/>
      <c r="K78" s="211"/>
      <c r="L78" s="210"/>
      <c r="M78" s="211"/>
      <c r="N78" s="210"/>
      <c r="O78" s="212"/>
      <c r="P78" s="213"/>
      <c r="Q78" s="215"/>
      <c r="R78" s="215"/>
      <c r="S78" s="214"/>
      <c r="T78" s="267"/>
      <c r="U78" s="198">
        <f t="shared" si="4"/>
        <v>0</v>
      </c>
      <c r="V78" s="203"/>
    </row>
    <row r="79" spans="1:22" s="205" customFormat="1" ht="12">
      <c r="A79" s="191" t="s">
        <v>76</v>
      </c>
      <c r="B79" s="192" t="s">
        <v>237</v>
      </c>
      <c r="C79" s="193" t="s">
        <v>4868</v>
      </c>
      <c r="D79" s="206"/>
      <c r="E79" s="193" t="str">
        <f>IFERROR(VLOOKUP(D79,[7]!Table1[[Account]:[Description]],2),"")</f>
        <v/>
      </c>
      <c r="F79" s="206"/>
      <c r="G79" s="207"/>
      <c r="H79" s="208"/>
      <c r="I79" s="209"/>
      <c r="J79" s="210"/>
      <c r="K79" s="211"/>
      <c r="L79" s="210"/>
      <c r="M79" s="211"/>
      <c r="N79" s="210"/>
      <c r="O79" s="212"/>
      <c r="P79" s="213"/>
      <c r="Q79" s="215"/>
      <c r="R79" s="215"/>
      <c r="S79" s="214"/>
      <c r="T79" s="267"/>
      <c r="U79" s="198">
        <f t="shared" si="4"/>
        <v>0</v>
      </c>
      <c r="V79" s="203"/>
    </row>
    <row r="80" spans="1:22" s="205" customFormat="1" ht="12">
      <c r="A80" s="191" t="s">
        <v>76</v>
      </c>
      <c r="B80" s="192" t="s">
        <v>237</v>
      </c>
      <c r="C80" s="193" t="s">
        <v>4868</v>
      </c>
      <c r="D80" s="206"/>
      <c r="E80" s="193" t="str">
        <f>IFERROR(VLOOKUP(D80,[7]!Table1[[Account]:[Description]],2),"")</f>
        <v/>
      </c>
      <c r="F80" s="206"/>
      <c r="G80" s="207"/>
      <c r="H80" s="208"/>
      <c r="I80" s="209"/>
      <c r="J80" s="210"/>
      <c r="K80" s="211"/>
      <c r="L80" s="210"/>
      <c r="M80" s="211"/>
      <c r="N80" s="210"/>
      <c r="O80" s="212"/>
      <c r="P80" s="213"/>
      <c r="Q80" s="215"/>
      <c r="R80" s="215"/>
      <c r="S80" s="214"/>
      <c r="T80" s="267"/>
      <c r="U80" s="198">
        <f t="shared" si="4"/>
        <v>0</v>
      </c>
      <c r="V80" s="203"/>
    </row>
    <row r="81" spans="1:22" s="205" customFormat="1" ht="12">
      <c r="A81" s="191" t="s">
        <v>76</v>
      </c>
      <c r="B81" s="192" t="s">
        <v>237</v>
      </c>
      <c r="C81" s="193" t="s">
        <v>4868</v>
      </c>
      <c r="D81" s="206"/>
      <c r="E81" s="193" t="str">
        <f>IFERROR(VLOOKUP(D81,[7]!Table1[[Account]:[Description]],2),"")</f>
        <v/>
      </c>
      <c r="F81" s="206"/>
      <c r="G81" s="207"/>
      <c r="H81" s="208"/>
      <c r="I81" s="209"/>
      <c r="J81" s="210"/>
      <c r="K81" s="211"/>
      <c r="L81" s="210"/>
      <c r="M81" s="211"/>
      <c r="N81" s="210"/>
      <c r="O81" s="212"/>
      <c r="P81" s="213"/>
      <c r="Q81" s="215"/>
      <c r="R81" s="215"/>
      <c r="S81" s="214"/>
      <c r="T81" s="267"/>
      <c r="U81" s="198">
        <f t="shared" si="4"/>
        <v>0</v>
      </c>
      <c r="V81" s="203"/>
    </row>
    <row r="82" spans="1:22" s="205" customFormat="1" ht="12">
      <c r="A82" s="191" t="s">
        <v>76</v>
      </c>
      <c r="B82" s="192" t="s">
        <v>237</v>
      </c>
      <c r="C82" s="193" t="s">
        <v>4868</v>
      </c>
      <c r="D82" s="206"/>
      <c r="E82" s="193" t="str">
        <f>IFERROR(VLOOKUP(D82,[7]!Table1[[Account]:[Description]],2),"")</f>
        <v/>
      </c>
      <c r="F82" s="206"/>
      <c r="G82" s="207"/>
      <c r="H82" s="208"/>
      <c r="I82" s="216"/>
      <c r="J82" s="217"/>
      <c r="K82" s="218"/>
      <c r="L82" s="217"/>
      <c r="M82" s="218"/>
      <c r="N82" s="217"/>
      <c r="O82" s="219"/>
      <c r="P82" s="220"/>
      <c r="Q82" s="221"/>
      <c r="R82" s="221"/>
      <c r="S82" s="222"/>
      <c r="T82" s="268"/>
      <c r="U82" s="218">
        <f t="shared" si="4"/>
        <v>0</v>
      </c>
      <c r="V82" s="203"/>
    </row>
    <row r="83" spans="1:22" s="205" customFormat="1" ht="12">
      <c r="A83" s="223"/>
      <c r="B83" s="223"/>
      <c r="C83" s="224"/>
      <c r="D83" s="223"/>
      <c r="E83" s="224"/>
      <c r="F83" s="223"/>
      <c r="G83" s="225"/>
      <c r="H83" s="226"/>
      <c r="I83" s="227">
        <f t="shared" ref="I83:U83" si="5">SUM(I74:I82)</f>
        <v>0</v>
      </c>
      <c r="J83" s="228">
        <f t="shared" si="5"/>
        <v>0</v>
      </c>
      <c r="K83" s="229">
        <f t="shared" si="5"/>
        <v>0</v>
      </c>
      <c r="L83" s="228">
        <f t="shared" si="5"/>
        <v>93.75</v>
      </c>
      <c r="M83" s="229">
        <f t="shared" si="5"/>
        <v>5000</v>
      </c>
      <c r="N83" s="228">
        <f t="shared" si="5"/>
        <v>388.23</v>
      </c>
      <c r="O83" s="229">
        <f t="shared" si="5"/>
        <v>0</v>
      </c>
      <c r="P83" s="228">
        <f t="shared" si="5"/>
        <v>0</v>
      </c>
      <c r="Q83" s="228">
        <f t="shared" si="5"/>
        <v>0</v>
      </c>
      <c r="R83" s="228">
        <f t="shared" si="5"/>
        <v>0</v>
      </c>
      <c r="S83" s="228">
        <f t="shared" si="5"/>
        <v>0</v>
      </c>
      <c r="T83" s="228">
        <f t="shared" si="5"/>
        <v>0</v>
      </c>
      <c r="U83" s="229">
        <f t="shared" si="5"/>
        <v>0</v>
      </c>
      <c r="V83" s="230"/>
    </row>
    <row r="84" spans="1:22" s="205" customFormat="1" ht="12">
      <c r="A84" s="231" t="s">
        <v>4709</v>
      </c>
      <c r="V84" s="233"/>
    </row>
    <row r="85" spans="1:22" s="205" customFormat="1" ht="12">
      <c r="A85" s="231"/>
      <c r="V85" s="233"/>
    </row>
    <row r="86" spans="1:22" s="205" customFormat="1" ht="12.6" thickBot="1">
      <c r="A86" s="231"/>
      <c r="V86" s="233"/>
    </row>
    <row r="87" spans="1:22" s="172" customFormat="1" ht="12.6" thickBot="1">
      <c r="I87" s="173" t="s">
        <v>4637</v>
      </c>
      <c r="J87" s="174" t="s">
        <v>4637</v>
      </c>
      <c r="K87" s="175" t="s">
        <v>4638</v>
      </c>
      <c r="L87" s="174" t="s">
        <v>4638</v>
      </c>
      <c r="M87" s="175" t="s">
        <v>4639</v>
      </c>
      <c r="N87" s="174" t="s">
        <v>4639</v>
      </c>
      <c r="O87" s="175">
        <v>2025</v>
      </c>
      <c r="P87" s="174">
        <v>2025</v>
      </c>
      <c r="Q87" s="175">
        <v>2026</v>
      </c>
      <c r="R87" s="174">
        <v>2026</v>
      </c>
      <c r="S87" s="177">
        <v>2027</v>
      </c>
      <c r="T87" s="177">
        <v>2027</v>
      </c>
      <c r="U87" s="175"/>
      <c r="V87" s="178"/>
    </row>
    <row r="88" spans="1:22" s="190" customFormat="1" ht="12">
      <c r="A88" s="180" t="s">
        <v>4640</v>
      </c>
      <c r="B88" s="180" t="s">
        <v>4641</v>
      </c>
      <c r="C88" s="181" t="s">
        <v>4642</v>
      </c>
      <c r="D88" s="180" t="s">
        <v>4643</v>
      </c>
      <c r="E88" s="181" t="s">
        <v>4644</v>
      </c>
      <c r="F88" s="180" t="s">
        <v>4645</v>
      </c>
      <c r="G88" s="180" t="s">
        <v>4646</v>
      </c>
      <c r="H88" s="182" t="s">
        <v>4647</v>
      </c>
      <c r="I88" s="183" t="s">
        <v>4648</v>
      </c>
      <c r="J88" s="184" t="s">
        <v>4649</v>
      </c>
      <c r="K88" s="185" t="s">
        <v>4648</v>
      </c>
      <c r="L88" s="184" t="s">
        <v>4649</v>
      </c>
      <c r="M88" s="185" t="s">
        <v>4648</v>
      </c>
      <c r="N88" s="184" t="s">
        <v>4649</v>
      </c>
      <c r="O88" s="185" t="s">
        <v>4731</v>
      </c>
      <c r="P88" s="184" t="s">
        <v>4649</v>
      </c>
      <c r="Q88" s="185" t="s">
        <v>4650</v>
      </c>
      <c r="R88" s="184" t="s">
        <v>4649</v>
      </c>
      <c r="S88" s="186" t="s">
        <v>4651</v>
      </c>
      <c r="T88" s="186" t="s">
        <v>4749</v>
      </c>
      <c r="U88" s="187" t="s">
        <v>4652</v>
      </c>
      <c r="V88" s="188" t="s">
        <v>4653</v>
      </c>
    </row>
    <row r="89" spans="1:22" s="205" customFormat="1" ht="12">
      <c r="A89" s="191" t="s">
        <v>76</v>
      </c>
      <c r="B89" s="192" t="s">
        <v>243</v>
      </c>
      <c r="C89" s="193" t="s">
        <v>4869</v>
      </c>
      <c r="D89" s="192" t="s">
        <v>4733</v>
      </c>
      <c r="E89" s="193" t="s">
        <v>4734</v>
      </c>
      <c r="F89" s="192" t="s">
        <v>232</v>
      </c>
      <c r="G89" s="194"/>
      <c r="H89" s="195"/>
      <c r="I89" s="196">
        <v>0</v>
      </c>
      <c r="J89" s="197">
        <v>472.93</v>
      </c>
      <c r="K89" s="198"/>
      <c r="L89" s="197"/>
      <c r="M89" s="198">
        <v>2500</v>
      </c>
      <c r="N89" s="197">
        <v>0</v>
      </c>
      <c r="O89" s="199"/>
      <c r="P89" s="200"/>
      <c r="Q89" s="201"/>
      <c r="R89" s="201"/>
      <c r="S89" s="202"/>
      <c r="T89" s="267"/>
      <c r="U89" s="198">
        <f t="shared" ref="U89:U98" si="6">+S89-O89</f>
        <v>0</v>
      </c>
      <c r="V89" s="203"/>
    </row>
    <row r="90" spans="1:22" s="205" customFormat="1" ht="12">
      <c r="A90" s="191" t="s">
        <v>76</v>
      </c>
      <c r="B90" s="192" t="s">
        <v>243</v>
      </c>
      <c r="C90" s="193" t="s">
        <v>4869</v>
      </c>
      <c r="D90" s="192" t="s">
        <v>90</v>
      </c>
      <c r="E90" s="193" t="s">
        <v>4492</v>
      </c>
      <c r="F90" s="192" t="s">
        <v>96</v>
      </c>
      <c r="G90" s="194"/>
      <c r="H90" s="195"/>
      <c r="I90" s="209"/>
      <c r="J90" s="210"/>
      <c r="K90" s="211">
        <v>0</v>
      </c>
      <c r="L90" s="210">
        <v>28107.63</v>
      </c>
      <c r="M90" s="211"/>
      <c r="N90" s="210"/>
      <c r="O90" s="212"/>
      <c r="P90" s="213"/>
      <c r="Q90" s="215"/>
      <c r="R90" s="215"/>
      <c r="S90" s="214"/>
      <c r="T90" s="267"/>
      <c r="U90" s="198">
        <f t="shared" si="6"/>
        <v>0</v>
      </c>
      <c r="V90" s="203"/>
    </row>
    <row r="91" spans="1:22" s="205" customFormat="1" ht="12">
      <c r="A91" s="191" t="s">
        <v>76</v>
      </c>
      <c r="B91" s="192" t="s">
        <v>243</v>
      </c>
      <c r="C91" s="193" t="s">
        <v>4869</v>
      </c>
      <c r="D91" s="192" t="s">
        <v>90</v>
      </c>
      <c r="E91" s="193" t="s">
        <v>4492</v>
      </c>
      <c r="F91" s="192" t="s">
        <v>232</v>
      </c>
      <c r="G91" s="194"/>
      <c r="H91" s="195"/>
      <c r="I91" s="209"/>
      <c r="J91" s="210"/>
      <c r="K91" s="211"/>
      <c r="L91" s="210"/>
      <c r="M91" s="211">
        <v>2500</v>
      </c>
      <c r="N91" s="210">
        <v>2279.29</v>
      </c>
      <c r="O91" s="212"/>
      <c r="P91" s="213"/>
      <c r="Q91" s="215"/>
      <c r="R91" s="215"/>
      <c r="S91" s="214"/>
      <c r="T91" s="267"/>
      <c r="U91" s="198">
        <f t="shared" si="6"/>
        <v>0</v>
      </c>
      <c r="V91" s="203"/>
    </row>
    <row r="92" spans="1:22" s="205" customFormat="1" ht="12">
      <c r="A92" s="191" t="s">
        <v>76</v>
      </c>
      <c r="B92" s="192" t="s">
        <v>243</v>
      </c>
      <c r="C92" s="193" t="s">
        <v>4869</v>
      </c>
      <c r="D92" s="192" t="s">
        <v>4657</v>
      </c>
      <c r="E92" s="193" t="s">
        <v>4512</v>
      </c>
      <c r="F92" s="192" t="s">
        <v>232</v>
      </c>
      <c r="G92" s="194"/>
      <c r="H92" s="195"/>
      <c r="I92" s="209"/>
      <c r="J92" s="210"/>
      <c r="K92" s="211">
        <v>500</v>
      </c>
      <c r="L92" s="210">
        <v>0</v>
      </c>
      <c r="M92" s="211">
        <v>500</v>
      </c>
      <c r="N92" s="210">
        <v>0</v>
      </c>
      <c r="O92" s="212"/>
      <c r="P92" s="213"/>
      <c r="Q92" s="215"/>
      <c r="R92" s="215"/>
      <c r="S92" s="214"/>
      <c r="T92" s="267"/>
      <c r="U92" s="198">
        <f t="shared" si="6"/>
        <v>0</v>
      </c>
      <c r="V92" s="203"/>
    </row>
    <row r="93" spans="1:22" s="205" customFormat="1" ht="12">
      <c r="A93" s="191" t="s">
        <v>76</v>
      </c>
      <c r="B93" s="192" t="s">
        <v>243</v>
      </c>
      <c r="C93" s="193" t="s">
        <v>4869</v>
      </c>
      <c r="D93" s="206"/>
      <c r="E93" s="193" t="str">
        <f>IFERROR(VLOOKUP(D93,[7]!Table1[[Account]:[Description]],2),"")</f>
        <v/>
      </c>
      <c r="F93" s="206"/>
      <c r="G93" s="207"/>
      <c r="H93" s="208"/>
      <c r="I93" s="209"/>
      <c r="J93" s="210"/>
      <c r="K93" s="211"/>
      <c r="L93" s="210"/>
      <c r="M93" s="211"/>
      <c r="N93" s="210"/>
      <c r="O93" s="212"/>
      <c r="P93" s="213"/>
      <c r="Q93" s="215"/>
      <c r="R93" s="215"/>
      <c r="S93" s="214"/>
      <c r="T93" s="267"/>
      <c r="U93" s="198">
        <f t="shared" si="6"/>
        <v>0</v>
      </c>
      <c r="V93" s="203"/>
    </row>
    <row r="94" spans="1:22" s="205" customFormat="1" ht="12">
      <c r="A94" s="191" t="s">
        <v>76</v>
      </c>
      <c r="B94" s="192" t="s">
        <v>243</v>
      </c>
      <c r="C94" s="193" t="s">
        <v>4869</v>
      </c>
      <c r="D94" s="206"/>
      <c r="E94" s="193" t="str">
        <f>IFERROR(VLOOKUP(D94,[7]!Table1[[Account]:[Description]],2),"")</f>
        <v/>
      </c>
      <c r="F94" s="206"/>
      <c r="G94" s="207"/>
      <c r="H94" s="208"/>
      <c r="I94" s="209"/>
      <c r="J94" s="210"/>
      <c r="K94" s="211"/>
      <c r="L94" s="210"/>
      <c r="M94" s="211"/>
      <c r="N94" s="210"/>
      <c r="O94" s="212"/>
      <c r="P94" s="213"/>
      <c r="Q94" s="215"/>
      <c r="R94" s="215"/>
      <c r="S94" s="214"/>
      <c r="T94" s="267"/>
      <c r="U94" s="198">
        <f t="shared" si="6"/>
        <v>0</v>
      </c>
      <c r="V94" s="203"/>
    </row>
    <row r="95" spans="1:22" s="205" customFormat="1" ht="12">
      <c r="A95" s="191" t="s">
        <v>76</v>
      </c>
      <c r="B95" s="192" t="s">
        <v>243</v>
      </c>
      <c r="C95" s="193" t="s">
        <v>4869</v>
      </c>
      <c r="D95" s="206"/>
      <c r="E95" s="193" t="str">
        <f>IFERROR(VLOOKUP(D95,[7]!Table1[[Account]:[Description]],2),"")</f>
        <v/>
      </c>
      <c r="F95" s="206"/>
      <c r="G95" s="207"/>
      <c r="H95" s="208"/>
      <c r="I95" s="209"/>
      <c r="J95" s="210"/>
      <c r="K95" s="211"/>
      <c r="L95" s="210"/>
      <c r="M95" s="211"/>
      <c r="N95" s="210"/>
      <c r="O95" s="212"/>
      <c r="P95" s="213"/>
      <c r="Q95" s="215"/>
      <c r="R95" s="215"/>
      <c r="S95" s="214"/>
      <c r="T95" s="267"/>
      <c r="U95" s="198">
        <f t="shared" si="6"/>
        <v>0</v>
      </c>
      <c r="V95" s="203"/>
    </row>
    <row r="96" spans="1:22" s="205" customFormat="1" ht="12">
      <c r="A96" s="191" t="s">
        <v>76</v>
      </c>
      <c r="B96" s="192" t="s">
        <v>243</v>
      </c>
      <c r="C96" s="193" t="s">
        <v>4869</v>
      </c>
      <c r="D96" s="206"/>
      <c r="E96" s="193" t="str">
        <f>IFERROR(VLOOKUP(D96,[7]!Table1[[Account]:[Description]],2),"")</f>
        <v/>
      </c>
      <c r="F96" s="206"/>
      <c r="G96" s="207"/>
      <c r="H96" s="208"/>
      <c r="I96" s="209"/>
      <c r="J96" s="210"/>
      <c r="K96" s="211"/>
      <c r="L96" s="210"/>
      <c r="M96" s="211"/>
      <c r="N96" s="210"/>
      <c r="O96" s="212"/>
      <c r="P96" s="213"/>
      <c r="Q96" s="215"/>
      <c r="R96" s="215"/>
      <c r="S96" s="214"/>
      <c r="T96" s="267"/>
      <c r="U96" s="198">
        <f t="shared" si="6"/>
        <v>0</v>
      </c>
      <c r="V96" s="203"/>
    </row>
    <row r="97" spans="1:22" s="205" customFormat="1" ht="12">
      <c r="A97" s="191" t="s">
        <v>76</v>
      </c>
      <c r="B97" s="192" t="s">
        <v>243</v>
      </c>
      <c r="C97" s="193" t="s">
        <v>4869</v>
      </c>
      <c r="D97" s="206"/>
      <c r="E97" s="193" t="str">
        <f>IFERROR(VLOOKUP(D97,[7]!Table1[[Account]:[Description]],2),"")</f>
        <v/>
      </c>
      <c r="F97" s="206"/>
      <c r="G97" s="207"/>
      <c r="H97" s="208"/>
      <c r="I97" s="209"/>
      <c r="J97" s="210"/>
      <c r="K97" s="211"/>
      <c r="L97" s="210"/>
      <c r="M97" s="211"/>
      <c r="N97" s="210"/>
      <c r="O97" s="212"/>
      <c r="P97" s="213"/>
      <c r="Q97" s="215"/>
      <c r="R97" s="215"/>
      <c r="S97" s="214"/>
      <c r="T97" s="267"/>
      <c r="U97" s="198">
        <f t="shared" si="6"/>
        <v>0</v>
      </c>
      <c r="V97" s="203"/>
    </row>
    <row r="98" spans="1:22" s="205" customFormat="1" ht="12">
      <c r="A98" s="191" t="s">
        <v>76</v>
      </c>
      <c r="B98" s="192" t="s">
        <v>243</v>
      </c>
      <c r="C98" s="193" t="s">
        <v>4869</v>
      </c>
      <c r="D98" s="206"/>
      <c r="E98" s="193" t="str">
        <f>IFERROR(VLOOKUP(D98,[7]!Table1[[Account]:[Description]],2),"")</f>
        <v/>
      </c>
      <c r="F98" s="206"/>
      <c r="G98" s="207"/>
      <c r="H98" s="208"/>
      <c r="I98" s="216"/>
      <c r="J98" s="217"/>
      <c r="K98" s="218"/>
      <c r="L98" s="217"/>
      <c r="M98" s="218"/>
      <c r="N98" s="217"/>
      <c r="O98" s="219"/>
      <c r="P98" s="220"/>
      <c r="Q98" s="221"/>
      <c r="R98" s="221"/>
      <c r="S98" s="222"/>
      <c r="T98" s="268"/>
      <c r="U98" s="218">
        <f t="shared" si="6"/>
        <v>0</v>
      </c>
      <c r="V98" s="203"/>
    </row>
    <row r="99" spans="1:22" s="205" customFormat="1" ht="12">
      <c r="A99" s="223"/>
      <c r="B99" s="223"/>
      <c r="C99" s="224"/>
      <c r="D99" s="223"/>
      <c r="E99" s="224"/>
      <c r="F99" s="223"/>
      <c r="G99" s="225"/>
      <c r="H99" s="226"/>
      <c r="I99" s="227">
        <f t="shared" ref="I99:U99" si="7">SUM(I89:I98)</f>
        <v>0</v>
      </c>
      <c r="J99" s="228">
        <f t="shared" si="7"/>
        <v>472.93</v>
      </c>
      <c r="K99" s="229">
        <f t="shared" si="7"/>
        <v>500</v>
      </c>
      <c r="L99" s="228">
        <f t="shared" si="7"/>
        <v>28107.63</v>
      </c>
      <c r="M99" s="229">
        <f t="shared" si="7"/>
        <v>5500</v>
      </c>
      <c r="N99" s="228">
        <f t="shared" si="7"/>
        <v>2279.29</v>
      </c>
      <c r="O99" s="229">
        <f t="shared" si="7"/>
        <v>0</v>
      </c>
      <c r="P99" s="228">
        <f t="shared" si="7"/>
        <v>0</v>
      </c>
      <c r="Q99" s="312"/>
      <c r="R99" s="312"/>
      <c r="S99" s="235">
        <f t="shared" si="7"/>
        <v>0</v>
      </c>
      <c r="T99" s="254"/>
      <c r="U99" s="229">
        <f t="shared" si="7"/>
        <v>0</v>
      </c>
      <c r="V99" s="230"/>
    </row>
    <row r="100" spans="1:22" s="205" customFormat="1" ht="12">
      <c r="A100" s="231" t="s">
        <v>4709</v>
      </c>
      <c r="V100" s="233"/>
    </row>
    <row r="101" spans="1:22" s="205" customFormat="1" ht="12">
      <c r="A101" s="231"/>
      <c r="V101" s="233"/>
    </row>
    <row r="102" spans="1:22" s="205" customFormat="1" ht="12">
      <c r="A102" s="231"/>
      <c r="V102" s="233"/>
    </row>
    <row r="103" spans="1:22" s="205" customFormat="1" ht="12">
      <c r="A103" s="231"/>
      <c r="V103" s="233"/>
    </row>
    <row r="104" spans="1:22" s="205" customFormat="1" ht="12">
      <c r="A104" s="231"/>
      <c r="V104" s="233"/>
    </row>
    <row r="105" spans="1:22" ht="18">
      <c r="A105" s="158" t="s">
        <v>4744</v>
      </c>
    </row>
    <row r="106" spans="1:22" ht="14.25" customHeight="1">
      <c r="A106" s="448" t="s">
        <v>4870</v>
      </c>
      <c r="B106" s="448"/>
      <c r="C106" s="448"/>
      <c r="D106" s="448"/>
      <c r="E106" s="448"/>
      <c r="F106" s="448"/>
      <c r="G106" s="448"/>
      <c r="H106" s="448"/>
      <c r="I106" s="448"/>
      <c r="J106" s="448"/>
      <c r="K106" s="448"/>
      <c r="L106" s="448"/>
      <c r="M106" s="448"/>
      <c r="N106" s="448"/>
      <c r="O106" s="448"/>
      <c r="P106" s="448"/>
      <c r="Q106" s="448"/>
      <c r="R106" s="448"/>
      <c r="S106" s="448"/>
      <c r="T106" s="448"/>
      <c r="U106" s="448"/>
    </row>
    <row r="107" spans="1:22" ht="13.95" customHeight="1" thickBot="1">
      <c r="A107" s="236"/>
    </row>
    <row r="108" spans="1:22" s="172" customFormat="1" ht="14.7" customHeight="1" thickBot="1">
      <c r="I108" s="177">
        <v>2026</v>
      </c>
      <c r="J108" s="445"/>
      <c r="K108" s="446"/>
      <c r="L108" s="447"/>
    </row>
    <row r="109" spans="1:22" s="190" customFormat="1" ht="12" customHeight="1">
      <c r="A109" s="180" t="s">
        <v>4640</v>
      </c>
      <c r="B109" s="180" t="s">
        <v>4641</v>
      </c>
      <c r="C109" s="181" t="s">
        <v>4642</v>
      </c>
      <c r="D109" s="180" t="s">
        <v>4643</v>
      </c>
      <c r="E109" s="181" t="s">
        <v>4644</v>
      </c>
      <c r="F109" s="180" t="s">
        <v>4645</v>
      </c>
      <c r="G109" s="180" t="s">
        <v>4646</v>
      </c>
      <c r="H109" s="182" t="s">
        <v>4647</v>
      </c>
      <c r="I109" s="186" t="s">
        <v>4710</v>
      </c>
      <c r="J109" s="442" t="s">
        <v>4746</v>
      </c>
      <c r="K109" s="443"/>
      <c r="L109" s="444"/>
    </row>
    <row r="110" spans="1:22" s="241" customFormat="1" ht="24" customHeight="1">
      <c r="A110" s="191" t="s">
        <v>76</v>
      </c>
      <c r="B110" s="192" t="s">
        <v>231</v>
      </c>
      <c r="C110" s="193" t="s">
        <v>28</v>
      </c>
      <c r="D110" s="313"/>
      <c r="E110" s="193"/>
      <c r="F110" s="313"/>
      <c r="G110" s="206"/>
      <c r="H110" s="239"/>
      <c r="I110" s="240"/>
      <c r="J110" s="456" t="s">
        <v>4871</v>
      </c>
      <c r="K110" s="457"/>
      <c r="L110" s="458"/>
    </row>
    <row r="111" spans="1:22" s="241" customFormat="1" ht="24" customHeight="1">
      <c r="A111" s="191" t="s">
        <v>76</v>
      </c>
      <c r="B111" s="192" t="s">
        <v>231</v>
      </c>
      <c r="C111" s="193" t="s">
        <v>28</v>
      </c>
      <c r="D111" s="238"/>
      <c r="E111" s="193" t="str">
        <f>IFERROR(VLOOKUP(D111,[7]!Table1[[Account]:[Description]],2),"")</f>
        <v/>
      </c>
      <c r="F111" s="238"/>
      <c r="G111" s="206"/>
      <c r="H111" s="243"/>
      <c r="I111" s="240"/>
      <c r="J111" s="439"/>
      <c r="K111" s="440"/>
      <c r="L111" s="441"/>
    </row>
    <row r="112" spans="1:22" s="241" customFormat="1" ht="24" customHeight="1">
      <c r="A112" s="191" t="s">
        <v>76</v>
      </c>
      <c r="B112" s="192" t="s">
        <v>231</v>
      </c>
      <c r="C112" s="193" t="s">
        <v>28</v>
      </c>
      <c r="D112" s="238"/>
      <c r="E112" s="193" t="str">
        <f>IFERROR(VLOOKUP(D112,[7]!Table1[[Account]:[Description]],2),"")</f>
        <v/>
      </c>
      <c r="F112" s="238"/>
      <c r="G112" s="206"/>
      <c r="H112" s="243"/>
      <c r="I112" s="240"/>
      <c r="J112" s="439"/>
      <c r="K112" s="440"/>
      <c r="L112" s="441"/>
    </row>
    <row r="113" spans="1:12" s="241" customFormat="1" ht="24" customHeight="1">
      <c r="A113" s="191" t="s">
        <v>76</v>
      </c>
      <c r="B113" s="192" t="s">
        <v>231</v>
      </c>
      <c r="C113" s="193" t="s">
        <v>28</v>
      </c>
      <c r="D113" s="238"/>
      <c r="E113" s="193" t="str">
        <f>IFERROR(VLOOKUP(D113,[7]!Table1[[Account]:[Description]],2),"")</f>
        <v/>
      </c>
      <c r="F113" s="238"/>
      <c r="G113" s="206"/>
      <c r="H113" s="243"/>
      <c r="I113" s="240"/>
      <c r="J113" s="439"/>
      <c r="K113" s="440"/>
      <c r="L113" s="441"/>
    </row>
    <row r="114" spans="1:12" s="241" customFormat="1" ht="24" customHeight="1">
      <c r="A114" s="191" t="s">
        <v>76</v>
      </c>
      <c r="B114" s="192" t="s">
        <v>231</v>
      </c>
      <c r="C114" s="193" t="s">
        <v>28</v>
      </c>
      <c r="D114" s="238"/>
      <c r="E114" s="193" t="str">
        <f>IFERROR(VLOOKUP(D114,[7]!Table1[[Account]:[Description]],2),"")</f>
        <v/>
      </c>
      <c r="F114" s="238"/>
      <c r="G114" s="206"/>
      <c r="H114" s="243"/>
      <c r="I114" s="240"/>
      <c r="J114" s="439"/>
      <c r="K114" s="440"/>
      <c r="L114" s="441"/>
    </row>
    <row r="115" spans="1:12" s="241" customFormat="1" ht="12" customHeight="1">
      <c r="A115" s="206"/>
      <c r="B115" s="206"/>
      <c r="C115" s="206"/>
      <c r="D115" s="206"/>
      <c r="E115" s="206"/>
      <c r="F115" s="206"/>
      <c r="G115" s="206"/>
      <c r="H115" s="206"/>
      <c r="I115" s="206"/>
      <c r="J115" s="436"/>
      <c r="K115" s="437"/>
      <c r="L115" s="438"/>
    </row>
    <row r="116" spans="1:12" s="241" customFormat="1" ht="24" customHeight="1">
      <c r="A116" s="191" t="s">
        <v>76</v>
      </c>
      <c r="B116" s="192" t="s">
        <v>4792</v>
      </c>
      <c r="C116" s="193" t="s">
        <v>4793</v>
      </c>
      <c r="D116" s="238"/>
      <c r="E116" s="193" t="str">
        <f>IFERROR(VLOOKUP(D116,[7]!Table1[[Account]:[Description]],2),"")</f>
        <v/>
      </c>
      <c r="F116" s="238"/>
      <c r="G116" s="206"/>
      <c r="H116" s="243"/>
      <c r="I116" s="240"/>
      <c r="J116" s="439"/>
      <c r="K116" s="440"/>
      <c r="L116" s="441"/>
    </row>
    <row r="117" spans="1:12" s="241" customFormat="1" ht="24" customHeight="1">
      <c r="A117" s="191" t="s">
        <v>76</v>
      </c>
      <c r="B117" s="192" t="s">
        <v>4792</v>
      </c>
      <c r="C117" s="193" t="s">
        <v>4793</v>
      </c>
      <c r="D117" s="238"/>
      <c r="E117" s="193" t="str">
        <f>IFERROR(VLOOKUP(D117,[7]!Table1[[Account]:[Description]],2),"")</f>
        <v/>
      </c>
      <c r="F117" s="238"/>
      <c r="G117" s="206"/>
      <c r="H117" s="243"/>
      <c r="I117" s="240"/>
      <c r="J117" s="439"/>
      <c r="K117" s="440"/>
      <c r="L117" s="441"/>
    </row>
    <row r="118" spans="1:12" s="241" customFormat="1" ht="24" customHeight="1">
      <c r="A118" s="191" t="s">
        <v>76</v>
      </c>
      <c r="B118" s="192" t="s">
        <v>4792</v>
      </c>
      <c r="C118" s="193" t="s">
        <v>4793</v>
      </c>
      <c r="D118" s="238"/>
      <c r="E118" s="193" t="str">
        <f>IFERROR(VLOOKUP(D118,[7]!Table1[[Account]:[Description]],2),"")</f>
        <v/>
      </c>
      <c r="F118" s="238"/>
      <c r="G118" s="206"/>
      <c r="H118" s="243"/>
      <c r="I118" s="240"/>
      <c r="J118" s="439"/>
      <c r="K118" s="440"/>
      <c r="L118" s="441"/>
    </row>
    <row r="119" spans="1:12" s="241" customFormat="1" ht="24" customHeight="1">
      <c r="A119" s="191" t="s">
        <v>76</v>
      </c>
      <c r="B119" s="192" t="s">
        <v>4792</v>
      </c>
      <c r="C119" s="193" t="s">
        <v>4793</v>
      </c>
      <c r="D119" s="238"/>
      <c r="E119" s="193" t="str">
        <f>IFERROR(VLOOKUP(D119,[7]!Table1[[Account]:[Description]],2),"")</f>
        <v/>
      </c>
      <c r="F119" s="238"/>
      <c r="G119" s="206"/>
      <c r="H119" s="243"/>
      <c r="I119" s="240"/>
      <c r="J119" s="439"/>
      <c r="K119" s="440"/>
      <c r="L119" s="441"/>
    </row>
    <row r="120" spans="1:12" s="241" customFormat="1" ht="24" customHeight="1">
      <c r="A120" s="191" t="s">
        <v>76</v>
      </c>
      <c r="B120" s="192" t="s">
        <v>4792</v>
      </c>
      <c r="C120" s="193" t="s">
        <v>4793</v>
      </c>
      <c r="D120" s="238"/>
      <c r="E120" s="193" t="str">
        <f>IFERROR(VLOOKUP(D120,[7]!Table1[[Account]:[Description]],2),"")</f>
        <v/>
      </c>
      <c r="F120" s="238"/>
      <c r="G120" s="206"/>
      <c r="H120" s="239"/>
      <c r="I120" s="240"/>
      <c r="J120" s="439"/>
      <c r="K120" s="440"/>
      <c r="L120" s="441"/>
    </row>
    <row r="121" spans="1:12" s="241" customFormat="1" ht="12" customHeight="1">
      <c r="A121" s="206"/>
      <c r="B121" s="206"/>
      <c r="C121" s="206"/>
      <c r="D121" s="206"/>
      <c r="E121" s="206"/>
      <c r="F121" s="206"/>
      <c r="G121" s="206"/>
      <c r="H121" s="206"/>
      <c r="I121" s="206"/>
      <c r="J121" s="436"/>
      <c r="K121" s="437"/>
      <c r="L121" s="438"/>
    </row>
    <row r="122" spans="1:12" s="241" customFormat="1" ht="12" customHeight="1">
      <c r="A122" s="206"/>
      <c r="B122" s="206"/>
      <c r="C122" s="206"/>
      <c r="D122" s="206"/>
      <c r="E122" s="206"/>
      <c r="F122" s="206"/>
      <c r="G122" s="206"/>
      <c r="H122" s="206"/>
      <c r="I122" s="206"/>
      <c r="J122" s="436"/>
      <c r="K122" s="437"/>
      <c r="L122" s="438"/>
    </row>
    <row r="123" spans="1:12" s="241" customFormat="1" ht="24" customHeight="1">
      <c r="A123" s="191" t="s">
        <v>76</v>
      </c>
      <c r="B123" s="192" t="s">
        <v>1438</v>
      </c>
      <c r="C123" s="193" t="s">
        <v>4867</v>
      </c>
      <c r="D123" s="238"/>
      <c r="E123" s="193" t="str">
        <f>IFERROR(VLOOKUP(D123,[7]!Table1[[Account]:[Description]],2),"")</f>
        <v/>
      </c>
      <c r="F123" s="238"/>
      <c r="G123" s="206"/>
      <c r="H123" s="243"/>
      <c r="I123" s="240"/>
      <c r="J123" s="439"/>
      <c r="K123" s="440"/>
      <c r="L123" s="441"/>
    </row>
    <row r="124" spans="1:12" s="241" customFormat="1" ht="24" customHeight="1">
      <c r="A124" s="191" t="s">
        <v>76</v>
      </c>
      <c r="B124" s="192" t="s">
        <v>1438</v>
      </c>
      <c r="C124" s="193" t="s">
        <v>4867</v>
      </c>
      <c r="D124" s="238"/>
      <c r="E124" s="193" t="str">
        <f>IFERROR(VLOOKUP(D124,[7]!Table1[[Account]:[Description]],2),"")</f>
        <v/>
      </c>
      <c r="F124" s="238"/>
      <c r="G124" s="206"/>
      <c r="H124" s="243"/>
      <c r="I124" s="240"/>
      <c r="J124" s="439"/>
      <c r="K124" s="440"/>
      <c r="L124" s="441"/>
    </row>
    <row r="125" spans="1:12" s="241" customFormat="1" ht="24" customHeight="1">
      <c r="A125" s="191" t="s">
        <v>76</v>
      </c>
      <c r="B125" s="192" t="s">
        <v>1438</v>
      </c>
      <c r="C125" s="193" t="s">
        <v>4867</v>
      </c>
      <c r="D125" s="238"/>
      <c r="E125" s="193" t="str">
        <f>IFERROR(VLOOKUP(D125,[7]!Table1[[Account]:[Description]],2),"")</f>
        <v/>
      </c>
      <c r="F125" s="238"/>
      <c r="G125" s="206"/>
      <c r="H125" s="243"/>
      <c r="I125" s="240"/>
      <c r="J125" s="439"/>
      <c r="K125" s="440"/>
      <c r="L125" s="441"/>
    </row>
    <row r="126" spans="1:12" s="241" customFormat="1" ht="24" customHeight="1">
      <c r="A126" s="191" t="s">
        <v>76</v>
      </c>
      <c r="B126" s="192" t="s">
        <v>1438</v>
      </c>
      <c r="C126" s="193" t="s">
        <v>4867</v>
      </c>
      <c r="D126" s="238"/>
      <c r="E126" s="193" t="str">
        <f>IFERROR(VLOOKUP(D126,[7]!Table1[[Account]:[Description]],2),"")</f>
        <v/>
      </c>
      <c r="F126" s="238"/>
      <c r="G126" s="206"/>
      <c r="H126" s="239"/>
      <c r="I126" s="240"/>
      <c r="J126" s="439"/>
      <c r="K126" s="440"/>
      <c r="L126" s="441"/>
    </row>
    <row r="127" spans="1:12" s="241" customFormat="1" ht="24" customHeight="1">
      <c r="A127" s="191" t="s">
        <v>76</v>
      </c>
      <c r="B127" s="192" t="s">
        <v>1438</v>
      </c>
      <c r="C127" s="193" t="s">
        <v>4867</v>
      </c>
      <c r="D127" s="238"/>
      <c r="E127" s="193" t="str">
        <f>IFERROR(VLOOKUP(D127,[7]!Table1[[Account]:[Description]],2),"")</f>
        <v/>
      </c>
      <c r="F127" s="238"/>
      <c r="G127" s="206"/>
      <c r="H127" s="243"/>
      <c r="I127" s="240"/>
      <c r="J127" s="439"/>
      <c r="K127" s="440"/>
      <c r="L127" s="441"/>
    </row>
    <row r="128" spans="1:12" s="241" customFormat="1" ht="12" customHeight="1">
      <c r="A128" s="206"/>
      <c r="B128" s="206"/>
      <c r="C128" s="206"/>
      <c r="D128" s="206"/>
      <c r="E128" s="206"/>
      <c r="F128" s="206"/>
      <c r="G128" s="206"/>
      <c r="H128" s="206"/>
      <c r="I128" s="206"/>
      <c r="J128" s="436"/>
      <c r="K128" s="437"/>
      <c r="L128" s="438"/>
    </row>
    <row r="129" spans="1:12" s="241" customFormat="1" ht="24" customHeight="1">
      <c r="A129" s="191" t="s">
        <v>76</v>
      </c>
      <c r="B129" s="192" t="s">
        <v>237</v>
      </c>
      <c r="C129" s="193" t="s">
        <v>4868</v>
      </c>
      <c r="D129" s="238"/>
      <c r="E129" s="193" t="str">
        <f>IFERROR(VLOOKUP(D129,[7]!Table1[[Account]:[Description]],2),"")</f>
        <v/>
      </c>
      <c r="F129" s="238"/>
      <c r="G129" s="206"/>
      <c r="H129" s="243"/>
      <c r="I129" s="240"/>
      <c r="J129" s="439"/>
      <c r="K129" s="440"/>
      <c r="L129" s="441"/>
    </row>
    <row r="130" spans="1:12" s="241" customFormat="1" ht="24" customHeight="1">
      <c r="A130" s="191" t="s">
        <v>76</v>
      </c>
      <c r="B130" s="192" t="s">
        <v>237</v>
      </c>
      <c r="C130" s="193" t="s">
        <v>4868</v>
      </c>
      <c r="D130" s="238"/>
      <c r="E130" s="193" t="str">
        <f>IFERROR(VLOOKUP(D130,[7]!Table1[[Account]:[Description]],2),"")</f>
        <v/>
      </c>
      <c r="F130" s="238"/>
      <c r="G130" s="206"/>
      <c r="H130" s="243"/>
      <c r="I130" s="240"/>
      <c r="J130" s="439"/>
      <c r="K130" s="440"/>
      <c r="L130" s="441"/>
    </row>
    <row r="131" spans="1:12" s="241" customFormat="1" ht="24" customHeight="1">
      <c r="A131" s="191" t="s">
        <v>76</v>
      </c>
      <c r="B131" s="192" t="s">
        <v>237</v>
      </c>
      <c r="C131" s="193" t="s">
        <v>4868</v>
      </c>
      <c r="D131" s="238"/>
      <c r="E131" s="193" t="str">
        <f>IFERROR(VLOOKUP(D131,[7]!Table1[[Account]:[Description]],2),"")</f>
        <v/>
      </c>
      <c r="F131" s="238"/>
      <c r="G131" s="206"/>
      <c r="H131" s="243"/>
      <c r="I131" s="240"/>
      <c r="J131" s="439"/>
      <c r="K131" s="440"/>
      <c r="L131" s="441"/>
    </row>
    <row r="132" spans="1:12" s="241" customFormat="1" ht="24" customHeight="1">
      <c r="A132" s="191" t="s">
        <v>76</v>
      </c>
      <c r="B132" s="192" t="s">
        <v>237</v>
      </c>
      <c r="C132" s="193" t="s">
        <v>4868</v>
      </c>
      <c r="D132" s="238"/>
      <c r="E132" s="193" t="str">
        <f>IFERROR(VLOOKUP(D132,[7]!Table1[[Account]:[Description]],2),"")</f>
        <v/>
      </c>
      <c r="F132" s="238"/>
      <c r="G132" s="206"/>
      <c r="H132" s="239"/>
      <c r="I132" s="240"/>
      <c r="J132" s="439"/>
      <c r="K132" s="440"/>
      <c r="L132" s="441"/>
    </row>
    <row r="133" spans="1:12" s="241" customFormat="1" ht="24" customHeight="1">
      <c r="A133" s="191" t="s">
        <v>76</v>
      </c>
      <c r="B133" s="192" t="s">
        <v>237</v>
      </c>
      <c r="C133" s="193" t="s">
        <v>4868</v>
      </c>
      <c r="D133" s="238"/>
      <c r="E133" s="193" t="str">
        <f>IFERROR(VLOOKUP(D133,[7]!Table1[[Account]:[Description]],2),"")</f>
        <v/>
      </c>
      <c r="F133" s="238"/>
      <c r="G133" s="206"/>
      <c r="H133" s="243"/>
      <c r="I133" s="240"/>
      <c r="J133" s="439"/>
      <c r="K133" s="440"/>
      <c r="L133" s="441"/>
    </row>
    <row r="134" spans="1:12" s="241" customFormat="1" ht="12" customHeight="1">
      <c r="A134" s="206"/>
      <c r="B134" s="206"/>
      <c r="C134" s="206"/>
      <c r="D134" s="206"/>
      <c r="E134" s="206"/>
      <c r="F134" s="206"/>
      <c r="G134" s="206"/>
      <c r="H134" s="206"/>
      <c r="I134" s="206"/>
      <c r="J134" s="436"/>
      <c r="K134" s="437"/>
      <c r="L134" s="438"/>
    </row>
    <row r="135" spans="1:12" s="241" customFormat="1" ht="24" customHeight="1">
      <c r="A135" s="191" t="s">
        <v>76</v>
      </c>
      <c r="B135" s="192" t="s">
        <v>243</v>
      </c>
      <c r="C135" s="193" t="s">
        <v>4869</v>
      </c>
      <c r="D135" s="238"/>
      <c r="E135" s="193" t="str">
        <f>IFERROR(VLOOKUP(D135,[7]!Table1[[Account]:[Description]],2),"")</f>
        <v/>
      </c>
      <c r="F135" s="238"/>
      <c r="G135" s="206"/>
      <c r="H135" s="243"/>
      <c r="I135" s="240"/>
      <c r="J135" s="439"/>
      <c r="K135" s="440"/>
      <c r="L135" s="441"/>
    </row>
    <row r="136" spans="1:12" s="241" customFormat="1" ht="24" customHeight="1">
      <c r="A136" s="191" t="s">
        <v>76</v>
      </c>
      <c r="B136" s="192" t="s">
        <v>243</v>
      </c>
      <c r="C136" s="193" t="s">
        <v>4869</v>
      </c>
      <c r="D136" s="238"/>
      <c r="E136" s="193" t="str">
        <f>IFERROR(VLOOKUP(D136,[7]!Table1[[Account]:[Description]],2),"")</f>
        <v/>
      </c>
      <c r="F136" s="238"/>
      <c r="G136" s="206"/>
      <c r="H136" s="243"/>
      <c r="I136" s="240"/>
      <c r="J136" s="439"/>
      <c r="K136" s="440"/>
      <c r="L136" s="441"/>
    </row>
    <row r="137" spans="1:12" s="241" customFormat="1" ht="24" customHeight="1">
      <c r="A137" s="191" t="s">
        <v>76</v>
      </c>
      <c r="B137" s="192" t="s">
        <v>243</v>
      </c>
      <c r="C137" s="193" t="s">
        <v>4869</v>
      </c>
      <c r="D137" s="238"/>
      <c r="E137" s="193" t="str">
        <f>IFERROR(VLOOKUP(D137,[7]!Table1[[Account]:[Description]],2),"")</f>
        <v/>
      </c>
      <c r="F137" s="238"/>
      <c r="G137" s="206"/>
      <c r="H137" s="243"/>
      <c r="I137" s="240"/>
      <c r="J137" s="439"/>
      <c r="K137" s="440"/>
      <c r="L137" s="441"/>
    </row>
    <row r="138" spans="1:12" s="241" customFormat="1" ht="24" customHeight="1">
      <c r="A138" s="191" t="s">
        <v>76</v>
      </c>
      <c r="B138" s="192" t="s">
        <v>243</v>
      </c>
      <c r="C138" s="193" t="s">
        <v>4869</v>
      </c>
      <c r="D138" s="238"/>
      <c r="E138" s="193" t="str">
        <f>IFERROR(VLOOKUP(D138,[7]!Table1[[Account]:[Description]],2),"")</f>
        <v/>
      </c>
      <c r="F138" s="238"/>
      <c r="G138" s="206"/>
      <c r="H138" s="239"/>
      <c r="I138" s="240"/>
      <c r="J138" s="439"/>
      <c r="K138" s="440"/>
      <c r="L138" s="441"/>
    </row>
    <row r="139" spans="1:12" s="241" customFormat="1" ht="24" customHeight="1">
      <c r="A139" s="191" t="s">
        <v>76</v>
      </c>
      <c r="B139" s="192" t="s">
        <v>243</v>
      </c>
      <c r="C139" s="193" t="s">
        <v>4869</v>
      </c>
      <c r="D139" s="238"/>
      <c r="E139" s="193" t="str">
        <f>IFERROR(VLOOKUP(D139,[7]!Table1[[Account]:[Description]],2),"")</f>
        <v/>
      </c>
      <c r="F139" s="238"/>
      <c r="G139" s="206"/>
      <c r="H139" s="243"/>
      <c r="I139" s="244"/>
      <c r="J139" s="439"/>
      <c r="K139" s="440"/>
      <c r="L139" s="441"/>
    </row>
    <row r="140" spans="1:12" s="205" customFormat="1" ht="12">
      <c r="A140" s="223"/>
      <c r="B140" s="223"/>
      <c r="C140" s="224"/>
      <c r="D140" s="223"/>
      <c r="E140" s="224"/>
      <c r="F140" s="223"/>
      <c r="G140" s="225"/>
      <c r="H140" s="226"/>
      <c r="I140" s="228">
        <f>SUM(I110:I139)</f>
        <v>0</v>
      </c>
      <c r="J140" s="434"/>
      <c r="K140" s="435"/>
      <c r="L140" s="435"/>
    </row>
  </sheetData>
  <protectedRanges>
    <protectedRange sqref="D46:H55 A134:L134 D120:G120 D133:H133 D132:G132 D111:H114 E110:G110 D116:H119 A115:L115 D135:H137 D139:H139 D138:G138 D123:H125 A121:L122 D127:H127 D126:G126 D129:H131 A128:L128" name="Range1"/>
    <protectedRange sqref="I110:I114 I116:I120 I135:I139 S10:T55 I123:I127 I129:I133" name="Range2"/>
    <protectedRange sqref="J110:J114 J116:J120 J135:J139 V10:V55 J123:J127 J129:J133" name="Range3"/>
    <protectedRange sqref="D61:H67 D75:H82 D93:H98" name="Range1_1"/>
    <protectedRange sqref="S89:T98 S74:T82 S60:T67" name="Range2_1"/>
    <protectedRange sqref="V89:V98 V74:V82 V60:V67" name="Range3_1"/>
  </protectedRanges>
  <mergeCells count="38">
    <mergeCell ref="J108:L108"/>
    <mergeCell ref="A2:K2"/>
    <mergeCell ref="A3:K3"/>
    <mergeCell ref="A4:K4"/>
    <mergeCell ref="A5:K5"/>
    <mergeCell ref="A106:U106"/>
    <mergeCell ref="J120:L120"/>
    <mergeCell ref="J109:L109"/>
    <mergeCell ref="J110:L110"/>
    <mergeCell ref="J111:L111"/>
    <mergeCell ref="J112:L112"/>
    <mergeCell ref="J113:L113"/>
    <mergeCell ref="J114:L114"/>
    <mergeCell ref="J115:L115"/>
    <mergeCell ref="J116:L116"/>
    <mergeCell ref="J117:L117"/>
    <mergeCell ref="J118:L118"/>
    <mergeCell ref="J119:L119"/>
    <mergeCell ref="J132:L132"/>
    <mergeCell ref="J121:L121"/>
    <mergeCell ref="J122:L122"/>
    <mergeCell ref="J123:L123"/>
    <mergeCell ref="J124:L124"/>
    <mergeCell ref="J125:L125"/>
    <mergeCell ref="J126:L126"/>
    <mergeCell ref="J127:L127"/>
    <mergeCell ref="J128:L128"/>
    <mergeCell ref="J129:L129"/>
    <mergeCell ref="J130:L130"/>
    <mergeCell ref="J131:L131"/>
    <mergeCell ref="J139:L139"/>
    <mergeCell ref="J140:L140"/>
    <mergeCell ref="J133:L133"/>
    <mergeCell ref="J134:L134"/>
    <mergeCell ref="J135:L135"/>
    <mergeCell ref="J136:L136"/>
    <mergeCell ref="J137:L137"/>
    <mergeCell ref="J138:L138"/>
  </mergeCells>
  <hyperlinks>
    <hyperlink ref="A6" r:id="rId1" display="To request a new, permanent position, please use this form." xr:uid="{0FC6CD7A-F71A-44F1-BB86-8DBDF3A9187B}"/>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FFDD26-6EC3-4B14-848C-4FD644BFE2F0}">
  <dimension ref="A1:Y47"/>
  <sheetViews>
    <sheetView topLeftCell="A17" workbookViewId="0">
      <selection activeCell="A39" sqref="A39:U39"/>
    </sheetView>
  </sheetViews>
  <sheetFormatPr defaultRowHeight="14.4"/>
  <cols>
    <col min="1" max="1" width="18.5546875" customWidth="1"/>
    <col min="2" max="2" width="11.6640625" bestFit="1" customWidth="1"/>
    <col min="3" max="3" width="11.33203125" bestFit="1" customWidth="1"/>
    <col min="4" max="4" width="18.5546875" bestFit="1" customWidth="1"/>
    <col min="5" max="5" width="10.33203125" bestFit="1" customWidth="1"/>
    <col min="6" max="6" width="30.44140625" bestFit="1" customWidth="1"/>
    <col min="7" max="7" width="10.44140625" bestFit="1" customWidth="1"/>
    <col min="8" max="8" width="10" bestFit="1" customWidth="1"/>
    <col min="9" max="9" width="10.6640625" bestFit="1" customWidth="1"/>
    <col min="10" max="10" width="18" hidden="1" customWidth="1"/>
    <col min="11" max="11" width="17.5546875" hidden="1" customWidth="1"/>
    <col min="12" max="12" width="18" hidden="1" customWidth="1"/>
    <col min="13" max="13" width="17.5546875" hidden="1" customWidth="1"/>
    <col min="14" max="14" width="18" hidden="1" customWidth="1"/>
    <col min="15" max="15" width="17.5546875" hidden="1" customWidth="1"/>
    <col min="16" max="16" width="18.5546875" hidden="1" customWidth="1"/>
    <col min="17" max="17" width="17.5546875" hidden="1" customWidth="1"/>
    <col min="18" max="18" width="18" hidden="1" customWidth="1"/>
    <col min="19" max="19" width="17.5546875" hidden="1" customWidth="1"/>
    <col min="20" max="20" width="18.109375" bestFit="1" customWidth="1"/>
    <col min="21" max="21" width="20.5546875" bestFit="1" customWidth="1"/>
    <col min="22" max="23" width="17.5546875" bestFit="1" customWidth="1"/>
    <col min="24" max="24" width="44.6640625" style="165" bestFit="1" customWidth="1"/>
    <col min="25" max="25" width="47.44140625" bestFit="1" customWidth="1"/>
  </cols>
  <sheetData>
    <row r="1" spans="1:25" ht="18">
      <c r="A1" s="158" t="s">
        <v>4625</v>
      </c>
    </row>
    <row r="2" spans="1:25">
      <c r="A2" s="448" t="s">
        <v>4845</v>
      </c>
      <c r="B2" s="449"/>
      <c r="C2" s="449"/>
      <c r="D2" s="449"/>
      <c r="E2" s="449"/>
      <c r="F2" s="449"/>
      <c r="G2" s="449"/>
      <c r="H2" s="449"/>
      <c r="I2" s="449"/>
      <c r="J2" s="449"/>
      <c r="K2" s="449"/>
      <c r="L2" s="449"/>
      <c r="M2" s="449"/>
      <c r="N2" s="449"/>
      <c r="O2" s="449"/>
      <c r="P2" s="449"/>
      <c r="Q2" s="449"/>
      <c r="R2" s="449"/>
      <c r="S2" s="449"/>
      <c r="T2" s="449"/>
      <c r="U2" s="449"/>
      <c r="V2" s="449"/>
      <c r="W2" s="1"/>
    </row>
    <row r="3" spans="1:25">
      <c r="A3" s="1" t="s">
        <v>4631</v>
      </c>
      <c r="B3" s="1"/>
      <c r="C3" s="1"/>
      <c r="D3" s="1"/>
      <c r="E3" s="1"/>
      <c r="F3" s="1"/>
      <c r="G3" s="1"/>
      <c r="H3" s="1"/>
      <c r="I3" s="1"/>
      <c r="J3" s="1"/>
      <c r="K3" s="1"/>
      <c r="L3" s="1"/>
      <c r="M3" s="1"/>
      <c r="N3" s="1"/>
      <c r="O3" s="1"/>
      <c r="P3" s="1"/>
      <c r="Q3" s="1"/>
      <c r="R3" s="1"/>
      <c r="S3" s="1"/>
      <c r="T3" s="1"/>
      <c r="U3" s="1"/>
      <c r="V3" s="1"/>
      <c r="W3" s="1"/>
    </row>
    <row r="4" spans="1:25">
      <c r="A4" s="449" t="s">
        <v>4633</v>
      </c>
      <c r="B4" s="449"/>
      <c r="C4" s="449"/>
      <c r="D4" s="449"/>
      <c r="E4" s="449"/>
      <c r="F4" s="449"/>
      <c r="G4" s="449"/>
      <c r="H4" s="449"/>
      <c r="I4" s="449"/>
      <c r="J4" s="449"/>
      <c r="K4" s="449"/>
      <c r="L4" s="449"/>
      <c r="M4" s="449"/>
      <c r="N4" s="449"/>
      <c r="O4" s="449"/>
      <c r="P4" s="449"/>
      <c r="Q4" s="449"/>
      <c r="R4" s="449"/>
      <c r="S4" s="449"/>
      <c r="T4" s="449"/>
      <c r="U4" s="449"/>
      <c r="V4" s="449"/>
      <c r="W4" s="1"/>
    </row>
    <row r="5" spans="1:25">
      <c r="A5" s="1" t="s">
        <v>4635</v>
      </c>
      <c r="B5" s="1"/>
      <c r="C5" s="1"/>
      <c r="D5" s="1"/>
      <c r="E5" s="1"/>
      <c r="F5" s="1"/>
      <c r="G5" s="1"/>
      <c r="H5" s="1"/>
      <c r="I5" s="1"/>
      <c r="J5" s="1"/>
      <c r="K5" s="1"/>
      <c r="L5" s="1"/>
      <c r="M5" s="1"/>
      <c r="N5" s="1"/>
      <c r="O5" s="1"/>
      <c r="P5" s="1"/>
      <c r="Q5" s="1"/>
      <c r="R5" s="1"/>
      <c r="S5" s="1"/>
      <c r="T5" s="1"/>
      <c r="U5" s="1"/>
      <c r="V5" s="1"/>
      <c r="W5" s="1"/>
    </row>
    <row r="6" spans="1:25">
      <c r="A6" s="171" t="s">
        <v>4873</v>
      </c>
      <c r="B6" s="1"/>
      <c r="C6" s="1"/>
      <c r="D6" s="1"/>
      <c r="E6" s="1"/>
      <c r="F6" s="1"/>
      <c r="G6" s="1"/>
      <c r="H6" s="1"/>
      <c r="I6" s="1"/>
      <c r="J6" s="1"/>
      <c r="K6" s="1"/>
      <c r="L6" s="1"/>
      <c r="M6" s="1"/>
      <c r="N6" s="1"/>
      <c r="O6" s="1"/>
      <c r="P6" s="1"/>
      <c r="Q6" s="1"/>
      <c r="R6" s="1"/>
      <c r="S6" s="1"/>
      <c r="T6" s="1"/>
      <c r="U6" s="1"/>
      <c r="V6" s="1"/>
      <c r="W6" s="1"/>
    </row>
    <row r="7" spans="1:25" ht="15" thickBot="1"/>
    <row r="8" spans="1:25" s="172" customFormat="1" ht="12.6" thickBot="1">
      <c r="J8" s="173" t="s">
        <v>4637</v>
      </c>
      <c r="K8" s="174" t="s">
        <v>4637</v>
      </c>
      <c r="L8" s="175" t="s">
        <v>4638</v>
      </c>
      <c r="M8" s="174" t="s">
        <v>4638</v>
      </c>
      <c r="N8" s="175" t="s">
        <v>4639</v>
      </c>
      <c r="O8" s="174" t="s">
        <v>4639</v>
      </c>
      <c r="P8" s="175">
        <v>2025</v>
      </c>
      <c r="Q8" s="174">
        <v>2025</v>
      </c>
      <c r="R8" s="176">
        <v>2026</v>
      </c>
      <c r="S8" s="176">
        <v>2026</v>
      </c>
      <c r="T8" s="177">
        <v>2027</v>
      </c>
      <c r="U8" s="177">
        <v>2027</v>
      </c>
      <c r="V8" s="175"/>
      <c r="W8" s="175"/>
      <c r="X8" s="314"/>
      <c r="Y8" s="178"/>
    </row>
    <row r="9" spans="1:25" s="324" customFormat="1" ht="36">
      <c r="A9" s="315" t="s">
        <v>4640</v>
      </c>
      <c r="B9" s="315" t="s">
        <v>4641</v>
      </c>
      <c r="C9" s="316" t="s">
        <v>4874</v>
      </c>
      <c r="D9" s="315" t="s">
        <v>4642</v>
      </c>
      <c r="E9" s="315" t="s">
        <v>4643</v>
      </c>
      <c r="F9" s="315" t="s">
        <v>4644</v>
      </c>
      <c r="G9" s="315" t="s">
        <v>4645</v>
      </c>
      <c r="H9" s="315" t="s">
        <v>4646</v>
      </c>
      <c r="I9" s="317" t="s">
        <v>4647</v>
      </c>
      <c r="J9" s="318" t="s">
        <v>4648</v>
      </c>
      <c r="K9" s="319" t="s">
        <v>4649</v>
      </c>
      <c r="L9" s="320" t="s">
        <v>4648</v>
      </c>
      <c r="M9" s="319" t="s">
        <v>4649</v>
      </c>
      <c r="N9" s="320" t="s">
        <v>4648</v>
      </c>
      <c r="O9" s="319" t="s">
        <v>4649</v>
      </c>
      <c r="P9" s="320" t="s">
        <v>4650</v>
      </c>
      <c r="Q9" s="319" t="s">
        <v>4649</v>
      </c>
      <c r="R9" s="320" t="s">
        <v>4648</v>
      </c>
      <c r="S9" s="319" t="s">
        <v>4649</v>
      </c>
      <c r="T9" s="321" t="s">
        <v>4651</v>
      </c>
      <c r="U9" s="321" t="s">
        <v>4749</v>
      </c>
      <c r="V9" s="322" t="s">
        <v>4652</v>
      </c>
      <c r="W9" s="323" t="s">
        <v>4750</v>
      </c>
      <c r="X9" s="248" t="s">
        <v>4653</v>
      </c>
      <c r="Y9" s="248" t="s">
        <v>4751</v>
      </c>
    </row>
    <row r="10" spans="1:25" s="205" customFormat="1" ht="12">
      <c r="A10" s="191" t="s">
        <v>76</v>
      </c>
      <c r="B10" s="192" t="s">
        <v>4875</v>
      </c>
      <c r="C10" s="192" t="s">
        <v>1387</v>
      </c>
      <c r="D10" s="193" t="s">
        <v>4876</v>
      </c>
      <c r="E10" s="192" t="s">
        <v>4733</v>
      </c>
      <c r="F10" s="193" t="s">
        <v>4734</v>
      </c>
      <c r="G10" s="192" t="s">
        <v>96</v>
      </c>
      <c r="H10" s="194"/>
      <c r="I10" s="195"/>
      <c r="J10" s="196"/>
      <c r="K10" s="197"/>
      <c r="L10" s="198"/>
      <c r="M10" s="197"/>
      <c r="N10" s="198">
        <v>0</v>
      </c>
      <c r="O10" s="197">
        <v>1018.59</v>
      </c>
      <c r="P10" s="271"/>
      <c r="Q10" s="272"/>
      <c r="R10" s="273">
        <f>IFERROR(VLOOKUP(E10,'[8]Prior Year Budget '!$D$9:$R$24,15,FALSE),0)</f>
        <v>0</v>
      </c>
      <c r="S10" s="273">
        <f>SUMIF('[8]Budget Actuals- Cognos'!E14:E44,'[8]GU001-IR- Budget Req'!E10,'[8]Budget Actuals- Cognos'!L14:L44)</f>
        <v>302.51</v>
      </c>
      <c r="T10" s="325">
        <v>0</v>
      </c>
      <c r="U10" s="247"/>
      <c r="V10" s="326">
        <f>+T10-R10</f>
        <v>0</v>
      </c>
      <c r="W10" s="326">
        <f>T10-U10</f>
        <v>0</v>
      </c>
      <c r="X10" s="327"/>
      <c r="Y10" s="249"/>
    </row>
    <row r="11" spans="1:25" s="205" customFormat="1" ht="12">
      <c r="A11" s="191" t="s">
        <v>76</v>
      </c>
      <c r="B11" s="192" t="s">
        <v>4875</v>
      </c>
      <c r="C11" s="192" t="s">
        <v>1387</v>
      </c>
      <c r="D11" s="193" t="s">
        <v>4876</v>
      </c>
      <c r="E11" s="192" t="s">
        <v>125</v>
      </c>
      <c r="F11" s="193" t="s">
        <v>4560</v>
      </c>
      <c r="G11" s="192" t="s">
        <v>96</v>
      </c>
      <c r="H11" s="194"/>
      <c r="I11" s="195"/>
      <c r="J11" s="196">
        <v>0</v>
      </c>
      <c r="K11" s="197">
        <v>6510</v>
      </c>
      <c r="L11" s="198">
        <v>0</v>
      </c>
      <c r="M11" s="197">
        <v>4200</v>
      </c>
      <c r="N11" s="198">
        <v>6500</v>
      </c>
      <c r="O11" s="197">
        <v>0</v>
      </c>
      <c r="P11" s="271">
        <v>6500</v>
      </c>
      <c r="Q11" s="272">
        <v>0</v>
      </c>
      <c r="R11" s="273">
        <f>IFERROR(VLOOKUP(E11,'[8]Prior Year Budget '!$D$9:$R$24,15,FALSE),0)</f>
        <v>0</v>
      </c>
      <c r="S11" s="273">
        <f>SUMIF('[8]Budget Actuals- Cognos'!E15:E45,'[8]GU001-IR- Budget Req'!E11,'[8]Budget Actuals- Cognos'!L15:L45)</f>
        <v>0</v>
      </c>
      <c r="T11" s="325">
        <v>0</v>
      </c>
      <c r="U11" s="247"/>
      <c r="V11" s="326">
        <f t="shared" ref="V11:V32" si="0">+T11-R11</f>
        <v>0</v>
      </c>
      <c r="W11" s="326">
        <f t="shared" ref="W11:W32" si="1">T11-U11</f>
        <v>0</v>
      </c>
      <c r="X11" s="327"/>
      <c r="Y11" s="249"/>
    </row>
    <row r="12" spans="1:25" s="205" customFormat="1" ht="60">
      <c r="A12" s="191" t="s">
        <v>76</v>
      </c>
      <c r="B12" s="192" t="s">
        <v>4875</v>
      </c>
      <c r="C12" s="192" t="s">
        <v>1387</v>
      </c>
      <c r="D12" s="193" t="s">
        <v>4876</v>
      </c>
      <c r="E12" s="192" t="s">
        <v>4656</v>
      </c>
      <c r="F12" s="193" t="s">
        <v>4513</v>
      </c>
      <c r="G12" s="192" t="s">
        <v>96</v>
      </c>
      <c r="H12" s="194"/>
      <c r="I12" s="195"/>
      <c r="J12" s="196">
        <v>100</v>
      </c>
      <c r="K12" s="197">
        <v>0</v>
      </c>
      <c r="L12" s="198"/>
      <c r="M12" s="197"/>
      <c r="N12" s="198"/>
      <c r="O12" s="197"/>
      <c r="P12" s="271">
        <v>0</v>
      </c>
      <c r="Q12" s="272">
        <v>31.51</v>
      </c>
      <c r="R12" s="273">
        <f>IFERROR(VLOOKUP(E12,'[8]Prior Year Budget '!$D$9:$R$24,15,FALSE),0)</f>
        <v>1000</v>
      </c>
      <c r="S12" s="273">
        <f>SUMIF('[8]Budget Actuals- Cognos'!E16:E46,'[8]GU001-IR- Budget Req'!E12,'[8]Budget Actuals- Cognos'!L16:L46)</f>
        <v>0</v>
      </c>
      <c r="T12" s="328">
        <v>2000</v>
      </c>
      <c r="U12" s="250">
        <v>2000</v>
      </c>
      <c r="V12" s="326">
        <f t="shared" si="0"/>
        <v>1000</v>
      </c>
      <c r="W12" s="326">
        <f t="shared" si="1"/>
        <v>0</v>
      </c>
      <c r="X12" s="327" t="s">
        <v>4877</v>
      </c>
      <c r="Y12" s="251" t="s">
        <v>4878</v>
      </c>
    </row>
    <row r="13" spans="1:25" s="205" customFormat="1" ht="24">
      <c r="A13" s="191" t="s">
        <v>76</v>
      </c>
      <c r="B13" s="192" t="s">
        <v>4875</v>
      </c>
      <c r="C13" s="192" t="s">
        <v>1387</v>
      </c>
      <c r="D13" s="193" t="s">
        <v>4876</v>
      </c>
      <c r="E13" s="192" t="s">
        <v>4657</v>
      </c>
      <c r="F13" s="193" t="s">
        <v>4512</v>
      </c>
      <c r="G13" s="192" t="s">
        <v>96</v>
      </c>
      <c r="H13" s="194"/>
      <c r="I13" s="195"/>
      <c r="J13" s="196">
        <v>200</v>
      </c>
      <c r="K13" s="197">
        <v>0</v>
      </c>
      <c r="L13" s="198">
        <v>300</v>
      </c>
      <c r="M13" s="197">
        <v>0</v>
      </c>
      <c r="N13" s="198">
        <v>2700</v>
      </c>
      <c r="O13" s="197">
        <v>1167.46</v>
      </c>
      <c r="P13" s="271">
        <v>500</v>
      </c>
      <c r="Q13" s="272">
        <v>334.03</v>
      </c>
      <c r="R13" s="273">
        <f>IFERROR(VLOOKUP(E13,'[8]Prior Year Budget '!$D$9:$R$24,15,FALSE),0)</f>
        <v>500</v>
      </c>
      <c r="S13" s="273">
        <f>SUMIF('[8]Budget Actuals- Cognos'!E17:E47,'[8]GU001-IR- Budget Req'!E13,'[8]Budget Actuals- Cognos'!L17:L47)</f>
        <v>1753.35</v>
      </c>
      <c r="T13" s="328">
        <v>1000</v>
      </c>
      <c r="U13" s="250">
        <v>1000</v>
      </c>
      <c r="V13" s="326">
        <f t="shared" si="0"/>
        <v>500</v>
      </c>
      <c r="W13" s="326">
        <f t="shared" si="1"/>
        <v>0</v>
      </c>
      <c r="X13" s="327" t="s">
        <v>4877</v>
      </c>
      <c r="Y13" s="252" t="s">
        <v>4879</v>
      </c>
    </row>
    <row r="14" spans="1:25" s="205" customFormat="1" ht="108">
      <c r="A14" s="191" t="s">
        <v>76</v>
      </c>
      <c r="B14" s="192" t="s">
        <v>4875</v>
      </c>
      <c r="C14" s="192" t="s">
        <v>1387</v>
      </c>
      <c r="D14" s="193" t="s">
        <v>4876</v>
      </c>
      <c r="E14" s="192" t="s">
        <v>4658</v>
      </c>
      <c r="F14" s="193" t="s">
        <v>4523</v>
      </c>
      <c r="G14" s="192" t="s">
        <v>96</v>
      </c>
      <c r="H14" s="194"/>
      <c r="I14" s="195"/>
      <c r="J14" s="196">
        <v>1600</v>
      </c>
      <c r="K14" s="197">
        <v>220</v>
      </c>
      <c r="L14" s="198">
        <v>1000</v>
      </c>
      <c r="M14" s="197">
        <v>0</v>
      </c>
      <c r="N14" s="198"/>
      <c r="O14" s="197"/>
      <c r="P14" s="271"/>
      <c r="Q14" s="272"/>
      <c r="R14" s="273">
        <f>IFERROR(VLOOKUP(E14,'[8]Prior Year Budget '!$D$9:$R$24,15,FALSE),0)</f>
        <v>50000</v>
      </c>
      <c r="S14" s="273">
        <f>SUMIF('[8]Budget Actuals- Cognos'!E18:E48,'[8]GU001-IR- Budget Req'!E14,'[8]Budget Actuals- Cognos'!L18:L48)</f>
        <v>0</v>
      </c>
      <c r="T14" s="328">
        <v>75000</v>
      </c>
      <c r="U14" s="250">
        <v>75000</v>
      </c>
      <c r="V14" s="326">
        <f t="shared" si="0"/>
        <v>25000</v>
      </c>
      <c r="W14" s="326">
        <f t="shared" si="1"/>
        <v>0</v>
      </c>
      <c r="X14" s="327" t="s">
        <v>4880</v>
      </c>
      <c r="Y14" s="329" t="s">
        <v>4881</v>
      </c>
    </row>
    <row r="15" spans="1:25" s="205" customFormat="1" ht="36">
      <c r="A15" s="191" t="s">
        <v>76</v>
      </c>
      <c r="B15" s="192" t="s">
        <v>4875</v>
      </c>
      <c r="C15" s="192" t="s">
        <v>4882</v>
      </c>
      <c r="D15" s="193" t="s">
        <v>4876</v>
      </c>
      <c r="E15" s="192" t="s">
        <v>4659</v>
      </c>
      <c r="F15" s="193" t="s">
        <v>4502</v>
      </c>
      <c r="G15" s="192" t="s">
        <v>96</v>
      </c>
      <c r="H15" s="194"/>
      <c r="I15" s="195"/>
      <c r="J15" s="196">
        <v>13206</v>
      </c>
      <c r="K15" s="197">
        <v>7449.07</v>
      </c>
      <c r="L15" s="198">
        <v>17000</v>
      </c>
      <c r="M15" s="197">
        <v>13507.72</v>
      </c>
      <c r="N15" s="198">
        <v>20000</v>
      </c>
      <c r="O15" s="197">
        <v>10959.96</v>
      </c>
      <c r="P15" s="271">
        <v>24000</v>
      </c>
      <c r="Q15" s="272">
        <v>1025.1600000000001</v>
      </c>
      <c r="R15" s="273">
        <f>IFERROR(VLOOKUP(E15,'[8]Prior Year Budget '!$D$9:$R$24,15,FALSE),0)</f>
        <v>24000</v>
      </c>
      <c r="S15" s="273">
        <f>SUMIF('[8]Budget Actuals- Cognos'!E19:E49,'[8]GU001-IR- Budget Req'!E15,'[8]Budget Actuals- Cognos'!L19:L49)</f>
        <v>20844.28</v>
      </c>
      <c r="T15" s="328">
        <v>24000</v>
      </c>
      <c r="U15" s="250">
        <v>24000</v>
      </c>
      <c r="V15" s="326">
        <f t="shared" si="0"/>
        <v>0</v>
      </c>
      <c r="W15" s="326">
        <f t="shared" si="1"/>
        <v>0</v>
      </c>
      <c r="X15" s="327" t="s">
        <v>4883</v>
      </c>
      <c r="Y15" s="252" t="s">
        <v>4884</v>
      </c>
    </row>
    <row r="16" spans="1:25" s="205" customFormat="1" ht="60">
      <c r="A16" s="191" t="s">
        <v>76</v>
      </c>
      <c r="B16" s="192" t="s">
        <v>4875</v>
      </c>
      <c r="C16" s="192" t="s">
        <v>1387</v>
      </c>
      <c r="D16" s="193" t="s">
        <v>4876</v>
      </c>
      <c r="E16" s="192" t="s">
        <v>4661</v>
      </c>
      <c r="F16" s="193" t="s">
        <v>4556</v>
      </c>
      <c r="G16" s="192" t="s">
        <v>96</v>
      </c>
      <c r="H16" s="194"/>
      <c r="I16" s="195"/>
      <c r="J16" s="196">
        <v>500</v>
      </c>
      <c r="K16" s="197">
        <v>1196</v>
      </c>
      <c r="L16" s="198">
        <v>1000</v>
      </c>
      <c r="M16" s="197">
        <v>0</v>
      </c>
      <c r="N16" s="198">
        <v>1000</v>
      </c>
      <c r="O16" s="197">
        <v>0</v>
      </c>
      <c r="P16" s="271">
        <v>1000</v>
      </c>
      <c r="Q16" s="272">
        <v>0</v>
      </c>
      <c r="R16" s="273">
        <f>IFERROR(VLOOKUP(E16,'[8]Prior Year Budget '!$D$9:$R$24,15,FALSE),0)</f>
        <v>0</v>
      </c>
      <c r="S16" s="273">
        <f>SUMIF('[8]Budget Actuals- Cognos'!E20:E50,'[8]GU001-IR- Budget Req'!E16,'[8]Budget Actuals- Cognos'!L20:L50)</f>
        <v>0</v>
      </c>
      <c r="T16" s="328">
        <v>2000</v>
      </c>
      <c r="U16" s="250">
        <v>2000</v>
      </c>
      <c r="V16" s="326">
        <f t="shared" si="0"/>
        <v>2000</v>
      </c>
      <c r="W16" s="326">
        <f t="shared" si="1"/>
        <v>0</v>
      </c>
      <c r="X16" s="327" t="s">
        <v>4885</v>
      </c>
      <c r="Y16" s="329" t="s">
        <v>4886</v>
      </c>
    </row>
    <row r="17" spans="1:25" s="205" customFormat="1" ht="12">
      <c r="A17" s="191" t="s">
        <v>76</v>
      </c>
      <c r="B17" s="192" t="s">
        <v>4875</v>
      </c>
      <c r="C17" s="192" t="s">
        <v>1387</v>
      </c>
      <c r="D17" s="193" t="s">
        <v>4876</v>
      </c>
      <c r="E17" s="192" t="s">
        <v>4661</v>
      </c>
      <c r="F17" s="193" t="s">
        <v>4556</v>
      </c>
      <c r="G17" s="192" t="s">
        <v>79</v>
      </c>
      <c r="H17" s="194"/>
      <c r="I17" s="195"/>
      <c r="J17" s="196"/>
      <c r="K17" s="197"/>
      <c r="L17" s="198"/>
      <c r="M17" s="197"/>
      <c r="N17" s="198">
        <v>1000</v>
      </c>
      <c r="O17" s="197">
        <v>0</v>
      </c>
      <c r="P17" s="271"/>
      <c r="Q17" s="272"/>
      <c r="R17" s="273">
        <f>IFERROR(VLOOKUP(E17,'[8]Prior Year Budget '!$D$9:$R$24,15,FALSE),0)</f>
        <v>0</v>
      </c>
      <c r="S17" s="273">
        <f>SUMIF('[8]Budget Actuals- Cognos'!E21:E51,'[8]GU001-IR- Budget Req'!E17,'[8]Budget Actuals- Cognos'!L21:L51)</f>
        <v>0</v>
      </c>
      <c r="T17" s="325"/>
      <c r="U17" s="247">
        <v>0</v>
      </c>
      <c r="V17" s="326">
        <f t="shared" si="0"/>
        <v>0</v>
      </c>
      <c r="W17" s="326">
        <f>T17-U17</f>
        <v>0</v>
      </c>
      <c r="X17" s="327"/>
      <c r="Y17" s="249"/>
    </row>
    <row r="18" spans="1:25" s="205" customFormat="1" ht="96">
      <c r="A18" s="191" t="s">
        <v>76</v>
      </c>
      <c r="B18" s="192" t="s">
        <v>4875</v>
      </c>
      <c r="C18" s="192" t="s">
        <v>1387</v>
      </c>
      <c r="D18" s="193" t="s">
        <v>4876</v>
      </c>
      <c r="E18" s="192" t="s">
        <v>4662</v>
      </c>
      <c r="F18" s="193" t="s">
        <v>4504</v>
      </c>
      <c r="G18" s="192" t="s">
        <v>96</v>
      </c>
      <c r="H18" s="194"/>
      <c r="I18" s="195"/>
      <c r="J18" s="196"/>
      <c r="K18" s="197"/>
      <c r="L18" s="198">
        <v>0</v>
      </c>
      <c r="M18" s="197">
        <v>252.11</v>
      </c>
      <c r="N18" s="198"/>
      <c r="O18" s="197"/>
      <c r="P18" s="271"/>
      <c r="Q18" s="272"/>
      <c r="R18" s="273">
        <f>IFERROR(VLOOKUP(E18,'[8]Prior Year Budget '!$D$9:$R$24,15,FALSE),0)</f>
        <v>0</v>
      </c>
      <c r="S18" s="273">
        <f>SUMIF('[8]Budget Actuals- Cognos'!E22:E52,'[8]GU001-IR- Budget Req'!E18,'[8]Budget Actuals- Cognos'!L22:L52)</f>
        <v>119.78</v>
      </c>
      <c r="T18" s="328">
        <v>1000</v>
      </c>
      <c r="U18" s="250">
        <v>1000</v>
      </c>
      <c r="V18" s="326">
        <f t="shared" si="0"/>
        <v>1000</v>
      </c>
      <c r="W18" s="326">
        <f t="shared" si="1"/>
        <v>0</v>
      </c>
      <c r="X18" s="327" t="s">
        <v>4887</v>
      </c>
      <c r="Y18" s="330" t="s">
        <v>4888</v>
      </c>
    </row>
    <row r="19" spans="1:25" s="205" customFormat="1" ht="36">
      <c r="A19" s="191" t="s">
        <v>76</v>
      </c>
      <c r="B19" s="192" t="s">
        <v>4875</v>
      </c>
      <c r="C19" s="192" t="s">
        <v>1387</v>
      </c>
      <c r="D19" s="193" t="s">
        <v>4876</v>
      </c>
      <c r="E19" s="192" t="s">
        <v>4664</v>
      </c>
      <c r="F19" s="193" t="s">
        <v>4551</v>
      </c>
      <c r="G19" s="192" t="s">
        <v>96</v>
      </c>
      <c r="H19" s="194"/>
      <c r="I19" s="195"/>
      <c r="J19" s="196">
        <v>1000</v>
      </c>
      <c r="K19" s="197">
        <v>690</v>
      </c>
      <c r="L19" s="198">
        <v>800</v>
      </c>
      <c r="M19" s="197">
        <v>530</v>
      </c>
      <c r="N19" s="198">
        <v>1500</v>
      </c>
      <c r="O19" s="197">
        <v>2386.85</v>
      </c>
      <c r="P19" s="271">
        <v>1500</v>
      </c>
      <c r="Q19" s="272">
        <v>590</v>
      </c>
      <c r="R19" s="273">
        <f>IFERROR(VLOOKUP(E19,'[8]Prior Year Budget '!$D$9:$R$24,15,FALSE),0)</f>
        <v>1500</v>
      </c>
      <c r="S19" s="331">
        <f>SUMIF('[8]Budget Actuals- Cognos'!E23:E53,'[8]GU001-IR- Budget Req'!E19,'[8]Budget Actuals- Cognos'!L23:L53)</f>
        <v>0</v>
      </c>
      <c r="T19" s="328">
        <v>1500</v>
      </c>
      <c r="U19" s="250"/>
      <c r="V19" s="326">
        <f t="shared" si="0"/>
        <v>0</v>
      </c>
      <c r="W19" s="326">
        <f t="shared" si="1"/>
        <v>1500</v>
      </c>
      <c r="X19" s="327" t="s">
        <v>4889</v>
      </c>
      <c r="Y19" s="332" t="s">
        <v>4890</v>
      </c>
    </row>
    <row r="20" spans="1:25" s="205" customFormat="1" ht="84">
      <c r="A20" s="191" t="s">
        <v>76</v>
      </c>
      <c r="B20" s="192" t="s">
        <v>4875</v>
      </c>
      <c r="C20" s="192" t="s">
        <v>1387</v>
      </c>
      <c r="D20" s="193" t="s">
        <v>4876</v>
      </c>
      <c r="E20" s="192" t="s">
        <v>4666</v>
      </c>
      <c r="F20" s="193" t="s">
        <v>4562</v>
      </c>
      <c r="G20" s="192" t="s">
        <v>96</v>
      </c>
      <c r="H20" s="194"/>
      <c r="I20" s="195"/>
      <c r="J20" s="196">
        <v>21000</v>
      </c>
      <c r="K20" s="197">
        <v>18579</v>
      </c>
      <c r="L20" s="198">
        <v>22300</v>
      </c>
      <c r="M20" s="197">
        <v>19992</v>
      </c>
      <c r="N20" s="198">
        <v>25000</v>
      </c>
      <c r="O20" s="197">
        <v>21384</v>
      </c>
      <c r="P20" s="271">
        <v>25000</v>
      </c>
      <c r="Q20" s="272">
        <v>19279</v>
      </c>
      <c r="R20" s="273">
        <f>IFERROR(VLOOKUP(E20,'[8]Prior Year Budget '!$D$9:$R$24,15,FALSE),0)</f>
        <v>140000</v>
      </c>
      <c r="S20" s="273">
        <f>SUMIF('[8]Budget Actuals- Cognos'!E24:E54,'[8]GU001-IR- Budget Req'!E20,'[8]Budget Actuals- Cognos'!L24:L54)</f>
        <v>133324.67000000001</v>
      </c>
      <c r="T20" s="328">
        <v>270000</v>
      </c>
      <c r="U20" s="250">
        <v>270000</v>
      </c>
      <c r="V20" s="326">
        <f t="shared" si="0"/>
        <v>130000</v>
      </c>
      <c r="W20" s="326">
        <f t="shared" si="1"/>
        <v>0</v>
      </c>
      <c r="X20" s="333" t="s">
        <v>4891</v>
      </c>
      <c r="Y20" s="334" t="s">
        <v>4892</v>
      </c>
    </row>
    <row r="21" spans="1:25" s="205" customFormat="1" ht="12">
      <c r="A21" s="191" t="s">
        <v>76</v>
      </c>
      <c r="B21" s="192" t="s">
        <v>4875</v>
      </c>
      <c r="C21" s="192" t="s">
        <v>1387</v>
      </c>
      <c r="D21" s="193" t="s">
        <v>4876</v>
      </c>
      <c r="E21" s="192" t="s">
        <v>4677</v>
      </c>
      <c r="F21" s="193" t="s">
        <v>4532</v>
      </c>
      <c r="G21" s="192" t="s">
        <v>96</v>
      </c>
      <c r="H21" s="194"/>
      <c r="I21" s="195"/>
      <c r="J21" s="196"/>
      <c r="K21" s="197"/>
      <c r="L21" s="198">
        <v>200</v>
      </c>
      <c r="M21" s="197">
        <v>0</v>
      </c>
      <c r="N21" s="198">
        <v>300</v>
      </c>
      <c r="O21" s="197">
        <v>0</v>
      </c>
      <c r="P21" s="271">
        <v>300</v>
      </c>
      <c r="Q21" s="272">
        <v>0</v>
      </c>
      <c r="R21" s="273">
        <f>IFERROR(VLOOKUP(E21,'[8]Prior Year Budget '!$D$9:$R$24,15,FALSE),0)</f>
        <v>0</v>
      </c>
      <c r="S21" s="273">
        <f>SUMIF('[8]Budget Actuals- Cognos'!E25:E55,'[8]GU001-IR- Budget Req'!E21,'[8]Budget Actuals- Cognos'!L25:L55)</f>
        <v>0</v>
      </c>
      <c r="T21" s="325">
        <v>300</v>
      </c>
      <c r="U21" s="247"/>
      <c r="V21" s="326">
        <f t="shared" si="0"/>
        <v>300</v>
      </c>
      <c r="W21" s="326">
        <f t="shared" si="1"/>
        <v>300</v>
      </c>
      <c r="X21" s="327"/>
      <c r="Y21" s="249"/>
    </row>
    <row r="22" spans="1:25" s="205" customFormat="1" ht="48">
      <c r="A22" s="191" t="s">
        <v>76</v>
      </c>
      <c r="B22" s="192" t="s">
        <v>4875</v>
      </c>
      <c r="C22" s="192" t="s">
        <v>1387</v>
      </c>
      <c r="D22" s="193" t="s">
        <v>4876</v>
      </c>
      <c r="E22" s="192" t="s">
        <v>4695</v>
      </c>
      <c r="F22" s="193" t="s">
        <v>4496</v>
      </c>
      <c r="G22" s="192" t="s">
        <v>96</v>
      </c>
      <c r="H22" s="194"/>
      <c r="I22" s="195"/>
      <c r="J22" s="196">
        <v>1000</v>
      </c>
      <c r="K22" s="197">
        <v>6698.78</v>
      </c>
      <c r="L22" s="198">
        <v>17000</v>
      </c>
      <c r="M22" s="197">
        <v>14693.03</v>
      </c>
      <c r="N22" s="198">
        <v>4500</v>
      </c>
      <c r="O22" s="197">
        <v>0</v>
      </c>
      <c r="P22" s="271">
        <v>4500</v>
      </c>
      <c r="Q22" s="272">
        <v>2828.56</v>
      </c>
      <c r="R22" s="273">
        <f>IFERROR(VLOOKUP(E22,'[8]Prior Year Budget '!$D$9:$R$24,15,FALSE),0)</f>
        <v>3000</v>
      </c>
      <c r="S22" s="273">
        <f>SUMIF('[8]Budget Actuals- Cognos'!E26:E56,'[8]GU001-IR- Budget Req'!E22,'[8]Budget Actuals- Cognos'!L26:L56)</f>
        <v>0</v>
      </c>
      <c r="T22" s="328">
        <v>10000</v>
      </c>
      <c r="U22" s="250">
        <v>3000</v>
      </c>
      <c r="V22" s="326">
        <f t="shared" si="0"/>
        <v>7000</v>
      </c>
      <c r="W22" s="326">
        <f t="shared" si="1"/>
        <v>7000</v>
      </c>
      <c r="X22" s="335" t="s">
        <v>4893</v>
      </c>
      <c r="Y22" s="329" t="s">
        <v>4894</v>
      </c>
    </row>
    <row r="23" spans="1:25" s="205" customFormat="1" ht="12">
      <c r="A23" s="191" t="s">
        <v>76</v>
      </c>
      <c r="B23" s="192" t="s">
        <v>4875</v>
      </c>
      <c r="C23" s="192" t="s">
        <v>1387</v>
      </c>
      <c r="D23" s="193" t="s">
        <v>4876</v>
      </c>
      <c r="E23" s="206"/>
      <c r="F23" s="193"/>
      <c r="G23" s="206"/>
      <c r="H23" s="207"/>
      <c r="I23" s="208"/>
      <c r="J23" s="209"/>
      <c r="K23" s="210"/>
      <c r="L23" s="211"/>
      <c r="M23" s="210"/>
      <c r="N23" s="211"/>
      <c r="O23" s="210"/>
      <c r="P23" s="310"/>
      <c r="Q23" s="294"/>
      <c r="R23" s="273">
        <f>IFERROR(VLOOKUP(E23,'[8]Prior Year Budget '!$D$9:$R$24,15,FALSE),0)</f>
        <v>0</v>
      </c>
      <c r="S23" s="273">
        <f>SUMIF('[8]Budget Actuals- Cognos'!E27:E57,'[8]GU001-IR- Budget Req'!E23,'[8]Budget Actuals- Cognos'!L27:L57)</f>
        <v>0</v>
      </c>
      <c r="T23" s="336"/>
      <c r="U23" s="253"/>
      <c r="V23" s="326">
        <f t="shared" si="0"/>
        <v>0</v>
      </c>
      <c r="W23" s="326">
        <f>T23-U23</f>
        <v>0</v>
      </c>
      <c r="X23" s="327"/>
      <c r="Y23" s="249"/>
    </row>
    <row r="24" spans="1:25" s="205" customFormat="1" ht="12">
      <c r="A24" s="191" t="s">
        <v>76</v>
      </c>
      <c r="B24" s="192" t="s">
        <v>4875</v>
      </c>
      <c r="C24" s="192" t="s">
        <v>1387</v>
      </c>
      <c r="D24" s="193" t="s">
        <v>4876</v>
      </c>
      <c r="E24" s="206"/>
      <c r="F24" s="193"/>
      <c r="G24" s="206"/>
      <c r="H24" s="207"/>
      <c r="I24" s="208"/>
      <c r="J24" s="209"/>
      <c r="K24" s="210"/>
      <c r="L24" s="211"/>
      <c r="M24" s="210"/>
      <c r="N24" s="211"/>
      <c r="O24" s="210"/>
      <c r="P24" s="310"/>
      <c r="Q24" s="294"/>
      <c r="R24" s="273">
        <f>IFERROR(VLOOKUP(E24,'[8]Prior Year Budget '!$D$9:$R$24,15,FALSE),0)</f>
        <v>0</v>
      </c>
      <c r="S24" s="273">
        <f>SUMIF('[8]Budget Actuals- Cognos'!E28:E58,'[8]GU001-IR- Budget Req'!E24,'[8]Budget Actuals- Cognos'!L28:L58)</f>
        <v>0</v>
      </c>
      <c r="T24" s="336"/>
      <c r="U24" s="253"/>
      <c r="V24" s="326">
        <f t="shared" si="0"/>
        <v>0</v>
      </c>
      <c r="W24" s="326">
        <f t="shared" si="1"/>
        <v>0</v>
      </c>
      <c r="X24" s="327"/>
      <c r="Y24" s="249"/>
    </row>
    <row r="25" spans="1:25" s="205" customFormat="1" ht="12">
      <c r="A25" s="191" t="s">
        <v>76</v>
      </c>
      <c r="B25" s="192" t="s">
        <v>4875</v>
      </c>
      <c r="C25" s="192" t="s">
        <v>1387</v>
      </c>
      <c r="D25" s="193" t="s">
        <v>4876</v>
      </c>
      <c r="E25" s="206"/>
      <c r="F25" s="193"/>
      <c r="G25" s="206"/>
      <c r="H25" s="207"/>
      <c r="I25" s="208"/>
      <c r="J25" s="209"/>
      <c r="K25" s="210"/>
      <c r="L25" s="211"/>
      <c r="M25" s="210"/>
      <c r="N25" s="211"/>
      <c r="O25" s="210"/>
      <c r="P25" s="310"/>
      <c r="Q25" s="294"/>
      <c r="R25" s="273">
        <f>IFERROR(VLOOKUP(E25,'[8]Prior Year Budget '!$D$9:$R$24,15,FALSE),0)</f>
        <v>0</v>
      </c>
      <c r="S25" s="273">
        <f>SUMIF('[8]Budget Actuals- Cognos'!E29:E59,'[8]GU001-IR- Budget Req'!E25,'[8]Budget Actuals- Cognos'!L29:L59)</f>
        <v>0</v>
      </c>
      <c r="T25" s="336"/>
      <c r="U25" s="253"/>
      <c r="V25" s="326">
        <f t="shared" si="0"/>
        <v>0</v>
      </c>
      <c r="W25" s="326">
        <f t="shared" si="1"/>
        <v>0</v>
      </c>
      <c r="X25" s="327"/>
      <c r="Y25" s="249"/>
    </row>
    <row r="26" spans="1:25" s="205" customFormat="1" ht="12">
      <c r="A26" s="191" t="s">
        <v>76</v>
      </c>
      <c r="B26" s="192" t="s">
        <v>4875</v>
      </c>
      <c r="C26" s="192" t="s">
        <v>1387</v>
      </c>
      <c r="D26" s="193" t="s">
        <v>4876</v>
      </c>
      <c r="E26" s="206"/>
      <c r="F26" s="193"/>
      <c r="G26" s="206"/>
      <c r="H26" s="207"/>
      <c r="I26" s="208"/>
      <c r="J26" s="209"/>
      <c r="K26" s="210"/>
      <c r="L26" s="211"/>
      <c r="M26" s="210"/>
      <c r="N26" s="211"/>
      <c r="O26" s="210"/>
      <c r="P26" s="310"/>
      <c r="Q26" s="294"/>
      <c r="R26" s="273">
        <f>IFERROR(VLOOKUP(E26,'[8]Prior Year Budget '!$D$9:$R$24,15,FALSE),0)</f>
        <v>0</v>
      </c>
      <c r="S26" s="273">
        <f>SUMIF('[8]Budget Actuals- Cognos'!E30:E60,'[8]GU001-IR- Budget Req'!E26,'[8]Budget Actuals- Cognos'!L30:L60)</f>
        <v>0</v>
      </c>
      <c r="T26" s="336"/>
      <c r="U26" s="253"/>
      <c r="V26" s="326">
        <f t="shared" si="0"/>
        <v>0</v>
      </c>
      <c r="W26" s="326">
        <f t="shared" si="1"/>
        <v>0</v>
      </c>
      <c r="X26" s="327"/>
      <c r="Y26" s="249"/>
    </row>
    <row r="27" spans="1:25" s="205" customFormat="1" ht="12">
      <c r="A27" s="191" t="s">
        <v>76</v>
      </c>
      <c r="B27" s="192" t="s">
        <v>4875</v>
      </c>
      <c r="C27" s="192" t="s">
        <v>1387</v>
      </c>
      <c r="D27" s="193" t="s">
        <v>4876</v>
      </c>
      <c r="E27" s="206"/>
      <c r="F27" s="193" t="str">
        <f>IFERROR(VLOOKUP(E27,[8]!Table1[[Account]:[Description]],2),"")</f>
        <v/>
      </c>
      <c r="G27" s="206"/>
      <c r="H27" s="207"/>
      <c r="I27" s="208"/>
      <c r="J27" s="209"/>
      <c r="K27" s="210"/>
      <c r="L27" s="211"/>
      <c r="M27" s="210"/>
      <c r="N27" s="211"/>
      <c r="O27" s="210"/>
      <c r="P27" s="310"/>
      <c r="Q27" s="294"/>
      <c r="R27" s="273">
        <f>IFERROR(VLOOKUP(E27,'[8]Prior Year Budget '!$D$9:$R$24,15,FALSE),0)</f>
        <v>0</v>
      </c>
      <c r="S27" s="273">
        <f>SUMIF('[8]Budget Actuals- Cognos'!E31:E61,'[8]GU001-IR- Budget Req'!E27,'[8]Budget Actuals- Cognos'!L31:L61)</f>
        <v>0</v>
      </c>
      <c r="T27" s="336"/>
      <c r="U27" s="253"/>
      <c r="V27" s="326">
        <f t="shared" si="0"/>
        <v>0</v>
      </c>
      <c r="W27" s="326">
        <f t="shared" si="1"/>
        <v>0</v>
      </c>
      <c r="X27" s="327"/>
      <c r="Y27" s="249"/>
    </row>
    <row r="28" spans="1:25" s="205" customFormat="1" ht="12">
      <c r="A28" s="191" t="s">
        <v>76</v>
      </c>
      <c r="B28" s="192" t="s">
        <v>4875</v>
      </c>
      <c r="C28" s="192" t="s">
        <v>1387</v>
      </c>
      <c r="D28" s="193" t="s">
        <v>4876</v>
      </c>
      <c r="E28" s="206"/>
      <c r="F28" s="193" t="str">
        <f>IFERROR(VLOOKUP(E28,[8]!Table1[[Account]:[Description]],2),"")</f>
        <v/>
      </c>
      <c r="G28" s="206"/>
      <c r="H28" s="207"/>
      <c r="I28" s="208"/>
      <c r="J28" s="209"/>
      <c r="K28" s="210"/>
      <c r="L28" s="211"/>
      <c r="M28" s="210"/>
      <c r="N28" s="211"/>
      <c r="O28" s="210"/>
      <c r="P28" s="310"/>
      <c r="Q28" s="294"/>
      <c r="R28" s="295"/>
      <c r="S28" s="273">
        <f>SUMIF('[8]Budget Actuals- Cognos'!E32:E62,'[8]GU001-IR- Budget Req'!E28,'[8]Budget Actuals- Cognos'!L32:L62)</f>
        <v>0</v>
      </c>
      <c r="T28" s="336"/>
      <c r="U28" s="253"/>
      <c r="V28" s="326">
        <f t="shared" si="0"/>
        <v>0</v>
      </c>
      <c r="W28" s="326">
        <f t="shared" si="1"/>
        <v>0</v>
      </c>
      <c r="X28" s="327"/>
      <c r="Y28" s="249"/>
    </row>
    <row r="29" spans="1:25" s="205" customFormat="1" ht="12">
      <c r="A29" s="191" t="s">
        <v>76</v>
      </c>
      <c r="B29" s="192" t="s">
        <v>4875</v>
      </c>
      <c r="C29" s="192" t="s">
        <v>1387</v>
      </c>
      <c r="D29" s="193" t="s">
        <v>4876</v>
      </c>
      <c r="E29" s="206"/>
      <c r="F29" s="193" t="str">
        <f>IFERROR(VLOOKUP(E29,[8]!Table1[[Account]:[Description]],2),"")</f>
        <v/>
      </c>
      <c r="G29" s="206"/>
      <c r="H29" s="207"/>
      <c r="I29" s="208"/>
      <c r="J29" s="209"/>
      <c r="K29" s="210"/>
      <c r="L29" s="211"/>
      <c r="M29" s="210"/>
      <c r="N29" s="211"/>
      <c r="O29" s="210"/>
      <c r="P29" s="310"/>
      <c r="Q29" s="294"/>
      <c r="R29" s="295"/>
      <c r="S29" s="273">
        <f>SUMIF('[8]Budget Actuals- Cognos'!E33:E63,'[8]GU001-IR- Budget Req'!E29,'[8]Budget Actuals- Cognos'!L33:L63)</f>
        <v>0</v>
      </c>
      <c r="T29" s="306"/>
      <c r="U29" s="337"/>
      <c r="V29" s="326">
        <f t="shared" si="0"/>
        <v>0</v>
      </c>
      <c r="W29" s="326">
        <f t="shared" si="1"/>
        <v>0</v>
      </c>
      <c r="X29" s="327"/>
      <c r="Y29" s="249"/>
    </row>
    <row r="30" spans="1:25" s="205" customFormat="1" ht="12">
      <c r="A30" s="191" t="s">
        <v>76</v>
      </c>
      <c r="B30" s="192" t="s">
        <v>4875</v>
      </c>
      <c r="C30" s="192" t="s">
        <v>1387</v>
      </c>
      <c r="D30" s="193" t="s">
        <v>4876</v>
      </c>
      <c r="E30" s="206"/>
      <c r="F30" s="193" t="str">
        <f>IFERROR(VLOOKUP(E30,[8]!Table1[[Account]:[Description]],2),"")</f>
        <v/>
      </c>
      <c r="G30" s="206"/>
      <c r="H30" s="207"/>
      <c r="I30" s="208"/>
      <c r="J30" s="209"/>
      <c r="K30" s="210"/>
      <c r="L30" s="211"/>
      <c r="M30" s="210"/>
      <c r="N30" s="211"/>
      <c r="O30" s="210"/>
      <c r="P30" s="310"/>
      <c r="Q30" s="294"/>
      <c r="R30" s="295"/>
      <c r="S30" s="295"/>
      <c r="T30" s="306"/>
      <c r="U30" s="337"/>
      <c r="V30" s="326">
        <f t="shared" si="0"/>
        <v>0</v>
      </c>
      <c r="W30" s="326">
        <f>T30-U30</f>
        <v>0</v>
      </c>
      <c r="X30" s="327"/>
      <c r="Y30" s="249"/>
    </row>
    <row r="31" spans="1:25" s="205" customFormat="1" ht="12">
      <c r="A31" s="191" t="s">
        <v>76</v>
      </c>
      <c r="B31" s="192" t="s">
        <v>4875</v>
      </c>
      <c r="C31" s="192" t="s">
        <v>1387</v>
      </c>
      <c r="D31" s="193" t="s">
        <v>4876</v>
      </c>
      <c r="E31" s="206"/>
      <c r="F31" s="193" t="str">
        <f>IFERROR(VLOOKUP(E31,[8]!Table1[[Account]:[Description]],2),"")</f>
        <v/>
      </c>
      <c r="G31" s="206"/>
      <c r="H31" s="207"/>
      <c r="I31" s="208"/>
      <c r="J31" s="209"/>
      <c r="K31" s="210"/>
      <c r="L31" s="211"/>
      <c r="M31" s="210"/>
      <c r="N31" s="211"/>
      <c r="O31" s="210"/>
      <c r="P31" s="310"/>
      <c r="Q31" s="294"/>
      <c r="R31" s="295"/>
      <c r="S31" s="295"/>
      <c r="T31" s="306"/>
      <c r="U31" s="337"/>
      <c r="V31" s="326">
        <f t="shared" si="0"/>
        <v>0</v>
      </c>
      <c r="W31" s="326">
        <f t="shared" si="1"/>
        <v>0</v>
      </c>
      <c r="X31" s="327"/>
      <c r="Y31" s="249"/>
    </row>
    <row r="32" spans="1:25" s="205" customFormat="1" ht="12">
      <c r="A32" s="191" t="s">
        <v>76</v>
      </c>
      <c r="B32" s="192" t="s">
        <v>4875</v>
      </c>
      <c r="C32" s="192" t="s">
        <v>1387</v>
      </c>
      <c r="D32" s="193" t="s">
        <v>4876</v>
      </c>
      <c r="E32" s="206"/>
      <c r="F32" s="193" t="str">
        <f>IFERROR(VLOOKUP(E32,[8]!Table1[[Account]:[Description]],2),"")</f>
        <v/>
      </c>
      <c r="G32" s="206"/>
      <c r="H32" s="207"/>
      <c r="I32" s="208"/>
      <c r="J32" s="216"/>
      <c r="K32" s="217"/>
      <c r="L32" s="218"/>
      <c r="M32" s="217"/>
      <c r="N32" s="218"/>
      <c r="O32" s="217"/>
      <c r="P32" s="338"/>
      <c r="Q32" s="296"/>
      <c r="R32" s="297"/>
      <c r="S32" s="297"/>
      <c r="T32" s="339"/>
      <c r="U32" s="340"/>
      <c r="V32" s="341">
        <f t="shared" si="0"/>
        <v>0</v>
      </c>
      <c r="W32" s="341">
        <f t="shared" si="1"/>
        <v>0</v>
      </c>
      <c r="X32" s="327"/>
      <c r="Y32" s="249"/>
    </row>
    <row r="33" spans="1:24" s="205" customFormat="1" ht="12">
      <c r="A33" s="223"/>
      <c r="B33" s="223"/>
      <c r="C33" s="223"/>
      <c r="D33" s="224"/>
      <c r="E33" s="223"/>
      <c r="F33" s="224"/>
      <c r="G33" s="223"/>
      <c r="H33" s="225"/>
      <c r="I33" s="226"/>
      <c r="J33" s="227">
        <f t="shared" ref="J33:W33" si="2">SUM(J10:J32)</f>
        <v>38606</v>
      </c>
      <c r="K33" s="228">
        <f t="shared" si="2"/>
        <v>41342.85</v>
      </c>
      <c r="L33" s="229">
        <f t="shared" si="2"/>
        <v>59600</v>
      </c>
      <c r="M33" s="228">
        <f t="shared" si="2"/>
        <v>53174.86</v>
      </c>
      <c r="N33" s="229">
        <f t="shared" si="2"/>
        <v>62500</v>
      </c>
      <c r="O33" s="228">
        <f t="shared" si="2"/>
        <v>36916.86</v>
      </c>
      <c r="P33" s="229">
        <f t="shared" si="2"/>
        <v>63300</v>
      </c>
      <c r="Q33" s="228">
        <f t="shared" si="2"/>
        <v>24088.260000000002</v>
      </c>
      <c r="R33" s="228">
        <f t="shared" si="2"/>
        <v>220000</v>
      </c>
      <c r="S33" s="228">
        <f t="shared" si="2"/>
        <v>156344.59000000003</v>
      </c>
      <c r="T33" s="228">
        <f t="shared" si="2"/>
        <v>386800</v>
      </c>
      <c r="U33" s="228">
        <f t="shared" si="2"/>
        <v>378000</v>
      </c>
      <c r="V33" s="254">
        <f t="shared" si="2"/>
        <v>166800</v>
      </c>
      <c r="W33" s="254">
        <f t="shared" si="2"/>
        <v>8800</v>
      </c>
      <c r="X33" s="342"/>
    </row>
    <row r="34" spans="1:24" s="205" customFormat="1" ht="12">
      <c r="A34" s="231" t="s">
        <v>4709</v>
      </c>
      <c r="X34" s="343"/>
    </row>
    <row r="35" spans="1:24" s="205" customFormat="1" ht="12">
      <c r="X35" s="343"/>
    </row>
    <row r="37" spans="1:24" ht="18">
      <c r="A37" s="158" t="s">
        <v>4744</v>
      </c>
    </row>
    <row r="38" spans="1:24">
      <c r="A38" s="448" t="s">
        <v>4745</v>
      </c>
      <c r="B38" s="449"/>
      <c r="C38" s="449"/>
      <c r="D38" s="449"/>
      <c r="E38" s="449"/>
      <c r="F38" s="449"/>
      <c r="G38" s="449"/>
      <c r="H38" s="449"/>
      <c r="I38" s="449"/>
      <c r="J38" s="449"/>
      <c r="K38" s="449"/>
      <c r="L38" s="449"/>
      <c r="M38" s="449"/>
      <c r="N38" s="449"/>
      <c r="O38" s="449"/>
      <c r="P38" s="449"/>
      <c r="Q38" s="449"/>
      <c r="R38" s="449"/>
      <c r="S38" s="449"/>
      <c r="T38" s="449"/>
      <c r="U38" s="449"/>
      <c r="V38" s="449"/>
      <c r="W38" s="1"/>
    </row>
    <row r="39" spans="1:24" ht="16.2" thickBot="1">
      <c r="A39" s="236"/>
    </row>
    <row r="40" spans="1:24" s="172" customFormat="1" ht="12.6" thickBot="1">
      <c r="J40" s="177">
        <v>2026</v>
      </c>
      <c r="K40" s="445"/>
      <c r="L40" s="446"/>
      <c r="M40" s="447"/>
      <c r="X40" s="344"/>
    </row>
    <row r="41" spans="1:24" s="190" customFormat="1" ht="12">
      <c r="A41" s="180" t="s">
        <v>4640</v>
      </c>
      <c r="B41" s="180" t="s">
        <v>4641</v>
      </c>
      <c r="C41" s="180"/>
      <c r="D41" s="181" t="s">
        <v>4642</v>
      </c>
      <c r="E41" s="180" t="s">
        <v>4643</v>
      </c>
      <c r="F41" s="181" t="s">
        <v>4644</v>
      </c>
      <c r="G41" s="180" t="s">
        <v>4645</v>
      </c>
      <c r="H41" s="180" t="s">
        <v>4646</v>
      </c>
      <c r="I41" s="182" t="s">
        <v>4647</v>
      </c>
      <c r="J41" s="186" t="s">
        <v>4710</v>
      </c>
      <c r="K41" s="442" t="s">
        <v>4746</v>
      </c>
      <c r="L41" s="443"/>
      <c r="M41" s="444"/>
      <c r="X41" s="345"/>
    </row>
    <row r="42" spans="1:24" s="241" customFormat="1" ht="12">
      <c r="A42" s="191" t="s">
        <v>76</v>
      </c>
      <c r="B42" s="192" t="s">
        <v>4875</v>
      </c>
      <c r="C42" s="192"/>
      <c r="D42" s="193" t="s">
        <v>4876</v>
      </c>
      <c r="E42" s="238"/>
      <c r="F42" s="193"/>
      <c r="G42" s="238"/>
      <c r="H42" s="206"/>
      <c r="I42" s="239"/>
      <c r="J42" s="240"/>
      <c r="K42" s="439"/>
      <c r="L42" s="440"/>
      <c r="M42" s="441"/>
      <c r="X42" s="346"/>
    </row>
    <row r="43" spans="1:24" s="241" customFormat="1" ht="12">
      <c r="A43" s="191" t="s">
        <v>76</v>
      </c>
      <c r="B43" s="192" t="s">
        <v>4875</v>
      </c>
      <c r="C43" s="192"/>
      <c r="D43" s="193" t="s">
        <v>4876</v>
      </c>
      <c r="E43" s="238"/>
      <c r="F43" s="193" t="str">
        <f>IFERROR(VLOOKUP(E43,[8]!Table1[[Account]:[Description]],2),"")</f>
        <v/>
      </c>
      <c r="H43" s="238"/>
      <c r="I43" s="243"/>
      <c r="J43" s="240"/>
      <c r="K43" s="439"/>
      <c r="L43" s="440"/>
      <c r="M43" s="441"/>
      <c r="X43" s="346"/>
    </row>
    <row r="44" spans="1:24" s="241" customFormat="1" ht="12">
      <c r="A44" s="191" t="s">
        <v>76</v>
      </c>
      <c r="B44" s="192" t="s">
        <v>4875</v>
      </c>
      <c r="C44" s="192"/>
      <c r="D44" s="193" t="s">
        <v>4876</v>
      </c>
      <c r="E44" s="238"/>
      <c r="F44" s="193" t="str">
        <f>IFERROR(VLOOKUP(E44,[8]!Table1[[Account]:[Description]],2),"")</f>
        <v/>
      </c>
      <c r="G44" s="238"/>
      <c r="H44" s="206"/>
      <c r="I44" s="243"/>
      <c r="J44" s="240"/>
      <c r="K44" s="439"/>
      <c r="L44" s="440"/>
      <c r="M44" s="441"/>
      <c r="X44" s="346"/>
    </row>
    <row r="45" spans="1:24" s="241" customFormat="1" ht="12">
      <c r="A45" s="191" t="s">
        <v>76</v>
      </c>
      <c r="B45" s="192" t="s">
        <v>4875</v>
      </c>
      <c r="C45" s="192"/>
      <c r="D45" s="193" t="s">
        <v>4876</v>
      </c>
      <c r="E45" s="238"/>
      <c r="F45" s="193" t="str">
        <f>IFERROR(VLOOKUP(E45,[8]!Table1[[Account]:[Description]],2),"")</f>
        <v/>
      </c>
      <c r="G45" s="238"/>
      <c r="H45" s="206"/>
      <c r="I45" s="243"/>
      <c r="J45" s="240"/>
      <c r="K45" s="439"/>
      <c r="L45" s="440"/>
      <c r="M45" s="441"/>
      <c r="X45" s="346"/>
    </row>
    <row r="46" spans="1:24" s="241" customFormat="1" ht="12">
      <c r="A46" s="191" t="s">
        <v>76</v>
      </c>
      <c r="B46" s="192" t="s">
        <v>4875</v>
      </c>
      <c r="C46" s="192"/>
      <c r="D46" s="193" t="s">
        <v>4876</v>
      </c>
      <c r="E46" s="238"/>
      <c r="F46" s="193" t="str">
        <f>IFERROR(VLOOKUP(E46,[8]!Table1[[Account]:[Description]],2),"")</f>
        <v/>
      </c>
      <c r="G46" s="238"/>
      <c r="H46" s="206"/>
      <c r="I46" s="243"/>
      <c r="J46" s="244"/>
      <c r="K46" s="439"/>
      <c r="L46" s="440"/>
      <c r="M46" s="441"/>
      <c r="X46" s="346"/>
    </row>
    <row r="47" spans="1:24" s="205" customFormat="1" ht="12">
      <c r="A47" s="223"/>
      <c r="B47" s="223"/>
      <c r="C47" s="223"/>
      <c r="D47" s="224"/>
      <c r="E47" s="223"/>
      <c r="F47" s="224"/>
      <c r="G47" s="223"/>
      <c r="H47" s="225"/>
      <c r="I47" s="226"/>
      <c r="J47" s="228">
        <f>SUM(J42:J46)</f>
        <v>0</v>
      </c>
      <c r="K47" s="434"/>
      <c r="L47" s="435"/>
      <c r="M47" s="435"/>
      <c r="X47" s="347"/>
    </row>
  </sheetData>
  <protectedRanges>
    <protectedRange sqref="E23:I32 H43 E42:H42 E43:F46 I43:I46 G44:H46" name="Range1"/>
    <protectedRange sqref="J42:J46 T10:U32" name="Range2"/>
    <protectedRange sqref="K42:K46 X10:X32" name="Range3"/>
  </protectedRanges>
  <mergeCells count="11">
    <mergeCell ref="K42:M42"/>
    <mergeCell ref="A2:V2"/>
    <mergeCell ref="A4:V4"/>
    <mergeCell ref="A38:V38"/>
    <mergeCell ref="K40:M40"/>
    <mergeCell ref="K41:M41"/>
    <mergeCell ref="K43:M43"/>
    <mergeCell ref="K44:M44"/>
    <mergeCell ref="K45:M45"/>
    <mergeCell ref="K46:M46"/>
    <mergeCell ref="K47:M47"/>
  </mergeCells>
  <hyperlinks>
    <hyperlink ref="A6" r:id="rId1" xr:uid="{1C1033E9-CA46-4DAA-B83F-4BFD8B271809}"/>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AD533A-0C1E-4C8C-B5E5-A0CC35E1C0B0}">
  <dimension ref="B1:O77"/>
  <sheetViews>
    <sheetView topLeftCell="A20" zoomScaleNormal="100" workbookViewId="0">
      <selection activeCell="A39" sqref="A39:U39"/>
    </sheetView>
  </sheetViews>
  <sheetFormatPr defaultRowHeight="13.8"/>
  <cols>
    <col min="1" max="1" width="4.6640625" style="79" customWidth="1"/>
    <col min="2" max="2" width="67.6640625" style="79" customWidth="1"/>
    <col min="3" max="8" width="30.6640625" style="79" customWidth="1"/>
    <col min="9" max="9" width="5.88671875" style="79" customWidth="1"/>
    <col min="10" max="10" width="14.6640625" style="79" customWidth="1"/>
    <col min="11" max="11" width="16.88671875" style="79" customWidth="1"/>
    <col min="12" max="12" width="16.33203125" style="79" customWidth="1"/>
    <col min="13" max="13" width="18.5546875" style="79" customWidth="1"/>
    <col min="14" max="247" width="9.109375" style="79"/>
    <col min="248" max="248" width="82" style="79" bestFit="1" customWidth="1"/>
    <col min="249" max="249" width="14.5546875" style="79" customWidth="1"/>
    <col min="250" max="250" width="15.33203125" style="79" customWidth="1"/>
    <col min="251" max="251" width="14.109375" style="79" customWidth="1"/>
    <col min="252" max="252" width="12.44140625" style="79" bestFit="1" customWidth="1"/>
    <col min="253" max="253" width="11.6640625" style="79" bestFit="1" customWidth="1"/>
    <col min="254" max="254" width="13.33203125" style="79" customWidth="1"/>
    <col min="255" max="255" width="11.88671875" style="79" bestFit="1" customWidth="1"/>
    <col min="256" max="256" width="12.33203125" style="79" bestFit="1" customWidth="1"/>
    <col min="257" max="257" width="15.109375" style="79" customWidth="1"/>
    <col min="258" max="258" width="14.6640625" style="79" customWidth="1"/>
    <col min="259" max="259" width="12.88671875" style="79" bestFit="1" customWidth="1"/>
    <col min="260" max="262" width="0" style="79" hidden="1" customWidth="1"/>
    <col min="263" max="263" width="15.88671875" style="79" bestFit="1" customWidth="1"/>
    <col min="264" max="264" width="16.109375" style="79" customWidth="1"/>
    <col min="265" max="503" width="9.109375" style="79"/>
    <col min="504" max="504" width="82" style="79" bestFit="1" customWidth="1"/>
    <col min="505" max="505" width="14.5546875" style="79" customWidth="1"/>
    <col min="506" max="506" width="15.33203125" style="79" customWidth="1"/>
    <col min="507" max="507" width="14.109375" style="79" customWidth="1"/>
    <col min="508" max="508" width="12.44140625" style="79" bestFit="1" customWidth="1"/>
    <col min="509" max="509" width="11.6640625" style="79" bestFit="1" customWidth="1"/>
    <col min="510" max="510" width="13.33203125" style="79" customWidth="1"/>
    <col min="511" max="511" width="11.88671875" style="79" bestFit="1" customWidth="1"/>
    <col min="512" max="512" width="12.33203125" style="79" bestFit="1" customWidth="1"/>
    <col min="513" max="513" width="15.109375" style="79" customWidth="1"/>
    <col min="514" max="514" width="14.6640625" style="79" customWidth="1"/>
    <col min="515" max="515" width="12.88671875" style="79" bestFit="1" customWidth="1"/>
    <col min="516" max="518" width="0" style="79" hidden="1" customWidth="1"/>
    <col min="519" max="519" width="15.88671875" style="79" bestFit="1" customWidth="1"/>
    <col min="520" max="520" width="16.109375" style="79" customWidth="1"/>
    <col min="521" max="759" width="9.109375" style="79"/>
    <col min="760" max="760" width="82" style="79" bestFit="1" customWidth="1"/>
    <col min="761" max="761" width="14.5546875" style="79" customWidth="1"/>
    <col min="762" max="762" width="15.33203125" style="79" customWidth="1"/>
    <col min="763" max="763" width="14.109375" style="79" customWidth="1"/>
    <col min="764" max="764" width="12.44140625" style="79" bestFit="1" customWidth="1"/>
    <col min="765" max="765" width="11.6640625" style="79" bestFit="1" customWidth="1"/>
    <col min="766" max="766" width="13.33203125" style="79" customWidth="1"/>
    <col min="767" max="767" width="11.88671875" style="79" bestFit="1" customWidth="1"/>
    <col min="768" max="768" width="12.33203125" style="79" bestFit="1" customWidth="1"/>
    <col min="769" max="769" width="15.109375" style="79" customWidth="1"/>
    <col min="770" max="770" width="14.6640625" style="79" customWidth="1"/>
    <col min="771" max="771" width="12.88671875" style="79" bestFit="1" customWidth="1"/>
    <col min="772" max="774" width="0" style="79" hidden="1" customWidth="1"/>
    <col min="775" max="775" width="15.88671875" style="79" bestFit="1" customWidth="1"/>
    <col min="776" max="776" width="16.109375" style="79" customWidth="1"/>
    <col min="777" max="1015" width="9.109375" style="79"/>
    <col min="1016" max="1016" width="82" style="79" bestFit="1" customWidth="1"/>
    <col min="1017" max="1017" width="14.5546875" style="79" customWidth="1"/>
    <col min="1018" max="1018" width="15.33203125" style="79" customWidth="1"/>
    <col min="1019" max="1019" width="14.109375" style="79" customWidth="1"/>
    <col min="1020" max="1020" width="12.44140625" style="79" bestFit="1" customWidth="1"/>
    <col min="1021" max="1021" width="11.6640625" style="79" bestFit="1" customWidth="1"/>
    <col min="1022" max="1022" width="13.33203125" style="79" customWidth="1"/>
    <col min="1023" max="1023" width="11.88671875" style="79" bestFit="1" customWidth="1"/>
    <col min="1024" max="1024" width="12.33203125" style="79" bestFit="1" customWidth="1"/>
    <col min="1025" max="1025" width="15.109375" style="79" customWidth="1"/>
    <col min="1026" max="1026" width="14.6640625" style="79" customWidth="1"/>
    <col min="1027" max="1027" width="12.88671875" style="79" bestFit="1" customWidth="1"/>
    <col min="1028" max="1030" width="0" style="79" hidden="1" customWidth="1"/>
    <col min="1031" max="1031" width="15.88671875" style="79" bestFit="1" customWidth="1"/>
    <col min="1032" max="1032" width="16.109375" style="79" customWidth="1"/>
    <col min="1033" max="1271" width="9.109375" style="79"/>
    <col min="1272" max="1272" width="82" style="79" bestFit="1" customWidth="1"/>
    <col min="1273" max="1273" width="14.5546875" style="79" customWidth="1"/>
    <col min="1274" max="1274" width="15.33203125" style="79" customWidth="1"/>
    <col min="1275" max="1275" width="14.109375" style="79" customWidth="1"/>
    <col min="1276" max="1276" width="12.44140625" style="79" bestFit="1" customWidth="1"/>
    <col min="1277" max="1277" width="11.6640625" style="79" bestFit="1" customWidth="1"/>
    <col min="1278" max="1278" width="13.33203125" style="79" customWidth="1"/>
    <col min="1279" max="1279" width="11.88671875" style="79" bestFit="1" customWidth="1"/>
    <col min="1280" max="1280" width="12.33203125" style="79" bestFit="1" customWidth="1"/>
    <col min="1281" max="1281" width="15.109375" style="79" customWidth="1"/>
    <col min="1282" max="1282" width="14.6640625" style="79" customWidth="1"/>
    <col min="1283" max="1283" width="12.88671875" style="79" bestFit="1" customWidth="1"/>
    <col min="1284" max="1286" width="0" style="79" hidden="1" customWidth="1"/>
    <col min="1287" max="1287" width="15.88671875" style="79" bestFit="1" customWidth="1"/>
    <col min="1288" max="1288" width="16.109375" style="79" customWidth="1"/>
    <col min="1289" max="1527" width="9.109375" style="79"/>
    <col min="1528" max="1528" width="82" style="79" bestFit="1" customWidth="1"/>
    <col min="1529" max="1529" width="14.5546875" style="79" customWidth="1"/>
    <col min="1530" max="1530" width="15.33203125" style="79" customWidth="1"/>
    <col min="1531" max="1531" width="14.109375" style="79" customWidth="1"/>
    <col min="1532" max="1532" width="12.44140625" style="79" bestFit="1" customWidth="1"/>
    <col min="1533" max="1533" width="11.6640625" style="79" bestFit="1" customWidth="1"/>
    <col min="1534" max="1534" width="13.33203125" style="79" customWidth="1"/>
    <col min="1535" max="1535" width="11.88671875" style="79" bestFit="1" customWidth="1"/>
    <col min="1536" max="1536" width="12.33203125" style="79" bestFit="1" customWidth="1"/>
    <col min="1537" max="1537" width="15.109375" style="79" customWidth="1"/>
    <col min="1538" max="1538" width="14.6640625" style="79" customWidth="1"/>
    <col min="1539" max="1539" width="12.88671875" style="79" bestFit="1" customWidth="1"/>
    <col min="1540" max="1542" width="0" style="79" hidden="1" customWidth="1"/>
    <col min="1543" max="1543" width="15.88671875" style="79" bestFit="1" customWidth="1"/>
    <col min="1544" max="1544" width="16.109375" style="79" customWidth="1"/>
    <col min="1545" max="1783" width="9.109375" style="79"/>
    <col min="1784" max="1784" width="82" style="79" bestFit="1" customWidth="1"/>
    <col min="1785" max="1785" width="14.5546875" style="79" customWidth="1"/>
    <col min="1786" max="1786" width="15.33203125" style="79" customWidth="1"/>
    <col min="1787" max="1787" width="14.109375" style="79" customWidth="1"/>
    <col min="1788" max="1788" width="12.44140625" style="79" bestFit="1" customWidth="1"/>
    <col min="1789" max="1789" width="11.6640625" style="79" bestFit="1" customWidth="1"/>
    <col min="1790" max="1790" width="13.33203125" style="79" customWidth="1"/>
    <col min="1791" max="1791" width="11.88671875" style="79" bestFit="1" customWidth="1"/>
    <col min="1792" max="1792" width="12.33203125" style="79" bestFit="1" customWidth="1"/>
    <col min="1793" max="1793" width="15.109375" style="79" customWidth="1"/>
    <col min="1794" max="1794" width="14.6640625" style="79" customWidth="1"/>
    <col min="1795" max="1795" width="12.88671875" style="79" bestFit="1" customWidth="1"/>
    <col min="1796" max="1798" width="0" style="79" hidden="1" customWidth="1"/>
    <col min="1799" max="1799" width="15.88671875" style="79" bestFit="1" customWidth="1"/>
    <col min="1800" max="1800" width="16.109375" style="79" customWidth="1"/>
    <col min="1801" max="2039" width="9.109375" style="79"/>
    <col min="2040" max="2040" width="82" style="79" bestFit="1" customWidth="1"/>
    <col min="2041" max="2041" width="14.5546875" style="79" customWidth="1"/>
    <col min="2042" max="2042" width="15.33203125" style="79" customWidth="1"/>
    <col min="2043" max="2043" width="14.109375" style="79" customWidth="1"/>
    <col min="2044" max="2044" width="12.44140625" style="79" bestFit="1" customWidth="1"/>
    <col min="2045" max="2045" width="11.6640625" style="79" bestFit="1" customWidth="1"/>
    <col min="2046" max="2046" width="13.33203125" style="79" customWidth="1"/>
    <col min="2047" max="2047" width="11.88671875" style="79" bestFit="1" customWidth="1"/>
    <col min="2048" max="2048" width="12.33203125" style="79" bestFit="1" customWidth="1"/>
    <col min="2049" max="2049" width="15.109375" style="79" customWidth="1"/>
    <col min="2050" max="2050" width="14.6640625" style="79" customWidth="1"/>
    <col min="2051" max="2051" width="12.88671875" style="79" bestFit="1" customWidth="1"/>
    <col min="2052" max="2054" width="0" style="79" hidden="1" customWidth="1"/>
    <col min="2055" max="2055" width="15.88671875" style="79" bestFit="1" customWidth="1"/>
    <col min="2056" max="2056" width="16.109375" style="79" customWidth="1"/>
    <col min="2057" max="2295" width="9.109375" style="79"/>
    <col min="2296" max="2296" width="82" style="79" bestFit="1" customWidth="1"/>
    <col min="2297" max="2297" width="14.5546875" style="79" customWidth="1"/>
    <col min="2298" max="2298" width="15.33203125" style="79" customWidth="1"/>
    <col min="2299" max="2299" width="14.109375" style="79" customWidth="1"/>
    <col min="2300" max="2300" width="12.44140625" style="79" bestFit="1" customWidth="1"/>
    <col min="2301" max="2301" width="11.6640625" style="79" bestFit="1" customWidth="1"/>
    <col min="2302" max="2302" width="13.33203125" style="79" customWidth="1"/>
    <col min="2303" max="2303" width="11.88671875" style="79" bestFit="1" customWidth="1"/>
    <col min="2304" max="2304" width="12.33203125" style="79" bestFit="1" customWidth="1"/>
    <col min="2305" max="2305" width="15.109375" style="79" customWidth="1"/>
    <col min="2306" max="2306" width="14.6640625" style="79" customWidth="1"/>
    <col min="2307" max="2307" width="12.88671875" style="79" bestFit="1" customWidth="1"/>
    <col min="2308" max="2310" width="0" style="79" hidden="1" customWidth="1"/>
    <col min="2311" max="2311" width="15.88671875" style="79" bestFit="1" customWidth="1"/>
    <col min="2312" max="2312" width="16.109375" style="79" customWidth="1"/>
    <col min="2313" max="2551" width="9.109375" style="79"/>
    <col min="2552" max="2552" width="82" style="79" bestFit="1" customWidth="1"/>
    <col min="2553" max="2553" width="14.5546875" style="79" customWidth="1"/>
    <col min="2554" max="2554" width="15.33203125" style="79" customWidth="1"/>
    <col min="2555" max="2555" width="14.109375" style="79" customWidth="1"/>
    <col min="2556" max="2556" width="12.44140625" style="79" bestFit="1" customWidth="1"/>
    <col min="2557" max="2557" width="11.6640625" style="79" bestFit="1" customWidth="1"/>
    <col min="2558" max="2558" width="13.33203125" style="79" customWidth="1"/>
    <col min="2559" max="2559" width="11.88671875" style="79" bestFit="1" customWidth="1"/>
    <col min="2560" max="2560" width="12.33203125" style="79" bestFit="1" customWidth="1"/>
    <col min="2561" max="2561" width="15.109375" style="79" customWidth="1"/>
    <col min="2562" max="2562" width="14.6640625" style="79" customWidth="1"/>
    <col min="2563" max="2563" width="12.88671875" style="79" bestFit="1" customWidth="1"/>
    <col min="2564" max="2566" width="0" style="79" hidden="1" customWidth="1"/>
    <col min="2567" max="2567" width="15.88671875" style="79" bestFit="1" customWidth="1"/>
    <col min="2568" max="2568" width="16.109375" style="79" customWidth="1"/>
    <col min="2569" max="2807" width="9.109375" style="79"/>
    <col min="2808" max="2808" width="82" style="79" bestFit="1" customWidth="1"/>
    <col min="2809" max="2809" width="14.5546875" style="79" customWidth="1"/>
    <col min="2810" max="2810" width="15.33203125" style="79" customWidth="1"/>
    <col min="2811" max="2811" width="14.109375" style="79" customWidth="1"/>
    <col min="2812" max="2812" width="12.44140625" style="79" bestFit="1" customWidth="1"/>
    <col min="2813" max="2813" width="11.6640625" style="79" bestFit="1" customWidth="1"/>
    <col min="2814" max="2814" width="13.33203125" style="79" customWidth="1"/>
    <col min="2815" max="2815" width="11.88671875" style="79" bestFit="1" customWidth="1"/>
    <col min="2816" max="2816" width="12.33203125" style="79" bestFit="1" customWidth="1"/>
    <col min="2817" max="2817" width="15.109375" style="79" customWidth="1"/>
    <col min="2818" max="2818" width="14.6640625" style="79" customWidth="1"/>
    <col min="2819" max="2819" width="12.88671875" style="79" bestFit="1" customWidth="1"/>
    <col min="2820" max="2822" width="0" style="79" hidden="1" customWidth="1"/>
    <col min="2823" max="2823" width="15.88671875" style="79" bestFit="1" customWidth="1"/>
    <col min="2824" max="2824" width="16.109375" style="79" customWidth="1"/>
    <col min="2825" max="3063" width="9.109375" style="79"/>
    <col min="3064" max="3064" width="82" style="79" bestFit="1" customWidth="1"/>
    <col min="3065" max="3065" width="14.5546875" style="79" customWidth="1"/>
    <col min="3066" max="3066" width="15.33203125" style="79" customWidth="1"/>
    <col min="3067" max="3067" width="14.109375" style="79" customWidth="1"/>
    <col min="3068" max="3068" width="12.44140625" style="79" bestFit="1" customWidth="1"/>
    <col min="3069" max="3069" width="11.6640625" style="79" bestFit="1" customWidth="1"/>
    <col min="3070" max="3070" width="13.33203125" style="79" customWidth="1"/>
    <col min="3071" max="3071" width="11.88671875" style="79" bestFit="1" customWidth="1"/>
    <col min="3072" max="3072" width="12.33203125" style="79" bestFit="1" customWidth="1"/>
    <col min="3073" max="3073" width="15.109375" style="79" customWidth="1"/>
    <col min="3074" max="3074" width="14.6640625" style="79" customWidth="1"/>
    <col min="3075" max="3075" width="12.88671875" style="79" bestFit="1" customWidth="1"/>
    <col min="3076" max="3078" width="0" style="79" hidden="1" customWidth="1"/>
    <col min="3079" max="3079" width="15.88671875" style="79" bestFit="1" customWidth="1"/>
    <col min="3080" max="3080" width="16.109375" style="79" customWidth="1"/>
    <col min="3081" max="3319" width="9.109375" style="79"/>
    <col min="3320" max="3320" width="82" style="79" bestFit="1" customWidth="1"/>
    <col min="3321" max="3321" width="14.5546875" style="79" customWidth="1"/>
    <col min="3322" max="3322" width="15.33203125" style="79" customWidth="1"/>
    <col min="3323" max="3323" width="14.109375" style="79" customWidth="1"/>
    <col min="3324" max="3324" width="12.44140625" style="79" bestFit="1" customWidth="1"/>
    <col min="3325" max="3325" width="11.6640625" style="79" bestFit="1" customWidth="1"/>
    <col min="3326" max="3326" width="13.33203125" style="79" customWidth="1"/>
    <col min="3327" max="3327" width="11.88671875" style="79" bestFit="1" customWidth="1"/>
    <col min="3328" max="3328" width="12.33203125" style="79" bestFit="1" customWidth="1"/>
    <col min="3329" max="3329" width="15.109375" style="79" customWidth="1"/>
    <col min="3330" max="3330" width="14.6640625" style="79" customWidth="1"/>
    <col min="3331" max="3331" width="12.88671875" style="79" bestFit="1" customWidth="1"/>
    <col min="3332" max="3334" width="0" style="79" hidden="1" customWidth="1"/>
    <col min="3335" max="3335" width="15.88671875" style="79" bestFit="1" customWidth="1"/>
    <col min="3336" max="3336" width="16.109375" style="79" customWidth="1"/>
    <col min="3337" max="3575" width="9.109375" style="79"/>
    <col min="3576" max="3576" width="82" style="79" bestFit="1" customWidth="1"/>
    <col min="3577" max="3577" width="14.5546875" style="79" customWidth="1"/>
    <col min="3578" max="3578" width="15.33203125" style="79" customWidth="1"/>
    <col min="3579" max="3579" width="14.109375" style="79" customWidth="1"/>
    <col min="3580" max="3580" width="12.44140625" style="79" bestFit="1" customWidth="1"/>
    <col min="3581" max="3581" width="11.6640625" style="79" bestFit="1" customWidth="1"/>
    <col min="3582" max="3582" width="13.33203125" style="79" customWidth="1"/>
    <col min="3583" max="3583" width="11.88671875" style="79" bestFit="1" customWidth="1"/>
    <col min="3584" max="3584" width="12.33203125" style="79" bestFit="1" customWidth="1"/>
    <col min="3585" max="3585" width="15.109375" style="79" customWidth="1"/>
    <col min="3586" max="3586" width="14.6640625" style="79" customWidth="1"/>
    <col min="3587" max="3587" width="12.88671875" style="79" bestFit="1" customWidth="1"/>
    <col min="3588" max="3590" width="0" style="79" hidden="1" customWidth="1"/>
    <col min="3591" max="3591" width="15.88671875" style="79" bestFit="1" customWidth="1"/>
    <col min="3592" max="3592" width="16.109375" style="79" customWidth="1"/>
    <col min="3593" max="3831" width="9.109375" style="79"/>
    <col min="3832" max="3832" width="82" style="79" bestFit="1" customWidth="1"/>
    <col min="3833" max="3833" width="14.5546875" style="79" customWidth="1"/>
    <col min="3834" max="3834" width="15.33203125" style="79" customWidth="1"/>
    <col min="3835" max="3835" width="14.109375" style="79" customWidth="1"/>
    <col min="3836" max="3836" width="12.44140625" style="79" bestFit="1" customWidth="1"/>
    <col min="3837" max="3837" width="11.6640625" style="79" bestFit="1" customWidth="1"/>
    <col min="3838" max="3838" width="13.33203125" style="79" customWidth="1"/>
    <col min="3839" max="3839" width="11.88671875" style="79" bestFit="1" customWidth="1"/>
    <col min="3840" max="3840" width="12.33203125" style="79" bestFit="1" customWidth="1"/>
    <col min="3841" max="3841" width="15.109375" style="79" customWidth="1"/>
    <col min="3842" max="3842" width="14.6640625" style="79" customWidth="1"/>
    <col min="3843" max="3843" width="12.88671875" style="79" bestFit="1" customWidth="1"/>
    <col min="3844" max="3846" width="0" style="79" hidden="1" customWidth="1"/>
    <col min="3847" max="3847" width="15.88671875" style="79" bestFit="1" customWidth="1"/>
    <col min="3848" max="3848" width="16.109375" style="79" customWidth="1"/>
    <col min="3849" max="4087" width="9.109375" style="79"/>
    <col min="4088" max="4088" width="82" style="79" bestFit="1" customWidth="1"/>
    <col min="4089" max="4089" width="14.5546875" style="79" customWidth="1"/>
    <col min="4090" max="4090" width="15.33203125" style="79" customWidth="1"/>
    <col min="4091" max="4091" width="14.109375" style="79" customWidth="1"/>
    <col min="4092" max="4092" width="12.44140625" style="79" bestFit="1" customWidth="1"/>
    <col min="4093" max="4093" width="11.6640625" style="79" bestFit="1" customWidth="1"/>
    <col min="4094" max="4094" width="13.33203125" style="79" customWidth="1"/>
    <col min="4095" max="4095" width="11.88671875" style="79" bestFit="1" customWidth="1"/>
    <col min="4096" max="4096" width="12.33203125" style="79" bestFit="1" customWidth="1"/>
    <col min="4097" max="4097" width="15.109375" style="79" customWidth="1"/>
    <col min="4098" max="4098" width="14.6640625" style="79" customWidth="1"/>
    <col min="4099" max="4099" width="12.88671875" style="79" bestFit="1" customWidth="1"/>
    <col min="4100" max="4102" width="0" style="79" hidden="1" customWidth="1"/>
    <col min="4103" max="4103" width="15.88671875" style="79" bestFit="1" customWidth="1"/>
    <col min="4104" max="4104" width="16.109375" style="79" customWidth="1"/>
    <col min="4105" max="4343" width="9.109375" style="79"/>
    <col min="4344" max="4344" width="82" style="79" bestFit="1" customWidth="1"/>
    <col min="4345" max="4345" width="14.5546875" style="79" customWidth="1"/>
    <col min="4346" max="4346" width="15.33203125" style="79" customWidth="1"/>
    <col min="4347" max="4347" width="14.109375" style="79" customWidth="1"/>
    <col min="4348" max="4348" width="12.44140625" style="79" bestFit="1" customWidth="1"/>
    <col min="4349" max="4349" width="11.6640625" style="79" bestFit="1" customWidth="1"/>
    <col min="4350" max="4350" width="13.33203125" style="79" customWidth="1"/>
    <col min="4351" max="4351" width="11.88671875" style="79" bestFit="1" customWidth="1"/>
    <col min="4352" max="4352" width="12.33203125" style="79" bestFit="1" customWidth="1"/>
    <col min="4353" max="4353" width="15.109375" style="79" customWidth="1"/>
    <col min="4354" max="4354" width="14.6640625" style="79" customWidth="1"/>
    <col min="4355" max="4355" width="12.88671875" style="79" bestFit="1" customWidth="1"/>
    <col min="4356" max="4358" width="0" style="79" hidden="1" customWidth="1"/>
    <col min="4359" max="4359" width="15.88671875" style="79" bestFit="1" customWidth="1"/>
    <col min="4360" max="4360" width="16.109375" style="79" customWidth="1"/>
    <col min="4361" max="4599" width="9.109375" style="79"/>
    <col min="4600" max="4600" width="82" style="79" bestFit="1" customWidth="1"/>
    <col min="4601" max="4601" width="14.5546875" style="79" customWidth="1"/>
    <col min="4602" max="4602" width="15.33203125" style="79" customWidth="1"/>
    <col min="4603" max="4603" width="14.109375" style="79" customWidth="1"/>
    <col min="4604" max="4604" width="12.44140625" style="79" bestFit="1" customWidth="1"/>
    <col min="4605" max="4605" width="11.6640625" style="79" bestFit="1" customWidth="1"/>
    <col min="4606" max="4606" width="13.33203125" style="79" customWidth="1"/>
    <col min="4607" max="4607" width="11.88671875" style="79" bestFit="1" customWidth="1"/>
    <col min="4608" max="4608" width="12.33203125" style="79" bestFit="1" customWidth="1"/>
    <col min="4609" max="4609" width="15.109375" style="79" customWidth="1"/>
    <col min="4610" max="4610" width="14.6640625" style="79" customWidth="1"/>
    <col min="4611" max="4611" width="12.88671875" style="79" bestFit="1" customWidth="1"/>
    <col min="4612" max="4614" width="0" style="79" hidden="1" customWidth="1"/>
    <col min="4615" max="4615" width="15.88671875" style="79" bestFit="1" customWidth="1"/>
    <col min="4616" max="4616" width="16.109375" style="79" customWidth="1"/>
    <col min="4617" max="4855" width="9.109375" style="79"/>
    <col min="4856" max="4856" width="82" style="79" bestFit="1" customWidth="1"/>
    <col min="4857" max="4857" width="14.5546875" style="79" customWidth="1"/>
    <col min="4858" max="4858" width="15.33203125" style="79" customWidth="1"/>
    <col min="4859" max="4859" width="14.109375" style="79" customWidth="1"/>
    <col min="4860" max="4860" width="12.44140625" style="79" bestFit="1" customWidth="1"/>
    <col min="4861" max="4861" width="11.6640625" style="79" bestFit="1" customWidth="1"/>
    <col min="4862" max="4862" width="13.33203125" style="79" customWidth="1"/>
    <col min="4863" max="4863" width="11.88671875" style="79" bestFit="1" customWidth="1"/>
    <col min="4864" max="4864" width="12.33203125" style="79" bestFit="1" customWidth="1"/>
    <col min="4865" max="4865" width="15.109375" style="79" customWidth="1"/>
    <col min="4866" max="4866" width="14.6640625" style="79" customWidth="1"/>
    <col min="4867" max="4867" width="12.88671875" style="79" bestFit="1" customWidth="1"/>
    <col min="4868" max="4870" width="0" style="79" hidden="1" customWidth="1"/>
    <col min="4871" max="4871" width="15.88671875" style="79" bestFit="1" customWidth="1"/>
    <col min="4872" max="4872" width="16.109375" style="79" customWidth="1"/>
    <col min="4873" max="5111" width="9.109375" style="79"/>
    <col min="5112" max="5112" width="82" style="79" bestFit="1" customWidth="1"/>
    <col min="5113" max="5113" width="14.5546875" style="79" customWidth="1"/>
    <col min="5114" max="5114" width="15.33203125" style="79" customWidth="1"/>
    <col min="5115" max="5115" width="14.109375" style="79" customWidth="1"/>
    <col min="5116" max="5116" width="12.44140625" style="79" bestFit="1" customWidth="1"/>
    <col min="5117" max="5117" width="11.6640625" style="79" bestFit="1" customWidth="1"/>
    <col min="5118" max="5118" width="13.33203125" style="79" customWidth="1"/>
    <col min="5119" max="5119" width="11.88671875" style="79" bestFit="1" customWidth="1"/>
    <col min="5120" max="5120" width="12.33203125" style="79" bestFit="1" customWidth="1"/>
    <col min="5121" max="5121" width="15.109375" style="79" customWidth="1"/>
    <col min="5122" max="5122" width="14.6640625" style="79" customWidth="1"/>
    <col min="5123" max="5123" width="12.88671875" style="79" bestFit="1" customWidth="1"/>
    <col min="5124" max="5126" width="0" style="79" hidden="1" customWidth="1"/>
    <col min="5127" max="5127" width="15.88671875" style="79" bestFit="1" customWidth="1"/>
    <col min="5128" max="5128" width="16.109375" style="79" customWidth="1"/>
    <col min="5129" max="5367" width="9.109375" style="79"/>
    <col min="5368" max="5368" width="82" style="79" bestFit="1" customWidth="1"/>
    <col min="5369" max="5369" width="14.5546875" style="79" customWidth="1"/>
    <col min="5370" max="5370" width="15.33203125" style="79" customWidth="1"/>
    <col min="5371" max="5371" width="14.109375" style="79" customWidth="1"/>
    <col min="5372" max="5372" width="12.44140625" style="79" bestFit="1" customWidth="1"/>
    <col min="5373" max="5373" width="11.6640625" style="79" bestFit="1" customWidth="1"/>
    <col min="5374" max="5374" width="13.33203125" style="79" customWidth="1"/>
    <col min="5375" max="5375" width="11.88671875" style="79" bestFit="1" customWidth="1"/>
    <col min="5376" max="5376" width="12.33203125" style="79" bestFit="1" customWidth="1"/>
    <col min="5377" max="5377" width="15.109375" style="79" customWidth="1"/>
    <col min="5378" max="5378" width="14.6640625" style="79" customWidth="1"/>
    <col min="5379" max="5379" width="12.88671875" style="79" bestFit="1" customWidth="1"/>
    <col min="5380" max="5382" width="0" style="79" hidden="1" customWidth="1"/>
    <col min="5383" max="5383" width="15.88671875" style="79" bestFit="1" customWidth="1"/>
    <col min="5384" max="5384" width="16.109375" style="79" customWidth="1"/>
    <col min="5385" max="5623" width="9.109375" style="79"/>
    <col min="5624" max="5624" width="82" style="79" bestFit="1" customWidth="1"/>
    <col min="5625" max="5625" width="14.5546875" style="79" customWidth="1"/>
    <col min="5626" max="5626" width="15.33203125" style="79" customWidth="1"/>
    <col min="5627" max="5627" width="14.109375" style="79" customWidth="1"/>
    <col min="5628" max="5628" width="12.44140625" style="79" bestFit="1" customWidth="1"/>
    <col min="5629" max="5629" width="11.6640625" style="79" bestFit="1" customWidth="1"/>
    <col min="5630" max="5630" width="13.33203125" style="79" customWidth="1"/>
    <col min="5631" max="5631" width="11.88671875" style="79" bestFit="1" customWidth="1"/>
    <col min="5632" max="5632" width="12.33203125" style="79" bestFit="1" customWidth="1"/>
    <col min="5633" max="5633" width="15.109375" style="79" customWidth="1"/>
    <col min="5634" max="5634" width="14.6640625" style="79" customWidth="1"/>
    <col min="5635" max="5635" width="12.88671875" style="79" bestFit="1" customWidth="1"/>
    <col min="5636" max="5638" width="0" style="79" hidden="1" customWidth="1"/>
    <col min="5639" max="5639" width="15.88671875" style="79" bestFit="1" customWidth="1"/>
    <col min="5640" max="5640" width="16.109375" style="79" customWidth="1"/>
    <col min="5641" max="5879" width="9.109375" style="79"/>
    <col min="5880" max="5880" width="82" style="79" bestFit="1" customWidth="1"/>
    <col min="5881" max="5881" width="14.5546875" style="79" customWidth="1"/>
    <col min="5882" max="5882" width="15.33203125" style="79" customWidth="1"/>
    <col min="5883" max="5883" width="14.109375" style="79" customWidth="1"/>
    <col min="5884" max="5884" width="12.44140625" style="79" bestFit="1" customWidth="1"/>
    <col min="5885" max="5885" width="11.6640625" style="79" bestFit="1" customWidth="1"/>
    <col min="5886" max="5886" width="13.33203125" style="79" customWidth="1"/>
    <col min="5887" max="5887" width="11.88671875" style="79" bestFit="1" customWidth="1"/>
    <col min="5888" max="5888" width="12.33203125" style="79" bestFit="1" customWidth="1"/>
    <col min="5889" max="5889" width="15.109375" style="79" customWidth="1"/>
    <col min="5890" max="5890" width="14.6640625" style="79" customWidth="1"/>
    <col min="5891" max="5891" width="12.88671875" style="79" bestFit="1" customWidth="1"/>
    <col min="5892" max="5894" width="0" style="79" hidden="1" customWidth="1"/>
    <col min="5895" max="5895" width="15.88671875" style="79" bestFit="1" customWidth="1"/>
    <col min="5896" max="5896" width="16.109375" style="79" customWidth="1"/>
    <col min="5897" max="6135" width="9.109375" style="79"/>
    <col min="6136" max="6136" width="82" style="79" bestFit="1" customWidth="1"/>
    <col min="6137" max="6137" width="14.5546875" style="79" customWidth="1"/>
    <col min="6138" max="6138" width="15.33203125" style="79" customWidth="1"/>
    <col min="6139" max="6139" width="14.109375" style="79" customWidth="1"/>
    <col min="6140" max="6140" width="12.44140625" style="79" bestFit="1" customWidth="1"/>
    <col min="6141" max="6141" width="11.6640625" style="79" bestFit="1" customWidth="1"/>
    <col min="6142" max="6142" width="13.33203125" style="79" customWidth="1"/>
    <col min="6143" max="6143" width="11.88671875" style="79" bestFit="1" customWidth="1"/>
    <col min="6144" max="6144" width="12.33203125" style="79" bestFit="1" customWidth="1"/>
    <col min="6145" max="6145" width="15.109375" style="79" customWidth="1"/>
    <col min="6146" max="6146" width="14.6640625" style="79" customWidth="1"/>
    <col min="6147" max="6147" width="12.88671875" style="79" bestFit="1" customWidth="1"/>
    <col min="6148" max="6150" width="0" style="79" hidden="1" customWidth="1"/>
    <col min="6151" max="6151" width="15.88671875" style="79" bestFit="1" customWidth="1"/>
    <col min="6152" max="6152" width="16.109375" style="79" customWidth="1"/>
    <col min="6153" max="6391" width="9.109375" style="79"/>
    <col min="6392" max="6392" width="82" style="79" bestFit="1" customWidth="1"/>
    <col min="6393" max="6393" width="14.5546875" style="79" customWidth="1"/>
    <col min="6394" max="6394" width="15.33203125" style="79" customWidth="1"/>
    <col min="6395" max="6395" width="14.109375" style="79" customWidth="1"/>
    <col min="6396" max="6396" width="12.44140625" style="79" bestFit="1" customWidth="1"/>
    <col min="6397" max="6397" width="11.6640625" style="79" bestFit="1" customWidth="1"/>
    <col min="6398" max="6398" width="13.33203125" style="79" customWidth="1"/>
    <col min="6399" max="6399" width="11.88671875" style="79" bestFit="1" customWidth="1"/>
    <col min="6400" max="6400" width="12.33203125" style="79" bestFit="1" customWidth="1"/>
    <col min="6401" max="6401" width="15.109375" style="79" customWidth="1"/>
    <col min="6402" max="6402" width="14.6640625" style="79" customWidth="1"/>
    <col min="6403" max="6403" width="12.88671875" style="79" bestFit="1" customWidth="1"/>
    <col min="6404" max="6406" width="0" style="79" hidden="1" customWidth="1"/>
    <col min="6407" max="6407" width="15.88671875" style="79" bestFit="1" customWidth="1"/>
    <col min="6408" max="6408" width="16.109375" style="79" customWidth="1"/>
    <col min="6409" max="6647" width="9.109375" style="79"/>
    <col min="6648" max="6648" width="82" style="79" bestFit="1" customWidth="1"/>
    <col min="6649" max="6649" width="14.5546875" style="79" customWidth="1"/>
    <col min="6650" max="6650" width="15.33203125" style="79" customWidth="1"/>
    <col min="6651" max="6651" width="14.109375" style="79" customWidth="1"/>
    <col min="6652" max="6652" width="12.44140625" style="79" bestFit="1" customWidth="1"/>
    <col min="6653" max="6653" width="11.6640625" style="79" bestFit="1" customWidth="1"/>
    <col min="6654" max="6654" width="13.33203125" style="79" customWidth="1"/>
    <col min="6655" max="6655" width="11.88671875" style="79" bestFit="1" customWidth="1"/>
    <col min="6656" max="6656" width="12.33203125" style="79" bestFit="1" customWidth="1"/>
    <col min="6657" max="6657" width="15.109375" style="79" customWidth="1"/>
    <col min="6658" max="6658" width="14.6640625" style="79" customWidth="1"/>
    <col min="6659" max="6659" width="12.88671875" style="79" bestFit="1" customWidth="1"/>
    <col min="6660" max="6662" width="0" style="79" hidden="1" customWidth="1"/>
    <col min="6663" max="6663" width="15.88671875" style="79" bestFit="1" customWidth="1"/>
    <col min="6664" max="6664" width="16.109375" style="79" customWidth="1"/>
    <col min="6665" max="6903" width="9.109375" style="79"/>
    <col min="6904" max="6904" width="82" style="79" bestFit="1" customWidth="1"/>
    <col min="6905" max="6905" width="14.5546875" style="79" customWidth="1"/>
    <col min="6906" max="6906" width="15.33203125" style="79" customWidth="1"/>
    <col min="6907" max="6907" width="14.109375" style="79" customWidth="1"/>
    <col min="6908" max="6908" width="12.44140625" style="79" bestFit="1" customWidth="1"/>
    <col min="6909" max="6909" width="11.6640625" style="79" bestFit="1" customWidth="1"/>
    <col min="6910" max="6910" width="13.33203125" style="79" customWidth="1"/>
    <col min="6911" max="6911" width="11.88671875" style="79" bestFit="1" customWidth="1"/>
    <col min="6912" max="6912" width="12.33203125" style="79" bestFit="1" customWidth="1"/>
    <col min="6913" max="6913" width="15.109375" style="79" customWidth="1"/>
    <col min="6914" max="6914" width="14.6640625" style="79" customWidth="1"/>
    <col min="6915" max="6915" width="12.88671875" style="79" bestFit="1" customWidth="1"/>
    <col min="6916" max="6918" width="0" style="79" hidden="1" customWidth="1"/>
    <col min="6919" max="6919" width="15.88671875" style="79" bestFit="1" customWidth="1"/>
    <col min="6920" max="6920" width="16.109375" style="79" customWidth="1"/>
    <col min="6921" max="7159" width="9.109375" style="79"/>
    <col min="7160" max="7160" width="82" style="79" bestFit="1" customWidth="1"/>
    <col min="7161" max="7161" width="14.5546875" style="79" customWidth="1"/>
    <col min="7162" max="7162" width="15.33203125" style="79" customWidth="1"/>
    <col min="7163" max="7163" width="14.109375" style="79" customWidth="1"/>
    <col min="7164" max="7164" width="12.44140625" style="79" bestFit="1" customWidth="1"/>
    <col min="7165" max="7165" width="11.6640625" style="79" bestFit="1" customWidth="1"/>
    <col min="7166" max="7166" width="13.33203125" style="79" customWidth="1"/>
    <col min="7167" max="7167" width="11.88671875" style="79" bestFit="1" customWidth="1"/>
    <col min="7168" max="7168" width="12.33203125" style="79" bestFit="1" customWidth="1"/>
    <col min="7169" max="7169" width="15.109375" style="79" customWidth="1"/>
    <col min="7170" max="7170" width="14.6640625" style="79" customWidth="1"/>
    <col min="7171" max="7171" width="12.88671875" style="79" bestFit="1" customWidth="1"/>
    <col min="7172" max="7174" width="0" style="79" hidden="1" customWidth="1"/>
    <col min="7175" max="7175" width="15.88671875" style="79" bestFit="1" customWidth="1"/>
    <col min="7176" max="7176" width="16.109375" style="79" customWidth="1"/>
    <col min="7177" max="7415" width="9.109375" style="79"/>
    <col min="7416" max="7416" width="82" style="79" bestFit="1" customWidth="1"/>
    <col min="7417" max="7417" width="14.5546875" style="79" customWidth="1"/>
    <col min="7418" max="7418" width="15.33203125" style="79" customWidth="1"/>
    <col min="7419" max="7419" width="14.109375" style="79" customWidth="1"/>
    <col min="7420" max="7420" width="12.44140625" style="79" bestFit="1" customWidth="1"/>
    <col min="7421" max="7421" width="11.6640625" style="79" bestFit="1" customWidth="1"/>
    <col min="7422" max="7422" width="13.33203125" style="79" customWidth="1"/>
    <col min="7423" max="7423" width="11.88671875" style="79" bestFit="1" customWidth="1"/>
    <col min="7424" max="7424" width="12.33203125" style="79" bestFit="1" customWidth="1"/>
    <col min="7425" max="7425" width="15.109375" style="79" customWidth="1"/>
    <col min="7426" max="7426" width="14.6640625" style="79" customWidth="1"/>
    <col min="7427" max="7427" width="12.88671875" style="79" bestFit="1" customWidth="1"/>
    <col min="7428" max="7430" width="0" style="79" hidden="1" customWidth="1"/>
    <col min="7431" max="7431" width="15.88671875" style="79" bestFit="1" customWidth="1"/>
    <col min="7432" max="7432" width="16.109375" style="79" customWidth="1"/>
    <col min="7433" max="7671" width="9.109375" style="79"/>
    <col min="7672" max="7672" width="82" style="79" bestFit="1" customWidth="1"/>
    <col min="7673" max="7673" width="14.5546875" style="79" customWidth="1"/>
    <col min="7674" max="7674" width="15.33203125" style="79" customWidth="1"/>
    <col min="7675" max="7675" width="14.109375" style="79" customWidth="1"/>
    <col min="7676" max="7676" width="12.44140625" style="79" bestFit="1" customWidth="1"/>
    <col min="7677" max="7677" width="11.6640625" style="79" bestFit="1" customWidth="1"/>
    <col min="7678" max="7678" width="13.33203125" style="79" customWidth="1"/>
    <col min="7679" max="7679" width="11.88671875" style="79" bestFit="1" customWidth="1"/>
    <col min="7680" max="7680" width="12.33203125" style="79" bestFit="1" customWidth="1"/>
    <col min="7681" max="7681" width="15.109375" style="79" customWidth="1"/>
    <col min="7682" max="7682" width="14.6640625" style="79" customWidth="1"/>
    <col min="7683" max="7683" width="12.88671875" style="79" bestFit="1" customWidth="1"/>
    <col min="7684" max="7686" width="0" style="79" hidden="1" customWidth="1"/>
    <col min="7687" max="7687" width="15.88671875" style="79" bestFit="1" customWidth="1"/>
    <col min="7688" max="7688" width="16.109375" style="79" customWidth="1"/>
    <col min="7689" max="7927" width="9.109375" style="79"/>
    <col min="7928" max="7928" width="82" style="79" bestFit="1" customWidth="1"/>
    <col min="7929" max="7929" width="14.5546875" style="79" customWidth="1"/>
    <col min="7930" max="7930" width="15.33203125" style="79" customWidth="1"/>
    <col min="7931" max="7931" width="14.109375" style="79" customWidth="1"/>
    <col min="7932" max="7932" width="12.44140625" style="79" bestFit="1" customWidth="1"/>
    <col min="7933" max="7933" width="11.6640625" style="79" bestFit="1" customWidth="1"/>
    <col min="7934" max="7934" width="13.33203125" style="79" customWidth="1"/>
    <col min="7935" max="7935" width="11.88671875" style="79" bestFit="1" customWidth="1"/>
    <col min="7936" max="7936" width="12.33203125" style="79" bestFit="1" customWidth="1"/>
    <col min="7937" max="7937" width="15.109375" style="79" customWidth="1"/>
    <col min="7938" max="7938" width="14.6640625" style="79" customWidth="1"/>
    <col min="7939" max="7939" width="12.88671875" style="79" bestFit="1" customWidth="1"/>
    <col min="7940" max="7942" width="0" style="79" hidden="1" customWidth="1"/>
    <col min="7943" max="7943" width="15.88671875" style="79" bestFit="1" customWidth="1"/>
    <col min="7944" max="7944" width="16.109375" style="79" customWidth="1"/>
    <col min="7945" max="8183" width="9.109375" style="79"/>
    <col min="8184" max="8184" width="82" style="79" bestFit="1" customWidth="1"/>
    <col min="8185" max="8185" width="14.5546875" style="79" customWidth="1"/>
    <col min="8186" max="8186" width="15.33203125" style="79" customWidth="1"/>
    <col min="8187" max="8187" width="14.109375" style="79" customWidth="1"/>
    <col min="8188" max="8188" width="12.44140625" style="79" bestFit="1" customWidth="1"/>
    <col min="8189" max="8189" width="11.6640625" style="79" bestFit="1" customWidth="1"/>
    <col min="8190" max="8190" width="13.33203125" style="79" customWidth="1"/>
    <col min="8191" max="8191" width="11.88671875" style="79" bestFit="1" customWidth="1"/>
    <col min="8192" max="8192" width="12.33203125" style="79" bestFit="1" customWidth="1"/>
    <col min="8193" max="8193" width="15.109375" style="79" customWidth="1"/>
    <col min="8194" max="8194" width="14.6640625" style="79" customWidth="1"/>
    <col min="8195" max="8195" width="12.88671875" style="79" bestFit="1" customWidth="1"/>
    <col min="8196" max="8198" width="0" style="79" hidden="1" customWidth="1"/>
    <col min="8199" max="8199" width="15.88671875" style="79" bestFit="1" customWidth="1"/>
    <col min="8200" max="8200" width="16.109375" style="79" customWidth="1"/>
    <col min="8201" max="8439" width="9.109375" style="79"/>
    <col min="8440" max="8440" width="82" style="79" bestFit="1" customWidth="1"/>
    <col min="8441" max="8441" width="14.5546875" style="79" customWidth="1"/>
    <col min="8442" max="8442" width="15.33203125" style="79" customWidth="1"/>
    <col min="8443" max="8443" width="14.109375" style="79" customWidth="1"/>
    <col min="8444" max="8444" width="12.44140625" style="79" bestFit="1" customWidth="1"/>
    <col min="8445" max="8445" width="11.6640625" style="79" bestFit="1" customWidth="1"/>
    <col min="8446" max="8446" width="13.33203125" style="79" customWidth="1"/>
    <col min="8447" max="8447" width="11.88671875" style="79" bestFit="1" customWidth="1"/>
    <col min="8448" max="8448" width="12.33203125" style="79" bestFit="1" customWidth="1"/>
    <col min="8449" max="8449" width="15.109375" style="79" customWidth="1"/>
    <col min="8450" max="8450" width="14.6640625" style="79" customWidth="1"/>
    <col min="8451" max="8451" width="12.88671875" style="79" bestFit="1" customWidth="1"/>
    <col min="8452" max="8454" width="0" style="79" hidden="1" customWidth="1"/>
    <col min="8455" max="8455" width="15.88671875" style="79" bestFit="1" customWidth="1"/>
    <col min="8456" max="8456" width="16.109375" style="79" customWidth="1"/>
    <col min="8457" max="8695" width="9.109375" style="79"/>
    <col min="8696" max="8696" width="82" style="79" bestFit="1" customWidth="1"/>
    <col min="8697" max="8697" width="14.5546875" style="79" customWidth="1"/>
    <col min="8698" max="8698" width="15.33203125" style="79" customWidth="1"/>
    <col min="8699" max="8699" width="14.109375" style="79" customWidth="1"/>
    <col min="8700" max="8700" width="12.44140625" style="79" bestFit="1" customWidth="1"/>
    <col min="8701" max="8701" width="11.6640625" style="79" bestFit="1" customWidth="1"/>
    <col min="8702" max="8702" width="13.33203125" style="79" customWidth="1"/>
    <col min="8703" max="8703" width="11.88671875" style="79" bestFit="1" customWidth="1"/>
    <col min="8704" max="8704" width="12.33203125" style="79" bestFit="1" customWidth="1"/>
    <col min="8705" max="8705" width="15.109375" style="79" customWidth="1"/>
    <col min="8706" max="8706" width="14.6640625" style="79" customWidth="1"/>
    <col min="8707" max="8707" width="12.88671875" style="79" bestFit="1" customWidth="1"/>
    <col min="8708" max="8710" width="0" style="79" hidden="1" customWidth="1"/>
    <col min="8711" max="8711" width="15.88671875" style="79" bestFit="1" customWidth="1"/>
    <col min="8712" max="8712" width="16.109375" style="79" customWidth="1"/>
    <col min="8713" max="8951" width="9.109375" style="79"/>
    <col min="8952" max="8952" width="82" style="79" bestFit="1" customWidth="1"/>
    <col min="8953" max="8953" width="14.5546875" style="79" customWidth="1"/>
    <col min="8954" max="8954" width="15.33203125" style="79" customWidth="1"/>
    <col min="8955" max="8955" width="14.109375" style="79" customWidth="1"/>
    <col min="8956" max="8956" width="12.44140625" style="79" bestFit="1" customWidth="1"/>
    <col min="8957" max="8957" width="11.6640625" style="79" bestFit="1" customWidth="1"/>
    <col min="8958" max="8958" width="13.33203125" style="79" customWidth="1"/>
    <col min="8959" max="8959" width="11.88671875" style="79" bestFit="1" customWidth="1"/>
    <col min="8960" max="8960" width="12.33203125" style="79" bestFit="1" customWidth="1"/>
    <col min="8961" max="8961" width="15.109375" style="79" customWidth="1"/>
    <col min="8962" max="8962" width="14.6640625" style="79" customWidth="1"/>
    <col min="8963" max="8963" width="12.88671875" style="79" bestFit="1" customWidth="1"/>
    <col min="8964" max="8966" width="0" style="79" hidden="1" customWidth="1"/>
    <col min="8967" max="8967" width="15.88671875" style="79" bestFit="1" customWidth="1"/>
    <col min="8968" max="8968" width="16.109375" style="79" customWidth="1"/>
    <col min="8969" max="9207" width="9.109375" style="79"/>
    <col min="9208" max="9208" width="82" style="79" bestFit="1" customWidth="1"/>
    <col min="9209" max="9209" width="14.5546875" style="79" customWidth="1"/>
    <col min="9210" max="9210" width="15.33203125" style="79" customWidth="1"/>
    <col min="9211" max="9211" width="14.109375" style="79" customWidth="1"/>
    <col min="9212" max="9212" width="12.44140625" style="79" bestFit="1" customWidth="1"/>
    <col min="9213" max="9213" width="11.6640625" style="79" bestFit="1" customWidth="1"/>
    <col min="9214" max="9214" width="13.33203125" style="79" customWidth="1"/>
    <col min="9215" max="9215" width="11.88671875" style="79" bestFit="1" customWidth="1"/>
    <col min="9216" max="9216" width="12.33203125" style="79" bestFit="1" customWidth="1"/>
    <col min="9217" max="9217" width="15.109375" style="79" customWidth="1"/>
    <col min="9218" max="9218" width="14.6640625" style="79" customWidth="1"/>
    <col min="9219" max="9219" width="12.88671875" style="79" bestFit="1" customWidth="1"/>
    <col min="9220" max="9222" width="0" style="79" hidden="1" customWidth="1"/>
    <col min="9223" max="9223" width="15.88671875" style="79" bestFit="1" customWidth="1"/>
    <col min="9224" max="9224" width="16.109375" style="79" customWidth="1"/>
    <col min="9225" max="9463" width="9.109375" style="79"/>
    <col min="9464" max="9464" width="82" style="79" bestFit="1" customWidth="1"/>
    <col min="9465" max="9465" width="14.5546875" style="79" customWidth="1"/>
    <col min="9466" max="9466" width="15.33203125" style="79" customWidth="1"/>
    <col min="9467" max="9467" width="14.109375" style="79" customWidth="1"/>
    <col min="9468" max="9468" width="12.44140625" style="79" bestFit="1" customWidth="1"/>
    <col min="9469" max="9469" width="11.6640625" style="79" bestFit="1" customWidth="1"/>
    <col min="9470" max="9470" width="13.33203125" style="79" customWidth="1"/>
    <col min="9471" max="9471" width="11.88671875" style="79" bestFit="1" customWidth="1"/>
    <col min="9472" max="9472" width="12.33203125" style="79" bestFit="1" customWidth="1"/>
    <col min="9473" max="9473" width="15.109375" style="79" customWidth="1"/>
    <col min="9474" max="9474" width="14.6640625" style="79" customWidth="1"/>
    <col min="9475" max="9475" width="12.88671875" style="79" bestFit="1" customWidth="1"/>
    <col min="9476" max="9478" width="0" style="79" hidden="1" customWidth="1"/>
    <col min="9479" max="9479" width="15.88671875" style="79" bestFit="1" customWidth="1"/>
    <col min="9480" max="9480" width="16.109375" style="79" customWidth="1"/>
    <col min="9481" max="9719" width="9.109375" style="79"/>
    <col min="9720" max="9720" width="82" style="79" bestFit="1" customWidth="1"/>
    <col min="9721" max="9721" width="14.5546875" style="79" customWidth="1"/>
    <col min="9722" max="9722" width="15.33203125" style="79" customWidth="1"/>
    <col min="9723" max="9723" width="14.109375" style="79" customWidth="1"/>
    <col min="9724" max="9724" width="12.44140625" style="79" bestFit="1" customWidth="1"/>
    <col min="9725" max="9725" width="11.6640625" style="79" bestFit="1" customWidth="1"/>
    <col min="9726" max="9726" width="13.33203125" style="79" customWidth="1"/>
    <col min="9727" max="9727" width="11.88671875" style="79" bestFit="1" customWidth="1"/>
    <col min="9728" max="9728" width="12.33203125" style="79" bestFit="1" customWidth="1"/>
    <col min="9729" max="9729" width="15.109375" style="79" customWidth="1"/>
    <col min="9730" max="9730" width="14.6640625" style="79" customWidth="1"/>
    <col min="9731" max="9731" width="12.88671875" style="79" bestFit="1" customWidth="1"/>
    <col min="9732" max="9734" width="0" style="79" hidden="1" customWidth="1"/>
    <col min="9735" max="9735" width="15.88671875" style="79" bestFit="1" customWidth="1"/>
    <col min="9736" max="9736" width="16.109375" style="79" customWidth="1"/>
    <col min="9737" max="9975" width="9.109375" style="79"/>
    <col min="9976" max="9976" width="82" style="79" bestFit="1" customWidth="1"/>
    <col min="9977" max="9977" width="14.5546875" style="79" customWidth="1"/>
    <col min="9978" max="9978" width="15.33203125" style="79" customWidth="1"/>
    <col min="9979" max="9979" width="14.109375" style="79" customWidth="1"/>
    <col min="9980" max="9980" width="12.44140625" style="79" bestFit="1" customWidth="1"/>
    <col min="9981" max="9981" width="11.6640625" style="79" bestFit="1" customWidth="1"/>
    <col min="9982" max="9982" width="13.33203125" style="79" customWidth="1"/>
    <col min="9983" max="9983" width="11.88671875" style="79" bestFit="1" customWidth="1"/>
    <col min="9984" max="9984" width="12.33203125" style="79" bestFit="1" customWidth="1"/>
    <col min="9985" max="9985" width="15.109375" style="79" customWidth="1"/>
    <col min="9986" max="9986" width="14.6640625" style="79" customWidth="1"/>
    <col min="9987" max="9987" width="12.88671875" style="79" bestFit="1" customWidth="1"/>
    <col min="9988" max="9990" width="0" style="79" hidden="1" customWidth="1"/>
    <col min="9991" max="9991" width="15.88671875" style="79" bestFit="1" customWidth="1"/>
    <col min="9992" max="9992" width="16.109375" style="79" customWidth="1"/>
    <col min="9993" max="10231" width="9.109375" style="79"/>
    <col min="10232" max="10232" width="82" style="79" bestFit="1" customWidth="1"/>
    <col min="10233" max="10233" width="14.5546875" style="79" customWidth="1"/>
    <col min="10234" max="10234" width="15.33203125" style="79" customWidth="1"/>
    <col min="10235" max="10235" width="14.109375" style="79" customWidth="1"/>
    <col min="10236" max="10236" width="12.44140625" style="79" bestFit="1" customWidth="1"/>
    <col min="10237" max="10237" width="11.6640625" style="79" bestFit="1" customWidth="1"/>
    <col min="10238" max="10238" width="13.33203125" style="79" customWidth="1"/>
    <col min="10239" max="10239" width="11.88671875" style="79" bestFit="1" customWidth="1"/>
    <col min="10240" max="10240" width="12.33203125" style="79" bestFit="1" customWidth="1"/>
    <col min="10241" max="10241" width="15.109375" style="79" customWidth="1"/>
    <col min="10242" max="10242" width="14.6640625" style="79" customWidth="1"/>
    <col min="10243" max="10243" width="12.88671875" style="79" bestFit="1" customWidth="1"/>
    <col min="10244" max="10246" width="0" style="79" hidden="1" customWidth="1"/>
    <col min="10247" max="10247" width="15.88671875" style="79" bestFit="1" customWidth="1"/>
    <col min="10248" max="10248" width="16.109375" style="79" customWidth="1"/>
    <col min="10249" max="10487" width="9.109375" style="79"/>
    <col min="10488" max="10488" width="82" style="79" bestFit="1" customWidth="1"/>
    <col min="10489" max="10489" width="14.5546875" style="79" customWidth="1"/>
    <col min="10490" max="10490" width="15.33203125" style="79" customWidth="1"/>
    <col min="10491" max="10491" width="14.109375" style="79" customWidth="1"/>
    <col min="10492" max="10492" width="12.44140625" style="79" bestFit="1" customWidth="1"/>
    <col min="10493" max="10493" width="11.6640625" style="79" bestFit="1" customWidth="1"/>
    <col min="10494" max="10494" width="13.33203125" style="79" customWidth="1"/>
    <col min="10495" max="10495" width="11.88671875" style="79" bestFit="1" customWidth="1"/>
    <col min="10496" max="10496" width="12.33203125" style="79" bestFit="1" customWidth="1"/>
    <col min="10497" max="10497" width="15.109375" style="79" customWidth="1"/>
    <col min="10498" max="10498" width="14.6640625" style="79" customWidth="1"/>
    <col min="10499" max="10499" width="12.88671875" style="79" bestFit="1" customWidth="1"/>
    <col min="10500" max="10502" width="0" style="79" hidden="1" customWidth="1"/>
    <col min="10503" max="10503" width="15.88671875" style="79" bestFit="1" customWidth="1"/>
    <col min="10504" max="10504" width="16.109375" style="79" customWidth="1"/>
    <col min="10505" max="10743" width="9.109375" style="79"/>
    <col min="10744" max="10744" width="82" style="79" bestFit="1" customWidth="1"/>
    <col min="10745" max="10745" width="14.5546875" style="79" customWidth="1"/>
    <col min="10746" max="10746" width="15.33203125" style="79" customWidth="1"/>
    <col min="10747" max="10747" width="14.109375" style="79" customWidth="1"/>
    <col min="10748" max="10748" width="12.44140625" style="79" bestFit="1" customWidth="1"/>
    <col min="10749" max="10749" width="11.6640625" style="79" bestFit="1" customWidth="1"/>
    <col min="10750" max="10750" width="13.33203125" style="79" customWidth="1"/>
    <col min="10751" max="10751" width="11.88671875" style="79" bestFit="1" customWidth="1"/>
    <col min="10752" max="10752" width="12.33203125" style="79" bestFit="1" customWidth="1"/>
    <col min="10753" max="10753" width="15.109375" style="79" customWidth="1"/>
    <col min="10754" max="10754" width="14.6640625" style="79" customWidth="1"/>
    <col min="10755" max="10755" width="12.88671875" style="79" bestFit="1" customWidth="1"/>
    <col min="10756" max="10758" width="0" style="79" hidden="1" customWidth="1"/>
    <col min="10759" max="10759" width="15.88671875" style="79" bestFit="1" customWidth="1"/>
    <col min="10760" max="10760" width="16.109375" style="79" customWidth="1"/>
    <col min="10761" max="10999" width="9.109375" style="79"/>
    <col min="11000" max="11000" width="82" style="79" bestFit="1" customWidth="1"/>
    <col min="11001" max="11001" width="14.5546875" style="79" customWidth="1"/>
    <col min="11002" max="11002" width="15.33203125" style="79" customWidth="1"/>
    <col min="11003" max="11003" width="14.109375" style="79" customWidth="1"/>
    <col min="11004" max="11004" width="12.44140625" style="79" bestFit="1" customWidth="1"/>
    <col min="11005" max="11005" width="11.6640625" style="79" bestFit="1" customWidth="1"/>
    <col min="11006" max="11006" width="13.33203125" style="79" customWidth="1"/>
    <col min="11007" max="11007" width="11.88671875" style="79" bestFit="1" customWidth="1"/>
    <col min="11008" max="11008" width="12.33203125" style="79" bestFit="1" customWidth="1"/>
    <col min="11009" max="11009" width="15.109375" style="79" customWidth="1"/>
    <col min="11010" max="11010" width="14.6640625" style="79" customWidth="1"/>
    <col min="11011" max="11011" width="12.88671875" style="79" bestFit="1" customWidth="1"/>
    <col min="11012" max="11014" width="0" style="79" hidden="1" customWidth="1"/>
    <col min="11015" max="11015" width="15.88671875" style="79" bestFit="1" customWidth="1"/>
    <col min="11016" max="11016" width="16.109375" style="79" customWidth="1"/>
    <col min="11017" max="11255" width="9.109375" style="79"/>
    <col min="11256" max="11256" width="82" style="79" bestFit="1" customWidth="1"/>
    <col min="11257" max="11257" width="14.5546875" style="79" customWidth="1"/>
    <col min="11258" max="11258" width="15.33203125" style="79" customWidth="1"/>
    <col min="11259" max="11259" width="14.109375" style="79" customWidth="1"/>
    <col min="11260" max="11260" width="12.44140625" style="79" bestFit="1" customWidth="1"/>
    <col min="11261" max="11261" width="11.6640625" style="79" bestFit="1" customWidth="1"/>
    <col min="11262" max="11262" width="13.33203125" style="79" customWidth="1"/>
    <col min="11263" max="11263" width="11.88671875" style="79" bestFit="1" customWidth="1"/>
    <col min="11264" max="11264" width="12.33203125" style="79" bestFit="1" customWidth="1"/>
    <col min="11265" max="11265" width="15.109375" style="79" customWidth="1"/>
    <col min="11266" max="11266" width="14.6640625" style="79" customWidth="1"/>
    <col min="11267" max="11267" width="12.88671875" style="79" bestFit="1" customWidth="1"/>
    <col min="11268" max="11270" width="0" style="79" hidden="1" customWidth="1"/>
    <col min="11271" max="11271" width="15.88671875" style="79" bestFit="1" customWidth="1"/>
    <col min="11272" max="11272" width="16.109375" style="79" customWidth="1"/>
    <col min="11273" max="11511" width="9.109375" style="79"/>
    <col min="11512" max="11512" width="82" style="79" bestFit="1" customWidth="1"/>
    <col min="11513" max="11513" width="14.5546875" style="79" customWidth="1"/>
    <col min="11514" max="11514" width="15.33203125" style="79" customWidth="1"/>
    <col min="11515" max="11515" width="14.109375" style="79" customWidth="1"/>
    <col min="11516" max="11516" width="12.44140625" style="79" bestFit="1" customWidth="1"/>
    <col min="11517" max="11517" width="11.6640625" style="79" bestFit="1" customWidth="1"/>
    <col min="11518" max="11518" width="13.33203125" style="79" customWidth="1"/>
    <col min="11519" max="11519" width="11.88671875" style="79" bestFit="1" customWidth="1"/>
    <col min="11520" max="11520" width="12.33203125" style="79" bestFit="1" customWidth="1"/>
    <col min="11521" max="11521" width="15.109375" style="79" customWidth="1"/>
    <col min="11522" max="11522" width="14.6640625" style="79" customWidth="1"/>
    <col min="11523" max="11523" width="12.88671875" style="79" bestFit="1" customWidth="1"/>
    <col min="11524" max="11526" width="0" style="79" hidden="1" customWidth="1"/>
    <col min="11527" max="11527" width="15.88671875" style="79" bestFit="1" customWidth="1"/>
    <col min="11528" max="11528" width="16.109375" style="79" customWidth="1"/>
    <col min="11529" max="11767" width="9.109375" style="79"/>
    <col min="11768" max="11768" width="82" style="79" bestFit="1" customWidth="1"/>
    <col min="11769" max="11769" width="14.5546875" style="79" customWidth="1"/>
    <col min="11770" max="11770" width="15.33203125" style="79" customWidth="1"/>
    <col min="11771" max="11771" width="14.109375" style="79" customWidth="1"/>
    <col min="11772" max="11772" width="12.44140625" style="79" bestFit="1" customWidth="1"/>
    <col min="11773" max="11773" width="11.6640625" style="79" bestFit="1" customWidth="1"/>
    <col min="11774" max="11774" width="13.33203125" style="79" customWidth="1"/>
    <col min="11775" max="11775" width="11.88671875" style="79" bestFit="1" customWidth="1"/>
    <col min="11776" max="11776" width="12.33203125" style="79" bestFit="1" customWidth="1"/>
    <col min="11777" max="11777" width="15.109375" style="79" customWidth="1"/>
    <col min="11778" max="11778" width="14.6640625" style="79" customWidth="1"/>
    <col min="11779" max="11779" width="12.88671875" style="79" bestFit="1" customWidth="1"/>
    <col min="11780" max="11782" width="0" style="79" hidden="1" customWidth="1"/>
    <col min="11783" max="11783" width="15.88671875" style="79" bestFit="1" customWidth="1"/>
    <col min="11784" max="11784" width="16.109375" style="79" customWidth="1"/>
    <col min="11785" max="12023" width="9.109375" style="79"/>
    <col min="12024" max="12024" width="82" style="79" bestFit="1" customWidth="1"/>
    <col min="12025" max="12025" width="14.5546875" style="79" customWidth="1"/>
    <col min="12026" max="12026" width="15.33203125" style="79" customWidth="1"/>
    <col min="12027" max="12027" width="14.109375" style="79" customWidth="1"/>
    <col min="12028" max="12028" width="12.44140625" style="79" bestFit="1" customWidth="1"/>
    <col min="12029" max="12029" width="11.6640625" style="79" bestFit="1" customWidth="1"/>
    <col min="12030" max="12030" width="13.33203125" style="79" customWidth="1"/>
    <col min="12031" max="12031" width="11.88671875" style="79" bestFit="1" customWidth="1"/>
    <col min="12032" max="12032" width="12.33203125" style="79" bestFit="1" customWidth="1"/>
    <col min="12033" max="12033" width="15.109375" style="79" customWidth="1"/>
    <col min="12034" max="12034" width="14.6640625" style="79" customWidth="1"/>
    <col min="12035" max="12035" width="12.88671875" style="79" bestFit="1" customWidth="1"/>
    <col min="12036" max="12038" width="0" style="79" hidden="1" customWidth="1"/>
    <col min="12039" max="12039" width="15.88671875" style="79" bestFit="1" customWidth="1"/>
    <col min="12040" max="12040" width="16.109375" style="79" customWidth="1"/>
    <col min="12041" max="12279" width="9.109375" style="79"/>
    <col min="12280" max="12280" width="82" style="79" bestFit="1" customWidth="1"/>
    <col min="12281" max="12281" width="14.5546875" style="79" customWidth="1"/>
    <col min="12282" max="12282" width="15.33203125" style="79" customWidth="1"/>
    <col min="12283" max="12283" width="14.109375" style="79" customWidth="1"/>
    <col min="12284" max="12284" width="12.44140625" style="79" bestFit="1" customWidth="1"/>
    <col min="12285" max="12285" width="11.6640625" style="79" bestFit="1" customWidth="1"/>
    <col min="12286" max="12286" width="13.33203125" style="79" customWidth="1"/>
    <col min="12287" max="12287" width="11.88671875" style="79" bestFit="1" customWidth="1"/>
    <col min="12288" max="12288" width="12.33203125" style="79" bestFit="1" customWidth="1"/>
    <col min="12289" max="12289" width="15.109375" style="79" customWidth="1"/>
    <col min="12290" max="12290" width="14.6640625" style="79" customWidth="1"/>
    <col min="12291" max="12291" width="12.88671875" style="79" bestFit="1" customWidth="1"/>
    <col min="12292" max="12294" width="0" style="79" hidden="1" customWidth="1"/>
    <col min="12295" max="12295" width="15.88671875" style="79" bestFit="1" customWidth="1"/>
    <col min="12296" max="12296" width="16.109375" style="79" customWidth="1"/>
    <col min="12297" max="12535" width="9.109375" style="79"/>
    <col min="12536" max="12536" width="82" style="79" bestFit="1" customWidth="1"/>
    <col min="12537" max="12537" width="14.5546875" style="79" customWidth="1"/>
    <col min="12538" max="12538" width="15.33203125" style="79" customWidth="1"/>
    <col min="12539" max="12539" width="14.109375" style="79" customWidth="1"/>
    <col min="12540" max="12540" width="12.44140625" style="79" bestFit="1" customWidth="1"/>
    <col min="12541" max="12541" width="11.6640625" style="79" bestFit="1" customWidth="1"/>
    <col min="12542" max="12542" width="13.33203125" style="79" customWidth="1"/>
    <col min="12543" max="12543" width="11.88671875" style="79" bestFit="1" customWidth="1"/>
    <col min="12544" max="12544" width="12.33203125" style="79" bestFit="1" customWidth="1"/>
    <col min="12545" max="12545" width="15.109375" style="79" customWidth="1"/>
    <col min="12546" max="12546" width="14.6640625" style="79" customWidth="1"/>
    <col min="12547" max="12547" width="12.88671875" style="79" bestFit="1" customWidth="1"/>
    <col min="12548" max="12550" width="0" style="79" hidden="1" customWidth="1"/>
    <col min="12551" max="12551" width="15.88671875" style="79" bestFit="1" customWidth="1"/>
    <col min="12552" max="12552" width="16.109375" style="79" customWidth="1"/>
    <col min="12553" max="12791" width="9.109375" style="79"/>
    <col min="12792" max="12792" width="82" style="79" bestFit="1" customWidth="1"/>
    <col min="12793" max="12793" width="14.5546875" style="79" customWidth="1"/>
    <col min="12794" max="12794" width="15.33203125" style="79" customWidth="1"/>
    <col min="12795" max="12795" width="14.109375" style="79" customWidth="1"/>
    <col min="12796" max="12796" width="12.44140625" style="79" bestFit="1" customWidth="1"/>
    <col min="12797" max="12797" width="11.6640625" style="79" bestFit="1" customWidth="1"/>
    <col min="12798" max="12798" width="13.33203125" style="79" customWidth="1"/>
    <col min="12799" max="12799" width="11.88671875" style="79" bestFit="1" customWidth="1"/>
    <col min="12800" max="12800" width="12.33203125" style="79" bestFit="1" customWidth="1"/>
    <col min="12801" max="12801" width="15.109375" style="79" customWidth="1"/>
    <col min="12802" max="12802" width="14.6640625" style="79" customWidth="1"/>
    <col min="12803" max="12803" width="12.88671875" style="79" bestFit="1" customWidth="1"/>
    <col min="12804" max="12806" width="0" style="79" hidden="1" customWidth="1"/>
    <col min="12807" max="12807" width="15.88671875" style="79" bestFit="1" customWidth="1"/>
    <col min="12808" max="12808" width="16.109375" style="79" customWidth="1"/>
    <col min="12809" max="13047" width="9.109375" style="79"/>
    <col min="13048" max="13048" width="82" style="79" bestFit="1" customWidth="1"/>
    <col min="13049" max="13049" width="14.5546875" style="79" customWidth="1"/>
    <col min="13050" max="13050" width="15.33203125" style="79" customWidth="1"/>
    <col min="13051" max="13051" width="14.109375" style="79" customWidth="1"/>
    <col min="13052" max="13052" width="12.44140625" style="79" bestFit="1" customWidth="1"/>
    <col min="13053" max="13053" width="11.6640625" style="79" bestFit="1" customWidth="1"/>
    <col min="13054" max="13054" width="13.33203125" style="79" customWidth="1"/>
    <col min="13055" max="13055" width="11.88671875" style="79" bestFit="1" customWidth="1"/>
    <col min="13056" max="13056" width="12.33203125" style="79" bestFit="1" customWidth="1"/>
    <col min="13057" max="13057" width="15.109375" style="79" customWidth="1"/>
    <col min="13058" max="13058" width="14.6640625" style="79" customWidth="1"/>
    <col min="13059" max="13059" width="12.88671875" style="79" bestFit="1" customWidth="1"/>
    <col min="13060" max="13062" width="0" style="79" hidden="1" customWidth="1"/>
    <col min="13063" max="13063" width="15.88671875" style="79" bestFit="1" customWidth="1"/>
    <col min="13064" max="13064" width="16.109375" style="79" customWidth="1"/>
    <col min="13065" max="13303" width="9.109375" style="79"/>
    <col min="13304" max="13304" width="82" style="79" bestFit="1" customWidth="1"/>
    <col min="13305" max="13305" width="14.5546875" style="79" customWidth="1"/>
    <col min="13306" max="13306" width="15.33203125" style="79" customWidth="1"/>
    <col min="13307" max="13307" width="14.109375" style="79" customWidth="1"/>
    <col min="13308" max="13308" width="12.44140625" style="79" bestFit="1" customWidth="1"/>
    <col min="13309" max="13309" width="11.6640625" style="79" bestFit="1" customWidth="1"/>
    <col min="13310" max="13310" width="13.33203125" style="79" customWidth="1"/>
    <col min="13311" max="13311" width="11.88671875" style="79" bestFit="1" customWidth="1"/>
    <col min="13312" max="13312" width="12.33203125" style="79" bestFit="1" customWidth="1"/>
    <col min="13313" max="13313" width="15.109375" style="79" customWidth="1"/>
    <col min="13314" max="13314" width="14.6640625" style="79" customWidth="1"/>
    <col min="13315" max="13315" width="12.88671875" style="79" bestFit="1" customWidth="1"/>
    <col min="13316" max="13318" width="0" style="79" hidden="1" customWidth="1"/>
    <col min="13319" max="13319" width="15.88671875" style="79" bestFit="1" customWidth="1"/>
    <col min="13320" max="13320" width="16.109375" style="79" customWidth="1"/>
    <col min="13321" max="13559" width="9.109375" style="79"/>
    <col min="13560" max="13560" width="82" style="79" bestFit="1" customWidth="1"/>
    <col min="13561" max="13561" width="14.5546875" style="79" customWidth="1"/>
    <col min="13562" max="13562" width="15.33203125" style="79" customWidth="1"/>
    <col min="13563" max="13563" width="14.109375" style="79" customWidth="1"/>
    <col min="13564" max="13564" width="12.44140625" style="79" bestFit="1" customWidth="1"/>
    <col min="13565" max="13565" width="11.6640625" style="79" bestFit="1" customWidth="1"/>
    <col min="13566" max="13566" width="13.33203125" style="79" customWidth="1"/>
    <col min="13567" max="13567" width="11.88671875" style="79" bestFit="1" customWidth="1"/>
    <col min="13568" max="13568" width="12.33203125" style="79" bestFit="1" customWidth="1"/>
    <col min="13569" max="13569" width="15.109375" style="79" customWidth="1"/>
    <col min="13570" max="13570" width="14.6640625" style="79" customWidth="1"/>
    <col min="13571" max="13571" width="12.88671875" style="79" bestFit="1" customWidth="1"/>
    <col min="13572" max="13574" width="0" style="79" hidden="1" customWidth="1"/>
    <col min="13575" max="13575" width="15.88671875" style="79" bestFit="1" customWidth="1"/>
    <col min="13576" max="13576" width="16.109375" style="79" customWidth="1"/>
    <col min="13577" max="13815" width="9.109375" style="79"/>
    <col min="13816" max="13816" width="82" style="79" bestFit="1" customWidth="1"/>
    <col min="13817" max="13817" width="14.5546875" style="79" customWidth="1"/>
    <col min="13818" max="13818" width="15.33203125" style="79" customWidth="1"/>
    <col min="13819" max="13819" width="14.109375" style="79" customWidth="1"/>
    <col min="13820" max="13820" width="12.44140625" style="79" bestFit="1" customWidth="1"/>
    <col min="13821" max="13821" width="11.6640625" style="79" bestFit="1" customWidth="1"/>
    <col min="13822" max="13822" width="13.33203125" style="79" customWidth="1"/>
    <col min="13823" max="13823" width="11.88671875" style="79" bestFit="1" customWidth="1"/>
    <col min="13824" max="13824" width="12.33203125" style="79" bestFit="1" customWidth="1"/>
    <col min="13825" max="13825" width="15.109375" style="79" customWidth="1"/>
    <col min="13826" max="13826" width="14.6640625" style="79" customWidth="1"/>
    <col min="13827" max="13827" width="12.88671875" style="79" bestFit="1" customWidth="1"/>
    <col min="13828" max="13830" width="0" style="79" hidden="1" customWidth="1"/>
    <col min="13831" max="13831" width="15.88671875" style="79" bestFit="1" customWidth="1"/>
    <col min="13832" max="13832" width="16.109375" style="79" customWidth="1"/>
    <col min="13833" max="14071" width="9.109375" style="79"/>
    <col min="14072" max="14072" width="82" style="79" bestFit="1" customWidth="1"/>
    <col min="14073" max="14073" width="14.5546875" style="79" customWidth="1"/>
    <col min="14074" max="14074" width="15.33203125" style="79" customWidth="1"/>
    <col min="14075" max="14075" width="14.109375" style="79" customWidth="1"/>
    <col min="14076" max="14076" width="12.44140625" style="79" bestFit="1" customWidth="1"/>
    <col min="14077" max="14077" width="11.6640625" style="79" bestFit="1" customWidth="1"/>
    <col min="14078" max="14078" width="13.33203125" style="79" customWidth="1"/>
    <col min="14079" max="14079" width="11.88671875" style="79" bestFit="1" customWidth="1"/>
    <col min="14080" max="14080" width="12.33203125" style="79" bestFit="1" customWidth="1"/>
    <col min="14081" max="14081" width="15.109375" style="79" customWidth="1"/>
    <col min="14082" max="14082" width="14.6640625" style="79" customWidth="1"/>
    <col min="14083" max="14083" width="12.88671875" style="79" bestFit="1" customWidth="1"/>
    <col min="14084" max="14086" width="0" style="79" hidden="1" customWidth="1"/>
    <col min="14087" max="14087" width="15.88671875" style="79" bestFit="1" customWidth="1"/>
    <col min="14088" max="14088" width="16.109375" style="79" customWidth="1"/>
    <col min="14089" max="14327" width="9.109375" style="79"/>
    <col min="14328" max="14328" width="82" style="79" bestFit="1" customWidth="1"/>
    <col min="14329" max="14329" width="14.5546875" style="79" customWidth="1"/>
    <col min="14330" max="14330" width="15.33203125" style="79" customWidth="1"/>
    <col min="14331" max="14331" width="14.109375" style="79" customWidth="1"/>
    <col min="14332" max="14332" width="12.44140625" style="79" bestFit="1" customWidth="1"/>
    <col min="14333" max="14333" width="11.6640625" style="79" bestFit="1" customWidth="1"/>
    <col min="14334" max="14334" width="13.33203125" style="79" customWidth="1"/>
    <col min="14335" max="14335" width="11.88671875" style="79" bestFit="1" customWidth="1"/>
    <col min="14336" max="14336" width="12.33203125" style="79" bestFit="1" customWidth="1"/>
    <col min="14337" max="14337" width="15.109375" style="79" customWidth="1"/>
    <col min="14338" max="14338" width="14.6640625" style="79" customWidth="1"/>
    <col min="14339" max="14339" width="12.88671875" style="79" bestFit="1" customWidth="1"/>
    <col min="14340" max="14342" width="0" style="79" hidden="1" customWidth="1"/>
    <col min="14343" max="14343" width="15.88671875" style="79" bestFit="1" customWidth="1"/>
    <col min="14344" max="14344" width="16.109375" style="79" customWidth="1"/>
    <col min="14345" max="14583" width="9.109375" style="79"/>
    <col min="14584" max="14584" width="82" style="79" bestFit="1" customWidth="1"/>
    <col min="14585" max="14585" width="14.5546875" style="79" customWidth="1"/>
    <col min="14586" max="14586" width="15.33203125" style="79" customWidth="1"/>
    <col min="14587" max="14587" width="14.109375" style="79" customWidth="1"/>
    <col min="14588" max="14588" width="12.44140625" style="79" bestFit="1" customWidth="1"/>
    <col min="14589" max="14589" width="11.6640625" style="79" bestFit="1" customWidth="1"/>
    <col min="14590" max="14590" width="13.33203125" style="79" customWidth="1"/>
    <col min="14591" max="14591" width="11.88671875" style="79" bestFit="1" customWidth="1"/>
    <col min="14592" max="14592" width="12.33203125" style="79" bestFit="1" customWidth="1"/>
    <col min="14593" max="14593" width="15.109375" style="79" customWidth="1"/>
    <col min="14594" max="14594" width="14.6640625" style="79" customWidth="1"/>
    <col min="14595" max="14595" width="12.88671875" style="79" bestFit="1" customWidth="1"/>
    <col min="14596" max="14598" width="0" style="79" hidden="1" customWidth="1"/>
    <col min="14599" max="14599" width="15.88671875" style="79" bestFit="1" customWidth="1"/>
    <col min="14600" max="14600" width="16.109375" style="79" customWidth="1"/>
    <col min="14601" max="14839" width="9.109375" style="79"/>
    <col min="14840" max="14840" width="82" style="79" bestFit="1" customWidth="1"/>
    <col min="14841" max="14841" width="14.5546875" style="79" customWidth="1"/>
    <col min="14842" max="14842" width="15.33203125" style="79" customWidth="1"/>
    <col min="14843" max="14843" width="14.109375" style="79" customWidth="1"/>
    <col min="14844" max="14844" width="12.44140625" style="79" bestFit="1" customWidth="1"/>
    <col min="14845" max="14845" width="11.6640625" style="79" bestFit="1" customWidth="1"/>
    <col min="14846" max="14846" width="13.33203125" style="79" customWidth="1"/>
    <col min="14847" max="14847" width="11.88671875" style="79" bestFit="1" customWidth="1"/>
    <col min="14848" max="14848" width="12.33203125" style="79" bestFit="1" customWidth="1"/>
    <col min="14849" max="14849" width="15.109375" style="79" customWidth="1"/>
    <col min="14850" max="14850" width="14.6640625" style="79" customWidth="1"/>
    <col min="14851" max="14851" width="12.88671875" style="79" bestFit="1" customWidth="1"/>
    <col min="14852" max="14854" width="0" style="79" hidden="1" customWidth="1"/>
    <col min="14855" max="14855" width="15.88671875" style="79" bestFit="1" customWidth="1"/>
    <col min="14856" max="14856" width="16.109375" style="79" customWidth="1"/>
    <col min="14857" max="15095" width="9.109375" style="79"/>
    <col min="15096" max="15096" width="82" style="79" bestFit="1" customWidth="1"/>
    <col min="15097" max="15097" width="14.5546875" style="79" customWidth="1"/>
    <col min="15098" max="15098" width="15.33203125" style="79" customWidth="1"/>
    <col min="15099" max="15099" width="14.109375" style="79" customWidth="1"/>
    <col min="15100" max="15100" width="12.44140625" style="79" bestFit="1" customWidth="1"/>
    <col min="15101" max="15101" width="11.6640625" style="79" bestFit="1" customWidth="1"/>
    <col min="15102" max="15102" width="13.33203125" style="79" customWidth="1"/>
    <col min="15103" max="15103" width="11.88671875" style="79" bestFit="1" customWidth="1"/>
    <col min="15104" max="15104" width="12.33203125" style="79" bestFit="1" customWidth="1"/>
    <col min="15105" max="15105" width="15.109375" style="79" customWidth="1"/>
    <col min="15106" max="15106" width="14.6640625" style="79" customWidth="1"/>
    <col min="15107" max="15107" width="12.88671875" style="79" bestFit="1" customWidth="1"/>
    <col min="15108" max="15110" width="0" style="79" hidden="1" customWidth="1"/>
    <col min="15111" max="15111" width="15.88671875" style="79" bestFit="1" customWidth="1"/>
    <col min="15112" max="15112" width="16.109375" style="79" customWidth="1"/>
    <col min="15113" max="15351" width="9.109375" style="79"/>
    <col min="15352" max="15352" width="82" style="79" bestFit="1" customWidth="1"/>
    <col min="15353" max="15353" width="14.5546875" style="79" customWidth="1"/>
    <col min="15354" max="15354" width="15.33203125" style="79" customWidth="1"/>
    <col min="15355" max="15355" width="14.109375" style="79" customWidth="1"/>
    <col min="15356" max="15356" width="12.44140625" style="79" bestFit="1" customWidth="1"/>
    <col min="15357" max="15357" width="11.6640625" style="79" bestFit="1" customWidth="1"/>
    <col min="15358" max="15358" width="13.33203125" style="79" customWidth="1"/>
    <col min="15359" max="15359" width="11.88671875" style="79" bestFit="1" customWidth="1"/>
    <col min="15360" max="15360" width="12.33203125" style="79" bestFit="1" customWidth="1"/>
    <col min="15361" max="15361" width="15.109375" style="79" customWidth="1"/>
    <col min="15362" max="15362" width="14.6640625" style="79" customWidth="1"/>
    <col min="15363" max="15363" width="12.88671875" style="79" bestFit="1" customWidth="1"/>
    <col min="15364" max="15366" width="0" style="79" hidden="1" customWidth="1"/>
    <col min="15367" max="15367" width="15.88671875" style="79" bestFit="1" customWidth="1"/>
    <col min="15368" max="15368" width="16.109375" style="79" customWidth="1"/>
    <col min="15369" max="15607" width="9.109375" style="79"/>
    <col min="15608" max="15608" width="82" style="79" bestFit="1" customWidth="1"/>
    <col min="15609" max="15609" width="14.5546875" style="79" customWidth="1"/>
    <col min="15610" max="15610" width="15.33203125" style="79" customWidth="1"/>
    <col min="15611" max="15611" width="14.109375" style="79" customWidth="1"/>
    <col min="15612" max="15612" width="12.44140625" style="79" bestFit="1" customWidth="1"/>
    <col min="15613" max="15613" width="11.6640625" style="79" bestFit="1" customWidth="1"/>
    <col min="15614" max="15614" width="13.33203125" style="79" customWidth="1"/>
    <col min="15615" max="15615" width="11.88671875" style="79" bestFit="1" customWidth="1"/>
    <col min="15616" max="15616" width="12.33203125" style="79" bestFit="1" customWidth="1"/>
    <col min="15617" max="15617" width="15.109375" style="79" customWidth="1"/>
    <col min="15618" max="15618" width="14.6640625" style="79" customWidth="1"/>
    <col min="15619" max="15619" width="12.88671875" style="79" bestFit="1" customWidth="1"/>
    <col min="15620" max="15622" width="0" style="79" hidden="1" customWidth="1"/>
    <col min="15623" max="15623" width="15.88671875" style="79" bestFit="1" customWidth="1"/>
    <col min="15624" max="15624" width="16.109375" style="79" customWidth="1"/>
    <col min="15625" max="15863" width="9.109375" style="79"/>
    <col min="15864" max="15864" width="82" style="79" bestFit="1" customWidth="1"/>
    <col min="15865" max="15865" width="14.5546875" style="79" customWidth="1"/>
    <col min="15866" max="15866" width="15.33203125" style="79" customWidth="1"/>
    <col min="15867" max="15867" width="14.109375" style="79" customWidth="1"/>
    <col min="15868" max="15868" width="12.44140625" style="79" bestFit="1" customWidth="1"/>
    <col min="15869" max="15869" width="11.6640625" style="79" bestFit="1" customWidth="1"/>
    <col min="15870" max="15870" width="13.33203125" style="79" customWidth="1"/>
    <col min="15871" max="15871" width="11.88671875" style="79" bestFit="1" customWidth="1"/>
    <col min="15872" max="15872" width="12.33203125" style="79" bestFit="1" customWidth="1"/>
    <col min="15873" max="15873" width="15.109375" style="79" customWidth="1"/>
    <col min="15874" max="15874" width="14.6640625" style="79" customWidth="1"/>
    <col min="15875" max="15875" width="12.88671875" style="79" bestFit="1" customWidth="1"/>
    <col min="15876" max="15878" width="0" style="79" hidden="1" customWidth="1"/>
    <col min="15879" max="15879" width="15.88671875" style="79" bestFit="1" customWidth="1"/>
    <col min="15880" max="15880" width="16.109375" style="79" customWidth="1"/>
    <col min="15881" max="16119" width="9.109375" style="79"/>
    <col min="16120" max="16120" width="82" style="79" bestFit="1" customWidth="1"/>
    <col min="16121" max="16121" width="14.5546875" style="79" customWidth="1"/>
    <col min="16122" max="16122" width="15.33203125" style="79" customWidth="1"/>
    <col min="16123" max="16123" width="14.109375" style="79" customWidth="1"/>
    <col min="16124" max="16124" width="12.44140625" style="79" bestFit="1" customWidth="1"/>
    <col min="16125" max="16125" width="11.6640625" style="79" bestFit="1" customWidth="1"/>
    <col min="16126" max="16126" width="13.33203125" style="79" customWidth="1"/>
    <col min="16127" max="16127" width="11.88671875" style="79" bestFit="1" customWidth="1"/>
    <col min="16128" max="16128" width="12.33203125" style="79" bestFit="1" customWidth="1"/>
    <col min="16129" max="16129" width="15.109375" style="79" customWidth="1"/>
    <col min="16130" max="16130" width="14.6640625" style="79" customWidth="1"/>
    <col min="16131" max="16131" width="12.88671875" style="79" bestFit="1" customWidth="1"/>
    <col min="16132" max="16134" width="0" style="79" hidden="1" customWidth="1"/>
    <col min="16135" max="16135" width="15.88671875" style="79" bestFit="1" customWidth="1"/>
    <col min="16136" max="16136" width="16.109375" style="79" customWidth="1"/>
    <col min="16137" max="16384" width="9.109375" style="79"/>
  </cols>
  <sheetData>
    <row r="1" spans="2:15" hidden="1">
      <c r="B1" s="79" t="s">
        <v>4567</v>
      </c>
      <c r="C1" s="80" t="s">
        <v>4568</v>
      </c>
      <c r="D1" s="80"/>
      <c r="E1" s="80" t="s">
        <v>4569</v>
      </c>
      <c r="F1" s="80">
        <v>11</v>
      </c>
      <c r="G1" s="80"/>
    </row>
    <row r="2" spans="2:15">
      <c r="C2" s="80"/>
      <c r="D2" s="80"/>
      <c r="E2" s="80"/>
      <c r="F2" s="80"/>
      <c r="G2" s="80"/>
    </row>
    <row r="3" spans="2:15" ht="15.6">
      <c r="B3" s="81" t="s">
        <v>4570</v>
      </c>
      <c r="H3" s="82">
        <v>45884</v>
      </c>
    </row>
    <row r="4" spans="2:15" ht="15.6">
      <c r="B4" s="81" t="s">
        <v>4571</v>
      </c>
    </row>
    <row r="5" spans="2:15" ht="15.6">
      <c r="B5" s="81" t="s">
        <v>4572</v>
      </c>
    </row>
    <row r="7" spans="2:15" ht="70.5" customHeight="1" thickBot="1">
      <c r="B7" s="83" t="s">
        <v>4573</v>
      </c>
      <c r="C7" s="84" t="s">
        <v>4574</v>
      </c>
      <c r="D7" s="84" t="s">
        <v>4</v>
      </c>
      <c r="E7" s="84" t="s">
        <v>4575</v>
      </c>
      <c r="F7" s="84" t="s">
        <v>4576</v>
      </c>
      <c r="G7" s="84" t="s">
        <v>6</v>
      </c>
      <c r="H7" s="84" t="s">
        <v>4577</v>
      </c>
      <c r="I7" s="85" t="s">
        <v>4578</v>
      </c>
    </row>
    <row r="8" spans="2:15" ht="14.4">
      <c r="B8" s="86" t="s">
        <v>4579</v>
      </c>
      <c r="C8" s="87">
        <f>+GETPIVOTDATA("Total Comp by FOAPAL",'[1]Labor Budget Pivot'!$A$3,"Area","Chanc Offic - Public Affairs &amp; Development")+GETPIVOTDATA("Total Comp by FOAPAL",'[1]Labor Budget Pivot'!$A$3,"Area","Chanc Office - Board")+GETPIVOTDATA("Total Comp by FOAPAL",'[1]Labor Budget Pivot'!$A$3,"Area","Chanc Office - District Office")+GETPIVOTDATA("Total Comp by FOAPAL",'[1]Labor Budget Pivot'!$A$3,"Area","Chanc Office - Reg Chanc")</f>
        <v>2501652.6800000002</v>
      </c>
      <c r="D8" s="87">
        <f>+GETPIVOTDATA("Total Comp by FOAPAL",'[1]Labor Budget Pivot'!$A$3,"Area","HR")</f>
        <v>4274118.9000000004</v>
      </c>
      <c r="E8" s="87">
        <f>+GETPIVOTDATA("Total Comp by FOAPAL",'[1]Labor Budget Pivot'!$A$3,"Area","Ed Svs &amp; Stud Suc - Ed Svs &amp; Stud Suc")+GETPIVOTDATA("Total Comp by FOAPAL",'[1]Labor Budget Pivot'!$A$3,"Area","Ed Svs &amp; Stud Suc - IR")+GETPIVOTDATA("Total Comp by FOAPAL",'[1]Labor Budget Pivot'!$A$3,"Area","Ed Svs &amp; Stud Suc - Workforce Education &amp; Community Development")</f>
        <v>2792455.58</v>
      </c>
      <c r="F8" s="87">
        <f>+GETPIVOTDATA("Total Comp by FOAPAL",'[1]Labor Budget Pivot'!$A$3,"Area","Bus Svs - Bus Svs")+GETPIVOTDATA("Total Comp by FOAPAL",'[1]Labor Budget Pivot'!$A$3,"Area","Bus Svs - Facilities")+GETPIVOTDATA("Total Comp by FOAPAL",'[1]Labor Budget Pivot'!$A$3,"Area","Bus Svs - Reg Bus Svs")+GETPIVOTDATA("Total Comp by FOAPAL",'[1]Labor Budget Pivot'!$A$3,"Area","Bus Svs - Risk Mgmt")</f>
        <v>5817266.5200000005</v>
      </c>
      <c r="G8" s="87">
        <f>+GETPIVOTDATA("Total Comp by FOAPAL",'[1]Labor Budget Pivot'!$A$3,"Area","IT")</f>
        <v>8461216.5600000005</v>
      </c>
      <c r="H8" s="88">
        <f>SUM(C8:G8)</f>
        <v>23846710.240000002</v>
      </c>
      <c r="I8" s="89"/>
      <c r="K8" s="90">
        <f>H8</f>
        <v>23846710.240000002</v>
      </c>
      <c r="L8" s="79" t="s">
        <v>4580</v>
      </c>
      <c r="M8" s="91">
        <f>+K9-K8</f>
        <v>0</v>
      </c>
    </row>
    <row r="9" spans="2:15" ht="14.4">
      <c r="B9" s="92"/>
      <c r="C9" s="93"/>
      <c r="D9" s="94"/>
      <c r="E9" s="93"/>
      <c r="F9" s="93"/>
      <c r="G9" s="93"/>
      <c r="H9" s="94"/>
      <c r="I9" s="95"/>
      <c r="K9" s="90">
        <f>+'[1]Labor Budget Pivot'!B17</f>
        <v>23846710.239999998</v>
      </c>
      <c r="L9" s="79" t="s">
        <v>4581</v>
      </c>
      <c r="N9" s="96"/>
    </row>
    <row r="10" spans="2:15" ht="14.4">
      <c r="B10" s="97" t="s">
        <v>4582</v>
      </c>
      <c r="C10" s="93">
        <f>644064+2018740</f>
        <v>2662804</v>
      </c>
      <c r="D10" s="93">
        <v>4475966</v>
      </c>
      <c r="E10" s="93">
        <f>1102095+1550410+417426</f>
        <v>3069931</v>
      </c>
      <c r="F10" s="93">
        <f>4422339+355763</f>
        <v>4778102</v>
      </c>
      <c r="G10" s="93">
        <v>7306340</v>
      </c>
      <c r="H10" s="94">
        <f>SUM(C10:G10)</f>
        <v>22293143</v>
      </c>
      <c r="I10" s="98"/>
      <c r="J10" s="96"/>
      <c r="K10" s="90">
        <f>H10</f>
        <v>22293143</v>
      </c>
      <c r="L10" s="79" t="s">
        <v>4580</v>
      </c>
    </row>
    <row r="11" spans="2:15" s="102" customFormat="1" ht="15" thickBot="1">
      <c r="B11" s="99" t="s">
        <v>9</v>
      </c>
      <c r="C11" s="100">
        <f>+C8-C10</f>
        <v>-161151.31999999983</v>
      </c>
      <c r="D11" s="100">
        <f>+D8-D10</f>
        <v>-201847.09999999963</v>
      </c>
      <c r="E11" s="100">
        <f t="shared" ref="E11:H11" si="0">+E8-E10</f>
        <v>-277475.41999999993</v>
      </c>
      <c r="F11" s="100">
        <f t="shared" si="0"/>
        <v>1039164.5200000005</v>
      </c>
      <c r="G11" s="100">
        <f t="shared" si="0"/>
        <v>1154876.5600000005</v>
      </c>
      <c r="H11" s="100">
        <f t="shared" si="0"/>
        <v>1553567.2400000021</v>
      </c>
      <c r="I11" s="101"/>
      <c r="K11" s="103">
        <f>+'[1]PY DO Adopt Pivot'!L187</f>
        <v>22293143.68</v>
      </c>
      <c r="L11" s="104" t="s">
        <v>4581</v>
      </c>
      <c r="M11" s="105">
        <f>+K10-K11</f>
        <v>-0.67999999970197678</v>
      </c>
    </row>
    <row r="12" spans="2:15" ht="14.4">
      <c r="B12" s="95"/>
      <c r="C12" s="93"/>
      <c r="D12" s="94"/>
      <c r="E12" s="93"/>
      <c r="F12" s="93"/>
      <c r="G12" s="93"/>
      <c r="H12" s="94"/>
      <c r="I12" s="95"/>
      <c r="K12" s="106"/>
      <c r="O12" s="96"/>
    </row>
    <row r="13" spans="2:15" ht="15" thickBot="1">
      <c r="B13" s="107" t="s">
        <v>4583</v>
      </c>
      <c r="C13" s="93"/>
      <c r="D13" s="94"/>
      <c r="E13" s="93"/>
      <c r="F13" s="93"/>
      <c r="G13" s="93"/>
      <c r="H13" s="94"/>
      <c r="I13" s="95"/>
    </row>
    <row r="14" spans="2:15" ht="14.4">
      <c r="B14" s="108" t="s">
        <v>4584</v>
      </c>
      <c r="C14" s="93"/>
      <c r="D14" s="94"/>
      <c r="E14" s="93"/>
      <c r="F14" s="93"/>
      <c r="G14" s="93"/>
      <c r="H14" s="109">
        <f>SUM(C15:G20)</f>
        <v>771821.32000000007</v>
      </c>
      <c r="I14" s="95"/>
      <c r="J14" s="95"/>
    </row>
    <row r="15" spans="2:15" ht="14.4">
      <c r="B15" s="20" t="s">
        <v>4585</v>
      </c>
      <c r="F15" s="93">
        <f>+'[1]FY25-26 Adopt Labor Budget'!AA136</f>
        <v>133195.51</v>
      </c>
      <c r="H15" s="110"/>
      <c r="I15" s="111"/>
      <c r="J15" s="112"/>
    </row>
    <row r="16" spans="2:15" ht="14.4">
      <c r="B16" s="20" t="s">
        <v>4586</v>
      </c>
      <c r="C16" s="113"/>
      <c r="D16" s="113"/>
      <c r="E16" s="113"/>
      <c r="F16" s="113"/>
      <c r="G16" s="113">
        <f>+'[1]FY25-26 Adopt Labor Budget'!AA137</f>
        <v>122891.19</v>
      </c>
      <c r="H16" s="110"/>
      <c r="I16" s="111"/>
      <c r="J16" s="112"/>
    </row>
    <row r="17" spans="2:10" ht="14.4">
      <c r="B17" s="20" t="s">
        <v>4587</v>
      </c>
      <c r="C17" s="113"/>
      <c r="D17" s="113"/>
      <c r="E17" s="113"/>
      <c r="F17" s="113"/>
      <c r="G17" s="113">
        <f>+'[1]FY25-26 Adopt Labor Budget'!AA138</f>
        <v>147593.09</v>
      </c>
      <c r="H17" s="110"/>
      <c r="I17" s="111"/>
      <c r="J17" s="112"/>
    </row>
    <row r="18" spans="2:10" ht="14.4">
      <c r="B18" s="20" t="s">
        <v>4588</v>
      </c>
      <c r="C18" s="113"/>
      <c r="D18" s="114"/>
      <c r="E18" s="113"/>
      <c r="F18" s="113">
        <f>'[1]FY25-26 Adopt Labor Budget'!AA251</f>
        <v>218554.04</v>
      </c>
      <c r="G18" s="113"/>
      <c r="H18" s="110"/>
      <c r="I18" s="111"/>
      <c r="J18" s="112"/>
    </row>
    <row r="19" spans="2:10" ht="14.4">
      <c r="B19" s="20" t="s">
        <v>4589</v>
      </c>
      <c r="C19" s="113"/>
      <c r="D19" s="114"/>
      <c r="E19" s="113">
        <f>'[1]FY25-26 Adopt Labor Budget'!AA255</f>
        <v>149587.49</v>
      </c>
      <c r="F19" s="113"/>
      <c r="G19" s="113"/>
      <c r="H19" s="110"/>
      <c r="I19" s="111"/>
      <c r="J19" s="112"/>
    </row>
    <row r="20" spans="2:10" ht="14.4">
      <c r="B20" s="115"/>
      <c r="C20" s="113"/>
      <c r="D20" s="114"/>
      <c r="E20" s="113"/>
      <c r="F20" s="113"/>
      <c r="G20" s="113"/>
      <c r="H20" s="110"/>
      <c r="I20" s="95"/>
      <c r="J20" s="112"/>
    </row>
    <row r="21" spans="2:10" ht="14.4">
      <c r="B21" s="108" t="s">
        <v>4590</v>
      </c>
      <c r="C21" s="93"/>
      <c r="D21" s="94"/>
      <c r="E21" s="93"/>
      <c r="F21" s="93"/>
      <c r="G21" s="93"/>
      <c r="H21" s="116">
        <f>SUM(C22:G28)</f>
        <v>-1249358.78</v>
      </c>
      <c r="I21" s="95"/>
      <c r="J21" s="95"/>
    </row>
    <row r="22" spans="2:10" ht="14.25" customHeight="1">
      <c r="B22" s="20" t="s">
        <v>4591</v>
      </c>
      <c r="C22" s="117">
        <f>'[1]Position Changes'!K33</f>
        <v>-111014.62</v>
      </c>
      <c r="D22" s="114"/>
      <c r="E22" s="113"/>
      <c r="F22" s="113"/>
      <c r="G22" s="113"/>
      <c r="H22" s="110"/>
      <c r="I22" s="118"/>
      <c r="J22" s="95"/>
    </row>
    <row r="23" spans="2:10" ht="14.25" customHeight="1">
      <c r="B23" s="20" t="s">
        <v>4592</v>
      </c>
      <c r="C23" s="117"/>
      <c r="D23" s="114"/>
      <c r="E23" s="113">
        <f>+'[1]Position Changes'!K66</f>
        <v>-115481.7</v>
      </c>
      <c r="F23" s="113"/>
      <c r="G23" s="113"/>
      <c r="H23" s="110"/>
      <c r="I23" s="118"/>
      <c r="J23" s="95"/>
    </row>
    <row r="24" spans="2:10" ht="14.25" customHeight="1">
      <c r="B24" s="20" t="s">
        <v>4593</v>
      </c>
      <c r="C24" s="93"/>
      <c r="D24" s="94">
        <f>+'[1]Position Changes'!K90</f>
        <v>-175544.55</v>
      </c>
      <c r="E24" s="93"/>
      <c r="F24" s="93"/>
      <c r="G24" s="93"/>
      <c r="H24" s="110"/>
      <c r="I24" s="118"/>
      <c r="J24" s="95"/>
    </row>
    <row r="25" spans="2:10" ht="14.25" customHeight="1">
      <c r="B25" s="20" t="s">
        <v>4594</v>
      </c>
      <c r="C25" s="93"/>
      <c r="D25" s="94"/>
      <c r="E25" s="93">
        <f>+'[1]Position Changes'!K98</f>
        <v>-333598.40999999997</v>
      </c>
      <c r="F25" s="93"/>
      <c r="G25" s="93"/>
      <c r="H25" s="110"/>
      <c r="I25" s="118"/>
      <c r="J25" s="95"/>
    </row>
    <row r="26" spans="2:10" ht="14.25" customHeight="1">
      <c r="B26" s="20" t="s">
        <v>4595</v>
      </c>
      <c r="C26" s="93">
        <f>+'[1]Position Changes'!K149</f>
        <v>-239599.46</v>
      </c>
      <c r="D26" s="94"/>
      <c r="E26" s="93"/>
      <c r="F26" s="94"/>
      <c r="G26" s="94"/>
      <c r="H26" s="110"/>
      <c r="I26" s="118"/>
      <c r="J26" s="95"/>
    </row>
    <row r="27" spans="2:10" ht="14.25" customHeight="1">
      <c r="B27" s="20" t="s">
        <v>4596</v>
      </c>
      <c r="C27" s="93">
        <f>+'[1]Position Changes'!K150</f>
        <v>-274120.03999999998</v>
      </c>
      <c r="D27" s="94"/>
      <c r="E27" s="93"/>
      <c r="F27" s="93"/>
      <c r="G27" s="93"/>
      <c r="H27" s="110"/>
      <c r="I27" s="118"/>
      <c r="J27" s="95"/>
    </row>
    <row r="28" spans="2:10" ht="14.25" customHeight="1">
      <c r="B28" s="115"/>
      <c r="C28" s="87"/>
      <c r="D28" s="88"/>
      <c r="E28" s="87"/>
      <c r="F28" s="87"/>
      <c r="G28" s="87"/>
      <c r="H28" s="110"/>
      <c r="I28" s="95"/>
      <c r="J28" s="95"/>
    </row>
    <row r="29" spans="2:10" ht="14.4">
      <c r="B29" s="108" t="s">
        <v>4597</v>
      </c>
      <c r="C29" s="87"/>
      <c r="D29" s="88"/>
      <c r="E29" s="87"/>
      <c r="F29" s="87"/>
      <c r="G29" s="87"/>
      <c r="H29" s="116">
        <f>SUM(C30:H36)</f>
        <v>680873.54</v>
      </c>
      <c r="I29" s="95"/>
      <c r="J29" s="95"/>
    </row>
    <row r="30" spans="2:10" ht="14.4">
      <c r="B30" s="20" t="s">
        <v>4598</v>
      </c>
      <c r="C30"/>
      <c r="D30" s="88"/>
      <c r="E30" s="87">
        <f>+'[1]Position Changes (Adopt)'!K4</f>
        <v>106393.39</v>
      </c>
      <c r="F30" s="87"/>
      <c r="G30" s="87"/>
      <c r="H30" s="116"/>
      <c r="I30" s="119"/>
      <c r="J30" s="95"/>
    </row>
    <row r="31" spans="2:10" ht="14.4">
      <c r="B31" s="20" t="s">
        <v>4599</v>
      </c>
      <c r="C31"/>
      <c r="D31" s="88"/>
      <c r="E31" s="87">
        <f>+'[1]Position Changes (Adopt)'!K80</f>
        <v>18571.8</v>
      </c>
      <c r="F31" s="87"/>
      <c r="G31" s="87"/>
      <c r="H31" s="116"/>
      <c r="I31" s="119"/>
      <c r="J31" s="95"/>
    </row>
    <row r="32" spans="2:10" ht="14.4">
      <c r="B32" s="120" t="s">
        <v>4600</v>
      </c>
      <c r="C32" s="87"/>
      <c r="D32" s="88"/>
      <c r="E32" s="87">
        <f>+'[1]Position Changes (Adopt)'!K71</f>
        <v>-22927.1</v>
      </c>
      <c r="F32" s="87"/>
      <c r="G32" s="87"/>
      <c r="H32" s="116"/>
      <c r="I32" s="119"/>
      <c r="J32" s="95"/>
    </row>
    <row r="33" spans="2:11" ht="14.4">
      <c r="B33" s="20" t="s">
        <v>4601</v>
      </c>
      <c r="C33" s="87"/>
      <c r="D33" s="88"/>
      <c r="E33" s="87"/>
      <c r="F33" s="87">
        <f>+'[1]Position Changes (Adopt)'!K121</f>
        <v>135983.49</v>
      </c>
      <c r="G33" s="87"/>
      <c r="H33" s="116"/>
      <c r="I33" s="119"/>
      <c r="J33" s="95"/>
    </row>
    <row r="34" spans="2:11" ht="14.4">
      <c r="B34" s="20" t="s">
        <v>4602</v>
      </c>
      <c r="C34"/>
      <c r="D34" s="88"/>
      <c r="E34" s="87"/>
      <c r="F34" s="87"/>
      <c r="G34" s="87">
        <f>+'[1]Position Changes (Adopt)'!K65</f>
        <v>170982.64</v>
      </c>
      <c r="H34" s="110"/>
      <c r="I34" s="121"/>
      <c r="J34" s="112"/>
    </row>
    <row r="35" spans="2:11" ht="14.4">
      <c r="B35" s="20" t="s">
        <v>4603</v>
      </c>
      <c r="C35" s="87"/>
      <c r="D35" s="88"/>
      <c r="E35" s="87"/>
      <c r="F35" s="87"/>
      <c r="G35" s="87">
        <f>+'[1]Position Changes (Adopt)'!K73</f>
        <v>135934.66</v>
      </c>
      <c r="H35" s="110"/>
      <c r="I35" s="121"/>
      <c r="J35" s="112"/>
    </row>
    <row r="36" spans="2:11" ht="14.4">
      <c r="B36" s="20" t="s">
        <v>4604</v>
      </c>
      <c r="C36" s="87"/>
      <c r="D36" s="88"/>
      <c r="E36" s="87"/>
      <c r="F36" s="87"/>
      <c r="G36" s="87">
        <f>+'[1]Position Changes (Adopt)'!K75</f>
        <v>135934.66</v>
      </c>
      <c r="H36" s="110"/>
      <c r="I36" s="121"/>
      <c r="J36" s="112"/>
    </row>
    <row r="37" spans="2:11" ht="14.4">
      <c r="B37" s="122"/>
      <c r="C37" s="87"/>
      <c r="D37" s="88"/>
      <c r="E37" s="87"/>
      <c r="F37" s="87"/>
      <c r="G37" s="87"/>
      <c r="H37" s="116"/>
      <c r="I37" s="95"/>
      <c r="J37" s="95"/>
    </row>
    <row r="38" spans="2:11" ht="14.4">
      <c r="B38" s="108" t="s">
        <v>4605</v>
      </c>
      <c r="C38" s="87"/>
      <c r="D38" s="88"/>
      <c r="E38" s="87"/>
      <c r="F38" s="87"/>
      <c r="G38" s="87"/>
      <c r="H38" s="116">
        <f>SUM(C39:G43)</f>
        <v>271173.435</v>
      </c>
      <c r="I38" s="95"/>
      <c r="J38" s="95"/>
    </row>
    <row r="39" spans="2:11" ht="14.4">
      <c r="B39" s="20" t="s">
        <v>4606</v>
      </c>
      <c r="C39" s="87">
        <f>-'[1]Position Changes (Adopt)'!S85</f>
        <v>-140710.15</v>
      </c>
      <c r="D39" s="88"/>
      <c r="E39" s="87">
        <f>-C39</f>
        <v>140710.15</v>
      </c>
      <c r="F39" s="87"/>
      <c r="G39" s="87"/>
      <c r="H39" s="110"/>
      <c r="I39" s="123"/>
      <c r="J39" s="112"/>
    </row>
    <row r="40" spans="2:11" ht="14.4">
      <c r="B40" s="20" t="s">
        <v>4607</v>
      </c>
      <c r="C40" s="87">
        <f>+'[1]Position Changes (Adopt)'!S124</f>
        <v>261123.6</v>
      </c>
      <c r="D40" s="88"/>
      <c r="E40" s="87">
        <f>-C40/2</f>
        <v>-130561.8</v>
      </c>
      <c r="F40" s="87"/>
      <c r="G40" s="87"/>
      <c r="H40" s="110"/>
      <c r="I40" s="123"/>
      <c r="J40" s="112"/>
    </row>
    <row r="41" spans="2:11" ht="14.4">
      <c r="B41" s="20" t="s">
        <v>4608</v>
      </c>
      <c r="C41" s="87">
        <f>+'[1]Position Changes (Adopt)'!S117</f>
        <v>249711.45</v>
      </c>
      <c r="D41" s="88"/>
      <c r="E41" s="87">
        <f>-C41/2</f>
        <v>-124855.72500000001</v>
      </c>
      <c r="F41" s="88"/>
      <c r="G41" s="88"/>
      <c r="H41" s="110"/>
      <c r="I41" s="123"/>
      <c r="J41" s="112"/>
    </row>
    <row r="42" spans="2:11" ht="14.4">
      <c r="B42" s="20" t="s">
        <v>4609</v>
      </c>
      <c r="C42" s="87"/>
      <c r="D42" s="88"/>
      <c r="E42" s="87"/>
      <c r="F42" s="88">
        <f>+'[1]Position Changes (Adopt)'!K8</f>
        <v>15755.91</v>
      </c>
      <c r="G42" s="88"/>
      <c r="H42" s="110"/>
      <c r="I42" s="123"/>
      <c r="J42" s="112"/>
    </row>
    <row r="43" spans="2:11" ht="14.4">
      <c r="B43" s="20" t="s">
        <v>4610</v>
      </c>
      <c r="C43" s="87"/>
      <c r="D43" s="88">
        <v>-368990</v>
      </c>
      <c r="E43" s="87"/>
      <c r="F43" s="88">
        <v>368990</v>
      </c>
      <c r="G43" s="88"/>
      <c r="H43" s="110"/>
      <c r="I43" s="123"/>
      <c r="J43" s="112"/>
    </row>
    <row r="44" spans="2:11" ht="14.4">
      <c r="B44" s="122"/>
      <c r="C44" s="87"/>
      <c r="D44" s="87"/>
      <c r="E44" s="87"/>
      <c r="F44" s="87"/>
      <c r="G44" s="87"/>
      <c r="H44" s="116"/>
      <c r="I44" s="95"/>
      <c r="J44" s="112"/>
    </row>
    <row r="45" spans="2:11" ht="14.4">
      <c r="B45" s="108" t="s">
        <v>4611</v>
      </c>
      <c r="C45" s="87">
        <f>+C11-(SUM(C15:C43))</f>
        <v>93457.900000000081</v>
      </c>
      <c r="D45" s="87">
        <f>+D11-(SUM(D15:D43))</f>
        <v>342687.45000000042</v>
      </c>
      <c r="E45" s="87">
        <f>+E11-(SUM(E15:E43))</f>
        <v>34686.485000000102</v>
      </c>
      <c r="F45" s="87">
        <f>+F11-(SUM(F15:F43))</f>
        <v>166685.57000000053</v>
      </c>
      <c r="G45" s="87">
        <f>+G11-(SUM(G15:G43))</f>
        <v>441540.32000000041</v>
      </c>
      <c r="H45" s="116">
        <f>SUM(C45:G45)</f>
        <v>1079057.7250000015</v>
      </c>
      <c r="I45" s="95"/>
      <c r="J45" s="112"/>
    </row>
    <row r="46" spans="2:11">
      <c r="H46" s="96"/>
    </row>
    <row r="47" spans="2:11">
      <c r="B47" s="124"/>
      <c r="H47" s="96"/>
    </row>
    <row r="48" spans="2:11" ht="58.2" thickBot="1">
      <c r="B48" s="83" t="s">
        <v>4612</v>
      </c>
      <c r="C48" s="84" t="s">
        <v>4574</v>
      </c>
      <c r="D48" s="84" t="s">
        <v>4</v>
      </c>
      <c r="E48" s="84" t="s">
        <v>4575</v>
      </c>
      <c r="F48" s="84" t="s">
        <v>4576</v>
      </c>
      <c r="G48" s="84" t="s">
        <v>6</v>
      </c>
      <c r="H48" s="84" t="s">
        <v>4577</v>
      </c>
      <c r="J48" s="125"/>
      <c r="K48" s="125"/>
    </row>
    <row r="49" spans="2:14" ht="14.4">
      <c r="B49" s="92"/>
      <c r="C49" s="116"/>
      <c r="D49" s="88"/>
      <c r="E49" s="109"/>
      <c r="F49" s="109"/>
      <c r="G49" s="109"/>
      <c r="H49" s="94"/>
      <c r="J49" s="126"/>
      <c r="K49" s="126"/>
    </row>
    <row r="50" spans="2:14" ht="14.4">
      <c r="B50" s="86" t="s">
        <v>4613</v>
      </c>
      <c r="C50" s="127">
        <f>+'[1]xCO - Public Affairs &amp; Dev'!R43+'[1]CO - CO'!R108+'[1]CO - CO'!J135+'[1]xCO - Public Affairs &amp; Dev'!J54</f>
        <v>1188425.53</v>
      </c>
      <c r="D50" s="127">
        <f>+[1]HR!R124+[1]HR!J178</f>
        <v>2681746.83</v>
      </c>
      <c r="E50" s="127">
        <f>+'[1]xEd Svs - IR'!R36+'[1]xEd Svs - Ed Svs'!R47+'[1]xEd Svs - Econ &amp; WF'!R41+'[1]xEd Svs - Ed Svs'!J64+'[1]xEd Svs - IR'!J47+'[1]xEd Svs - Econ &amp; WF'!J52+'[1]xEd Svs - Tech &amp; Plan'!R72</f>
        <v>737246.12000000011</v>
      </c>
      <c r="F50" s="87">
        <f>+'[1]xBus Svs - Bus Svs'!R216+'[1]xBus Svs - Operations'!R53+'[1]xBus Svs - Bus Svs'!J277+'[1]Bus Svs - Risk'!R68</f>
        <v>16553152.98</v>
      </c>
      <c r="G50" s="87">
        <f>+'[1]xIT - CIO'!R35+'[1]xIT - Enterprise'!R39+'[1]xIT - Infrastruture &amp; Network'!R70+'[1]xIT - Security'!R35+'[1]xIT - CIO'!J46+'[1]xIT - Enterprise'!J50+'[1]xIT - Infrastruture &amp; Network'!J88+'[1]xIT - Security'!J46</f>
        <v>8355882.3399999999</v>
      </c>
      <c r="H50" s="88">
        <f>SUM(C50:G50)</f>
        <v>29516453.800000001</v>
      </c>
      <c r="I50" s="128"/>
      <c r="J50" s="96"/>
      <c r="K50" s="91">
        <f>+H50</f>
        <v>29516453.800000001</v>
      </c>
      <c r="L50" s="79" t="s">
        <v>4580</v>
      </c>
      <c r="M50" s="91">
        <f>+K51-K50</f>
        <v>-1717400</v>
      </c>
    </row>
    <row r="51" spans="2:14" s="135" customFormat="1" ht="12" hidden="1">
      <c r="B51" s="129" t="s">
        <v>13</v>
      </c>
      <c r="C51" s="130">
        <f>+'[1]xCO - Public Affairs &amp; Dev'!Q43+'[1]xCO - Public Affairs &amp; Dev'!I54+'[1]CO - CO'!I133+'[1]CO - CO'!Q108</f>
        <v>405205.31</v>
      </c>
      <c r="D51" s="131">
        <f>+[1]HR!Q124+[1]HR!I176</f>
        <v>2473000</v>
      </c>
      <c r="E51" s="130">
        <f>+'[1]xEd Svs - Ed Svs'!Q47+'[1]xEd Svs - IR'!Q36+'[1]xEd Svs - IR'!I47+'[1]xEd Svs - Econ &amp; WF'!Q41</f>
        <v>510250</v>
      </c>
      <c r="F51" s="130">
        <f>+'[1]xBus Svs - Bus Svs'!Q216+'[1]xBus Svs - Bus Svs'!I277+'[1]xBus Svs - Operations'!Q53</f>
        <v>9218850</v>
      </c>
      <c r="G51" s="130">
        <f>+'[1]xIT - CIO'!Q35+'[1]xIT - Enterprise'!Q39+'[1]xIT - Infrastruture &amp; Network'!Q70+'[1]xIT - Security'!Q35</f>
        <v>8326044</v>
      </c>
      <c r="H51" s="131">
        <f>SUM(C51:G51)</f>
        <v>20933349.310000002</v>
      </c>
      <c r="I51" s="132"/>
      <c r="J51" s="133">
        <f>+H51-H50</f>
        <v>-8583104.4899999984</v>
      </c>
      <c r="K51" s="134">
        <f>+'[1]xCO - Public Affairs &amp; Dev'!R43+'[1]xEd Svs - Ed Svs'!R47+'[1]xEd Svs - IR'!R36+'[1]xEd Svs - Econ &amp; WF'!R41+[1]HR!R124+'[1]xIT - CIO'!R35+'[1]xIT - Enterprise'!R39+'[1]xIT - Infrastruture &amp; Network'!R70+'[1]xIT - Security'!R35+'[1]xBus Svs - Bus Svs'!R216+'[1]xBus Svs - Operations'!R53+'[1]CO - CO'!R108+'[1]CO - CO'!J135+'[1]xCO - Public Affairs &amp; Dev'!J54+'[1]xEd Svs - Ed Svs'!J64+'[1]xEd Svs - IR'!J47+'[1]xEd Svs - Econ &amp; WF'!J52+[1]HR!J178+'[1]xIT - CIO'!J46+'[1]xIT - Enterprise'!J50+'[1]xIT - Infrastruture &amp; Network'!J88+'[1]xIT - Security'!J46+'[1]xBus Svs - Bus Svs'!J277+'[1]xEd Svs - Tech &amp; Plan'!R72</f>
        <v>27799053.800000001</v>
      </c>
      <c r="L51" s="135" t="s">
        <v>4581</v>
      </c>
      <c r="M51" s="136"/>
    </row>
    <row r="52" spans="2:14" ht="15" thickBot="1">
      <c r="B52" s="86" t="s">
        <v>4614</v>
      </c>
      <c r="C52" s="87">
        <f>1232956+453137</f>
        <v>1686093</v>
      </c>
      <c r="D52" s="87">
        <v>3878818</v>
      </c>
      <c r="E52" s="87">
        <f>63714+177670+73450</f>
        <v>314834</v>
      </c>
      <c r="F52" s="87">
        <f>8255300+450160</f>
        <v>8705460</v>
      </c>
      <c r="G52" s="87">
        <v>8341644</v>
      </c>
      <c r="H52" s="88">
        <f>SUM(C52:G52)</f>
        <v>22926849</v>
      </c>
      <c r="I52" s="137"/>
      <c r="J52" s="91"/>
      <c r="K52" s="90">
        <f>H52</f>
        <v>22926849</v>
      </c>
      <c r="L52" s="79" t="s">
        <v>4580</v>
      </c>
      <c r="M52" s="91">
        <f>+K53-K52</f>
        <v>0.7199999988079071</v>
      </c>
    </row>
    <row r="53" spans="2:14" s="102" customFormat="1" ht="15" thickBot="1">
      <c r="B53" s="99" t="s">
        <v>9</v>
      </c>
      <c r="C53" s="138">
        <f>+C50-C52</f>
        <v>-497667.47</v>
      </c>
      <c r="D53" s="138">
        <f>+D50-D52</f>
        <v>-1197071.17</v>
      </c>
      <c r="E53" s="138">
        <f t="shared" ref="E53:H53" si="1">+E50-E52</f>
        <v>422412.12000000011</v>
      </c>
      <c r="F53" s="138">
        <f t="shared" si="1"/>
        <v>7847692.9800000004</v>
      </c>
      <c r="G53" s="138">
        <f t="shared" si="1"/>
        <v>14238.339999999851</v>
      </c>
      <c r="H53" s="138">
        <f t="shared" si="1"/>
        <v>6589604.8000000007</v>
      </c>
      <c r="I53" s="139"/>
      <c r="J53" s="139"/>
      <c r="K53" s="90">
        <f>+'[1]PY DO Adopt Pivot'!L109</f>
        <v>22926849.719999999</v>
      </c>
      <c r="L53" s="79" t="s">
        <v>4581</v>
      </c>
    </row>
    <row r="54" spans="2:14">
      <c r="B54" s="140"/>
      <c r="D54" s="141"/>
    </row>
    <row r="55" spans="2:14" ht="14.4">
      <c r="B55" s="142" t="s">
        <v>14</v>
      </c>
      <c r="C55" s="87"/>
      <c r="D55" s="88"/>
      <c r="E55" s="88"/>
      <c r="F55" s="88"/>
      <c r="G55" s="87">
        <v>-116666</v>
      </c>
      <c r="H55" s="110">
        <f>SUM(C55:G55)</f>
        <v>-116666</v>
      </c>
      <c r="I55" s="95"/>
      <c r="J55" s="112"/>
    </row>
    <row r="56" spans="2:14" ht="14.4">
      <c r="B56" s="142" t="s">
        <v>4615</v>
      </c>
      <c r="C56" s="87"/>
      <c r="D56" s="88"/>
      <c r="E56" s="87"/>
      <c r="F56" s="87">
        <f>-150000-8878.92</f>
        <v>-158878.92000000001</v>
      </c>
      <c r="G56" s="87"/>
      <c r="H56" s="110">
        <f>SUM(C56:G56)</f>
        <v>-158878.92000000001</v>
      </c>
      <c r="I56" s="95"/>
      <c r="J56" s="112"/>
    </row>
    <row r="57" spans="2:14" ht="14.4">
      <c r="B57" s="143"/>
      <c r="C57" s="87"/>
      <c r="D57" s="88"/>
      <c r="E57" s="87"/>
      <c r="F57" s="87"/>
      <c r="G57" s="87"/>
      <c r="H57" s="116"/>
      <c r="I57" s="95"/>
      <c r="J57" s="112"/>
      <c r="K57" s="90">
        <f>+H58</f>
        <v>9149982.4700000007</v>
      </c>
      <c r="L57" s="79" t="s">
        <v>4580</v>
      </c>
    </row>
    <row r="58" spans="2:14" ht="14.4">
      <c r="B58" s="142" t="s">
        <v>4616</v>
      </c>
      <c r="C58" s="126">
        <f>'[1]xCO - Public Affairs &amp; Dev'!J54+'[1]CO - CO'!J135+'[1]FY25-26 Adopt Labor Budget'!AA262+'[1]FY25-26 Adopt Labor Budget'!AA263</f>
        <v>792095.37</v>
      </c>
      <c r="D58" s="144">
        <f>+[1]HR!J178</f>
        <v>1768099.63</v>
      </c>
      <c r="E58" s="126">
        <f>+'[1]xEd Svs - IR'!I47+'[1]xEd Svs - Ed Svs'!J64+'[1]xEd Svs - Econ &amp; WF'!J52+'[1]FY25-26 Adopt Labor Budget'!AA255</f>
        <v>257587.49</v>
      </c>
      <c r="F58" s="126">
        <f>+'[1]xBus Svs - Bus Svs'!J277</f>
        <v>5645819.9800000004</v>
      </c>
      <c r="G58" s="126">
        <f>+'[1]xIT - CIO'!J46+'[1]xIT - Enterprise'!J50+'[1]xIT - Infrastruture &amp; Network'!J88+'[1]xIT - Security'!J46</f>
        <v>686380</v>
      </c>
      <c r="H58" s="126">
        <f>SUM(C58:G58)</f>
        <v>9149982.4700000007</v>
      </c>
      <c r="J58" s="79" t="s">
        <v>4617</v>
      </c>
      <c r="K58" s="145">
        <f>+'[1]CO - CO'!J135+'[1]xCO - Public Affairs &amp; Dev'!J54+'[1]xEd Svs - Ed Svs'!J64+'[1]xEd Svs - IR'!J47+'[1]xEd Svs - Econ &amp; WF'!J52+[1]HR!J178+'[1]xIT - CIO'!J46+'[1]xIT - Enterprise'!J50+'[1]xIT - Infrastruture &amp; Network'!J88+'[1]xIT - Security'!J46+'[1]xBus Svs - Bus Svs'!J277</f>
        <v>8647598.0399999991</v>
      </c>
      <c r="L58" s="135" t="s">
        <v>4581</v>
      </c>
      <c r="M58" s="96">
        <f>+K58-K57</f>
        <v>-502384.43000000156</v>
      </c>
    </row>
    <row r="59" spans="2:14">
      <c r="B59" s="140"/>
      <c r="D59" s="141"/>
      <c r="M59" s="146">
        <f>+'[1]FY25-26 Adopt Labor Budget'!AA262+'[1]FY25-26 Adopt Labor Budget'!AA263</f>
        <v>352796.94</v>
      </c>
      <c r="N59" s="79" t="s">
        <v>4618</v>
      </c>
    </row>
    <row r="60" spans="2:14" s="150" customFormat="1" ht="15" thickBot="1">
      <c r="B60" s="147" t="s">
        <v>4619</v>
      </c>
      <c r="C60" s="148">
        <f>+C8+C50+C55+C56</f>
        <v>3690078.21</v>
      </c>
      <c r="D60" s="148">
        <f t="shared" ref="D60:H60" si="2">+D8+D50+D55+D56</f>
        <v>6955865.7300000004</v>
      </c>
      <c r="E60" s="148">
        <f t="shared" si="2"/>
        <v>3529701.7</v>
      </c>
      <c r="F60" s="148">
        <f t="shared" si="2"/>
        <v>22211540.579999998</v>
      </c>
      <c r="G60" s="148">
        <f t="shared" si="2"/>
        <v>16700432.899999999</v>
      </c>
      <c r="H60" s="148">
        <f t="shared" si="2"/>
        <v>53087619.120000005</v>
      </c>
      <c r="I60" s="126"/>
      <c r="J60" s="149"/>
      <c r="K60" s="126"/>
      <c r="M60" s="146">
        <f>+'[1]FY25-26 Adopt Labor Budget'!AA255</f>
        <v>149587.49</v>
      </c>
      <c r="N60" s="79" t="s">
        <v>4620</v>
      </c>
    </row>
    <row r="61" spans="2:14" s="150" customFormat="1" ht="14.4">
      <c r="B61" s="97"/>
      <c r="C61" s="151"/>
      <c r="D61" s="151"/>
      <c r="E61" s="151"/>
      <c r="F61" s="151"/>
      <c r="G61" s="151"/>
      <c r="H61" s="151"/>
      <c r="J61" s="126"/>
      <c r="M61" s="126">
        <f>SUM(M58:M60)</f>
        <v>-1.57160684466362E-9</v>
      </c>
    </row>
    <row r="62" spans="2:14" s="150" customFormat="1" ht="15" thickBot="1">
      <c r="B62" s="147" t="s">
        <v>4621</v>
      </c>
      <c r="C62" s="152">
        <f t="shared" ref="C62:H62" si="3">+C60-C10-C52</f>
        <v>-658818.79</v>
      </c>
      <c r="D62" s="152">
        <f t="shared" si="3"/>
        <v>-1398918.2699999996</v>
      </c>
      <c r="E62" s="152">
        <f t="shared" si="3"/>
        <v>144936.70000000019</v>
      </c>
      <c r="F62" s="152">
        <f t="shared" si="3"/>
        <v>8727978.5799999982</v>
      </c>
      <c r="G62" s="152">
        <f t="shared" si="3"/>
        <v>1052448.8999999985</v>
      </c>
      <c r="H62" s="152">
        <f t="shared" si="3"/>
        <v>7867627.1200000048</v>
      </c>
      <c r="I62" s="153"/>
      <c r="M62" s="126"/>
    </row>
    <row r="63" spans="2:14" ht="14.4" thickTop="1">
      <c r="B63" s="154"/>
      <c r="C63" s="80"/>
      <c r="D63" s="155"/>
      <c r="E63" s="80"/>
      <c r="F63" s="80"/>
      <c r="G63" s="80"/>
      <c r="H63" s="155"/>
    </row>
    <row r="64" spans="2:14" s="150" customFormat="1" ht="15" thickBot="1">
      <c r="B64" s="147" t="s">
        <v>4622</v>
      </c>
      <c r="C64" s="148">
        <f>+C8+C50+C55+C56-C58</f>
        <v>2897982.84</v>
      </c>
      <c r="D64" s="148">
        <f t="shared" ref="D64:H64" si="4">+D8+D50+D55+D56-D58</f>
        <v>5187766.1000000006</v>
      </c>
      <c r="E64" s="148">
        <f t="shared" si="4"/>
        <v>3272114.21</v>
      </c>
      <c r="F64" s="148">
        <f t="shared" si="4"/>
        <v>16565720.599999998</v>
      </c>
      <c r="G64" s="148">
        <f t="shared" si="4"/>
        <v>16014052.899999999</v>
      </c>
      <c r="H64" s="148">
        <f t="shared" si="4"/>
        <v>43937636.650000006</v>
      </c>
      <c r="I64" s="126"/>
      <c r="J64" s="149">
        <v>42301608</v>
      </c>
      <c r="K64" s="126" t="s">
        <v>4623</v>
      </c>
    </row>
    <row r="65" spans="3:10">
      <c r="C65" s="80"/>
      <c r="D65" s="80"/>
      <c r="E65" s="80"/>
      <c r="F65" s="80"/>
      <c r="G65" s="80"/>
    </row>
    <row r="66" spans="3:10">
      <c r="J66" s="96"/>
    </row>
    <row r="68" spans="3:10">
      <c r="J68" s="96"/>
    </row>
    <row r="71" spans="3:10">
      <c r="C71" s="96"/>
      <c r="D71" s="96"/>
      <c r="E71" s="96"/>
      <c r="F71" s="96"/>
      <c r="G71" s="96"/>
      <c r="H71" s="96"/>
    </row>
    <row r="72" spans="3:10">
      <c r="C72" s="156"/>
      <c r="D72" s="156"/>
      <c r="E72" s="156"/>
      <c r="F72" s="156"/>
      <c r="G72" s="156"/>
      <c r="H72" s="156"/>
    </row>
    <row r="73" spans="3:10">
      <c r="C73" s="96"/>
      <c r="D73" s="96"/>
      <c r="E73" s="96"/>
      <c r="F73" s="96"/>
      <c r="G73" s="96"/>
      <c r="H73" s="96"/>
    </row>
    <row r="74" spans="3:10">
      <c r="G74" s="156"/>
    </row>
    <row r="77" spans="3:10">
      <c r="G77" s="96"/>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57CD0B-6283-4F74-9F7F-910E72D7E0FD}">
  <dimension ref="A1:U156"/>
  <sheetViews>
    <sheetView topLeftCell="A24" workbookViewId="0">
      <selection activeCell="A39" sqref="A39:U39"/>
    </sheetView>
  </sheetViews>
  <sheetFormatPr defaultRowHeight="14.4"/>
  <cols>
    <col min="1" max="1" width="6.6640625" customWidth="1"/>
    <col min="2" max="2" width="10.6640625" customWidth="1"/>
    <col min="3" max="3" width="23.6640625" customWidth="1"/>
    <col min="4" max="4" width="6.6640625" customWidth="1"/>
    <col min="5" max="5" width="24.109375" bestFit="1" customWidth="1"/>
    <col min="6" max="6" width="10.6640625" customWidth="1"/>
    <col min="7" max="7" width="8.109375" customWidth="1"/>
    <col min="8" max="8" width="7.88671875" customWidth="1"/>
    <col min="9" max="9" width="17.6640625" bestFit="1" customWidth="1"/>
    <col min="10" max="10" width="16.6640625" bestFit="1" customWidth="1"/>
    <col min="11" max="11" width="16.44140625" bestFit="1" customWidth="1"/>
    <col min="12" max="12" width="18.109375" bestFit="1" customWidth="1"/>
    <col min="13" max="13" width="16.88671875" bestFit="1" customWidth="1"/>
    <col min="14" max="14" width="21.5546875" customWidth="1"/>
    <col min="15" max="20" width="12.6640625" customWidth="1"/>
    <col min="21" max="21" width="35.88671875" style="168" customWidth="1"/>
  </cols>
  <sheetData>
    <row r="1" spans="1:20" ht="18">
      <c r="A1" s="158" t="s">
        <v>4625</v>
      </c>
      <c r="N1" s="161">
        <f>+K36+K62+K96+K117+K135+K79</f>
        <v>150736.16</v>
      </c>
      <c r="O1" s="66" t="s">
        <v>4627</v>
      </c>
    </row>
    <row r="2" spans="1:20" ht="14.25" customHeight="1">
      <c r="A2" s="448" t="s">
        <v>4629</v>
      </c>
      <c r="B2" s="448"/>
      <c r="C2" s="448"/>
      <c r="D2" s="448"/>
      <c r="E2" s="448"/>
      <c r="F2" s="448"/>
      <c r="G2" s="448"/>
      <c r="H2" s="448"/>
      <c r="I2" s="448"/>
      <c r="J2" s="448"/>
      <c r="K2" s="448"/>
      <c r="N2" s="166">
        <f>+I156</f>
        <v>0</v>
      </c>
      <c r="O2" s="167" t="s">
        <v>4630</v>
      </c>
    </row>
    <row r="3" spans="1:20">
      <c r="A3" s="449" t="s">
        <v>4631</v>
      </c>
      <c r="B3" s="449"/>
      <c r="C3" s="449"/>
      <c r="D3" s="449"/>
      <c r="E3" s="449"/>
      <c r="F3" s="449"/>
      <c r="G3" s="449"/>
      <c r="H3" s="449"/>
      <c r="I3" s="449"/>
      <c r="J3" s="449"/>
      <c r="K3" s="449"/>
      <c r="L3" s="1"/>
      <c r="M3" s="1"/>
      <c r="N3" s="161">
        <f>+N1+N2</f>
        <v>150736.16</v>
      </c>
      <c r="O3" s="170" t="s">
        <v>4632</v>
      </c>
      <c r="P3" s="1"/>
      <c r="Q3" s="1"/>
      <c r="R3" s="1"/>
    </row>
    <row r="4" spans="1:20">
      <c r="A4" s="449" t="s">
        <v>4633</v>
      </c>
      <c r="B4" s="449"/>
      <c r="C4" s="449"/>
      <c r="D4" s="449"/>
      <c r="E4" s="449"/>
      <c r="F4" s="449"/>
      <c r="G4" s="449"/>
      <c r="H4" s="449"/>
      <c r="I4" s="449"/>
      <c r="J4" s="449"/>
      <c r="K4" s="449"/>
    </row>
    <row r="5" spans="1:20">
      <c r="A5" s="449" t="s">
        <v>4635</v>
      </c>
      <c r="B5" s="449"/>
      <c r="C5" s="449"/>
      <c r="D5" s="449"/>
      <c r="E5" s="449"/>
      <c r="F5" s="449"/>
      <c r="G5" s="449"/>
      <c r="H5" s="449"/>
      <c r="I5" s="449"/>
      <c r="J5" s="449"/>
      <c r="K5" s="449"/>
      <c r="L5" s="1"/>
      <c r="M5" s="1"/>
      <c r="N5" s="1"/>
      <c r="O5" s="1"/>
      <c r="P5" s="1"/>
      <c r="Q5" s="1"/>
      <c r="R5" s="1"/>
      <c r="S5" s="1"/>
      <c r="T5" s="1"/>
    </row>
    <row r="6" spans="1:20">
      <c r="A6" s="245" t="s">
        <v>4748</v>
      </c>
      <c r="B6" s="1"/>
      <c r="C6" s="1"/>
      <c r="D6" s="1"/>
      <c r="E6" s="1"/>
      <c r="F6" s="1"/>
      <c r="G6" s="1"/>
      <c r="H6" s="1"/>
      <c r="I6" s="1"/>
      <c r="J6" s="1"/>
      <c r="K6" s="1"/>
      <c r="L6" s="1"/>
      <c r="M6" s="1"/>
      <c r="N6" s="1"/>
      <c r="O6" s="1"/>
      <c r="P6" s="1"/>
      <c r="Q6" s="1"/>
      <c r="R6" s="1"/>
      <c r="S6" s="1"/>
      <c r="T6" s="1"/>
    </row>
    <row r="7" spans="1:20" ht="15" thickBot="1"/>
    <row r="8" spans="1:20" s="172" customFormat="1" ht="12.6" thickBot="1">
      <c r="C8" s="190" t="s">
        <v>4895</v>
      </c>
      <c r="I8" s="177">
        <v>2026</v>
      </c>
      <c r="J8" s="176">
        <v>2026</v>
      </c>
      <c r="K8" s="177">
        <v>2027</v>
      </c>
      <c r="L8" s="176">
        <v>2027</v>
      </c>
      <c r="M8" s="177"/>
      <c r="N8" s="176"/>
    </row>
    <row r="9" spans="1:20" s="190" customFormat="1" ht="12">
      <c r="A9" s="180" t="s">
        <v>4640</v>
      </c>
      <c r="B9" s="180" t="s">
        <v>4641</v>
      </c>
      <c r="C9" s="181" t="s">
        <v>4642</v>
      </c>
      <c r="D9" s="180" t="s">
        <v>4643</v>
      </c>
      <c r="E9" s="181" t="s">
        <v>4644</v>
      </c>
      <c r="F9" s="180" t="s">
        <v>4645</v>
      </c>
      <c r="G9" s="180" t="s">
        <v>4646</v>
      </c>
      <c r="H9" s="182" t="s">
        <v>4647</v>
      </c>
      <c r="I9" s="186" t="s">
        <v>4648</v>
      </c>
      <c r="J9" s="184" t="s">
        <v>4649</v>
      </c>
      <c r="K9" s="186" t="s">
        <v>4710</v>
      </c>
      <c r="L9" s="184" t="s">
        <v>4896</v>
      </c>
      <c r="M9" s="186" t="s">
        <v>4652</v>
      </c>
      <c r="N9" s="348" t="s">
        <v>4897</v>
      </c>
    </row>
    <row r="10" spans="1:20" s="190" customFormat="1" ht="12">
      <c r="A10" s="191" t="s">
        <v>76</v>
      </c>
      <c r="B10" s="192" t="s">
        <v>4898</v>
      </c>
      <c r="C10" s="193" t="s">
        <v>4899</v>
      </c>
      <c r="D10" s="192">
        <v>2110</v>
      </c>
      <c r="E10" s="193" t="s">
        <v>4493</v>
      </c>
      <c r="F10" s="192">
        <v>673000</v>
      </c>
      <c r="G10" s="194"/>
      <c r="H10" s="195"/>
      <c r="I10" s="201">
        <f>IFERROR(VLOOKUP(--D10,'[9]Recalculating Prior Year Budget'!B5:E16,4,FALSE),0)</f>
        <v>0</v>
      </c>
      <c r="J10" s="201">
        <v>23250</v>
      </c>
      <c r="K10" s="202"/>
      <c r="L10" s="349"/>
      <c r="M10" s="198">
        <f>+K10-I10</f>
        <v>0</v>
      </c>
      <c r="N10" s="203"/>
    </row>
    <row r="11" spans="1:20" s="190" customFormat="1" ht="12">
      <c r="A11" s="191" t="s">
        <v>76</v>
      </c>
      <c r="B11" s="192" t="s">
        <v>4898</v>
      </c>
      <c r="C11" s="193" t="s">
        <v>4899</v>
      </c>
      <c r="D11" s="192">
        <v>1419</v>
      </c>
      <c r="E11" s="193" t="s">
        <v>4900</v>
      </c>
      <c r="F11" s="192" t="s">
        <v>96</v>
      </c>
      <c r="G11" s="194"/>
      <c r="H11" s="195"/>
      <c r="I11" s="201">
        <v>0</v>
      </c>
      <c r="J11" s="201" cm="1">
        <f t="array" ref="J11">IFERROR(
    INDEX('[9]Budget Actuals 11CWS1'!$L$14:$L$54,
        MATCH(
            1,
            ('[9]Budget Actuals 11CWS1'!$E$14:$E$54='[9]Ed Serv.11CWS1- Budget Request'!D34) *
            ('[9]Budget Actuals 11CWS1'!$G$14:$G$54='[9]Ed Serv.11CWS1- Budget Request'!F34) *
            ('[9]Budget Actuals 11CWS1'!$I$14:$I$54='[9]Ed Serv.11CWS1- Budget Request'!G34) *
            ('[9]Budget Actuals 11CWS1'!$C$14:$C$54='[9]Ed Serv.11CWS1- Budget Request'!B34),
        0)
    ),
0)</f>
        <v>0</v>
      </c>
      <c r="K11" s="202"/>
      <c r="L11" s="349"/>
      <c r="M11" s="198">
        <f t="shared" ref="M11:M35" si="0">+K11-I11</f>
        <v>0</v>
      </c>
      <c r="N11" s="203"/>
    </row>
    <row r="12" spans="1:20" s="190" customFormat="1" ht="12">
      <c r="A12" s="191" t="s">
        <v>76</v>
      </c>
      <c r="B12" s="192" t="s">
        <v>4898</v>
      </c>
      <c r="C12" s="193" t="s">
        <v>4899</v>
      </c>
      <c r="D12" s="192">
        <v>3000</v>
      </c>
      <c r="E12" s="193" t="s">
        <v>35</v>
      </c>
      <c r="F12" s="192">
        <v>679000</v>
      </c>
      <c r="G12" s="194"/>
      <c r="H12" s="195"/>
      <c r="I12" s="201">
        <v>0</v>
      </c>
      <c r="J12" s="201" cm="1">
        <f t="array" ref="J12">IFERROR(
    INDEX('[9]Budget Actuals 11CWS1'!$L$14:$L$54,
        MATCH(
            1,
            ('[9]Budget Actuals 11CWS1'!$E$14:$E$54='[9]Ed Serv.11CWS1- Budget Request'!D35) *
            ('[9]Budget Actuals 11CWS1'!$G$14:$G$54='[9]Ed Serv.11CWS1- Budget Request'!F35) *
            ('[9]Budget Actuals 11CWS1'!$I$14:$I$54='[9]Ed Serv.11CWS1- Budget Request'!G35) *
            ('[9]Budget Actuals 11CWS1'!$C$14:$C$54='[9]Ed Serv.11CWS1- Budget Request'!B35),
        0)
    ),
0)</f>
        <v>0</v>
      </c>
      <c r="K12" s="202"/>
      <c r="L12" s="349"/>
      <c r="M12" s="198">
        <f t="shared" si="0"/>
        <v>0</v>
      </c>
      <c r="N12" s="203"/>
    </row>
    <row r="13" spans="1:20" s="205" customFormat="1" ht="12">
      <c r="A13" s="191" t="s">
        <v>76</v>
      </c>
      <c r="B13" s="192" t="s">
        <v>4898</v>
      </c>
      <c r="C13" s="193" t="s">
        <v>4899</v>
      </c>
      <c r="D13" s="192">
        <v>3220</v>
      </c>
      <c r="E13" s="193" t="s">
        <v>4846</v>
      </c>
      <c r="F13" s="192" t="s">
        <v>96</v>
      </c>
      <c r="G13" s="194"/>
      <c r="H13" s="195"/>
      <c r="I13" s="201">
        <f>IFERROR(VLOOKUP(--D13,'[9]Recalculating Prior Year Budget'!B8:E19,4,FALSE),0)</f>
        <v>0</v>
      </c>
      <c r="J13" s="201" cm="1">
        <f t="array" ref="J13">IFERROR(
    INDEX('[9]Budget Actuals 11CWS1'!$L$14:$L$54,
        MATCH(
            1,
            ('[9]Budget Actuals 11CWS1'!$E$14:$E$54='[9]Ed Serv.11CWS1- Budget Request'!D36) *
            ('[9]Budget Actuals 11CWS1'!$G$14:$G$54='[9]Ed Serv.11CWS1- Budget Request'!F36) *
            ('[9]Budget Actuals 11CWS1'!$I$14:$I$54='[9]Ed Serv.11CWS1- Budget Request'!G36) *
            ('[9]Budget Actuals 11CWS1'!$C$14:$C$54='[9]Ed Serv.11CWS1- Budget Request'!B36),
        0)
    ),
0)</f>
        <v>0</v>
      </c>
      <c r="K13" s="202"/>
      <c r="L13" s="349"/>
      <c r="M13" s="198">
        <f t="shared" si="0"/>
        <v>0</v>
      </c>
      <c r="N13" s="203"/>
    </row>
    <row r="14" spans="1:20" s="205" customFormat="1" ht="12">
      <c r="A14" s="191" t="s">
        <v>76</v>
      </c>
      <c r="B14" s="192" t="s">
        <v>4898</v>
      </c>
      <c r="C14" s="193" t="s">
        <v>4899</v>
      </c>
      <c r="D14" s="192">
        <v>3220</v>
      </c>
      <c r="E14" s="193" t="s">
        <v>4846</v>
      </c>
      <c r="F14" s="192" t="s">
        <v>232</v>
      </c>
      <c r="G14" s="194"/>
      <c r="H14" s="195"/>
      <c r="I14" s="201">
        <f>IFERROR(VLOOKUP(--D14,'[9]Recalculating Prior Year Budget'!B9:E20,4,FALSE),0)</f>
        <v>0</v>
      </c>
      <c r="J14" s="201">
        <v>1473.63</v>
      </c>
      <c r="K14" s="202"/>
      <c r="L14" s="349"/>
      <c r="M14" s="198">
        <f t="shared" si="0"/>
        <v>0</v>
      </c>
      <c r="N14" s="203"/>
    </row>
    <row r="15" spans="1:20" s="205" customFormat="1" ht="12">
      <c r="A15" s="191" t="s">
        <v>76</v>
      </c>
      <c r="B15" s="192" t="s">
        <v>4898</v>
      </c>
      <c r="C15" s="193" t="s">
        <v>4899</v>
      </c>
      <c r="D15" s="192">
        <v>3322</v>
      </c>
      <c r="E15" s="193" t="s">
        <v>4901</v>
      </c>
      <c r="F15" s="192" t="s">
        <v>232</v>
      </c>
      <c r="G15" s="194"/>
      <c r="H15" s="195"/>
      <c r="I15" s="201">
        <v>0</v>
      </c>
      <c r="J15" s="201">
        <v>112.35</v>
      </c>
      <c r="K15" s="202"/>
      <c r="L15" s="349"/>
      <c r="M15" s="198">
        <f t="shared" si="0"/>
        <v>0</v>
      </c>
      <c r="N15" s="203"/>
    </row>
    <row r="16" spans="1:20" s="205" customFormat="1" ht="12">
      <c r="A16" s="191" t="s">
        <v>76</v>
      </c>
      <c r="B16" s="192" t="s">
        <v>4898</v>
      </c>
      <c r="C16" s="193" t="s">
        <v>4899</v>
      </c>
      <c r="D16" s="192">
        <v>4310</v>
      </c>
      <c r="E16" s="193" t="s">
        <v>4902</v>
      </c>
      <c r="F16" s="192" t="s">
        <v>96</v>
      </c>
      <c r="G16" s="194"/>
      <c r="H16" s="195"/>
      <c r="I16" s="201">
        <v>0</v>
      </c>
      <c r="J16" s="201" cm="1">
        <f t="array" ref="J16">IFERROR(
    INDEX('[9]Budget Actuals 11CWS1'!$L$14:$L$54,
        MATCH(
            1,
            ('[9]Budget Actuals 11CWS1'!$E$14:$E$54='[9]Ed Serv.11CWS1- Budget Request'!D38) *
            ('[9]Budget Actuals 11CWS1'!$G$14:$G$54='[9]Ed Serv.11CWS1- Budget Request'!F38) *
            ('[9]Budget Actuals 11CWS1'!$I$14:$I$54='[9]Ed Serv.11CWS1- Budget Request'!G38) *
            ('[9]Budget Actuals 11CWS1'!$C$14:$C$54='[9]Ed Serv.11CWS1- Budget Request'!B38),
        0)
    ),
0)</f>
        <v>0</v>
      </c>
      <c r="K16" s="202"/>
      <c r="L16" s="349"/>
      <c r="M16" s="198">
        <f t="shared" si="0"/>
        <v>0</v>
      </c>
      <c r="N16" s="203"/>
    </row>
    <row r="17" spans="1:14" s="205" customFormat="1" ht="12">
      <c r="A17" s="191" t="s">
        <v>76</v>
      </c>
      <c r="B17" s="192" t="s">
        <v>4898</v>
      </c>
      <c r="C17" s="193" t="s">
        <v>4899</v>
      </c>
      <c r="D17" s="192">
        <v>4313</v>
      </c>
      <c r="E17" s="193" t="s">
        <v>4734</v>
      </c>
      <c r="F17" s="192" t="s">
        <v>96</v>
      </c>
      <c r="G17" s="194"/>
      <c r="H17" s="195"/>
      <c r="I17" s="201">
        <v>0</v>
      </c>
      <c r="J17" s="201" cm="1">
        <f t="array" ref="J17">IFERROR(
    INDEX('[9]Budget Actuals 11CWS1'!$L$14:$L$54,
        MATCH(
            1,
            ('[9]Budget Actuals 11CWS1'!$E$14:$E$54='[9]Ed Serv.11CWS1- Budget Request'!D39) *
            ('[9]Budget Actuals 11CWS1'!$G$14:$G$54='[9]Ed Serv.11CWS1- Budget Request'!F39) *
            ('[9]Budget Actuals 11CWS1'!$I$14:$I$54='[9]Ed Serv.11CWS1- Budget Request'!G39) *
            ('[9]Budget Actuals 11CWS1'!$C$14:$C$54='[9]Ed Serv.11CWS1- Budget Request'!B39),
        0)
    ),
0)</f>
        <v>0</v>
      </c>
      <c r="K17" s="202"/>
      <c r="L17" s="349"/>
      <c r="M17" s="198">
        <f t="shared" si="0"/>
        <v>0</v>
      </c>
      <c r="N17" s="203"/>
    </row>
    <row r="18" spans="1:14" s="205" customFormat="1" ht="12">
      <c r="A18" s="191" t="s">
        <v>76</v>
      </c>
      <c r="B18" s="192" t="s">
        <v>4898</v>
      </c>
      <c r="C18" s="193" t="s">
        <v>4899</v>
      </c>
      <c r="D18" s="192">
        <v>5220</v>
      </c>
      <c r="E18" s="193" t="s">
        <v>4513</v>
      </c>
      <c r="F18" s="192" t="s">
        <v>96</v>
      </c>
      <c r="G18" s="194"/>
      <c r="H18" s="195"/>
      <c r="I18" s="201">
        <v>0</v>
      </c>
      <c r="J18" s="201" cm="1">
        <f t="array" ref="J18">IFERROR(
    INDEX('[9]Budget Actuals 11CWS1'!$L$14:$L$54,
        MATCH(
            1,
            ('[9]Budget Actuals 11CWS1'!$E$14:$E$54='[9]Ed Serv.11CWS1- Budget Request'!D40) *
            ('[9]Budget Actuals 11CWS1'!$G$14:$G$54='[9]Ed Serv.11CWS1- Budget Request'!F40) *
            ('[9]Budget Actuals 11CWS1'!$I$14:$I$54='[9]Ed Serv.11CWS1- Budget Request'!G40) *
            ('[9]Budget Actuals 11CWS1'!$C$14:$C$54='[9]Ed Serv.11CWS1- Budget Request'!B40),
        0)
    ),
0)</f>
        <v>0</v>
      </c>
      <c r="K18" s="202"/>
      <c r="L18" s="349"/>
      <c r="M18" s="198">
        <f t="shared" si="0"/>
        <v>0</v>
      </c>
      <c r="N18" s="203"/>
    </row>
    <row r="19" spans="1:14" s="205" customFormat="1" ht="12">
      <c r="A19" s="191" t="s">
        <v>76</v>
      </c>
      <c r="B19" s="192" t="s">
        <v>4898</v>
      </c>
      <c r="C19" s="193" t="s">
        <v>4899</v>
      </c>
      <c r="D19" s="192">
        <v>4213</v>
      </c>
      <c r="E19" s="193" t="s">
        <v>4512</v>
      </c>
      <c r="F19" s="192" t="s">
        <v>96</v>
      </c>
      <c r="G19" s="194"/>
      <c r="H19" s="195"/>
      <c r="I19" s="201">
        <v>0</v>
      </c>
      <c r="J19" s="201" cm="1">
        <f t="array" ref="J19">IFERROR(
    INDEX('[9]Budget Actuals 11CWS1'!$L$14:$L$54,
        MATCH(
            1,
            ('[9]Budget Actuals 11CWS1'!$E$14:$E$54='[9]Ed Serv.11CWS1- Budget Request'!D41) *
            ('[9]Budget Actuals 11CWS1'!$G$14:$G$54='[9]Ed Serv.11CWS1- Budget Request'!F41) *
            ('[9]Budget Actuals 11CWS1'!$I$14:$I$54='[9]Ed Serv.11CWS1- Budget Request'!G41) *
            ('[9]Budget Actuals 11CWS1'!$C$14:$C$54='[9]Ed Serv.11CWS1- Budget Request'!B41),
        0)
    ),
0)</f>
        <v>0</v>
      </c>
      <c r="K19" s="202"/>
      <c r="L19" s="349"/>
      <c r="M19" s="198">
        <f t="shared" si="0"/>
        <v>0</v>
      </c>
      <c r="N19" s="203"/>
    </row>
    <row r="20" spans="1:14" s="205" customFormat="1" ht="24">
      <c r="A20" s="191" t="s">
        <v>76</v>
      </c>
      <c r="B20" s="192" t="s">
        <v>4898</v>
      </c>
      <c r="C20" s="193" t="s">
        <v>4899</v>
      </c>
      <c r="D20" s="192" t="s">
        <v>4657</v>
      </c>
      <c r="E20" s="193" t="s">
        <v>4512</v>
      </c>
      <c r="F20" s="192" t="s">
        <v>96</v>
      </c>
      <c r="G20" s="194"/>
      <c r="H20" s="195"/>
      <c r="I20" s="201">
        <v>0</v>
      </c>
      <c r="J20" s="201">
        <v>0</v>
      </c>
      <c r="K20" s="202">
        <v>3000</v>
      </c>
      <c r="L20" s="349"/>
      <c r="M20" s="198">
        <f t="shared" si="0"/>
        <v>3000</v>
      </c>
      <c r="N20" s="203" t="s">
        <v>4903</v>
      </c>
    </row>
    <row r="21" spans="1:14" s="205" customFormat="1" ht="12">
      <c r="A21" s="191" t="s">
        <v>76</v>
      </c>
      <c r="B21" s="192" t="s">
        <v>4898</v>
      </c>
      <c r="C21" s="193" t="s">
        <v>4899</v>
      </c>
      <c r="D21" s="192" t="s">
        <v>4658</v>
      </c>
      <c r="E21" s="193" t="s">
        <v>4523</v>
      </c>
      <c r="F21" s="192" t="s">
        <v>96</v>
      </c>
      <c r="G21" s="194"/>
      <c r="H21" s="195"/>
      <c r="I21" s="201">
        <v>0</v>
      </c>
      <c r="J21" s="201" cm="1">
        <f t="array" ref="J21">IFERROR(
    INDEX('[9]Budget Actuals 11CWS1'!$L$14:$L$54,
        MATCH(
            1,
            ('[9]Budget Actuals 11CWS1'!$E$14:$E$54='[9]Ed Serv.11CWS1- Budget Request'!D43) *
            ('[9]Budget Actuals 11CWS1'!$G$14:$G$54='[9]Ed Serv.11CWS1- Budget Request'!F43) *
            ('[9]Budget Actuals 11CWS1'!$I$14:$I$54='[9]Ed Serv.11CWS1- Budget Request'!G43) *
            ('[9]Budget Actuals 11CWS1'!$C$14:$C$54='[9]Ed Serv.11CWS1- Budget Request'!B43),
        0)
    ),
0)</f>
        <v>0</v>
      </c>
      <c r="K21" s="202">
        <v>18000</v>
      </c>
      <c r="L21" s="349"/>
      <c r="M21" s="198">
        <f t="shared" si="0"/>
        <v>18000</v>
      </c>
      <c r="N21" s="203" t="s">
        <v>4904</v>
      </c>
    </row>
    <row r="22" spans="1:14" s="205" customFormat="1" ht="12">
      <c r="A22" s="191" t="s">
        <v>76</v>
      </c>
      <c r="B22" s="192" t="s">
        <v>4898</v>
      </c>
      <c r="C22" s="193" t="s">
        <v>4899</v>
      </c>
      <c r="D22" s="192" t="s">
        <v>4850</v>
      </c>
      <c r="E22" s="193" t="s">
        <v>4851</v>
      </c>
      <c r="F22" s="192" t="s">
        <v>96</v>
      </c>
      <c r="G22" s="194"/>
      <c r="H22" s="195"/>
      <c r="I22" s="201">
        <v>0</v>
      </c>
      <c r="J22" s="201" cm="1">
        <f t="array" ref="J22">IFERROR(
    INDEX('[9]Budget Actuals 11CWS1'!$L$14:$L$54,
        MATCH(
            1,
            ('[9]Budget Actuals 11CWS1'!$E$14:$E$54='[9]Ed Serv.11CWS1- Budget Request'!D44) *
            ('[9]Budget Actuals 11CWS1'!$G$14:$G$54='[9]Ed Serv.11CWS1- Budget Request'!F44) *
            ('[9]Budget Actuals 11CWS1'!$I$14:$I$54='[9]Ed Serv.11CWS1- Budget Request'!G44) *
            ('[9]Budget Actuals 11CWS1'!$C$14:$C$54='[9]Ed Serv.11CWS1- Budget Request'!B44),
        0)
    ),
0)</f>
        <v>0</v>
      </c>
      <c r="K22" s="202"/>
      <c r="L22" s="349"/>
      <c r="M22" s="198">
        <f t="shared" si="0"/>
        <v>0</v>
      </c>
      <c r="N22" s="203"/>
    </row>
    <row r="23" spans="1:14" s="205" customFormat="1" ht="12">
      <c r="A23" s="191" t="s">
        <v>76</v>
      </c>
      <c r="B23" s="192" t="s">
        <v>4898</v>
      </c>
      <c r="C23" s="193" t="s">
        <v>4899</v>
      </c>
      <c r="D23" s="192" t="s">
        <v>4659</v>
      </c>
      <c r="E23" s="193" t="s">
        <v>4502</v>
      </c>
      <c r="F23" s="192" t="s">
        <v>96</v>
      </c>
      <c r="G23" s="194"/>
      <c r="H23" s="195"/>
      <c r="I23" s="201">
        <v>0</v>
      </c>
      <c r="J23" s="201" cm="1">
        <f t="array" ref="J23">IFERROR(
    INDEX('[9]Budget Actuals 11CWS1'!$L$14:$L$54,
        MATCH(
            1,
            ('[9]Budget Actuals 11CWS1'!$E$14:$E$54='[9]Ed Serv.11CWS1- Budget Request'!D45) *
            ('[9]Budget Actuals 11CWS1'!$G$14:$G$54='[9]Ed Serv.11CWS1- Budget Request'!F45) *
            ('[9]Budget Actuals 11CWS1'!$I$14:$I$54='[9]Ed Serv.11CWS1- Budget Request'!G45) *
            ('[9]Budget Actuals 11CWS1'!$C$14:$C$54='[9]Ed Serv.11CWS1- Budget Request'!B45),
        0)
    ),
0)</f>
        <v>0</v>
      </c>
      <c r="K23" s="202"/>
      <c r="L23" s="349"/>
      <c r="M23" s="198">
        <f t="shared" si="0"/>
        <v>0</v>
      </c>
      <c r="N23" s="203"/>
    </row>
    <row r="24" spans="1:14" s="205" customFormat="1" ht="12">
      <c r="A24" s="191" t="s">
        <v>76</v>
      </c>
      <c r="B24" s="192" t="s">
        <v>4898</v>
      </c>
      <c r="C24" s="193" t="s">
        <v>4899</v>
      </c>
      <c r="D24" s="192" t="s">
        <v>4659</v>
      </c>
      <c r="E24" s="193" t="s">
        <v>4502</v>
      </c>
      <c r="F24" s="192" t="s">
        <v>96</v>
      </c>
      <c r="G24" s="194"/>
      <c r="H24" s="195"/>
      <c r="I24" s="201">
        <v>0</v>
      </c>
      <c r="J24" s="201" cm="1">
        <f t="array" ref="J24">IFERROR(
    INDEX('[9]Budget Actuals 11CWS1'!$L$14:$L$54,
        MATCH(
            1,
            ('[9]Budget Actuals 11CWS1'!$E$14:$E$54='[9]Ed Serv.11CWS1- Budget Request'!D46) *
            ('[9]Budget Actuals 11CWS1'!$G$14:$G$54='[9]Ed Serv.11CWS1- Budget Request'!F46) *
            ('[9]Budget Actuals 11CWS1'!$I$14:$I$54='[9]Ed Serv.11CWS1- Budget Request'!G46) *
            ('[9]Budget Actuals 11CWS1'!$C$14:$C$54='[9]Ed Serv.11CWS1- Budget Request'!B46),
        0)
    ),
0)</f>
        <v>0</v>
      </c>
      <c r="K24" s="202"/>
      <c r="L24" s="349"/>
      <c r="M24" s="198">
        <f t="shared" si="0"/>
        <v>0</v>
      </c>
      <c r="N24" s="203"/>
    </row>
    <row r="25" spans="1:14" s="205" customFormat="1" ht="12">
      <c r="A25" s="191" t="s">
        <v>76</v>
      </c>
      <c r="B25" s="192" t="s">
        <v>4898</v>
      </c>
      <c r="C25" s="193" t="s">
        <v>4899</v>
      </c>
      <c r="D25" s="192" t="s">
        <v>4659</v>
      </c>
      <c r="E25" s="193" t="s">
        <v>4502</v>
      </c>
      <c r="F25" s="192" t="s">
        <v>2288</v>
      </c>
      <c r="G25" s="194"/>
      <c r="H25" s="195"/>
      <c r="I25" s="201">
        <v>0</v>
      </c>
      <c r="J25" s="201" cm="1">
        <f t="array" ref="J25">IFERROR(
    INDEX('[9]Budget Actuals 11CWS1'!$L$14:$L$54,
        MATCH(
            1,
            ('[9]Budget Actuals 11CWS1'!$E$14:$E$54='[9]Ed Serv.11CWS1- Budget Request'!D47) *
            ('[9]Budget Actuals 11CWS1'!$G$14:$G$54='[9]Ed Serv.11CWS1- Budget Request'!F47) *
            ('[9]Budget Actuals 11CWS1'!$I$14:$I$54='[9]Ed Serv.11CWS1- Budget Request'!G47) *
            ('[9]Budget Actuals 11CWS1'!$C$14:$C$54='[9]Ed Serv.11CWS1- Budget Request'!B47),
        0)
    ),
0)</f>
        <v>0</v>
      </c>
      <c r="K25" s="202">
        <v>10000</v>
      </c>
      <c r="L25" s="349"/>
      <c r="M25" s="198">
        <f t="shared" si="0"/>
        <v>10000</v>
      </c>
      <c r="N25" s="203" t="s">
        <v>4905</v>
      </c>
    </row>
    <row r="26" spans="1:14" s="205" customFormat="1" ht="12">
      <c r="A26" s="191" t="s">
        <v>76</v>
      </c>
      <c r="B26" s="192" t="s">
        <v>4898</v>
      </c>
      <c r="C26" s="193" t="s">
        <v>4899</v>
      </c>
      <c r="D26" s="192" t="s">
        <v>4662</v>
      </c>
      <c r="E26" s="193" t="s">
        <v>4504</v>
      </c>
      <c r="F26" s="192" t="s">
        <v>96</v>
      </c>
      <c r="G26" s="194"/>
      <c r="H26" s="195"/>
      <c r="I26" s="201">
        <v>0</v>
      </c>
      <c r="J26" s="201">
        <v>0</v>
      </c>
      <c r="K26" s="202">
        <v>2000</v>
      </c>
      <c r="L26" s="349"/>
      <c r="M26" s="198">
        <f t="shared" si="0"/>
        <v>2000</v>
      </c>
      <c r="N26" s="203" t="s">
        <v>4906</v>
      </c>
    </row>
    <row r="27" spans="1:14" s="205" customFormat="1" ht="12">
      <c r="A27" s="191" t="s">
        <v>76</v>
      </c>
      <c r="B27" s="192" t="s">
        <v>4898</v>
      </c>
      <c r="C27" s="193" t="s">
        <v>4899</v>
      </c>
      <c r="D27" s="192" t="s">
        <v>4662</v>
      </c>
      <c r="E27" s="193" t="s">
        <v>4504</v>
      </c>
      <c r="F27" s="192" t="s">
        <v>603</v>
      </c>
      <c r="G27" s="194"/>
      <c r="H27" s="195"/>
      <c r="I27" s="201">
        <v>0</v>
      </c>
      <c r="J27" s="201">
        <v>0</v>
      </c>
      <c r="K27" s="202"/>
      <c r="L27" s="349"/>
      <c r="M27" s="198">
        <f t="shared" si="0"/>
        <v>0</v>
      </c>
      <c r="N27" s="203"/>
    </row>
    <row r="28" spans="1:14" s="205" customFormat="1" ht="12">
      <c r="A28" s="191" t="s">
        <v>76</v>
      </c>
      <c r="B28" s="192" t="s">
        <v>4898</v>
      </c>
      <c r="C28" s="193" t="s">
        <v>4899</v>
      </c>
      <c r="D28" s="192" t="s">
        <v>4664</v>
      </c>
      <c r="E28" s="193" t="s">
        <v>4551</v>
      </c>
      <c r="F28" s="192" t="s">
        <v>96</v>
      </c>
      <c r="G28" s="194"/>
      <c r="H28" s="195"/>
      <c r="I28" s="201">
        <v>0</v>
      </c>
      <c r="J28" s="201" cm="1">
        <f t="array" ref="J28">IFERROR(
    INDEX('[9]Budget Actuals 11CWS1'!$L$14:$L$54,
        MATCH(
            1,
            ('[9]Budget Actuals 11CWS1'!$E$14:$E$54='[9]Ed Serv.11CWS1- Budget Request'!D50) *
            ('[9]Budget Actuals 11CWS1'!$G$14:$G$54='[9]Ed Serv.11CWS1- Budget Request'!F50) *
            ('[9]Budget Actuals 11CWS1'!$I$14:$I$54='[9]Ed Serv.11CWS1- Budget Request'!G50) *
            ('[9]Budget Actuals 11CWS1'!$C$14:$C$54='[9]Ed Serv.11CWS1- Budget Request'!B50),
        0)
    ),
0)</f>
        <v>0</v>
      </c>
      <c r="K28" s="202"/>
      <c r="L28" s="349"/>
      <c r="M28" s="198">
        <f t="shared" si="0"/>
        <v>0</v>
      </c>
      <c r="N28" s="203"/>
    </row>
    <row r="29" spans="1:14" s="205" customFormat="1" ht="12">
      <c r="A29" s="191" t="s">
        <v>76</v>
      </c>
      <c r="B29" s="192" t="s">
        <v>4898</v>
      </c>
      <c r="C29" s="193" t="s">
        <v>4899</v>
      </c>
      <c r="D29" s="192" t="s">
        <v>4831</v>
      </c>
      <c r="E29" s="193" t="s">
        <v>4554</v>
      </c>
      <c r="F29" s="192" t="s">
        <v>96</v>
      </c>
      <c r="G29" s="194"/>
      <c r="H29" s="195"/>
      <c r="I29" s="201">
        <v>0</v>
      </c>
      <c r="J29" s="201">
        <v>0</v>
      </c>
      <c r="K29" s="202"/>
      <c r="L29" s="349"/>
      <c r="M29" s="198">
        <f t="shared" si="0"/>
        <v>0</v>
      </c>
      <c r="N29" s="203"/>
    </row>
    <row r="30" spans="1:14" s="205" customFormat="1" ht="12">
      <c r="A30" s="191" t="s">
        <v>76</v>
      </c>
      <c r="B30" s="192" t="s">
        <v>4898</v>
      </c>
      <c r="C30" s="193" t="s">
        <v>4899</v>
      </c>
      <c r="D30" s="192" t="s">
        <v>4666</v>
      </c>
      <c r="E30" s="193" t="s">
        <v>4562</v>
      </c>
      <c r="F30" s="192" t="s">
        <v>96</v>
      </c>
      <c r="G30" s="194"/>
      <c r="H30" s="195"/>
      <c r="I30" s="201">
        <v>0</v>
      </c>
      <c r="J30" s="201" cm="1">
        <f t="array" ref="J30">IFERROR(
    INDEX('[9]Budget Actuals 11CWS1'!$L$14:$L$54,
        MATCH(
            1,
            ('[9]Budget Actuals 11CWS1'!$E$14:$E$54='[9]Ed Serv.11CWS1- Budget Request'!D52) *
            ('[9]Budget Actuals 11CWS1'!$G$14:$G$54='[9]Ed Serv.11CWS1- Budget Request'!F52) *
            ('[9]Budget Actuals 11CWS1'!$I$14:$I$54='[9]Ed Serv.11CWS1- Budget Request'!G52) *
            ('[9]Budget Actuals 11CWS1'!$C$14:$C$54='[9]Ed Serv.11CWS1- Budget Request'!B52),
        0)
    ),
0)</f>
        <v>0</v>
      </c>
      <c r="K30" s="202"/>
      <c r="L30" s="349"/>
      <c r="M30" s="198">
        <f t="shared" si="0"/>
        <v>0</v>
      </c>
      <c r="N30" s="203"/>
    </row>
    <row r="31" spans="1:14" s="205" customFormat="1" ht="12">
      <c r="A31" s="191" t="s">
        <v>76</v>
      </c>
      <c r="B31" s="192" t="s">
        <v>4898</v>
      </c>
      <c r="C31" s="193" t="s">
        <v>4899</v>
      </c>
      <c r="D31" s="192" t="s">
        <v>4822</v>
      </c>
      <c r="E31" s="193" t="s">
        <v>4533</v>
      </c>
      <c r="F31" s="192" t="s">
        <v>96</v>
      </c>
      <c r="G31" s="194"/>
      <c r="H31" s="195"/>
      <c r="I31" s="201">
        <v>0</v>
      </c>
      <c r="J31" s="201" cm="1">
        <f t="array" ref="J31">IFERROR(
    INDEX('[9]Budget Actuals 11CWS1'!$L$14:$L$54,
        MATCH(
            1,
            ('[9]Budget Actuals 11CWS1'!$E$14:$E$54='[9]Ed Serv.11CWS1- Budget Request'!D53) *
            ('[9]Budget Actuals 11CWS1'!$G$14:$G$54='[9]Ed Serv.11CWS1- Budget Request'!F53) *
            ('[9]Budget Actuals 11CWS1'!$I$14:$I$54='[9]Ed Serv.11CWS1- Budget Request'!G53) *
            ('[9]Budget Actuals 11CWS1'!$C$14:$C$54='[9]Ed Serv.11CWS1- Budget Request'!B53),
        0)
    ),
0)</f>
        <v>0</v>
      </c>
      <c r="K31" s="202"/>
      <c r="L31" s="349"/>
      <c r="M31" s="198">
        <f t="shared" si="0"/>
        <v>0</v>
      </c>
      <c r="N31" s="203"/>
    </row>
    <row r="32" spans="1:14" s="205" customFormat="1" ht="12">
      <c r="A32" s="191" t="s">
        <v>76</v>
      </c>
      <c r="B32" s="192" t="s">
        <v>4898</v>
      </c>
      <c r="C32" s="193" t="s">
        <v>4899</v>
      </c>
      <c r="D32" s="192" t="s">
        <v>4823</v>
      </c>
      <c r="E32" s="193" t="s">
        <v>4824</v>
      </c>
      <c r="F32" s="192" t="s">
        <v>96</v>
      </c>
      <c r="G32" s="194"/>
      <c r="H32" s="195"/>
      <c r="I32" s="201">
        <v>0</v>
      </c>
      <c r="J32" s="201" cm="1">
        <f t="array" ref="J32">IFERROR(
    INDEX('[9]Budget Actuals 11CWS1'!$L$14:$L$54,
        MATCH(
            1,
            ('[9]Budget Actuals 11CWS1'!$E$14:$E$54='[9]Ed Serv.11CWS1- Budget Request'!D54) *
            ('[9]Budget Actuals 11CWS1'!$G$14:$G$54='[9]Ed Serv.11CWS1- Budget Request'!F54) *
            ('[9]Budget Actuals 11CWS1'!$I$14:$I$54='[9]Ed Serv.11CWS1- Budget Request'!G54) *
            ('[9]Budget Actuals 11CWS1'!$C$14:$C$54='[9]Ed Serv.11CWS1- Budget Request'!B54),
        0)
    ),
0)</f>
        <v>0</v>
      </c>
      <c r="K32" s="202"/>
      <c r="L32" s="349"/>
      <c r="M32" s="198">
        <f t="shared" si="0"/>
        <v>0</v>
      </c>
      <c r="N32" s="203"/>
    </row>
    <row r="33" spans="1:17" s="205" customFormat="1" ht="12" customHeight="1">
      <c r="A33" s="191" t="s">
        <v>76</v>
      </c>
      <c r="B33" s="192" t="s">
        <v>4898</v>
      </c>
      <c r="C33" s="193" t="s">
        <v>4899</v>
      </c>
      <c r="D33" s="192" t="s">
        <v>4695</v>
      </c>
      <c r="E33" s="193" t="s">
        <v>4496</v>
      </c>
      <c r="F33" s="192" t="s">
        <v>96</v>
      </c>
      <c r="G33" s="194"/>
      <c r="H33" s="195"/>
      <c r="I33" s="201">
        <v>0</v>
      </c>
      <c r="J33" s="201" cm="1">
        <f t="array" ref="J33">IFERROR(
    INDEX('[9]Budget Actuals 11CWS1'!$L$14:$L$54,
        MATCH(
            1,
            ('[9]Budget Actuals 11CWS1'!$E$14:$E$54='[9]Ed Serv.11CWS1- Budget Request'!D55) *
            ('[9]Budget Actuals 11CWS1'!$G$14:$G$54='[9]Ed Serv.11CWS1- Budget Request'!F55) *
            ('[9]Budget Actuals 11CWS1'!$I$14:$I$54='[9]Ed Serv.11CWS1- Budget Request'!G55) *
            ('[9]Budget Actuals 11CWS1'!$C$14:$C$54='[9]Ed Serv.11CWS1- Budget Request'!B55),
        0)
    ),
0)</f>
        <v>0</v>
      </c>
      <c r="K33" s="202">
        <v>5000</v>
      </c>
      <c r="L33" s="349"/>
      <c r="M33" s="198">
        <f t="shared" si="0"/>
        <v>5000</v>
      </c>
      <c r="N33" s="203" t="s">
        <v>4907</v>
      </c>
    </row>
    <row r="34" spans="1:17" s="205" customFormat="1" ht="12">
      <c r="A34" s="191" t="s">
        <v>76</v>
      </c>
      <c r="B34" s="192" t="s">
        <v>4898</v>
      </c>
      <c r="C34" s="193" t="s">
        <v>4899</v>
      </c>
      <c r="D34" s="192" t="s">
        <v>4775</v>
      </c>
      <c r="E34" s="193" t="s">
        <v>4776</v>
      </c>
      <c r="F34" s="192" t="s">
        <v>96</v>
      </c>
      <c r="G34" s="194"/>
      <c r="H34" s="195"/>
      <c r="I34" s="201">
        <v>0</v>
      </c>
      <c r="J34" s="201" cm="1">
        <f t="array" ref="J34">IFERROR(
    INDEX('[9]Budget Actuals 11CWS1'!$L$14:$L$54,
        MATCH(
            1,
            ('[9]Budget Actuals 11CWS1'!$E$14:$E$54='[9]Ed Serv.11CWS1- Budget Request'!D56) *
            ('[9]Budget Actuals 11CWS1'!$G$14:$G$54='[9]Ed Serv.11CWS1- Budget Request'!F56) *
            ('[9]Budget Actuals 11CWS1'!$I$14:$I$54='[9]Ed Serv.11CWS1- Budget Request'!G56) *
            ('[9]Budget Actuals 11CWS1'!$C$14:$C$54='[9]Ed Serv.11CWS1- Budget Request'!B56),
        0)
    ),
0)</f>
        <v>0</v>
      </c>
      <c r="K34" s="202"/>
      <c r="L34" s="349"/>
      <c r="M34" s="198">
        <f t="shared" si="0"/>
        <v>0</v>
      </c>
      <c r="N34" s="203"/>
    </row>
    <row r="35" spans="1:17" s="205" customFormat="1" ht="12">
      <c r="A35" s="191" t="s">
        <v>76</v>
      </c>
      <c r="B35" s="192" t="s">
        <v>4898</v>
      </c>
      <c r="C35" s="193" t="s">
        <v>4899</v>
      </c>
      <c r="D35" s="206"/>
      <c r="E35" s="193" t="s">
        <v>4908</v>
      </c>
      <c r="F35" s="206"/>
      <c r="G35" s="207"/>
      <c r="H35" s="208"/>
      <c r="I35" s="215">
        <v>75288.05</v>
      </c>
      <c r="J35" s="215" cm="1">
        <f t="array" ref="J35">IFERROR(
    INDEX('[9]Budget Actuals 11CWS1'!$L$14:$L$54,
        MATCH(
            1,
            ('[9]Budget Actuals 11CWS1'!$E$14:$E$54='[9]Ed Serv.11CWS1- Budget Request'!D57) *
            ('[9]Budget Actuals 11CWS1'!$G$14:$G$54='[9]Ed Serv.11CWS1- Budget Request'!F57) *
            ('[9]Budget Actuals 11CWS1'!$I$14:$I$54='[9]Ed Serv.11CWS1- Budget Request'!G57) *
            ('[9]Budget Actuals 11CWS1'!$C$14:$C$54='[9]Ed Serv.11CWS1- Budget Request'!B57),
        0)
    ),
0)</f>
        <v>0</v>
      </c>
      <c r="K35" s="214">
        <v>0</v>
      </c>
      <c r="L35" s="350"/>
      <c r="M35" s="198">
        <f t="shared" si="0"/>
        <v>-75288.05</v>
      </c>
      <c r="N35" s="263"/>
    </row>
    <row r="36" spans="1:17" s="205" customFormat="1" ht="12">
      <c r="A36" s="223"/>
      <c r="B36" s="223"/>
      <c r="C36" s="224"/>
      <c r="D36" s="223"/>
      <c r="E36" s="224"/>
      <c r="F36" s="223"/>
      <c r="G36" s="225"/>
      <c r="H36" s="226"/>
      <c r="I36" s="269">
        <f>SUM(I10:I35)</f>
        <v>75288.05</v>
      </c>
      <c r="J36" s="269">
        <f>SUM(J10:J35)</f>
        <v>24835.98</v>
      </c>
      <c r="K36" s="269">
        <f t="shared" ref="K36:M36" si="1">SUM(K10:K35)</f>
        <v>38000</v>
      </c>
      <c r="L36" s="269">
        <f t="shared" si="1"/>
        <v>0</v>
      </c>
      <c r="M36" s="269">
        <f t="shared" si="1"/>
        <v>-37288.050000000003</v>
      </c>
      <c r="N36" s="351"/>
    </row>
    <row r="37" spans="1:17" s="205" customFormat="1" ht="12.6" thickBot="1">
      <c r="A37" s="352"/>
      <c r="B37" s="352"/>
      <c r="C37" s="346"/>
      <c r="D37" s="352"/>
      <c r="E37" s="346"/>
      <c r="F37" s="352"/>
      <c r="G37" s="353"/>
      <c r="H37" s="353"/>
      <c r="I37" s="354"/>
      <c r="J37" s="354"/>
      <c r="K37" s="354"/>
      <c r="L37" s="354"/>
      <c r="M37" s="354"/>
      <c r="N37" s="233"/>
    </row>
    <row r="38" spans="1:17" s="172" customFormat="1" ht="12.6" thickBot="1">
      <c r="A38" s="172" t="s">
        <v>4909</v>
      </c>
      <c r="I38" s="177">
        <v>2026</v>
      </c>
      <c r="J38" s="176">
        <v>2026</v>
      </c>
      <c r="K38" s="177">
        <v>2027</v>
      </c>
      <c r="L38" s="176">
        <v>2027</v>
      </c>
      <c r="M38" s="177"/>
      <c r="N38" s="176"/>
    </row>
    <row r="39" spans="1:17" s="190" customFormat="1" ht="12">
      <c r="A39" s="180" t="s">
        <v>4640</v>
      </c>
      <c r="B39" s="180" t="s">
        <v>4641</v>
      </c>
      <c r="C39" s="181" t="s">
        <v>4642</v>
      </c>
      <c r="D39" s="180" t="s">
        <v>4643</v>
      </c>
      <c r="E39" s="181" t="s">
        <v>4644</v>
      </c>
      <c r="F39" s="180" t="s">
        <v>4645</v>
      </c>
      <c r="G39" s="180" t="s">
        <v>4646</v>
      </c>
      <c r="H39" s="182" t="s">
        <v>4647</v>
      </c>
      <c r="I39" s="186" t="s">
        <v>4648</v>
      </c>
      <c r="J39" s="184" t="s">
        <v>4649</v>
      </c>
      <c r="K39" s="186" t="s">
        <v>4710</v>
      </c>
      <c r="L39" s="184" t="s">
        <v>4896</v>
      </c>
      <c r="M39" s="186" t="s">
        <v>4652</v>
      </c>
      <c r="N39" s="348" t="s">
        <v>4897</v>
      </c>
    </row>
    <row r="40" spans="1:17" s="205" customFormat="1" ht="12">
      <c r="A40" s="191" t="s">
        <v>76</v>
      </c>
      <c r="B40" s="192" t="s">
        <v>4898</v>
      </c>
      <c r="C40" s="193" t="s">
        <v>4899</v>
      </c>
      <c r="D40" s="192">
        <f>'[9]Recalculating Prior Year Budget'!C35</f>
        <v>5230</v>
      </c>
      <c r="E40" s="193" t="s">
        <v>4846</v>
      </c>
      <c r="F40" s="192" t="s">
        <v>96</v>
      </c>
      <c r="G40" s="194" t="s">
        <v>4910</v>
      </c>
      <c r="H40" s="195"/>
      <c r="I40" s="201"/>
      <c r="J40" s="201" cm="1">
        <f t="array" ref="J40">IFERROR(
    INDEX('[9]Budget Actuals 11CWS1'!$L$14:$L$54,
        MATCH(
            1,
            ('[9]Budget Actuals 11CWS1'!$E$14:$E$54='[9]Ed Serv.11CWS1- Budget Request'!D40) *
            ('[9]Budget Actuals 11CWS1'!$G$14:$G$54='[9]Ed Serv.11CWS1- Budget Request'!F40) *
            ('[9]Budget Actuals 11CWS1'!$I$14:$I$54='[9]Ed Serv.11CWS1- Budget Request'!G40) *
            ('[9]Budget Actuals 11CWS1'!$C$14:$C$54='[9]Ed Serv.11CWS1- Budget Request'!B40),
        0)
    ),
0)</f>
        <v>0</v>
      </c>
      <c r="K40" s="202"/>
      <c r="L40" s="349"/>
      <c r="M40" s="198">
        <f t="shared" ref="M40:M61" si="2">+K40-I40</f>
        <v>0</v>
      </c>
      <c r="N40" s="203"/>
    </row>
    <row r="41" spans="1:17" s="205" customFormat="1" ht="12">
      <c r="A41" s="191" t="s">
        <v>76</v>
      </c>
      <c r="B41" s="192" t="s">
        <v>4898</v>
      </c>
      <c r="C41" s="193" t="s">
        <v>4899</v>
      </c>
      <c r="D41" s="192">
        <f>'[9]Recalculating Prior Year Budget'!C36</f>
        <v>5230</v>
      </c>
      <c r="E41" s="193" t="s">
        <v>4846</v>
      </c>
      <c r="F41" s="192" t="s">
        <v>130</v>
      </c>
      <c r="G41" s="194" t="s">
        <v>4910</v>
      </c>
      <c r="H41" s="195"/>
      <c r="I41" s="201"/>
      <c r="J41" s="201" cm="1">
        <f t="array" ref="J41">IFERROR(
    INDEX('[9]Budget Actuals 11CWS1'!$L$14:$L$54,
        MATCH(
            1,
            ('[9]Budget Actuals 11CWS1'!$E$14:$E$54='[9]Ed Serv.11CWS1- Budget Request'!D41) *
            ('[9]Budget Actuals 11CWS1'!$G$14:$G$54='[9]Ed Serv.11CWS1- Budget Request'!F41) *
            ('[9]Budget Actuals 11CWS1'!$I$14:$I$54='[9]Ed Serv.11CWS1- Budget Request'!G41) *
            ('[9]Budget Actuals 11CWS1'!$C$14:$C$54='[9]Ed Serv.11CWS1- Budget Request'!B41),
        0)
    ),
0)</f>
        <v>0</v>
      </c>
      <c r="K41" s="202"/>
      <c r="L41" s="349"/>
      <c r="M41" s="198">
        <f t="shared" si="2"/>
        <v>0</v>
      </c>
      <c r="N41" s="203"/>
    </row>
    <row r="42" spans="1:17" s="205" customFormat="1" ht="12">
      <c r="A42" s="191" t="s">
        <v>76</v>
      </c>
      <c r="B42" s="192" t="s">
        <v>4898</v>
      </c>
      <c r="C42" s="193" t="s">
        <v>4899</v>
      </c>
      <c r="D42" s="192">
        <v>4313</v>
      </c>
      <c r="E42" s="193" t="s">
        <v>4734</v>
      </c>
      <c r="F42" s="192" t="s">
        <v>96</v>
      </c>
      <c r="G42" s="194" t="s">
        <v>4910</v>
      </c>
      <c r="H42" s="195"/>
      <c r="I42" s="201"/>
      <c r="J42" s="201" cm="1">
        <f t="array" ref="J42">IFERROR(
    INDEX('[9]Budget Actuals 11CWS1'!$L$14:$L$54,
        MATCH(
            1,
            ('[9]Budget Actuals 11CWS1'!$E$14:$E$54='[9]Ed Serv.11CWS1- Budget Request'!D42) *
            ('[9]Budget Actuals 11CWS1'!$G$14:$G$54='[9]Ed Serv.11CWS1- Budget Request'!F42) *
            ('[9]Budget Actuals 11CWS1'!$I$14:$I$54='[9]Ed Serv.11CWS1- Budget Request'!G42) *
            ('[9]Budget Actuals 11CWS1'!$C$14:$C$54='[9]Ed Serv.11CWS1- Budget Request'!B42),
        0)
    ),
0)</f>
        <v>3506.52</v>
      </c>
      <c r="K42" s="202"/>
      <c r="L42" s="349"/>
      <c r="M42" s="198">
        <f t="shared" si="2"/>
        <v>0</v>
      </c>
      <c r="N42" s="203"/>
    </row>
    <row r="43" spans="1:17" s="205" customFormat="1" ht="12">
      <c r="A43" s="191" t="s">
        <v>76</v>
      </c>
      <c r="B43" s="192" t="s">
        <v>4898</v>
      </c>
      <c r="C43" s="193" t="s">
        <v>4899</v>
      </c>
      <c r="D43" s="192">
        <v>5220</v>
      </c>
      <c r="E43" s="193" t="s">
        <v>4513</v>
      </c>
      <c r="F43" s="192" t="s">
        <v>96</v>
      </c>
      <c r="G43" s="194" t="s">
        <v>4910</v>
      </c>
      <c r="H43" s="195"/>
      <c r="I43" s="201"/>
      <c r="J43" s="201" cm="1">
        <f t="array" ref="J43">IFERROR(
    INDEX('[9]Budget Actuals 11CWS1'!$L$14:$L$54,
        MATCH(
            1,
            ('[9]Budget Actuals 11CWS1'!$E$14:$E$54='[9]Ed Serv.11CWS1- Budget Request'!D43) *
            ('[9]Budget Actuals 11CWS1'!$G$14:$G$54='[9]Ed Serv.11CWS1- Budget Request'!F43) *
            ('[9]Budget Actuals 11CWS1'!$I$14:$I$54='[9]Ed Serv.11CWS1- Budget Request'!G43) *
            ('[9]Budget Actuals 11CWS1'!$C$14:$C$54='[9]Ed Serv.11CWS1- Budget Request'!B43),
        0)
    ),
0)</f>
        <v>0</v>
      </c>
      <c r="K43" s="202"/>
      <c r="L43" s="349"/>
      <c r="M43" s="198">
        <f t="shared" si="2"/>
        <v>0</v>
      </c>
      <c r="N43" s="203"/>
    </row>
    <row r="44" spans="1:17" s="205" customFormat="1" ht="12">
      <c r="A44" s="191" t="s">
        <v>76</v>
      </c>
      <c r="B44" s="192" t="s">
        <v>4898</v>
      </c>
      <c r="C44" s="193" t="s">
        <v>4899</v>
      </c>
      <c r="D44" s="192">
        <f>'[9]Recalculating Prior Year Budget'!C40</f>
        <v>3000</v>
      </c>
      <c r="E44" s="193" t="s">
        <v>4512</v>
      </c>
      <c r="F44" s="192" t="s">
        <v>96</v>
      </c>
      <c r="G44" s="194" t="s">
        <v>4910</v>
      </c>
      <c r="H44" s="195"/>
      <c r="I44" s="201">
        <f>GETPIVOTDATA("Amount",'[9]Recalculating Prior Year Budget'!$G$33,"Account Code",3000)</f>
        <v>13806.279999999999</v>
      </c>
      <c r="J44" s="201" cm="1">
        <f t="array" ref="J44">IFERROR(
    INDEX('[9]Budget Actuals 11CWS1'!$L$14:$L$54,
        MATCH(
            1,
            ('[9]Budget Actuals 11CWS1'!$E$14:$E$54='[9]Ed Serv.11CWS1- Budget Request'!D44) *
            ('[9]Budget Actuals 11CWS1'!$G$14:$G$54='[9]Ed Serv.11CWS1- Budget Request'!F44) *
            ('[9]Budget Actuals 11CWS1'!$I$14:$I$54='[9]Ed Serv.11CWS1- Budget Request'!G44) *
            ('[9]Budget Actuals 11CWS1'!$C$14:$C$54='[9]Ed Serv.11CWS1- Budget Request'!B44),
        0)
    ),
0)</f>
        <v>0</v>
      </c>
      <c r="K44" s="202"/>
      <c r="L44" s="349"/>
      <c r="M44" s="198">
        <f t="shared" si="2"/>
        <v>-13806.279999999999</v>
      </c>
      <c r="N44" s="203"/>
    </row>
    <row r="45" spans="1:17" s="205" customFormat="1">
      <c r="A45" s="191" t="s">
        <v>76</v>
      </c>
      <c r="B45" s="192" t="s">
        <v>4898</v>
      </c>
      <c r="C45" s="193" t="s">
        <v>4899</v>
      </c>
      <c r="D45" s="192" t="s">
        <v>4657</v>
      </c>
      <c r="E45" s="193" t="s">
        <v>4512</v>
      </c>
      <c r="F45" s="192" t="s">
        <v>96</v>
      </c>
      <c r="G45" s="194" t="s">
        <v>4910</v>
      </c>
      <c r="H45" s="195"/>
      <c r="I45" s="201">
        <f>GETPIVOTDATA("Amount",'[9]Recalculating Prior Year Budget'!$G$33,"Account Code",4313)</f>
        <v>2750</v>
      </c>
      <c r="J45" s="201" cm="1">
        <f t="array" ref="J45">IFERROR(
    INDEX('[9]Budget Actuals 11CWS1'!$L$14:$L$54,
        MATCH(
            1,
            ('[9]Budget Actuals 11CWS1'!$E$14:$E$54='[9]Ed Serv.11CWS1- Budget Request'!D45) *
            ('[9]Budget Actuals 11CWS1'!$G$14:$G$54='[9]Ed Serv.11CWS1- Budget Request'!F45) *
            ('[9]Budget Actuals 11CWS1'!$I$14:$I$54='[9]Ed Serv.11CWS1- Budget Request'!G45) *
            ('[9]Budget Actuals 11CWS1'!$C$14:$C$54='[9]Ed Serv.11CWS1- Budget Request'!B45),
        0)
    ),
0)</f>
        <v>0</v>
      </c>
      <c r="K45" s="202">
        <v>2800</v>
      </c>
      <c r="L45" s="349"/>
      <c r="M45" s="198">
        <f t="shared" si="2"/>
        <v>50</v>
      </c>
      <c r="N45" s="203" t="s">
        <v>4911</v>
      </c>
      <c r="P45"/>
      <c r="Q45"/>
    </row>
    <row r="46" spans="1:17" s="205" customFormat="1">
      <c r="A46" s="191" t="s">
        <v>76</v>
      </c>
      <c r="B46" s="192" t="s">
        <v>4898</v>
      </c>
      <c r="C46" s="193" t="s">
        <v>4899</v>
      </c>
      <c r="D46" s="192" t="s">
        <v>4658</v>
      </c>
      <c r="E46" s="193" t="s">
        <v>4523</v>
      </c>
      <c r="F46" s="192" t="s">
        <v>96</v>
      </c>
      <c r="G46" s="194" t="s">
        <v>4910</v>
      </c>
      <c r="H46" s="195"/>
      <c r="I46" s="201"/>
      <c r="J46" s="201" cm="1">
        <f t="array" ref="J46">IFERROR(
    INDEX('[9]Budget Actuals 11CWS1'!$L$14:$L$54,
        MATCH(
            1,
            ('[9]Budget Actuals 11CWS1'!$E$14:$E$54='[9]Ed Serv.11CWS1- Budget Request'!D46) *
            ('[9]Budget Actuals 11CWS1'!$G$14:$G$54='[9]Ed Serv.11CWS1- Budget Request'!F46) *
            ('[9]Budget Actuals 11CWS1'!$I$14:$I$54='[9]Ed Serv.11CWS1- Budget Request'!G46) *
            ('[9]Budget Actuals 11CWS1'!$C$14:$C$54='[9]Ed Serv.11CWS1- Budget Request'!B46),
        0)
    ),
0)</f>
        <v>0</v>
      </c>
      <c r="K46" s="202"/>
      <c r="L46" s="349"/>
      <c r="M46" s="198">
        <f t="shared" si="2"/>
        <v>0</v>
      </c>
      <c r="N46" s="203"/>
      <c r="P46"/>
      <c r="Q46"/>
    </row>
    <row r="47" spans="1:17" s="205" customFormat="1">
      <c r="A47" s="191" t="s">
        <v>76</v>
      </c>
      <c r="B47" s="192" t="s">
        <v>4898</v>
      </c>
      <c r="C47" s="193" t="s">
        <v>4899</v>
      </c>
      <c r="D47" s="192" t="s">
        <v>4850</v>
      </c>
      <c r="E47" s="193" t="s">
        <v>4851</v>
      </c>
      <c r="F47" s="192" t="s">
        <v>96</v>
      </c>
      <c r="G47" s="194" t="s">
        <v>4910</v>
      </c>
      <c r="H47" s="195"/>
      <c r="I47" s="201"/>
      <c r="J47" s="201" cm="1">
        <f t="array" ref="J47">IFERROR(
    INDEX('[9]Budget Actuals 11CWS1'!$L$14:$L$54,
        MATCH(
            1,
            ('[9]Budget Actuals 11CWS1'!$E$14:$E$54='[9]Ed Serv.11CWS1- Budget Request'!D47) *
            ('[9]Budget Actuals 11CWS1'!$G$14:$G$54='[9]Ed Serv.11CWS1- Budget Request'!F47) *
            ('[9]Budget Actuals 11CWS1'!$I$14:$I$54='[9]Ed Serv.11CWS1- Budget Request'!G47) *
            ('[9]Budget Actuals 11CWS1'!$C$14:$C$54='[9]Ed Serv.11CWS1- Budget Request'!B47),
        0)
    ),
0)</f>
        <v>0</v>
      </c>
      <c r="K47" s="202"/>
      <c r="L47" s="349"/>
      <c r="M47" s="198">
        <f t="shared" si="2"/>
        <v>0</v>
      </c>
      <c r="N47" s="203"/>
      <c r="P47"/>
      <c r="Q47"/>
    </row>
    <row r="48" spans="1:17" s="205" customFormat="1">
      <c r="A48" s="191" t="s">
        <v>76</v>
      </c>
      <c r="B48" s="192" t="s">
        <v>4898</v>
      </c>
      <c r="C48" s="193" t="s">
        <v>4899</v>
      </c>
      <c r="D48" s="192" t="s">
        <v>4659</v>
      </c>
      <c r="E48" s="193" t="s">
        <v>4502</v>
      </c>
      <c r="F48" s="192" t="s">
        <v>96</v>
      </c>
      <c r="G48" s="194" t="s">
        <v>4910</v>
      </c>
      <c r="H48" s="195"/>
      <c r="I48" s="201">
        <f>GETPIVOTDATA("Amount",'[9]Recalculating Prior Year Budget'!$G$33,"Account Code",5220)</f>
        <v>7738.4</v>
      </c>
      <c r="J48" s="201" cm="1">
        <f t="array" ref="J48">IFERROR(
    INDEX('[9]Budget Actuals 11CWS1'!$L$14:$L$54,
        MATCH(
            1,
            ('[9]Budget Actuals 11CWS1'!$E$14:$E$54='[9]Ed Serv.11CWS1- Budget Request'!D48) *
            ('[9]Budget Actuals 11CWS1'!$G$14:$G$54='[9]Ed Serv.11CWS1- Budget Request'!F48) *
            ('[9]Budget Actuals 11CWS1'!$I$14:$I$54='[9]Ed Serv.11CWS1- Budget Request'!G48) *
            ('[9]Budget Actuals 11CWS1'!$C$14:$C$54='[9]Ed Serv.11CWS1- Budget Request'!B48),
        0)
    ),
0)</f>
        <v>1185.6600000000001</v>
      </c>
      <c r="K48" s="202">
        <v>7800</v>
      </c>
      <c r="L48" s="349"/>
      <c r="M48" s="198">
        <f t="shared" si="2"/>
        <v>61.600000000000364</v>
      </c>
      <c r="N48" s="203" t="s">
        <v>4912</v>
      </c>
      <c r="P48"/>
      <c r="Q48"/>
    </row>
    <row r="49" spans="1:21" s="205" customFormat="1">
      <c r="A49" s="191" t="s">
        <v>76</v>
      </c>
      <c r="B49" s="192" t="s">
        <v>4898</v>
      </c>
      <c r="C49" s="193" t="s">
        <v>4899</v>
      </c>
      <c r="D49" s="192" t="s">
        <v>4659</v>
      </c>
      <c r="E49" s="193" t="s">
        <v>4502</v>
      </c>
      <c r="F49" s="192" t="s">
        <v>96</v>
      </c>
      <c r="G49" s="194" t="s">
        <v>4910</v>
      </c>
      <c r="H49" s="195"/>
      <c r="I49" s="201"/>
      <c r="J49" s="201">
        <v>0</v>
      </c>
      <c r="K49" s="202"/>
      <c r="L49" s="349"/>
      <c r="M49" s="198">
        <f t="shared" si="2"/>
        <v>0</v>
      </c>
      <c r="N49" s="203"/>
      <c r="P49"/>
      <c r="Q49"/>
    </row>
    <row r="50" spans="1:21" s="205" customFormat="1">
      <c r="A50" s="191" t="s">
        <v>76</v>
      </c>
      <c r="B50" s="192" t="s">
        <v>4898</v>
      </c>
      <c r="C50" s="193" t="s">
        <v>4899</v>
      </c>
      <c r="D50" s="192" t="s">
        <v>4659</v>
      </c>
      <c r="E50" s="193" t="s">
        <v>4502</v>
      </c>
      <c r="F50" s="192" t="s">
        <v>2288</v>
      </c>
      <c r="G50" s="194" t="s">
        <v>4910</v>
      </c>
      <c r="H50" s="195"/>
      <c r="I50" s="201"/>
      <c r="J50" s="201" cm="1">
        <f t="array" ref="J50">IFERROR(
    INDEX('[9]Budget Actuals 11CWS1'!$L$14:$L$54,
        MATCH(
            1,
            ('[9]Budget Actuals 11CWS1'!$E$14:$E$54='[9]Ed Serv.11CWS1- Budget Request'!D50) *
            ('[9]Budget Actuals 11CWS1'!$G$14:$G$54='[9]Ed Serv.11CWS1- Budget Request'!F50) *
            ('[9]Budget Actuals 11CWS1'!$I$14:$I$54='[9]Ed Serv.11CWS1- Budget Request'!G50) *
            ('[9]Budget Actuals 11CWS1'!$C$14:$C$54='[9]Ed Serv.11CWS1- Budget Request'!B50),
        0)
    ),
0)</f>
        <v>0</v>
      </c>
      <c r="K50" s="202"/>
      <c r="L50" s="349"/>
      <c r="M50" s="198">
        <f t="shared" si="2"/>
        <v>0</v>
      </c>
      <c r="N50" s="203"/>
      <c r="P50"/>
      <c r="Q50"/>
    </row>
    <row r="51" spans="1:21" s="205" customFormat="1">
      <c r="A51" s="191" t="s">
        <v>76</v>
      </c>
      <c r="B51" s="192" t="s">
        <v>4898</v>
      </c>
      <c r="C51" s="193" t="s">
        <v>4899</v>
      </c>
      <c r="D51" s="192" t="s">
        <v>4662</v>
      </c>
      <c r="E51" s="193" t="s">
        <v>4504</v>
      </c>
      <c r="F51" s="192" t="s">
        <v>96</v>
      </c>
      <c r="G51" s="194" t="s">
        <v>4910</v>
      </c>
      <c r="H51" s="195"/>
      <c r="I51" s="201">
        <f>GETPIVOTDATA("Amount",'[9]Recalculating Prior Year Budget'!$G$33,"Account Code",5230)</f>
        <v>12470</v>
      </c>
      <c r="J51" s="201" cm="1">
        <f t="array" ref="J51">IFERROR(
    INDEX('[9]Budget Actuals 11CWS1'!$L$14:$L$54,
        MATCH(
            1,
            ('[9]Budget Actuals 11CWS1'!$E$14:$E$54='[9]Ed Serv.11CWS1- Budget Request'!D51) *
            ('[9]Budget Actuals 11CWS1'!$G$14:$G$54='[9]Ed Serv.11CWS1- Budget Request'!F51) *
            ('[9]Budget Actuals 11CWS1'!$I$14:$I$54='[9]Ed Serv.11CWS1- Budget Request'!G51) *
            ('[9]Budget Actuals 11CWS1'!$C$14:$C$54='[9]Ed Serv.11CWS1- Budget Request'!B51),
        0)
    ),
0)</f>
        <v>3053.93</v>
      </c>
      <c r="K51" s="202">
        <v>12500</v>
      </c>
      <c r="L51" s="349"/>
      <c r="M51" s="198">
        <f t="shared" si="2"/>
        <v>30</v>
      </c>
      <c r="N51" s="203" t="s">
        <v>4913</v>
      </c>
      <c r="P51"/>
      <c r="Q51"/>
    </row>
    <row r="52" spans="1:21" s="205" customFormat="1">
      <c r="A52" s="191" t="s">
        <v>76</v>
      </c>
      <c r="B52" s="192" t="s">
        <v>4898</v>
      </c>
      <c r="C52" s="193" t="s">
        <v>4899</v>
      </c>
      <c r="D52" s="192" t="s">
        <v>4662</v>
      </c>
      <c r="E52" s="193" t="s">
        <v>4504</v>
      </c>
      <c r="F52" s="192" t="s">
        <v>603</v>
      </c>
      <c r="G52" s="194" t="s">
        <v>4910</v>
      </c>
      <c r="H52" s="195"/>
      <c r="I52" s="201"/>
      <c r="J52" s="201" cm="1">
        <f t="array" ref="J52">IFERROR(
    INDEX('[9]Budget Actuals 11CWS1'!$L$14:$L$54,
        MATCH(
            1,
            ('[9]Budget Actuals 11CWS1'!$E$14:$E$54='[9]Ed Serv.11CWS1- Budget Request'!D52) *
            ('[9]Budget Actuals 11CWS1'!$G$14:$G$54='[9]Ed Serv.11CWS1- Budget Request'!F52) *
            ('[9]Budget Actuals 11CWS1'!$I$14:$I$54='[9]Ed Serv.11CWS1- Budget Request'!G52) *
            ('[9]Budget Actuals 11CWS1'!$C$14:$C$54='[9]Ed Serv.11CWS1- Budget Request'!B52),
        0)
    ),
0)</f>
        <v>0</v>
      </c>
      <c r="K52" s="202"/>
      <c r="L52" s="349"/>
      <c r="M52" s="198">
        <f t="shared" si="2"/>
        <v>0</v>
      </c>
      <c r="N52" s="203"/>
      <c r="P52"/>
      <c r="Q52"/>
    </row>
    <row r="53" spans="1:21" s="205" customFormat="1">
      <c r="A53" s="191" t="s">
        <v>76</v>
      </c>
      <c r="B53" s="192" t="s">
        <v>4898</v>
      </c>
      <c r="C53" s="193" t="s">
        <v>4899</v>
      </c>
      <c r="D53" s="192" t="s">
        <v>4664</v>
      </c>
      <c r="E53" s="193" t="s">
        <v>4551</v>
      </c>
      <c r="F53" s="192" t="s">
        <v>96</v>
      </c>
      <c r="G53" s="194" t="s">
        <v>4910</v>
      </c>
      <c r="H53" s="195"/>
      <c r="I53" s="201"/>
      <c r="J53" s="201" cm="1">
        <f t="array" ref="J53">IFERROR(
    INDEX('[9]Budget Actuals 11CWS1'!$L$14:$L$54,
        MATCH(
            1,
            ('[9]Budget Actuals 11CWS1'!$E$14:$E$54='[9]Ed Serv.11CWS1- Budget Request'!D53) *
            ('[9]Budget Actuals 11CWS1'!$G$14:$G$54='[9]Ed Serv.11CWS1- Budget Request'!F53) *
            ('[9]Budget Actuals 11CWS1'!$I$14:$I$54='[9]Ed Serv.11CWS1- Budget Request'!G53) *
            ('[9]Budget Actuals 11CWS1'!$C$14:$C$54='[9]Ed Serv.11CWS1- Budget Request'!B53),
        0)
    ),
0)</f>
        <v>0</v>
      </c>
      <c r="K53" s="202"/>
      <c r="L53" s="349"/>
      <c r="M53" s="198">
        <f t="shared" si="2"/>
        <v>0</v>
      </c>
      <c r="N53" s="203"/>
      <c r="P53"/>
      <c r="Q53"/>
    </row>
    <row r="54" spans="1:21" s="205" customFormat="1" ht="12">
      <c r="A54" s="191" t="s">
        <v>76</v>
      </c>
      <c r="B54" s="192" t="s">
        <v>4898</v>
      </c>
      <c r="C54" s="193" t="s">
        <v>4899</v>
      </c>
      <c r="D54" s="192" t="s">
        <v>4831</v>
      </c>
      <c r="E54" s="193" t="s">
        <v>4554</v>
      </c>
      <c r="F54" s="192" t="s">
        <v>96</v>
      </c>
      <c r="G54" s="194" t="s">
        <v>4910</v>
      </c>
      <c r="H54" s="195"/>
      <c r="I54" s="201"/>
      <c r="J54" s="201" cm="1">
        <f t="array" ref="J54">IFERROR(
    INDEX('[9]Budget Actuals 11CWS1'!$L$14:$L$54,
        MATCH(
            1,
            ('[9]Budget Actuals 11CWS1'!$E$14:$E$54='[9]Ed Serv.11CWS1- Budget Request'!D54) *
            ('[9]Budget Actuals 11CWS1'!$G$14:$G$54='[9]Ed Serv.11CWS1- Budget Request'!F54) *
            ('[9]Budget Actuals 11CWS1'!$I$14:$I$54='[9]Ed Serv.11CWS1- Budget Request'!G54) *
            ('[9]Budget Actuals 11CWS1'!$C$14:$C$54='[9]Ed Serv.11CWS1- Budget Request'!B54),
        0)
    ),
0)</f>
        <v>0</v>
      </c>
      <c r="K54" s="202"/>
      <c r="L54" s="349"/>
      <c r="M54" s="198">
        <f t="shared" si="2"/>
        <v>0</v>
      </c>
      <c r="N54" s="203"/>
    </row>
    <row r="55" spans="1:21" s="205" customFormat="1" ht="12">
      <c r="A55" s="191" t="s">
        <v>76</v>
      </c>
      <c r="B55" s="192" t="s">
        <v>4898</v>
      </c>
      <c r="C55" s="193" t="s">
        <v>4899</v>
      </c>
      <c r="D55" s="192" t="s">
        <v>4666</v>
      </c>
      <c r="E55" s="193" t="s">
        <v>4562</v>
      </c>
      <c r="F55" s="192" t="s">
        <v>96</v>
      </c>
      <c r="G55" s="194" t="s">
        <v>4910</v>
      </c>
      <c r="H55" s="195"/>
      <c r="I55" s="201"/>
      <c r="J55" s="201" cm="1">
        <f t="array" ref="J55">IFERROR(
    INDEX('[9]Budget Actuals 11CWS1'!$L$14:$L$54,
        MATCH(
            1,
            ('[9]Budget Actuals 11CWS1'!$E$14:$E$54='[9]Ed Serv.11CWS1- Budget Request'!D55) *
            ('[9]Budget Actuals 11CWS1'!$G$14:$G$54='[9]Ed Serv.11CWS1- Budget Request'!F55) *
            ('[9]Budget Actuals 11CWS1'!$I$14:$I$54='[9]Ed Serv.11CWS1- Budget Request'!G55) *
            ('[9]Budget Actuals 11CWS1'!$C$14:$C$54='[9]Ed Serv.11CWS1- Budget Request'!B55),
        0)
    ),
0)</f>
        <v>0</v>
      </c>
      <c r="K55" s="202"/>
      <c r="L55" s="349"/>
      <c r="M55" s="198">
        <f t="shared" si="2"/>
        <v>0</v>
      </c>
      <c r="N55" s="203"/>
    </row>
    <row r="56" spans="1:21" s="205" customFormat="1" ht="12">
      <c r="A56" s="191" t="s">
        <v>76</v>
      </c>
      <c r="B56" s="192" t="s">
        <v>4898</v>
      </c>
      <c r="C56" s="193" t="s">
        <v>4899</v>
      </c>
      <c r="D56" s="192" t="s">
        <v>4822</v>
      </c>
      <c r="E56" s="193" t="s">
        <v>4533</v>
      </c>
      <c r="F56" s="192" t="s">
        <v>96</v>
      </c>
      <c r="G56" s="194" t="s">
        <v>4910</v>
      </c>
      <c r="H56" s="195"/>
      <c r="I56" s="201"/>
      <c r="J56" s="201" cm="1">
        <f t="array" ref="J56">IFERROR(
    INDEX('[9]Budget Actuals 11CWS1'!$L$14:$L$54,
        MATCH(
            1,
            ('[9]Budget Actuals 11CWS1'!$E$14:$E$54='[9]Ed Serv.11CWS1- Budget Request'!D56) *
            ('[9]Budget Actuals 11CWS1'!$G$14:$G$54='[9]Ed Serv.11CWS1- Budget Request'!F56) *
            ('[9]Budget Actuals 11CWS1'!$I$14:$I$54='[9]Ed Serv.11CWS1- Budget Request'!G56) *
            ('[9]Budget Actuals 11CWS1'!$C$14:$C$54='[9]Ed Serv.11CWS1- Budget Request'!B56),
        0)
    ),
0)</f>
        <v>0</v>
      </c>
      <c r="K56" s="202"/>
      <c r="L56" s="349"/>
      <c r="M56" s="198">
        <f t="shared" si="2"/>
        <v>0</v>
      </c>
      <c r="N56" s="203"/>
    </row>
    <row r="57" spans="1:21" s="205" customFormat="1" ht="12">
      <c r="A57" s="191" t="s">
        <v>76</v>
      </c>
      <c r="B57" s="192" t="s">
        <v>4898</v>
      </c>
      <c r="C57" s="193" t="s">
        <v>4899</v>
      </c>
      <c r="D57" s="192" t="s">
        <v>4823</v>
      </c>
      <c r="E57" s="193" t="s">
        <v>4824</v>
      </c>
      <c r="F57" s="192" t="s">
        <v>96</v>
      </c>
      <c r="G57" s="194" t="s">
        <v>4910</v>
      </c>
      <c r="H57" s="195"/>
      <c r="I57" s="201"/>
      <c r="J57" s="201" cm="1">
        <f t="array" ref="J57">IFERROR(
    INDEX('[9]Budget Actuals 11CWS1'!$L$14:$L$54,
        MATCH(
            1,
            ('[9]Budget Actuals 11CWS1'!$E$14:$E$54='[9]Ed Serv.11CWS1- Budget Request'!D57) *
            ('[9]Budget Actuals 11CWS1'!$G$14:$G$54='[9]Ed Serv.11CWS1- Budget Request'!F57) *
            ('[9]Budget Actuals 11CWS1'!$I$14:$I$54='[9]Ed Serv.11CWS1- Budget Request'!G57) *
            ('[9]Budget Actuals 11CWS1'!$C$14:$C$54='[9]Ed Serv.11CWS1- Budget Request'!B57),
        0)
    ),
0)</f>
        <v>0</v>
      </c>
      <c r="K57" s="202"/>
      <c r="L57" s="349"/>
      <c r="M57" s="198">
        <f t="shared" si="2"/>
        <v>0</v>
      </c>
      <c r="N57" s="203"/>
    </row>
    <row r="58" spans="1:21" s="205" customFormat="1" ht="12">
      <c r="A58" s="191" t="s">
        <v>76</v>
      </c>
      <c r="B58" s="192" t="s">
        <v>4898</v>
      </c>
      <c r="C58" s="193" t="s">
        <v>4899</v>
      </c>
      <c r="D58" s="192" t="s">
        <v>4695</v>
      </c>
      <c r="E58" s="193" t="s">
        <v>4496</v>
      </c>
      <c r="F58" s="192" t="s">
        <v>96</v>
      </c>
      <c r="G58" s="194" t="s">
        <v>4910</v>
      </c>
      <c r="H58" s="195"/>
      <c r="I58" s="201"/>
      <c r="J58" s="201" cm="1">
        <f t="array" ref="J58">IFERROR(
    INDEX('[9]Budget Actuals 11CWS1'!$L$14:$L$54,
        MATCH(
            1,
            ('[9]Budget Actuals 11CWS1'!$E$14:$E$54='[9]Ed Serv.11CWS1- Budget Request'!D58) *
            ('[9]Budget Actuals 11CWS1'!$G$14:$G$54='[9]Ed Serv.11CWS1- Budget Request'!F58) *
            ('[9]Budget Actuals 11CWS1'!$I$14:$I$54='[9]Ed Serv.11CWS1- Budget Request'!G58) *
            ('[9]Budget Actuals 11CWS1'!$C$14:$C$54='[9]Ed Serv.11CWS1- Budget Request'!B58),
        0)
    ),
0)</f>
        <v>0</v>
      </c>
      <c r="K58" s="202"/>
      <c r="L58" s="349"/>
      <c r="M58" s="198">
        <f t="shared" si="2"/>
        <v>0</v>
      </c>
      <c r="N58" s="203"/>
    </row>
    <row r="59" spans="1:21" s="205" customFormat="1" ht="12">
      <c r="A59" s="191" t="s">
        <v>76</v>
      </c>
      <c r="B59" s="192" t="s">
        <v>4898</v>
      </c>
      <c r="C59" s="193" t="s">
        <v>4899</v>
      </c>
      <c r="D59" s="192" t="s">
        <v>4775</v>
      </c>
      <c r="E59" s="193" t="s">
        <v>4776</v>
      </c>
      <c r="F59" s="192" t="s">
        <v>96</v>
      </c>
      <c r="G59" s="194" t="s">
        <v>4910</v>
      </c>
      <c r="H59" s="195"/>
      <c r="I59" s="201"/>
      <c r="J59" s="201" cm="1">
        <f t="array" ref="J59">IFERROR(
    INDEX('[9]Budget Actuals 11CWS1'!$L$14:$L$54,
        MATCH(
            1,
            ('[9]Budget Actuals 11CWS1'!$E$14:$E$54='[9]Ed Serv.11CWS1- Budget Request'!D59) *
            ('[9]Budget Actuals 11CWS1'!$G$14:$G$54='[9]Ed Serv.11CWS1- Budget Request'!F59) *
            ('[9]Budget Actuals 11CWS1'!$I$14:$I$54='[9]Ed Serv.11CWS1- Budget Request'!G59) *
            ('[9]Budget Actuals 11CWS1'!$C$14:$C$54='[9]Ed Serv.11CWS1- Budget Request'!B59),
        0)
    ),
0)</f>
        <v>0</v>
      </c>
      <c r="K59" s="202"/>
      <c r="L59" s="349"/>
      <c r="M59" s="198">
        <f t="shared" si="2"/>
        <v>0</v>
      </c>
      <c r="N59" s="203"/>
    </row>
    <row r="60" spans="1:21" s="205" customFormat="1" ht="12">
      <c r="A60" s="191" t="s">
        <v>76</v>
      </c>
      <c r="B60" s="192" t="s">
        <v>4898</v>
      </c>
      <c r="C60" s="193" t="s">
        <v>4899</v>
      </c>
      <c r="D60" s="206"/>
      <c r="E60" s="193" t="s">
        <v>4908</v>
      </c>
      <c r="F60" s="206"/>
      <c r="G60" s="207"/>
      <c r="H60" s="208"/>
      <c r="I60" s="215">
        <f>GETPIVOTDATA("Amount",'[9]Recalculating Prior Year Budget'!$G$33,"Account Code","2XXX")</f>
        <v>63750</v>
      </c>
      <c r="J60" s="215"/>
      <c r="K60" s="214">
        <v>0</v>
      </c>
      <c r="L60" s="350"/>
      <c r="M60" s="198">
        <f t="shared" si="2"/>
        <v>-63750</v>
      </c>
      <c r="N60" s="263"/>
    </row>
    <row r="61" spans="1:21" s="205" customFormat="1" ht="12">
      <c r="A61" s="191" t="s">
        <v>76</v>
      </c>
      <c r="B61" s="192" t="s">
        <v>4898</v>
      </c>
      <c r="C61" s="193" t="s">
        <v>4899</v>
      </c>
      <c r="D61" s="192">
        <v>1419</v>
      </c>
      <c r="E61" s="193" t="s">
        <v>4900</v>
      </c>
      <c r="F61" s="192" t="s">
        <v>96</v>
      </c>
      <c r="G61" s="194" t="s">
        <v>4910</v>
      </c>
      <c r="H61" s="195"/>
      <c r="I61" s="201">
        <v>0</v>
      </c>
      <c r="J61" s="201" cm="1">
        <f t="array" ref="J61">IFERROR(
    INDEX('[9]Budget Actuals 11CWS1'!$L$14:$L$54,
        MATCH(
            1,
            ('[9]Budget Actuals 11CWS1'!$E$14:$E$54='[9]Ed Serv.11CWS1- Budget Request'!D99) *
            ('[9]Budget Actuals 11CWS1'!$G$14:$G$54='[9]Ed Serv.11CWS1- Budget Request'!F99) *
            ('[9]Budget Actuals 11CWS1'!$I$14:$I$54='[9]Ed Serv.11CWS1- Budget Request'!G99) *
            ('[9]Budget Actuals 11CWS1'!$C$14:$C$54='[9]Ed Serv.11CWS1- Budget Request'!B99),
        0)
    ),
0)</f>
        <v>0</v>
      </c>
      <c r="K61" s="202"/>
      <c r="L61" s="349"/>
      <c r="M61" s="198">
        <f t="shared" si="2"/>
        <v>0</v>
      </c>
      <c r="N61" s="203"/>
    </row>
    <row r="62" spans="1:21" s="205" customFormat="1" ht="12">
      <c r="A62" s="223"/>
      <c r="B62" s="223"/>
      <c r="C62" s="224"/>
      <c r="D62" s="223"/>
      <c r="E62" s="224"/>
      <c r="F62" s="223"/>
      <c r="G62" s="225"/>
      <c r="H62" s="226"/>
      <c r="I62" s="269">
        <f>SUM(I40:I60)</f>
        <v>100514.68</v>
      </c>
      <c r="J62" s="269">
        <f>SUM(J40:J60)</f>
        <v>7746.1100000000006</v>
      </c>
      <c r="K62" s="269">
        <f>SUM(K40:K61)</f>
        <v>23100</v>
      </c>
      <c r="L62" s="269">
        <f>SUM(L40:L60)</f>
        <v>0</v>
      </c>
      <c r="M62" s="269">
        <f>SUM(M40:M61)</f>
        <v>-77414.679999999993</v>
      </c>
      <c r="N62" s="351"/>
      <c r="U62" s="233"/>
    </row>
    <row r="63" spans="1:21" s="205" customFormat="1" ht="12">
      <c r="A63" s="231" t="s">
        <v>4709</v>
      </c>
      <c r="U63" s="233"/>
    </row>
    <row r="64" spans="1:21">
      <c r="A64" s="205"/>
      <c r="B64" s="205"/>
      <c r="C64" s="205"/>
      <c r="D64" s="205"/>
      <c r="E64" s="205"/>
      <c r="F64" s="205"/>
      <c r="G64" s="205"/>
      <c r="H64" s="205"/>
      <c r="I64" s="205"/>
      <c r="J64" s="205"/>
      <c r="K64" s="205"/>
      <c r="L64" s="205"/>
      <c r="M64" s="205"/>
      <c r="N64" s="205"/>
    </row>
    <row r="65" spans="1:21" s="172" customFormat="1" ht="15" thickBot="1">
      <c r="A65"/>
      <c r="B65"/>
      <c r="C65"/>
      <c r="D65"/>
      <c r="E65"/>
      <c r="F65"/>
      <c r="G65"/>
      <c r="H65"/>
      <c r="I65"/>
      <c r="J65"/>
      <c r="K65"/>
      <c r="L65"/>
      <c r="M65"/>
      <c r="N65"/>
    </row>
    <row r="66" spans="1:21" s="190" customFormat="1" ht="12.6" thickBot="1">
      <c r="A66" s="172" t="s">
        <v>4914</v>
      </c>
      <c r="B66" s="172"/>
      <c r="C66" s="172"/>
      <c r="D66" s="172"/>
      <c r="E66" s="172"/>
      <c r="F66" s="172"/>
      <c r="G66" s="172"/>
      <c r="H66" s="172"/>
      <c r="I66" s="177">
        <v>2026</v>
      </c>
      <c r="J66" s="176">
        <v>2026</v>
      </c>
      <c r="K66" s="177">
        <v>2027</v>
      </c>
      <c r="L66" s="176">
        <v>2027</v>
      </c>
      <c r="M66" s="177"/>
      <c r="N66" s="176"/>
    </row>
    <row r="67" spans="1:21" s="205" customFormat="1" ht="12">
      <c r="A67" s="180" t="s">
        <v>4640</v>
      </c>
      <c r="B67" s="180" t="s">
        <v>4641</v>
      </c>
      <c r="C67" s="181" t="s">
        <v>4642</v>
      </c>
      <c r="D67" s="180" t="s">
        <v>4643</v>
      </c>
      <c r="E67" s="181" t="s">
        <v>4644</v>
      </c>
      <c r="F67" s="180" t="s">
        <v>4645</v>
      </c>
      <c r="G67" s="180" t="s">
        <v>4646</v>
      </c>
      <c r="H67" s="182" t="s">
        <v>4647</v>
      </c>
      <c r="I67" s="186" t="s">
        <v>4648</v>
      </c>
      <c r="J67" s="184" t="s">
        <v>4649</v>
      </c>
      <c r="K67" s="186" t="s">
        <v>4710</v>
      </c>
      <c r="L67" s="184" t="s">
        <v>4896</v>
      </c>
      <c r="M67" s="186" t="s">
        <v>4652</v>
      </c>
      <c r="N67" s="348" t="s">
        <v>4897</v>
      </c>
    </row>
    <row r="68" spans="1:21" s="205" customFormat="1" ht="12">
      <c r="A68" s="191" t="s">
        <v>76</v>
      </c>
      <c r="B68" s="192" t="s">
        <v>4898</v>
      </c>
      <c r="C68" s="193" t="s">
        <v>4899</v>
      </c>
      <c r="D68" s="192">
        <v>1419</v>
      </c>
      <c r="E68" s="193" t="s">
        <v>4846</v>
      </c>
      <c r="F68" s="192" t="s">
        <v>96</v>
      </c>
      <c r="G68" s="194" t="s">
        <v>4915</v>
      </c>
      <c r="H68" s="195"/>
      <c r="I68" s="201">
        <f>IFERROR(VLOOKUP(--D68,'[9]Recalculating Prior Year Budget'!C112:D114,2,FALSE),0)</f>
        <v>0</v>
      </c>
      <c r="J68" s="201" cm="1">
        <f t="array" ref="J68">IFERROR(
    INDEX('[9]Budget Actuals 11CWS1'!$L$14:$L$54,
        MATCH(
            1,
            (VALUE('[9]Budget Actuals 11CWS1'!$E$14:$E$54)=VALUE('[9]Ed Serv.11CWS1- Budget Request'!D68)) *
            (VALUE('[9]Budget Actuals 11CWS1'!$G$14:$G$54)=VALUE('[9]Ed Serv.11CWS1- Budget Request'!F68)) *
            (VALUE('[9]Budget Actuals 11CWS1'!$I$14:$I$54)=VALUE('[9]Ed Serv.11CWS1- Budget Request'!G68)) *
            (VALUE('[9]Budget Actuals 11CWS1'!$C$14:$C$54)=VALUE('[9]Ed Serv.11CWS1- Budget Request'!B68)),
        0)
    ),
0)</f>
        <v>0</v>
      </c>
      <c r="K68" s="202">
        <v>0</v>
      </c>
      <c r="L68" s="349"/>
      <c r="M68" s="198">
        <f t="shared" ref="M68:M78" si="3">+K68-I68</f>
        <v>0</v>
      </c>
      <c r="N68" s="203"/>
    </row>
    <row r="69" spans="1:21" s="205" customFormat="1" ht="12">
      <c r="A69" s="191" t="s">
        <v>76</v>
      </c>
      <c r="B69" s="192" t="s">
        <v>4898</v>
      </c>
      <c r="C69" s="193" t="s">
        <v>4899</v>
      </c>
      <c r="D69" s="192">
        <v>4211</v>
      </c>
      <c r="E69" s="193" t="s">
        <v>4513</v>
      </c>
      <c r="F69" s="192" t="s">
        <v>96</v>
      </c>
      <c r="G69" s="194" t="s">
        <v>4915</v>
      </c>
      <c r="H69" s="195"/>
      <c r="I69" s="201">
        <f>IFERROR(VLOOKUP(--D69,'[9]Recalculating Prior Year Budget'!C113:D115,2,FALSE),0)</f>
        <v>0</v>
      </c>
      <c r="J69" s="201" cm="1">
        <f t="array" ref="J69">IFERROR(
    INDEX('[9]Budget Actuals 11CWS1'!$L$14:$L$54,
        MATCH(
            1,
            (VALUE('[9]Budget Actuals 11CWS1'!$E$14:$E$54)=VALUE('[9]Ed Serv.11CWS1- Budget Request'!D69)) *
            (VALUE('[9]Budget Actuals 11CWS1'!$G$14:$G$54)=VALUE('[9]Ed Serv.11CWS1- Budget Request'!F69)) *
            (VALUE('[9]Budget Actuals 11CWS1'!$I$14:$I$54)=VALUE('[9]Ed Serv.11CWS1- Budget Request'!G69)) *
            (VALUE('[9]Budget Actuals 11CWS1'!$C$14:$C$54)=VALUE('[9]Ed Serv.11CWS1- Budget Request'!B69)),
        0)
    ),
0)</f>
        <v>0</v>
      </c>
      <c r="K69" s="202">
        <v>0</v>
      </c>
      <c r="L69" s="349"/>
      <c r="M69" s="198">
        <f t="shared" si="3"/>
        <v>0</v>
      </c>
      <c r="N69" s="203"/>
    </row>
    <row r="70" spans="1:21" s="205" customFormat="1" ht="12">
      <c r="A70" s="191" t="s">
        <v>76</v>
      </c>
      <c r="B70" s="192" t="s">
        <v>4898</v>
      </c>
      <c r="C70" s="193" t="s">
        <v>4899</v>
      </c>
      <c r="D70" s="192">
        <v>4310</v>
      </c>
      <c r="E70" s="193" t="s">
        <v>4916</v>
      </c>
      <c r="F70" s="192" t="s">
        <v>96</v>
      </c>
      <c r="G70" s="194" t="s">
        <v>4915</v>
      </c>
      <c r="H70" s="195"/>
      <c r="I70" s="201">
        <f>IFERROR(VLOOKUP(--D70,'[9]Recalculating Prior Year Budget'!C114:D116,2,FALSE),0)</f>
        <v>0</v>
      </c>
      <c r="J70" s="201" cm="1">
        <f t="array" ref="J70">IFERROR(
    INDEX('[9]Budget Actuals 11CWS1'!$L$14:$L$54,
        MATCH(
            1,
            (VALUE('[9]Budget Actuals 11CWS1'!$E$14:$E$54)=VALUE('[9]Ed Serv.11CWS1- Budget Request'!D70)) *
            (VALUE('[9]Budget Actuals 11CWS1'!$G$14:$G$54)=VALUE('[9]Ed Serv.11CWS1- Budget Request'!F70)) *
            (VALUE('[9]Budget Actuals 11CWS1'!$I$14:$I$54)=VALUE('[9]Ed Serv.11CWS1- Budget Request'!G70)) *
            (VALUE('[9]Budget Actuals 11CWS1'!$C$14:$C$54)=VALUE('[9]Ed Serv.11CWS1- Budget Request'!B70)),
        0)
    ),
0)</f>
        <v>0</v>
      </c>
      <c r="K70" s="202">
        <v>0</v>
      </c>
      <c r="L70" s="349"/>
      <c r="M70" s="198">
        <f t="shared" si="3"/>
        <v>0</v>
      </c>
      <c r="N70" s="203"/>
    </row>
    <row r="71" spans="1:21" s="205" customFormat="1" ht="12">
      <c r="A71" s="191" t="s">
        <v>76</v>
      </c>
      <c r="B71" s="192" t="s">
        <v>4898</v>
      </c>
      <c r="C71" s="193" t="s">
        <v>4899</v>
      </c>
      <c r="D71" s="192">
        <v>4313</v>
      </c>
      <c r="E71" s="193" t="s">
        <v>4512</v>
      </c>
      <c r="F71" s="192">
        <v>679000</v>
      </c>
      <c r="G71" s="194" t="s">
        <v>4915</v>
      </c>
      <c r="H71" s="195"/>
      <c r="I71" s="201">
        <v>0</v>
      </c>
      <c r="J71" s="201">
        <v>31.38</v>
      </c>
      <c r="K71" s="202">
        <v>0</v>
      </c>
      <c r="L71" s="349"/>
      <c r="M71" s="198">
        <f t="shared" si="3"/>
        <v>0</v>
      </c>
      <c r="N71" s="203"/>
    </row>
    <row r="72" spans="1:21" s="205" customFormat="1" ht="12">
      <c r="A72" s="191" t="s">
        <v>76</v>
      </c>
      <c r="B72" s="192" t="s">
        <v>4898</v>
      </c>
      <c r="C72" s="193" t="s">
        <v>4899</v>
      </c>
      <c r="D72" s="192">
        <v>5119</v>
      </c>
      <c r="E72" s="193" t="s">
        <v>4523</v>
      </c>
      <c r="F72" s="192" t="s">
        <v>96</v>
      </c>
      <c r="G72" s="194" t="s">
        <v>4915</v>
      </c>
      <c r="H72" s="195"/>
      <c r="I72" s="201">
        <f>IFERROR(VLOOKUP(--D72,'[9]Recalculating Prior Year Budget'!C116:D118,2,FALSE),0)</f>
        <v>0</v>
      </c>
      <c r="J72" s="201" cm="1">
        <f t="array" ref="J72">IFERROR(
    INDEX('[9]Budget Actuals 11CWS1'!$L$14:$L$54,
        MATCH(
            1,
            (VALUE('[9]Budget Actuals 11CWS1'!$E$14:$E$54)=VALUE('[9]Ed Serv.11CWS1- Budget Request'!D72)) *
            (VALUE('[9]Budget Actuals 11CWS1'!$G$14:$G$54)=VALUE('[9]Ed Serv.11CWS1- Budget Request'!F72)) *
            (VALUE('[9]Budget Actuals 11CWS1'!$I$14:$I$54)=VALUE('[9]Ed Serv.11CWS1- Budget Request'!G72)) *
            (VALUE('[9]Budget Actuals 11CWS1'!$C$14:$C$54)=VALUE('[9]Ed Serv.11CWS1- Budget Request'!B72)),
        0)
    ),
0)</f>
        <v>0</v>
      </c>
      <c r="K72" s="202">
        <v>0</v>
      </c>
      <c r="L72" s="349"/>
      <c r="M72" s="198">
        <f t="shared" si="3"/>
        <v>0</v>
      </c>
      <c r="N72" s="203"/>
    </row>
    <row r="73" spans="1:21" s="205" customFormat="1" ht="12">
      <c r="A73" s="191" t="s">
        <v>76</v>
      </c>
      <c r="B73" s="192" t="s">
        <v>4898</v>
      </c>
      <c r="C73" s="193" t="s">
        <v>4899</v>
      </c>
      <c r="D73" s="192">
        <v>5220</v>
      </c>
      <c r="E73" s="193" t="s">
        <v>4502</v>
      </c>
      <c r="F73" s="192" t="s">
        <v>96</v>
      </c>
      <c r="G73" s="194" t="s">
        <v>4915</v>
      </c>
      <c r="H73" s="195"/>
      <c r="I73" s="201">
        <v>26673.68</v>
      </c>
      <c r="J73" s="201" cm="1">
        <f t="array" ref="J73">IFERROR(
    INDEX('[9]Budget Actuals 11CWS1'!$L$14:$L$54,
        MATCH(
            1,
            (VALUE('[9]Budget Actuals 11CWS1'!$E$14:$E$54)=VALUE('[9]Ed Serv.11CWS1- Budget Request'!D73)) *
            (VALUE('[9]Budget Actuals 11CWS1'!$G$14:$G$54)=VALUE('[9]Ed Serv.11CWS1- Budget Request'!F73)) *
            (VALUE('[9]Budget Actuals 11CWS1'!$I$14:$I$54)=VALUE('[9]Ed Serv.11CWS1- Budget Request'!G73)) *
            (VALUE('[9]Budget Actuals 11CWS1'!$C$14:$C$54)=VALUE('[9]Ed Serv.11CWS1- Budget Request'!B73)),
        0)
    ),
0)</f>
        <v>0</v>
      </c>
      <c r="K73" s="202">
        <v>26673.68</v>
      </c>
      <c r="L73" s="349"/>
      <c r="M73" s="198">
        <f t="shared" si="3"/>
        <v>0</v>
      </c>
      <c r="N73" s="203"/>
    </row>
    <row r="74" spans="1:21" s="205" customFormat="1" ht="12">
      <c r="A74" s="191" t="s">
        <v>76</v>
      </c>
      <c r="B74" s="192" t="s">
        <v>4898</v>
      </c>
      <c r="C74" s="193" t="s">
        <v>4899</v>
      </c>
      <c r="D74" s="192">
        <v>5230</v>
      </c>
      <c r="E74" s="193" t="s">
        <v>4504</v>
      </c>
      <c r="F74" s="192" t="s">
        <v>96</v>
      </c>
      <c r="G74" s="194" t="s">
        <v>4915</v>
      </c>
      <c r="H74" s="195"/>
      <c r="I74" s="201">
        <v>7220</v>
      </c>
      <c r="J74" s="201">
        <v>424.88</v>
      </c>
      <c r="K74" s="202">
        <v>7220</v>
      </c>
      <c r="L74" s="349"/>
      <c r="M74" s="198">
        <f t="shared" si="3"/>
        <v>0</v>
      </c>
      <c r="N74" s="203"/>
    </row>
    <row r="75" spans="1:21" s="205" customFormat="1" ht="12">
      <c r="A75" s="191" t="s">
        <v>76</v>
      </c>
      <c r="B75" s="192" t="s">
        <v>4898</v>
      </c>
      <c r="C75" s="193" t="s">
        <v>4899</v>
      </c>
      <c r="D75" s="192">
        <v>5230</v>
      </c>
      <c r="E75" s="193" t="s">
        <v>4504</v>
      </c>
      <c r="F75" s="192" t="s">
        <v>96</v>
      </c>
      <c r="G75" s="194" t="s">
        <v>4915</v>
      </c>
      <c r="H75" s="195"/>
      <c r="I75" s="201">
        <f>IFERROR(VLOOKUP(--D75,'[9]Recalculating Prior Year Budget'!C121:D123,2,FALSE),0)</f>
        <v>0</v>
      </c>
      <c r="J75" s="201" cm="1">
        <f t="array" ref="J75">IFERROR(
    INDEX('[9]Budget Actuals 11CWS1'!$L$14:$L$54,
        MATCH(
            1,
            (VALUE('[9]Budget Actuals 11CWS1'!$E$14:$E$54)=VALUE('[9]Ed Serv.11CWS1- Budget Request'!D75)) *
            (VALUE('[9]Budget Actuals 11CWS1'!$G$14:$G$54)=VALUE('[9]Ed Serv.11CWS1- Budget Request'!F75)) *
            (VALUE('[9]Budget Actuals 11CWS1'!$I$14:$I$54)=VALUE('[9]Ed Serv.11CWS1- Budget Request'!G75)) *
            (VALUE('[9]Budget Actuals 11CWS1'!$C$14:$C$54)=VALUE('[9]Ed Serv.11CWS1- Budget Request'!B75)),
        0)
    ),
0)</f>
        <v>0</v>
      </c>
      <c r="K75" s="202">
        <v>0</v>
      </c>
      <c r="L75" s="349"/>
      <c r="M75" s="198">
        <f t="shared" si="3"/>
        <v>0</v>
      </c>
      <c r="N75" s="203"/>
    </row>
    <row r="76" spans="1:21" s="205" customFormat="1" ht="12">
      <c r="A76" s="191" t="s">
        <v>76</v>
      </c>
      <c r="B76" s="192" t="s">
        <v>4898</v>
      </c>
      <c r="C76" s="193" t="s">
        <v>4899</v>
      </c>
      <c r="D76" s="192">
        <v>5230</v>
      </c>
      <c r="E76" s="193" t="s">
        <v>4504</v>
      </c>
      <c r="F76" s="192" t="s">
        <v>105</v>
      </c>
      <c r="G76" s="194" t="s">
        <v>4915</v>
      </c>
      <c r="H76" s="195"/>
      <c r="I76" s="201">
        <f>IFERROR(VLOOKUP(--D76,'[9]Recalculating Prior Year Budget'!C122:D124,2,FALSE),0)</f>
        <v>0</v>
      </c>
      <c r="J76" s="201" cm="1">
        <f t="array" ref="J76">IFERROR(
    INDEX('[9]Budget Actuals 11CWS1'!$L$14:$L$54,
        MATCH(
            1,
            (VALUE('[9]Budget Actuals 11CWS1'!$E$14:$E$54)=VALUE('[9]Ed Serv.11CWS1- Budget Request'!D76)) *
            (VALUE('[9]Budget Actuals 11CWS1'!$G$14:$G$54)=VALUE('[9]Ed Serv.11CWS1- Budget Request'!F76)) *
            (VALUE('[9]Budget Actuals 11CWS1'!$I$14:$I$54)=VALUE('[9]Ed Serv.11CWS1- Budget Request'!G76)) *
            (VALUE('[9]Budget Actuals 11CWS1'!$C$14:$C$54)=VALUE('[9]Ed Serv.11CWS1- Budget Request'!B76)),
        0)
    ),
0)</f>
        <v>0</v>
      </c>
      <c r="K76" s="202">
        <v>0</v>
      </c>
      <c r="L76" s="349"/>
      <c r="M76" s="198">
        <f t="shared" si="3"/>
        <v>0</v>
      </c>
      <c r="N76" s="203"/>
    </row>
    <row r="77" spans="1:21" s="205" customFormat="1" ht="12">
      <c r="A77" s="191" t="s">
        <v>76</v>
      </c>
      <c r="B77" s="192" t="s">
        <v>4898</v>
      </c>
      <c r="C77" s="193" t="s">
        <v>4899</v>
      </c>
      <c r="D77" s="192">
        <v>5603</v>
      </c>
      <c r="E77" s="193" t="s">
        <v>4554</v>
      </c>
      <c r="F77" s="192" t="s">
        <v>96</v>
      </c>
      <c r="G77" s="194" t="s">
        <v>4915</v>
      </c>
      <c r="H77" s="195"/>
      <c r="I77" s="201">
        <f>IFERROR(VLOOKUP(--D77,'[9]Recalculating Prior Year Budget'!C123:D125,2,FALSE),0)</f>
        <v>0</v>
      </c>
      <c r="J77" s="201" cm="1">
        <f t="array" ref="J77">IFERROR(
    INDEX('[9]Budget Actuals 11CWS1'!$L$14:$L$54,
        MATCH(
            1,
            (VALUE('[9]Budget Actuals 11CWS1'!$E$14:$E$54)=VALUE('[9]Ed Serv.11CWS1- Budget Request'!D77)) *
            (VALUE('[9]Budget Actuals 11CWS1'!$G$14:$G$54)=VALUE('[9]Ed Serv.11CWS1- Budget Request'!F77)) *
            (VALUE('[9]Budget Actuals 11CWS1'!$I$14:$I$54)=VALUE('[9]Ed Serv.11CWS1- Budget Request'!G77)) *
            (VALUE('[9]Budget Actuals 11CWS1'!$C$14:$C$54)=VALUE('[9]Ed Serv.11CWS1- Budget Request'!B77)),
        0)
    ),
0)</f>
        <v>0</v>
      </c>
      <c r="K77" s="202">
        <v>0</v>
      </c>
      <c r="L77" s="349"/>
      <c r="M77" s="198">
        <f t="shared" si="3"/>
        <v>0</v>
      </c>
      <c r="N77" s="203"/>
    </row>
    <row r="78" spans="1:21" s="205" customFormat="1" ht="12">
      <c r="A78" s="191" t="s">
        <v>76</v>
      </c>
      <c r="B78" s="192" t="s">
        <v>4898</v>
      </c>
      <c r="C78" s="193" t="s">
        <v>4899</v>
      </c>
      <c r="D78" s="192">
        <v>5790</v>
      </c>
      <c r="E78" s="193" t="s">
        <v>4791</v>
      </c>
      <c r="F78" s="192" t="s">
        <v>96</v>
      </c>
      <c r="G78" s="194" t="s">
        <v>4915</v>
      </c>
      <c r="H78" s="195"/>
      <c r="I78" s="215">
        <f>IFERROR(VLOOKUP(--D78,'[9]Recalculating Prior Year Budget'!C124:D126,2,FALSE),0)</f>
        <v>0</v>
      </c>
      <c r="J78" s="215" cm="1">
        <f t="array" ref="J78">IFERROR(
    INDEX('[9]Budget Actuals 11CWS1'!$L$14:$L$54,
        MATCH(
            1,
            (VALUE('[9]Budget Actuals 11CWS1'!$E$14:$E$54)=VALUE('[9]Ed Serv.11CWS1- Budget Request'!D78)) *
            (VALUE('[9]Budget Actuals 11CWS1'!$G$14:$G$54)=VALUE('[9]Ed Serv.11CWS1- Budget Request'!F78)) *
            (VALUE('[9]Budget Actuals 11CWS1'!$I$14:$I$54)=VALUE('[9]Ed Serv.11CWS1- Budget Request'!G78)) *
            (VALUE('[9]Budget Actuals 11CWS1'!$C$14:$C$54)=VALUE('[9]Ed Serv.11CWS1- Budget Request'!B78)),
        0)
    ),
0)</f>
        <v>0</v>
      </c>
      <c r="K78" s="214">
        <v>0</v>
      </c>
      <c r="L78" s="350"/>
      <c r="M78" s="198">
        <f t="shared" si="3"/>
        <v>0</v>
      </c>
      <c r="N78" s="263"/>
    </row>
    <row r="79" spans="1:21" s="205" customFormat="1" ht="12">
      <c r="A79" s="223"/>
      <c r="B79" s="223"/>
      <c r="C79" s="224"/>
      <c r="D79" s="223"/>
      <c r="E79" s="224"/>
      <c r="F79" s="223"/>
      <c r="G79" s="225"/>
      <c r="H79" s="226"/>
      <c r="I79" s="269">
        <f>SUM(I68:I78)</f>
        <v>33893.68</v>
      </c>
      <c r="J79" s="269">
        <f>SUM(J68:J78)</f>
        <v>456.26</v>
      </c>
      <c r="K79" s="269">
        <f>SUM(K68:K78)</f>
        <v>33893.68</v>
      </c>
      <c r="L79" s="269">
        <f>SUM(L68:L78)</f>
        <v>0</v>
      </c>
      <c r="M79" s="269">
        <f>SUM(M68:M78)</f>
        <v>0</v>
      </c>
      <c r="N79" s="269"/>
      <c r="U79" s="233"/>
    </row>
    <row r="80" spans="1:21" s="205" customFormat="1" ht="12.6" thickBot="1">
      <c r="A80" s="352"/>
      <c r="B80" s="352"/>
      <c r="C80" s="346"/>
      <c r="D80" s="352"/>
      <c r="E80" s="346"/>
      <c r="F80" s="352"/>
      <c r="G80" s="353"/>
      <c r="H80" s="353"/>
      <c r="I80" s="354"/>
      <c r="J80" s="354"/>
      <c r="K80" s="354"/>
      <c r="L80" s="354"/>
      <c r="M80" s="354"/>
      <c r="N80" s="354"/>
      <c r="U80" s="233"/>
    </row>
    <row r="81" spans="1:21" s="205" customFormat="1" ht="12.6" thickBot="1">
      <c r="A81" s="172" t="s">
        <v>4917</v>
      </c>
      <c r="B81" s="172"/>
      <c r="C81" s="172"/>
      <c r="D81" s="172"/>
      <c r="E81" s="172"/>
      <c r="F81" s="172"/>
      <c r="G81" s="172"/>
      <c r="H81" s="172"/>
      <c r="I81" s="177">
        <v>2026</v>
      </c>
      <c r="J81" s="176">
        <v>2026</v>
      </c>
      <c r="K81" s="177">
        <v>2027</v>
      </c>
      <c r="L81" s="176">
        <v>2027</v>
      </c>
      <c r="M81" s="177"/>
      <c r="N81" s="176"/>
      <c r="U81" s="233"/>
    </row>
    <row r="82" spans="1:21" s="172" customFormat="1" ht="12">
      <c r="A82" s="180" t="s">
        <v>4640</v>
      </c>
      <c r="B82" s="180" t="s">
        <v>4641</v>
      </c>
      <c r="C82" s="181" t="s">
        <v>4642</v>
      </c>
      <c r="D82" s="180" t="s">
        <v>4643</v>
      </c>
      <c r="E82" s="181" t="s">
        <v>4644</v>
      </c>
      <c r="F82" s="180" t="s">
        <v>4645</v>
      </c>
      <c r="G82" s="180" t="s">
        <v>4646</v>
      </c>
      <c r="H82" s="182" t="s">
        <v>4647</v>
      </c>
      <c r="I82" s="186" t="s">
        <v>4648</v>
      </c>
      <c r="J82" s="184" t="s">
        <v>4649</v>
      </c>
      <c r="K82" s="186" t="s">
        <v>4710</v>
      </c>
      <c r="L82" s="184" t="s">
        <v>4896</v>
      </c>
      <c r="M82" s="186" t="s">
        <v>4652</v>
      </c>
      <c r="N82" s="348" t="s">
        <v>4897</v>
      </c>
    </row>
    <row r="83" spans="1:21" s="190" customFormat="1" ht="12">
      <c r="A83" s="191" t="s">
        <v>76</v>
      </c>
      <c r="B83" s="192" t="s">
        <v>4898</v>
      </c>
      <c r="C83" s="193" t="s">
        <v>4899</v>
      </c>
      <c r="D83" s="192">
        <v>1419</v>
      </c>
      <c r="E83" s="193" t="s">
        <v>4846</v>
      </c>
      <c r="F83" s="192" t="s">
        <v>96</v>
      </c>
      <c r="G83" s="194" t="s">
        <v>4918</v>
      </c>
      <c r="H83" s="195"/>
      <c r="I83" s="201">
        <f>IFERROR(VLOOKUP(--D83,'[9]Recalculating Prior Year Budget'!C128:D130,2,FALSE),0)</f>
        <v>0</v>
      </c>
      <c r="J83" s="201" cm="1">
        <f t="array" ref="J83">IFERROR(
    INDEX('[9]Budget Actuals 11CWS1'!$L$14:$L$54,
        MATCH(
            1,
            (VALUE('[9]Budget Actuals 11CWS1'!$E$14:$E$54)=VALUE('[9]Ed Serv.11CWS1- Budget Request'!D83)) *
            (VALUE('[9]Budget Actuals 11CWS1'!$G$14:$G$54)=VALUE('[9]Ed Serv.11CWS1- Budget Request'!F83)) *
            (VALUE('[9]Budget Actuals 11CWS1'!$I$14:$I$54)=VALUE('[9]Ed Serv.11CWS1- Budget Request'!G83)) *
            (VALUE('[9]Budget Actuals 11CWS1'!$C$14:$C$54)=VALUE('[9]Ed Serv.11CWS1- Budget Request'!B83)),
        0)
    ),
0)</f>
        <v>0</v>
      </c>
      <c r="K83" s="202">
        <v>0</v>
      </c>
      <c r="L83" s="349"/>
      <c r="M83" s="198">
        <f t="shared" ref="M83:M95" si="4">+K83-I83</f>
        <v>0</v>
      </c>
      <c r="N83" s="203"/>
    </row>
    <row r="84" spans="1:21" s="205" customFormat="1" ht="12">
      <c r="A84" s="191" t="s">
        <v>76</v>
      </c>
      <c r="B84" s="192" t="s">
        <v>4898</v>
      </c>
      <c r="C84" s="193" t="s">
        <v>4899</v>
      </c>
      <c r="D84" s="192">
        <v>4211</v>
      </c>
      <c r="E84" s="193" t="s">
        <v>4513</v>
      </c>
      <c r="F84" s="192" t="s">
        <v>96</v>
      </c>
      <c r="G84" s="194" t="s">
        <v>4918</v>
      </c>
      <c r="H84" s="195"/>
      <c r="I84" s="201">
        <f>IFERROR(VLOOKUP(--D84,'[9]Recalculating Prior Year Budget'!C129:D131,2,FALSE),0)</f>
        <v>0</v>
      </c>
      <c r="J84" s="201" cm="1">
        <f t="array" ref="J84">IFERROR(
    INDEX('[9]Budget Actuals 11CWS1'!$L$14:$L$54,
        MATCH(
            1,
            (VALUE('[9]Budget Actuals 11CWS1'!$E$14:$E$54)=VALUE('[9]Ed Serv.11CWS1- Budget Request'!D84)) *
            (VALUE('[9]Budget Actuals 11CWS1'!$G$14:$G$54)=VALUE('[9]Ed Serv.11CWS1- Budget Request'!F84)) *
            (VALUE('[9]Budget Actuals 11CWS1'!$I$14:$I$54)=VALUE('[9]Ed Serv.11CWS1- Budget Request'!G84)) *
            (VALUE('[9]Budget Actuals 11CWS1'!$C$14:$C$54)=VALUE('[9]Ed Serv.11CWS1- Budget Request'!B84)),
        0)
    ),
0)</f>
        <v>0</v>
      </c>
      <c r="K84" s="202">
        <v>0</v>
      </c>
      <c r="L84" s="349"/>
      <c r="M84" s="198">
        <f t="shared" si="4"/>
        <v>0</v>
      </c>
      <c r="N84" s="203"/>
    </row>
    <row r="85" spans="1:21" s="205" customFormat="1" ht="12">
      <c r="A85" s="191" t="s">
        <v>76</v>
      </c>
      <c r="B85" s="192" t="s">
        <v>4898</v>
      </c>
      <c r="C85" s="193" t="s">
        <v>4899</v>
      </c>
      <c r="D85" s="192">
        <v>4310</v>
      </c>
      <c r="E85" s="193" t="s">
        <v>4916</v>
      </c>
      <c r="F85" s="192" t="s">
        <v>96</v>
      </c>
      <c r="G85" s="194" t="s">
        <v>4918</v>
      </c>
      <c r="H85" s="195"/>
      <c r="I85" s="201">
        <f>IFERROR(VLOOKUP(--D85,'[9]Recalculating Prior Year Budget'!C130:D132,2,FALSE),0)</f>
        <v>0</v>
      </c>
      <c r="J85" s="201" cm="1">
        <f t="array" ref="J85">IFERROR(
    INDEX('[9]Budget Actuals 11CWS1'!$L$14:$L$54,
        MATCH(
            1,
            (VALUE('[9]Budget Actuals 11CWS1'!$E$14:$E$54)=VALUE('[9]Ed Serv.11CWS1- Budget Request'!D85)) *
            (VALUE('[9]Budget Actuals 11CWS1'!$G$14:$G$54)=VALUE('[9]Ed Serv.11CWS1- Budget Request'!F85)) *
            (VALUE('[9]Budget Actuals 11CWS1'!$I$14:$I$54)=VALUE('[9]Ed Serv.11CWS1- Budget Request'!G85)) *
            (VALUE('[9]Budget Actuals 11CWS1'!$C$14:$C$54)=VALUE('[9]Ed Serv.11CWS1- Budget Request'!B85)),
        0)
    ),
0)</f>
        <v>0</v>
      </c>
      <c r="K85" s="202">
        <v>0</v>
      </c>
      <c r="L85" s="349"/>
      <c r="M85" s="198">
        <f t="shared" si="4"/>
        <v>0</v>
      </c>
      <c r="N85" s="203"/>
    </row>
    <row r="86" spans="1:21" s="205" customFormat="1">
      <c r="A86" s="191" t="s">
        <v>76</v>
      </c>
      <c r="B86" s="192" t="s">
        <v>4898</v>
      </c>
      <c r="C86" s="193" t="s">
        <v>4899</v>
      </c>
      <c r="D86" s="192">
        <v>4313</v>
      </c>
      <c r="E86" s="193" t="s">
        <v>4512</v>
      </c>
      <c r="F86" s="192">
        <v>679000</v>
      </c>
      <c r="G86" s="194" t="s">
        <v>4918</v>
      </c>
      <c r="H86" s="195"/>
      <c r="I86" s="201">
        <v>300</v>
      </c>
      <c r="J86" s="201">
        <v>44.49</v>
      </c>
      <c r="K86" s="202">
        <v>300</v>
      </c>
      <c r="L86" s="349"/>
      <c r="M86" s="198">
        <f t="shared" si="4"/>
        <v>0</v>
      </c>
      <c r="N86" s="203"/>
      <c r="P86"/>
      <c r="Q86"/>
    </row>
    <row r="87" spans="1:21" s="205" customFormat="1">
      <c r="A87" s="191" t="s">
        <v>76</v>
      </c>
      <c r="B87" s="192" t="s">
        <v>4898</v>
      </c>
      <c r="C87" s="193" t="s">
        <v>4899</v>
      </c>
      <c r="D87" s="192">
        <v>5119</v>
      </c>
      <c r="E87" s="193" t="s">
        <v>4523</v>
      </c>
      <c r="F87" s="192" t="s">
        <v>96</v>
      </c>
      <c r="G87" s="194" t="s">
        <v>4918</v>
      </c>
      <c r="H87" s="195"/>
      <c r="I87" s="201">
        <f>IFERROR(VLOOKUP(--D87,'[9]Recalculating Prior Year Budget'!C132:D134,2,FALSE),0)</f>
        <v>0</v>
      </c>
      <c r="J87" s="201" cm="1">
        <f t="array" ref="J87">IFERROR(
    INDEX('[9]Budget Actuals 11CWS1'!$L$14:$L$54,
        MATCH(
            1,
            (VALUE('[9]Budget Actuals 11CWS1'!$E$14:$E$54)=VALUE('[9]Ed Serv.11CWS1- Budget Request'!D87)) *
            (VALUE('[9]Budget Actuals 11CWS1'!$G$14:$G$54)=VALUE('[9]Ed Serv.11CWS1- Budget Request'!F87)) *
            (VALUE('[9]Budget Actuals 11CWS1'!$I$14:$I$54)=VALUE('[9]Ed Serv.11CWS1- Budget Request'!G87)) *
            (VALUE('[9]Budget Actuals 11CWS1'!$C$14:$C$54)=VALUE('[9]Ed Serv.11CWS1- Budget Request'!B87)),
        0)
    ),
0)</f>
        <v>0</v>
      </c>
      <c r="K87" s="202">
        <v>0</v>
      </c>
      <c r="L87" s="349"/>
      <c r="M87" s="198">
        <f t="shared" si="4"/>
        <v>0</v>
      </c>
      <c r="N87" s="203"/>
      <c r="P87"/>
      <c r="Q87"/>
    </row>
    <row r="88" spans="1:21" s="205" customFormat="1">
      <c r="A88" s="191" t="s">
        <v>76</v>
      </c>
      <c r="B88" s="192" t="s">
        <v>4898</v>
      </c>
      <c r="C88" s="193" t="s">
        <v>4899</v>
      </c>
      <c r="D88" s="192">
        <v>5220</v>
      </c>
      <c r="E88" s="193" t="s">
        <v>4502</v>
      </c>
      <c r="F88" s="192" t="s">
        <v>96</v>
      </c>
      <c r="G88" s="194" t="s">
        <v>4918</v>
      </c>
      <c r="H88" s="195"/>
      <c r="I88" s="201">
        <v>457.52</v>
      </c>
      <c r="J88" s="201" cm="1">
        <f t="array" ref="J88">IFERROR(
    INDEX('[9]Budget Actuals 11CWS1'!$L$14:$L$54,
        MATCH(
            1,
            (VALUE('[9]Budget Actuals 11CWS1'!$E$14:$E$54)=VALUE('[9]Ed Serv.11CWS1- Budget Request'!D88)) *
            (VALUE('[9]Budget Actuals 11CWS1'!$G$14:$G$54)=VALUE('[9]Ed Serv.11CWS1- Budget Request'!F88)) *
            (VALUE('[9]Budget Actuals 11CWS1'!$I$14:$I$54)=VALUE('[9]Ed Serv.11CWS1- Budget Request'!G88)) *
            (VALUE('[9]Budget Actuals 11CWS1'!$C$14:$C$54)=VALUE('[9]Ed Serv.11CWS1- Budget Request'!B88)),
        0)
    ),
0)</f>
        <v>0</v>
      </c>
      <c r="K88" s="202">
        <v>500</v>
      </c>
      <c r="L88" s="349"/>
      <c r="M88" s="198">
        <f t="shared" si="4"/>
        <v>42.480000000000018</v>
      </c>
      <c r="N88" s="203"/>
      <c r="P88"/>
      <c r="Q88"/>
    </row>
    <row r="89" spans="1:21" s="205" customFormat="1">
      <c r="A89" s="191" t="s">
        <v>76</v>
      </c>
      <c r="B89" s="192" t="s">
        <v>4898</v>
      </c>
      <c r="C89" s="193" t="s">
        <v>4899</v>
      </c>
      <c r="D89" s="192" t="s">
        <v>4853</v>
      </c>
      <c r="E89" s="193" t="s">
        <v>4854</v>
      </c>
      <c r="F89" s="192" t="s">
        <v>96</v>
      </c>
      <c r="G89" s="194" t="s">
        <v>4918</v>
      </c>
      <c r="H89" s="195"/>
      <c r="I89" s="201">
        <f>IFERROR(VLOOKUP(--D89,'[9]Recalculating Prior Year Budget'!C134:D136,2,FALSE),0)</f>
        <v>0</v>
      </c>
      <c r="J89" s="201" cm="1">
        <f t="array" ref="J89">IFERROR(
    INDEX('[9]Budget Actuals 11CWS1'!$L$14:$L$54,
        MATCH(
            1,
            (VALUE('[9]Budget Actuals 11CWS1'!$E$14:$E$54)=VALUE('[9]Ed Serv.11CWS1- Budget Request'!D89)) *
            (VALUE('[9]Budget Actuals 11CWS1'!$G$14:$G$54)=VALUE('[9]Ed Serv.11CWS1- Budget Request'!F89)) *
            (VALUE('[9]Budget Actuals 11CWS1'!$I$14:$I$54)=VALUE('[9]Ed Serv.11CWS1- Budget Request'!G89)) *
            (VALUE('[9]Budget Actuals 11CWS1'!$C$14:$C$54)=VALUE('[9]Ed Serv.11CWS1- Budget Request'!B89)),
        0)
    ),
0)</f>
        <v>0</v>
      </c>
      <c r="K89" s="202">
        <v>0</v>
      </c>
      <c r="L89" s="349"/>
      <c r="M89" s="198">
        <f t="shared" si="4"/>
        <v>0</v>
      </c>
      <c r="N89" s="203"/>
      <c r="P89"/>
      <c r="Q89"/>
    </row>
    <row r="90" spans="1:21" s="205" customFormat="1">
      <c r="A90" s="191" t="s">
        <v>76</v>
      </c>
      <c r="B90" s="192" t="s">
        <v>4898</v>
      </c>
      <c r="C90" s="193" t="s">
        <v>4899</v>
      </c>
      <c r="D90" s="192" t="s">
        <v>4853</v>
      </c>
      <c r="E90" s="193" t="s">
        <v>4854</v>
      </c>
      <c r="F90" s="192" t="s">
        <v>96</v>
      </c>
      <c r="G90" s="194" t="s">
        <v>4918</v>
      </c>
      <c r="H90" s="195"/>
      <c r="I90" s="201">
        <f>IFERROR(VLOOKUP(--D90,'[9]Recalculating Prior Year Budget'!C135:D137,2,FALSE),0)</f>
        <v>0</v>
      </c>
      <c r="J90" s="201" cm="1">
        <f t="array" ref="J90">IFERROR(
    INDEX('[9]Budget Actuals 11CWS1'!$L$14:$L$54,
        MATCH(
            1,
            (VALUE('[9]Budget Actuals 11CWS1'!$E$14:$E$54)=VALUE('[9]Ed Serv.11CWS1- Budget Request'!D90)) *
            (VALUE('[9]Budget Actuals 11CWS1'!$G$14:$G$54)=VALUE('[9]Ed Serv.11CWS1- Budget Request'!F90)) *
            (VALUE('[9]Budget Actuals 11CWS1'!$I$14:$I$54)=VALUE('[9]Ed Serv.11CWS1- Budget Request'!G90)) *
            (VALUE('[9]Budget Actuals 11CWS1'!$C$14:$C$54)=VALUE('[9]Ed Serv.11CWS1- Budget Request'!B90)),
        0)
    ),
0)</f>
        <v>0</v>
      </c>
      <c r="K90" s="202">
        <v>0</v>
      </c>
      <c r="L90" s="349"/>
      <c r="M90" s="198">
        <f t="shared" si="4"/>
        <v>0</v>
      </c>
      <c r="N90" s="203"/>
      <c r="P90"/>
      <c r="Q90"/>
    </row>
    <row r="91" spans="1:21" s="205" customFormat="1">
      <c r="A91" s="191" t="s">
        <v>76</v>
      </c>
      <c r="B91" s="192" t="s">
        <v>4898</v>
      </c>
      <c r="C91" s="193" t="s">
        <v>4899</v>
      </c>
      <c r="D91" s="192">
        <v>5230</v>
      </c>
      <c r="E91" s="193" t="s">
        <v>4504</v>
      </c>
      <c r="F91" s="192" t="s">
        <v>96</v>
      </c>
      <c r="G91" s="194" t="s">
        <v>4918</v>
      </c>
      <c r="H91" s="195"/>
      <c r="I91" s="201">
        <v>190</v>
      </c>
      <c r="J91" s="201" cm="1">
        <f t="array" ref="J91">IFERROR(
    INDEX('[9]Budget Actuals 11CWS1'!$L$14:$L$54,
        MATCH(
            1,
            (VALUE('[9]Budget Actuals 11CWS1'!$E$14:$E$54)=VALUE('[9]Ed Serv.11CWS1- Budget Request'!D91)) *
            (VALUE('[9]Budget Actuals 11CWS1'!$G$14:$G$54)=VALUE('[9]Ed Serv.11CWS1- Budget Request'!F91)) *
            (VALUE('[9]Budget Actuals 11CWS1'!$I$14:$I$54)=VALUE('[9]Ed Serv.11CWS1- Budget Request'!G91)) *
            (VALUE('[9]Budget Actuals 11CWS1'!$C$14:$C$54)=VALUE('[9]Ed Serv.11CWS1- Budget Request'!B91)),
        0)
    ),
0)</f>
        <v>0</v>
      </c>
      <c r="K91" s="202">
        <v>200</v>
      </c>
      <c r="L91" s="349"/>
      <c r="M91" s="198">
        <f t="shared" si="4"/>
        <v>10</v>
      </c>
      <c r="N91" s="203"/>
      <c r="P91"/>
      <c r="Q91"/>
    </row>
    <row r="92" spans="1:21" s="205" customFormat="1">
      <c r="A92" s="191" t="s">
        <v>76</v>
      </c>
      <c r="B92" s="192" t="s">
        <v>4898</v>
      </c>
      <c r="C92" s="193" t="s">
        <v>4899</v>
      </c>
      <c r="D92" s="192">
        <v>5230</v>
      </c>
      <c r="E92" s="193" t="s">
        <v>4504</v>
      </c>
      <c r="F92" s="192" t="s">
        <v>96</v>
      </c>
      <c r="G92" s="194" t="s">
        <v>4918</v>
      </c>
      <c r="H92" s="195"/>
      <c r="I92" s="201">
        <f>IFERROR(VLOOKUP(--D92,'[9]Recalculating Prior Year Budget'!C137:D139,2,FALSE),0)</f>
        <v>0</v>
      </c>
      <c r="J92" s="201" cm="1">
        <f t="array" ref="J92">IFERROR(
    INDEX('[9]Budget Actuals 11CWS1'!$L$14:$L$54,
        MATCH(
            1,
            (VALUE('[9]Budget Actuals 11CWS1'!$E$14:$E$54)=VALUE('[9]Ed Serv.11CWS1- Budget Request'!D92)) *
            (VALUE('[9]Budget Actuals 11CWS1'!$G$14:$G$54)=VALUE('[9]Ed Serv.11CWS1- Budget Request'!F92)) *
            (VALUE('[9]Budget Actuals 11CWS1'!$I$14:$I$54)=VALUE('[9]Ed Serv.11CWS1- Budget Request'!G92)) *
            (VALUE('[9]Budget Actuals 11CWS1'!$C$14:$C$54)=VALUE('[9]Ed Serv.11CWS1- Budget Request'!B92)),
        0)
    ),
0)</f>
        <v>0</v>
      </c>
      <c r="K92" s="202">
        <v>0</v>
      </c>
      <c r="L92" s="349"/>
      <c r="M92" s="198">
        <f t="shared" si="4"/>
        <v>0</v>
      </c>
      <c r="N92" s="203"/>
      <c r="P92"/>
      <c r="Q92"/>
    </row>
    <row r="93" spans="1:21" s="205" customFormat="1" ht="12">
      <c r="A93" s="191" t="s">
        <v>76</v>
      </c>
      <c r="B93" s="192" t="s">
        <v>4898</v>
      </c>
      <c r="C93" s="193" t="s">
        <v>4899</v>
      </c>
      <c r="D93" s="192">
        <v>5230</v>
      </c>
      <c r="E93" s="193" t="s">
        <v>4504</v>
      </c>
      <c r="F93" s="192" t="s">
        <v>105</v>
      </c>
      <c r="G93" s="194" t="s">
        <v>4918</v>
      </c>
      <c r="H93" s="195"/>
      <c r="I93" s="201">
        <f>IFERROR(VLOOKUP(--D93,'[9]Recalculating Prior Year Budget'!C138:D140,2,FALSE),0)</f>
        <v>0</v>
      </c>
      <c r="J93" s="201" cm="1">
        <f t="array" ref="J93">IFERROR(
    INDEX('[9]Budget Actuals 11CWS1'!$L$14:$L$54,
        MATCH(
            1,
            (VALUE('[9]Budget Actuals 11CWS1'!$E$14:$E$54)=VALUE('[9]Ed Serv.11CWS1- Budget Request'!D93)) *
            (VALUE('[9]Budget Actuals 11CWS1'!$G$14:$G$54)=VALUE('[9]Ed Serv.11CWS1- Budget Request'!F93)) *
            (VALUE('[9]Budget Actuals 11CWS1'!$I$14:$I$54)=VALUE('[9]Ed Serv.11CWS1- Budget Request'!G93)) *
            (VALUE('[9]Budget Actuals 11CWS1'!$C$14:$C$54)=VALUE('[9]Ed Serv.11CWS1- Budget Request'!B93)),
        0)
    ),
0)</f>
        <v>0</v>
      </c>
      <c r="K93" s="202">
        <v>0</v>
      </c>
      <c r="L93" s="349"/>
      <c r="M93" s="198">
        <f t="shared" si="4"/>
        <v>0</v>
      </c>
      <c r="N93" s="203"/>
    </row>
    <row r="94" spans="1:21" s="205" customFormat="1" ht="12">
      <c r="A94" s="191" t="s">
        <v>76</v>
      </c>
      <c r="B94" s="192" t="s">
        <v>4898</v>
      </c>
      <c r="C94" s="193" t="s">
        <v>4899</v>
      </c>
      <c r="D94" s="192">
        <v>5603</v>
      </c>
      <c r="E94" s="193" t="s">
        <v>4554</v>
      </c>
      <c r="F94" s="192" t="s">
        <v>96</v>
      </c>
      <c r="G94" s="194" t="s">
        <v>4918</v>
      </c>
      <c r="H94" s="195"/>
      <c r="I94" s="201">
        <f>IFERROR(VLOOKUP(--D94,'[9]Recalculating Prior Year Budget'!C139:D141,2,FALSE),0)</f>
        <v>0</v>
      </c>
      <c r="J94" s="201" cm="1">
        <f t="array" ref="J94">IFERROR(
    INDEX('[9]Budget Actuals 11CWS1'!$L$14:$L$54,
        MATCH(
            1,
            (VALUE('[9]Budget Actuals 11CWS1'!$E$14:$E$54)=VALUE('[9]Ed Serv.11CWS1- Budget Request'!D94)) *
            (VALUE('[9]Budget Actuals 11CWS1'!$G$14:$G$54)=VALUE('[9]Ed Serv.11CWS1- Budget Request'!F94)) *
            (VALUE('[9]Budget Actuals 11CWS1'!$I$14:$I$54)=VALUE('[9]Ed Serv.11CWS1- Budget Request'!G94)) *
            (VALUE('[9]Budget Actuals 11CWS1'!$C$14:$C$54)=VALUE('[9]Ed Serv.11CWS1- Budget Request'!B94)),
        0)
    ),
0)</f>
        <v>0</v>
      </c>
      <c r="K94" s="202">
        <v>0</v>
      </c>
      <c r="L94" s="349"/>
      <c r="M94" s="198">
        <f t="shared" si="4"/>
        <v>0</v>
      </c>
      <c r="N94" s="203"/>
    </row>
    <row r="95" spans="1:21" s="205" customFormat="1" ht="12">
      <c r="A95" s="191" t="s">
        <v>76</v>
      </c>
      <c r="B95" s="192" t="s">
        <v>4898</v>
      </c>
      <c r="C95" s="193" t="s">
        <v>4899</v>
      </c>
      <c r="D95" s="192">
        <v>5790</v>
      </c>
      <c r="E95" s="193" t="s">
        <v>4791</v>
      </c>
      <c r="F95" s="192" t="s">
        <v>96</v>
      </c>
      <c r="G95" s="194" t="s">
        <v>4918</v>
      </c>
      <c r="H95" s="195"/>
      <c r="I95" s="215">
        <f>IFERROR(VLOOKUP(--D95,'[9]Recalculating Prior Year Budget'!C140:D142,2,FALSE),0)</f>
        <v>0</v>
      </c>
      <c r="J95" s="215" cm="1">
        <f t="array" ref="J95">IFERROR(
    INDEX('[9]Budget Actuals 11CWS1'!$L$14:$L$54,
        MATCH(
            1,
            (VALUE('[9]Budget Actuals 11CWS1'!$E$14:$E$54)=VALUE('[9]Ed Serv.11CWS1- Budget Request'!D95)) *
            (VALUE('[9]Budget Actuals 11CWS1'!$G$14:$G$54)=VALUE('[9]Ed Serv.11CWS1- Budget Request'!F95)) *
            (VALUE('[9]Budget Actuals 11CWS1'!$I$14:$I$54)=VALUE('[9]Ed Serv.11CWS1- Budget Request'!G95)) *
            (VALUE('[9]Budget Actuals 11CWS1'!$C$14:$C$54)=VALUE('[9]Ed Serv.11CWS1- Budget Request'!B95)),
        0)
    ),
0)</f>
        <v>0</v>
      </c>
      <c r="K95" s="214">
        <v>0</v>
      </c>
      <c r="L95" s="350"/>
      <c r="M95" s="198">
        <f t="shared" si="4"/>
        <v>0</v>
      </c>
      <c r="N95" s="263"/>
    </row>
    <row r="96" spans="1:21" s="205" customFormat="1" ht="12">
      <c r="A96" s="223"/>
      <c r="B96" s="223"/>
      <c r="C96" s="224"/>
      <c r="D96" s="223"/>
      <c r="E96" s="224"/>
      <c r="F96" s="223"/>
      <c r="G96" s="225"/>
      <c r="H96" s="226"/>
      <c r="I96" s="269">
        <f>SUM(I83:I95)</f>
        <v>947.52</v>
      </c>
      <c r="J96" s="269">
        <f t="shared" ref="J96:M96" si="5">SUM(J83:J95)</f>
        <v>44.49</v>
      </c>
      <c r="K96" s="269">
        <f t="shared" si="5"/>
        <v>1000</v>
      </c>
      <c r="L96" s="269">
        <f t="shared" si="5"/>
        <v>0</v>
      </c>
      <c r="M96" s="269">
        <f t="shared" si="5"/>
        <v>52.480000000000018</v>
      </c>
      <c r="N96" s="269"/>
    </row>
    <row r="97" spans="1:21" s="205" customFormat="1" ht="12">
      <c r="A97" s="231" t="s">
        <v>4709</v>
      </c>
    </row>
    <row r="98" spans="1:21" s="205" customFormat="1" ht="12.6" thickBot="1"/>
    <row r="99" spans="1:21" s="205" customFormat="1" ht="12.6" thickBot="1">
      <c r="A99" s="172" t="s">
        <v>4919</v>
      </c>
      <c r="B99" s="172"/>
      <c r="C99" s="172"/>
      <c r="D99" s="172"/>
      <c r="E99" s="172"/>
      <c r="F99" s="172"/>
      <c r="G99" s="172"/>
      <c r="H99" s="172"/>
      <c r="I99" s="177">
        <v>2026</v>
      </c>
      <c r="J99" s="176">
        <v>2026</v>
      </c>
      <c r="K99" s="177">
        <v>2027</v>
      </c>
      <c r="L99" s="176">
        <v>2027</v>
      </c>
      <c r="M99" s="177"/>
      <c r="N99" s="176"/>
    </row>
    <row r="100" spans="1:21" s="205" customFormat="1" ht="12">
      <c r="A100" s="180" t="s">
        <v>4640</v>
      </c>
      <c r="B100" s="180" t="s">
        <v>4641</v>
      </c>
      <c r="C100" s="181" t="s">
        <v>4642</v>
      </c>
      <c r="D100" s="180" t="s">
        <v>4643</v>
      </c>
      <c r="E100" s="181" t="s">
        <v>4644</v>
      </c>
      <c r="F100" s="180" t="s">
        <v>4645</v>
      </c>
      <c r="G100" s="180" t="s">
        <v>4646</v>
      </c>
      <c r="H100" s="182" t="s">
        <v>4647</v>
      </c>
      <c r="I100" s="186" t="s">
        <v>4648</v>
      </c>
      <c r="J100" s="184" t="s">
        <v>4649</v>
      </c>
      <c r="K100" s="186" t="s">
        <v>4710</v>
      </c>
      <c r="L100" s="184" t="s">
        <v>4896</v>
      </c>
      <c r="M100" s="186" t="s">
        <v>4652</v>
      </c>
      <c r="N100" s="348" t="s">
        <v>4897</v>
      </c>
    </row>
    <row r="101" spans="1:21" s="205" customFormat="1" ht="12">
      <c r="A101" s="191" t="s">
        <v>76</v>
      </c>
      <c r="B101" s="192" t="s">
        <v>4898</v>
      </c>
      <c r="C101" s="193" t="s">
        <v>4899</v>
      </c>
      <c r="D101" s="192" t="s">
        <v>336</v>
      </c>
      <c r="E101" s="193" t="s">
        <v>4846</v>
      </c>
      <c r="F101" s="192" t="s">
        <v>96</v>
      </c>
      <c r="G101" s="194" t="s">
        <v>4920</v>
      </c>
      <c r="H101" s="195"/>
      <c r="I101" s="201">
        <f>IFERROR(VLOOKUP(--D101,'[9]Recalculating Prior Year Budget'!C151:D157,2,FALSE),0)</f>
        <v>4500</v>
      </c>
      <c r="J101" s="201" cm="1">
        <f t="array" ref="J101">IFERROR(
    INDEX('[9]Budget Actuals 11CWS1'!$L$14:$L$54,
        MATCH(
            1,
            (VALUE('[9]Budget Actuals 11CWS1'!$E$14:$E$54)=VALUE('[9]Ed Serv.11CWS1- Budget Request'!D101)) *
            (VALUE('[9]Budget Actuals 11CWS1'!$G$14:$G$54)=VALUE('[9]Ed Serv.11CWS1- Budget Request'!F101)) *
            (VALUE('[9]Budget Actuals 11CWS1'!$I$14:$I$54)=VALUE('[9]Ed Serv.11CWS1- Budget Request'!G101)) *
            (VALUE('[9]Budget Actuals 11CWS1'!$C$14:$C$54)=VALUE('[9]Ed Serv.11CWS1- Budget Request'!B101)),
        0)
    ),
0)</f>
        <v>0</v>
      </c>
      <c r="K101" s="202">
        <v>4500</v>
      </c>
      <c r="L101" s="349"/>
      <c r="M101" s="198">
        <f t="shared" ref="M101:M116" si="6">+K101-I101</f>
        <v>0</v>
      </c>
      <c r="N101" s="203"/>
    </row>
    <row r="102" spans="1:21" s="205" customFormat="1" ht="12">
      <c r="A102" s="191" t="s">
        <v>76</v>
      </c>
      <c r="B102" s="192" t="s">
        <v>4898</v>
      </c>
      <c r="C102" s="193" t="s">
        <v>4899</v>
      </c>
      <c r="D102" s="192" t="s">
        <v>336</v>
      </c>
      <c r="E102" s="193" t="s">
        <v>4846</v>
      </c>
      <c r="F102" s="192" t="s">
        <v>96</v>
      </c>
      <c r="G102" s="194" t="s">
        <v>4920</v>
      </c>
      <c r="H102" s="195"/>
      <c r="I102" s="201">
        <f>IFERROR(VLOOKUP(--D102,'[9]Recalculating Prior Year Budget'!C152:D158,2,FALSE),0)</f>
        <v>15000</v>
      </c>
      <c r="J102" s="201" cm="1">
        <f t="array" ref="J102">IFERROR(
    INDEX('[9]Budget Actuals 11CWS1'!$L$14:$L$54,
        MATCH(
            1,
            (VALUE('[9]Budget Actuals 11CWS1'!$E$14:$E$54)=VALUE('[9]Ed Serv.11CWS1- Budget Request'!D102)) *
            (VALUE('[9]Budget Actuals 11CWS1'!$G$14:$G$54)=VALUE('[9]Ed Serv.11CWS1- Budget Request'!F102)) *
            (VALUE('[9]Budget Actuals 11CWS1'!$I$14:$I$54)=VALUE('[9]Ed Serv.11CWS1- Budget Request'!G102)) *
            (VALUE('[9]Budget Actuals 11CWS1'!$C$14:$C$54)=VALUE('[9]Ed Serv.11CWS1- Budget Request'!B102)),
        0)
    ),
0)</f>
        <v>0</v>
      </c>
      <c r="K102" s="202">
        <v>15000</v>
      </c>
      <c r="L102" s="349"/>
      <c r="M102" s="198">
        <f t="shared" si="6"/>
        <v>0</v>
      </c>
      <c r="N102" s="203"/>
      <c r="U102" s="233"/>
    </row>
    <row r="103" spans="1:21" s="172" customFormat="1" ht="12">
      <c r="A103" s="191" t="s">
        <v>76</v>
      </c>
      <c r="B103" s="192" t="s">
        <v>4898</v>
      </c>
      <c r="C103" s="193" t="s">
        <v>4899</v>
      </c>
      <c r="D103" s="192">
        <v>3000</v>
      </c>
      <c r="E103" s="193" t="s">
        <v>35</v>
      </c>
      <c r="F103" s="192" t="s">
        <v>96</v>
      </c>
      <c r="G103" s="194" t="s">
        <v>4920</v>
      </c>
      <c r="H103" s="195"/>
      <c r="I103" s="201">
        <f>IFERROR(VLOOKUP(--D103,'[9]Recalculating Prior Year Budget'!C153:D159,2,FALSE),0)</f>
        <v>975</v>
      </c>
      <c r="J103" s="201" cm="1">
        <f t="array" ref="J103">IFERROR(
    INDEX('[9]Budget Actuals 11CWS1'!$L$14:$L$54,
        MATCH(
            1,
            (VALUE('[9]Budget Actuals 11CWS1'!$E$14:$E$54)=VALUE('[9]Ed Serv.11CWS1- Budget Request'!D103)) *
            (VALUE('[9]Budget Actuals 11CWS1'!$G$14:$G$54)=VALUE('[9]Ed Serv.11CWS1- Budget Request'!F103)) *
            (VALUE('[9]Budget Actuals 11CWS1'!$I$14:$I$54)=VALUE('[9]Ed Serv.11CWS1- Budget Request'!G103)) *
            (VALUE('[9]Budget Actuals 11CWS1'!$C$14:$C$54)=VALUE('[9]Ed Serv.11CWS1- Budget Request'!B103)),
        0)
    ),
0)</f>
        <v>0</v>
      </c>
      <c r="K103" s="202">
        <v>975</v>
      </c>
      <c r="L103" s="349"/>
      <c r="M103" s="198">
        <f t="shared" si="6"/>
        <v>0</v>
      </c>
      <c r="N103" s="203"/>
    </row>
    <row r="104" spans="1:21" s="190" customFormat="1" ht="12">
      <c r="A104" s="191" t="s">
        <v>76</v>
      </c>
      <c r="B104" s="192" t="s">
        <v>4898</v>
      </c>
      <c r="C104" s="193" t="s">
        <v>4899</v>
      </c>
      <c r="D104" s="192">
        <v>3000</v>
      </c>
      <c r="E104" s="193" t="s">
        <v>35</v>
      </c>
      <c r="F104" s="192" t="s">
        <v>96</v>
      </c>
      <c r="G104" s="194" t="s">
        <v>4920</v>
      </c>
      <c r="H104" s="195"/>
      <c r="I104" s="201">
        <f>IFERROR(VLOOKUP(--D104,'[9]Recalculating Prior Year Budget'!C154:D160,2,FALSE),0)</f>
        <v>3248.48</v>
      </c>
      <c r="J104" s="201" cm="1">
        <f t="array" ref="J104">IFERROR(
    INDEX('[9]Budget Actuals 11CWS1'!$L$14:$L$54,
        MATCH(
            1,
            (VALUE('[9]Budget Actuals 11CWS1'!$E$14:$E$54)=VALUE('[9]Ed Serv.11CWS1- Budget Request'!D104)) *
            (VALUE('[9]Budget Actuals 11CWS1'!$G$14:$G$54)=VALUE('[9]Ed Serv.11CWS1- Budget Request'!F104)) *
            (VALUE('[9]Budget Actuals 11CWS1'!$I$14:$I$54)=VALUE('[9]Ed Serv.11CWS1- Budget Request'!G104)) *
            (VALUE('[9]Budget Actuals 11CWS1'!$C$14:$C$54)=VALUE('[9]Ed Serv.11CWS1- Budget Request'!B104)),
        0)
    ),
0)</f>
        <v>0</v>
      </c>
      <c r="K104" s="202">
        <v>3248.48</v>
      </c>
      <c r="L104" s="349"/>
      <c r="M104" s="198">
        <f t="shared" si="6"/>
        <v>0</v>
      </c>
      <c r="N104" s="203"/>
    </row>
    <row r="105" spans="1:21" s="205" customFormat="1" ht="12">
      <c r="A105" s="191" t="s">
        <v>76</v>
      </c>
      <c r="B105" s="192" t="s">
        <v>4898</v>
      </c>
      <c r="C105" s="193" t="s">
        <v>4899</v>
      </c>
      <c r="D105" s="192" t="s">
        <v>4656</v>
      </c>
      <c r="E105" s="193" t="s">
        <v>4513</v>
      </c>
      <c r="F105" s="192" t="s">
        <v>96</v>
      </c>
      <c r="G105" s="194" t="s">
        <v>4920</v>
      </c>
      <c r="H105" s="195"/>
      <c r="I105" s="201">
        <f>IFERROR(VLOOKUP(--D105,'[9]Recalculating Prior Year Budget'!C152:D158,2,FALSE),0)</f>
        <v>0</v>
      </c>
      <c r="J105" s="201" cm="1">
        <f t="array" ref="J105">IFERROR(
    INDEX('[9]Budget Actuals 11CWS1'!$L$14:$L$54,
        MATCH(
            1,
            (VALUE('[9]Budget Actuals 11CWS1'!$E$14:$E$54)=VALUE('[9]Ed Serv.11CWS1- Budget Request'!D105)) *
            (VALUE('[9]Budget Actuals 11CWS1'!$G$14:$G$54)=VALUE('[9]Ed Serv.11CWS1- Budget Request'!F105)) *
            (VALUE('[9]Budget Actuals 11CWS1'!$I$14:$I$54)=VALUE('[9]Ed Serv.11CWS1- Budget Request'!G105)) *
            (VALUE('[9]Budget Actuals 11CWS1'!$C$14:$C$54)=VALUE('[9]Ed Serv.11CWS1- Budget Request'!B105)),
        0)
    ),
0)</f>
        <v>0</v>
      </c>
      <c r="K105" s="202">
        <v>0</v>
      </c>
      <c r="L105" s="349"/>
      <c r="M105" s="198">
        <f t="shared" si="6"/>
        <v>0</v>
      </c>
      <c r="N105" s="203"/>
    </row>
    <row r="106" spans="1:21" s="205" customFormat="1" ht="12">
      <c r="A106" s="191" t="s">
        <v>76</v>
      </c>
      <c r="B106" s="192" t="s">
        <v>4898</v>
      </c>
      <c r="C106" s="193" t="s">
        <v>4899</v>
      </c>
      <c r="D106" s="192">
        <v>4310</v>
      </c>
      <c r="E106" s="193" t="s">
        <v>4916</v>
      </c>
      <c r="F106" s="192" t="s">
        <v>96</v>
      </c>
      <c r="G106" s="194" t="s">
        <v>4920</v>
      </c>
      <c r="H106" s="195"/>
      <c r="I106" s="201">
        <f>IFERROR(VLOOKUP(--D106,'[9]Recalculating Prior Year Budget'!C153:D159,2,FALSE),0)</f>
        <v>6000</v>
      </c>
      <c r="J106" s="201">
        <v>1120.7</v>
      </c>
      <c r="K106" s="202">
        <v>6000</v>
      </c>
      <c r="L106" s="349"/>
      <c r="M106" s="198">
        <f t="shared" si="6"/>
        <v>0</v>
      </c>
      <c r="N106" s="203"/>
    </row>
    <row r="107" spans="1:21" s="205" customFormat="1" ht="12">
      <c r="A107" s="191" t="s">
        <v>76</v>
      </c>
      <c r="B107" s="192" t="s">
        <v>4898</v>
      </c>
      <c r="C107" s="193" t="s">
        <v>4899</v>
      </c>
      <c r="D107" s="192">
        <v>4313</v>
      </c>
      <c r="E107" s="193" t="s">
        <v>4512</v>
      </c>
      <c r="F107" s="192" t="s">
        <v>96</v>
      </c>
      <c r="G107" s="194" t="s">
        <v>4920</v>
      </c>
      <c r="H107" s="195"/>
      <c r="I107" s="201">
        <f>IFERROR(VLOOKUP(--D107,'[9]Recalculating Prior Year Budget'!C154:D160,2,FALSE),0)</f>
        <v>0</v>
      </c>
      <c r="J107" s="201" cm="1">
        <f t="array" ref="J107">IFERROR(
    INDEX('[9]Budget Actuals 11CWS1'!$L$14:$L$54,
        MATCH(
            1,
            (VALUE('[9]Budget Actuals 11CWS1'!$E$14:$E$54)=VALUE('[9]Ed Serv.11CWS1- Budget Request'!D107)) *
            (VALUE('[9]Budget Actuals 11CWS1'!$G$14:$G$54)=VALUE('[9]Ed Serv.11CWS1- Budget Request'!F107)) *
            (VALUE('[9]Budget Actuals 11CWS1'!$I$14:$I$54)=VALUE('[9]Ed Serv.11CWS1- Budget Request'!G107)) *
            (VALUE('[9]Budget Actuals 11CWS1'!$C$14:$C$54)=VALUE('[9]Ed Serv.11CWS1- Budget Request'!B107)),
        0)
    ),
0)</f>
        <v>0</v>
      </c>
      <c r="K107" s="202">
        <v>0</v>
      </c>
      <c r="L107" s="349"/>
      <c r="M107" s="198">
        <f t="shared" si="6"/>
        <v>0</v>
      </c>
      <c r="N107" s="203"/>
    </row>
    <row r="108" spans="1:21" s="205" customFormat="1" ht="12">
      <c r="A108" s="191" t="s">
        <v>76</v>
      </c>
      <c r="B108" s="192" t="s">
        <v>4898</v>
      </c>
      <c r="C108" s="193" t="s">
        <v>4899</v>
      </c>
      <c r="D108" s="192" t="s">
        <v>4658</v>
      </c>
      <c r="E108" s="193" t="s">
        <v>4523</v>
      </c>
      <c r="F108" s="192" t="s">
        <v>96</v>
      </c>
      <c r="G108" s="194" t="s">
        <v>4920</v>
      </c>
      <c r="H108" s="195"/>
      <c r="I108" s="201">
        <f>IFERROR(VLOOKUP(--D108,'[9]Recalculating Prior Year Budget'!C155:D161,2,FALSE),0)</f>
        <v>0</v>
      </c>
      <c r="J108" s="201" cm="1">
        <f t="array" ref="J108">IFERROR(
    INDEX('[9]Budget Actuals 11CWS1'!$L$14:$L$54,
        MATCH(
            1,
            (VALUE('[9]Budget Actuals 11CWS1'!$E$14:$E$54)=VALUE('[9]Ed Serv.11CWS1- Budget Request'!D108)) *
            (VALUE('[9]Budget Actuals 11CWS1'!$G$14:$G$54)=VALUE('[9]Ed Serv.11CWS1- Budget Request'!F108)) *
            (VALUE('[9]Budget Actuals 11CWS1'!$I$14:$I$54)=VALUE('[9]Ed Serv.11CWS1- Budget Request'!G108)) *
            (VALUE('[9]Budget Actuals 11CWS1'!$C$14:$C$54)=VALUE('[9]Ed Serv.11CWS1- Budget Request'!B108)),
        0)
    ),
0)</f>
        <v>0</v>
      </c>
      <c r="K108" s="202">
        <v>0</v>
      </c>
      <c r="L108" s="349"/>
      <c r="M108" s="198">
        <f t="shared" si="6"/>
        <v>0</v>
      </c>
      <c r="N108" s="203"/>
    </row>
    <row r="109" spans="1:21" s="205" customFormat="1" ht="12">
      <c r="A109" s="191" t="s">
        <v>76</v>
      </c>
      <c r="B109" s="192" t="s">
        <v>4898</v>
      </c>
      <c r="C109" s="193" t="s">
        <v>4899</v>
      </c>
      <c r="D109" s="192" t="s">
        <v>4659</v>
      </c>
      <c r="E109" s="193" t="s">
        <v>4502</v>
      </c>
      <c r="F109" s="192" t="s">
        <v>96</v>
      </c>
      <c r="G109" s="194" t="s">
        <v>4920</v>
      </c>
      <c r="H109" s="195"/>
      <c r="I109" s="201">
        <f>IFERROR(VLOOKUP(--D109,'[9]Recalculating Prior Year Budget'!C156:D162,2,FALSE),0)</f>
        <v>1600</v>
      </c>
      <c r="J109" s="201" cm="1">
        <f t="array" ref="J109">IFERROR(
    INDEX('[9]Budget Actuals 11CWS1'!$L$14:$L$54,
        MATCH(
            1,
            (VALUE('[9]Budget Actuals 11CWS1'!$E$14:$E$54)=VALUE('[9]Ed Serv.11CWS1- Budget Request'!D109)) *
            (VALUE('[9]Budget Actuals 11CWS1'!$G$14:$G$54)=VALUE('[9]Ed Serv.11CWS1- Budget Request'!F109)) *
            (VALUE('[9]Budget Actuals 11CWS1'!$I$14:$I$54)=VALUE('[9]Ed Serv.11CWS1- Budget Request'!G109)) *
            (VALUE('[9]Budget Actuals 11CWS1'!$C$14:$C$54)=VALUE('[9]Ed Serv.11CWS1- Budget Request'!B109)),
        0)
    ),
0)</f>
        <v>0</v>
      </c>
      <c r="K109" s="202">
        <v>1600</v>
      </c>
      <c r="L109" s="349"/>
      <c r="M109" s="198">
        <f t="shared" si="6"/>
        <v>0</v>
      </c>
      <c r="N109" s="203"/>
    </row>
    <row r="110" spans="1:21" s="205" customFormat="1" ht="12">
      <c r="A110" s="191" t="s">
        <v>76</v>
      </c>
      <c r="B110" s="192" t="s">
        <v>4898</v>
      </c>
      <c r="C110" s="193" t="s">
        <v>4899</v>
      </c>
      <c r="D110" s="192" t="s">
        <v>4853</v>
      </c>
      <c r="E110" s="193" t="s">
        <v>4854</v>
      </c>
      <c r="F110" s="192" t="s">
        <v>96</v>
      </c>
      <c r="G110" s="194" t="s">
        <v>4920</v>
      </c>
      <c r="H110" s="195"/>
      <c r="I110" s="201">
        <f>IFERROR(VLOOKUP(--D110,'[9]Recalculating Prior Year Budget'!C157:D163,2,FALSE),0)</f>
        <v>0</v>
      </c>
      <c r="J110" s="201" cm="1">
        <f t="array" ref="J110">IFERROR(
    INDEX('[9]Budget Actuals 11CWS1'!$L$14:$L$54,
        MATCH(
            1,
            (VALUE('[9]Budget Actuals 11CWS1'!$E$14:$E$54)=VALUE('[9]Ed Serv.11CWS1- Budget Request'!D110)) *
            (VALUE('[9]Budget Actuals 11CWS1'!$G$14:$G$54)=VALUE('[9]Ed Serv.11CWS1- Budget Request'!F110)) *
            (VALUE('[9]Budget Actuals 11CWS1'!$I$14:$I$54)=VALUE('[9]Ed Serv.11CWS1- Budget Request'!G110)) *
            (VALUE('[9]Budget Actuals 11CWS1'!$C$14:$C$54)=VALUE('[9]Ed Serv.11CWS1- Budget Request'!B110)),
        0)
    ),
0)</f>
        <v>0</v>
      </c>
      <c r="K110" s="202">
        <v>0</v>
      </c>
      <c r="L110" s="349"/>
      <c r="M110" s="198">
        <f t="shared" si="6"/>
        <v>0</v>
      </c>
      <c r="N110" s="203"/>
    </row>
    <row r="111" spans="1:21" s="205" customFormat="1" ht="12">
      <c r="A111" s="191" t="s">
        <v>76</v>
      </c>
      <c r="B111" s="192" t="s">
        <v>4898</v>
      </c>
      <c r="C111" s="193" t="s">
        <v>4899</v>
      </c>
      <c r="D111" s="192" t="s">
        <v>4853</v>
      </c>
      <c r="E111" s="193" t="s">
        <v>4854</v>
      </c>
      <c r="F111" s="192" t="s">
        <v>96</v>
      </c>
      <c r="G111" s="194" t="s">
        <v>4920</v>
      </c>
      <c r="H111" s="195"/>
      <c r="I111" s="201">
        <f>IFERROR(VLOOKUP(--D111,'[9]Recalculating Prior Year Budget'!C158:D164,2,FALSE),0)</f>
        <v>0</v>
      </c>
      <c r="J111" s="201" cm="1">
        <f t="array" ref="J111">IFERROR(
    INDEX('[9]Budget Actuals 11CWS1'!$L$14:$L$54,
        MATCH(
            1,
            (VALUE('[9]Budget Actuals 11CWS1'!$E$14:$E$54)=VALUE('[9]Ed Serv.11CWS1- Budget Request'!D111)) *
            (VALUE('[9]Budget Actuals 11CWS1'!$G$14:$G$54)=VALUE('[9]Ed Serv.11CWS1- Budget Request'!F111)) *
            (VALUE('[9]Budget Actuals 11CWS1'!$I$14:$I$54)=VALUE('[9]Ed Serv.11CWS1- Budget Request'!G111)) *
            (VALUE('[9]Budget Actuals 11CWS1'!$C$14:$C$54)=VALUE('[9]Ed Serv.11CWS1- Budget Request'!B111)),
        0)
    ),
0)</f>
        <v>0</v>
      </c>
      <c r="K111" s="202">
        <v>0</v>
      </c>
      <c r="L111" s="349"/>
      <c r="M111" s="198">
        <f t="shared" si="6"/>
        <v>0</v>
      </c>
      <c r="N111" s="203"/>
    </row>
    <row r="112" spans="1:21" s="205" customFormat="1" ht="12">
      <c r="A112" s="191" t="s">
        <v>76</v>
      </c>
      <c r="B112" s="192" t="s">
        <v>4898</v>
      </c>
      <c r="C112" s="193" t="s">
        <v>4899</v>
      </c>
      <c r="D112" s="192" t="s">
        <v>4662</v>
      </c>
      <c r="E112" s="193" t="s">
        <v>4504</v>
      </c>
      <c r="F112" s="192" t="s">
        <v>96</v>
      </c>
      <c r="G112" s="194" t="s">
        <v>4920</v>
      </c>
      <c r="H112" s="195"/>
      <c r="I112" s="201">
        <f>IFERROR(VLOOKUP(--D112,'[9]Recalculating Prior Year Budget'!C159:D165,2,FALSE),0)</f>
        <v>0</v>
      </c>
      <c r="J112" s="201" cm="1">
        <f t="array" ref="J112">IFERROR(
    INDEX('[9]Budget Actuals 11CWS1'!$L$14:$L$54,
        MATCH(
            1,
            (VALUE('[9]Budget Actuals 11CWS1'!$E$14:$E$54)=VALUE('[9]Ed Serv.11CWS1- Budget Request'!D112)) *
            (VALUE('[9]Budget Actuals 11CWS1'!$G$14:$G$54)=VALUE('[9]Ed Serv.11CWS1- Budget Request'!F112)) *
            (VALUE('[9]Budget Actuals 11CWS1'!$I$14:$I$54)=VALUE('[9]Ed Serv.11CWS1- Budget Request'!G112)) *
            (VALUE('[9]Budget Actuals 11CWS1'!$C$14:$C$54)=VALUE('[9]Ed Serv.11CWS1- Budget Request'!B112)),
        0)
    ),
0)</f>
        <v>0</v>
      </c>
      <c r="K112" s="202">
        <v>0</v>
      </c>
      <c r="L112" s="349"/>
      <c r="M112" s="198">
        <f t="shared" si="6"/>
        <v>0</v>
      </c>
      <c r="N112" s="203"/>
    </row>
    <row r="113" spans="1:21" s="205" customFormat="1" ht="12">
      <c r="A113" s="191" t="s">
        <v>76</v>
      </c>
      <c r="B113" s="192" t="s">
        <v>4898</v>
      </c>
      <c r="C113" s="193" t="s">
        <v>4899</v>
      </c>
      <c r="D113" s="192">
        <v>5230</v>
      </c>
      <c r="E113" s="193" t="s">
        <v>4504</v>
      </c>
      <c r="F113" s="192" t="s">
        <v>96</v>
      </c>
      <c r="G113" s="194" t="s">
        <v>4920</v>
      </c>
      <c r="H113" s="195"/>
      <c r="I113" s="201">
        <f>IFERROR(VLOOKUP(--D113,'[9]Recalculating Prior Year Budget'!C157:D160,2,FALSE),0)</f>
        <v>600</v>
      </c>
      <c r="J113" s="201" cm="1">
        <f t="array" ref="J113">IFERROR(
    INDEX('[9]Budget Actuals 11CWS1'!$L$14:$L$54,
        MATCH(
            1,
            (VALUE('[9]Budget Actuals 11CWS1'!$E$14:$E$54)=VALUE('[9]Ed Serv.11CWS1- Budget Request'!D113)) *
            (VALUE('[9]Budget Actuals 11CWS1'!$G$14:$G$54)=VALUE('[9]Ed Serv.11CWS1- Budget Request'!F113)) *
            (VALUE('[9]Budget Actuals 11CWS1'!$I$14:$I$54)=VALUE('[9]Ed Serv.11CWS1- Budget Request'!G113)) *
            (VALUE('[9]Budget Actuals 11CWS1'!$C$14:$C$54)=VALUE('[9]Ed Serv.11CWS1- Budget Request'!B113)),
        0)
    ),
0)</f>
        <v>0</v>
      </c>
      <c r="K113" s="202">
        <v>600</v>
      </c>
      <c r="L113" s="349"/>
      <c r="M113" s="198">
        <f t="shared" si="6"/>
        <v>0</v>
      </c>
      <c r="N113" s="203"/>
    </row>
    <row r="114" spans="1:21" s="205" customFormat="1" ht="12">
      <c r="A114" s="191" t="s">
        <v>76</v>
      </c>
      <c r="B114" s="192" t="s">
        <v>4898</v>
      </c>
      <c r="C114" s="193" t="s">
        <v>4899</v>
      </c>
      <c r="D114" s="192" t="s">
        <v>4662</v>
      </c>
      <c r="E114" s="193" t="s">
        <v>4504</v>
      </c>
      <c r="F114" s="192" t="s">
        <v>105</v>
      </c>
      <c r="G114" s="194" t="s">
        <v>4920</v>
      </c>
      <c r="H114" s="195"/>
      <c r="I114" s="201">
        <f>IFERROR(VLOOKUP(--D114,'[9]Recalculating Prior Year Budget'!C161:D167,2,FALSE),0)</f>
        <v>0</v>
      </c>
      <c r="J114" s="201" cm="1">
        <f t="array" ref="J114">IFERROR(
    INDEX('[9]Budget Actuals 11CWS1'!$L$14:$L$54,
        MATCH(
            1,
            (VALUE('[9]Budget Actuals 11CWS1'!$E$14:$E$54)=VALUE('[9]Ed Serv.11CWS1- Budget Request'!D114)) *
            (VALUE('[9]Budget Actuals 11CWS1'!$G$14:$G$54)=VALUE('[9]Ed Serv.11CWS1- Budget Request'!F114)) *
            (VALUE('[9]Budget Actuals 11CWS1'!$I$14:$I$54)=VALUE('[9]Ed Serv.11CWS1- Budget Request'!G114)) *
            (VALUE('[9]Budget Actuals 11CWS1'!$C$14:$C$54)=VALUE('[9]Ed Serv.11CWS1- Budget Request'!B114)),
        0)
    ),
0)</f>
        <v>0</v>
      </c>
      <c r="K114" s="202">
        <v>0</v>
      </c>
      <c r="L114" s="349"/>
      <c r="M114" s="198">
        <f t="shared" si="6"/>
        <v>0</v>
      </c>
      <c r="N114" s="203"/>
    </row>
    <row r="115" spans="1:21" s="205" customFormat="1" ht="12">
      <c r="A115" s="191" t="s">
        <v>76</v>
      </c>
      <c r="B115" s="192" t="s">
        <v>4898</v>
      </c>
      <c r="C115" s="193" t="s">
        <v>4899</v>
      </c>
      <c r="D115" s="192">
        <v>5650</v>
      </c>
      <c r="E115" s="193" t="s">
        <v>4921</v>
      </c>
      <c r="F115" s="192" t="s">
        <v>96</v>
      </c>
      <c r="G115" s="194" t="s">
        <v>4920</v>
      </c>
      <c r="H115" s="195"/>
      <c r="I115" s="201">
        <f>IFERROR(VLOOKUP(--D115,'[9]Recalculating Prior Year Budget'!C162:D168,2,FALSE),0)</f>
        <v>0</v>
      </c>
      <c r="J115" s="201" cm="1">
        <f t="array" ref="J115">IFERROR(
    INDEX('[9]Budget Actuals 11CWS1'!$L$14:$L$54,
        MATCH(
            1,
            (VALUE('[9]Budget Actuals 11CWS1'!$E$14:$E$54)=VALUE('[9]Ed Serv.11CWS1- Budget Request'!D115)) *
            (VALUE('[9]Budget Actuals 11CWS1'!$G$14:$G$54)=VALUE('[9]Ed Serv.11CWS1- Budget Request'!F115)) *
            (VALUE('[9]Budget Actuals 11CWS1'!$I$14:$I$54)=VALUE('[9]Ed Serv.11CWS1- Budget Request'!G115)) *
            (VALUE('[9]Budget Actuals 11CWS1'!$C$14:$C$54)=VALUE('[9]Ed Serv.11CWS1- Budget Request'!B115)),
        0)
    ),
0)</f>
        <v>0</v>
      </c>
      <c r="K115" s="202">
        <v>20000</v>
      </c>
      <c r="L115" s="349"/>
      <c r="M115" s="198">
        <f t="shared" si="6"/>
        <v>20000</v>
      </c>
      <c r="N115" s="203" t="s">
        <v>4922</v>
      </c>
    </row>
    <row r="116" spans="1:21" s="205" customFormat="1" ht="12">
      <c r="A116" s="191" t="s">
        <v>76</v>
      </c>
      <c r="B116" s="192" t="s">
        <v>4898</v>
      </c>
      <c r="C116" s="193" t="s">
        <v>4899</v>
      </c>
      <c r="D116" s="192" t="s">
        <v>4790</v>
      </c>
      <c r="E116" s="193" t="s">
        <v>4791</v>
      </c>
      <c r="F116" s="192" t="s">
        <v>96</v>
      </c>
      <c r="G116" s="194" t="s">
        <v>4920</v>
      </c>
      <c r="H116" s="195"/>
      <c r="I116" s="215">
        <f>IFERROR(VLOOKUP(--D116,'[9]Recalculating Prior Year Budget'!C163:D169,2,FALSE),0)</f>
        <v>0</v>
      </c>
      <c r="J116" s="215" cm="1">
        <f t="array" ref="J116">IFERROR(
    INDEX('[9]Budget Actuals 11CWS1'!$L$14:$L$54,
        MATCH(
            1,
            (VALUE('[9]Budget Actuals 11CWS1'!$E$14:$E$54)=VALUE('[9]Ed Serv.11CWS1- Budget Request'!D116)) *
            (VALUE('[9]Budget Actuals 11CWS1'!$G$14:$G$54)=VALUE('[9]Ed Serv.11CWS1- Budget Request'!F116)) *
            (VALUE('[9]Budget Actuals 11CWS1'!$I$14:$I$54)=VALUE('[9]Ed Serv.11CWS1- Budget Request'!G116)) *
            (VALUE('[9]Budget Actuals 11CWS1'!$C$14:$C$54)=VALUE('[9]Ed Serv.11CWS1- Budget Request'!B116)),
        0)
    ),
0)</f>
        <v>0</v>
      </c>
      <c r="K116" s="214">
        <v>0</v>
      </c>
      <c r="L116" s="350"/>
      <c r="M116" s="198">
        <f t="shared" si="6"/>
        <v>0</v>
      </c>
      <c r="N116" s="263"/>
    </row>
    <row r="117" spans="1:21" s="205" customFormat="1" ht="12">
      <c r="A117" s="223"/>
      <c r="B117" s="223"/>
      <c r="C117" s="224"/>
      <c r="D117" s="223"/>
      <c r="E117" s="224"/>
      <c r="F117" s="223"/>
      <c r="G117" s="225"/>
      <c r="H117" s="226"/>
      <c r="I117" s="269">
        <f>SUM(I101:I116)</f>
        <v>31923.48</v>
      </c>
      <c r="J117" s="269">
        <f t="shared" ref="J117:M117" si="7">SUM(J101:J116)</f>
        <v>1120.7</v>
      </c>
      <c r="K117" s="269">
        <f t="shared" si="7"/>
        <v>51923.479999999996</v>
      </c>
      <c r="L117" s="269">
        <f t="shared" si="7"/>
        <v>0</v>
      </c>
      <c r="M117" s="269">
        <f t="shared" si="7"/>
        <v>20000</v>
      </c>
      <c r="N117" s="351"/>
    </row>
    <row r="118" spans="1:21" s="205" customFormat="1" ht="12">
      <c r="A118" s="231" t="s">
        <v>4709</v>
      </c>
      <c r="N118" s="233"/>
    </row>
    <row r="119" spans="1:21" s="205" customFormat="1" ht="12.6" thickBot="1">
      <c r="A119" s="231"/>
    </row>
    <row r="120" spans="1:21" s="205" customFormat="1" ht="12.6" thickBot="1">
      <c r="A120" s="172" t="s">
        <v>4923</v>
      </c>
      <c r="B120" s="172"/>
      <c r="C120" s="172"/>
      <c r="D120" s="172"/>
      <c r="E120" s="172"/>
      <c r="F120" s="172"/>
      <c r="G120" s="172"/>
      <c r="H120" s="172"/>
      <c r="I120" s="177">
        <v>2026</v>
      </c>
      <c r="J120" s="176">
        <v>2026</v>
      </c>
      <c r="K120" s="177">
        <v>2027</v>
      </c>
      <c r="L120" s="176">
        <v>2027</v>
      </c>
      <c r="M120" s="177"/>
      <c r="N120" s="176"/>
      <c r="O120" s="355"/>
      <c r="P120" s="355"/>
      <c r="Q120" s="355"/>
      <c r="R120" s="355"/>
      <c r="S120" s="355"/>
      <c r="T120" s="355"/>
      <c r="U120" s="233"/>
    </row>
    <row r="121" spans="1:21" s="205" customFormat="1" ht="12">
      <c r="A121" s="180" t="s">
        <v>4640</v>
      </c>
      <c r="B121" s="180" t="s">
        <v>4641</v>
      </c>
      <c r="C121" s="181" t="s">
        <v>4642</v>
      </c>
      <c r="D121" s="180" t="s">
        <v>4643</v>
      </c>
      <c r="E121" s="181" t="s">
        <v>4644</v>
      </c>
      <c r="F121" s="180" t="s">
        <v>4645</v>
      </c>
      <c r="G121" s="180" t="s">
        <v>4646</v>
      </c>
      <c r="H121" s="182" t="s">
        <v>4647</v>
      </c>
      <c r="I121" s="186" t="s">
        <v>4731</v>
      </c>
      <c r="J121" s="184" t="s">
        <v>4649</v>
      </c>
      <c r="K121" s="186" t="s">
        <v>4648</v>
      </c>
      <c r="L121" s="184" t="s">
        <v>4649</v>
      </c>
      <c r="M121" s="186" t="s">
        <v>4652</v>
      </c>
      <c r="N121" s="348" t="s">
        <v>4897</v>
      </c>
      <c r="O121" s="355"/>
      <c r="P121" s="355"/>
      <c r="Q121" s="355"/>
      <c r="R121" s="355"/>
      <c r="S121" s="355"/>
      <c r="T121" s="355"/>
      <c r="U121" s="233"/>
    </row>
    <row r="122" spans="1:21" s="205" customFormat="1" ht="12">
      <c r="A122" s="191" t="s">
        <v>76</v>
      </c>
      <c r="B122" s="192" t="s">
        <v>4898</v>
      </c>
      <c r="C122" s="193" t="s">
        <v>4899</v>
      </c>
      <c r="D122" s="192" t="s">
        <v>336</v>
      </c>
      <c r="E122" s="193" t="s">
        <v>4846</v>
      </c>
      <c r="F122" s="192" t="s">
        <v>96</v>
      </c>
      <c r="G122" s="194" t="s">
        <v>4924</v>
      </c>
      <c r="H122" s="195"/>
      <c r="I122" s="199">
        <f>IFERROR(VLOOKUP(--D122,'[9]Recalculating Prior Year Budget'!C178:D179,2,FALSE),0)</f>
        <v>0</v>
      </c>
      <c r="J122" s="200">
        <v>4500</v>
      </c>
      <c r="K122" s="202">
        <v>0</v>
      </c>
      <c r="L122" s="349"/>
      <c r="M122" s="198">
        <f t="shared" ref="M122:M134" si="8">+K122-I122</f>
        <v>0</v>
      </c>
      <c r="N122" s="203"/>
      <c r="O122" s="355"/>
      <c r="P122" s="355"/>
      <c r="Q122" s="355"/>
      <c r="R122" s="355"/>
      <c r="S122" s="355"/>
      <c r="T122" s="355"/>
      <c r="U122" s="233"/>
    </row>
    <row r="123" spans="1:21">
      <c r="A123" s="191" t="s">
        <v>76</v>
      </c>
      <c r="B123" s="192" t="s">
        <v>4898</v>
      </c>
      <c r="C123" s="193" t="s">
        <v>4899</v>
      </c>
      <c r="D123" s="192" t="s">
        <v>4656</v>
      </c>
      <c r="E123" s="193" t="s">
        <v>4513</v>
      </c>
      <c r="F123" s="192" t="s">
        <v>96</v>
      </c>
      <c r="G123" s="194" t="s">
        <v>4924</v>
      </c>
      <c r="H123" s="195"/>
      <c r="I123" s="199">
        <f>IFERROR(VLOOKUP(--D123,'[9]Recalculating Prior Year Budget'!C179:D180,2,FALSE),0)</f>
        <v>0</v>
      </c>
      <c r="J123" s="200">
        <v>0</v>
      </c>
      <c r="K123" s="202">
        <v>0</v>
      </c>
      <c r="L123" s="349"/>
      <c r="M123" s="198">
        <f t="shared" si="8"/>
        <v>0</v>
      </c>
      <c r="N123" s="203"/>
    </row>
    <row r="124" spans="1:21">
      <c r="A124" s="191" t="s">
        <v>76</v>
      </c>
      <c r="B124" s="192" t="s">
        <v>4898</v>
      </c>
      <c r="C124" s="193" t="s">
        <v>4899</v>
      </c>
      <c r="D124" s="192" t="s">
        <v>4925</v>
      </c>
      <c r="E124" s="193" t="s">
        <v>4916</v>
      </c>
      <c r="F124" s="192" t="s">
        <v>96</v>
      </c>
      <c r="G124" s="194" t="s">
        <v>4924</v>
      </c>
      <c r="H124" s="195"/>
      <c r="I124" s="199">
        <f>IFERROR(VLOOKUP(--D124,'[9]Recalculating Prior Year Budget'!C180:D181,2,FALSE),0)</f>
        <v>0</v>
      </c>
      <c r="J124" s="200">
        <v>0</v>
      </c>
      <c r="K124" s="202">
        <v>0</v>
      </c>
      <c r="L124" s="349"/>
      <c r="M124" s="198">
        <f t="shared" si="8"/>
        <v>0</v>
      </c>
      <c r="N124" s="203"/>
      <c r="O124" s="1"/>
      <c r="P124" s="1"/>
      <c r="Q124" s="1"/>
      <c r="R124" s="1"/>
      <c r="S124" s="1"/>
      <c r="T124" s="1"/>
    </row>
    <row r="125" spans="1:21">
      <c r="A125" s="191" t="s">
        <v>76</v>
      </c>
      <c r="B125" s="192" t="s">
        <v>4898</v>
      </c>
      <c r="C125" s="193" t="s">
        <v>4899</v>
      </c>
      <c r="D125" s="192" t="s">
        <v>4657</v>
      </c>
      <c r="E125" s="193" t="s">
        <v>4512</v>
      </c>
      <c r="F125" s="192" t="s">
        <v>96</v>
      </c>
      <c r="G125" s="194" t="s">
        <v>4924</v>
      </c>
      <c r="H125" s="195"/>
      <c r="I125" s="199">
        <f>IFERROR(VLOOKUP(--D125,'[9]Recalculating Prior Year Budget'!C181:D182,2,FALSE),0)</f>
        <v>0</v>
      </c>
      <c r="J125" s="200">
        <v>0</v>
      </c>
      <c r="K125" s="202">
        <v>0</v>
      </c>
      <c r="L125" s="349"/>
      <c r="M125" s="198">
        <f t="shared" si="8"/>
        <v>0</v>
      </c>
      <c r="N125" s="203"/>
    </row>
    <row r="126" spans="1:21" s="172" customFormat="1" ht="12">
      <c r="A126" s="191" t="s">
        <v>76</v>
      </c>
      <c r="B126" s="192" t="s">
        <v>4898</v>
      </c>
      <c r="C126" s="193" t="s">
        <v>4899</v>
      </c>
      <c r="D126" s="192" t="s">
        <v>4658</v>
      </c>
      <c r="E126" s="193" t="s">
        <v>4523</v>
      </c>
      <c r="F126" s="192" t="s">
        <v>96</v>
      </c>
      <c r="G126" s="194" t="s">
        <v>4924</v>
      </c>
      <c r="H126" s="195"/>
      <c r="I126" s="199">
        <f>IFERROR(VLOOKUP(--D126,'[9]Recalculating Prior Year Budget'!C182:D183,2,FALSE),0)</f>
        <v>0</v>
      </c>
      <c r="J126" s="200">
        <v>0</v>
      </c>
      <c r="K126" s="202">
        <v>0</v>
      </c>
      <c r="L126" s="349"/>
      <c r="M126" s="198">
        <f t="shared" si="8"/>
        <v>0</v>
      </c>
      <c r="N126" s="203"/>
    </row>
    <row r="127" spans="1:21" s="190" customFormat="1" ht="12">
      <c r="A127" s="191" t="s">
        <v>76</v>
      </c>
      <c r="B127" s="192" t="s">
        <v>4898</v>
      </c>
      <c r="C127" s="193" t="s">
        <v>4899</v>
      </c>
      <c r="D127" s="192" t="s">
        <v>4659</v>
      </c>
      <c r="E127" s="193" t="s">
        <v>4502</v>
      </c>
      <c r="F127" s="192" t="s">
        <v>96</v>
      </c>
      <c r="G127" s="194" t="s">
        <v>4924</v>
      </c>
      <c r="H127" s="195"/>
      <c r="I127" s="199">
        <f>IFERROR(VLOOKUP(--D127,'[9]Recalculating Prior Year Budget'!C178:D178,2,FALSE),0)</f>
        <v>319</v>
      </c>
      <c r="J127" s="200">
        <v>0</v>
      </c>
      <c r="K127" s="202">
        <v>319</v>
      </c>
      <c r="L127" s="349"/>
      <c r="M127" s="198">
        <f t="shared" si="8"/>
        <v>0</v>
      </c>
      <c r="N127" s="203"/>
    </row>
    <row r="128" spans="1:21" s="241" customFormat="1" ht="12">
      <c r="A128" s="191" t="s">
        <v>76</v>
      </c>
      <c r="B128" s="192" t="s">
        <v>4898</v>
      </c>
      <c r="C128" s="193" t="s">
        <v>4899</v>
      </c>
      <c r="D128" s="192" t="s">
        <v>4853</v>
      </c>
      <c r="E128" s="193" t="s">
        <v>4854</v>
      </c>
      <c r="F128" s="192" t="s">
        <v>96</v>
      </c>
      <c r="G128" s="194" t="s">
        <v>4924</v>
      </c>
      <c r="H128" s="195"/>
      <c r="I128" s="199">
        <f>IFERROR(VLOOKUP(--D128,'[9]Recalculating Prior Year Budget'!C184:D185,2,FALSE),0)</f>
        <v>0</v>
      </c>
      <c r="J128" s="200">
        <v>0</v>
      </c>
      <c r="K128" s="202">
        <v>0</v>
      </c>
      <c r="L128" s="349"/>
      <c r="M128" s="198">
        <f t="shared" si="8"/>
        <v>0</v>
      </c>
      <c r="N128" s="203"/>
    </row>
    <row r="129" spans="1:14" s="241" customFormat="1" ht="12">
      <c r="A129" s="191" t="s">
        <v>76</v>
      </c>
      <c r="B129" s="192" t="s">
        <v>4898</v>
      </c>
      <c r="C129" s="193" t="s">
        <v>4899</v>
      </c>
      <c r="D129" s="192" t="s">
        <v>4853</v>
      </c>
      <c r="E129" s="193" t="s">
        <v>4854</v>
      </c>
      <c r="F129" s="192" t="s">
        <v>96</v>
      </c>
      <c r="G129" s="194" t="s">
        <v>4924</v>
      </c>
      <c r="H129" s="195"/>
      <c r="I129" s="199">
        <f>IFERROR(VLOOKUP(--D129,'[9]Recalculating Prior Year Budget'!C185:D186,2,FALSE),0)</f>
        <v>0</v>
      </c>
      <c r="J129" s="200">
        <v>0</v>
      </c>
      <c r="K129" s="202">
        <v>0</v>
      </c>
      <c r="L129" s="349"/>
      <c r="M129" s="198">
        <f t="shared" si="8"/>
        <v>0</v>
      </c>
      <c r="N129" s="203"/>
    </row>
    <row r="130" spans="1:14" s="241" customFormat="1" ht="12">
      <c r="A130" s="191" t="s">
        <v>76</v>
      </c>
      <c r="B130" s="192" t="s">
        <v>4898</v>
      </c>
      <c r="C130" s="193" t="s">
        <v>4899</v>
      </c>
      <c r="D130" s="192" t="s">
        <v>4662</v>
      </c>
      <c r="E130" s="193" t="s">
        <v>4504</v>
      </c>
      <c r="F130" s="192" t="s">
        <v>96</v>
      </c>
      <c r="G130" s="194" t="s">
        <v>4924</v>
      </c>
      <c r="H130" s="195"/>
      <c r="I130" s="199">
        <f>IFERROR(VLOOKUP(--D130,'[9]Recalculating Prior Year Budget'!C179:D1181,2,FALSE),0)</f>
        <v>2500</v>
      </c>
      <c r="J130" s="200">
        <v>0</v>
      </c>
      <c r="K130" s="202">
        <v>2500</v>
      </c>
      <c r="L130" s="349"/>
      <c r="M130" s="198">
        <f t="shared" si="8"/>
        <v>0</v>
      </c>
      <c r="N130" s="203"/>
    </row>
    <row r="131" spans="1:14" s="241" customFormat="1" ht="12">
      <c r="A131" s="191" t="s">
        <v>76</v>
      </c>
      <c r="B131" s="192" t="s">
        <v>4898</v>
      </c>
      <c r="C131" s="193" t="s">
        <v>4899</v>
      </c>
      <c r="D131" s="192" t="s">
        <v>4662</v>
      </c>
      <c r="E131" s="193" t="s">
        <v>4504</v>
      </c>
      <c r="F131" s="192" t="s">
        <v>96</v>
      </c>
      <c r="G131" s="194" t="s">
        <v>4924</v>
      </c>
      <c r="H131" s="195"/>
      <c r="I131" s="199">
        <f>IFERROR(VLOOKUP(--D131,'[9]Recalculating Prior Year Budget'!C187:D188,2,FALSE),0)</f>
        <v>0</v>
      </c>
      <c r="J131" s="200">
        <v>0</v>
      </c>
      <c r="K131" s="202">
        <v>0</v>
      </c>
      <c r="L131" s="349"/>
      <c r="M131" s="198">
        <f t="shared" si="8"/>
        <v>0</v>
      </c>
      <c r="N131" s="203"/>
    </row>
    <row r="132" spans="1:14" s="241" customFormat="1" ht="12">
      <c r="A132" s="191" t="s">
        <v>76</v>
      </c>
      <c r="B132" s="192" t="s">
        <v>4898</v>
      </c>
      <c r="C132" s="193" t="s">
        <v>4899</v>
      </c>
      <c r="D132" s="192" t="s">
        <v>4662</v>
      </c>
      <c r="E132" s="193" t="s">
        <v>4504</v>
      </c>
      <c r="F132" s="192" t="s">
        <v>105</v>
      </c>
      <c r="G132" s="194" t="s">
        <v>4924</v>
      </c>
      <c r="H132" s="195"/>
      <c r="I132" s="199">
        <f>IFERROR(VLOOKUP(--D132,'[9]Recalculating Prior Year Budget'!C188:D189,2,FALSE),0)</f>
        <v>0</v>
      </c>
      <c r="J132" s="200">
        <v>0</v>
      </c>
      <c r="K132" s="202">
        <v>0</v>
      </c>
      <c r="L132" s="349"/>
      <c r="M132" s="198">
        <f t="shared" si="8"/>
        <v>0</v>
      </c>
      <c r="N132" s="203"/>
    </row>
    <row r="133" spans="1:14" s="241" customFormat="1" ht="12">
      <c r="A133" s="191" t="s">
        <v>76</v>
      </c>
      <c r="B133" s="192" t="s">
        <v>4898</v>
      </c>
      <c r="C133" s="193" t="s">
        <v>4899</v>
      </c>
      <c r="D133" s="192" t="s">
        <v>4831</v>
      </c>
      <c r="E133" s="193" t="s">
        <v>4554</v>
      </c>
      <c r="F133" s="192" t="s">
        <v>96</v>
      </c>
      <c r="G133" s="194" t="s">
        <v>4924</v>
      </c>
      <c r="H133" s="195"/>
      <c r="I133" s="199">
        <f>IFERROR(VLOOKUP(--D133,'[9]Recalculating Prior Year Budget'!C189:D190,2,FALSE),0)</f>
        <v>0</v>
      </c>
      <c r="J133" s="200">
        <v>0</v>
      </c>
      <c r="K133" s="202">
        <v>0</v>
      </c>
      <c r="L133" s="349"/>
      <c r="M133" s="198">
        <f t="shared" si="8"/>
        <v>0</v>
      </c>
      <c r="N133" s="203"/>
    </row>
    <row r="134" spans="1:14" s="241" customFormat="1" ht="12">
      <c r="A134" s="191" t="s">
        <v>76</v>
      </c>
      <c r="B134" s="192" t="s">
        <v>4898</v>
      </c>
      <c r="C134" s="193" t="s">
        <v>4899</v>
      </c>
      <c r="D134" s="192" t="s">
        <v>4790</v>
      </c>
      <c r="E134" s="193" t="s">
        <v>4791</v>
      </c>
      <c r="F134" s="192" t="s">
        <v>96</v>
      </c>
      <c r="G134" s="194" t="s">
        <v>4924</v>
      </c>
      <c r="H134" s="195"/>
      <c r="I134" s="212">
        <f>IFERROR(VLOOKUP(--D134,'[9]Recalculating Prior Year Budget'!C190:D191,2,FALSE),0)</f>
        <v>0</v>
      </c>
      <c r="J134" s="200">
        <v>0</v>
      </c>
      <c r="K134" s="214">
        <v>0</v>
      </c>
      <c r="L134" s="350"/>
      <c r="M134" s="198">
        <f t="shared" si="8"/>
        <v>0</v>
      </c>
      <c r="N134" s="263"/>
    </row>
    <row r="135" spans="1:14" s="241" customFormat="1" ht="24" customHeight="1">
      <c r="A135" s="223"/>
      <c r="B135" s="223"/>
      <c r="C135" s="224"/>
      <c r="D135" s="223"/>
      <c r="E135" s="224"/>
      <c r="F135" s="223"/>
      <c r="G135" s="225"/>
      <c r="H135" s="226"/>
      <c r="I135" s="356">
        <f>SUM(I122:I134)</f>
        <v>2819</v>
      </c>
      <c r="J135" s="269">
        <f>SUM(J122:J134)</f>
        <v>4500</v>
      </c>
      <c r="K135" s="269">
        <f>SUM(K122:K134)</f>
        <v>2819</v>
      </c>
      <c r="L135" s="269">
        <f>SUM(L122:L134)</f>
        <v>0</v>
      </c>
      <c r="M135" s="356">
        <f>SUM(M122:M134)</f>
        <v>0</v>
      </c>
      <c r="N135" s="351"/>
    </row>
    <row r="136" spans="1:14" s="241" customFormat="1" ht="24" customHeight="1" thickBot="1">
      <c r="A136" s="357"/>
      <c r="B136" s="357"/>
      <c r="C136" s="358"/>
      <c r="D136" s="357"/>
      <c r="E136" s="358"/>
      <c r="F136" s="357"/>
      <c r="G136" s="359"/>
      <c r="H136" s="360"/>
      <c r="I136" s="361"/>
      <c r="J136" s="362"/>
      <c r="K136" s="362"/>
      <c r="L136" s="362"/>
      <c r="M136" s="361"/>
      <c r="N136" s="363"/>
    </row>
    <row r="137" spans="1:14" s="241" customFormat="1" ht="24" customHeight="1" thickBot="1">
      <c r="A137" s="364"/>
      <c r="B137" s="365"/>
      <c r="C137" s="365"/>
      <c r="D137" s="365"/>
      <c r="E137" s="366" t="s">
        <v>7</v>
      </c>
      <c r="F137" s="365"/>
      <c r="G137" s="365"/>
      <c r="H137" s="365"/>
      <c r="I137" s="367">
        <f>I135+I117+I96+I62+I36</f>
        <v>211492.72999999998</v>
      </c>
      <c r="J137" s="367">
        <f>J135+J117+J96+J62+J36</f>
        <v>38247.279999999999</v>
      </c>
      <c r="K137" s="367">
        <f>K135+K117+K96+K62+K36+K79</f>
        <v>150736.16</v>
      </c>
      <c r="L137" s="367">
        <f>L135+L117+L96+L62+L36</f>
        <v>0</v>
      </c>
      <c r="M137" s="367">
        <f>M135+M117+M96+M62+M36</f>
        <v>-94650.25</v>
      </c>
      <c r="N137" s="368"/>
    </row>
    <row r="138" spans="1:14" s="241" customFormat="1" ht="24" customHeight="1">
      <c r="A138" s="352"/>
      <c r="B138" s="352"/>
      <c r="C138" s="346"/>
      <c r="D138" s="352"/>
      <c r="E138" s="346"/>
      <c r="F138" s="352"/>
      <c r="G138" s="353"/>
      <c r="H138" s="353"/>
      <c r="I138" s="355"/>
      <c r="J138" s="355"/>
      <c r="K138" s="355"/>
      <c r="L138" s="355"/>
      <c r="M138" s="355"/>
      <c r="N138" s="355"/>
    </row>
    <row r="139" spans="1:14" s="205" customFormat="1" ht="12">
      <c r="A139" s="352"/>
      <c r="B139" s="352"/>
      <c r="C139" s="346"/>
      <c r="D139" s="352"/>
      <c r="E139" s="346"/>
      <c r="F139" s="352"/>
      <c r="G139" s="353"/>
      <c r="H139" s="353"/>
      <c r="I139" s="355"/>
      <c r="J139" s="355"/>
      <c r="K139" s="355"/>
      <c r="L139" s="355"/>
      <c r="M139" s="355"/>
      <c r="N139" s="355"/>
    </row>
    <row r="140" spans="1:14" ht="18">
      <c r="A140" s="158" t="s">
        <v>4744</v>
      </c>
    </row>
    <row r="141" spans="1:14" ht="259.2">
      <c r="A141" s="165" t="s">
        <v>4745</v>
      </c>
      <c r="B141" s="1"/>
      <c r="C141" s="1"/>
      <c r="D141" s="1"/>
      <c r="E141" s="1"/>
      <c r="F141" s="1"/>
      <c r="G141" s="1"/>
      <c r="H141" s="1"/>
      <c r="I141" s="1"/>
      <c r="J141" s="1"/>
      <c r="K141" s="1"/>
      <c r="L141" s="1"/>
      <c r="M141" s="1"/>
      <c r="N141" s="1"/>
    </row>
    <row r="142" spans="1:14" ht="16.2" thickBot="1">
      <c r="A142" s="236"/>
    </row>
    <row r="143" spans="1:14" ht="15" thickBot="1">
      <c r="A143" s="172"/>
      <c r="B143" s="172"/>
      <c r="C143" s="172"/>
      <c r="D143" s="172"/>
      <c r="E143" s="172"/>
      <c r="F143" s="172"/>
      <c r="G143" s="172"/>
      <c r="H143" s="172"/>
      <c r="I143" s="177">
        <v>2027</v>
      </c>
      <c r="J143" s="445"/>
      <c r="K143" s="446"/>
      <c r="L143" s="447"/>
      <c r="M143" s="172"/>
      <c r="N143" s="172"/>
    </row>
    <row r="144" spans="1:14">
      <c r="A144" s="180" t="s">
        <v>4640</v>
      </c>
      <c r="B144" s="180" t="s">
        <v>4641</v>
      </c>
      <c r="C144" s="181" t="s">
        <v>4642</v>
      </c>
      <c r="D144" s="180" t="s">
        <v>4643</v>
      </c>
      <c r="E144" s="181" t="s">
        <v>4644</v>
      </c>
      <c r="F144" s="180" t="s">
        <v>4645</v>
      </c>
      <c r="G144" s="180" t="s">
        <v>4646</v>
      </c>
      <c r="H144" s="182" t="s">
        <v>4647</v>
      </c>
      <c r="I144" s="186" t="s">
        <v>4710</v>
      </c>
      <c r="J144" s="442" t="s">
        <v>4746</v>
      </c>
      <c r="K144" s="443"/>
      <c r="L144" s="444"/>
      <c r="M144" s="190"/>
      <c r="N144" s="190"/>
    </row>
    <row r="145" spans="1:14">
      <c r="A145" s="191" t="s">
        <v>76</v>
      </c>
      <c r="B145" s="192" t="s">
        <v>129</v>
      </c>
      <c r="C145" s="193" t="s">
        <v>4926</v>
      </c>
      <c r="D145" s="238"/>
      <c r="E145" s="193" t="str">
        <f>IFERROR(VLOOKUP(D145,[9]!Table1[[Account]:[Description]],2),"")</f>
        <v/>
      </c>
      <c r="F145" s="238"/>
      <c r="G145" s="206"/>
      <c r="H145" s="239"/>
      <c r="I145" s="240"/>
      <c r="J145" s="439"/>
      <c r="K145" s="440"/>
      <c r="L145" s="441"/>
      <c r="M145" s="241"/>
      <c r="N145" s="241"/>
    </row>
    <row r="146" spans="1:14">
      <c r="A146" s="191" t="s">
        <v>76</v>
      </c>
      <c r="B146" s="192" t="s">
        <v>129</v>
      </c>
      <c r="C146" s="193" t="s">
        <v>4926</v>
      </c>
      <c r="D146" s="238"/>
      <c r="E146" s="193" t="str">
        <f>IFERROR(VLOOKUP(D146,[9]!Table1[[Account]:[Description]],2),"")</f>
        <v/>
      </c>
      <c r="F146" s="238"/>
      <c r="G146" s="206"/>
      <c r="H146" s="243"/>
      <c r="I146" s="240"/>
      <c r="J146" s="439"/>
      <c r="K146" s="440"/>
      <c r="L146" s="441"/>
      <c r="M146" s="241"/>
      <c r="N146" s="241"/>
    </row>
    <row r="147" spans="1:14">
      <c r="A147" s="191" t="s">
        <v>76</v>
      </c>
      <c r="B147" s="192" t="s">
        <v>129</v>
      </c>
      <c r="C147" s="193" t="s">
        <v>4926</v>
      </c>
      <c r="D147" s="238"/>
      <c r="E147" s="193" t="str">
        <f>IFERROR(VLOOKUP(D147,[9]!Table1[[Account]:[Description]],2),"")</f>
        <v/>
      </c>
      <c r="F147" s="238"/>
      <c r="G147" s="206"/>
      <c r="H147" s="243"/>
      <c r="I147" s="240"/>
      <c r="J147" s="439"/>
      <c r="K147" s="440"/>
      <c r="L147" s="441"/>
      <c r="M147" s="241"/>
      <c r="N147" s="241"/>
    </row>
    <row r="148" spans="1:14">
      <c r="A148" s="191" t="s">
        <v>76</v>
      </c>
      <c r="B148" s="192" t="s">
        <v>129</v>
      </c>
      <c r="C148" s="193" t="s">
        <v>4926</v>
      </c>
      <c r="D148" s="238"/>
      <c r="E148" s="193" t="str">
        <f>IFERROR(VLOOKUP(D148,[9]!Table1[[Account]:[Description]],2),"")</f>
        <v/>
      </c>
      <c r="F148" s="238"/>
      <c r="G148" s="206"/>
      <c r="H148" s="243"/>
      <c r="I148" s="240"/>
      <c r="J148" s="439"/>
      <c r="K148" s="440"/>
      <c r="L148" s="441"/>
      <c r="M148" s="241"/>
      <c r="N148" s="241"/>
    </row>
    <row r="149" spans="1:14">
      <c r="A149" s="191" t="s">
        <v>76</v>
      </c>
      <c r="B149" s="192" t="s">
        <v>129</v>
      </c>
      <c r="C149" s="193" t="s">
        <v>4926</v>
      </c>
      <c r="D149" s="238"/>
      <c r="E149" s="193" t="str">
        <f>IFERROR(VLOOKUP(D149,[9]!Table1[[Account]:[Description]],2),"")</f>
        <v/>
      </c>
      <c r="F149" s="238"/>
      <c r="G149" s="206"/>
      <c r="H149" s="243"/>
      <c r="I149" s="240"/>
      <c r="J149" s="439"/>
      <c r="K149" s="440"/>
      <c r="L149" s="441"/>
      <c r="M149" s="241"/>
      <c r="N149" s="241"/>
    </row>
    <row r="150" spans="1:14">
      <c r="A150" s="223"/>
      <c r="B150" s="223"/>
      <c r="C150" s="224"/>
      <c r="D150" s="308"/>
      <c r="E150" s="224"/>
      <c r="F150" s="308"/>
      <c r="G150" s="308"/>
      <c r="H150" s="309"/>
      <c r="I150" s="369"/>
      <c r="J150" s="370"/>
      <c r="K150" s="371"/>
      <c r="L150" s="372"/>
      <c r="M150" s="241"/>
      <c r="N150" s="241"/>
    </row>
    <row r="151" spans="1:14">
      <c r="A151" s="191" t="s">
        <v>76</v>
      </c>
      <c r="B151" s="192" t="s">
        <v>2910</v>
      </c>
      <c r="C151" s="193" t="s">
        <v>2912</v>
      </c>
      <c r="D151" s="238"/>
      <c r="E151" s="193" t="str">
        <f>IFERROR(VLOOKUP(D151,[9]!Table1[[Account]:[Description]],2),"")</f>
        <v/>
      </c>
      <c r="F151" s="238"/>
      <c r="G151" s="206"/>
      <c r="H151" s="239"/>
      <c r="I151" s="240"/>
      <c r="J151" s="439"/>
      <c r="K151" s="440"/>
      <c r="L151" s="441"/>
      <c r="M151" s="241"/>
      <c r="N151" s="241"/>
    </row>
    <row r="152" spans="1:14">
      <c r="A152" s="191" t="s">
        <v>76</v>
      </c>
      <c r="B152" s="192" t="s">
        <v>2910</v>
      </c>
      <c r="C152" s="193" t="s">
        <v>2912</v>
      </c>
      <c r="D152" s="238"/>
      <c r="E152" s="193" t="str">
        <f>IFERROR(VLOOKUP(D152,[9]!Table1[[Account]:[Description]],2),"")</f>
        <v/>
      </c>
      <c r="F152" s="238"/>
      <c r="G152" s="206"/>
      <c r="H152" s="243"/>
      <c r="I152" s="240"/>
      <c r="J152" s="439"/>
      <c r="K152" s="440"/>
      <c r="L152" s="441"/>
      <c r="M152" s="241"/>
      <c r="N152" s="241"/>
    </row>
    <row r="153" spans="1:14">
      <c r="A153" s="191" t="s">
        <v>76</v>
      </c>
      <c r="B153" s="192" t="s">
        <v>2910</v>
      </c>
      <c r="C153" s="193" t="s">
        <v>2912</v>
      </c>
      <c r="D153" s="238"/>
      <c r="E153" s="193" t="str">
        <f>IFERROR(VLOOKUP(D153,[9]!Table1[[Account]:[Description]],2),"")</f>
        <v/>
      </c>
      <c r="F153" s="238"/>
      <c r="G153" s="206"/>
      <c r="H153" s="243"/>
      <c r="I153" s="240"/>
      <c r="J153" s="439"/>
      <c r="K153" s="440"/>
      <c r="L153" s="441"/>
      <c r="M153" s="241"/>
      <c r="N153" s="241"/>
    </row>
    <row r="154" spans="1:14">
      <c r="A154" s="191" t="s">
        <v>76</v>
      </c>
      <c r="B154" s="192" t="s">
        <v>2910</v>
      </c>
      <c r="C154" s="193" t="s">
        <v>2912</v>
      </c>
      <c r="D154" s="238"/>
      <c r="E154" s="193" t="str">
        <f>IFERROR(VLOOKUP(D154,[9]!Table1[[Account]:[Description]],2),"")</f>
        <v/>
      </c>
      <c r="F154" s="238"/>
      <c r="G154" s="206"/>
      <c r="H154" s="243"/>
      <c r="I154" s="240"/>
      <c r="J154" s="439"/>
      <c r="K154" s="440"/>
      <c r="L154" s="441"/>
      <c r="M154" s="241"/>
      <c r="N154" s="241"/>
    </row>
    <row r="155" spans="1:14">
      <c r="A155" s="191" t="s">
        <v>76</v>
      </c>
      <c r="B155" s="192" t="s">
        <v>2910</v>
      </c>
      <c r="C155" s="193" t="s">
        <v>2912</v>
      </c>
      <c r="D155" s="238"/>
      <c r="E155" s="193" t="str">
        <f>IFERROR(VLOOKUP(D155,[9]!Table1[[Account]:[Description]],2),"")</f>
        <v/>
      </c>
      <c r="F155" s="238"/>
      <c r="G155" s="206"/>
      <c r="H155" s="243"/>
      <c r="I155" s="244"/>
      <c r="J155" s="439"/>
      <c r="K155" s="440"/>
      <c r="L155" s="441"/>
      <c r="M155" s="241"/>
      <c r="N155" s="241"/>
    </row>
    <row r="156" spans="1:14">
      <c r="A156" s="223"/>
      <c r="B156" s="223"/>
      <c r="C156" s="224"/>
      <c r="D156" s="223"/>
      <c r="E156" s="224"/>
      <c r="F156" s="223"/>
      <c r="G156" s="225"/>
      <c r="H156" s="226"/>
      <c r="I156" s="228">
        <f>SUM(I145:I155)</f>
        <v>0</v>
      </c>
      <c r="J156" s="434"/>
      <c r="K156" s="435"/>
      <c r="L156" s="435"/>
      <c r="M156" s="205"/>
      <c r="N156" s="205"/>
    </row>
  </sheetData>
  <protectedRanges>
    <protectedRange sqref="D146:H150 D145:G145 D152:H155 D151:G151 D35:H35 D60:H60" name="Range1"/>
    <protectedRange sqref="I145:I155 L84:L94 L14:L35 L41:L60 L69:L77" name="Range2"/>
    <protectedRange sqref="J145:J155 N13:N35 N40:N60" name="Range3"/>
    <protectedRange sqref="L95 L101:L116 L78" name="Range2_1"/>
    <protectedRange sqref="N83:N95 N101:N116 N122:N134 N68:N78" name="Range3_1"/>
    <protectedRange sqref="K40:L40 K83:L83 K13:L13 K68:L68" name="Range2_2"/>
  </protectedRanges>
  <mergeCells count="17">
    <mergeCell ref="J151:L151"/>
    <mergeCell ref="A2:K2"/>
    <mergeCell ref="A3:K3"/>
    <mergeCell ref="A4:K4"/>
    <mergeCell ref="A5:K5"/>
    <mergeCell ref="J143:L143"/>
    <mergeCell ref="J144:L144"/>
    <mergeCell ref="J145:L145"/>
    <mergeCell ref="J146:L146"/>
    <mergeCell ref="J147:L147"/>
    <mergeCell ref="J148:L148"/>
    <mergeCell ref="J149:L149"/>
    <mergeCell ref="J152:L152"/>
    <mergeCell ref="J153:L153"/>
    <mergeCell ref="J154:L154"/>
    <mergeCell ref="J155:L155"/>
    <mergeCell ref="J156:L156"/>
  </mergeCells>
  <hyperlinks>
    <hyperlink ref="A6" r:id="rId1" display="https://forms.office.com/Pages/DesignPageV2.aspx?origin=ShareFormPage&amp;subpage=design&amp;m2=1&amp;id=3QqjUipk-Eak4sYds-uHQrwzTb_gMOZJgVQ5IeLAgjVUN1M1SzZVVUpCTjVIQzc0Rko4WDJRQTIwVy4u" xr:uid="{E088B8DF-1EF3-4CA8-BFC4-6B7D916638D9}"/>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C05ECF-5316-4A1E-BC9B-8B6C46870DF3}">
  <dimension ref="A1:W48"/>
  <sheetViews>
    <sheetView workbookViewId="0">
      <selection activeCell="A39" sqref="A39:U39"/>
    </sheetView>
  </sheetViews>
  <sheetFormatPr defaultRowHeight="14.4"/>
  <cols>
    <col min="1" max="1" width="6.6640625" customWidth="1"/>
    <col min="2" max="2" width="10.6640625" customWidth="1"/>
    <col min="3" max="3" width="21.88671875" bestFit="1" customWidth="1"/>
    <col min="4" max="4" width="6.6640625" customWidth="1"/>
    <col min="5" max="5" width="24.109375" bestFit="1" customWidth="1"/>
    <col min="6" max="6" width="10.6640625" customWidth="1"/>
    <col min="7" max="8" width="6.6640625" customWidth="1"/>
    <col min="9" max="18" width="12.6640625" hidden="1" customWidth="1"/>
    <col min="19" max="21" width="12.6640625" customWidth="1"/>
    <col min="22" max="22" width="17.88671875" style="168" customWidth="1"/>
    <col min="23" max="23" width="35.88671875" style="168" customWidth="1"/>
  </cols>
  <sheetData>
    <row r="1" spans="1:23" ht="18">
      <c r="A1" s="158" t="s">
        <v>4927</v>
      </c>
    </row>
    <row r="2" spans="1:23">
      <c r="A2" s="448" t="s">
        <v>4629</v>
      </c>
      <c r="B2" s="449"/>
      <c r="C2" s="449"/>
      <c r="D2" s="449"/>
      <c r="E2" s="449"/>
      <c r="F2" s="449"/>
      <c r="G2" s="449"/>
      <c r="H2" s="449"/>
      <c r="I2" s="449"/>
      <c r="J2" s="449"/>
      <c r="K2" s="449"/>
      <c r="L2" s="449"/>
      <c r="M2" s="449"/>
      <c r="N2" s="449"/>
      <c r="O2" s="449"/>
      <c r="P2" s="449"/>
      <c r="Q2" s="449"/>
      <c r="R2" s="449"/>
      <c r="S2" s="449"/>
      <c r="T2" s="449"/>
      <c r="U2" s="449"/>
    </row>
    <row r="3" spans="1:23">
      <c r="A3" s="1" t="s">
        <v>4631</v>
      </c>
      <c r="B3" s="1"/>
      <c r="C3" s="1"/>
      <c r="D3" s="1"/>
      <c r="E3" s="1"/>
      <c r="F3" s="1"/>
      <c r="G3" s="1"/>
      <c r="H3" s="1"/>
      <c r="I3" s="1"/>
      <c r="J3" s="1"/>
      <c r="K3" s="1"/>
      <c r="L3" s="1"/>
      <c r="M3" s="1"/>
      <c r="N3" s="1"/>
      <c r="O3" s="1"/>
      <c r="P3" s="1"/>
      <c r="Q3" s="1"/>
      <c r="R3" s="1"/>
      <c r="S3" s="1"/>
      <c r="T3" s="1"/>
      <c r="U3" s="1"/>
    </row>
    <row r="4" spans="1:23">
      <c r="A4" s="449" t="s">
        <v>4633</v>
      </c>
      <c r="B4" s="449"/>
      <c r="C4" s="449"/>
      <c r="D4" s="449"/>
      <c r="E4" s="449"/>
      <c r="F4" s="449"/>
      <c r="G4" s="449"/>
      <c r="H4" s="449"/>
      <c r="I4" s="449"/>
      <c r="J4" s="449"/>
      <c r="K4" s="449"/>
      <c r="L4" s="449"/>
      <c r="M4" s="449"/>
      <c r="N4" s="449"/>
      <c r="O4" s="449"/>
      <c r="P4" s="449"/>
      <c r="Q4" s="449"/>
      <c r="R4" s="449"/>
      <c r="S4" s="449"/>
      <c r="T4" s="449"/>
      <c r="U4" s="449"/>
    </row>
    <row r="5" spans="1:23">
      <c r="A5" s="1" t="s">
        <v>4635</v>
      </c>
      <c r="B5" s="1"/>
      <c r="C5" s="1"/>
      <c r="D5" s="1"/>
      <c r="E5" s="1"/>
      <c r="F5" s="1"/>
      <c r="G5" s="1"/>
      <c r="H5" s="1"/>
      <c r="I5" s="1"/>
      <c r="J5" s="1"/>
      <c r="K5" s="1"/>
      <c r="L5" s="1"/>
      <c r="M5" s="1"/>
      <c r="N5" s="1"/>
      <c r="O5" s="1"/>
      <c r="P5" s="1"/>
      <c r="Q5" s="1"/>
      <c r="R5" s="1"/>
      <c r="S5" s="1"/>
      <c r="T5" s="1"/>
      <c r="U5" s="1"/>
    </row>
    <row r="6" spans="1:23">
      <c r="A6" s="373" t="s">
        <v>4928</v>
      </c>
      <c r="B6" s="1"/>
      <c r="C6" s="1"/>
      <c r="D6" s="1"/>
      <c r="E6" s="1"/>
      <c r="F6" s="1"/>
      <c r="G6" s="1"/>
      <c r="H6" s="1"/>
      <c r="I6" s="1"/>
      <c r="J6" s="1"/>
      <c r="K6" s="1"/>
      <c r="L6" s="1"/>
      <c r="M6" s="1"/>
      <c r="N6" s="1"/>
      <c r="O6" s="1"/>
      <c r="P6" s="1"/>
      <c r="Q6" s="1"/>
      <c r="R6" s="1"/>
      <c r="S6" s="1"/>
      <c r="T6" s="1"/>
      <c r="U6" s="1"/>
    </row>
    <row r="7" spans="1:23" ht="15" thickBot="1"/>
    <row r="8" spans="1:23" s="172" customFormat="1" ht="12.6" thickBot="1">
      <c r="I8" s="173" t="s">
        <v>4637</v>
      </c>
      <c r="J8" s="174" t="s">
        <v>4637</v>
      </c>
      <c r="K8" s="175" t="s">
        <v>4638</v>
      </c>
      <c r="L8" s="174" t="s">
        <v>4638</v>
      </c>
      <c r="M8" s="175" t="s">
        <v>4639</v>
      </c>
      <c r="N8" s="174" t="s">
        <v>4639</v>
      </c>
      <c r="O8" s="175">
        <v>2025</v>
      </c>
      <c r="P8" s="174">
        <v>2025</v>
      </c>
      <c r="Q8" s="175">
        <v>2026</v>
      </c>
      <c r="R8" s="174">
        <v>2026</v>
      </c>
      <c r="S8" s="177">
        <v>2027</v>
      </c>
      <c r="T8" s="177">
        <v>2027</v>
      </c>
      <c r="U8" s="175">
        <v>2027</v>
      </c>
      <c r="V8" s="178">
        <v>2027</v>
      </c>
      <c r="W8" s="459" t="s">
        <v>4929</v>
      </c>
    </row>
    <row r="9" spans="1:23" s="190" customFormat="1" ht="12">
      <c r="A9" s="180" t="s">
        <v>4640</v>
      </c>
      <c r="B9" s="180" t="s">
        <v>4641</v>
      </c>
      <c r="C9" s="181" t="s">
        <v>4642</v>
      </c>
      <c r="D9" s="180" t="s">
        <v>4643</v>
      </c>
      <c r="E9" s="181" t="s">
        <v>4644</v>
      </c>
      <c r="F9" s="180" t="s">
        <v>4645</v>
      </c>
      <c r="G9" s="180" t="s">
        <v>4646</v>
      </c>
      <c r="H9" s="182" t="s">
        <v>4647</v>
      </c>
      <c r="I9" s="183" t="s">
        <v>4648</v>
      </c>
      <c r="J9" s="184" t="s">
        <v>4649</v>
      </c>
      <c r="K9" s="185" t="s">
        <v>4648</v>
      </c>
      <c r="L9" s="184" t="s">
        <v>4649</v>
      </c>
      <c r="M9" s="185" t="s">
        <v>4648</v>
      </c>
      <c r="N9" s="184" t="s">
        <v>4649</v>
      </c>
      <c r="O9" s="185" t="s">
        <v>4648</v>
      </c>
      <c r="P9" s="184" t="s">
        <v>4649</v>
      </c>
      <c r="Q9" s="185" t="s">
        <v>4650</v>
      </c>
      <c r="R9" s="184" t="s">
        <v>4649</v>
      </c>
      <c r="S9" s="186" t="s">
        <v>4651</v>
      </c>
      <c r="T9" s="186" t="s">
        <v>4749</v>
      </c>
      <c r="U9" s="187" t="s">
        <v>4652</v>
      </c>
      <c r="V9" s="188" t="s">
        <v>4653</v>
      </c>
      <c r="W9" s="460"/>
    </row>
    <row r="10" spans="1:23" s="205" customFormat="1" ht="12">
      <c r="A10" s="191" t="s">
        <v>76</v>
      </c>
      <c r="B10" s="192" t="s">
        <v>213</v>
      </c>
      <c r="C10" s="193" t="s">
        <v>4930</v>
      </c>
      <c r="D10" s="192" t="s">
        <v>4733</v>
      </c>
      <c r="E10" s="193" t="s">
        <v>4734</v>
      </c>
      <c r="F10" s="192" t="s">
        <v>214</v>
      </c>
      <c r="G10" s="194"/>
      <c r="H10" s="195"/>
      <c r="I10" s="196">
        <v>0</v>
      </c>
      <c r="J10" s="197">
        <v>7760.47</v>
      </c>
      <c r="K10" s="198"/>
      <c r="L10" s="197"/>
      <c r="M10" s="198"/>
      <c r="N10" s="197"/>
      <c r="O10" s="199"/>
      <c r="P10" s="200"/>
      <c r="Q10" s="201">
        <f>VLOOKUP(D10,'[10]Prior Year Budget'!D10:S23,15,FALSE)</f>
        <v>0</v>
      </c>
      <c r="R10" s="204">
        <f>IFERROR(VLOOKUP(D10,'[10]Budget Actuals'!E14:L40,8,FALSE),0)</f>
        <v>0</v>
      </c>
      <c r="S10" s="202"/>
      <c r="T10" s="267"/>
      <c r="U10" s="198">
        <f>+Q10-S10</f>
        <v>0</v>
      </c>
      <c r="V10" s="203"/>
      <c r="W10" s="203"/>
    </row>
    <row r="11" spans="1:23" s="205" customFormat="1" ht="12">
      <c r="A11" s="191" t="s">
        <v>76</v>
      </c>
      <c r="B11" s="192" t="s">
        <v>213</v>
      </c>
      <c r="C11" s="193" t="s">
        <v>4930</v>
      </c>
      <c r="D11" s="192" t="s">
        <v>4657</v>
      </c>
      <c r="E11" s="193" t="s">
        <v>4512</v>
      </c>
      <c r="F11" s="192" t="s">
        <v>214</v>
      </c>
      <c r="G11" s="194"/>
      <c r="H11" s="195"/>
      <c r="I11" s="196">
        <v>5000</v>
      </c>
      <c r="J11" s="197">
        <v>126.48</v>
      </c>
      <c r="K11" s="198">
        <v>5000</v>
      </c>
      <c r="L11" s="197">
        <v>358.2</v>
      </c>
      <c r="M11" s="198">
        <v>7500</v>
      </c>
      <c r="N11" s="197">
        <v>389.71</v>
      </c>
      <c r="O11" s="199">
        <v>7500</v>
      </c>
      <c r="P11" s="200">
        <v>80.09</v>
      </c>
      <c r="Q11" s="201">
        <f>VLOOKUP(D11,'[10]Prior Year Budget'!D11:S24,15,FALSE)</f>
        <v>1500</v>
      </c>
      <c r="R11" s="204">
        <f>IFERROR(VLOOKUP(D11,'[10]Budget Actuals'!E15:L41,8,FALSE),0)</f>
        <v>634.55999999999995</v>
      </c>
      <c r="S11" s="202">
        <v>1500</v>
      </c>
      <c r="T11" s="267">
        <v>1500</v>
      </c>
      <c r="U11" s="198">
        <f t="shared" ref="U11:U33" si="0">+Q11-S11</f>
        <v>0</v>
      </c>
      <c r="V11" s="203"/>
      <c r="W11" s="203" t="s">
        <v>4931</v>
      </c>
    </row>
    <row r="12" spans="1:23" s="205" customFormat="1" ht="48">
      <c r="A12" s="191" t="s">
        <v>76</v>
      </c>
      <c r="B12" s="192" t="s">
        <v>213</v>
      </c>
      <c r="C12" s="193" t="s">
        <v>4930</v>
      </c>
      <c r="D12" s="192" t="s">
        <v>4658</v>
      </c>
      <c r="E12" s="193" t="s">
        <v>4523</v>
      </c>
      <c r="F12" s="192" t="s">
        <v>214</v>
      </c>
      <c r="G12" s="194"/>
      <c r="H12" s="195"/>
      <c r="I12" s="196">
        <v>212700</v>
      </c>
      <c r="J12" s="197">
        <v>53331.25</v>
      </c>
      <c r="K12" s="198">
        <v>212500</v>
      </c>
      <c r="L12" s="197">
        <v>24000</v>
      </c>
      <c r="M12" s="198">
        <v>210000</v>
      </c>
      <c r="N12" s="197">
        <v>17823.75</v>
      </c>
      <c r="O12" s="271">
        <v>210000</v>
      </c>
      <c r="P12" s="272">
        <v>46547.98</v>
      </c>
      <c r="Q12" s="273">
        <f>VLOOKUP(D12,'[10]Prior Year Budget'!D12:S25,15,FALSE)</f>
        <v>200000</v>
      </c>
      <c r="R12" s="204">
        <f>IFERROR(VLOOKUP(D12,'[10]Budget Actuals'!E16:L42,8,FALSE),0)</f>
        <v>0</v>
      </c>
      <c r="S12" s="202">
        <v>250000</v>
      </c>
      <c r="T12" s="267">
        <v>250000</v>
      </c>
      <c r="U12" s="198">
        <f>+S12-Q12</f>
        <v>50000</v>
      </c>
      <c r="V12" s="203" t="s">
        <v>4932</v>
      </c>
      <c r="W12" s="203" t="s">
        <v>4933</v>
      </c>
    </row>
    <row r="13" spans="1:23" s="205" customFormat="1" ht="48">
      <c r="A13" s="191" t="s">
        <v>76</v>
      </c>
      <c r="B13" s="192" t="s">
        <v>213</v>
      </c>
      <c r="C13" s="193" t="s">
        <v>4930</v>
      </c>
      <c r="D13" s="192" t="s">
        <v>4659</v>
      </c>
      <c r="E13" s="193" t="s">
        <v>4502</v>
      </c>
      <c r="F13" s="192" t="s">
        <v>214</v>
      </c>
      <c r="G13" s="194"/>
      <c r="H13" s="195"/>
      <c r="I13" s="196">
        <v>35000</v>
      </c>
      <c r="J13" s="197">
        <v>11355.56</v>
      </c>
      <c r="K13" s="198">
        <v>35000</v>
      </c>
      <c r="L13" s="197">
        <v>9921.24</v>
      </c>
      <c r="M13" s="198">
        <v>35000</v>
      </c>
      <c r="N13" s="197">
        <v>23361</v>
      </c>
      <c r="O13" s="271">
        <v>35000</v>
      </c>
      <c r="P13" s="272">
        <v>4743.74</v>
      </c>
      <c r="Q13" s="273">
        <f>VLOOKUP(D13,'[10]Prior Year Budget'!D13:S26,15,FALSE)</f>
        <v>35000</v>
      </c>
      <c r="R13" s="204">
        <f>IFERROR(VLOOKUP(D13,'[10]Budget Actuals'!E17:L43,8,FALSE),0)</f>
        <v>6472.08</v>
      </c>
      <c r="S13" s="202">
        <v>53900</v>
      </c>
      <c r="T13" s="267">
        <v>53900</v>
      </c>
      <c r="U13" s="198">
        <f t="shared" ref="U13:U24" si="1">+S13-Q13</f>
        <v>18900</v>
      </c>
      <c r="V13" s="203" t="s">
        <v>4934</v>
      </c>
      <c r="W13" s="203" t="s">
        <v>4935</v>
      </c>
    </row>
    <row r="14" spans="1:23" s="205" customFormat="1" ht="36">
      <c r="A14" s="191" t="s">
        <v>76</v>
      </c>
      <c r="B14" s="192" t="s">
        <v>213</v>
      </c>
      <c r="C14" s="193" t="s">
        <v>4930</v>
      </c>
      <c r="D14" s="192" t="s">
        <v>4662</v>
      </c>
      <c r="E14" s="193" t="s">
        <v>4504</v>
      </c>
      <c r="F14" s="192" t="s">
        <v>214</v>
      </c>
      <c r="G14" s="194"/>
      <c r="H14" s="195"/>
      <c r="I14" s="196">
        <v>5000</v>
      </c>
      <c r="J14" s="197">
        <v>0</v>
      </c>
      <c r="K14" s="198">
        <v>5000</v>
      </c>
      <c r="L14" s="197">
        <v>1260.04</v>
      </c>
      <c r="M14" s="198">
        <v>5000</v>
      </c>
      <c r="N14" s="197">
        <v>579.35</v>
      </c>
      <c r="O14" s="271">
        <v>5000</v>
      </c>
      <c r="P14" s="272">
        <v>0</v>
      </c>
      <c r="Q14" s="273">
        <f>VLOOKUP(D14,'[10]Prior Year Budget'!D14:S27,15,FALSE)</f>
        <v>1500</v>
      </c>
      <c r="R14" s="204">
        <f>IFERROR(VLOOKUP(D14,'[10]Budget Actuals'!E18:L44,8,FALSE),0)</f>
        <v>584.33000000000004</v>
      </c>
      <c r="S14" s="202">
        <v>2400</v>
      </c>
      <c r="T14" s="267">
        <v>2400</v>
      </c>
      <c r="U14" s="198">
        <f t="shared" si="1"/>
        <v>900</v>
      </c>
      <c r="V14" s="203"/>
      <c r="W14" s="203" t="s">
        <v>4936</v>
      </c>
    </row>
    <row r="15" spans="1:23" s="205" customFormat="1" ht="12">
      <c r="A15" s="191" t="s">
        <v>76</v>
      </c>
      <c r="B15" s="192" t="s">
        <v>213</v>
      </c>
      <c r="C15" s="193" t="s">
        <v>4930</v>
      </c>
      <c r="D15" s="192" t="s">
        <v>4664</v>
      </c>
      <c r="E15" s="193" t="s">
        <v>4551</v>
      </c>
      <c r="F15" s="192" t="s">
        <v>214</v>
      </c>
      <c r="G15" s="194"/>
      <c r="H15" s="195"/>
      <c r="I15" s="196">
        <v>3730</v>
      </c>
      <c r="J15" s="197">
        <v>2429</v>
      </c>
      <c r="K15" s="198">
        <v>3730</v>
      </c>
      <c r="L15" s="197">
        <v>2439</v>
      </c>
      <c r="M15" s="198">
        <v>3730</v>
      </c>
      <c r="N15" s="197">
        <v>2599</v>
      </c>
      <c r="O15" s="199">
        <v>3730</v>
      </c>
      <c r="P15" s="200">
        <v>2526</v>
      </c>
      <c r="Q15" s="201">
        <f>VLOOKUP(D15,'[10]Prior Year Budget'!D15:S28,15,FALSE)</f>
        <v>3000</v>
      </c>
      <c r="R15" s="204">
        <f>IFERROR(VLOOKUP(D15,'[10]Budget Actuals'!E19:L45,8,FALSE),0)</f>
        <v>2591</v>
      </c>
      <c r="S15" s="202">
        <v>3480</v>
      </c>
      <c r="T15" s="267">
        <v>3480</v>
      </c>
      <c r="U15" s="198">
        <f t="shared" si="1"/>
        <v>480</v>
      </c>
      <c r="V15" s="203"/>
      <c r="W15" s="203" t="s">
        <v>4937</v>
      </c>
    </row>
    <row r="16" spans="1:23" s="205" customFormat="1" ht="12">
      <c r="A16" s="191" t="s">
        <v>76</v>
      </c>
      <c r="B16" s="192" t="s">
        <v>213</v>
      </c>
      <c r="C16" s="193" t="s">
        <v>4930</v>
      </c>
      <c r="D16" s="192" t="s">
        <v>4831</v>
      </c>
      <c r="E16" s="193" t="s">
        <v>4554</v>
      </c>
      <c r="F16" s="192" t="s">
        <v>214</v>
      </c>
      <c r="G16" s="194"/>
      <c r="H16" s="195"/>
      <c r="I16" s="196"/>
      <c r="J16" s="197"/>
      <c r="K16" s="198"/>
      <c r="L16" s="197"/>
      <c r="M16" s="198">
        <v>0</v>
      </c>
      <c r="N16" s="197">
        <v>233.82</v>
      </c>
      <c r="O16" s="199"/>
      <c r="P16" s="200"/>
      <c r="Q16" s="201">
        <f>VLOOKUP(D16,'[10]Prior Year Budget'!D16:S29,15,FALSE)</f>
        <v>0</v>
      </c>
      <c r="R16" s="204">
        <f>IFERROR(VLOOKUP(D16,'[10]Budget Actuals'!E20:L46,8,FALSE),0)</f>
        <v>0</v>
      </c>
      <c r="S16" s="202"/>
      <c r="T16" s="267"/>
      <c r="U16" s="198">
        <f t="shared" si="1"/>
        <v>0</v>
      </c>
      <c r="V16" s="203"/>
      <c r="W16" s="203"/>
    </row>
    <row r="17" spans="1:23" s="205" customFormat="1" ht="24">
      <c r="A17" s="191" t="s">
        <v>76</v>
      </c>
      <c r="B17" s="192" t="s">
        <v>213</v>
      </c>
      <c r="C17" s="193" t="s">
        <v>4930</v>
      </c>
      <c r="D17" s="192" t="s">
        <v>4666</v>
      </c>
      <c r="E17" s="193" t="s">
        <v>4562</v>
      </c>
      <c r="F17" s="192" t="s">
        <v>214</v>
      </c>
      <c r="G17" s="194"/>
      <c r="H17" s="195"/>
      <c r="I17" s="196"/>
      <c r="J17" s="197"/>
      <c r="K17" s="198"/>
      <c r="L17" s="197"/>
      <c r="M17" s="198">
        <v>0</v>
      </c>
      <c r="N17" s="197">
        <v>8998.14</v>
      </c>
      <c r="O17" s="271">
        <v>0</v>
      </c>
      <c r="P17" s="272">
        <v>14931.28</v>
      </c>
      <c r="Q17" s="273">
        <f>VLOOKUP(D17,'[10]Prior Year Budget'!D17:S30,15,FALSE)</f>
        <v>16000</v>
      </c>
      <c r="R17" s="374">
        <f>IFERROR(VLOOKUP(D17,'[10]Budget Actuals'!E21:L47,8,FALSE),0)</f>
        <v>13915.14</v>
      </c>
      <c r="S17" s="202">
        <v>0</v>
      </c>
      <c r="T17" s="267">
        <v>0</v>
      </c>
      <c r="U17" s="198">
        <f t="shared" si="1"/>
        <v>-16000</v>
      </c>
      <c r="V17" s="203" t="s">
        <v>4938</v>
      </c>
      <c r="W17" s="203"/>
    </row>
    <row r="18" spans="1:23" s="205" customFormat="1" ht="24">
      <c r="A18" s="191" t="s">
        <v>76</v>
      </c>
      <c r="B18" s="192" t="s">
        <v>213</v>
      </c>
      <c r="C18" s="193" t="s">
        <v>4930</v>
      </c>
      <c r="D18" s="192" t="s">
        <v>4666</v>
      </c>
      <c r="E18" s="193" t="s">
        <v>4562</v>
      </c>
      <c r="F18" s="192">
        <v>679000</v>
      </c>
      <c r="G18" s="194"/>
      <c r="H18" s="195"/>
      <c r="I18" s="196"/>
      <c r="J18" s="197"/>
      <c r="K18" s="198"/>
      <c r="L18" s="197"/>
      <c r="M18" s="198"/>
      <c r="N18" s="197"/>
      <c r="O18" s="199"/>
      <c r="P18" s="200"/>
      <c r="Q18" s="201"/>
      <c r="R18" s="204">
        <v>46750</v>
      </c>
      <c r="S18" s="202">
        <v>125000</v>
      </c>
      <c r="T18" s="267">
        <f>125000+125000</f>
        <v>250000</v>
      </c>
      <c r="U18" s="198">
        <f t="shared" si="1"/>
        <v>125000</v>
      </c>
      <c r="V18" s="203" t="s">
        <v>4939</v>
      </c>
      <c r="W18" s="203" t="s">
        <v>4940</v>
      </c>
    </row>
    <row r="19" spans="1:23" s="205" customFormat="1" ht="12">
      <c r="A19" s="191" t="s">
        <v>76</v>
      </c>
      <c r="B19" s="192" t="s">
        <v>213</v>
      </c>
      <c r="C19" s="193" t="s">
        <v>4930</v>
      </c>
      <c r="D19" s="192" t="s">
        <v>4941</v>
      </c>
      <c r="E19" s="193" t="s">
        <v>4942</v>
      </c>
      <c r="F19" s="192" t="s">
        <v>214</v>
      </c>
      <c r="G19" s="194"/>
      <c r="H19" s="195"/>
      <c r="I19" s="196"/>
      <c r="J19" s="197"/>
      <c r="K19" s="198"/>
      <c r="L19" s="197"/>
      <c r="M19" s="198">
        <v>0</v>
      </c>
      <c r="N19" s="197">
        <v>4063.91</v>
      </c>
      <c r="O19" s="199">
        <v>0</v>
      </c>
      <c r="P19" s="200">
        <v>46936.81</v>
      </c>
      <c r="Q19" s="201">
        <f>VLOOKUP(D19,'[10]Prior Year Budget'!D18:S31,15,FALSE)</f>
        <v>0</v>
      </c>
      <c r="R19" s="204">
        <f>IFERROR(VLOOKUP(D19,'[10]Budget Actuals'!E23:L49,8,FALSE),0)</f>
        <v>3220.23</v>
      </c>
      <c r="S19" s="202">
        <v>0</v>
      </c>
      <c r="T19" s="267">
        <v>0</v>
      </c>
      <c r="U19" s="198">
        <f t="shared" si="1"/>
        <v>0</v>
      </c>
      <c r="V19" s="203"/>
      <c r="W19" s="203"/>
    </row>
    <row r="20" spans="1:23" s="205" customFormat="1" ht="12">
      <c r="A20" s="191" t="s">
        <v>76</v>
      </c>
      <c r="B20" s="192" t="s">
        <v>213</v>
      </c>
      <c r="C20" s="193" t="s">
        <v>4930</v>
      </c>
      <c r="D20" s="192" t="s">
        <v>4941</v>
      </c>
      <c r="E20" s="193" t="s">
        <v>4942</v>
      </c>
      <c r="F20" s="192">
        <v>678000</v>
      </c>
      <c r="G20" s="194" t="s">
        <v>100</v>
      </c>
      <c r="H20" s="195"/>
      <c r="I20" s="196"/>
      <c r="J20" s="197"/>
      <c r="K20" s="198"/>
      <c r="L20" s="197"/>
      <c r="M20" s="198"/>
      <c r="N20" s="197"/>
      <c r="O20" s="199"/>
      <c r="P20" s="200"/>
      <c r="Q20" s="201"/>
      <c r="R20" s="204">
        <v>1085.79</v>
      </c>
      <c r="S20" s="202">
        <v>0</v>
      </c>
      <c r="T20" s="267">
        <v>0</v>
      </c>
      <c r="U20" s="198">
        <f t="shared" si="1"/>
        <v>0</v>
      </c>
      <c r="V20" s="203"/>
      <c r="W20" s="203"/>
    </row>
    <row r="21" spans="1:23" s="205" customFormat="1" ht="12">
      <c r="A21" s="191" t="s">
        <v>76</v>
      </c>
      <c r="B21" s="192" t="s">
        <v>213</v>
      </c>
      <c r="C21" s="193" t="s">
        <v>4930</v>
      </c>
      <c r="D21" s="192" t="s">
        <v>4677</v>
      </c>
      <c r="E21" s="193" t="s">
        <v>4532</v>
      </c>
      <c r="F21" s="192" t="s">
        <v>214</v>
      </c>
      <c r="G21" s="194"/>
      <c r="H21" s="195"/>
      <c r="I21" s="196"/>
      <c r="J21" s="197"/>
      <c r="K21" s="198">
        <v>200</v>
      </c>
      <c r="L21" s="197">
        <v>0</v>
      </c>
      <c r="M21" s="198">
        <v>200</v>
      </c>
      <c r="N21" s="197">
        <v>15.03</v>
      </c>
      <c r="O21" s="199">
        <v>200</v>
      </c>
      <c r="P21" s="200">
        <v>0</v>
      </c>
      <c r="Q21" s="201">
        <f>VLOOKUP(D21,'[10]Prior Year Budget'!D19:S32,15,FALSE)</f>
        <v>0</v>
      </c>
      <c r="R21" s="204">
        <f>IFERROR(VLOOKUP(D21,'[10]Budget Actuals'!E25:L51,8,FALSE),0)</f>
        <v>0</v>
      </c>
      <c r="S21" s="202"/>
      <c r="T21" s="267"/>
      <c r="U21" s="198">
        <f t="shared" si="1"/>
        <v>0</v>
      </c>
      <c r="V21" s="203"/>
      <c r="W21" s="203"/>
    </row>
    <row r="22" spans="1:23" s="205" customFormat="1" ht="12">
      <c r="A22" s="191" t="s">
        <v>76</v>
      </c>
      <c r="B22" s="192" t="s">
        <v>213</v>
      </c>
      <c r="C22" s="193" t="s">
        <v>4930</v>
      </c>
      <c r="D22" s="192" t="s">
        <v>4686</v>
      </c>
      <c r="E22" s="193" t="s">
        <v>4506</v>
      </c>
      <c r="F22" s="192" t="s">
        <v>214</v>
      </c>
      <c r="G22" s="194"/>
      <c r="H22" s="195"/>
      <c r="I22" s="196"/>
      <c r="J22" s="197"/>
      <c r="K22" s="198"/>
      <c r="L22" s="197"/>
      <c r="M22" s="198">
        <v>0</v>
      </c>
      <c r="N22" s="197">
        <v>3800</v>
      </c>
      <c r="O22" s="199"/>
      <c r="P22" s="200"/>
      <c r="Q22" s="201">
        <f>VLOOKUP(D22,'[10]Prior Year Budget'!D20:S33,15,FALSE)</f>
        <v>0</v>
      </c>
      <c r="R22" s="204">
        <f>IFERROR(VLOOKUP(D22,'[10]Budget Actuals'!E26:L52,8,FALSE),0)</f>
        <v>0</v>
      </c>
      <c r="S22" s="202"/>
      <c r="T22" s="267"/>
      <c r="U22" s="198">
        <f t="shared" si="1"/>
        <v>0</v>
      </c>
      <c r="V22" s="203"/>
      <c r="W22" s="203"/>
    </row>
    <row r="23" spans="1:23" s="205" customFormat="1" ht="24">
      <c r="A23" s="191" t="s">
        <v>76</v>
      </c>
      <c r="B23" s="192" t="s">
        <v>213</v>
      </c>
      <c r="C23" s="193" t="s">
        <v>4930</v>
      </c>
      <c r="D23" s="192" t="s">
        <v>4695</v>
      </c>
      <c r="E23" s="193" t="s">
        <v>4496</v>
      </c>
      <c r="F23" s="192" t="s">
        <v>214</v>
      </c>
      <c r="G23" s="194"/>
      <c r="H23" s="195"/>
      <c r="I23" s="196"/>
      <c r="J23" s="197"/>
      <c r="K23" s="198"/>
      <c r="L23" s="197"/>
      <c r="M23" s="198">
        <v>0</v>
      </c>
      <c r="N23" s="197">
        <v>3937.68</v>
      </c>
      <c r="O23" s="199"/>
      <c r="P23" s="200"/>
      <c r="Q23" s="201">
        <f>VLOOKUP(D23,'[10]Prior Year Budget'!D21:S34,15,FALSE)</f>
        <v>0</v>
      </c>
      <c r="R23" s="204">
        <f>IFERROR(VLOOKUP(D23,'[10]Budget Actuals'!E27:L53,8,FALSE),0)</f>
        <v>0</v>
      </c>
      <c r="S23" s="202">
        <v>15000</v>
      </c>
      <c r="T23" s="267">
        <v>12000</v>
      </c>
      <c r="U23" s="198">
        <f t="shared" si="1"/>
        <v>15000</v>
      </c>
      <c r="V23" s="203" t="s">
        <v>4943</v>
      </c>
      <c r="W23" s="203" t="s">
        <v>4944</v>
      </c>
    </row>
    <row r="24" spans="1:23" s="205" customFormat="1" ht="12">
      <c r="A24" s="191" t="s">
        <v>76</v>
      </c>
      <c r="B24" s="192" t="s">
        <v>213</v>
      </c>
      <c r="C24" s="193" t="s">
        <v>4930</v>
      </c>
      <c r="D24" s="206"/>
      <c r="E24" s="193" t="str">
        <f>IFERROR(VLOOKUP(D24,[10]!Table1[[Account]:[Description]],2),"")</f>
        <v/>
      </c>
      <c r="F24" s="206"/>
      <c r="G24" s="207"/>
      <c r="H24" s="208"/>
      <c r="I24" s="209"/>
      <c r="J24" s="210"/>
      <c r="K24" s="211"/>
      <c r="L24" s="210"/>
      <c r="M24" s="211"/>
      <c r="N24" s="210"/>
      <c r="O24" s="212"/>
      <c r="P24" s="213"/>
      <c r="Q24" s="215"/>
      <c r="R24" s="204"/>
      <c r="S24" s="214"/>
      <c r="T24" s="267"/>
      <c r="U24" s="198">
        <f t="shared" si="1"/>
        <v>0</v>
      </c>
      <c r="V24" s="203"/>
      <c r="W24" s="203"/>
    </row>
    <row r="25" spans="1:23" s="205" customFormat="1" ht="12">
      <c r="A25" s="191" t="s">
        <v>76</v>
      </c>
      <c r="B25" s="192" t="s">
        <v>213</v>
      </c>
      <c r="C25" s="193" t="s">
        <v>4930</v>
      </c>
      <c r="D25" s="206"/>
      <c r="E25" s="193" t="str">
        <f>IFERROR(VLOOKUP(D25,[10]!Table1[[Account]:[Description]],2),"")</f>
        <v/>
      </c>
      <c r="F25" s="206"/>
      <c r="G25" s="207"/>
      <c r="H25" s="208"/>
      <c r="I25" s="209"/>
      <c r="J25" s="210"/>
      <c r="K25" s="211"/>
      <c r="L25" s="210"/>
      <c r="M25" s="211"/>
      <c r="N25" s="210"/>
      <c r="O25" s="212"/>
      <c r="P25" s="213"/>
      <c r="Q25" s="215"/>
      <c r="S25" s="214"/>
      <c r="T25" s="267"/>
      <c r="U25" s="198">
        <f t="shared" si="0"/>
        <v>0</v>
      </c>
      <c r="V25" s="203"/>
      <c r="W25" s="203"/>
    </row>
    <row r="26" spans="1:23" s="205" customFormat="1" ht="12">
      <c r="A26" s="191" t="s">
        <v>76</v>
      </c>
      <c r="B26" s="192" t="s">
        <v>213</v>
      </c>
      <c r="C26" s="193" t="s">
        <v>4930</v>
      </c>
      <c r="D26" s="206"/>
      <c r="E26" s="193" t="str">
        <f>IFERROR(VLOOKUP(D26,[10]!Table1[[Account]:[Description]],2),"")</f>
        <v/>
      </c>
      <c r="F26" s="206"/>
      <c r="G26" s="207"/>
      <c r="H26" s="208"/>
      <c r="I26" s="209"/>
      <c r="J26" s="210"/>
      <c r="K26" s="211"/>
      <c r="L26" s="210"/>
      <c r="M26" s="211"/>
      <c r="N26" s="210"/>
      <c r="O26" s="212"/>
      <c r="P26" s="213"/>
      <c r="Q26" s="215"/>
      <c r="S26" s="214"/>
      <c r="T26" s="267"/>
      <c r="U26" s="198">
        <f t="shared" si="0"/>
        <v>0</v>
      </c>
      <c r="V26" s="203"/>
      <c r="W26" s="203"/>
    </row>
    <row r="27" spans="1:23" s="205" customFormat="1" ht="12">
      <c r="A27" s="191" t="s">
        <v>76</v>
      </c>
      <c r="B27" s="192" t="s">
        <v>213</v>
      </c>
      <c r="C27" s="193" t="s">
        <v>4930</v>
      </c>
      <c r="D27" s="206"/>
      <c r="E27" s="193" t="str">
        <f>IFERROR(VLOOKUP(D27,[10]!Table1[[Account]:[Description]],2),"")</f>
        <v/>
      </c>
      <c r="F27" s="206"/>
      <c r="G27" s="207"/>
      <c r="H27" s="208"/>
      <c r="I27" s="209"/>
      <c r="J27" s="210"/>
      <c r="K27" s="211"/>
      <c r="L27" s="210"/>
      <c r="M27" s="211"/>
      <c r="N27" s="210"/>
      <c r="O27" s="212"/>
      <c r="P27" s="213"/>
      <c r="Q27" s="215"/>
      <c r="S27" s="214"/>
      <c r="T27" s="267"/>
      <c r="U27" s="198">
        <f>+Q27-S27</f>
        <v>0</v>
      </c>
      <c r="V27" s="203"/>
      <c r="W27" s="203"/>
    </row>
    <row r="28" spans="1:23" s="205" customFormat="1" ht="12">
      <c r="A28" s="191" t="s">
        <v>76</v>
      </c>
      <c r="B28" s="192" t="s">
        <v>213</v>
      </c>
      <c r="C28" s="193" t="s">
        <v>4930</v>
      </c>
      <c r="D28" s="206"/>
      <c r="E28" s="193" t="str">
        <f>IFERROR(VLOOKUP(D28,[10]!Table1[[Account]:[Description]],2),"")</f>
        <v/>
      </c>
      <c r="F28" s="206"/>
      <c r="G28" s="207"/>
      <c r="H28" s="208"/>
      <c r="I28" s="209"/>
      <c r="J28" s="210"/>
      <c r="K28" s="211"/>
      <c r="L28" s="210"/>
      <c r="M28" s="211"/>
      <c r="N28" s="210"/>
      <c r="O28" s="212"/>
      <c r="P28" s="213"/>
      <c r="Q28" s="215"/>
      <c r="S28" s="214"/>
      <c r="T28" s="267"/>
      <c r="U28" s="198">
        <f t="shared" si="0"/>
        <v>0</v>
      </c>
      <c r="V28" s="203"/>
      <c r="W28" s="203"/>
    </row>
    <row r="29" spans="1:23" s="205" customFormat="1" ht="12">
      <c r="A29" s="191" t="s">
        <v>76</v>
      </c>
      <c r="B29" s="192" t="s">
        <v>213</v>
      </c>
      <c r="C29" s="193" t="s">
        <v>4930</v>
      </c>
      <c r="D29" s="206"/>
      <c r="E29" s="193" t="str">
        <f>IFERROR(VLOOKUP(D29,[10]!Table1[[Account]:[Description]],2),"")</f>
        <v/>
      </c>
      <c r="F29" s="206"/>
      <c r="G29" s="207"/>
      <c r="H29" s="208"/>
      <c r="I29" s="209"/>
      <c r="J29" s="210"/>
      <c r="K29" s="211"/>
      <c r="L29" s="210"/>
      <c r="M29" s="211"/>
      <c r="N29" s="210"/>
      <c r="O29" s="212"/>
      <c r="P29" s="213"/>
      <c r="Q29" s="215"/>
      <c r="R29" s="215"/>
      <c r="S29" s="214"/>
      <c r="T29" s="267"/>
      <c r="U29" s="198">
        <f t="shared" si="0"/>
        <v>0</v>
      </c>
      <c r="V29" s="203"/>
      <c r="W29" s="203"/>
    </row>
    <row r="30" spans="1:23" s="205" customFormat="1" ht="12">
      <c r="A30" s="191" t="s">
        <v>76</v>
      </c>
      <c r="B30" s="192" t="s">
        <v>213</v>
      </c>
      <c r="C30" s="193" t="s">
        <v>4930</v>
      </c>
      <c r="D30" s="206"/>
      <c r="E30" s="193" t="str">
        <f>IFERROR(VLOOKUP(D30,[10]!Table1[[Account]:[Description]],2),"")</f>
        <v/>
      </c>
      <c r="F30" s="206"/>
      <c r="G30" s="207"/>
      <c r="H30" s="208"/>
      <c r="I30" s="209"/>
      <c r="J30" s="210"/>
      <c r="K30" s="211"/>
      <c r="L30" s="210"/>
      <c r="M30" s="211"/>
      <c r="N30" s="210"/>
      <c r="O30" s="212"/>
      <c r="P30" s="213"/>
      <c r="Q30" s="215"/>
      <c r="R30" s="215"/>
      <c r="S30" s="214"/>
      <c r="T30" s="267"/>
      <c r="U30" s="198">
        <f t="shared" si="0"/>
        <v>0</v>
      </c>
      <c r="V30" s="203"/>
      <c r="W30" s="203"/>
    </row>
    <row r="31" spans="1:23" s="205" customFormat="1" ht="12">
      <c r="A31" s="191" t="s">
        <v>76</v>
      </c>
      <c r="B31" s="192" t="s">
        <v>213</v>
      </c>
      <c r="C31" s="193" t="s">
        <v>4930</v>
      </c>
      <c r="D31" s="206"/>
      <c r="E31" s="193" t="str">
        <f>IFERROR(VLOOKUP(D31,[10]!Table1[[Account]:[Description]],2),"")</f>
        <v/>
      </c>
      <c r="F31" s="206"/>
      <c r="G31" s="207"/>
      <c r="H31" s="208"/>
      <c r="I31" s="209"/>
      <c r="J31" s="210"/>
      <c r="K31" s="211"/>
      <c r="L31" s="210"/>
      <c r="M31" s="211"/>
      <c r="N31" s="210"/>
      <c r="O31" s="212"/>
      <c r="P31" s="213"/>
      <c r="Q31" s="215"/>
      <c r="R31" s="215"/>
      <c r="S31" s="214"/>
      <c r="T31" s="267"/>
      <c r="U31" s="198">
        <f t="shared" si="0"/>
        <v>0</v>
      </c>
      <c r="V31" s="203"/>
      <c r="W31" s="203"/>
    </row>
    <row r="32" spans="1:23" s="205" customFormat="1" ht="12">
      <c r="A32" s="191" t="s">
        <v>76</v>
      </c>
      <c r="B32" s="192" t="s">
        <v>213</v>
      </c>
      <c r="C32" s="193" t="s">
        <v>4930</v>
      </c>
      <c r="D32" s="206"/>
      <c r="E32" s="193" t="str">
        <f>IFERROR(VLOOKUP(D32,[10]!Table1[[Account]:[Description]],2),"")</f>
        <v/>
      </c>
      <c r="F32" s="206"/>
      <c r="G32" s="207"/>
      <c r="H32" s="208"/>
      <c r="I32" s="209"/>
      <c r="J32" s="210"/>
      <c r="K32" s="211"/>
      <c r="L32" s="210"/>
      <c r="M32" s="211"/>
      <c r="N32" s="210"/>
      <c r="O32" s="212"/>
      <c r="P32" s="213"/>
      <c r="Q32" s="215"/>
      <c r="R32" s="215"/>
      <c r="S32" s="214"/>
      <c r="T32" s="267"/>
      <c r="U32" s="198">
        <f t="shared" si="0"/>
        <v>0</v>
      </c>
      <c r="V32" s="203"/>
      <c r="W32" s="203"/>
    </row>
    <row r="33" spans="1:23" s="205" customFormat="1" ht="12">
      <c r="A33" s="191" t="s">
        <v>76</v>
      </c>
      <c r="B33" s="192" t="s">
        <v>213</v>
      </c>
      <c r="C33" s="193" t="s">
        <v>4930</v>
      </c>
      <c r="D33" s="206"/>
      <c r="E33" s="193" t="str">
        <f>IFERROR(VLOOKUP(D33,[10]!Table1[[Account]:[Description]],2),"")</f>
        <v/>
      </c>
      <c r="F33" s="206"/>
      <c r="G33" s="207"/>
      <c r="H33" s="208"/>
      <c r="I33" s="216"/>
      <c r="J33" s="217"/>
      <c r="K33" s="218"/>
      <c r="L33" s="217"/>
      <c r="M33" s="218"/>
      <c r="N33" s="217"/>
      <c r="O33" s="219"/>
      <c r="P33" s="220"/>
      <c r="Q33" s="221"/>
      <c r="R33" s="221"/>
      <c r="S33" s="222"/>
      <c r="T33" s="268"/>
      <c r="U33" s="211">
        <f t="shared" si="0"/>
        <v>0</v>
      </c>
      <c r="V33" s="203"/>
      <c r="W33" s="203"/>
    </row>
    <row r="34" spans="1:23" s="205" customFormat="1" ht="12">
      <c r="A34" s="223"/>
      <c r="B34" s="223"/>
      <c r="C34" s="224"/>
      <c r="D34" s="223"/>
      <c r="E34" s="224"/>
      <c r="F34" s="223"/>
      <c r="G34" s="225"/>
      <c r="H34" s="226"/>
      <c r="I34" s="227">
        <f t="shared" ref="I34:U34" si="2">SUM(I10:I33)</f>
        <v>261430</v>
      </c>
      <c r="J34" s="228">
        <f t="shared" si="2"/>
        <v>75002.759999999995</v>
      </c>
      <c r="K34" s="229">
        <f t="shared" si="2"/>
        <v>261430</v>
      </c>
      <c r="L34" s="228">
        <f t="shared" si="2"/>
        <v>37978.480000000003</v>
      </c>
      <c r="M34" s="229">
        <f t="shared" si="2"/>
        <v>261430</v>
      </c>
      <c r="N34" s="228">
        <f t="shared" si="2"/>
        <v>65801.389999999985</v>
      </c>
      <c r="O34" s="229">
        <f t="shared" si="2"/>
        <v>261430</v>
      </c>
      <c r="P34" s="228">
        <f t="shared" si="2"/>
        <v>115765.9</v>
      </c>
      <c r="Q34" s="228">
        <f t="shared" si="2"/>
        <v>257000</v>
      </c>
      <c r="R34" s="228">
        <f t="shared" si="2"/>
        <v>75253.12999999999</v>
      </c>
      <c r="S34" s="228">
        <f t="shared" si="2"/>
        <v>451280</v>
      </c>
      <c r="T34" s="254">
        <f>SUM(T10:T33)</f>
        <v>573280</v>
      </c>
      <c r="U34" s="254">
        <f t="shared" si="2"/>
        <v>194280</v>
      </c>
      <c r="V34" s="230"/>
      <c r="W34" s="233"/>
    </row>
    <row r="35" spans="1:23" s="205" customFormat="1" ht="12">
      <c r="A35" s="231" t="s">
        <v>4709</v>
      </c>
      <c r="V35" s="233"/>
      <c r="W35" s="233"/>
    </row>
    <row r="36" spans="1:23" s="205" customFormat="1" ht="12">
      <c r="V36" s="233"/>
      <c r="W36" s="233"/>
    </row>
    <row r="38" spans="1:23" ht="18">
      <c r="A38" s="158" t="s">
        <v>4744</v>
      </c>
    </row>
    <row r="39" spans="1:23">
      <c r="A39" s="448" t="s">
        <v>4745</v>
      </c>
      <c r="B39" s="449"/>
      <c r="C39" s="449"/>
      <c r="D39" s="449"/>
      <c r="E39" s="449"/>
      <c r="F39" s="449"/>
      <c r="G39" s="449"/>
      <c r="H39" s="449"/>
      <c r="I39" s="449"/>
      <c r="J39" s="449"/>
      <c r="K39" s="449"/>
      <c r="L39" s="449"/>
      <c r="M39" s="449"/>
      <c r="N39" s="449"/>
      <c r="O39" s="449"/>
      <c r="P39" s="449"/>
      <c r="Q39" s="449"/>
      <c r="R39" s="449"/>
      <c r="S39" s="449"/>
      <c r="T39" s="449"/>
      <c r="U39" s="449"/>
    </row>
    <row r="40" spans="1:23" ht="16.2" thickBot="1">
      <c r="A40" s="236"/>
    </row>
    <row r="41" spans="1:23" s="172" customFormat="1" ht="12.6" thickBot="1">
      <c r="I41" s="177">
        <v>2027</v>
      </c>
      <c r="J41" s="445"/>
      <c r="K41" s="446"/>
      <c r="L41" s="447"/>
    </row>
    <row r="42" spans="1:23" s="190" customFormat="1" ht="12">
      <c r="A42" s="180" t="s">
        <v>4640</v>
      </c>
      <c r="B42" s="180" t="s">
        <v>4641</v>
      </c>
      <c r="C42" s="181" t="s">
        <v>4642</v>
      </c>
      <c r="D42" s="180" t="s">
        <v>4643</v>
      </c>
      <c r="E42" s="181" t="s">
        <v>4644</v>
      </c>
      <c r="F42" s="180" t="s">
        <v>4645</v>
      </c>
      <c r="G42" s="180" t="s">
        <v>4646</v>
      </c>
      <c r="H42" s="182" t="s">
        <v>4647</v>
      </c>
      <c r="I42" s="186" t="s">
        <v>4710</v>
      </c>
      <c r="J42" s="442" t="s">
        <v>4746</v>
      </c>
      <c r="K42" s="443"/>
      <c r="L42" s="444"/>
    </row>
    <row r="43" spans="1:23" s="205" customFormat="1" ht="12">
      <c r="A43" s="191" t="s">
        <v>76</v>
      </c>
      <c r="B43" s="192" t="s">
        <v>213</v>
      </c>
      <c r="C43" s="193" t="s">
        <v>4930</v>
      </c>
      <c r="D43" s="238"/>
      <c r="E43" s="193" t="str">
        <f>IFERROR(VLOOKUP(D43,[10]!Table1[[Account]:[Description]],2),"")</f>
        <v/>
      </c>
      <c r="F43" s="238"/>
      <c r="G43" s="206"/>
      <c r="H43" s="239"/>
      <c r="I43" s="240"/>
      <c r="J43" s="439"/>
      <c r="K43" s="440"/>
      <c r="L43" s="441"/>
    </row>
    <row r="44" spans="1:23" s="205" customFormat="1" ht="12">
      <c r="A44" s="191" t="s">
        <v>76</v>
      </c>
      <c r="B44" s="192" t="s">
        <v>213</v>
      </c>
      <c r="C44" s="193" t="s">
        <v>4930</v>
      </c>
      <c r="D44" s="238"/>
      <c r="E44" s="193" t="str">
        <f>IFERROR(VLOOKUP(D44,[10]!Table1[[Account]:[Description]],2),"")</f>
        <v/>
      </c>
      <c r="F44" s="238"/>
      <c r="G44" s="206"/>
      <c r="H44" s="243"/>
      <c r="I44" s="240"/>
      <c r="J44" s="439"/>
      <c r="K44" s="440"/>
      <c r="L44" s="441"/>
    </row>
    <row r="45" spans="1:23" s="205" customFormat="1" ht="12">
      <c r="A45" s="191" t="s">
        <v>76</v>
      </c>
      <c r="B45" s="192" t="s">
        <v>213</v>
      </c>
      <c r="C45" s="193" t="s">
        <v>4930</v>
      </c>
      <c r="D45" s="238"/>
      <c r="E45" s="193" t="str">
        <f>IFERROR(VLOOKUP(D45,[10]!Table1[[Account]:[Description]],2),"")</f>
        <v/>
      </c>
      <c r="F45" s="238"/>
      <c r="G45" s="206"/>
      <c r="H45" s="243"/>
      <c r="I45" s="240"/>
      <c r="J45" s="439"/>
      <c r="K45" s="440"/>
      <c r="L45" s="441"/>
    </row>
    <row r="46" spans="1:23" s="205" customFormat="1" ht="12">
      <c r="A46" s="191" t="s">
        <v>76</v>
      </c>
      <c r="B46" s="192" t="s">
        <v>213</v>
      </c>
      <c r="C46" s="193" t="s">
        <v>4930</v>
      </c>
      <c r="D46" s="238"/>
      <c r="E46" s="193" t="str">
        <f>IFERROR(VLOOKUP(D46,[10]!Table1[[Account]:[Description]],2),"")</f>
        <v/>
      </c>
      <c r="F46" s="238"/>
      <c r="G46" s="206"/>
      <c r="H46" s="243"/>
      <c r="I46" s="240"/>
      <c r="J46" s="439"/>
      <c r="K46" s="440"/>
      <c r="L46" s="441"/>
    </row>
    <row r="47" spans="1:23" s="205" customFormat="1" ht="12">
      <c r="A47" s="191" t="s">
        <v>76</v>
      </c>
      <c r="B47" s="192" t="s">
        <v>213</v>
      </c>
      <c r="C47" s="193" t="s">
        <v>4930</v>
      </c>
      <c r="D47" s="238"/>
      <c r="E47" s="193" t="str">
        <f>IFERROR(VLOOKUP(D47,[10]!Table1[[Account]:[Description]],2),"")</f>
        <v/>
      </c>
      <c r="F47" s="238"/>
      <c r="G47" s="206"/>
      <c r="H47" s="243"/>
      <c r="I47" s="244"/>
      <c r="J47" s="439"/>
      <c r="K47" s="440"/>
      <c r="L47" s="441"/>
    </row>
    <row r="48" spans="1:23" s="205" customFormat="1" ht="12">
      <c r="A48" s="223"/>
      <c r="B48" s="223"/>
      <c r="C48" s="224"/>
      <c r="D48" s="223"/>
      <c r="E48" s="224"/>
      <c r="F48" s="223"/>
      <c r="G48" s="225"/>
      <c r="H48" s="226"/>
      <c r="I48" s="228">
        <f>SUM(I43:I47)</f>
        <v>0</v>
      </c>
      <c r="J48" s="434"/>
      <c r="K48" s="435"/>
      <c r="L48" s="435"/>
    </row>
  </sheetData>
  <protectedRanges>
    <protectedRange sqref="D21:H33 D43:D47" name="Range1"/>
    <protectedRange sqref="S10:T33" name="Range2"/>
    <protectedRange sqref="V10:W33" name="Range3"/>
    <protectedRange sqref="E44:H47 E43:G43" name="Range1_1"/>
    <protectedRange sqref="I43:I47" name="Range2_1"/>
    <protectedRange sqref="J43:J47" name="Range3_1"/>
  </protectedRanges>
  <mergeCells count="12">
    <mergeCell ref="J48:L48"/>
    <mergeCell ref="A2:U2"/>
    <mergeCell ref="A4:U4"/>
    <mergeCell ref="W8:W9"/>
    <mergeCell ref="A39:U39"/>
    <mergeCell ref="J41:L41"/>
    <mergeCell ref="J42:L42"/>
    <mergeCell ref="J43:L43"/>
    <mergeCell ref="J44:L44"/>
    <mergeCell ref="J45:L45"/>
    <mergeCell ref="J46:L46"/>
    <mergeCell ref="J47:L47"/>
  </mergeCells>
  <hyperlinks>
    <hyperlink ref="A6" r:id="rId1" xr:uid="{E212E58A-BBA4-437E-B053-72688FFFA8CD}"/>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6D1D76-A2FD-4E52-A6E9-9C620CBF73C1}">
  <dimension ref="A1:V50"/>
  <sheetViews>
    <sheetView workbookViewId="0">
      <selection activeCell="A39" sqref="A39:U39"/>
    </sheetView>
  </sheetViews>
  <sheetFormatPr defaultRowHeight="14.4"/>
  <cols>
    <col min="1" max="1" width="6.6640625" customWidth="1"/>
    <col min="2" max="2" width="10.6640625" customWidth="1"/>
    <col min="3" max="3" width="23.6640625" customWidth="1"/>
    <col min="4" max="4" width="6.6640625" customWidth="1"/>
    <col min="5" max="5" width="24.109375" bestFit="1" customWidth="1"/>
    <col min="6" max="6" width="10.6640625" customWidth="1"/>
    <col min="7" max="8" width="6.6640625" customWidth="1"/>
    <col min="9" max="18" width="12.6640625" hidden="1" customWidth="1"/>
    <col min="19" max="21" width="12.6640625" customWidth="1"/>
    <col min="22" max="22" width="46.33203125" style="168" customWidth="1"/>
  </cols>
  <sheetData>
    <row r="1" spans="1:22" ht="18">
      <c r="A1" s="158" t="s">
        <v>4625</v>
      </c>
    </row>
    <row r="2" spans="1:22">
      <c r="A2" s="448" t="s">
        <v>4629</v>
      </c>
      <c r="B2" s="449"/>
      <c r="C2" s="449"/>
      <c r="D2" s="449"/>
      <c r="E2" s="449"/>
      <c r="F2" s="449"/>
      <c r="G2" s="449"/>
      <c r="H2" s="449"/>
      <c r="I2" s="449"/>
      <c r="J2" s="449"/>
      <c r="K2" s="449"/>
      <c r="L2" s="449"/>
      <c r="M2" s="449"/>
      <c r="N2" s="449"/>
      <c r="O2" s="449"/>
      <c r="P2" s="449"/>
      <c r="Q2" s="449"/>
      <c r="R2" s="449"/>
      <c r="S2" s="449"/>
      <c r="T2" s="449"/>
      <c r="U2" s="449"/>
    </row>
    <row r="3" spans="1:22">
      <c r="A3" s="1" t="s">
        <v>4631</v>
      </c>
      <c r="B3" s="1"/>
      <c r="C3" s="1"/>
      <c r="D3" s="1"/>
      <c r="E3" s="1"/>
      <c r="F3" s="1"/>
      <c r="G3" s="1"/>
      <c r="H3" s="1"/>
      <c r="I3" s="1"/>
      <c r="J3" s="1"/>
      <c r="K3" s="1"/>
      <c r="L3" s="1"/>
      <c r="M3" s="1"/>
      <c r="N3" s="1"/>
      <c r="O3" s="1"/>
      <c r="P3" s="1"/>
      <c r="Q3" s="1"/>
      <c r="R3" s="1"/>
      <c r="S3" s="1"/>
      <c r="T3" s="1"/>
      <c r="U3" s="1"/>
    </row>
    <row r="4" spans="1:22">
      <c r="A4" s="449" t="s">
        <v>4633</v>
      </c>
      <c r="B4" s="449"/>
      <c r="C4" s="449"/>
      <c r="D4" s="449"/>
      <c r="E4" s="449"/>
      <c r="F4" s="449"/>
      <c r="G4" s="449"/>
      <c r="H4" s="449"/>
      <c r="I4" s="449"/>
      <c r="J4" s="449"/>
      <c r="K4" s="449"/>
      <c r="L4" s="449"/>
      <c r="M4" s="449"/>
      <c r="N4" s="449"/>
      <c r="O4" s="449"/>
      <c r="P4" s="449"/>
      <c r="Q4" s="449"/>
      <c r="R4" s="449"/>
      <c r="S4" s="449"/>
      <c r="T4" s="449"/>
      <c r="U4" s="449"/>
    </row>
    <row r="5" spans="1:22">
      <c r="A5" s="1" t="s">
        <v>4635</v>
      </c>
      <c r="B5" s="1"/>
      <c r="C5" s="1"/>
      <c r="D5" s="1"/>
      <c r="E5" s="1"/>
      <c r="F5" s="1"/>
      <c r="G5" s="1"/>
      <c r="H5" s="1"/>
      <c r="I5" s="1"/>
      <c r="J5" s="1"/>
      <c r="K5" s="1"/>
      <c r="L5" s="1"/>
      <c r="M5" s="1"/>
      <c r="N5" s="1"/>
      <c r="O5" s="1"/>
      <c r="P5" s="1"/>
      <c r="Q5" s="1"/>
      <c r="R5" s="1"/>
      <c r="S5" s="1"/>
      <c r="T5" s="1"/>
      <c r="U5" s="1"/>
    </row>
    <row r="6" spans="1:22">
      <c r="A6" s="373" t="s">
        <v>4636</v>
      </c>
      <c r="B6" s="1"/>
      <c r="C6" s="1"/>
      <c r="D6" s="1"/>
      <c r="E6" s="1"/>
      <c r="F6" s="1"/>
      <c r="G6" s="1"/>
      <c r="H6" s="1"/>
      <c r="I6" s="1"/>
      <c r="J6" s="1"/>
      <c r="K6" s="1"/>
      <c r="L6" s="1"/>
      <c r="M6" s="1"/>
      <c r="N6" s="1"/>
      <c r="O6" s="1"/>
      <c r="P6" s="1"/>
      <c r="Q6" s="1"/>
      <c r="R6" s="1"/>
      <c r="S6" s="1"/>
      <c r="T6" s="1"/>
      <c r="U6" s="1"/>
    </row>
    <row r="7" spans="1:22" ht="15" thickBot="1"/>
    <row r="8" spans="1:22" s="172" customFormat="1" ht="12.6" thickBot="1">
      <c r="I8" s="173" t="s">
        <v>4637</v>
      </c>
      <c r="J8" s="174" t="s">
        <v>4637</v>
      </c>
      <c r="K8" s="175" t="s">
        <v>4638</v>
      </c>
      <c r="L8" s="174" t="s">
        <v>4638</v>
      </c>
      <c r="M8" s="175" t="s">
        <v>4639</v>
      </c>
      <c r="N8" s="174" t="s">
        <v>4639</v>
      </c>
      <c r="O8" s="175">
        <v>2025</v>
      </c>
      <c r="P8" s="174">
        <v>2025</v>
      </c>
      <c r="Q8" s="175">
        <v>2026</v>
      </c>
      <c r="R8" s="174">
        <v>2026</v>
      </c>
      <c r="S8" s="177">
        <v>2027</v>
      </c>
      <c r="T8" s="177">
        <v>2027</v>
      </c>
      <c r="U8" s="175"/>
      <c r="V8" s="178"/>
    </row>
    <row r="9" spans="1:22" s="190" customFormat="1" ht="12">
      <c r="A9" s="180" t="s">
        <v>4640</v>
      </c>
      <c r="B9" s="180" t="s">
        <v>4641</v>
      </c>
      <c r="C9" s="181" t="s">
        <v>4642</v>
      </c>
      <c r="D9" s="180" t="s">
        <v>4643</v>
      </c>
      <c r="E9" s="181" t="s">
        <v>4644</v>
      </c>
      <c r="F9" s="180" t="s">
        <v>4645</v>
      </c>
      <c r="G9" s="180" t="s">
        <v>4646</v>
      </c>
      <c r="H9" s="182" t="s">
        <v>4647</v>
      </c>
      <c r="I9" s="183" t="s">
        <v>4648</v>
      </c>
      <c r="J9" s="184" t="s">
        <v>4649</v>
      </c>
      <c r="K9" s="185" t="s">
        <v>4648</v>
      </c>
      <c r="L9" s="184" t="s">
        <v>4649</v>
      </c>
      <c r="M9" s="185" t="s">
        <v>4648</v>
      </c>
      <c r="N9" s="184" t="s">
        <v>4649</v>
      </c>
      <c r="O9" s="185" t="s">
        <v>4650</v>
      </c>
      <c r="P9" s="184" t="s">
        <v>4649</v>
      </c>
      <c r="Q9" s="185" t="s">
        <v>4650</v>
      </c>
      <c r="R9" s="184" t="s">
        <v>4649</v>
      </c>
      <c r="S9" s="186" t="s">
        <v>4710</v>
      </c>
      <c r="T9" s="186" t="s">
        <v>4749</v>
      </c>
      <c r="U9" s="187" t="s">
        <v>4652</v>
      </c>
      <c r="V9" s="188" t="s">
        <v>4653</v>
      </c>
    </row>
    <row r="10" spans="1:22" s="205" customFormat="1" ht="12">
      <c r="A10" s="191" t="s">
        <v>76</v>
      </c>
      <c r="B10" s="192" t="s">
        <v>219</v>
      </c>
      <c r="C10" s="193" t="s">
        <v>221</v>
      </c>
      <c r="D10" s="192" t="s">
        <v>998</v>
      </c>
      <c r="E10" s="193" t="s">
        <v>4546</v>
      </c>
      <c r="F10" s="192" t="s">
        <v>214</v>
      </c>
      <c r="G10" s="194"/>
      <c r="H10" s="195"/>
      <c r="I10" s="196"/>
      <c r="J10" s="197"/>
      <c r="K10" s="198"/>
      <c r="L10" s="197"/>
      <c r="M10" s="198">
        <v>0</v>
      </c>
      <c r="N10" s="197">
        <v>4560</v>
      </c>
      <c r="O10" s="199">
        <v>0</v>
      </c>
      <c r="P10" s="200">
        <v>750</v>
      </c>
      <c r="Q10" s="201">
        <f>VLOOKUP(D10,'[11]Prior Year Budget'!D9:R31,15,FALSE)</f>
        <v>5040</v>
      </c>
      <c r="R10" s="201">
        <f>IFERROR(VLOOKUP(D10,'[11]Budget Actuals'!E14:L43,8,FALSE),0)</f>
        <v>0</v>
      </c>
      <c r="S10" s="202">
        <v>5040</v>
      </c>
      <c r="T10" s="267">
        <v>5040</v>
      </c>
      <c r="U10" s="198">
        <f t="shared" ref="U10:U14" si="0">+S10-Q10</f>
        <v>0</v>
      </c>
      <c r="V10" s="203"/>
    </row>
    <row r="11" spans="1:22" s="205" customFormat="1" ht="12">
      <c r="A11" s="191" t="s">
        <v>76</v>
      </c>
      <c r="B11" s="192" t="s">
        <v>219</v>
      </c>
      <c r="C11" s="193" t="s">
        <v>221</v>
      </c>
      <c r="D11" s="192" t="s">
        <v>4733</v>
      </c>
      <c r="E11" s="193" t="s">
        <v>4734</v>
      </c>
      <c r="F11" s="192" t="s">
        <v>214</v>
      </c>
      <c r="G11" s="194"/>
      <c r="H11" s="195"/>
      <c r="I11" s="196"/>
      <c r="J11" s="197"/>
      <c r="K11" s="198"/>
      <c r="L11" s="197"/>
      <c r="M11" s="198">
        <v>0</v>
      </c>
      <c r="N11" s="197">
        <v>1815.41</v>
      </c>
      <c r="O11" s="199"/>
      <c r="P11" s="200"/>
      <c r="Q11" s="201">
        <f>VLOOKUP(D11,'[11]Prior Year Budget'!D10:R32,15,FALSE)</f>
        <v>0</v>
      </c>
      <c r="R11" s="201">
        <f>IFERROR(VLOOKUP(D11,'[11]Budget Actuals'!E15:L44,8,FALSE),0)</f>
        <v>0</v>
      </c>
      <c r="S11" s="202"/>
      <c r="T11" s="267"/>
      <c r="U11" s="198">
        <f t="shared" si="0"/>
        <v>0</v>
      </c>
      <c r="V11" s="203"/>
    </row>
    <row r="12" spans="1:22" s="205" customFormat="1" ht="12">
      <c r="A12" s="191" t="s">
        <v>76</v>
      </c>
      <c r="B12" s="192" t="s">
        <v>219</v>
      </c>
      <c r="C12" s="193" t="s">
        <v>221</v>
      </c>
      <c r="D12" s="192" t="s">
        <v>4656</v>
      </c>
      <c r="E12" s="193" t="s">
        <v>4513</v>
      </c>
      <c r="F12" s="192" t="s">
        <v>214</v>
      </c>
      <c r="G12" s="194"/>
      <c r="H12" s="195"/>
      <c r="I12" s="196">
        <v>750</v>
      </c>
      <c r="J12" s="197">
        <v>0</v>
      </c>
      <c r="K12" s="198">
        <v>1000</v>
      </c>
      <c r="L12" s="197">
        <v>0</v>
      </c>
      <c r="M12" s="198">
        <v>1000</v>
      </c>
      <c r="N12" s="197">
        <v>0</v>
      </c>
      <c r="O12" s="199">
        <v>750</v>
      </c>
      <c r="P12" s="200">
        <v>0</v>
      </c>
      <c r="Q12" s="201">
        <f>VLOOKUP(D12,'[11]Prior Year Budget'!D11:R33,15,FALSE)</f>
        <v>0</v>
      </c>
      <c r="R12" s="201">
        <f>IFERROR(VLOOKUP(D12,'[11]Budget Actuals'!E16:L45,8,FALSE),0)</f>
        <v>0</v>
      </c>
      <c r="S12" s="202"/>
      <c r="T12" s="267"/>
      <c r="U12" s="198">
        <f t="shared" si="0"/>
        <v>0</v>
      </c>
      <c r="V12" s="203"/>
    </row>
    <row r="13" spans="1:22" s="205" customFormat="1" ht="12">
      <c r="A13" s="191" t="s">
        <v>76</v>
      </c>
      <c r="B13" s="192" t="s">
        <v>219</v>
      </c>
      <c r="C13" s="193" t="s">
        <v>221</v>
      </c>
      <c r="D13" s="192" t="s">
        <v>4945</v>
      </c>
      <c r="E13" s="193" t="s">
        <v>4946</v>
      </c>
      <c r="F13" s="192" t="s">
        <v>214</v>
      </c>
      <c r="G13" s="194"/>
      <c r="H13" s="195"/>
      <c r="I13" s="196">
        <v>750</v>
      </c>
      <c r="J13" s="197">
        <v>0</v>
      </c>
      <c r="K13" s="198">
        <v>1250</v>
      </c>
      <c r="L13" s="197">
        <v>0</v>
      </c>
      <c r="M13" s="198">
        <v>1250</v>
      </c>
      <c r="N13" s="197">
        <v>0</v>
      </c>
      <c r="O13" s="199">
        <v>750</v>
      </c>
      <c r="P13" s="200">
        <v>0</v>
      </c>
      <c r="Q13" s="201">
        <f>VLOOKUP(D13,'[11]Prior Year Budget'!D12:R34,15,FALSE)</f>
        <v>0</v>
      </c>
      <c r="R13" s="201">
        <f>IFERROR(VLOOKUP(D13,'[11]Budget Actuals'!E17:L46,8,FALSE),0)</f>
        <v>0</v>
      </c>
      <c r="S13" s="202"/>
      <c r="T13" s="267"/>
      <c r="U13" s="198">
        <f t="shared" si="0"/>
        <v>0</v>
      </c>
      <c r="V13" s="203"/>
    </row>
    <row r="14" spans="1:22" s="205" customFormat="1" ht="12">
      <c r="A14" s="191" t="s">
        <v>76</v>
      </c>
      <c r="B14" s="192" t="s">
        <v>219</v>
      </c>
      <c r="C14" s="193" t="s">
        <v>221</v>
      </c>
      <c r="D14" s="192" t="s">
        <v>4657</v>
      </c>
      <c r="E14" s="193" t="s">
        <v>4512</v>
      </c>
      <c r="F14" s="192" t="s">
        <v>214</v>
      </c>
      <c r="G14" s="194"/>
      <c r="H14" s="195"/>
      <c r="I14" s="196">
        <v>3000</v>
      </c>
      <c r="J14" s="197">
        <v>0</v>
      </c>
      <c r="K14" s="198">
        <v>3250</v>
      </c>
      <c r="L14" s="197">
        <v>722.42</v>
      </c>
      <c r="M14" s="198">
        <v>3250</v>
      </c>
      <c r="N14" s="197">
        <v>1231.1600000000001</v>
      </c>
      <c r="O14" s="199">
        <v>3000</v>
      </c>
      <c r="P14" s="200">
        <v>976.21</v>
      </c>
      <c r="Q14" s="201">
        <f>VLOOKUP(D14,'[11]Prior Year Budget'!D13:R35,15,FALSE)</f>
        <v>1000</v>
      </c>
      <c r="R14" s="201">
        <f>IFERROR(VLOOKUP(D14,'[11]Budget Actuals'!E18:L47,8,FALSE),0)</f>
        <v>335.54</v>
      </c>
      <c r="S14" s="202">
        <v>1000</v>
      </c>
      <c r="T14" s="267">
        <v>1000</v>
      </c>
      <c r="U14" s="198">
        <f t="shared" si="0"/>
        <v>0</v>
      </c>
      <c r="V14" s="203"/>
    </row>
    <row r="15" spans="1:22" s="205" customFormat="1" ht="12">
      <c r="A15" s="191" t="s">
        <v>76</v>
      </c>
      <c r="B15" s="192" t="s">
        <v>219</v>
      </c>
      <c r="C15" s="193" t="s">
        <v>221</v>
      </c>
      <c r="D15" s="192" t="s">
        <v>4658</v>
      </c>
      <c r="E15" s="193" t="s">
        <v>4523</v>
      </c>
      <c r="F15" s="192" t="s">
        <v>214</v>
      </c>
      <c r="G15" s="194"/>
      <c r="H15" s="195"/>
      <c r="I15" s="196">
        <v>494000</v>
      </c>
      <c r="J15" s="197">
        <v>369932.45</v>
      </c>
      <c r="K15" s="198">
        <v>129500</v>
      </c>
      <c r="L15" s="197">
        <v>156992.42000000001</v>
      </c>
      <c r="M15" s="198">
        <v>261250</v>
      </c>
      <c r="N15" s="197">
        <v>331168.75</v>
      </c>
      <c r="O15" s="199">
        <v>299750</v>
      </c>
      <c r="P15" s="200">
        <v>136090</v>
      </c>
      <c r="Q15" s="201">
        <f>VLOOKUP(D15,'[11]Prior Year Budget'!D14:R36,15,FALSE)</f>
        <v>179000</v>
      </c>
      <c r="R15" s="201">
        <f>IFERROR(VLOOKUP(D15,'[11]Budget Actuals'!E19:L48,8,FALSE),0)</f>
        <v>81198.75</v>
      </c>
      <c r="S15" s="202">
        <v>170000</v>
      </c>
      <c r="T15" s="267">
        <v>170000</v>
      </c>
      <c r="U15" s="198">
        <f>+S15-Q15</f>
        <v>-9000</v>
      </c>
      <c r="V15" s="203"/>
    </row>
    <row r="16" spans="1:22" s="205" customFormat="1" ht="12">
      <c r="A16" s="191" t="s">
        <v>76</v>
      </c>
      <c r="B16" s="192" t="s">
        <v>219</v>
      </c>
      <c r="C16" s="193" t="s">
        <v>221</v>
      </c>
      <c r="D16" s="192" t="s">
        <v>4659</v>
      </c>
      <c r="E16" s="193" t="s">
        <v>4502</v>
      </c>
      <c r="F16" s="192" t="s">
        <v>214</v>
      </c>
      <c r="G16" s="194"/>
      <c r="H16" s="195"/>
      <c r="I16" s="196">
        <v>100200</v>
      </c>
      <c r="J16" s="197">
        <v>63700.99</v>
      </c>
      <c r="K16" s="198">
        <v>147000</v>
      </c>
      <c r="L16" s="197">
        <v>49012.87</v>
      </c>
      <c r="M16" s="198">
        <v>147000</v>
      </c>
      <c r="N16" s="197">
        <v>50782.34</v>
      </c>
      <c r="O16" s="199">
        <v>142000</v>
      </c>
      <c r="P16" s="200">
        <v>88956.91</v>
      </c>
      <c r="Q16" s="201">
        <f>VLOOKUP(D16,'[11]Prior Year Budget'!D15:R37,15,FALSE)</f>
        <v>80000</v>
      </c>
      <c r="R16" s="201">
        <f>IFERROR(VLOOKUP(D16,'[11]Budget Actuals'!E20:L49,8,FALSE),0)</f>
        <v>2500</v>
      </c>
      <c r="S16" s="202">
        <v>80000</v>
      </c>
      <c r="T16" s="267">
        <v>80000</v>
      </c>
      <c r="U16" s="198">
        <f t="shared" ref="U16:U35" si="1">+S16-Q16</f>
        <v>0</v>
      </c>
      <c r="V16" s="203"/>
    </row>
    <row r="17" spans="1:22" s="205" customFormat="1" ht="12">
      <c r="A17" s="191" t="s">
        <v>76</v>
      </c>
      <c r="B17" s="192" t="s">
        <v>219</v>
      </c>
      <c r="C17" s="193" t="s">
        <v>221</v>
      </c>
      <c r="D17" s="192" t="s">
        <v>4661</v>
      </c>
      <c r="E17" s="193" t="s">
        <v>4556</v>
      </c>
      <c r="F17" s="192" t="s">
        <v>214</v>
      </c>
      <c r="G17" s="194"/>
      <c r="H17" s="195"/>
      <c r="I17" s="196">
        <v>0</v>
      </c>
      <c r="J17" s="197">
        <v>710.2</v>
      </c>
      <c r="K17" s="198">
        <v>5000</v>
      </c>
      <c r="L17" s="197">
        <v>1005</v>
      </c>
      <c r="M17" s="198">
        <v>5000</v>
      </c>
      <c r="N17" s="197">
        <v>4663.46</v>
      </c>
      <c r="O17" s="199">
        <v>0</v>
      </c>
      <c r="P17" s="200">
        <v>2336.54</v>
      </c>
      <c r="Q17" s="201">
        <f>VLOOKUP(D17,'[11]Prior Year Budget'!D16:R38,15,FALSE)</f>
        <v>3675</v>
      </c>
      <c r="R17" s="201">
        <f>IFERROR(VLOOKUP(D17,'[11]Budget Actuals'!E21:L50,8,FALSE),0)</f>
        <v>3675</v>
      </c>
      <c r="S17" s="202">
        <v>3675</v>
      </c>
      <c r="T17" s="267">
        <v>3675</v>
      </c>
      <c r="U17" s="198">
        <f t="shared" si="1"/>
        <v>0</v>
      </c>
      <c r="V17" s="203"/>
    </row>
    <row r="18" spans="1:22" s="205" customFormat="1" ht="12">
      <c r="A18" s="191" t="s">
        <v>76</v>
      </c>
      <c r="B18" s="192" t="s">
        <v>219</v>
      </c>
      <c r="C18" s="193" t="s">
        <v>221</v>
      </c>
      <c r="D18" s="192" t="s">
        <v>4664</v>
      </c>
      <c r="E18" s="193" t="s">
        <v>4551</v>
      </c>
      <c r="F18" s="192" t="s">
        <v>214</v>
      </c>
      <c r="G18" s="194"/>
      <c r="H18" s="195"/>
      <c r="I18" s="196"/>
      <c r="J18" s="197"/>
      <c r="K18" s="198">
        <v>1500</v>
      </c>
      <c r="L18" s="197">
        <v>0</v>
      </c>
      <c r="M18" s="198">
        <v>1500</v>
      </c>
      <c r="N18" s="197">
        <v>0</v>
      </c>
      <c r="O18" s="199"/>
      <c r="P18" s="200"/>
      <c r="Q18" s="201">
        <f>VLOOKUP(D18,'[11]Prior Year Budget'!D17:R39,15,FALSE)</f>
        <v>0</v>
      </c>
      <c r="R18" s="201">
        <f>IFERROR(VLOOKUP(D18,'[11]Budget Actuals'!E22:L51,8,FALSE),0)</f>
        <v>0</v>
      </c>
      <c r="S18" s="202"/>
      <c r="T18" s="267"/>
      <c r="U18" s="198">
        <f t="shared" si="1"/>
        <v>0</v>
      </c>
      <c r="V18" s="203"/>
    </row>
    <row r="19" spans="1:22" s="205" customFormat="1" ht="12">
      <c r="A19" s="191" t="s">
        <v>76</v>
      </c>
      <c r="B19" s="192" t="s">
        <v>219</v>
      </c>
      <c r="C19" s="193" t="s">
        <v>221</v>
      </c>
      <c r="D19" s="192" t="s">
        <v>4666</v>
      </c>
      <c r="E19" s="193" t="s">
        <v>4562</v>
      </c>
      <c r="F19" s="192" t="s">
        <v>214</v>
      </c>
      <c r="G19" s="194"/>
      <c r="H19" s="195"/>
      <c r="I19" s="196">
        <v>549751</v>
      </c>
      <c r="J19" s="197">
        <v>497411.25</v>
      </c>
      <c r="K19" s="198">
        <v>572098</v>
      </c>
      <c r="L19" s="197">
        <v>484976.85</v>
      </c>
      <c r="M19" s="198">
        <v>108965</v>
      </c>
      <c r="N19" s="197">
        <v>54970.29</v>
      </c>
      <c r="O19" s="199">
        <v>65054</v>
      </c>
      <c r="P19" s="200">
        <v>104492.79</v>
      </c>
      <c r="Q19" s="201">
        <f>VLOOKUP(D19,'[11]Prior Year Budget'!D18:R40,15,FALSE)</f>
        <v>64554</v>
      </c>
      <c r="R19" s="201">
        <f>IFERROR(VLOOKUP(D19,'[11]Budget Actuals'!E23:L52,8,FALSE),0)</f>
        <v>132814.46</v>
      </c>
      <c r="S19" s="202">
        <v>61053</v>
      </c>
      <c r="T19" s="267">
        <v>61053</v>
      </c>
      <c r="U19" s="198">
        <f t="shared" si="1"/>
        <v>-3501</v>
      </c>
      <c r="V19" s="203"/>
    </row>
    <row r="20" spans="1:22" s="205" customFormat="1" ht="48">
      <c r="A20" s="191" t="s">
        <v>76</v>
      </c>
      <c r="B20" s="192" t="s">
        <v>219</v>
      </c>
      <c r="C20" s="193" t="s">
        <v>221</v>
      </c>
      <c r="D20" s="192" t="s">
        <v>4941</v>
      </c>
      <c r="E20" s="193" t="s">
        <v>4942</v>
      </c>
      <c r="F20" s="192" t="s">
        <v>214</v>
      </c>
      <c r="G20" s="192"/>
      <c r="H20" s="239"/>
      <c r="I20" s="375">
        <v>1491532</v>
      </c>
      <c r="J20" s="376">
        <v>1530114.59</v>
      </c>
      <c r="K20" s="326">
        <v>1710373</v>
      </c>
      <c r="L20" s="376">
        <v>1653427.1</v>
      </c>
      <c r="M20" s="326">
        <v>2620037</v>
      </c>
      <c r="N20" s="376">
        <v>1577186.31</v>
      </c>
      <c r="O20" s="271">
        <v>2643698</v>
      </c>
      <c r="P20" s="272" t="s">
        <v>44</v>
      </c>
      <c r="Q20" s="273">
        <f>VLOOKUP(D20,'[11]Prior Year Budget'!D19:R41,15,FALSE)</f>
        <v>2434898</v>
      </c>
      <c r="R20" s="273">
        <f>IFERROR(VLOOKUP(D20,'[11]Budget Actuals'!E24:L53,8,FALSE),0)</f>
        <v>2094220.8</v>
      </c>
      <c r="S20" s="377">
        <v>2208548</v>
      </c>
      <c r="T20" s="267">
        <v>2208548</v>
      </c>
      <c r="U20" s="326">
        <f t="shared" si="1"/>
        <v>-226350</v>
      </c>
      <c r="V20" s="378" t="s">
        <v>4947</v>
      </c>
    </row>
    <row r="21" spans="1:22" s="205" customFormat="1" ht="12">
      <c r="A21" s="191" t="s">
        <v>76</v>
      </c>
      <c r="B21" s="192" t="s">
        <v>219</v>
      </c>
      <c r="C21" s="193" t="s">
        <v>221</v>
      </c>
      <c r="D21" s="192" t="s">
        <v>4676</v>
      </c>
      <c r="E21" s="193" t="s">
        <v>4522</v>
      </c>
      <c r="F21" s="192" t="s">
        <v>214</v>
      </c>
      <c r="G21" s="194"/>
      <c r="H21" s="195"/>
      <c r="I21" s="196">
        <v>0</v>
      </c>
      <c r="J21" s="197">
        <v>14289</v>
      </c>
      <c r="K21" s="198">
        <v>7150</v>
      </c>
      <c r="L21" s="197">
        <v>10716.75</v>
      </c>
      <c r="M21" s="198">
        <v>7150</v>
      </c>
      <c r="N21" s="197">
        <v>0</v>
      </c>
      <c r="O21" s="199"/>
      <c r="P21" s="200"/>
      <c r="Q21" s="201">
        <f>VLOOKUP(D21,'[11]Prior Year Budget'!D20:R42,15,FALSE)</f>
        <v>0</v>
      </c>
      <c r="R21" s="201">
        <f>IFERROR(VLOOKUP(D21,'[11]Budget Actuals'!E25:L54,8,FALSE),0)</f>
        <v>0</v>
      </c>
      <c r="S21" s="202"/>
      <c r="T21" s="267"/>
      <c r="U21" s="198">
        <f t="shared" si="1"/>
        <v>0</v>
      </c>
      <c r="V21" s="203"/>
    </row>
    <row r="22" spans="1:22" s="205" customFormat="1" ht="12">
      <c r="A22" s="191" t="s">
        <v>76</v>
      </c>
      <c r="B22" s="192" t="s">
        <v>219</v>
      </c>
      <c r="C22" s="193" t="s">
        <v>221</v>
      </c>
      <c r="D22" s="192" t="s">
        <v>4677</v>
      </c>
      <c r="E22" s="193" t="s">
        <v>4532</v>
      </c>
      <c r="F22" s="192" t="s">
        <v>214</v>
      </c>
      <c r="G22" s="194"/>
      <c r="H22" s="195"/>
      <c r="I22" s="196">
        <v>0</v>
      </c>
      <c r="J22" s="197">
        <v>416.64</v>
      </c>
      <c r="K22" s="198"/>
      <c r="L22" s="197"/>
      <c r="M22" s="198"/>
      <c r="N22" s="197"/>
      <c r="O22" s="199"/>
      <c r="P22" s="200"/>
      <c r="Q22" s="201">
        <f>VLOOKUP(D22,'[11]Prior Year Budget'!D21:R43,15,FALSE)</f>
        <v>0</v>
      </c>
      <c r="R22" s="201">
        <f>IFERROR(VLOOKUP(D22,'[11]Budget Actuals'!E26:L55,8,FALSE),0)</f>
        <v>0</v>
      </c>
      <c r="S22" s="202"/>
      <c r="T22" s="267"/>
      <c r="U22" s="198">
        <f t="shared" si="1"/>
        <v>0</v>
      </c>
      <c r="V22" s="203"/>
    </row>
    <row r="23" spans="1:22" s="205" customFormat="1" ht="12">
      <c r="A23" s="191" t="s">
        <v>76</v>
      </c>
      <c r="B23" s="192" t="s">
        <v>219</v>
      </c>
      <c r="C23" s="193" t="s">
        <v>221</v>
      </c>
      <c r="D23" s="192" t="s">
        <v>4822</v>
      </c>
      <c r="E23" s="193" t="s">
        <v>4533</v>
      </c>
      <c r="F23" s="192" t="s">
        <v>214</v>
      </c>
      <c r="G23" s="194"/>
      <c r="H23" s="195"/>
      <c r="I23" s="196"/>
      <c r="J23" s="197"/>
      <c r="K23" s="198">
        <v>300</v>
      </c>
      <c r="L23" s="197">
        <v>0</v>
      </c>
      <c r="M23" s="198">
        <v>300</v>
      </c>
      <c r="N23" s="197">
        <v>0</v>
      </c>
      <c r="O23" s="199"/>
      <c r="P23" s="200"/>
      <c r="Q23" s="201">
        <f>VLOOKUP(D23,'[11]Prior Year Budget'!D22:R44,15,FALSE)</f>
        <v>0</v>
      </c>
      <c r="R23" s="201">
        <f>IFERROR(VLOOKUP(D23,'[11]Budget Actuals'!E27:L56,8,FALSE),0)</f>
        <v>0</v>
      </c>
      <c r="S23" s="202"/>
      <c r="T23" s="267"/>
      <c r="U23" s="198">
        <f t="shared" si="1"/>
        <v>0</v>
      </c>
      <c r="V23" s="203"/>
    </row>
    <row r="24" spans="1:22" s="205" customFormat="1" ht="12">
      <c r="A24" s="191" t="s">
        <v>76</v>
      </c>
      <c r="B24" s="192" t="s">
        <v>219</v>
      </c>
      <c r="C24" s="193" t="s">
        <v>221</v>
      </c>
      <c r="D24" s="192" t="s">
        <v>4695</v>
      </c>
      <c r="E24" s="193" t="s">
        <v>4496</v>
      </c>
      <c r="F24" s="192" t="s">
        <v>214</v>
      </c>
      <c r="G24" s="194"/>
      <c r="H24" s="195"/>
      <c r="I24" s="196">
        <v>37000</v>
      </c>
      <c r="J24" s="197">
        <v>0</v>
      </c>
      <c r="K24" s="198">
        <v>0</v>
      </c>
      <c r="L24" s="197">
        <v>41553.730000000003</v>
      </c>
      <c r="M24" s="198">
        <v>0</v>
      </c>
      <c r="N24" s="197">
        <v>4606.97</v>
      </c>
      <c r="O24" s="199">
        <v>0</v>
      </c>
      <c r="P24" s="200">
        <v>3897.07</v>
      </c>
      <c r="Q24" s="201">
        <f>VLOOKUP(D24,'[11]Prior Year Budget'!D23:R45,15,FALSE)</f>
        <v>15000</v>
      </c>
      <c r="R24" s="201">
        <f>IFERROR(VLOOKUP(D24,'[11]Budget Actuals'!E28:L57,8,FALSE),0)</f>
        <v>0</v>
      </c>
      <c r="S24" s="202">
        <v>25000</v>
      </c>
      <c r="T24" s="267">
        <v>25000</v>
      </c>
      <c r="U24" s="198">
        <f t="shared" si="1"/>
        <v>10000</v>
      </c>
      <c r="V24" s="203" t="s">
        <v>4948</v>
      </c>
    </row>
    <row r="25" spans="1:22" s="205" customFormat="1" ht="12">
      <c r="A25" s="191" t="s">
        <v>76</v>
      </c>
      <c r="B25" s="192" t="s">
        <v>219</v>
      </c>
      <c r="C25" s="193" t="s">
        <v>221</v>
      </c>
      <c r="D25" s="192" t="s">
        <v>4786</v>
      </c>
      <c r="E25" s="193" t="s">
        <v>4495</v>
      </c>
      <c r="F25" s="192" t="s">
        <v>214</v>
      </c>
      <c r="G25" s="194"/>
      <c r="H25" s="195"/>
      <c r="I25" s="196"/>
      <c r="J25" s="197"/>
      <c r="K25" s="198">
        <v>55000</v>
      </c>
      <c r="L25" s="197">
        <v>0</v>
      </c>
      <c r="M25" s="198">
        <v>16000</v>
      </c>
      <c r="N25" s="197">
        <v>0</v>
      </c>
      <c r="O25" s="199">
        <v>15000</v>
      </c>
      <c r="P25" s="200">
        <v>0</v>
      </c>
      <c r="Q25" s="201">
        <f>VLOOKUP(D25,'[11]Prior Year Budget'!D24:R46,15,FALSE)</f>
        <v>0</v>
      </c>
      <c r="R25" s="201">
        <f>IFERROR(VLOOKUP(D25,'[11]Budget Actuals'!E29:L58,8,FALSE),0)</f>
        <v>0</v>
      </c>
      <c r="S25" s="202"/>
      <c r="T25" s="267"/>
      <c r="U25" s="198">
        <f t="shared" si="1"/>
        <v>0</v>
      </c>
      <c r="V25" s="203"/>
    </row>
    <row r="26" spans="1:22" s="205" customFormat="1" ht="12">
      <c r="A26" s="191" t="s">
        <v>76</v>
      </c>
      <c r="B26" s="192" t="s">
        <v>219</v>
      </c>
      <c r="C26" s="193" t="s">
        <v>221</v>
      </c>
      <c r="D26" s="206"/>
      <c r="E26" s="193" t="str">
        <f>IFERROR(VLOOKUP(D26,[11]!Table1[[Account]:[Description]],2),"")</f>
        <v/>
      </c>
      <c r="F26" s="206"/>
      <c r="G26" s="207"/>
      <c r="H26" s="208"/>
      <c r="I26" s="209"/>
      <c r="J26" s="210"/>
      <c r="K26" s="211"/>
      <c r="L26" s="210"/>
      <c r="M26" s="211"/>
      <c r="N26" s="210"/>
      <c r="O26" s="212"/>
      <c r="P26" s="213"/>
      <c r="Q26" s="201"/>
      <c r="R26" s="201">
        <f>IFERROR(VLOOKUP(D26,'[11]Budget Actuals'!E30:L59,8,FALSE),0)</f>
        <v>0</v>
      </c>
      <c r="S26" s="214"/>
      <c r="T26" s="267"/>
      <c r="U26" s="198">
        <f t="shared" si="1"/>
        <v>0</v>
      </c>
      <c r="V26" s="203"/>
    </row>
    <row r="27" spans="1:22" s="205" customFormat="1" ht="12">
      <c r="A27" s="191" t="s">
        <v>76</v>
      </c>
      <c r="B27" s="192" t="s">
        <v>219</v>
      </c>
      <c r="C27" s="193" t="s">
        <v>221</v>
      </c>
      <c r="D27" s="206"/>
      <c r="E27" s="193" t="str">
        <f>IFERROR(VLOOKUP(D27,[11]!Table1[[Account]:[Description]],2),"")</f>
        <v/>
      </c>
      <c r="F27" s="206"/>
      <c r="G27" s="207"/>
      <c r="H27" s="208"/>
      <c r="I27" s="209"/>
      <c r="J27" s="210"/>
      <c r="K27" s="211"/>
      <c r="L27" s="210"/>
      <c r="M27" s="211"/>
      <c r="N27" s="210"/>
      <c r="O27" s="212"/>
      <c r="P27" s="213"/>
      <c r="Q27" s="201"/>
      <c r="R27" s="201">
        <f>IFERROR(VLOOKUP(D27,'[11]Budget Actuals'!E31:L60,8,FALSE),0)</f>
        <v>0</v>
      </c>
      <c r="S27" s="214"/>
      <c r="T27" s="267"/>
      <c r="U27" s="198">
        <f t="shared" si="1"/>
        <v>0</v>
      </c>
      <c r="V27" s="203"/>
    </row>
    <row r="28" spans="1:22" s="205" customFormat="1" ht="12">
      <c r="A28" s="191" t="s">
        <v>76</v>
      </c>
      <c r="B28" s="192" t="s">
        <v>219</v>
      </c>
      <c r="C28" s="193" t="s">
        <v>221</v>
      </c>
      <c r="D28" s="206"/>
      <c r="E28" s="193" t="str">
        <f>IFERROR(VLOOKUP(D28,[11]!Table1[[Account]:[Description]],2),"")</f>
        <v/>
      </c>
      <c r="F28" s="206"/>
      <c r="G28" s="207"/>
      <c r="H28" s="208"/>
      <c r="I28" s="209"/>
      <c r="J28" s="210"/>
      <c r="K28" s="211"/>
      <c r="L28" s="210"/>
      <c r="M28" s="211"/>
      <c r="N28" s="210"/>
      <c r="O28" s="212"/>
      <c r="P28" s="213"/>
      <c r="Q28" s="201"/>
      <c r="R28" s="201">
        <f>IFERROR(VLOOKUP(D28,'[11]Budget Actuals'!E32:L61,8,FALSE),0)</f>
        <v>0</v>
      </c>
      <c r="S28" s="214"/>
      <c r="T28" s="267"/>
      <c r="U28" s="198">
        <f t="shared" si="1"/>
        <v>0</v>
      </c>
      <c r="V28" s="203"/>
    </row>
    <row r="29" spans="1:22" s="205" customFormat="1" ht="12">
      <c r="A29" s="191" t="s">
        <v>76</v>
      </c>
      <c r="B29" s="192" t="s">
        <v>219</v>
      </c>
      <c r="C29" s="193" t="s">
        <v>221</v>
      </c>
      <c r="D29" s="206"/>
      <c r="E29" s="193" t="str">
        <f>IFERROR(VLOOKUP(D29,[11]!Table1[[Account]:[Description]],2),"")</f>
        <v/>
      </c>
      <c r="F29" s="206"/>
      <c r="G29" s="207"/>
      <c r="H29" s="208"/>
      <c r="I29" s="209"/>
      <c r="J29" s="210"/>
      <c r="K29" s="211"/>
      <c r="L29" s="210"/>
      <c r="M29" s="211"/>
      <c r="N29" s="210"/>
      <c r="O29" s="212"/>
      <c r="P29" s="213"/>
      <c r="Q29" s="201"/>
      <c r="R29" s="215"/>
      <c r="S29" s="214"/>
      <c r="T29" s="267"/>
      <c r="U29" s="198">
        <f t="shared" si="1"/>
        <v>0</v>
      </c>
      <c r="V29" s="203"/>
    </row>
    <row r="30" spans="1:22" s="205" customFormat="1" ht="12">
      <c r="A30" s="191" t="s">
        <v>76</v>
      </c>
      <c r="B30" s="192" t="s">
        <v>219</v>
      </c>
      <c r="C30" s="193" t="s">
        <v>221</v>
      </c>
      <c r="D30" s="206"/>
      <c r="E30" s="193" t="str">
        <f>IFERROR(VLOOKUP(D30,[11]!Table1[[Account]:[Description]],2),"")</f>
        <v/>
      </c>
      <c r="F30" s="206"/>
      <c r="G30" s="207"/>
      <c r="H30" s="208"/>
      <c r="I30" s="209"/>
      <c r="J30" s="210"/>
      <c r="K30" s="211"/>
      <c r="L30" s="210"/>
      <c r="M30" s="211"/>
      <c r="N30" s="210"/>
      <c r="O30" s="212"/>
      <c r="P30" s="213"/>
      <c r="Q30" s="201"/>
      <c r="R30" s="215"/>
      <c r="S30" s="214"/>
      <c r="T30" s="267"/>
      <c r="U30" s="198">
        <f t="shared" si="1"/>
        <v>0</v>
      </c>
      <c r="V30" s="203"/>
    </row>
    <row r="31" spans="1:22" s="205" customFormat="1" ht="12">
      <c r="A31" s="191" t="s">
        <v>76</v>
      </c>
      <c r="B31" s="192" t="s">
        <v>219</v>
      </c>
      <c r="C31" s="193" t="s">
        <v>221</v>
      </c>
      <c r="D31" s="206"/>
      <c r="E31" s="193" t="str">
        <f>IFERROR(VLOOKUP(D31,[11]!Table1[[Account]:[Description]],2),"")</f>
        <v/>
      </c>
      <c r="F31" s="206"/>
      <c r="G31" s="207"/>
      <c r="H31" s="208"/>
      <c r="I31" s="209"/>
      <c r="J31" s="210"/>
      <c r="K31" s="211"/>
      <c r="L31" s="210"/>
      <c r="M31" s="211"/>
      <c r="N31" s="210"/>
      <c r="O31" s="212"/>
      <c r="P31" s="213"/>
      <c r="Q31" s="201"/>
      <c r="R31" s="215"/>
      <c r="S31" s="214"/>
      <c r="T31" s="267"/>
      <c r="U31" s="198">
        <f t="shared" si="1"/>
        <v>0</v>
      </c>
      <c r="V31" s="203"/>
    </row>
    <row r="32" spans="1:22" s="205" customFormat="1" ht="12">
      <c r="A32" s="191" t="s">
        <v>76</v>
      </c>
      <c r="B32" s="192" t="s">
        <v>219</v>
      </c>
      <c r="C32" s="193" t="s">
        <v>221</v>
      </c>
      <c r="D32" s="206"/>
      <c r="E32" s="193" t="str">
        <f>IFERROR(VLOOKUP(D32,[11]!Table1[[Account]:[Description]],2),"")</f>
        <v/>
      </c>
      <c r="F32" s="206"/>
      <c r="G32" s="207"/>
      <c r="H32" s="208"/>
      <c r="I32" s="209"/>
      <c r="J32" s="210"/>
      <c r="K32" s="211"/>
      <c r="L32" s="210"/>
      <c r="M32" s="211"/>
      <c r="N32" s="210"/>
      <c r="O32" s="212"/>
      <c r="P32" s="213"/>
      <c r="Q32" s="201"/>
      <c r="R32" s="215"/>
      <c r="S32" s="214"/>
      <c r="T32" s="267"/>
      <c r="U32" s="198">
        <f t="shared" si="1"/>
        <v>0</v>
      </c>
      <c r="V32" s="203"/>
    </row>
    <row r="33" spans="1:22" s="205" customFormat="1" ht="12">
      <c r="A33" s="191" t="s">
        <v>76</v>
      </c>
      <c r="B33" s="192" t="s">
        <v>219</v>
      </c>
      <c r="C33" s="193" t="s">
        <v>221</v>
      </c>
      <c r="D33" s="206"/>
      <c r="E33" s="193" t="str">
        <f>IFERROR(VLOOKUP(D33,[11]!Table1[[Account]:[Description]],2),"")</f>
        <v/>
      </c>
      <c r="F33" s="206"/>
      <c r="G33" s="207"/>
      <c r="H33" s="208"/>
      <c r="I33" s="209"/>
      <c r="J33" s="210"/>
      <c r="K33" s="211"/>
      <c r="L33" s="210"/>
      <c r="M33" s="211"/>
      <c r="N33" s="210"/>
      <c r="O33" s="212"/>
      <c r="P33" s="213"/>
      <c r="Q33" s="215"/>
      <c r="R33" s="215"/>
      <c r="S33" s="214"/>
      <c r="T33" s="267"/>
      <c r="U33" s="198">
        <f t="shared" si="1"/>
        <v>0</v>
      </c>
      <c r="V33" s="203"/>
    </row>
    <row r="34" spans="1:22" s="205" customFormat="1" ht="12">
      <c r="A34" s="191" t="s">
        <v>76</v>
      </c>
      <c r="B34" s="192" t="s">
        <v>219</v>
      </c>
      <c r="C34" s="193" t="s">
        <v>221</v>
      </c>
      <c r="D34" s="206"/>
      <c r="E34" s="193" t="str">
        <f>IFERROR(VLOOKUP(D34,[11]!Table1[[Account]:[Description]],2),"")</f>
        <v/>
      </c>
      <c r="F34" s="206"/>
      <c r="G34" s="207"/>
      <c r="H34" s="208"/>
      <c r="I34" s="209"/>
      <c r="J34" s="210"/>
      <c r="K34" s="211"/>
      <c r="L34" s="210"/>
      <c r="M34" s="211"/>
      <c r="N34" s="210"/>
      <c r="O34" s="212"/>
      <c r="P34" s="213"/>
      <c r="Q34" s="215"/>
      <c r="R34" s="215"/>
      <c r="S34" s="214"/>
      <c r="T34" s="267"/>
      <c r="U34" s="198">
        <f t="shared" si="1"/>
        <v>0</v>
      </c>
      <c r="V34" s="203"/>
    </row>
    <row r="35" spans="1:22" s="205" customFormat="1" ht="12">
      <c r="A35" s="191" t="s">
        <v>76</v>
      </c>
      <c r="B35" s="192" t="s">
        <v>219</v>
      </c>
      <c r="C35" s="193" t="s">
        <v>221</v>
      </c>
      <c r="D35" s="206"/>
      <c r="E35" s="193" t="str">
        <f>IFERROR(VLOOKUP(D35,[11]!Table1[[Account]:[Description]],2),"")</f>
        <v/>
      </c>
      <c r="F35" s="206"/>
      <c r="G35" s="207"/>
      <c r="H35" s="208"/>
      <c r="I35" s="216"/>
      <c r="J35" s="217"/>
      <c r="K35" s="218"/>
      <c r="L35" s="217"/>
      <c r="M35" s="218"/>
      <c r="N35" s="217"/>
      <c r="O35" s="219"/>
      <c r="P35" s="220"/>
      <c r="Q35" s="221"/>
      <c r="R35" s="221"/>
      <c r="S35" s="222"/>
      <c r="T35" s="268"/>
      <c r="U35" s="198">
        <f t="shared" si="1"/>
        <v>0</v>
      </c>
      <c r="V35" s="203"/>
    </row>
    <row r="36" spans="1:22" s="205" customFormat="1" ht="12">
      <c r="A36" s="223"/>
      <c r="B36" s="223"/>
      <c r="C36" s="224"/>
      <c r="D36" s="223"/>
      <c r="E36" s="224"/>
      <c r="F36" s="223"/>
      <c r="G36" s="225"/>
      <c r="H36" s="226"/>
      <c r="I36" s="227">
        <f t="shared" ref="I36:U36" si="2">SUM(I10:I35)</f>
        <v>2676983</v>
      </c>
      <c r="J36" s="228">
        <f t="shared" si="2"/>
        <v>2476575.12</v>
      </c>
      <c r="K36" s="229">
        <f t="shared" si="2"/>
        <v>2633421</v>
      </c>
      <c r="L36" s="228">
        <f t="shared" si="2"/>
        <v>2398407.14</v>
      </c>
      <c r="M36" s="229">
        <f t="shared" si="2"/>
        <v>3172702</v>
      </c>
      <c r="N36" s="228">
        <f t="shared" si="2"/>
        <v>2030984.6900000002</v>
      </c>
      <c r="O36" s="229">
        <f t="shared" si="2"/>
        <v>3170002</v>
      </c>
      <c r="P36" s="228">
        <f t="shared" si="2"/>
        <v>337499.52</v>
      </c>
      <c r="Q36" s="228">
        <f t="shared" si="2"/>
        <v>2783167</v>
      </c>
      <c r="R36" s="228">
        <f t="shared" si="2"/>
        <v>2314744.5499999998</v>
      </c>
      <c r="S36" s="235">
        <f t="shared" si="2"/>
        <v>2554316</v>
      </c>
      <c r="T36" s="254">
        <f t="shared" si="2"/>
        <v>2554316</v>
      </c>
      <c r="U36" s="229">
        <f t="shared" si="2"/>
        <v>-228851</v>
      </c>
      <c r="V36" s="230"/>
    </row>
    <row r="37" spans="1:22" s="205" customFormat="1">
      <c r="A37" s="231" t="s">
        <v>4709</v>
      </c>
      <c r="T37"/>
      <c r="V37" s="233"/>
    </row>
    <row r="38" spans="1:22" s="205" customFormat="1">
      <c r="T38"/>
      <c r="V38" s="233"/>
    </row>
    <row r="40" spans="1:22" ht="18">
      <c r="A40" s="158" t="s">
        <v>4744</v>
      </c>
    </row>
    <row r="41" spans="1:22">
      <c r="A41" s="448" t="s">
        <v>4745</v>
      </c>
      <c r="B41" s="449"/>
      <c r="C41" s="449"/>
      <c r="D41" s="449"/>
      <c r="E41" s="449"/>
      <c r="F41" s="449"/>
      <c r="G41" s="449"/>
      <c r="H41" s="449"/>
      <c r="I41" s="449"/>
      <c r="J41" s="449"/>
      <c r="K41" s="449"/>
      <c r="L41" s="449"/>
      <c r="M41" s="449"/>
      <c r="N41" s="449"/>
      <c r="O41" s="449"/>
      <c r="P41" s="449"/>
      <c r="Q41" s="449"/>
      <c r="R41" s="449"/>
      <c r="S41" s="449"/>
      <c r="T41" s="449"/>
      <c r="U41" s="449"/>
    </row>
    <row r="42" spans="1:22" ht="16.2" thickBot="1">
      <c r="A42" s="236"/>
      <c r="T42" s="190"/>
    </row>
    <row r="43" spans="1:22" s="172" customFormat="1" ht="12.6" thickBot="1">
      <c r="I43" s="177">
        <v>2026</v>
      </c>
      <c r="J43" s="445"/>
      <c r="K43" s="446"/>
      <c r="L43" s="447"/>
      <c r="T43" s="205"/>
    </row>
    <row r="44" spans="1:22" s="190" customFormat="1" ht="12">
      <c r="A44" s="180" t="s">
        <v>4640</v>
      </c>
      <c r="B44" s="180" t="s">
        <v>4641</v>
      </c>
      <c r="C44" s="181" t="s">
        <v>4642</v>
      </c>
      <c r="D44" s="180" t="s">
        <v>4643</v>
      </c>
      <c r="E44" s="181" t="s">
        <v>4644</v>
      </c>
      <c r="F44" s="180" t="s">
        <v>4645</v>
      </c>
      <c r="G44" s="180" t="s">
        <v>4646</v>
      </c>
      <c r="H44" s="182" t="s">
        <v>4647</v>
      </c>
      <c r="I44" s="186" t="s">
        <v>4710</v>
      </c>
      <c r="J44" s="442" t="s">
        <v>4746</v>
      </c>
      <c r="K44" s="443"/>
      <c r="L44" s="444"/>
      <c r="T44" s="205"/>
    </row>
    <row r="45" spans="1:22" s="241" customFormat="1" ht="12">
      <c r="A45" s="191" t="s">
        <v>76</v>
      </c>
      <c r="B45" s="192" t="s">
        <v>219</v>
      </c>
      <c r="C45" s="193" t="s">
        <v>221</v>
      </c>
      <c r="D45" s="238"/>
      <c r="E45" s="193" t="str">
        <f>IFERROR(VLOOKUP(D45,[11]!Table1[[Account]:[Description]],2),"")</f>
        <v/>
      </c>
      <c r="F45" s="238"/>
      <c r="G45" s="206"/>
      <c r="H45" s="239"/>
      <c r="I45" s="240"/>
      <c r="J45" s="439"/>
      <c r="K45" s="440"/>
      <c r="L45" s="441"/>
      <c r="T45" s="205"/>
    </row>
    <row r="46" spans="1:22" s="241" customFormat="1" ht="12">
      <c r="A46" s="191" t="s">
        <v>76</v>
      </c>
      <c r="B46" s="192" t="s">
        <v>219</v>
      </c>
      <c r="C46" s="193" t="s">
        <v>221</v>
      </c>
      <c r="D46" s="238"/>
      <c r="E46" s="193" t="str">
        <f>IFERROR(VLOOKUP(D46,[11]!Table1[[Account]:[Description]],2),"")</f>
        <v/>
      </c>
      <c r="F46" s="238"/>
      <c r="G46" s="206"/>
      <c r="H46" s="243"/>
      <c r="I46" s="240"/>
      <c r="J46" s="439"/>
      <c r="K46" s="440"/>
      <c r="L46" s="441"/>
      <c r="T46" s="205"/>
    </row>
    <row r="47" spans="1:22" s="241" customFormat="1" ht="12">
      <c r="A47" s="191" t="s">
        <v>76</v>
      </c>
      <c r="B47" s="192" t="s">
        <v>219</v>
      </c>
      <c r="C47" s="193" t="s">
        <v>221</v>
      </c>
      <c r="D47" s="238"/>
      <c r="E47" s="193" t="str">
        <f>IFERROR(VLOOKUP(D47,[11]!Table1[[Account]:[Description]],2),"")</f>
        <v/>
      </c>
      <c r="F47" s="238"/>
      <c r="G47" s="206"/>
      <c r="H47" s="243"/>
      <c r="I47" s="240"/>
      <c r="J47" s="439"/>
      <c r="K47" s="440"/>
      <c r="L47" s="441"/>
      <c r="T47" s="205"/>
    </row>
    <row r="48" spans="1:22" s="241" customFormat="1" ht="12">
      <c r="A48" s="191" t="s">
        <v>76</v>
      </c>
      <c r="B48" s="192" t="s">
        <v>219</v>
      </c>
      <c r="C48" s="193" t="s">
        <v>221</v>
      </c>
      <c r="D48" s="238"/>
      <c r="E48" s="193" t="str">
        <f>IFERROR(VLOOKUP(D48,[11]!Table1[[Account]:[Description]],2),"")</f>
        <v/>
      </c>
      <c r="F48" s="238"/>
      <c r="G48" s="206"/>
      <c r="H48" s="243"/>
      <c r="I48" s="240"/>
      <c r="J48" s="439"/>
      <c r="K48" s="440"/>
      <c r="L48" s="441"/>
      <c r="T48" s="205"/>
    </row>
    <row r="49" spans="1:20" s="241" customFormat="1" ht="24" customHeight="1">
      <c r="A49" s="191" t="s">
        <v>76</v>
      </c>
      <c r="B49" s="192" t="s">
        <v>219</v>
      </c>
      <c r="C49" s="193" t="s">
        <v>221</v>
      </c>
      <c r="D49" s="238"/>
      <c r="E49" s="193" t="str">
        <f>IFERROR(VLOOKUP(D49,[11]!Table1[[Account]:[Description]],2),"")</f>
        <v/>
      </c>
      <c r="F49" s="238"/>
      <c r="G49" s="206"/>
      <c r="H49" s="243"/>
      <c r="I49" s="244"/>
      <c r="J49" s="439"/>
      <c r="K49" s="440"/>
      <c r="L49" s="441"/>
      <c r="T49"/>
    </row>
    <row r="50" spans="1:20" s="205" customFormat="1">
      <c r="A50" s="223"/>
      <c r="B50" s="223"/>
      <c r="C50" s="224"/>
      <c r="D50" s="223"/>
      <c r="E50" s="224"/>
      <c r="F50" s="223"/>
      <c r="G50" s="225"/>
      <c r="H50" s="226"/>
      <c r="I50" s="228">
        <f>SUM(I45:I49)</f>
        <v>0</v>
      </c>
      <c r="J50" s="434"/>
      <c r="K50" s="435"/>
      <c r="L50" s="435"/>
      <c r="T50"/>
    </row>
  </sheetData>
  <protectedRanges>
    <protectedRange sqref="D26:H35 D46:H49 D45:G45" name="Range1"/>
    <protectedRange sqref="S10:T35 I45:I49" name="Range2"/>
    <protectedRange sqref="V10:V35 J45:J49" name="Range3"/>
  </protectedRanges>
  <mergeCells count="11">
    <mergeCell ref="J45:L45"/>
    <mergeCell ref="A2:U2"/>
    <mergeCell ref="A4:U4"/>
    <mergeCell ref="A41:U41"/>
    <mergeCell ref="J43:L43"/>
    <mergeCell ref="J44:L44"/>
    <mergeCell ref="J46:L46"/>
    <mergeCell ref="J47:L47"/>
    <mergeCell ref="J48:L48"/>
    <mergeCell ref="J49:L49"/>
    <mergeCell ref="J50:L50"/>
  </mergeCells>
  <hyperlinks>
    <hyperlink ref="A6" r:id="rId1" display="To request a new, permanent position, please use this form." xr:uid="{08ADB45D-CADD-49B9-A205-38B7E2557F73}"/>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24277B-8898-48C8-A1A2-3410FD418935}">
  <dimension ref="A1:V88"/>
  <sheetViews>
    <sheetView topLeftCell="A48" workbookViewId="0">
      <selection activeCell="A39" sqref="A39:U39"/>
    </sheetView>
  </sheetViews>
  <sheetFormatPr defaultColWidth="8.88671875" defaultRowHeight="14.4"/>
  <cols>
    <col min="1" max="1" width="6.6640625" customWidth="1"/>
    <col min="2" max="2" width="10.6640625" customWidth="1"/>
    <col min="3" max="3" width="23.88671875" customWidth="1"/>
    <col min="4" max="4" width="6.6640625" customWidth="1"/>
    <col min="5" max="5" width="24.109375" bestFit="1" customWidth="1"/>
    <col min="6" max="6" width="10.6640625" customWidth="1"/>
    <col min="7" max="8" width="6.6640625" customWidth="1"/>
    <col min="9" max="21" width="12.6640625" customWidth="1"/>
    <col min="22" max="22" width="35.88671875" style="168" customWidth="1"/>
  </cols>
  <sheetData>
    <row r="1" spans="1:22" ht="18">
      <c r="A1" s="158" t="s">
        <v>4625</v>
      </c>
      <c r="S1" s="161">
        <f>+S38+S67+U83</f>
        <v>5140888</v>
      </c>
      <c r="T1" s="161"/>
      <c r="U1" s="66" t="s">
        <v>4627</v>
      </c>
    </row>
    <row r="2" spans="1:22" ht="14.25" customHeight="1">
      <c r="A2" s="448" t="s">
        <v>4629</v>
      </c>
      <c r="B2" s="448"/>
      <c r="C2" s="448"/>
      <c r="D2" s="448"/>
      <c r="E2" s="448"/>
      <c r="F2" s="448"/>
      <c r="G2" s="448"/>
      <c r="H2" s="448"/>
      <c r="I2" s="448"/>
      <c r="J2" s="448"/>
      <c r="K2" s="448"/>
      <c r="S2" s="166">
        <f>+I88</f>
        <v>0</v>
      </c>
      <c r="T2" s="166"/>
      <c r="U2" s="167" t="s">
        <v>4630</v>
      </c>
    </row>
    <row r="3" spans="1:22">
      <c r="A3" s="449" t="s">
        <v>4631</v>
      </c>
      <c r="B3" s="449"/>
      <c r="C3" s="449"/>
      <c r="D3" s="449"/>
      <c r="E3" s="449"/>
      <c r="F3" s="449"/>
      <c r="G3" s="449"/>
      <c r="H3" s="449"/>
      <c r="I3" s="449"/>
      <c r="J3" s="449"/>
      <c r="K3" s="449"/>
      <c r="L3" s="1"/>
      <c r="M3" s="1"/>
      <c r="N3" s="1"/>
      <c r="O3" s="1"/>
      <c r="P3" s="1"/>
      <c r="Q3" s="1"/>
      <c r="R3" s="1"/>
      <c r="S3" s="161">
        <f>+S1+S2</f>
        <v>5140888</v>
      </c>
      <c r="T3" s="161"/>
      <c r="U3" s="170" t="s">
        <v>4632</v>
      </c>
    </row>
    <row r="4" spans="1:22">
      <c r="A4" s="449" t="s">
        <v>4633</v>
      </c>
      <c r="B4" s="449"/>
      <c r="C4" s="449"/>
      <c r="D4" s="449"/>
      <c r="E4" s="449"/>
      <c r="F4" s="449"/>
      <c r="G4" s="449"/>
      <c r="H4" s="449"/>
      <c r="I4" s="449"/>
      <c r="J4" s="449"/>
      <c r="K4" s="449"/>
    </row>
    <row r="5" spans="1:22">
      <c r="A5" s="449" t="s">
        <v>4635</v>
      </c>
      <c r="B5" s="449"/>
      <c r="C5" s="449"/>
      <c r="D5" s="449"/>
      <c r="E5" s="449"/>
      <c r="F5" s="449"/>
      <c r="G5" s="449"/>
      <c r="H5" s="449"/>
      <c r="I5" s="449"/>
      <c r="J5" s="449"/>
      <c r="K5" s="449"/>
      <c r="L5" s="1"/>
      <c r="M5" s="1"/>
      <c r="N5" s="1"/>
      <c r="O5" s="1"/>
      <c r="P5" s="1"/>
      <c r="Q5" s="1"/>
      <c r="R5" s="1"/>
      <c r="S5" s="1"/>
      <c r="T5" s="1"/>
      <c r="U5" s="1"/>
    </row>
    <row r="6" spans="1:22">
      <c r="A6" s="373" t="s">
        <v>4636</v>
      </c>
      <c r="B6" s="1"/>
      <c r="C6" s="1"/>
      <c r="D6" s="1"/>
      <c r="E6" s="1"/>
      <c r="F6" s="1"/>
      <c r="G6" s="1"/>
      <c r="H6" s="1"/>
      <c r="I6" s="1"/>
      <c r="J6" s="1"/>
      <c r="K6" s="1"/>
      <c r="L6" s="1"/>
      <c r="M6" s="1"/>
      <c r="N6" s="1"/>
      <c r="O6" s="1"/>
      <c r="P6" s="1"/>
      <c r="Q6" s="1"/>
      <c r="R6" s="1"/>
      <c r="S6" s="1"/>
      <c r="T6" s="1"/>
      <c r="U6" s="1"/>
    </row>
    <row r="7" spans="1:22" ht="15" thickBot="1"/>
    <row r="8" spans="1:22" s="172" customFormat="1" ht="12.6" thickBot="1">
      <c r="I8" s="173" t="s">
        <v>4637</v>
      </c>
      <c r="J8" s="174" t="s">
        <v>4637</v>
      </c>
      <c r="K8" s="175" t="s">
        <v>4638</v>
      </c>
      <c r="L8" s="174" t="s">
        <v>4638</v>
      </c>
      <c r="M8" s="175" t="s">
        <v>4639</v>
      </c>
      <c r="N8" s="174" t="s">
        <v>4639</v>
      </c>
      <c r="O8" s="175">
        <v>2025</v>
      </c>
      <c r="P8" s="174">
        <v>2025</v>
      </c>
      <c r="Q8" s="176">
        <v>2026</v>
      </c>
      <c r="R8" s="176">
        <v>2026</v>
      </c>
      <c r="S8" s="177">
        <v>2027</v>
      </c>
      <c r="T8" s="177">
        <v>2027</v>
      </c>
      <c r="U8" s="175"/>
      <c r="V8" s="178"/>
    </row>
    <row r="9" spans="1:22" s="190" customFormat="1" ht="12">
      <c r="A9" s="180" t="s">
        <v>4640</v>
      </c>
      <c r="B9" s="180" t="s">
        <v>4641</v>
      </c>
      <c r="C9" s="181" t="s">
        <v>4642</v>
      </c>
      <c r="D9" s="180" t="s">
        <v>4643</v>
      </c>
      <c r="E9" s="181" t="s">
        <v>4644</v>
      </c>
      <c r="F9" s="180" t="s">
        <v>4645</v>
      </c>
      <c r="G9" s="180" t="s">
        <v>4646</v>
      </c>
      <c r="H9" s="182" t="s">
        <v>4647</v>
      </c>
      <c r="I9" s="183" t="s">
        <v>4648</v>
      </c>
      <c r="J9" s="184" t="s">
        <v>4649</v>
      </c>
      <c r="K9" s="185" t="s">
        <v>4648</v>
      </c>
      <c r="L9" s="184" t="s">
        <v>4649</v>
      </c>
      <c r="M9" s="185" t="s">
        <v>4648</v>
      </c>
      <c r="N9" s="184" t="s">
        <v>4649</v>
      </c>
      <c r="O9" s="185" t="s">
        <v>4650</v>
      </c>
      <c r="P9" s="184" t="s">
        <v>4649</v>
      </c>
      <c r="Q9" s="185" t="s">
        <v>4648</v>
      </c>
      <c r="R9" s="184" t="s">
        <v>4649</v>
      </c>
      <c r="S9" s="186" t="s">
        <v>4710</v>
      </c>
      <c r="T9" s="186" t="s">
        <v>4749</v>
      </c>
      <c r="U9" s="187" t="s">
        <v>4652</v>
      </c>
      <c r="V9" s="188" t="s">
        <v>4653</v>
      </c>
    </row>
    <row r="10" spans="1:22" s="205" customFormat="1" ht="12">
      <c r="A10" s="191" t="s">
        <v>76</v>
      </c>
      <c r="B10" s="192" t="s">
        <v>225</v>
      </c>
      <c r="C10" s="193" t="s">
        <v>227</v>
      </c>
      <c r="D10" s="192" t="s">
        <v>873</v>
      </c>
      <c r="E10" s="193" t="s">
        <v>4511</v>
      </c>
      <c r="F10" s="192" t="s">
        <v>214</v>
      </c>
      <c r="G10" s="194" t="s">
        <v>1573</v>
      </c>
      <c r="H10" s="195"/>
      <c r="I10" s="196">
        <v>0</v>
      </c>
      <c r="J10" s="197">
        <v>1106</v>
      </c>
      <c r="K10" s="198"/>
      <c r="L10" s="197"/>
      <c r="M10" s="198"/>
      <c r="N10" s="197"/>
      <c r="O10" s="199"/>
      <c r="P10" s="200"/>
      <c r="Q10" s="201">
        <f>VLOOKUP(D10,'[12]Prior Year Budget'!D8:R27,15,FALSE)</f>
        <v>0</v>
      </c>
      <c r="R10" s="201">
        <f>IFERROR(VLOOKUP(D10,'[12]Budget Actuals'!E14:M58,8,FALSE),0)</f>
        <v>3498</v>
      </c>
      <c r="S10" s="202">
        <v>20000</v>
      </c>
      <c r="T10" s="267">
        <v>20000</v>
      </c>
      <c r="U10" s="198">
        <f t="shared" ref="U10" si="0">+S10-O10</f>
        <v>20000</v>
      </c>
      <c r="V10" s="203" t="s">
        <v>4949</v>
      </c>
    </row>
    <row r="11" spans="1:22" s="205" customFormat="1" ht="12">
      <c r="A11" s="191" t="s">
        <v>76</v>
      </c>
      <c r="B11" s="192" t="s">
        <v>225</v>
      </c>
      <c r="C11" s="193" t="s">
        <v>227</v>
      </c>
      <c r="D11" s="192" t="s">
        <v>4733</v>
      </c>
      <c r="E11" s="193" t="s">
        <v>4734</v>
      </c>
      <c r="F11" s="192" t="s">
        <v>214</v>
      </c>
      <c r="G11" s="194"/>
      <c r="H11" s="195"/>
      <c r="I11" s="196">
        <v>0</v>
      </c>
      <c r="J11" s="197">
        <v>246.17</v>
      </c>
      <c r="K11" s="198">
        <v>4000</v>
      </c>
      <c r="L11" s="197">
        <v>4060.31</v>
      </c>
      <c r="M11" s="198">
        <v>4000</v>
      </c>
      <c r="N11" s="197">
        <v>5388.81</v>
      </c>
      <c r="O11" s="199">
        <v>5000</v>
      </c>
      <c r="P11" s="200">
        <v>2650.19</v>
      </c>
      <c r="Q11" s="201">
        <f>VLOOKUP(D11,'[12]Prior Year Budget'!D9:R28,15,FALSE)</f>
        <v>7000</v>
      </c>
      <c r="R11" s="201">
        <f>IFERROR(VLOOKUP(D11,'[12]Budget Actuals'!E15:M59,8,FALSE),0)</f>
        <v>3044.4</v>
      </c>
      <c r="S11" s="202">
        <v>7000</v>
      </c>
      <c r="T11" s="267">
        <v>7000</v>
      </c>
      <c r="U11" s="198">
        <f>+S11-Q11</f>
        <v>0</v>
      </c>
      <c r="V11" s="203"/>
    </row>
    <row r="12" spans="1:22" s="205" customFormat="1" ht="12">
      <c r="A12" s="191" t="s">
        <v>76</v>
      </c>
      <c r="B12" s="192" t="s">
        <v>225</v>
      </c>
      <c r="C12" s="193" t="s">
        <v>227</v>
      </c>
      <c r="D12" s="192" t="s">
        <v>125</v>
      </c>
      <c r="E12" s="193" t="s">
        <v>4560</v>
      </c>
      <c r="F12" s="192" t="s">
        <v>214</v>
      </c>
      <c r="G12" s="194"/>
      <c r="H12" s="195"/>
      <c r="I12" s="196"/>
      <c r="J12" s="197"/>
      <c r="K12" s="198"/>
      <c r="L12" s="197"/>
      <c r="M12" s="198"/>
      <c r="N12" s="197"/>
      <c r="O12" s="199">
        <v>40000</v>
      </c>
      <c r="P12" s="200">
        <v>0</v>
      </c>
      <c r="Q12" s="201">
        <f>VLOOKUP(D12,'[12]Prior Year Budget'!D10:R29,15,FALSE)</f>
        <v>20000</v>
      </c>
      <c r="R12" s="201">
        <f>IFERROR(VLOOKUP(D12,'[12]Budget Actuals'!E16:M60,8,FALSE),0)</f>
        <v>0</v>
      </c>
      <c r="S12" s="202">
        <v>0</v>
      </c>
      <c r="T12" s="267">
        <v>0</v>
      </c>
      <c r="U12" s="198">
        <f t="shared" ref="U12:U37" si="1">+S12-Q12</f>
        <v>-20000</v>
      </c>
      <c r="V12" s="203" t="s">
        <v>4950</v>
      </c>
    </row>
    <row r="13" spans="1:22" s="205" customFormat="1" ht="12">
      <c r="A13" s="191" t="s">
        <v>76</v>
      </c>
      <c r="B13" s="192" t="s">
        <v>225</v>
      </c>
      <c r="C13" s="193" t="s">
        <v>227</v>
      </c>
      <c r="D13" s="192" t="s">
        <v>90</v>
      </c>
      <c r="E13" s="193" t="s">
        <v>4492</v>
      </c>
      <c r="F13" s="192" t="s">
        <v>214</v>
      </c>
      <c r="G13" s="194"/>
      <c r="H13" s="195"/>
      <c r="I13" s="196"/>
      <c r="J13" s="197"/>
      <c r="K13" s="198"/>
      <c r="L13" s="197"/>
      <c r="M13" s="198">
        <v>0</v>
      </c>
      <c r="N13" s="197">
        <v>14640</v>
      </c>
      <c r="O13" s="199">
        <v>0</v>
      </c>
      <c r="P13" s="200">
        <v>5425</v>
      </c>
      <c r="Q13" s="201">
        <f>VLOOKUP(D13,'[12]Prior Year Budget'!D11:R30,15,FALSE)</f>
        <v>0</v>
      </c>
      <c r="R13" s="201">
        <f>IFERROR(VLOOKUP(D13,'[12]Budget Actuals'!E17:M61,8,FALSE),0)</f>
        <v>0</v>
      </c>
      <c r="S13" s="202"/>
      <c r="T13" s="267"/>
      <c r="U13" s="198">
        <f t="shared" si="1"/>
        <v>0</v>
      </c>
      <c r="V13" s="203"/>
    </row>
    <row r="14" spans="1:22" s="205" customFormat="1" ht="12">
      <c r="A14" s="191" t="s">
        <v>76</v>
      </c>
      <c r="B14" s="192" t="s">
        <v>225</v>
      </c>
      <c r="C14" s="193" t="s">
        <v>227</v>
      </c>
      <c r="D14" s="192" t="s">
        <v>4656</v>
      </c>
      <c r="E14" s="193" t="s">
        <v>4513</v>
      </c>
      <c r="F14" s="192" t="s">
        <v>214</v>
      </c>
      <c r="G14" s="194"/>
      <c r="H14" s="195"/>
      <c r="I14" s="196">
        <v>150</v>
      </c>
      <c r="J14" s="197">
        <v>69</v>
      </c>
      <c r="K14" s="198">
        <v>150</v>
      </c>
      <c r="L14" s="197">
        <v>69</v>
      </c>
      <c r="M14" s="198">
        <v>150</v>
      </c>
      <c r="N14" s="197">
        <v>118.91</v>
      </c>
      <c r="O14" s="199">
        <v>150</v>
      </c>
      <c r="P14" s="200">
        <v>0</v>
      </c>
      <c r="Q14" s="201">
        <f>VLOOKUP(D14,'[12]Prior Year Budget'!D12:R31,15,FALSE)</f>
        <v>150</v>
      </c>
      <c r="R14" s="201">
        <f>IFERROR(VLOOKUP(D14,'[12]Budget Actuals'!E18:M62,8,FALSE),0)</f>
        <v>30.2</v>
      </c>
      <c r="S14" s="202">
        <v>150</v>
      </c>
      <c r="T14" s="267">
        <v>150</v>
      </c>
      <c r="U14" s="198">
        <f t="shared" si="1"/>
        <v>0</v>
      </c>
      <c r="V14" s="203"/>
    </row>
    <row r="15" spans="1:22" s="205" customFormat="1" ht="12">
      <c r="A15" s="191" t="s">
        <v>76</v>
      </c>
      <c r="B15" s="192" t="s">
        <v>225</v>
      </c>
      <c r="C15" s="193" t="s">
        <v>227</v>
      </c>
      <c r="D15" s="192" t="s">
        <v>4657</v>
      </c>
      <c r="E15" s="193" t="s">
        <v>4512</v>
      </c>
      <c r="F15" s="192" t="s">
        <v>214</v>
      </c>
      <c r="G15" s="194"/>
      <c r="H15" s="195"/>
      <c r="I15" s="196"/>
      <c r="J15" s="197"/>
      <c r="K15" s="198">
        <v>0</v>
      </c>
      <c r="L15" s="197">
        <v>892.17</v>
      </c>
      <c r="M15" s="198"/>
      <c r="N15" s="197"/>
      <c r="O15" s="199"/>
      <c r="P15" s="200"/>
      <c r="Q15" s="201">
        <f>VLOOKUP(D15,'[12]Prior Year Budget'!D13:R32,15,FALSE)</f>
        <v>0</v>
      </c>
      <c r="R15" s="201">
        <f>IFERROR(VLOOKUP(D15,'[12]Budget Actuals'!E19:M63,8,FALSE),0)</f>
        <v>0</v>
      </c>
      <c r="S15" s="202"/>
      <c r="T15" s="267"/>
      <c r="U15" s="198">
        <f t="shared" si="1"/>
        <v>0</v>
      </c>
      <c r="V15" s="203"/>
    </row>
    <row r="16" spans="1:22" s="205" customFormat="1" ht="48">
      <c r="A16" s="191" t="s">
        <v>76</v>
      </c>
      <c r="B16" s="192" t="s">
        <v>225</v>
      </c>
      <c r="C16" s="193" t="s">
        <v>227</v>
      </c>
      <c r="D16" s="192" t="s">
        <v>4658</v>
      </c>
      <c r="E16" s="193" t="s">
        <v>4523</v>
      </c>
      <c r="F16" s="192" t="s">
        <v>214</v>
      </c>
      <c r="G16" s="194"/>
      <c r="H16" s="195"/>
      <c r="I16" s="196">
        <v>363000</v>
      </c>
      <c r="J16" s="197">
        <v>479596.02</v>
      </c>
      <c r="K16" s="198">
        <v>418000</v>
      </c>
      <c r="L16" s="197">
        <v>450095.89</v>
      </c>
      <c r="M16" s="198">
        <v>570000</v>
      </c>
      <c r="N16" s="197">
        <v>388798.05</v>
      </c>
      <c r="O16" s="199">
        <v>590000</v>
      </c>
      <c r="P16" s="200">
        <v>250777.78</v>
      </c>
      <c r="Q16" s="201">
        <f>VLOOKUP(D16,'[12]Prior Year Budget'!D14:R33,15,FALSE)</f>
        <v>500000</v>
      </c>
      <c r="R16" s="201">
        <f>IFERROR(VLOOKUP(D16,'[12]Budget Actuals'!E20:M64,8,FALSE),0)</f>
        <v>270050.78999999998</v>
      </c>
      <c r="S16" s="202">
        <v>420000</v>
      </c>
      <c r="T16" s="267">
        <v>420000</v>
      </c>
      <c r="U16" s="198">
        <f t="shared" si="1"/>
        <v>-80000</v>
      </c>
      <c r="V16" s="203" t="s">
        <v>4951</v>
      </c>
    </row>
    <row r="17" spans="1:22" s="205" customFormat="1" ht="24">
      <c r="A17" s="191" t="s">
        <v>76</v>
      </c>
      <c r="B17" s="192" t="s">
        <v>225</v>
      </c>
      <c r="C17" s="193" t="s">
        <v>227</v>
      </c>
      <c r="D17" s="192" t="s">
        <v>4659</v>
      </c>
      <c r="E17" s="193" t="s">
        <v>4502</v>
      </c>
      <c r="F17" s="192" t="s">
        <v>214</v>
      </c>
      <c r="G17" s="194"/>
      <c r="H17" s="195"/>
      <c r="I17" s="196">
        <v>20600</v>
      </c>
      <c r="J17" s="197">
        <v>598</v>
      </c>
      <c r="K17" s="198">
        <v>20600</v>
      </c>
      <c r="L17" s="197">
        <v>27218.080000000002</v>
      </c>
      <c r="M17" s="198">
        <v>20600</v>
      </c>
      <c r="N17" s="197">
        <v>27900.77</v>
      </c>
      <c r="O17" s="199">
        <v>20600</v>
      </c>
      <c r="P17" s="200">
        <v>873.73</v>
      </c>
      <c r="Q17" s="201">
        <f>VLOOKUP(D17,'[12]Prior Year Budget'!D15:R34,15,FALSE)</f>
        <v>29600</v>
      </c>
      <c r="R17" s="201">
        <f>IFERROR(VLOOKUP(D17,'[12]Budget Actuals'!E21:M65,8,FALSE),0)</f>
        <v>11485.81</v>
      </c>
      <c r="S17" s="202">
        <v>39600</v>
      </c>
      <c r="T17" s="267">
        <v>39600</v>
      </c>
      <c r="U17" s="198">
        <f t="shared" si="1"/>
        <v>10000</v>
      </c>
      <c r="V17" s="203" t="s">
        <v>4952</v>
      </c>
    </row>
    <row r="18" spans="1:22" s="205" customFormat="1" ht="12">
      <c r="A18" s="191" t="s">
        <v>76</v>
      </c>
      <c r="B18" s="192" t="s">
        <v>225</v>
      </c>
      <c r="C18" s="193" t="s">
        <v>227</v>
      </c>
      <c r="D18" s="192" t="s">
        <v>4661</v>
      </c>
      <c r="E18" s="193" t="s">
        <v>4556</v>
      </c>
      <c r="F18" s="192" t="s">
        <v>214</v>
      </c>
      <c r="G18" s="194"/>
      <c r="H18" s="195"/>
      <c r="I18" s="196"/>
      <c r="J18" s="197"/>
      <c r="K18" s="198">
        <v>0</v>
      </c>
      <c r="L18" s="197">
        <v>598</v>
      </c>
      <c r="M18" s="198">
        <v>0</v>
      </c>
      <c r="N18" s="197">
        <v>1080</v>
      </c>
      <c r="O18" s="199"/>
      <c r="P18" s="200"/>
      <c r="Q18" s="201">
        <f>VLOOKUP(D18,'[12]Prior Year Budget'!D16:R35,15,FALSE)</f>
        <v>0</v>
      </c>
      <c r="R18" s="201">
        <f>IFERROR(VLOOKUP(D18,'[12]Budget Actuals'!E22:M66,8,FALSE),0)</f>
        <v>0</v>
      </c>
      <c r="S18" s="202">
        <v>2000</v>
      </c>
      <c r="T18" s="267">
        <v>2000</v>
      </c>
      <c r="U18" s="198">
        <f t="shared" si="1"/>
        <v>2000</v>
      </c>
      <c r="V18" s="203" t="s">
        <v>4953</v>
      </c>
    </row>
    <row r="19" spans="1:22" s="205" customFormat="1" ht="12">
      <c r="A19" s="191" t="s">
        <v>76</v>
      </c>
      <c r="B19" s="192" t="s">
        <v>225</v>
      </c>
      <c r="C19" s="193" t="s">
        <v>227</v>
      </c>
      <c r="D19" s="192" t="s">
        <v>4664</v>
      </c>
      <c r="E19" s="193" t="s">
        <v>4551</v>
      </c>
      <c r="F19" s="192" t="s">
        <v>214</v>
      </c>
      <c r="G19" s="194"/>
      <c r="H19" s="195"/>
      <c r="I19" s="196">
        <v>40000</v>
      </c>
      <c r="J19" s="197">
        <v>39520</v>
      </c>
      <c r="K19" s="198">
        <v>44000</v>
      </c>
      <c r="L19" s="197">
        <v>43363</v>
      </c>
      <c r="M19" s="198">
        <v>46000</v>
      </c>
      <c r="N19" s="197">
        <v>45531</v>
      </c>
      <c r="O19" s="199">
        <v>47808</v>
      </c>
      <c r="P19" s="200">
        <v>47808</v>
      </c>
      <c r="Q19" s="201">
        <f>VLOOKUP(D19,'[12]Prior Year Budget'!D17:R36,15,FALSE)</f>
        <v>50200</v>
      </c>
      <c r="R19" s="201">
        <f>IFERROR(VLOOKUP(D19,'[12]Budget Actuals'!E23:M67,8,FALSE),0)</f>
        <v>50198</v>
      </c>
      <c r="S19" s="202">
        <v>52800</v>
      </c>
      <c r="T19" s="267">
        <v>52800</v>
      </c>
      <c r="U19" s="198">
        <f t="shared" si="1"/>
        <v>2600</v>
      </c>
      <c r="V19" s="203" t="s">
        <v>4954</v>
      </c>
    </row>
    <row r="20" spans="1:22" s="205" customFormat="1" ht="72">
      <c r="A20" s="191" t="s">
        <v>76</v>
      </c>
      <c r="B20" s="192" t="s">
        <v>225</v>
      </c>
      <c r="C20" s="193" t="s">
        <v>227</v>
      </c>
      <c r="D20" s="192" t="s">
        <v>4666</v>
      </c>
      <c r="E20" s="193" t="s">
        <v>4562</v>
      </c>
      <c r="F20" s="192" t="s">
        <v>214</v>
      </c>
      <c r="G20" s="194"/>
      <c r="H20" s="195"/>
      <c r="I20" s="196">
        <v>205377</v>
      </c>
      <c r="J20" s="197">
        <v>202304.49</v>
      </c>
      <c r="K20" s="198">
        <v>329599</v>
      </c>
      <c r="L20" s="197">
        <v>310040.34999999998</v>
      </c>
      <c r="M20" s="198">
        <v>352000</v>
      </c>
      <c r="N20" s="197">
        <v>370839.83</v>
      </c>
      <c r="O20" s="199">
        <v>386100</v>
      </c>
      <c r="P20" s="200">
        <v>395484.29</v>
      </c>
      <c r="Q20" s="201">
        <f>VLOOKUP(D20,'[12]Prior Year Budget'!D18:R37,15,FALSE)</f>
        <v>493000</v>
      </c>
      <c r="R20" s="201">
        <f>IFERROR(VLOOKUP(D20,'[12]Budget Actuals'!E24:M68,8,FALSE),0)</f>
        <v>295912.83</v>
      </c>
      <c r="S20" s="202">
        <v>571615</v>
      </c>
      <c r="T20" s="267">
        <v>571615</v>
      </c>
      <c r="U20" s="198">
        <f t="shared" si="1"/>
        <v>78615</v>
      </c>
      <c r="V20" s="203" t="s">
        <v>4955</v>
      </c>
    </row>
    <row r="21" spans="1:22" s="205" customFormat="1" ht="12">
      <c r="A21" s="191" t="s">
        <v>76</v>
      </c>
      <c r="B21" s="192" t="s">
        <v>225</v>
      </c>
      <c r="C21" s="193" t="s">
        <v>227</v>
      </c>
      <c r="D21" s="192" t="s">
        <v>4941</v>
      </c>
      <c r="E21" s="193" t="s">
        <v>4942</v>
      </c>
      <c r="F21" s="192" t="s">
        <v>214</v>
      </c>
      <c r="G21" s="194"/>
      <c r="H21" s="195"/>
      <c r="I21" s="196">
        <v>220000</v>
      </c>
      <c r="J21" s="197">
        <v>156325.99</v>
      </c>
      <c r="K21" s="198">
        <v>225400</v>
      </c>
      <c r="L21" s="197">
        <v>213775.84</v>
      </c>
      <c r="M21" s="198">
        <v>225400</v>
      </c>
      <c r="N21" s="197">
        <v>227476.23</v>
      </c>
      <c r="O21" s="199">
        <v>235400</v>
      </c>
      <c r="P21" s="200">
        <v>76375.199999999997</v>
      </c>
      <c r="Q21" s="201">
        <f>VLOOKUP(D21,'[12]Prior Year Budget'!D19:R38,15,FALSE)</f>
        <v>325000</v>
      </c>
      <c r="R21" s="201">
        <f>IFERROR(VLOOKUP(D21,'[12]Budget Actuals'!E25:M69,8,FALSE),0)</f>
        <v>97686.37</v>
      </c>
      <c r="S21" s="202">
        <v>325000</v>
      </c>
      <c r="T21" s="267">
        <v>325000</v>
      </c>
      <c r="U21" s="198">
        <f t="shared" si="1"/>
        <v>0</v>
      </c>
      <c r="V21" s="203"/>
    </row>
    <row r="22" spans="1:22" s="205" customFormat="1" ht="12">
      <c r="A22" s="191" t="s">
        <v>76</v>
      </c>
      <c r="B22" s="192" t="s">
        <v>225</v>
      </c>
      <c r="C22" s="193" t="s">
        <v>227</v>
      </c>
      <c r="D22" s="192" t="s">
        <v>4676</v>
      </c>
      <c r="E22" s="193" t="s">
        <v>4522</v>
      </c>
      <c r="F22" s="206" t="s">
        <v>214</v>
      </c>
      <c r="G22" s="207"/>
      <c r="H22" s="208"/>
      <c r="I22" s="209">
        <v>17000</v>
      </c>
      <c r="J22" s="210">
        <v>20766.23</v>
      </c>
      <c r="K22" s="211">
        <v>17700</v>
      </c>
      <c r="L22" s="210">
        <v>21696.71</v>
      </c>
      <c r="M22" s="211">
        <v>25000</v>
      </c>
      <c r="N22" s="210">
        <v>45479.95</v>
      </c>
      <c r="O22" s="212">
        <v>26800</v>
      </c>
      <c r="P22" s="213">
        <v>17312</v>
      </c>
      <c r="Q22" s="201">
        <f>VLOOKUP(D22,'[12]Prior Year Budget'!D20:R39,15,FALSE)</f>
        <v>27600</v>
      </c>
      <c r="R22" s="201">
        <f>IFERROR(VLOOKUP(D22,'[12]Budget Actuals'!E26:M70,8,FALSE),0)</f>
        <v>17312</v>
      </c>
      <c r="S22" s="214">
        <v>27200</v>
      </c>
      <c r="T22" s="267">
        <v>27200</v>
      </c>
      <c r="U22" s="198">
        <f t="shared" si="1"/>
        <v>-400</v>
      </c>
      <c r="V22" s="203"/>
    </row>
    <row r="23" spans="1:22" s="205" customFormat="1" ht="12">
      <c r="A23" s="191" t="s">
        <v>76</v>
      </c>
      <c r="B23" s="192" t="s">
        <v>225</v>
      </c>
      <c r="C23" s="193" t="s">
        <v>227</v>
      </c>
      <c r="D23" s="192" t="s">
        <v>4736</v>
      </c>
      <c r="E23" s="193" t="s">
        <v>4737</v>
      </c>
      <c r="F23" s="206" t="s">
        <v>214</v>
      </c>
      <c r="G23" s="207"/>
      <c r="H23" s="208"/>
      <c r="I23" s="209">
        <v>9600</v>
      </c>
      <c r="J23" s="210">
        <v>9600</v>
      </c>
      <c r="K23" s="211">
        <v>9600</v>
      </c>
      <c r="L23" s="210">
        <v>9600</v>
      </c>
      <c r="M23" s="211">
        <v>9600</v>
      </c>
      <c r="N23" s="210">
        <v>9600</v>
      </c>
      <c r="O23" s="212">
        <v>12000</v>
      </c>
      <c r="P23" s="213">
        <v>2400</v>
      </c>
      <c r="Q23" s="201">
        <f>VLOOKUP(D23,'[12]Prior Year Budget'!D21:R40,15,FALSE)</f>
        <v>9600</v>
      </c>
      <c r="R23" s="201">
        <f>IFERROR(VLOOKUP(D23,'[12]Budget Actuals'!E27:M71,8,FALSE),0)</f>
        <v>3200</v>
      </c>
      <c r="S23" s="214">
        <v>9600</v>
      </c>
      <c r="T23" s="267">
        <v>9600</v>
      </c>
      <c r="U23" s="198">
        <f t="shared" si="1"/>
        <v>0</v>
      </c>
      <c r="V23" s="203"/>
    </row>
    <row r="24" spans="1:22" s="205" customFormat="1" ht="24">
      <c r="A24" s="191" t="s">
        <v>76</v>
      </c>
      <c r="B24" s="192" t="s">
        <v>225</v>
      </c>
      <c r="C24" s="193" t="s">
        <v>227</v>
      </c>
      <c r="D24" s="192" t="s">
        <v>4789</v>
      </c>
      <c r="E24" s="193" t="s">
        <v>4548</v>
      </c>
      <c r="F24" s="206" t="s">
        <v>214</v>
      </c>
      <c r="G24" s="207"/>
      <c r="H24" s="208"/>
      <c r="I24" s="209">
        <v>500</v>
      </c>
      <c r="J24" s="210">
        <v>0</v>
      </c>
      <c r="K24" s="211">
        <v>500</v>
      </c>
      <c r="L24" s="210">
        <v>0</v>
      </c>
      <c r="M24" s="211">
        <v>500</v>
      </c>
      <c r="N24" s="210">
        <v>0</v>
      </c>
      <c r="O24" s="212">
        <v>500</v>
      </c>
      <c r="P24" s="213">
        <v>0</v>
      </c>
      <c r="Q24" s="201">
        <f>VLOOKUP(D24,'[12]Prior Year Budget'!D22:R41,15,FALSE)</f>
        <v>0</v>
      </c>
      <c r="R24" s="201">
        <f>IFERROR(VLOOKUP(D24,'[12]Budget Actuals'!E28:M72,8,FALSE),0)</f>
        <v>0</v>
      </c>
      <c r="S24" s="214">
        <v>500</v>
      </c>
      <c r="T24" s="267">
        <v>500</v>
      </c>
      <c r="U24" s="198">
        <f t="shared" si="1"/>
        <v>500</v>
      </c>
      <c r="V24" s="203" t="s">
        <v>4956</v>
      </c>
    </row>
    <row r="25" spans="1:22" s="205" customFormat="1" ht="12">
      <c r="A25" s="191" t="s">
        <v>76</v>
      </c>
      <c r="B25" s="192" t="s">
        <v>225</v>
      </c>
      <c r="C25" s="193" t="s">
        <v>227</v>
      </c>
      <c r="D25" s="192" t="s">
        <v>4686</v>
      </c>
      <c r="E25" s="193" t="s">
        <v>4506</v>
      </c>
      <c r="F25" s="206" t="s">
        <v>214</v>
      </c>
      <c r="G25" s="207"/>
      <c r="H25" s="208"/>
      <c r="I25" s="209">
        <v>5000</v>
      </c>
      <c r="J25" s="210">
        <v>7200</v>
      </c>
      <c r="K25" s="211">
        <v>5000</v>
      </c>
      <c r="L25" s="210">
        <v>14350</v>
      </c>
      <c r="M25" s="211">
        <v>7500</v>
      </c>
      <c r="N25" s="210">
        <v>12600</v>
      </c>
      <c r="O25" s="212">
        <v>7500</v>
      </c>
      <c r="P25" s="213">
        <v>0</v>
      </c>
      <c r="Q25" s="201">
        <f>VLOOKUP(D25,'[12]Prior Year Budget'!D23:R42,15,FALSE)</f>
        <v>7500</v>
      </c>
      <c r="R25" s="201">
        <f>IFERROR(VLOOKUP(D25,'[12]Budget Actuals'!E29:M73,8,FALSE),0)</f>
        <v>5220</v>
      </c>
      <c r="S25" s="214">
        <v>7500</v>
      </c>
      <c r="T25" s="267">
        <v>7500</v>
      </c>
      <c r="U25" s="198">
        <f t="shared" si="1"/>
        <v>0</v>
      </c>
      <c r="V25" s="203"/>
    </row>
    <row r="26" spans="1:22" s="205" customFormat="1" ht="12">
      <c r="A26" s="191" t="s">
        <v>76</v>
      </c>
      <c r="B26" s="192" t="s">
        <v>225</v>
      </c>
      <c r="C26" s="193" t="s">
        <v>227</v>
      </c>
      <c r="D26" s="192" t="s">
        <v>4688</v>
      </c>
      <c r="E26" s="193" t="s">
        <v>4689</v>
      </c>
      <c r="F26" s="206" t="s">
        <v>214</v>
      </c>
      <c r="G26" s="207"/>
      <c r="H26" s="208"/>
      <c r="I26" s="209">
        <v>500</v>
      </c>
      <c r="J26" s="210">
        <v>475</v>
      </c>
      <c r="K26" s="211">
        <v>500</v>
      </c>
      <c r="L26" s="210">
        <v>319</v>
      </c>
      <c r="M26" s="211">
        <v>500</v>
      </c>
      <c r="N26" s="210">
        <v>261</v>
      </c>
      <c r="O26" s="212">
        <v>500</v>
      </c>
      <c r="P26" s="213">
        <v>0</v>
      </c>
      <c r="Q26" s="201">
        <f>VLOOKUP(D26,'[12]Prior Year Budget'!D24:R43,15,FALSE)</f>
        <v>500</v>
      </c>
      <c r="R26" s="201">
        <f>IFERROR(VLOOKUP(D26,'[12]Budget Actuals'!E30:M74,8,FALSE),0)</f>
        <v>0</v>
      </c>
      <c r="S26" s="214">
        <v>500</v>
      </c>
      <c r="T26" s="267">
        <v>500</v>
      </c>
      <c r="U26" s="198">
        <f t="shared" si="1"/>
        <v>0</v>
      </c>
      <c r="V26" s="203"/>
    </row>
    <row r="27" spans="1:22" s="205" customFormat="1" ht="12">
      <c r="A27" s="191" t="s">
        <v>76</v>
      </c>
      <c r="B27" s="192" t="s">
        <v>225</v>
      </c>
      <c r="C27" s="193" t="s">
        <v>227</v>
      </c>
      <c r="D27" s="192" t="s">
        <v>4691</v>
      </c>
      <c r="E27" s="193" t="s">
        <v>4528</v>
      </c>
      <c r="F27" s="206" t="s">
        <v>214</v>
      </c>
      <c r="G27" s="207"/>
      <c r="H27" s="208"/>
      <c r="I27" s="209"/>
      <c r="J27" s="210"/>
      <c r="K27" s="211">
        <v>0</v>
      </c>
      <c r="L27" s="210">
        <v>1242.96</v>
      </c>
      <c r="M27" s="211">
        <v>2500</v>
      </c>
      <c r="N27" s="210">
        <v>2435.2800000000002</v>
      </c>
      <c r="O27" s="212">
        <v>2500</v>
      </c>
      <c r="P27" s="213">
        <v>1239.56</v>
      </c>
      <c r="Q27" s="201">
        <f>VLOOKUP(D27,'[12]Prior Year Budget'!D25:R44,15,FALSE)</f>
        <v>2500</v>
      </c>
      <c r="R27" s="201">
        <f>IFERROR(VLOOKUP(D27,'[12]Budget Actuals'!E31:M75,8,FALSE),0)</f>
        <v>0</v>
      </c>
      <c r="S27" s="214">
        <v>2500</v>
      </c>
      <c r="T27" s="267">
        <v>2500</v>
      </c>
      <c r="U27" s="198">
        <f t="shared" si="1"/>
        <v>0</v>
      </c>
      <c r="V27" s="203"/>
    </row>
    <row r="28" spans="1:22" s="205" customFormat="1" ht="12">
      <c r="A28" s="191" t="s">
        <v>76</v>
      </c>
      <c r="B28" s="192" t="s">
        <v>225</v>
      </c>
      <c r="C28" s="193" t="s">
        <v>227</v>
      </c>
      <c r="D28" s="192" t="s">
        <v>4775</v>
      </c>
      <c r="E28" s="193" t="s">
        <v>4776</v>
      </c>
      <c r="F28" s="206" t="s">
        <v>214</v>
      </c>
      <c r="G28" s="207"/>
      <c r="H28" s="208"/>
      <c r="I28" s="209"/>
      <c r="J28" s="210"/>
      <c r="K28" s="211">
        <v>0</v>
      </c>
      <c r="L28" s="210">
        <v>10136.92</v>
      </c>
      <c r="M28" s="211"/>
      <c r="N28" s="210"/>
      <c r="O28" s="212"/>
      <c r="P28" s="213"/>
      <c r="Q28" s="201">
        <f>VLOOKUP(D28,'[12]Prior Year Budget'!D26:R45,15,FALSE)</f>
        <v>0</v>
      </c>
      <c r="R28" s="201">
        <f>IFERROR(VLOOKUP(D28,'[12]Budget Actuals'!E32:M76,8,FALSE),0)</f>
        <v>0</v>
      </c>
      <c r="S28" s="214"/>
      <c r="T28" s="267"/>
      <c r="U28" s="198">
        <f t="shared" si="1"/>
        <v>0</v>
      </c>
      <c r="V28" s="203"/>
    </row>
    <row r="29" spans="1:22" s="205" customFormat="1" ht="12">
      <c r="A29" s="191" t="s">
        <v>76</v>
      </c>
      <c r="B29" s="192" t="s">
        <v>225</v>
      </c>
      <c r="C29" s="193" t="s">
        <v>227</v>
      </c>
      <c r="D29" s="206"/>
      <c r="E29" s="193" t="str">
        <f>IFERROR(VLOOKUP(D29,[12]!Table1[[Account]:[Description]],2),"")</f>
        <v/>
      </c>
      <c r="F29" s="206"/>
      <c r="G29" s="207"/>
      <c r="H29" s="208"/>
      <c r="I29" s="209"/>
      <c r="J29" s="210"/>
      <c r="K29" s="211"/>
      <c r="L29" s="210"/>
      <c r="M29" s="211"/>
      <c r="N29" s="210"/>
      <c r="O29" s="212"/>
      <c r="P29" s="213"/>
      <c r="Q29" s="215"/>
      <c r="R29" s="201">
        <f>IFERROR(VLOOKUP(D29,'[12]Budget Actuals'!E33:M77,8,FALSE),0)</f>
        <v>0</v>
      </c>
      <c r="S29" s="214"/>
      <c r="T29" s="267"/>
      <c r="U29" s="198">
        <f t="shared" si="1"/>
        <v>0</v>
      </c>
      <c r="V29" s="203"/>
    </row>
    <row r="30" spans="1:22" s="205" customFormat="1" ht="12">
      <c r="A30" s="191" t="s">
        <v>76</v>
      </c>
      <c r="B30" s="192" t="s">
        <v>225</v>
      </c>
      <c r="C30" s="193" t="s">
        <v>227</v>
      </c>
      <c r="D30" s="206"/>
      <c r="E30" s="193" t="str">
        <f>IFERROR(VLOOKUP(D30,[12]!Table1[[Account]:[Description]],2),"")</f>
        <v/>
      </c>
      <c r="F30" s="206"/>
      <c r="G30" s="207"/>
      <c r="H30" s="208"/>
      <c r="I30" s="209"/>
      <c r="J30" s="210"/>
      <c r="K30" s="211"/>
      <c r="L30" s="210"/>
      <c r="M30" s="211"/>
      <c r="N30" s="210"/>
      <c r="O30" s="212"/>
      <c r="P30" s="213"/>
      <c r="Q30" s="215"/>
      <c r="R30" s="201">
        <f>IFERROR(VLOOKUP(D30,'[12]Budget Actuals'!E34:M78,8,FALSE),0)</f>
        <v>0</v>
      </c>
      <c r="S30" s="214"/>
      <c r="T30" s="267"/>
      <c r="U30" s="198">
        <f t="shared" si="1"/>
        <v>0</v>
      </c>
      <c r="V30" s="203"/>
    </row>
    <row r="31" spans="1:22" s="205" customFormat="1" ht="12">
      <c r="A31" s="191" t="s">
        <v>76</v>
      </c>
      <c r="B31" s="192" t="s">
        <v>225</v>
      </c>
      <c r="C31" s="193" t="s">
        <v>227</v>
      </c>
      <c r="D31" s="206"/>
      <c r="E31" s="193" t="str">
        <f>IFERROR(VLOOKUP(D31,[12]!Table1[[Account]:[Description]],2),"")</f>
        <v/>
      </c>
      <c r="F31" s="206"/>
      <c r="G31" s="207"/>
      <c r="H31" s="208"/>
      <c r="I31" s="209"/>
      <c r="J31" s="210"/>
      <c r="K31" s="211"/>
      <c r="L31" s="210"/>
      <c r="M31" s="211"/>
      <c r="N31" s="210"/>
      <c r="O31" s="212"/>
      <c r="P31" s="213"/>
      <c r="Q31" s="215"/>
      <c r="R31" s="201">
        <f>IFERROR(VLOOKUP(D31,'[12]Budget Actuals'!E35:M79,8,FALSE),0)</f>
        <v>0</v>
      </c>
      <c r="S31" s="214"/>
      <c r="T31" s="267"/>
      <c r="U31" s="198">
        <f t="shared" si="1"/>
        <v>0</v>
      </c>
      <c r="V31" s="203"/>
    </row>
    <row r="32" spans="1:22" s="205" customFormat="1" ht="12">
      <c r="A32" s="191" t="s">
        <v>76</v>
      </c>
      <c r="B32" s="192" t="s">
        <v>225</v>
      </c>
      <c r="C32" s="193" t="s">
        <v>227</v>
      </c>
      <c r="D32" s="206"/>
      <c r="E32" s="193" t="str">
        <f>IFERROR(VLOOKUP(D32,[12]!Table1[[Account]:[Description]],2),"")</f>
        <v/>
      </c>
      <c r="F32" s="206"/>
      <c r="G32" s="207"/>
      <c r="H32" s="208"/>
      <c r="I32" s="209"/>
      <c r="J32" s="210"/>
      <c r="K32" s="211"/>
      <c r="L32" s="210"/>
      <c r="M32" s="211"/>
      <c r="N32" s="210"/>
      <c r="O32" s="212"/>
      <c r="P32" s="213"/>
      <c r="Q32" s="215"/>
      <c r="R32" s="215"/>
      <c r="S32" s="214"/>
      <c r="T32" s="267"/>
      <c r="U32" s="198">
        <f t="shared" si="1"/>
        <v>0</v>
      </c>
      <c r="V32" s="203"/>
    </row>
    <row r="33" spans="1:22" s="205" customFormat="1" ht="12">
      <c r="A33" s="191" t="s">
        <v>76</v>
      </c>
      <c r="B33" s="192" t="s">
        <v>225</v>
      </c>
      <c r="C33" s="193" t="s">
        <v>227</v>
      </c>
      <c r="D33" s="206"/>
      <c r="E33" s="193" t="str">
        <f>IFERROR(VLOOKUP(D33,[12]!Table1[[Account]:[Description]],2),"")</f>
        <v/>
      </c>
      <c r="F33" s="206"/>
      <c r="G33" s="207"/>
      <c r="H33" s="208"/>
      <c r="I33" s="209"/>
      <c r="J33" s="210"/>
      <c r="K33" s="211"/>
      <c r="L33" s="210"/>
      <c r="M33" s="211"/>
      <c r="N33" s="210"/>
      <c r="O33" s="212"/>
      <c r="P33" s="213"/>
      <c r="Q33" s="215"/>
      <c r="R33" s="215"/>
      <c r="S33" s="214"/>
      <c r="T33" s="267"/>
      <c r="U33" s="198">
        <f t="shared" si="1"/>
        <v>0</v>
      </c>
      <c r="V33" s="203"/>
    </row>
    <row r="34" spans="1:22" s="205" customFormat="1" ht="12">
      <c r="A34" s="191" t="s">
        <v>76</v>
      </c>
      <c r="B34" s="192" t="s">
        <v>225</v>
      </c>
      <c r="C34" s="193" t="s">
        <v>227</v>
      </c>
      <c r="D34" s="206"/>
      <c r="E34" s="193" t="str">
        <f>IFERROR(VLOOKUP(D34,[12]!Table1[[Account]:[Description]],2),"")</f>
        <v/>
      </c>
      <c r="F34" s="206"/>
      <c r="G34" s="207"/>
      <c r="H34" s="208"/>
      <c r="I34" s="209"/>
      <c r="J34" s="210"/>
      <c r="K34" s="211"/>
      <c r="L34" s="210"/>
      <c r="M34" s="211"/>
      <c r="N34" s="210"/>
      <c r="O34" s="212"/>
      <c r="P34" s="213"/>
      <c r="Q34" s="215"/>
      <c r="R34" s="215"/>
      <c r="S34" s="214"/>
      <c r="T34" s="267"/>
      <c r="U34" s="198">
        <f t="shared" si="1"/>
        <v>0</v>
      </c>
      <c r="V34" s="203"/>
    </row>
    <row r="35" spans="1:22" s="205" customFormat="1" ht="12">
      <c r="A35" s="191" t="s">
        <v>76</v>
      </c>
      <c r="B35" s="192" t="s">
        <v>225</v>
      </c>
      <c r="C35" s="193" t="s">
        <v>227</v>
      </c>
      <c r="D35" s="206"/>
      <c r="E35" s="193" t="str">
        <f>IFERROR(VLOOKUP(D35,[12]!Table1[[Account]:[Description]],2),"")</f>
        <v/>
      </c>
      <c r="F35" s="206"/>
      <c r="G35" s="207"/>
      <c r="H35" s="208"/>
      <c r="I35" s="209"/>
      <c r="J35" s="210"/>
      <c r="K35" s="211"/>
      <c r="L35" s="210"/>
      <c r="M35" s="211"/>
      <c r="N35" s="210"/>
      <c r="O35" s="212"/>
      <c r="P35" s="213"/>
      <c r="Q35" s="215"/>
      <c r="R35" s="215"/>
      <c r="S35" s="214"/>
      <c r="T35" s="267"/>
      <c r="U35" s="198">
        <f t="shared" si="1"/>
        <v>0</v>
      </c>
      <c r="V35" s="203"/>
    </row>
    <row r="36" spans="1:22" s="205" customFormat="1" ht="12">
      <c r="A36" s="191" t="s">
        <v>76</v>
      </c>
      <c r="B36" s="192" t="s">
        <v>225</v>
      </c>
      <c r="C36" s="193" t="s">
        <v>227</v>
      </c>
      <c r="D36" s="206"/>
      <c r="E36" s="193" t="str">
        <f>IFERROR(VLOOKUP(D36,[12]!Table1[[Account]:[Description]],2),"")</f>
        <v/>
      </c>
      <c r="F36" s="206"/>
      <c r="G36" s="207"/>
      <c r="H36" s="208"/>
      <c r="I36" s="209"/>
      <c r="J36" s="210"/>
      <c r="K36" s="211"/>
      <c r="L36" s="210"/>
      <c r="M36" s="211"/>
      <c r="N36" s="210"/>
      <c r="O36" s="212"/>
      <c r="P36" s="213"/>
      <c r="Q36" s="215"/>
      <c r="R36" s="215"/>
      <c r="S36" s="214"/>
      <c r="T36" s="267"/>
      <c r="U36" s="198">
        <f t="shared" si="1"/>
        <v>0</v>
      </c>
      <c r="V36" s="203"/>
    </row>
    <row r="37" spans="1:22" s="205" customFormat="1" ht="12">
      <c r="A37" s="191" t="s">
        <v>76</v>
      </c>
      <c r="B37" s="192" t="s">
        <v>225</v>
      </c>
      <c r="C37" s="193" t="s">
        <v>227</v>
      </c>
      <c r="D37" s="206"/>
      <c r="E37" s="193" t="str">
        <f>IFERROR(VLOOKUP(D37,[12]!Table1[[Account]:[Description]],2),"")</f>
        <v/>
      </c>
      <c r="F37" s="206"/>
      <c r="G37" s="207"/>
      <c r="H37" s="208"/>
      <c r="I37" s="216"/>
      <c r="J37" s="217"/>
      <c r="K37" s="218"/>
      <c r="L37" s="217"/>
      <c r="M37" s="218"/>
      <c r="N37" s="217"/>
      <c r="O37" s="219"/>
      <c r="P37" s="220"/>
      <c r="Q37" s="221"/>
      <c r="R37" s="221"/>
      <c r="S37" s="222"/>
      <c r="T37" s="268"/>
      <c r="U37" s="211">
        <f t="shared" si="1"/>
        <v>0</v>
      </c>
      <c r="V37" s="203"/>
    </row>
    <row r="38" spans="1:22" s="205" customFormat="1" ht="12">
      <c r="A38" s="223"/>
      <c r="B38" s="223"/>
      <c r="C38" s="224"/>
      <c r="D38" s="223"/>
      <c r="E38" s="224"/>
      <c r="F38" s="223"/>
      <c r="G38" s="225"/>
      <c r="H38" s="226"/>
      <c r="I38" s="227">
        <f>SUM(I10:I37)</f>
        <v>881727</v>
      </c>
      <c r="J38" s="228">
        <f>SUM(J10:J37)</f>
        <v>917806.89999999991</v>
      </c>
      <c r="K38" s="229">
        <f>SUM(K10:K37)</f>
        <v>1075049</v>
      </c>
      <c r="L38" s="228">
        <f t="shared" ref="L38:U38" si="2">SUM(L10:L37)</f>
        <v>1107458.2299999997</v>
      </c>
      <c r="M38" s="229">
        <f t="shared" si="2"/>
        <v>1263750</v>
      </c>
      <c r="N38" s="228">
        <f t="shared" si="2"/>
        <v>1152149.83</v>
      </c>
      <c r="O38" s="229">
        <f t="shared" si="2"/>
        <v>1374858</v>
      </c>
      <c r="P38" s="228">
        <f t="shared" si="2"/>
        <v>800345.75</v>
      </c>
      <c r="Q38" s="228">
        <f t="shared" si="2"/>
        <v>1472650</v>
      </c>
      <c r="R38" s="228">
        <f t="shared" si="2"/>
        <v>757638.4</v>
      </c>
      <c r="S38" s="235">
        <f t="shared" si="2"/>
        <v>1485965</v>
      </c>
      <c r="T38" s="254">
        <f t="shared" si="2"/>
        <v>1485965</v>
      </c>
      <c r="U38" s="356">
        <f t="shared" si="2"/>
        <v>13315</v>
      </c>
      <c r="V38" s="230"/>
    </row>
    <row r="39" spans="1:22" s="205" customFormat="1" ht="12">
      <c r="A39" s="231" t="s">
        <v>4709</v>
      </c>
      <c r="V39" s="233"/>
    </row>
    <row r="40" spans="1:22" s="205" customFormat="1" ht="12">
      <c r="A40" s="231"/>
      <c r="V40" s="233"/>
    </row>
    <row r="41" spans="1:22" ht="15" thickBot="1"/>
    <row r="42" spans="1:22" s="172" customFormat="1" ht="12.6" thickBot="1">
      <c r="I42" s="173" t="s">
        <v>4637</v>
      </c>
      <c r="J42" s="174" t="s">
        <v>4637</v>
      </c>
      <c r="K42" s="175" t="s">
        <v>4638</v>
      </c>
      <c r="L42" s="174" t="s">
        <v>4638</v>
      </c>
      <c r="M42" s="175" t="s">
        <v>4639</v>
      </c>
      <c r="N42" s="174" t="s">
        <v>4639</v>
      </c>
      <c r="O42" s="175">
        <v>2025</v>
      </c>
      <c r="P42" s="174">
        <v>2025</v>
      </c>
      <c r="Q42" s="176">
        <v>2026</v>
      </c>
      <c r="R42" s="176">
        <v>2026</v>
      </c>
      <c r="S42" s="177">
        <v>2027</v>
      </c>
      <c r="T42" s="177">
        <v>2027</v>
      </c>
      <c r="U42" s="175"/>
      <c r="V42" s="178"/>
    </row>
    <row r="43" spans="1:22" s="190" customFormat="1" ht="12">
      <c r="A43" s="180" t="s">
        <v>4640</v>
      </c>
      <c r="B43" s="180" t="s">
        <v>4641</v>
      </c>
      <c r="C43" s="181" t="s">
        <v>4642</v>
      </c>
      <c r="D43" s="180" t="s">
        <v>4643</v>
      </c>
      <c r="E43" s="181" t="s">
        <v>4644</v>
      </c>
      <c r="F43" s="180" t="s">
        <v>4645</v>
      </c>
      <c r="G43" s="180" t="s">
        <v>4646</v>
      </c>
      <c r="H43" s="182" t="s">
        <v>4647</v>
      </c>
      <c r="I43" s="183" t="s">
        <v>4648</v>
      </c>
      <c r="J43" s="184" t="s">
        <v>4649</v>
      </c>
      <c r="K43" s="185" t="s">
        <v>4648</v>
      </c>
      <c r="L43" s="184" t="s">
        <v>4649</v>
      </c>
      <c r="M43" s="185" t="s">
        <v>4648</v>
      </c>
      <c r="N43" s="184" t="s">
        <v>4649</v>
      </c>
      <c r="O43" s="185" t="s">
        <v>4650</v>
      </c>
      <c r="P43" s="184" t="s">
        <v>4649</v>
      </c>
      <c r="Q43" s="185" t="s">
        <v>4648</v>
      </c>
      <c r="R43" s="184" t="s">
        <v>4649</v>
      </c>
      <c r="S43" s="186" t="s">
        <v>4710</v>
      </c>
      <c r="T43" s="186" t="s">
        <v>4749</v>
      </c>
      <c r="U43" s="187" t="s">
        <v>4652</v>
      </c>
      <c r="V43" s="188" t="s">
        <v>4653</v>
      </c>
    </row>
    <row r="44" spans="1:22" s="205" customFormat="1" ht="12">
      <c r="A44" s="191" t="s">
        <v>76</v>
      </c>
      <c r="B44" s="192" t="s">
        <v>4957</v>
      </c>
      <c r="C44" s="193" t="s">
        <v>4958</v>
      </c>
      <c r="D44" s="192" t="s">
        <v>4656</v>
      </c>
      <c r="E44" s="193" t="s">
        <v>4513</v>
      </c>
      <c r="F44" s="192" t="s">
        <v>214</v>
      </c>
      <c r="G44" s="194"/>
      <c r="H44" s="195"/>
      <c r="I44" s="196">
        <v>150</v>
      </c>
      <c r="J44" s="197">
        <v>28.18</v>
      </c>
      <c r="K44" s="198">
        <v>150</v>
      </c>
      <c r="L44" s="197">
        <v>40.01</v>
      </c>
      <c r="M44" s="198">
        <v>150</v>
      </c>
      <c r="N44" s="197">
        <v>0</v>
      </c>
      <c r="O44" s="199">
        <v>150</v>
      </c>
      <c r="P44" s="200">
        <v>0</v>
      </c>
      <c r="Q44" s="201"/>
      <c r="R44" s="201"/>
      <c r="S44" s="202">
        <v>0</v>
      </c>
      <c r="T44" s="267"/>
      <c r="U44" s="198">
        <f t="shared" ref="U44:U66" si="3">+S44-Q44</f>
        <v>0</v>
      </c>
      <c r="V44" s="203"/>
    </row>
    <row r="45" spans="1:22" s="205" customFormat="1" ht="12">
      <c r="A45" s="191" t="s">
        <v>76</v>
      </c>
      <c r="B45" s="192" t="s">
        <v>4957</v>
      </c>
      <c r="C45" s="193" t="s">
        <v>4958</v>
      </c>
      <c r="D45" s="192" t="s">
        <v>4657</v>
      </c>
      <c r="E45" s="193" t="s">
        <v>4512</v>
      </c>
      <c r="F45" s="192" t="s">
        <v>214</v>
      </c>
      <c r="G45" s="194"/>
      <c r="H45" s="195"/>
      <c r="I45" s="196">
        <v>14000</v>
      </c>
      <c r="J45" s="197">
        <v>14539.79</v>
      </c>
      <c r="K45" s="198">
        <v>15000</v>
      </c>
      <c r="L45" s="197">
        <v>15645.6</v>
      </c>
      <c r="M45" s="198">
        <v>17500</v>
      </c>
      <c r="N45" s="197">
        <v>10659.97</v>
      </c>
      <c r="O45" s="199">
        <v>19000</v>
      </c>
      <c r="P45" s="200">
        <v>5144.08</v>
      </c>
      <c r="Q45" s="201"/>
      <c r="R45" s="201"/>
      <c r="S45" s="202">
        <v>18000</v>
      </c>
      <c r="T45" s="267">
        <v>18000</v>
      </c>
      <c r="U45" s="198">
        <f t="shared" si="3"/>
        <v>18000</v>
      </c>
      <c r="V45" s="203"/>
    </row>
    <row r="46" spans="1:22" s="205" customFormat="1" ht="60">
      <c r="A46" s="191" t="s">
        <v>76</v>
      </c>
      <c r="B46" s="192" t="s">
        <v>4957</v>
      </c>
      <c r="C46" s="193" t="s">
        <v>4958</v>
      </c>
      <c r="D46" s="192" t="s">
        <v>4658</v>
      </c>
      <c r="E46" s="193" t="s">
        <v>4523</v>
      </c>
      <c r="F46" s="192" t="s">
        <v>214</v>
      </c>
      <c r="G46" s="194"/>
      <c r="H46" s="195"/>
      <c r="I46" s="196">
        <v>120000</v>
      </c>
      <c r="J46" s="197">
        <v>0</v>
      </c>
      <c r="K46" s="198">
        <v>110000</v>
      </c>
      <c r="L46" s="197">
        <v>304010.03999999998</v>
      </c>
      <c r="M46" s="198">
        <v>220000</v>
      </c>
      <c r="N46" s="197">
        <v>216473.19</v>
      </c>
      <c r="O46" s="199">
        <v>174000</v>
      </c>
      <c r="P46" s="200">
        <v>14218.4</v>
      </c>
      <c r="Q46" s="201"/>
      <c r="R46" s="201"/>
      <c r="S46" s="202">
        <v>740000</v>
      </c>
      <c r="T46" s="267">
        <v>740000</v>
      </c>
      <c r="U46" s="198">
        <f t="shared" si="3"/>
        <v>740000</v>
      </c>
      <c r="V46" s="203" t="s">
        <v>4959</v>
      </c>
    </row>
    <row r="47" spans="1:22" s="205" customFormat="1" ht="24">
      <c r="A47" s="191" t="s">
        <v>76</v>
      </c>
      <c r="B47" s="192" t="s">
        <v>4957</v>
      </c>
      <c r="C47" s="193" t="s">
        <v>4958</v>
      </c>
      <c r="D47" s="192" t="s">
        <v>4664</v>
      </c>
      <c r="E47" s="193" t="s">
        <v>4551</v>
      </c>
      <c r="F47" s="192" t="s">
        <v>214</v>
      </c>
      <c r="G47" s="194"/>
      <c r="H47" s="195"/>
      <c r="I47" s="196">
        <v>1000</v>
      </c>
      <c r="J47" s="197">
        <v>308</v>
      </c>
      <c r="K47" s="198">
        <v>900</v>
      </c>
      <c r="L47" s="197">
        <v>818</v>
      </c>
      <c r="M47" s="198">
        <v>900</v>
      </c>
      <c r="N47" s="197">
        <v>707</v>
      </c>
      <c r="O47" s="199">
        <v>900</v>
      </c>
      <c r="P47" s="200">
        <v>563</v>
      </c>
      <c r="Q47" s="201"/>
      <c r="R47" s="201"/>
      <c r="S47" s="202">
        <v>1000</v>
      </c>
      <c r="T47" s="267">
        <v>1000</v>
      </c>
      <c r="U47" s="198">
        <f t="shared" si="3"/>
        <v>1000</v>
      </c>
      <c r="V47" s="203" t="s">
        <v>4960</v>
      </c>
    </row>
    <row r="48" spans="1:22" s="205" customFormat="1" ht="12">
      <c r="A48" s="191" t="s">
        <v>76</v>
      </c>
      <c r="B48" s="192" t="s">
        <v>4957</v>
      </c>
      <c r="C48" s="193" t="s">
        <v>4958</v>
      </c>
      <c r="D48" s="192" t="s">
        <v>4707</v>
      </c>
      <c r="E48" s="193" t="s">
        <v>4555</v>
      </c>
      <c r="F48" s="192" t="s">
        <v>214</v>
      </c>
      <c r="G48" s="194"/>
      <c r="H48" s="195"/>
      <c r="I48" s="196">
        <v>17000</v>
      </c>
      <c r="J48" s="197">
        <v>21149.279999999999</v>
      </c>
      <c r="K48" s="198">
        <v>20000</v>
      </c>
      <c r="L48" s="197">
        <v>22204.04</v>
      </c>
      <c r="M48" s="198">
        <v>20000</v>
      </c>
      <c r="N48" s="197">
        <v>23759.53</v>
      </c>
      <c r="O48" s="199">
        <v>30000</v>
      </c>
      <c r="P48" s="200">
        <v>4487.51</v>
      </c>
      <c r="Q48" s="201"/>
      <c r="R48" s="201"/>
      <c r="S48" s="202">
        <v>83300</v>
      </c>
      <c r="T48" s="267">
        <v>83300</v>
      </c>
      <c r="U48" s="198">
        <f t="shared" si="3"/>
        <v>83300</v>
      </c>
      <c r="V48" s="203" t="s">
        <v>4961</v>
      </c>
    </row>
    <row r="49" spans="1:22" s="205" customFormat="1" ht="24">
      <c r="A49" s="191" t="s">
        <v>76</v>
      </c>
      <c r="B49" s="192" t="s">
        <v>4957</v>
      </c>
      <c r="C49" s="193" t="s">
        <v>4958</v>
      </c>
      <c r="D49" s="192" t="s">
        <v>4962</v>
      </c>
      <c r="E49" s="193" t="s">
        <v>4963</v>
      </c>
      <c r="F49" s="192" t="s">
        <v>214</v>
      </c>
      <c r="G49" s="194"/>
      <c r="H49" s="195"/>
      <c r="I49" s="196">
        <v>202770</v>
      </c>
      <c r="J49" s="197">
        <v>100244.86</v>
      </c>
      <c r="K49" s="198">
        <v>228655</v>
      </c>
      <c r="L49" s="197">
        <v>128070.12</v>
      </c>
      <c r="M49" s="198">
        <v>242914.5</v>
      </c>
      <c r="N49" s="197">
        <v>120375.64</v>
      </c>
      <c r="O49" s="199">
        <v>253000</v>
      </c>
      <c r="P49" s="200">
        <v>36834.06</v>
      </c>
      <c r="Q49" s="201"/>
      <c r="R49" s="201"/>
      <c r="S49" s="202">
        <v>316800</v>
      </c>
      <c r="T49" s="267">
        <v>316800</v>
      </c>
      <c r="U49" s="198">
        <f>+S49-Q49</f>
        <v>316800</v>
      </c>
      <c r="V49" s="203" t="s">
        <v>4964</v>
      </c>
    </row>
    <row r="50" spans="1:22" s="205" customFormat="1" ht="24">
      <c r="A50" s="191" t="s">
        <v>76</v>
      </c>
      <c r="B50" s="192" t="s">
        <v>4957</v>
      </c>
      <c r="C50" s="193" t="s">
        <v>4958</v>
      </c>
      <c r="D50" s="192" t="s">
        <v>4666</v>
      </c>
      <c r="E50" s="193" t="s">
        <v>4562</v>
      </c>
      <c r="F50" s="192" t="s">
        <v>214</v>
      </c>
      <c r="G50" s="194"/>
      <c r="H50" s="195"/>
      <c r="I50" s="196">
        <v>618785</v>
      </c>
      <c r="J50" s="197">
        <v>422442.41</v>
      </c>
      <c r="K50" s="198">
        <v>620738</v>
      </c>
      <c r="L50" s="197">
        <v>417594.04</v>
      </c>
      <c r="M50" s="198">
        <v>624285</v>
      </c>
      <c r="N50" s="197">
        <v>463055</v>
      </c>
      <c r="O50" s="199">
        <v>597391</v>
      </c>
      <c r="P50" s="200">
        <v>502492.6</v>
      </c>
      <c r="Q50" s="201"/>
      <c r="R50" s="201"/>
      <c r="S50" s="202">
        <v>1020727</v>
      </c>
      <c r="T50" s="267">
        <v>1020727</v>
      </c>
      <c r="U50" s="198">
        <f t="shared" si="3"/>
        <v>1020727</v>
      </c>
      <c r="V50" s="203" t="s">
        <v>4965</v>
      </c>
    </row>
    <row r="51" spans="1:22" s="205" customFormat="1" ht="12">
      <c r="A51" s="191" t="s">
        <v>76</v>
      </c>
      <c r="B51" s="192" t="s">
        <v>4957</v>
      </c>
      <c r="C51" s="193" t="s">
        <v>4958</v>
      </c>
      <c r="D51" s="192" t="s">
        <v>4673</v>
      </c>
      <c r="E51" s="193" t="s">
        <v>4674</v>
      </c>
      <c r="F51" s="192" t="s">
        <v>214</v>
      </c>
      <c r="G51" s="194"/>
      <c r="H51" s="195"/>
      <c r="I51" s="196">
        <v>292880</v>
      </c>
      <c r="J51" s="197">
        <v>280802.78000000003</v>
      </c>
      <c r="K51" s="198">
        <v>342309</v>
      </c>
      <c r="L51" s="197">
        <v>280560.12</v>
      </c>
      <c r="M51" s="198">
        <v>315065</v>
      </c>
      <c r="N51" s="197">
        <v>277664.46000000002</v>
      </c>
      <c r="O51" s="199">
        <v>413600</v>
      </c>
      <c r="P51" s="200">
        <v>269989.65999999997</v>
      </c>
      <c r="Q51" s="201"/>
      <c r="R51" s="201"/>
      <c r="S51" s="202">
        <v>354596</v>
      </c>
      <c r="T51" s="267">
        <v>354596</v>
      </c>
      <c r="U51" s="198">
        <f t="shared" si="3"/>
        <v>354596</v>
      </c>
      <c r="V51" s="203" t="s">
        <v>4966</v>
      </c>
    </row>
    <row r="52" spans="1:22" s="205" customFormat="1" ht="12">
      <c r="A52" s="191" t="s">
        <v>76</v>
      </c>
      <c r="B52" s="192" t="s">
        <v>4957</v>
      </c>
      <c r="C52" s="193" t="s">
        <v>4958</v>
      </c>
      <c r="D52" s="192" t="s">
        <v>4676</v>
      </c>
      <c r="E52" s="193" t="s">
        <v>4522</v>
      </c>
      <c r="F52" s="192" t="s">
        <v>214</v>
      </c>
      <c r="G52" s="194"/>
      <c r="H52" s="195"/>
      <c r="I52" s="196">
        <v>0</v>
      </c>
      <c r="J52" s="197">
        <v>9.5399999999999991</v>
      </c>
      <c r="K52" s="198">
        <v>0</v>
      </c>
      <c r="L52" s="197">
        <v>20.48</v>
      </c>
      <c r="M52" s="198">
        <v>0</v>
      </c>
      <c r="N52" s="197">
        <v>1501.05</v>
      </c>
      <c r="O52" s="199"/>
      <c r="P52" s="200"/>
      <c r="Q52" s="201"/>
      <c r="R52" s="201"/>
      <c r="S52" s="202"/>
      <c r="T52" s="267"/>
      <c r="U52" s="198">
        <f t="shared" si="3"/>
        <v>0</v>
      </c>
      <c r="V52" s="203"/>
    </row>
    <row r="53" spans="1:22" s="205" customFormat="1" ht="12">
      <c r="A53" s="191" t="s">
        <v>76</v>
      </c>
      <c r="B53" s="192" t="s">
        <v>4957</v>
      </c>
      <c r="C53" s="193" t="s">
        <v>4958</v>
      </c>
      <c r="D53" s="192" t="s">
        <v>4677</v>
      </c>
      <c r="E53" s="193" t="s">
        <v>4532</v>
      </c>
      <c r="F53" s="192" t="s">
        <v>214</v>
      </c>
      <c r="G53" s="194"/>
      <c r="H53" s="195"/>
      <c r="I53" s="196">
        <v>0</v>
      </c>
      <c r="J53" s="197">
        <v>109.61</v>
      </c>
      <c r="K53" s="198"/>
      <c r="L53" s="197"/>
      <c r="M53" s="198"/>
      <c r="N53" s="197"/>
      <c r="O53" s="199"/>
      <c r="P53" s="200"/>
      <c r="Q53" s="201"/>
      <c r="R53" s="201"/>
      <c r="S53" s="202"/>
      <c r="T53" s="267"/>
      <c r="U53" s="198">
        <f t="shared" si="3"/>
        <v>0</v>
      </c>
      <c r="V53" s="203"/>
    </row>
    <row r="54" spans="1:22" s="205" customFormat="1" ht="12">
      <c r="A54" s="191" t="s">
        <v>76</v>
      </c>
      <c r="B54" s="192" t="s">
        <v>4957</v>
      </c>
      <c r="C54" s="193" t="s">
        <v>4958</v>
      </c>
      <c r="D54" s="192" t="s">
        <v>4778</v>
      </c>
      <c r="E54" s="193" t="s">
        <v>4779</v>
      </c>
      <c r="F54" s="192" t="s">
        <v>756</v>
      </c>
      <c r="G54" s="194"/>
      <c r="H54" s="195"/>
      <c r="I54" s="196"/>
      <c r="J54" s="197"/>
      <c r="K54" s="198"/>
      <c r="L54" s="197"/>
      <c r="M54" s="198">
        <v>0</v>
      </c>
      <c r="N54" s="197">
        <v>7000</v>
      </c>
      <c r="O54" s="199"/>
      <c r="P54" s="200"/>
      <c r="Q54" s="201"/>
      <c r="R54" s="201"/>
      <c r="S54" s="202"/>
      <c r="T54" s="267"/>
      <c r="U54" s="198">
        <f t="shared" si="3"/>
        <v>0</v>
      </c>
      <c r="V54" s="203"/>
    </row>
    <row r="55" spans="1:22" s="205" customFormat="1" ht="12">
      <c r="A55" s="191" t="s">
        <v>76</v>
      </c>
      <c r="B55" s="192" t="s">
        <v>4957</v>
      </c>
      <c r="C55" s="193" t="s">
        <v>4958</v>
      </c>
      <c r="D55" s="192" t="s">
        <v>4695</v>
      </c>
      <c r="E55" s="193" t="s">
        <v>4496</v>
      </c>
      <c r="F55" s="206" t="s">
        <v>214</v>
      </c>
      <c r="G55" s="207"/>
      <c r="H55" s="208"/>
      <c r="I55" s="209">
        <v>109500</v>
      </c>
      <c r="J55" s="210">
        <v>282107.07</v>
      </c>
      <c r="K55" s="211">
        <v>54500</v>
      </c>
      <c r="L55" s="210">
        <v>330771.88</v>
      </c>
      <c r="M55" s="211">
        <v>107500</v>
      </c>
      <c r="N55" s="210">
        <v>553102.30000000005</v>
      </c>
      <c r="O55" s="212">
        <v>92500</v>
      </c>
      <c r="P55" s="213">
        <v>11998.1</v>
      </c>
      <c r="Q55" s="215"/>
      <c r="R55" s="215"/>
      <c r="S55" s="214">
        <v>142500</v>
      </c>
      <c r="T55" s="267">
        <v>142500</v>
      </c>
      <c r="U55" s="198">
        <f t="shared" si="3"/>
        <v>142500</v>
      </c>
      <c r="V55" s="203"/>
    </row>
    <row r="56" spans="1:22" s="205" customFormat="1" ht="12">
      <c r="A56" s="191" t="s">
        <v>76</v>
      </c>
      <c r="B56" s="192" t="s">
        <v>4957</v>
      </c>
      <c r="C56" s="193" t="s">
        <v>4958</v>
      </c>
      <c r="D56" s="192" t="s">
        <v>4786</v>
      </c>
      <c r="E56" s="193" t="s">
        <v>4495</v>
      </c>
      <c r="F56" s="206" t="s">
        <v>214</v>
      </c>
      <c r="G56" s="207"/>
      <c r="H56" s="208"/>
      <c r="I56" s="209">
        <v>647000</v>
      </c>
      <c r="J56" s="210">
        <v>98540.83</v>
      </c>
      <c r="K56" s="211">
        <v>870000</v>
      </c>
      <c r="L56" s="210">
        <v>203728.24</v>
      </c>
      <c r="M56" s="211">
        <v>990000</v>
      </c>
      <c r="N56" s="210">
        <v>217897.47</v>
      </c>
      <c r="O56" s="212">
        <v>168700</v>
      </c>
      <c r="P56" s="213">
        <v>0</v>
      </c>
      <c r="Q56" s="215"/>
      <c r="R56" s="215"/>
      <c r="S56" s="214">
        <v>218000</v>
      </c>
      <c r="T56" s="267">
        <v>218000</v>
      </c>
      <c r="U56" s="198">
        <f t="shared" si="3"/>
        <v>218000</v>
      </c>
      <c r="V56" s="203"/>
    </row>
    <row r="57" spans="1:22" s="205" customFormat="1" ht="12">
      <c r="A57" s="191" t="s">
        <v>76</v>
      </c>
      <c r="B57" s="192" t="s">
        <v>4957</v>
      </c>
      <c r="C57" s="193" t="s">
        <v>4958</v>
      </c>
      <c r="D57" s="192" t="s">
        <v>4967</v>
      </c>
      <c r="E57" s="193" t="s">
        <v>4968</v>
      </c>
      <c r="F57" s="206" t="s">
        <v>214</v>
      </c>
      <c r="G57" s="207"/>
      <c r="H57" s="208"/>
      <c r="I57" s="209"/>
      <c r="J57" s="210"/>
      <c r="K57" s="211"/>
      <c r="L57" s="210"/>
      <c r="M57" s="211">
        <v>0</v>
      </c>
      <c r="N57" s="210">
        <v>46721.87</v>
      </c>
      <c r="O57" s="212"/>
      <c r="P57" s="213"/>
      <c r="Q57" s="215"/>
      <c r="R57" s="215"/>
      <c r="S57" s="214"/>
      <c r="T57" s="267"/>
      <c r="U57" s="198">
        <f t="shared" si="3"/>
        <v>0</v>
      </c>
      <c r="V57" s="203"/>
    </row>
    <row r="58" spans="1:22" s="205" customFormat="1" ht="12">
      <c r="A58" s="191" t="s">
        <v>76</v>
      </c>
      <c r="B58" s="192" t="s">
        <v>4957</v>
      </c>
      <c r="C58" s="193" t="s">
        <v>4958</v>
      </c>
      <c r="D58" s="206"/>
      <c r="E58" s="193" t="str">
        <f>IFERROR(VLOOKUP(D58,[12]!Table1[[Account]:[Description]],2),"")</f>
        <v/>
      </c>
      <c r="F58" s="206"/>
      <c r="G58" s="207"/>
      <c r="H58" s="208"/>
      <c r="I58" s="209"/>
      <c r="J58" s="210"/>
      <c r="K58" s="211"/>
      <c r="L58" s="210"/>
      <c r="M58" s="211"/>
      <c r="N58" s="210"/>
      <c r="O58" s="212"/>
      <c r="P58" s="213"/>
      <c r="Q58" s="215"/>
      <c r="R58" s="215"/>
      <c r="S58" s="214"/>
      <c r="T58" s="267"/>
      <c r="U58" s="198">
        <f t="shared" si="3"/>
        <v>0</v>
      </c>
      <c r="V58" s="203"/>
    </row>
    <row r="59" spans="1:22" s="205" customFormat="1" ht="12">
      <c r="A59" s="191" t="s">
        <v>76</v>
      </c>
      <c r="B59" s="192" t="s">
        <v>4957</v>
      </c>
      <c r="C59" s="193" t="s">
        <v>4958</v>
      </c>
      <c r="D59" s="206"/>
      <c r="E59" s="193" t="str">
        <f>IFERROR(VLOOKUP(D59,[12]!Table1[[Account]:[Description]],2),"")</f>
        <v/>
      </c>
      <c r="F59" s="206"/>
      <c r="G59" s="207"/>
      <c r="H59" s="208"/>
      <c r="I59" s="209"/>
      <c r="J59" s="210"/>
      <c r="K59" s="211"/>
      <c r="L59" s="210"/>
      <c r="M59" s="211"/>
      <c r="N59" s="210"/>
      <c r="O59" s="212"/>
      <c r="P59" s="213"/>
      <c r="Q59" s="215"/>
      <c r="R59" s="215"/>
      <c r="S59" s="214"/>
      <c r="T59" s="267"/>
      <c r="U59" s="198">
        <f t="shared" si="3"/>
        <v>0</v>
      </c>
      <c r="V59" s="203"/>
    </row>
    <row r="60" spans="1:22" s="205" customFormat="1" ht="12">
      <c r="A60" s="191" t="s">
        <v>76</v>
      </c>
      <c r="B60" s="192" t="s">
        <v>4957</v>
      </c>
      <c r="C60" s="193" t="s">
        <v>4958</v>
      </c>
      <c r="D60" s="206"/>
      <c r="E60" s="193" t="str">
        <f>IFERROR(VLOOKUP(D60,[12]!Table1[[Account]:[Description]],2),"")</f>
        <v/>
      </c>
      <c r="F60" s="206"/>
      <c r="G60" s="207"/>
      <c r="H60" s="208"/>
      <c r="I60" s="209"/>
      <c r="J60" s="210"/>
      <c r="K60" s="211"/>
      <c r="L60" s="210"/>
      <c r="M60" s="211"/>
      <c r="N60" s="210"/>
      <c r="O60" s="212"/>
      <c r="P60" s="213"/>
      <c r="Q60" s="215"/>
      <c r="R60" s="215"/>
      <c r="S60" s="214"/>
      <c r="T60" s="267"/>
      <c r="U60" s="198">
        <f t="shared" si="3"/>
        <v>0</v>
      </c>
      <c r="V60" s="203"/>
    </row>
    <row r="61" spans="1:22" s="205" customFormat="1" ht="12">
      <c r="A61" s="191" t="s">
        <v>76</v>
      </c>
      <c r="B61" s="192" t="s">
        <v>4957</v>
      </c>
      <c r="C61" s="193" t="s">
        <v>4958</v>
      </c>
      <c r="D61" s="206"/>
      <c r="E61" s="193" t="str">
        <f>IFERROR(VLOOKUP(D61,[12]!Table1[[Account]:[Description]],2),"")</f>
        <v/>
      </c>
      <c r="F61" s="206"/>
      <c r="G61" s="207"/>
      <c r="H61" s="208"/>
      <c r="I61" s="209"/>
      <c r="J61" s="210"/>
      <c r="K61" s="211"/>
      <c r="L61" s="210"/>
      <c r="M61" s="211"/>
      <c r="N61" s="210"/>
      <c r="O61" s="212"/>
      <c r="P61" s="213"/>
      <c r="Q61" s="215"/>
      <c r="R61" s="215"/>
      <c r="S61" s="214"/>
      <c r="T61" s="267"/>
      <c r="U61" s="198">
        <f t="shared" si="3"/>
        <v>0</v>
      </c>
      <c r="V61" s="203"/>
    </row>
    <row r="62" spans="1:22" s="205" customFormat="1" ht="12">
      <c r="A62" s="191" t="s">
        <v>76</v>
      </c>
      <c r="B62" s="192" t="s">
        <v>4957</v>
      </c>
      <c r="C62" s="193" t="s">
        <v>4958</v>
      </c>
      <c r="D62" s="206"/>
      <c r="E62" s="193" t="str">
        <f>IFERROR(VLOOKUP(D62,[12]!Table1[[Account]:[Description]],2),"")</f>
        <v/>
      </c>
      <c r="F62" s="206"/>
      <c r="G62" s="207"/>
      <c r="H62" s="208"/>
      <c r="I62" s="209"/>
      <c r="J62" s="210"/>
      <c r="K62" s="211"/>
      <c r="L62" s="210"/>
      <c r="M62" s="211"/>
      <c r="N62" s="210"/>
      <c r="O62" s="212"/>
      <c r="P62" s="213"/>
      <c r="Q62" s="215"/>
      <c r="R62" s="215"/>
      <c r="S62" s="214"/>
      <c r="T62" s="267"/>
      <c r="U62" s="198">
        <f t="shared" si="3"/>
        <v>0</v>
      </c>
      <c r="V62" s="203"/>
    </row>
    <row r="63" spans="1:22" s="205" customFormat="1" ht="12">
      <c r="A63" s="191" t="s">
        <v>76</v>
      </c>
      <c r="B63" s="192" t="s">
        <v>4957</v>
      </c>
      <c r="C63" s="193" t="s">
        <v>4958</v>
      </c>
      <c r="D63" s="206"/>
      <c r="E63" s="193" t="str">
        <f>IFERROR(VLOOKUP(D63,[12]!Table1[[Account]:[Description]],2),"")</f>
        <v/>
      </c>
      <c r="F63" s="206"/>
      <c r="G63" s="207"/>
      <c r="H63" s="208"/>
      <c r="I63" s="209"/>
      <c r="J63" s="210"/>
      <c r="K63" s="211"/>
      <c r="L63" s="210"/>
      <c r="M63" s="211"/>
      <c r="N63" s="210"/>
      <c r="O63" s="212"/>
      <c r="P63" s="213"/>
      <c r="Q63" s="215"/>
      <c r="R63" s="215"/>
      <c r="S63" s="214"/>
      <c r="T63" s="267"/>
      <c r="U63" s="198">
        <f t="shared" si="3"/>
        <v>0</v>
      </c>
      <c r="V63" s="203"/>
    </row>
    <row r="64" spans="1:22" s="205" customFormat="1" ht="12">
      <c r="A64" s="191" t="s">
        <v>76</v>
      </c>
      <c r="B64" s="192" t="s">
        <v>4957</v>
      </c>
      <c r="C64" s="193" t="s">
        <v>4958</v>
      </c>
      <c r="D64" s="206"/>
      <c r="E64" s="193" t="str">
        <f>IFERROR(VLOOKUP(D64,[12]!Table1[[Account]:[Description]],2),"")</f>
        <v/>
      </c>
      <c r="F64" s="206"/>
      <c r="G64" s="207"/>
      <c r="H64" s="208"/>
      <c r="I64" s="209"/>
      <c r="J64" s="210"/>
      <c r="K64" s="211"/>
      <c r="L64" s="210"/>
      <c r="M64" s="211"/>
      <c r="N64" s="210"/>
      <c r="O64" s="212"/>
      <c r="P64" s="213"/>
      <c r="Q64" s="215"/>
      <c r="R64" s="215"/>
      <c r="S64" s="214"/>
      <c r="T64" s="267"/>
      <c r="U64" s="198">
        <f t="shared" si="3"/>
        <v>0</v>
      </c>
      <c r="V64" s="203"/>
    </row>
    <row r="65" spans="1:22" s="205" customFormat="1" ht="12">
      <c r="A65" s="191" t="s">
        <v>76</v>
      </c>
      <c r="B65" s="192" t="s">
        <v>4957</v>
      </c>
      <c r="C65" s="193" t="s">
        <v>4958</v>
      </c>
      <c r="D65" s="206"/>
      <c r="E65" s="193" t="str">
        <f>IFERROR(VLOOKUP(D65,[12]!Table1[[Account]:[Description]],2),"")</f>
        <v/>
      </c>
      <c r="F65" s="206"/>
      <c r="G65" s="207"/>
      <c r="H65" s="208"/>
      <c r="I65" s="209"/>
      <c r="J65" s="210"/>
      <c r="K65" s="211"/>
      <c r="L65" s="210"/>
      <c r="M65" s="211"/>
      <c r="N65" s="210"/>
      <c r="O65" s="212"/>
      <c r="P65" s="213"/>
      <c r="Q65" s="215"/>
      <c r="R65" s="215"/>
      <c r="S65" s="214"/>
      <c r="T65" s="267"/>
      <c r="U65" s="198">
        <f t="shared" si="3"/>
        <v>0</v>
      </c>
      <c r="V65" s="203"/>
    </row>
    <row r="66" spans="1:22" s="205" customFormat="1" ht="12">
      <c r="A66" s="191" t="s">
        <v>76</v>
      </c>
      <c r="B66" s="192" t="s">
        <v>4957</v>
      </c>
      <c r="C66" s="193" t="s">
        <v>4958</v>
      </c>
      <c r="D66" s="206"/>
      <c r="E66" s="193" t="str">
        <f>IFERROR(VLOOKUP(D66,[12]!Table1[[Account]:[Description]],2),"")</f>
        <v/>
      </c>
      <c r="F66" s="206"/>
      <c r="G66" s="207"/>
      <c r="H66" s="208"/>
      <c r="I66" s="216"/>
      <c r="J66" s="217"/>
      <c r="K66" s="218"/>
      <c r="L66" s="217"/>
      <c r="M66" s="218"/>
      <c r="N66" s="217"/>
      <c r="O66" s="219"/>
      <c r="P66" s="220"/>
      <c r="Q66" s="221"/>
      <c r="R66" s="221"/>
      <c r="S66" s="222"/>
      <c r="T66" s="267"/>
      <c r="U66" s="211">
        <f t="shared" si="3"/>
        <v>0</v>
      </c>
      <c r="V66" s="203"/>
    </row>
    <row r="67" spans="1:22" s="205" customFormat="1" ht="12">
      <c r="A67" s="223"/>
      <c r="B67" s="223"/>
      <c r="C67" s="224"/>
      <c r="D67" s="223"/>
      <c r="E67" s="224"/>
      <c r="F67" s="223"/>
      <c r="G67" s="225"/>
      <c r="H67" s="226"/>
      <c r="I67" s="227">
        <f>SUM(I44:I66)</f>
        <v>2023085</v>
      </c>
      <c r="J67" s="228">
        <f>SUM(J44:J66)</f>
        <v>1220282.3500000001</v>
      </c>
      <c r="K67" s="229">
        <f>SUM(K44:K66)</f>
        <v>2262252</v>
      </c>
      <c r="L67" s="228">
        <f t="shared" ref="L67:U67" si="4">SUM(L44:L66)</f>
        <v>1703462.5699999996</v>
      </c>
      <c r="M67" s="229">
        <f t="shared" si="4"/>
        <v>2538314.5</v>
      </c>
      <c r="N67" s="228">
        <f t="shared" si="4"/>
        <v>1938917.4800000002</v>
      </c>
      <c r="O67" s="229">
        <f t="shared" si="4"/>
        <v>1749241</v>
      </c>
      <c r="P67" s="228">
        <f t="shared" si="4"/>
        <v>845727.41</v>
      </c>
      <c r="Q67" s="312"/>
      <c r="R67" s="312"/>
      <c r="S67" s="235">
        <f t="shared" si="4"/>
        <v>2894923</v>
      </c>
      <c r="T67" s="254">
        <f t="shared" si="4"/>
        <v>2894923</v>
      </c>
      <c r="U67" s="254">
        <f t="shared" si="4"/>
        <v>2894923</v>
      </c>
      <c r="V67" s="230"/>
    </row>
    <row r="68" spans="1:22" s="205" customFormat="1" ht="12">
      <c r="A68" s="231" t="s">
        <v>4709</v>
      </c>
      <c r="V68" s="233"/>
    </row>
    <row r="69" spans="1:22" s="205" customFormat="1" ht="12">
      <c r="A69" s="231"/>
      <c r="V69" s="233"/>
    </row>
    <row r="70" spans="1:22" s="205" customFormat="1" ht="12">
      <c r="A70" s="231"/>
      <c r="V70" s="233"/>
    </row>
    <row r="71" spans="1:22" s="205" customFormat="1" ht="12">
      <c r="A71" s="231"/>
      <c r="V71" s="233"/>
    </row>
    <row r="72" spans="1:22" ht="18">
      <c r="A72" s="158" t="s">
        <v>4744</v>
      </c>
      <c r="V72"/>
    </row>
    <row r="73" spans="1:22">
      <c r="A73" s="448" t="s">
        <v>4745</v>
      </c>
      <c r="B73" s="449"/>
      <c r="C73" s="449"/>
      <c r="D73" s="449"/>
      <c r="E73" s="449"/>
      <c r="F73" s="449"/>
      <c r="G73" s="449"/>
      <c r="H73" s="449"/>
      <c r="I73" s="449"/>
      <c r="J73" s="449"/>
      <c r="K73" s="449"/>
      <c r="L73" s="449"/>
      <c r="M73" s="449"/>
      <c r="N73" s="449"/>
      <c r="O73" s="449"/>
      <c r="P73" s="449"/>
      <c r="Q73" s="449"/>
      <c r="R73" s="449"/>
      <c r="S73" s="449"/>
      <c r="T73" s="449"/>
      <c r="U73" s="449"/>
      <c r="V73"/>
    </row>
    <row r="74" spans="1:22" ht="14.1" customHeight="1" thickBot="1">
      <c r="A74" s="236"/>
      <c r="V74"/>
    </row>
    <row r="75" spans="1:22" s="172" customFormat="1" ht="14.85" customHeight="1" thickBot="1">
      <c r="I75" s="177">
        <v>2026</v>
      </c>
      <c r="J75" s="445"/>
      <c r="K75" s="446"/>
      <c r="L75" s="447"/>
    </row>
    <row r="76" spans="1:22" s="190" customFormat="1" ht="12">
      <c r="A76" s="180" t="s">
        <v>4640</v>
      </c>
      <c r="B76" s="180" t="s">
        <v>4641</v>
      </c>
      <c r="C76" s="181" t="s">
        <v>4642</v>
      </c>
      <c r="D76" s="180" t="s">
        <v>4643</v>
      </c>
      <c r="E76" s="181" t="s">
        <v>4644</v>
      </c>
      <c r="F76" s="180" t="s">
        <v>4645</v>
      </c>
      <c r="G76" s="180" t="s">
        <v>4646</v>
      </c>
      <c r="H76" s="182" t="s">
        <v>4647</v>
      </c>
      <c r="I76" s="186" t="s">
        <v>4710</v>
      </c>
      <c r="J76" s="442" t="s">
        <v>4746</v>
      </c>
      <c r="K76" s="443"/>
      <c r="L76" s="444"/>
    </row>
    <row r="77" spans="1:22" s="241" customFormat="1" ht="24" customHeight="1">
      <c r="A77" s="191" t="s">
        <v>76</v>
      </c>
      <c r="B77" s="192" t="s">
        <v>225</v>
      </c>
      <c r="C77" s="193" t="s">
        <v>227</v>
      </c>
      <c r="D77" s="238"/>
      <c r="E77" s="193" t="str">
        <f>IFERROR(VLOOKUP(D77,[12]!Table1[[Account]:[Description]],2),"")</f>
        <v/>
      </c>
      <c r="F77" s="238"/>
      <c r="G77" s="206"/>
      <c r="H77" s="239"/>
      <c r="I77" s="240"/>
      <c r="J77" s="439"/>
      <c r="K77" s="440"/>
      <c r="L77" s="441"/>
    </row>
    <row r="78" spans="1:22" s="241" customFormat="1" ht="24" customHeight="1">
      <c r="A78" s="191" t="s">
        <v>76</v>
      </c>
      <c r="B78" s="192" t="s">
        <v>225</v>
      </c>
      <c r="C78" s="193" t="s">
        <v>227</v>
      </c>
      <c r="D78" s="238"/>
      <c r="E78" s="193" t="str">
        <f>IFERROR(VLOOKUP(D78,[12]!Table1[[Account]:[Description]],2),"")</f>
        <v/>
      </c>
      <c r="F78" s="238"/>
      <c r="G78" s="206"/>
      <c r="H78" s="243"/>
      <c r="I78" s="240"/>
      <c r="J78" s="439"/>
      <c r="K78" s="440"/>
      <c r="L78" s="441"/>
    </row>
    <row r="79" spans="1:22" s="241" customFormat="1" ht="24" customHeight="1">
      <c r="A79" s="191" t="s">
        <v>76</v>
      </c>
      <c r="B79" s="192" t="s">
        <v>225</v>
      </c>
      <c r="C79" s="193" t="s">
        <v>227</v>
      </c>
      <c r="D79" s="238"/>
      <c r="E79" s="193" t="str">
        <f>IFERROR(VLOOKUP(D79,[12]!Table1[[Account]:[Description]],2),"")</f>
        <v/>
      </c>
      <c r="F79" s="238"/>
      <c r="G79" s="206"/>
      <c r="H79" s="243"/>
      <c r="I79" s="240"/>
      <c r="J79" s="439"/>
      <c r="K79" s="440"/>
      <c r="L79" s="441"/>
    </row>
    <row r="80" spans="1:22" s="241" customFormat="1" ht="24" customHeight="1">
      <c r="A80" s="191" t="s">
        <v>76</v>
      </c>
      <c r="B80" s="192" t="s">
        <v>225</v>
      </c>
      <c r="C80" s="193" t="s">
        <v>227</v>
      </c>
      <c r="D80" s="238"/>
      <c r="E80" s="193" t="str">
        <f>IFERROR(VLOOKUP(D80,[12]!Table1[[Account]:[Description]],2),"")</f>
        <v/>
      </c>
      <c r="F80" s="238"/>
      <c r="G80" s="206"/>
      <c r="H80" s="243"/>
      <c r="I80" s="240"/>
      <c r="J80" s="439"/>
      <c r="K80" s="440"/>
      <c r="L80" s="441"/>
    </row>
    <row r="81" spans="1:22" s="241" customFormat="1" ht="24" customHeight="1">
      <c r="A81" s="191" t="s">
        <v>76</v>
      </c>
      <c r="B81" s="192" t="s">
        <v>225</v>
      </c>
      <c r="C81" s="193" t="s">
        <v>227</v>
      </c>
      <c r="D81" s="238"/>
      <c r="E81" s="193" t="str">
        <f>IFERROR(VLOOKUP(D81,[12]!Table1[[Account]:[Description]],2),"")</f>
        <v/>
      </c>
      <c r="F81" s="238"/>
      <c r="G81" s="206"/>
      <c r="H81" s="243"/>
      <c r="I81" s="240"/>
      <c r="J81" s="439"/>
      <c r="K81" s="440"/>
      <c r="L81" s="441"/>
    </row>
    <row r="82" spans="1:22" s="241" customFormat="1" ht="11.25" customHeight="1">
      <c r="A82" s="223"/>
      <c r="B82" s="223"/>
      <c r="C82" s="224"/>
      <c r="D82" s="308"/>
      <c r="E82" s="224"/>
      <c r="F82" s="308"/>
      <c r="G82" s="308"/>
      <c r="H82" s="309"/>
      <c r="I82" s="369"/>
      <c r="J82" s="370"/>
      <c r="K82" s="371"/>
      <c r="L82" s="372"/>
    </row>
    <row r="83" spans="1:22" s="241" customFormat="1" ht="72">
      <c r="A83" s="191" t="s">
        <v>76</v>
      </c>
      <c r="B83" s="192" t="s">
        <v>4957</v>
      </c>
      <c r="C83" s="193" t="s">
        <v>4958</v>
      </c>
      <c r="D83" s="238" t="s">
        <v>4786</v>
      </c>
      <c r="E83" s="193" t="str">
        <f>IFERROR(VLOOKUP(D83,[12]!Table1[[Account]:[Description]],2),"")</f>
        <v>Computer/Tech Equipment</v>
      </c>
      <c r="F83" s="238"/>
      <c r="G83" s="206"/>
      <c r="H83" s="239"/>
      <c r="I83" s="240"/>
      <c r="J83" s="439"/>
      <c r="K83" s="440"/>
      <c r="L83" s="441"/>
      <c r="S83" s="379">
        <v>760000</v>
      </c>
      <c r="T83" s="379"/>
      <c r="U83" s="380">
        <f t="shared" ref="U83" si="5">+S83-Q83</f>
        <v>760000</v>
      </c>
      <c r="V83" s="381" t="s">
        <v>4969</v>
      </c>
    </row>
    <row r="84" spans="1:22" s="241" customFormat="1" ht="24" customHeight="1">
      <c r="A84" s="191" t="s">
        <v>76</v>
      </c>
      <c r="B84" s="192" t="s">
        <v>4957</v>
      </c>
      <c r="C84" s="193" t="s">
        <v>4958</v>
      </c>
      <c r="D84" s="238"/>
      <c r="E84" s="193" t="str">
        <f>IFERROR(VLOOKUP(D84,[12]!Table1[[Account]:[Description]],2),"")</f>
        <v/>
      </c>
      <c r="F84" s="238"/>
      <c r="G84" s="206"/>
      <c r="H84" s="243"/>
      <c r="I84" s="240"/>
      <c r="J84" s="439"/>
      <c r="K84" s="440"/>
      <c r="L84" s="441"/>
      <c r="U84" s="198"/>
    </row>
    <row r="85" spans="1:22" s="241" customFormat="1" ht="24" customHeight="1">
      <c r="A85" s="191" t="s">
        <v>76</v>
      </c>
      <c r="B85" s="192" t="s">
        <v>4957</v>
      </c>
      <c r="C85" s="193" t="s">
        <v>4958</v>
      </c>
      <c r="D85" s="238"/>
      <c r="E85" s="193" t="str">
        <f>IFERROR(VLOOKUP(D85,[12]!Table1[[Account]:[Description]],2),"")</f>
        <v/>
      </c>
      <c r="F85" s="238"/>
      <c r="G85" s="206"/>
      <c r="H85" s="243"/>
      <c r="I85" s="240"/>
      <c r="J85" s="439"/>
      <c r="K85" s="440"/>
      <c r="L85" s="441"/>
    </row>
    <row r="86" spans="1:22" s="241" customFormat="1" ht="24" customHeight="1">
      <c r="A86" s="191" t="s">
        <v>76</v>
      </c>
      <c r="B86" s="192" t="s">
        <v>4957</v>
      </c>
      <c r="C86" s="193" t="s">
        <v>4958</v>
      </c>
      <c r="D86" s="238"/>
      <c r="E86" s="193" t="str">
        <f>IFERROR(VLOOKUP(D86,[12]!Table1[[Account]:[Description]],2),"")</f>
        <v/>
      </c>
      <c r="F86" s="238"/>
      <c r="G86" s="206"/>
      <c r="H86" s="243"/>
      <c r="I86" s="240"/>
      <c r="J86" s="439"/>
      <c r="K86" s="440"/>
      <c r="L86" s="441"/>
    </row>
    <row r="87" spans="1:22" s="241" customFormat="1" ht="24" customHeight="1">
      <c r="A87" s="191" t="s">
        <v>76</v>
      </c>
      <c r="B87" s="192" t="s">
        <v>4957</v>
      </c>
      <c r="C87" s="193" t="s">
        <v>4958</v>
      </c>
      <c r="D87" s="238"/>
      <c r="E87" s="193" t="str">
        <f>IFERROR(VLOOKUP(D87,[12]!Table1[[Account]:[Description]],2),"")</f>
        <v/>
      </c>
      <c r="F87" s="238"/>
      <c r="G87" s="206"/>
      <c r="H87" s="243"/>
      <c r="I87" s="244"/>
      <c r="J87" s="439"/>
      <c r="K87" s="440"/>
      <c r="L87" s="441"/>
    </row>
    <row r="88" spans="1:22" s="205" customFormat="1" ht="12">
      <c r="A88" s="223"/>
      <c r="B88" s="223"/>
      <c r="C88" s="224"/>
      <c r="D88" s="223"/>
      <c r="E88" s="224"/>
      <c r="F88" s="223"/>
      <c r="G88" s="225"/>
      <c r="H88" s="226"/>
      <c r="I88" s="228">
        <f>SUM(I77:I87)</f>
        <v>0</v>
      </c>
      <c r="J88" s="434"/>
      <c r="K88" s="435"/>
      <c r="L88" s="435"/>
    </row>
  </sheetData>
  <protectedRanges>
    <protectedRange sqref="D22:H37 D77:E87" name="Range1"/>
    <protectedRange sqref="S10:T37" name="Range2"/>
    <protectedRange sqref="V10:V37" name="Range3"/>
    <protectedRange sqref="F78:H82 F77:G77 F84:H87 F83:G83" name="Range1_1"/>
    <protectedRange sqref="I77:I87" name="Range2_1"/>
    <protectedRange sqref="J77:J87" name="Range3_1"/>
    <protectedRange sqref="D55:H66" name="Range1_2"/>
    <protectedRange sqref="S44:T66" name="Range2_2"/>
    <protectedRange sqref="V44:V66 V83" name="Range3_2"/>
  </protectedRanges>
  <mergeCells count="18">
    <mergeCell ref="J75:L75"/>
    <mergeCell ref="A2:K2"/>
    <mergeCell ref="A3:K3"/>
    <mergeCell ref="A4:K4"/>
    <mergeCell ref="A5:K5"/>
    <mergeCell ref="A73:U73"/>
    <mergeCell ref="J88:L88"/>
    <mergeCell ref="J76:L76"/>
    <mergeCell ref="J77:L77"/>
    <mergeCell ref="J78:L78"/>
    <mergeCell ref="J79:L79"/>
    <mergeCell ref="J80:L80"/>
    <mergeCell ref="J81:L81"/>
    <mergeCell ref="J83:L83"/>
    <mergeCell ref="J84:L84"/>
    <mergeCell ref="J85:L85"/>
    <mergeCell ref="J86:L86"/>
    <mergeCell ref="J87:L87"/>
  </mergeCells>
  <hyperlinks>
    <hyperlink ref="A6" r:id="rId1" display="To request a new, permanent position, please use this form." xr:uid="{3B895FF8-E94C-4724-8AC2-A996D4581A9D}"/>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C81E57-91D7-4418-98A4-DD070824D026}">
  <dimension ref="A1:U46"/>
  <sheetViews>
    <sheetView workbookViewId="0">
      <selection activeCell="A39" sqref="A39:U39"/>
    </sheetView>
  </sheetViews>
  <sheetFormatPr defaultRowHeight="14.4"/>
  <cols>
    <col min="1" max="1" width="6.6640625" customWidth="1"/>
    <col min="2" max="2" width="10.6640625" customWidth="1"/>
    <col min="3" max="3" width="23.88671875" customWidth="1"/>
    <col min="4" max="4" width="6.6640625" customWidth="1"/>
    <col min="5" max="5" width="24.109375" bestFit="1" customWidth="1"/>
    <col min="6" max="6" width="10.6640625" customWidth="1"/>
    <col min="7" max="8" width="6.6640625" customWidth="1"/>
    <col min="9" max="20" width="12.6640625" customWidth="1"/>
    <col min="21" max="21" width="35.88671875" style="168" customWidth="1"/>
  </cols>
  <sheetData>
    <row r="1" spans="1:21" ht="18">
      <c r="A1" s="158" t="s">
        <v>5059</v>
      </c>
    </row>
    <row r="2" spans="1:21">
      <c r="A2" s="448" t="s">
        <v>5060</v>
      </c>
      <c r="B2" s="449"/>
      <c r="C2" s="449"/>
      <c r="D2" s="449"/>
      <c r="E2" s="449"/>
      <c r="F2" s="449"/>
      <c r="G2" s="449"/>
      <c r="H2" s="449"/>
      <c r="I2" s="449"/>
      <c r="J2" s="449"/>
      <c r="K2" s="449"/>
      <c r="L2" s="449"/>
      <c r="M2" s="449"/>
      <c r="N2" s="449"/>
      <c r="O2" s="449"/>
      <c r="P2" s="449"/>
      <c r="Q2" s="449"/>
      <c r="R2" s="449"/>
      <c r="S2" s="449"/>
      <c r="T2" s="449"/>
      <c r="U2"/>
    </row>
    <row r="3" spans="1:21">
      <c r="A3" s="1" t="s">
        <v>4631</v>
      </c>
      <c r="B3" s="1"/>
      <c r="C3" s="1"/>
      <c r="D3" s="1"/>
      <c r="E3" s="1"/>
      <c r="F3" s="1"/>
      <c r="G3" s="1"/>
      <c r="H3" s="1"/>
      <c r="I3" s="1"/>
      <c r="J3" s="1"/>
      <c r="K3" s="1"/>
      <c r="L3" s="1"/>
      <c r="M3" s="1"/>
      <c r="N3" s="1"/>
      <c r="O3" s="1"/>
      <c r="P3" s="1"/>
      <c r="Q3" s="1"/>
      <c r="R3" s="1"/>
      <c r="S3" s="1"/>
      <c r="T3" s="1"/>
      <c r="U3"/>
    </row>
    <row r="4" spans="1:21">
      <c r="A4" s="449" t="s">
        <v>4633</v>
      </c>
      <c r="B4" s="449"/>
      <c r="C4" s="449"/>
      <c r="D4" s="449"/>
      <c r="E4" s="449"/>
      <c r="F4" s="449"/>
      <c r="G4" s="449"/>
      <c r="H4" s="449"/>
      <c r="I4" s="449"/>
      <c r="J4" s="449"/>
      <c r="K4" s="449"/>
      <c r="L4" s="449"/>
      <c r="M4" s="449"/>
      <c r="N4" s="449"/>
      <c r="O4" s="449"/>
      <c r="P4" s="449"/>
      <c r="Q4" s="449"/>
      <c r="R4" s="449"/>
      <c r="S4" s="449"/>
      <c r="T4" s="449"/>
      <c r="U4"/>
    </row>
    <row r="5" spans="1:21">
      <c r="A5" s="1" t="s">
        <v>4635</v>
      </c>
      <c r="B5" s="1"/>
      <c r="C5" s="1"/>
      <c r="D5" s="1"/>
      <c r="E5" s="1"/>
      <c r="F5" s="1"/>
      <c r="G5" s="1"/>
      <c r="H5" s="1"/>
      <c r="I5" s="1"/>
      <c r="J5" s="1"/>
      <c r="K5" s="1"/>
      <c r="L5" s="1"/>
      <c r="M5" s="1"/>
      <c r="N5" s="1"/>
      <c r="O5" s="1"/>
      <c r="P5" s="1"/>
      <c r="Q5" s="1"/>
      <c r="R5" s="1"/>
      <c r="S5" s="1"/>
      <c r="T5" s="1"/>
      <c r="U5"/>
    </row>
    <row r="6" spans="1:21">
      <c r="A6" s="373" t="s">
        <v>4928</v>
      </c>
      <c r="B6" s="1"/>
      <c r="C6" s="1"/>
      <c r="D6" s="1"/>
      <c r="E6" s="1"/>
      <c r="F6" s="1"/>
      <c r="G6" s="1"/>
      <c r="H6" s="1"/>
      <c r="I6" s="1"/>
      <c r="J6" s="1"/>
      <c r="K6" s="1"/>
      <c r="L6" s="1"/>
      <c r="M6" s="1"/>
      <c r="N6" s="1"/>
      <c r="O6" s="1"/>
      <c r="P6" s="1"/>
      <c r="Q6" s="1"/>
      <c r="R6" s="1"/>
      <c r="S6" s="1"/>
      <c r="T6" s="1"/>
    </row>
    <row r="7" spans="1:21" ht="15" thickBot="1"/>
    <row r="8" spans="1:21" s="172" customFormat="1" ht="12.6" thickBot="1">
      <c r="I8" s="173" t="s">
        <v>4637</v>
      </c>
      <c r="J8" s="174" t="s">
        <v>4637</v>
      </c>
      <c r="K8" s="175" t="s">
        <v>4638</v>
      </c>
      <c r="L8" s="174" t="s">
        <v>4638</v>
      </c>
      <c r="M8" s="175" t="s">
        <v>4639</v>
      </c>
      <c r="N8" s="174" t="s">
        <v>4639</v>
      </c>
      <c r="O8" s="175">
        <v>2025</v>
      </c>
      <c r="P8" s="174">
        <v>2025</v>
      </c>
      <c r="Q8" s="175">
        <v>2026</v>
      </c>
      <c r="R8" s="174">
        <v>2026</v>
      </c>
      <c r="S8" s="177">
        <v>2027</v>
      </c>
      <c r="T8" s="175"/>
      <c r="U8" s="178"/>
    </row>
    <row r="9" spans="1:21" s="190" customFormat="1" ht="12">
      <c r="A9" s="180" t="s">
        <v>4640</v>
      </c>
      <c r="B9" s="180" t="s">
        <v>4641</v>
      </c>
      <c r="C9" s="181" t="s">
        <v>4642</v>
      </c>
      <c r="D9" s="180" t="s">
        <v>4643</v>
      </c>
      <c r="E9" s="181" t="s">
        <v>4644</v>
      </c>
      <c r="F9" s="180" t="s">
        <v>4645</v>
      </c>
      <c r="G9" s="180" t="s">
        <v>4646</v>
      </c>
      <c r="H9" s="182" t="s">
        <v>4647</v>
      </c>
      <c r="I9" s="183" t="s">
        <v>4648</v>
      </c>
      <c r="J9" s="184" t="s">
        <v>4649</v>
      </c>
      <c r="K9" s="185" t="s">
        <v>4648</v>
      </c>
      <c r="L9" s="184" t="s">
        <v>4649</v>
      </c>
      <c r="M9" s="185" t="s">
        <v>4648</v>
      </c>
      <c r="N9" s="184" t="s">
        <v>4649</v>
      </c>
      <c r="O9" s="185" t="s">
        <v>4650</v>
      </c>
      <c r="P9" s="184" t="s">
        <v>4649</v>
      </c>
      <c r="Q9" s="185" t="s">
        <v>4650</v>
      </c>
      <c r="R9" s="184" t="s">
        <v>4649</v>
      </c>
      <c r="S9" s="186" t="s">
        <v>4651</v>
      </c>
      <c r="T9" s="187" t="s">
        <v>4652</v>
      </c>
      <c r="U9" s="188" t="s">
        <v>4653</v>
      </c>
    </row>
    <row r="10" spans="1:21" s="205" customFormat="1" ht="12">
      <c r="A10" s="191" t="s">
        <v>76</v>
      </c>
      <c r="B10" s="192" t="s">
        <v>2496</v>
      </c>
      <c r="C10" s="193" t="s">
        <v>2498</v>
      </c>
      <c r="D10" s="192" t="s">
        <v>4733</v>
      </c>
      <c r="E10" s="193" t="s">
        <v>4734</v>
      </c>
      <c r="F10" s="192" t="s">
        <v>214</v>
      </c>
      <c r="G10" s="194"/>
      <c r="H10" s="195"/>
      <c r="I10" s="196"/>
      <c r="J10" s="197"/>
      <c r="K10" s="198">
        <v>0</v>
      </c>
      <c r="L10" s="197">
        <v>336.28</v>
      </c>
      <c r="M10" s="198">
        <v>0</v>
      </c>
      <c r="N10" s="197">
        <v>4283.3500000000004</v>
      </c>
      <c r="O10" s="199">
        <v>5000</v>
      </c>
      <c r="P10" s="200">
        <v>954.53</v>
      </c>
      <c r="Q10" s="201">
        <f>VLOOKUP(D10,'[13]Prior Year Budget'!D10:R31,15,FALSE)</f>
        <v>5000</v>
      </c>
      <c r="R10" s="201">
        <f>IFERROR(VLOOKUP(D10,'[13]Budget Actuals'!E14:L40,8,FALSE),0)</f>
        <v>1149.7</v>
      </c>
      <c r="S10" s="202">
        <v>5000</v>
      </c>
      <c r="T10" s="198">
        <f>Q10-S10</f>
        <v>0</v>
      </c>
      <c r="U10" s="203"/>
    </row>
    <row r="11" spans="1:21" s="205" customFormat="1" ht="12">
      <c r="A11" s="191" t="s">
        <v>76</v>
      </c>
      <c r="B11" s="192" t="s">
        <v>2496</v>
      </c>
      <c r="C11" s="193" t="s">
        <v>2498</v>
      </c>
      <c r="D11" s="192" t="s">
        <v>4656</v>
      </c>
      <c r="E11" s="193" t="s">
        <v>4513</v>
      </c>
      <c r="F11" s="192" t="s">
        <v>214</v>
      </c>
      <c r="G11" s="194"/>
      <c r="H11" s="195"/>
      <c r="I11" s="196">
        <v>0</v>
      </c>
      <c r="J11" s="197">
        <v>94.47</v>
      </c>
      <c r="K11" s="198"/>
      <c r="L11" s="197"/>
      <c r="M11" s="198"/>
      <c r="N11" s="197"/>
      <c r="O11" s="199"/>
      <c r="P11" s="200"/>
      <c r="Q11" s="201">
        <f>VLOOKUP(D11,'[13]Prior Year Budget'!D11:R32,15,FALSE)</f>
        <v>0</v>
      </c>
      <c r="R11" s="201">
        <f>IFERROR(VLOOKUP(D11,'[13]Budget Actuals'!E15:L41,8,FALSE),0)</f>
        <v>0</v>
      </c>
      <c r="S11" s="202"/>
      <c r="T11" s="198">
        <f t="shared" ref="T11:T31" si="0">Q11-S11</f>
        <v>0</v>
      </c>
      <c r="U11" s="203"/>
    </row>
    <row r="12" spans="1:21" s="205" customFormat="1" ht="36">
      <c r="A12" s="191" t="s">
        <v>76</v>
      </c>
      <c r="B12" s="192" t="s">
        <v>2496</v>
      </c>
      <c r="C12" s="193" t="s">
        <v>2498</v>
      </c>
      <c r="D12" s="192" t="s">
        <v>4658</v>
      </c>
      <c r="E12" s="193" t="s">
        <v>4523</v>
      </c>
      <c r="F12" s="192" t="s">
        <v>214</v>
      </c>
      <c r="G12" s="194"/>
      <c r="H12" s="195"/>
      <c r="I12" s="196">
        <v>166540</v>
      </c>
      <c r="J12" s="197">
        <v>0</v>
      </c>
      <c r="K12" s="198">
        <v>66540</v>
      </c>
      <c r="L12" s="197">
        <v>0</v>
      </c>
      <c r="M12" s="198">
        <v>173503</v>
      </c>
      <c r="N12" s="197">
        <v>0</v>
      </c>
      <c r="O12" s="199">
        <v>173503</v>
      </c>
      <c r="P12" s="200">
        <v>0</v>
      </c>
      <c r="Q12" s="201">
        <v>145000</v>
      </c>
      <c r="R12" s="201">
        <f>IFERROR(VLOOKUP(D12,'[13]Budget Actuals'!E16:L42,8,FALSE),0)</f>
        <v>18760</v>
      </c>
      <c r="S12" s="202">
        <v>80000</v>
      </c>
      <c r="T12" s="198">
        <f>S12-Q12</f>
        <v>-65000</v>
      </c>
      <c r="U12" s="203" t="s">
        <v>5061</v>
      </c>
    </row>
    <row r="13" spans="1:21" s="205" customFormat="1" ht="12">
      <c r="A13" s="191" t="s">
        <v>76</v>
      </c>
      <c r="B13" s="192" t="s">
        <v>2496</v>
      </c>
      <c r="C13" s="193" t="s">
        <v>2498</v>
      </c>
      <c r="D13" s="192" t="s">
        <v>4659</v>
      </c>
      <c r="E13" s="193" t="s">
        <v>4502</v>
      </c>
      <c r="F13" s="192" t="s">
        <v>214</v>
      </c>
      <c r="G13" s="194"/>
      <c r="H13" s="195"/>
      <c r="I13" s="196">
        <v>51450</v>
      </c>
      <c r="J13" s="197">
        <v>10749</v>
      </c>
      <c r="K13" s="198">
        <v>51450</v>
      </c>
      <c r="L13" s="197">
        <v>4706.6899999999996</v>
      </c>
      <c r="M13" s="198">
        <v>51450</v>
      </c>
      <c r="N13" s="197">
        <v>11217.27</v>
      </c>
      <c r="O13" s="199">
        <v>51450</v>
      </c>
      <c r="P13" s="200">
        <v>265.66000000000003</v>
      </c>
      <c r="Q13" s="201">
        <f>VLOOKUP(D13,'[13]Prior Year Budget'!D13:R34,15,FALSE)</f>
        <v>20000</v>
      </c>
      <c r="R13" s="201">
        <f>IFERROR(VLOOKUP(D13,'[13]Budget Actuals'!E17:L43,8,FALSE),0)</f>
        <v>8125.66</v>
      </c>
      <c r="S13" s="202">
        <v>13000</v>
      </c>
      <c r="T13" s="198">
        <f t="shared" ref="T13:T16" si="1">S13-Q13</f>
        <v>-7000</v>
      </c>
      <c r="U13" s="203" t="s">
        <v>5062</v>
      </c>
    </row>
    <row r="14" spans="1:21" s="205" customFormat="1" ht="12">
      <c r="A14" s="191" t="s">
        <v>76</v>
      </c>
      <c r="B14" s="192" t="s">
        <v>2496</v>
      </c>
      <c r="C14" s="193" t="s">
        <v>2498</v>
      </c>
      <c r="D14" s="192" t="s">
        <v>4661</v>
      </c>
      <c r="E14" s="193" t="s">
        <v>4556</v>
      </c>
      <c r="F14" s="192" t="s">
        <v>214</v>
      </c>
      <c r="G14" s="194"/>
      <c r="H14" s="195"/>
      <c r="I14" s="196">
        <v>41000</v>
      </c>
      <c r="J14" s="197">
        <v>249</v>
      </c>
      <c r="K14" s="198"/>
      <c r="L14" s="197"/>
      <c r="M14" s="198">
        <v>0</v>
      </c>
      <c r="N14" s="197">
        <v>11625</v>
      </c>
      <c r="O14" s="199"/>
      <c r="P14" s="200"/>
      <c r="Q14" s="201">
        <f>VLOOKUP(D14,'[13]Prior Year Budget'!D14:R35,15,FALSE)</f>
        <v>0</v>
      </c>
      <c r="R14" s="201">
        <f>IFERROR(VLOOKUP(D14,'[13]Budget Actuals'!E18:L44,8,FALSE),0)</f>
        <v>0</v>
      </c>
      <c r="S14" s="202"/>
      <c r="T14" s="198">
        <f t="shared" si="1"/>
        <v>0</v>
      </c>
      <c r="U14" s="203"/>
    </row>
    <row r="15" spans="1:21" s="205" customFormat="1" ht="12">
      <c r="A15" s="191" t="s">
        <v>76</v>
      </c>
      <c r="B15" s="192" t="s">
        <v>2496</v>
      </c>
      <c r="C15" s="193" t="s">
        <v>2498</v>
      </c>
      <c r="D15" s="192" t="s">
        <v>4664</v>
      </c>
      <c r="E15" s="193" t="s">
        <v>4551</v>
      </c>
      <c r="F15" s="192" t="s">
        <v>214</v>
      </c>
      <c r="G15" s="194"/>
      <c r="H15" s="195"/>
      <c r="I15" s="196"/>
      <c r="J15" s="197"/>
      <c r="K15" s="198">
        <v>0</v>
      </c>
      <c r="L15" s="197">
        <v>249</v>
      </c>
      <c r="M15" s="198"/>
      <c r="N15" s="197"/>
      <c r="O15" s="199"/>
      <c r="P15" s="200"/>
      <c r="Q15" s="201">
        <f>VLOOKUP(D15,'[13]Prior Year Budget'!D15:R36,15,FALSE)</f>
        <v>0</v>
      </c>
      <c r="R15" s="201">
        <f>IFERROR(VLOOKUP(D15,'[13]Budget Actuals'!E19:L45,8,FALSE),0)</f>
        <v>0</v>
      </c>
      <c r="S15" s="202"/>
      <c r="T15" s="198">
        <f t="shared" si="1"/>
        <v>0</v>
      </c>
      <c r="U15" s="203"/>
    </row>
    <row r="16" spans="1:21" s="205" customFormat="1" ht="48">
      <c r="A16" s="191" t="s">
        <v>76</v>
      </c>
      <c r="B16" s="192" t="s">
        <v>2496</v>
      </c>
      <c r="C16" s="193" t="s">
        <v>2498</v>
      </c>
      <c r="D16" s="192" t="s">
        <v>4666</v>
      </c>
      <c r="E16" s="193" t="s">
        <v>4562</v>
      </c>
      <c r="F16" s="192" t="s">
        <v>214</v>
      </c>
      <c r="G16" s="194"/>
      <c r="H16" s="195"/>
      <c r="I16" s="196">
        <v>439600</v>
      </c>
      <c r="J16" s="197">
        <v>419083.5</v>
      </c>
      <c r="K16" s="198">
        <v>502000</v>
      </c>
      <c r="L16" s="197">
        <v>486697.48</v>
      </c>
      <c r="M16" s="198">
        <v>734100</v>
      </c>
      <c r="N16" s="197">
        <v>343091.20000000001</v>
      </c>
      <c r="O16" s="199">
        <v>816876</v>
      </c>
      <c r="P16" s="200">
        <v>748175.74</v>
      </c>
      <c r="Q16" s="201">
        <f>VLOOKUP(D16,'[13]Prior Year Budget'!D16:R37,15,FALSE)</f>
        <v>878240</v>
      </c>
      <c r="R16" s="201">
        <f>IFERROR(VLOOKUP(D16,'[13]Budget Actuals'!E20:L46,8,FALSE),0)</f>
        <v>671275.34</v>
      </c>
      <c r="S16" s="202">
        <v>940207</v>
      </c>
      <c r="T16" s="198">
        <f t="shared" si="1"/>
        <v>61967</v>
      </c>
      <c r="U16" s="203" t="s">
        <v>5063</v>
      </c>
    </row>
    <row r="17" spans="1:21" s="205" customFormat="1" ht="12">
      <c r="A17" s="191" t="s">
        <v>76</v>
      </c>
      <c r="B17" s="192" t="s">
        <v>2496</v>
      </c>
      <c r="C17" s="193" t="s">
        <v>2498</v>
      </c>
      <c r="D17" s="192" t="s">
        <v>4941</v>
      </c>
      <c r="E17" s="193" t="s">
        <v>4942</v>
      </c>
      <c r="F17" s="192" t="s">
        <v>214</v>
      </c>
      <c r="G17" s="194"/>
      <c r="H17" s="195"/>
      <c r="I17" s="196"/>
      <c r="J17" s="197"/>
      <c r="K17" s="198">
        <v>0</v>
      </c>
      <c r="L17" s="197">
        <v>0</v>
      </c>
      <c r="M17" s="198">
        <v>0</v>
      </c>
      <c r="N17" s="197">
        <v>223167.43</v>
      </c>
      <c r="O17" s="199">
        <v>70000</v>
      </c>
      <c r="P17" s="200">
        <v>41101.42</v>
      </c>
      <c r="Q17" s="201">
        <f>VLOOKUP(D17,'[13]Prior Year Budget'!D17:R38,15,FALSE)</f>
        <v>70000</v>
      </c>
      <c r="R17" s="201">
        <f>IFERROR(VLOOKUP(D17,'[13]Budget Actuals'!E21:L47,8,FALSE),0)</f>
        <v>50047.66</v>
      </c>
      <c r="S17" s="202">
        <v>70000</v>
      </c>
      <c r="T17" s="198">
        <f t="shared" si="0"/>
        <v>0</v>
      </c>
      <c r="U17" s="203"/>
    </row>
    <row r="18" spans="1:21" s="205" customFormat="1" ht="12">
      <c r="A18" s="191" t="s">
        <v>76</v>
      </c>
      <c r="B18" s="192" t="s">
        <v>2496</v>
      </c>
      <c r="C18" s="193" t="s">
        <v>2498</v>
      </c>
      <c r="D18" s="192" t="s">
        <v>4673</v>
      </c>
      <c r="E18" s="193" t="s">
        <v>4674</v>
      </c>
      <c r="F18" s="192" t="s">
        <v>214</v>
      </c>
      <c r="G18" s="194"/>
      <c r="H18" s="195"/>
      <c r="I18" s="196">
        <v>8500</v>
      </c>
      <c r="J18" s="197">
        <v>64260.01</v>
      </c>
      <c r="K18" s="198">
        <v>0</v>
      </c>
      <c r="L18" s="197">
        <v>69601.960000000006</v>
      </c>
      <c r="M18" s="198">
        <v>64260</v>
      </c>
      <c r="N18" s="197">
        <v>0</v>
      </c>
      <c r="O18" s="199"/>
      <c r="P18" s="200"/>
      <c r="Q18" s="201">
        <f>VLOOKUP(D18,'[13]Prior Year Budget'!D18:R39,15,FALSE)</f>
        <v>0</v>
      </c>
      <c r="R18" s="201">
        <f>IFERROR(VLOOKUP(D18,'[13]Budget Actuals'!E22:L48,8,FALSE),0)</f>
        <v>0</v>
      </c>
      <c r="S18" s="202"/>
      <c r="T18" s="198">
        <f t="shared" si="0"/>
        <v>0</v>
      </c>
      <c r="U18" s="203"/>
    </row>
    <row r="19" spans="1:21" s="205" customFormat="1" ht="12">
      <c r="A19" s="191" t="s">
        <v>76</v>
      </c>
      <c r="B19" s="192" t="s">
        <v>2496</v>
      </c>
      <c r="C19" s="193" t="s">
        <v>2498</v>
      </c>
      <c r="D19" s="192" t="s">
        <v>4686</v>
      </c>
      <c r="E19" s="193" t="s">
        <v>4506</v>
      </c>
      <c r="F19" s="192" t="s">
        <v>214</v>
      </c>
      <c r="G19" s="194"/>
      <c r="H19" s="195"/>
      <c r="I19" s="196">
        <v>0</v>
      </c>
      <c r="J19" s="197">
        <v>1794</v>
      </c>
      <c r="K19" s="198"/>
      <c r="L19" s="197"/>
      <c r="M19" s="198"/>
      <c r="N19" s="197"/>
      <c r="O19" s="199"/>
      <c r="P19" s="200"/>
      <c r="Q19" s="201">
        <f>VLOOKUP(D19,'[13]Prior Year Budget'!D19:R40,15,FALSE)</f>
        <v>0</v>
      </c>
      <c r="R19" s="201">
        <f>IFERROR(VLOOKUP(D19,'[13]Budget Actuals'!E23:L49,8,FALSE),0)</f>
        <v>0</v>
      </c>
      <c r="S19" s="202"/>
      <c r="T19" s="198">
        <f t="shared" si="0"/>
        <v>0</v>
      </c>
      <c r="U19" s="203"/>
    </row>
    <row r="20" spans="1:21" s="205" customFormat="1" ht="12">
      <c r="A20" s="191" t="s">
        <v>76</v>
      </c>
      <c r="B20" s="192" t="s">
        <v>2496</v>
      </c>
      <c r="C20" s="193" t="s">
        <v>2498</v>
      </c>
      <c r="D20" s="192" t="s">
        <v>4691</v>
      </c>
      <c r="E20" s="193" t="s">
        <v>4528</v>
      </c>
      <c r="F20" s="192" t="s">
        <v>214</v>
      </c>
      <c r="G20" s="194"/>
      <c r="H20" s="195"/>
      <c r="I20" s="196">
        <v>41000</v>
      </c>
      <c r="J20" s="197">
        <v>0</v>
      </c>
      <c r="K20" s="198">
        <v>43000</v>
      </c>
      <c r="L20" s="197">
        <v>0</v>
      </c>
      <c r="M20" s="198">
        <v>43000</v>
      </c>
      <c r="N20" s="197">
        <v>0</v>
      </c>
      <c r="O20" s="199"/>
      <c r="P20" s="200"/>
      <c r="Q20" s="201">
        <f>VLOOKUP(D20,'[13]Prior Year Budget'!D20:R41,15,FALSE)</f>
        <v>0</v>
      </c>
      <c r="R20" s="201">
        <f>IFERROR(VLOOKUP(D20,'[13]Budget Actuals'!E24:L50,8,FALSE),0)</f>
        <v>0</v>
      </c>
      <c r="S20" s="202"/>
      <c r="T20" s="198">
        <f t="shared" si="0"/>
        <v>0</v>
      </c>
      <c r="U20" s="203"/>
    </row>
    <row r="21" spans="1:21" s="205" customFormat="1" ht="12">
      <c r="A21" s="191" t="s">
        <v>76</v>
      </c>
      <c r="B21" s="192" t="s">
        <v>2496</v>
      </c>
      <c r="C21" s="193" t="s">
        <v>2498</v>
      </c>
      <c r="D21" s="192" t="s">
        <v>4695</v>
      </c>
      <c r="E21" s="193" t="s">
        <v>4496</v>
      </c>
      <c r="F21" s="192" t="s">
        <v>214</v>
      </c>
      <c r="G21" s="194"/>
      <c r="H21" s="195"/>
      <c r="I21" s="196"/>
      <c r="J21" s="197"/>
      <c r="K21" s="198"/>
      <c r="L21" s="197"/>
      <c r="M21" s="198">
        <v>0</v>
      </c>
      <c r="N21" s="197">
        <v>2978.44</v>
      </c>
      <c r="O21" s="199"/>
      <c r="P21" s="200"/>
      <c r="Q21" s="201">
        <f>VLOOKUP(D21,'[13]Prior Year Budget'!D21:R42,15,FALSE)</f>
        <v>0</v>
      </c>
      <c r="R21" s="201">
        <f>IFERROR(VLOOKUP(D21,'[13]Budget Actuals'!E25:L51,8,FALSE),0)</f>
        <v>0</v>
      </c>
      <c r="S21" s="202"/>
      <c r="T21" s="198">
        <f t="shared" si="0"/>
        <v>0</v>
      </c>
      <c r="U21" s="203"/>
    </row>
    <row r="22" spans="1:21" s="205" customFormat="1" ht="12">
      <c r="A22" s="191" t="s">
        <v>76</v>
      </c>
      <c r="B22" s="192" t="s">
        <v>2496</v>
      </c>
      <c r="C22" s="193" t="s">
        <v>2498</v>
      </c>
      <c r="D22" s="206"/>
      <c r="E22" s="193" t="str">
        <f>IFERROR(VLOOKUP(D22,[13]!Table1[[Account]:[Description]],2),"")</f>
        <v/>
      </c>
      <c r="F22" s="206"/>
      <c r="G22" s="207"/>
      <c r="H22" s="208"/>
      <c r="I22" s="209"/>
      <c r="J22" s="210"/>
      <c r="K22" s="211"/>
      <c r="L22" s="210"/>
      <c r="M22" s="211"/>
      <c r="N22" s="210"/>
      <c r="O22" s="212"/>
      <c r="P22" s="213"/>
      <c r="Q22" s="201"/>
      <c r="R22" s="201">
        <f>IFERROR(VLOOKUP(D22,'[13]Budget Actuals'!E26:L52,8,FALSE),0)</f>
        <v>0</v>
      </c>
      <c r="S22" s="214"/>
      <c r="T22" s="198">
        <f t="shared" si="0"/>
        <v>0</v>
      </c>
      <c r="U22" s="203"/>
    </row>
    <row r="23" spans="1:21" s="205" customFormat="1" ht="12">
      <c r="A23" s="191" t="s">
        <v>76</v>
      </c>
      <c r="B23" s="192" t="s">
        <v>2496</v>
      </c>
      <c r="C23" s="193" t="s">
        <v>2498</v>
      </c>
      <c r="D23" s="206"/>
      <c r="E23" s="193" t="str">
        <f>IFERROR(VLOOKUP(D23,[13]!Table1[[Account]:[Description]],2),"")</f>
        <v/>
      </c>
      <c r="F23" s="206"/>
      <c r="G23" s="207"/>
      <c r="H23" s="208"/>
      <c r="I23" s="209"/>
      <c r="J23" s="210"/>
      <c r="K23" s="211"/>
      <c r="L23" s="210"/>
      <c r="M23" s="211"/>
      <c r="N23" s="210"/>
      <c r="O23" s="212"/>
      <c r="P23" s="213"/>
      <c r="Q23" s="201"/>
      <c r="R23" s="201">
        <f>IFERROR(VLOOKUP(D23,'[13]Budget Actuals'!E27:L53,8,FALSE),0)</f>
        <v>0</v>
      </c>
      <c r="S23" s="214"/>
      <c r="T23" s="198">
        <f t="shared" si="0"/>
        <v>0</v>
      </c>
      <c r="U23" s="203"/>
    </row>
    <row r="24" spans="1:21" s="205" customFormat="1" ht="12">
      <c r="A24" s="191" t="s">
        <v>76</v>
      </c>
      <c r="B24" s="192" t="s">
        <v>2496</v>
      </c>
      <c r="C24" s="193" t="s">
        <v>2498</v>
      </c>
      <c r="D24" s="206"/>
      <c r="E24" s="193" t="str">
        <f>IFERROR(VLOOKUP(D24,[13]!Table1[[Account]:[Description]],2),"")</f>
        <v/>
      </c>
      <c r="F24" s="206"/>
      <c r="G24" s="207"/>
      <c r="H24" s="208"/>
      <c r="I24" s="209"/>
      <c r="J24" s="210"/>
      <c r="K24" s="211"/>
      <c r="L24" s="210"/>
      <c r="M24" s="211"/>
      <c r="N24" s="210"/>
      <c r="O24" s="212"/>
      <c r="P24" s="213"/>
      <c r="Q24" s="201"/>
      <c r="R24" s="201">
        <f>IFERROR(VLOOKUP(D24,'[13]Budget Actuals'!E28:L54,8,FALSE),0)</f>
        <v>0</v>
      </c>
      <c r="S24" s="214"/>
      <c r="T24" s="198">
        <f t="shared" si="0"/>
        <v>0</v>
      </c>
      <c r="U24" s="203"/>
    </row>
    <row r="25" spans="1:21" s="205" customFormat="1" ht="12">
      <c r="A25" s="191" t="s">
        <v>76</v>
      </c>
      <c r="B25" s="192" t="s">
        <v>2496</v>
      </c>
      <c r="C25" s="193" t="s">
        <v>2498</v>
      </c>
      <c r="D25" s="206"/>
      <c r="E25" s="193" t="str">
        <f>IFERROR(VLOOKUP(D25,[13]!Table1[[Account]:[Description]],2),"")</f>
        <v/>
      </c>
      <c r="F25" s="206"/>
      <c r="G25" s="207"/>
      <c r="H25" s="208"/>
      <c r="I25" s="209"/>
      <c r="J25" s="210"/>
      <c r="K25" s="211"/>
      <c r="L25" s="210"/>
      <c r="M25" s="211"/>
      <c r="N25" s="210"/>
      <c r="O25" s="212"/>
      <c r="P25" s="213"/>
      <c r="Q25" s="201"/>
      <c r="R25" s="215"/>
      <c r="S25" s="214"/>
      <c r="T25" s="198">
        <f t="shared" si="0"/>
        <v>0</v>
      </c>
      <c r="U25" s="203"/>
    </row>
    <row r="26" spans="1:21" s="205" customFormat="1" ht="12">
      <c r="A26" s="191" t="s">
        <v>76</v>
      </c>
      <c r="B26" s="192" t="s">
        <v>2496</v>
      </c>
      <c r="C26" s="193" t="s">
        <v>2498</v>
      </c>
      <c r="D26" s="206"/>
      <c r="E26" s="193" t="str">
        <f>IFERROR(VLOOKUP(D26,[13]!Table1[[Account]:[Description]],2),"")</f>
        <v/>
      </c>
      <c r="F26" s="206"/>
      <c r="G26" s="207"/>
      <c r="H26" s="208"/>
      <c r="I26" s="209"/>
      <c r="J26" s="210"/>
      <c r="K26" s="211"/>
      <c r="L26" s="210"/>
      <c r="M26" s="211"/>
      <c r="N26" s="210"/>
      <c r="O26" s="212"/>
      <c r="P26" s="213"/>
      <c r="Q26" s="201"/>
      <c r="R26" s="215"/>
      <c r="S26" s="214"/>
      <c r="T26" s="198">
        <f t="shared" si="0"/>
        <v>0</v>
      </c>
      <c r="U26" s="203"/>
    </row>
    <row r="27" spans="1:21" s="205" customFormat="1" ht="12">
      <c r="A27" s="191" t="s">
        <v>76</v>
      </c>
      <c r="B27" s="192" t="s">
        <v>2496</v>
      </c>
      <c r="C27" s="193" t="s">
        <v>2498</v>
      </c>
      <c r="D27" s="206"/>
      <c r="E27" s="193" t="str">
        <f>IFERROR(VLOOKUP(D27,[13]!Table1[[Account]:[Description]],2),"")</f>
        <v/>
      </c>
      <c r="F27" s="206"/>
      <c r="G27" s="207"/>
      <c r="H27" s="208"/>
      <c r="I27" s="209"/>
      <c r="J27" s="210"/>
      <c r="K27" s="211"/>
      <c r="L27" s="210"/>
      <c r="M27" s="211"/>
      <c r="N27" s="210"/>
      <c r="O27" s="212"/>
      <c r="P27" s="213"/>
      <c r="Q27" s="201"/>
      <c r="R27" s="215"/>
      <c r="S27" s="214"/>
      <c r="T27" s="198">
        <f t="shared" si="0"/>
        <v>0</v>
      </c>
      <c r="U27" s="203"/>
    </row>
    <row r="28" spans="1:21" s="205" customFormat="1" ht="12">
      <c r="A28" s="191" t="s">
        <v>76</v>
      </c>
      <c r="B28" s="192" t="s">
        <v>2496</v>
      </c>
      <c r="C28" s="193" t="s">
        <v>2498</v>
      </c>
      <c r="D28" s="206"/>
      <c r="E28" s="193" t="str">
        <f>IFERROR(VLOOKUP(D28,[13]!Table1[[Account]:[Description]],2),"")</f>
        <v/>
      </c>
      <c r="F28" s="206"/>
      <c r="G28" s="207"/>
      <c r="H28" s="208"/>
      <c r="I28" s="209"/>
      <c r="J28" s="210"/>
      <c r="K28" s="211"/>
      <c r="L28" s="210"/>
      <c r="M28" s="211"/>
      <c r="N28" s="210"/>
      <c r="O28" s="212"/>
      <c r="P28" s="213"/>
      <c r="Q28" s="215"/>
      <c r="R28" s="215"/>
      <c r="S28" s="214"/>
      <c r="T28" s="198">
        <f t="shared" si="0"/>
        <v>0</v>
      </c>
      <c r="U28" s="203"/>
    </row>
    <row r="29" spans="1:21" s="205" customFormat="1" ht="12">
      <c r="A29" s="191" t="s">
        <v>76</v>
      </c>
      <c r="B29" s="192" t="s">
        <v>2496</v>
      </c>
      <c r="C29" s="193" t="s">
        <v>2498</v>
      </c>
      <c r="D29" s="206"/>
      <c r="E29" s="193" t="str">
        <f>IFERROR(VLOOKUP(D29,[13]!Table1[[Account]:[Description]],2),"")</f>
        <v/>
      </c>
      <c r="F29" s="206"/>
      <c r="G29" s="207"/>
      <c r="H29" s="208"/>
      <c r="I29" s="209"/>
      <c r="J29" s="210"/>
      <c r="K29" s="211"/>
      <c r="L29" s="210"/>
      <c r="M29" s="211"/>
      <c r="N29" s="210"/>
      <c r="O29" s="212"/>
      <c r="P29" s="213"/>
      <c r="Q29" s="215"/>
      <c r="R29" s="215"/>
      <c r="S29" s="214"/>
      <c r="T29" s="198">
        <f t="shared" si="0"/>
        <v>0</v>
      </c>
      <c r="U29" s="203"/>
    </row>
    <row r="30" spans="1:21" s="205" customFormat="1" ht="12">
      <c r="A30" s="191" t="s">
        <v>76</v>
      </c>
      <c r="B30" s="192" t="s">
        <v>2496</v>
      </c>
      <c r="C30" s="193" t="s">
        <v>2498</v>
      </c>
      <c r="D30" s="206"/>
      <c r="E30" s="193" t="str">
        <f>IFERROR(VLOOKUP(D30,[13]!Table1[[Account]:[Description]],2),"")</f>
        <v/>
      </c>
      <c r="F30" s="206"/>
      <c r="G30" s="207"/>
      <c r="H30" s="208"/>
      <c r="I30" s="209"/>
      <c r="J30" s="210"/>
      <c r="K30" s="211"/>
      <c r="L30" s="210"/>
      <c r="M30" s="211"/>
      <c r="N30" s="210"/>
      <c r="O30" s="212"/>
      <c r="P30" s="213"/>
      <c r="Q30" s="215"/>
      <c r="R30" s="215"/>
      <c r="S30" s="214"/>
      <c r="T30" s="198">
        <f t="shared" si="0"/>
        <v>0</v>
      </c>
      <c r="U30" s="203"/>
    </row>
    <row r="31" spans="1:21" s="205" customFormat="1" ht="12">
      <c r="A31" s="191" t="s">
        <v>76</v>
      </c>
      <c r="B31" s="192" t="s">
        <v>2496</v>
      </c>
      <c r="C31" s="193" t="s">
        <v>2498</v>
      </c>
      <c r="D31" s="206"/>
      <c r="E31" s="193" t="str">
        <f>IFERROR(VLOOKUP(D31,[13]!Table1[[Account]:[Description]],2),"")</f>
        <v/>
      </c>
      <c r="F31" s="206"/>
      <c r="G31" s="207"/>
      <c r="H31" s="208"/>
      <c r="I31" s="216"/>
      <c r="J31" s="217"/>
      <c r="K31" s="218"/>
      <c r="L31" s="217"/>
      <c r="M31" s="218"/>
      <c r="N31" s="217"/>
      <c r="O31" s="219"/>
      <c r="P31" s="220"/>
      <c r="Q31" s="221"/>
      <c r="R31" s="221"/>
      <c r="S31" s="222"/>
      <c r="T31" s="198">
        <f t="shared" si="0"/>
        <v>0</v>
      </c>
      <c r="U31" s="203"/>
    </row>
    <row r="32" spans="1:21" s="205" customFormat="1" ht="12">
      <c r="A32" s="223"/>
      <c r="B32" s="223"/>
      <c r="C32" s="224"/>
      <c r="D32" s="223"/>
      <c r="E32" s="224"/>
      <c r="F32" s="223"/>
      <c r="G32" s="225"/>
      <c r="H32" s="226"/>
      <c r="I32" s="227">
        <f>SUM(I10:I31)</f>
        <v>748090</v>
      </c>
      <c r="J32" s="228">
        <f>SUM(J10:J31)</f>
        <v>496229.98</v>
      </c>
      <c r="K32" s="229">
        <f>SUM(K10:K31)</f>
        <v>662990</v>
      </c>
      <c r="L32" s="228">
        <f t="shared" ref="L32:T32" si="2">SUM(L10:L31)</f>
        <v>561591.40999999992</v>
      </c>
      <c r="M32" s="229">
        <f t="shared" si="2"/>
        <v>1066313</v>
      </c>
      <c r="N32" s="228">
        <f t="shared" si="2"/>
        <v>596362.68999999994</v>
      </c>
      <c r="O32" s="229">
        <f t="shared" si="2"/>
        <v>1116829</v>
      </c>
      <c r="P32" s="228">
        <f t="shared" si="2"/>
        <v>790497.35</v>
      </c>
      <c r="Q32" s="228">
        <f t="shared" si="2"/>
        <v>1118240</v>
      </c>
      <c r="R32" s="228">
        <f t="shared" si="2"/>
        <v>749358.36</v>
      </c>
      <c r="S32" s="235">
        <f t="shared" si="2"/>
        <v>1108207</v>
      </c>
      <c r="T32" s="229">
        <f t="shared" si="2"/>
        <v>-10033</v>
      </c>
      <c r="U32" s="230"/>
    </row>
    <row r="33" spans="1:21" s="205" customFormat="1" ht="12">
      <c r="A33" s="231" t="s">
        <v>4709</v>
      </c>
      <c r="U33" s="233"/>
    </row>
    <row r="34" spans="1:21" s="205" customFormat="1" ht="12">
      <c r="A34" s="231"/>
      <c r="S34" s="205">
        <f>973240</f>
        <v>973240</v>
      </c>
      <c r="U34" s="233"/>
    </row>
    <row r="35" spans="1:21">
      <c r="S35" s="417">
        <f>S32-S34</f>
        <v>134967</v>
      </c>
    </row>
    <row r="36" spans="1:21" ht="18">
      <c r="A36" s="158" t="s">
        <v>4970</v>
      </c>
      <c r="U36"/>
    </row>
    <row r="37" spans="1:21">
      <c r="A37" s="448" t="s">
        <v>4971</v>
      </c>
      <c r="B37" s="449"/>
      <c r="C37" s="449"/>
      <c r="D37" s="449"/>
      <c r="E37" s="449"/>
      <c r="F37" s="449"/>
      <c r="G37" s="449"/>
      <c r="H37" s="449"/>
      <c r="I37" s="449"/>
      <c r="J37" s="449"/>
      <c r="K37" s="449"/>
      <c r="L37" s="449"/>
      <c r="M37" s="449"/>
      <c r="N37" s="449"/>
      <c r="O37" s="449"/>
      <c r="P37" s="449"/>
      <c r="Q37" s="449"/>
      <c r="R37" s="449"/>
      <c r="S37" s="449"/>
      <c r="T37" s="449"/>
      <c r="U37"/>
    </row>
    <row r="38" spans="1:21" ht="16.2" thickBot="1">
      <c r="A38" s="236"/>
      <c r="U38"/>
    </row>
    <row r="39" spans="1:21" s="172" customFormat="1" ht="12.6" thickBot="1">
      <c r="I39" s="177">
        <v>2026</v>
      </c>
      <c r="J39" s="445"/>
      <c r="K39" s="446"/>
      <c r="L39" s="447"/>
    </row>
    <row r="40" spans="1:21" s="190" customFormat="1" ht="12">
      <c r="A40" s="180" t="s">
        <v>4640</v>
      </c>
      <c r="B40" s="180" t="s">
        <v>4641</v>
      </c>
      <c r="C40" s="181" t="s">
        <v>4642</v>
      </c>
      <c r="D40" s="180" t="s">
        <v>4643</v>
      </c>
      <c r="E40" s="181" t="s">
        <v>4644</v>
      </c>
      <c r="F40" s="180" t="s">
        <v>4645</v>
      </c>
      <c r="G40" s="180" t="s">
        <v>4646</v>
      </c>
      <c r="H40" s="182" t="s">
        <v>4647</v>
      </c>
      <c r="I40" s="186" t="s">
        <v>4710</v>
      </c>
      <c r="J40" s="442" t="s">
        <v>4746</v>
      </c>
      <c r="K40" s="443"/>
      <c r="L40" s="444"/>
    </row>
    <row r="41" spans="1:21" s="241" customFormat="1" ht="12">
      <c r="A41" s="191" t="s">
        <v>76</v>
      </c>
      <c r="B41" s="192" t="s">
        <v>2496</v>
      </c>
      <c r="C41" s="193" t="s">
        <v>2498</v>
      </c>
      <c r="D41" s="238"/>
      <c r="E41" s="193" t="str">
        <f>IFERROR(VLOOKUP(D41,[13]!Table1[[Account]:[Description]],2),"")</f>
        <v/>
      </c>
      <c r="F41" s="238"/>
      <c r="G41" s="206"/>
      <c r="H41" s="239"/>
      <c r="I41" s="240"/>
      <c r="J41" s="439"/>
      <c r="K41" s="440"/>
      <c r="L41" s="441"/>
    </row>
    <row r="42" spans="1:21" s="241" customFormat="1" ht="12">
      <c r="A42" s="191" t="s">
        <v>76</v>
      </c>
      <c r="B42" s="192" t="s">
        <v>2496</v>
      </c>
      <c r="C42" s="193" t="s">
        <v>2498</v>
      </c>
      <c r="D42" s="238"/>
      <c r="E42" s="193" t="str">
        <f>IFERROR(VLOOKUP(D42,[13]!Table1[[Account]:[Description]],2),"")</f>
        <v/>
      </c>
      <c r="F42" s="238"/>
      <c r="G42" s="206"/>
      <c r="H42" s="243"/>
      <c r="I42" s="240"/>
      <c r="J42" s="439"/>
      <c r="K42" s="440"/>
      <c r="L42" s="441"/>
    </row>
    <row r="43" spans="1:21" s="241" customFormat="1" ht="12">
      <c r="A43" s="191" t="s">
        <v>76</v>
      </c>
      <c r="B43" s="192" t="s">
        <v>2496</v>
      </c>
      <c r="C43" s="193" t="s">
        <v>2498</v>
      </c>
      <c r="D43" s="238"/>
      <c r="E43" s="193" t="str">
        <f>IFERROR(VLOOKUP(D43,[13]!Table1[[Account]:[Description]],2),"")</f>
        <v/>
      </c>
      <c r="F43" s="238"/>
      <c r="G43" s="206"/>
      <c r="H43" s="243"/>
      <c r="I43" s="240"/>
      <c r="J43" s="439"/>
      <c r="K43" s="440"/>
      <c r="L43" s="441"/>
    </row>
    <row r="44" spans="1:21" s="241" customFormat="1" ht="12">
      <c r="A44" s="191" t="s">
        <v>76</v>
      </c>
      <c r="B44" s="192" t="s">
        <v>2496</v>
      </c>
      <c r="C44" s="193" t="s">
        <v>2498</v>
      </c>
      <c r="D44" s="238"/>
      <c r="E44" s="193" t="str">
        <f>IFERROR(VLOOKUP(D44,[13]!Table1[[Account]:[Description]],2),"")</f>
        <v/>
      </c>
      <c r="F44" s="238"/>
      <c r="G44" s="206"/>
      <c r="H44" s="243"/>
      <c r="I44" s="240"/>
      <c r="J44" s="439"/>
      <c r="K44" s="440"/>
      <c r="L44" s="441"/>
    </row>
    <row r="45" spans="1:21" s="241" customFormat="1" ht="12">
      <c r="A45" s="191" t="s">
        <v>76</v>
      </c>
      <c r="B45" s="192" t="s">
        <v>2496</v>
      </c>
      <c r="C45" s="193" t="s">
        <v>2498</v>
      </c>
      <c r="D45" s="238"/>
      <c r="E45" s="193" t="str">
        <f>IFERROR(VLOOKUP(D45,[13]!Table1[[Account]:[Description]],2),"")</f>
        <v/>
      </c>
      <c r="F45" s="238"/>
      <c r="G45" s="206"/>
      <c r="H45" s="243"/>
      <c r="I45" s="244"/>
      <c r="J45" s="439"/>
      <c r="K45" s="440"/>
      <c r="L45" s="441"/>
    </row>
    <row r="46" spans="1:21" s="205" customFormat="1" ht="12">
      <c r="A46" s="223"/>
      <c r="B46" s="223"/>
      <c r="C46" s="224"/>
      <c r="D46" s="223"/>
      <c r="E46" s="224"/>
      <c r="F46" s="223"/>
      <c r="G46" s="225"/>
      <c r="H46" s="226"/>
      <c r="I46" s="228">
        <f>SUM(I41:I45)</f>
        <v>0</v>
      </c>
      <c r="J46" s="434"/>
      <c r="K46" s="435"/>
      <c r="L46" s="435"/>
    </row>
  </sheetData>
  <protectedRanges>
    <protectedRange sqref="D22:H31 D41:E45" name="Range1_2"/>
    <protectedRange sqref="S10:S31" name="Range2_2"/>
    <protectedRange sqref="U10:U31" name="Range3_2"/>
    <protectedRange sqref="F42:H45 F41:G41" name="Range1_1_1"/>
    <protectedRange sqref="I41:I45" name="Range2_1_1"/>
    <protectedRange sqref="J41:J45" name="Range3_1_1"/>
  </protectedRanges>
  <mergeCells count="11">
    <mergeCell ref="J41:L41"/>
    <mergeCell ref="J39:L39"/>
    <mergeCell ref="J40:L40"/>
    <mergeCell ref="A2:T2"/>
    <mergeCell ref="A4:T4"/>
    <mergeCell ref="A37:T37"/>
    <mergeCell ref="J42:L42"/>
    <mergeCell ref="J43:L43"/>
    <mergeCell ref="J44:L44"/>
    <mergeCell ref="J45:L45"/>
    <mergeCell ref="J46:L46"/>
  </mergeCells>
  <hyperlinks>
    <hyperlink ref="A6" r:id="rId1" xr:uid="{EE421A41-39B2-4C52-BE3E-6218220D06BB}"/>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BEF3DC-E243-4C35-8B88-71A49ED01BDF}">
  <dimension ref="A1:P118"/>
  <sheetViews>
    <sheetView topLeftCell="A67" workbookViewId="0">
      <selection activeCell="A39" sqref="A39:U39"/>
    </sheetView>
  </sheetViews>
  <sheetFormatPr defaultRowHeight="14.4"/>
  <cols>
    <col min="1" max="1" width="35.109375" bestFit="1" customWidth="1"/>
    <col min="2" max="2" width="11.5546875" style="28" bestFit="1" customWidth="1"/>
    <col min="3" max="4" width="13.33203125" style="28" bestFit="1" customWidth="1"/>
    <col min="5" max="5" width="9.109375" style="28"/>
    <col min="6" max="6" width="11.5546875" bestFit="1" customWidth="1"/>
    <col min="8" max="8" width="11.5546875" bestFit="1" customWidth="1"/>
    <col min="12" max="12" width="30.6640625" bestFit="1" customWidth="1"/>
    <col min="13" max="13" width="11.5546875" bestFit="1" customWidth="1"/>
    <col min="15" max="16" width="11.5546875" bestFit="1" customWidth="1"/>
  </cols>
  <sheetData>
    <row r="1" spans="1:16">
      <c r="A1" t="s">
        <v>89</v>
      </c>
    </row>
    <row r="2" spans="1:16">
      <c r="A2" s="70" t="s">
        <v>4488</v>
      </c>
      <c r="B2" s="71" t="s">
        <v>4489</v>
      </c>
      <c r="C2" s="71" t="s">
        <v>4490</v>
      </c>
      <c r="D2" s="71" t="s">
        <v>4491</v>
      </c>
      <c r="P2" s="28">
        <v>5000</v>
      </c>
    </row>
    <row r="3" spans="1:16" hidden="1">
      <c r="A3" t="s">
        <v>4492</v>
      </c>
      <c r="B3" s="28">
        <v>2382.33</v>
      </c>
      <c r="C3" s="28">
        <v>2501.4499999999998</v>
      </c>
      <c r="D3" s="28">
        <v>3000</v>
      </c>
      <c r="P3" s="28">
        <v>1500</v>
      </c>
    </row>
    <row r="4" spans="1:16" hidden="1">
      <c r="A4" t="s">
        <v>4493</v>
      </c>
      <c r="B4" s="28">
        <v>119331.96</v>
      </c>
      <c r="C4" s="28">
        <v>125298.56</v>
      </c>
      <c r="D4" s="28">
        <v>135000</v>
      </c>
      <c r="P4" s="28">
        <v>1500</v>
      </c>
    </row>
    <row r="5" spans="1:16" hidden="1">
      <c r="A5" t="s">
        <v>4494</v>
      </c>
      <c r="B5" s="28">
        <v>212029.34</v>
      </c>
      <c r="C5" s="28">
        <v>222630.81</v>
      </c>
      <c r="D5" s="28">
        <v>250000</v>
      </c>
      <c r="P5" s="28">
        <v>7000</v>
      </c>
    </row>
    <row r="6" spans="1:16">
      <c r="A6" t="s">
        <v>4495</v>
      </c>
      <c r="B6" s="28">
        <v>0</v>
      </c>
      <c r="C6" s="28">
        <v>0</v>
      </c>
      <c r="D6" s="28">
        <v>5000</v>
      </c>
      <c r="P6" s="28">
        <v>1000</v>
      </c>
    </row>
    <row r="7" spans="1:16">
      <c r="A7" t="s">
        <v>4496</v>
      </c>
      <c r="B7" s="28">
        <v>0</v>
      </c>
      <c r="C7" s="28">
        <v>0</v>
      </c>
      <c r="D7" s="28">
        <v>0</v>
      </c>
      <c r="O7" s="28"/>
      <c r="P7" s="28">
        <v>6000</v>
      </c>
    </row>
    <row r="8" spans="1:16" hidden="1">
      <c r="A8" t="s">
        <v>4497</v>
      </c>
      <c r="B8" s="28">
        <v>59.56</v>
      </c>
      <c r="C8" s="28">
        <v>62.54</v>
      </c>
      <c r="D8" s="28">
        <v>100</v>
      </c>
      <c r="O8" s="28"/>
      <c r="P8" s="28">
        <v>8000</v>
      </c>
    </row>
    <row r="9" spans="1:16">
      <c r="A9" t="s">
        <v>4498</v>
      </c>
      <c r="B9" s="28">
        <v>1134.31</v>
      </c>
      <c r="C9" s="28">
        <v>1191.03</v>
      </c>
      <c r="D9" s="28">
        <v>1500</v>
      </c>
      <c r="O9" s="28"/>
      <c r="P9" s="28">
        <v>3500</v>
      </c>
    </row>
    <row r="10" spans="1:16" hidden="1">
      <c r="A10" t="s">
        <v>4499</v>
      </c>
      <c r="B10" s="28">
        <v>265749.96000000002</v>
      </c>
      <c r="C10" s="28">
        <v>279037.46000000002</v>
      </c>
      <c r="D10" s="72">
        <v>350000</v>
      </c>
      <c r="E10" s="28" t="s">
        <v>4500</v>
      </c>
      <c r="L10" t="s">
        <v>4501</v>
      </c>
      <c r="M10" s="28">
        <f>330000</f>
        <v>330000</v>
      </c>
      <c r="O10" s="28"/>
      <c r="P10" s="28">
        <v>6000</v>
      </c>
    </row>
    <row r="11" spans="1:16">
      <c r="A11" t="s">
        <v>4502</v>
      </c>
      <c r="B11" s="28">
        <v>1257.82</v>
      </c>
      <c r="C11" s="28">
        <v>1320.71</v>
      </c>
      <c r="D11" s="28">
        <v>1500</v>
      </c>
      <c r="L11" t="s">
        <v>4503</v>
      </c>
      <c r="O11" s="28"/>
      <c r="P11" s="28">
        <v>5000</v>
      </c>
    </row>
    <row r="12" spans="1:16">
      <c r="A12" t="s">
        <v>4504</v>
      </c>
      <c r="B12" s="28">
        <v>4749.21</v>
      </c>
      <c r="C12" s="28">
        <v>4986.67</v>
      </c>
      <c r="D12" s="28">
        <v>7000</v>
      </c>
      <c r="L12" t="s">
        <v>4505</v>
      </c>
      <c r="M12" s="67">
        <f>M10*6%</f>
        <v>19800</v>
      </c>
      <c r="O12" s="28"/>
      <c r="P12" s="28">
        <v>10000</v>
      </c>
    </row>
    <row r="13" spans="1:16">
      <c r="A13" t="s">
        <v>4506</v>
      </c>
      <c r="B13" s="28">
        <v>0</v>
      </c>
      <c r="C13" s="28">
        <v>0</v>
      </c>
      <c r="D13" s="28">
        <v>0</v>
      </c>
      <c r="O13" s="28"/>
      <c r="P13" s="28">
        <v>500</v>
      </c>
    </row>
    <row r="14" spans="1:16" hidden="1">
      <c r="A14" t="s">
        <v>4507</v>
      </c>
      <c r="B14" s="28">
        <v>60244.649999999987</v>
      </c>
      <c r="C14" s="28">
        <v>63256.88</v>
      </c>
      <c r="D14" s="28">
        <v>70000</v>
      </c>
      <c r="O14" s="28"/>
      <c r="P14" s="28">
        <v>2000</v>
      </c>
    </row>
    <row r="15" spans="1:16" hidden="1">
      <c r="A15" t="s">
        <v>4508</v>
      </c>
      <c r="B15" s="28">
        <v>22805.55</v>
      </c>
      <c r="C15" s="28">
        <v>23945.83</v>
      </c>
      <c r="D15" s="28">
        <v>30000</v>
      </c>
      <c r="O15" s="28"/>
      <c r="P15" s="28">
        <v>30000</v>
      </c>
    </row>
    <row r="16" spans="1:16" hidden="1">
      <c r="A16" t="s">
        <v>4509</v>
      </c>
      <c r="B16" s="28">
        <v>22778.28</v>
      </c>
      <c r="C16" s="28">
        <v>23945.83</v>
      </c>
      <c r="D16" s="28">
        <v>30000</v>
      </c>
      <c r="O16" s="28"/>
      <c r="P16" s="28">
        <v>1000</v>
      </c>
    </row>
    <row r="17" spans="1:16">
      <c r="A17" t="s">
        <v>4510</v>
      </c>
      <c r="B17" s="28">
        <v>650</v>
      </c>
      <c r="C17" s="28">
        <v>682.5</v>
      </c>
      <c r="D17" s="28">
        <v>1000</v>
      </c>
      <c r="O17" s="28"/>
      <c r="P17" s="28">
        <v>60000</v>
      </c>
    </row>
    <row r="18" spans="1:16">
      <c r="A18" t="s">
        <v>4511</v>
      </c>
      <c r="B18" s="28">
        <v>5448.96</v>
      </c>
      <c r="C18" s="28">
        <v>5721.41</v>
      </c>
      <c r="D18" s="28">
        <v>6000</v>
      </c>
      <c r="O18" s="28"/>
    </row>
    <row r="19" spans="1:16">
      <c r="A19" t="s">
        <v>4512</v>
      </c>
      <c r="B19" s="28">
        <v>6310.6</v>
      </c>
      <c r="C19" s="28">
        <v>6626.13</v>
      </c>
      <c r="D19" s="28">
        <v>8000</v>
      </c>
      <c r="O19" s="28"/>
    </row>
    <row r="20" spans="1:16">
      <c r="A20" t="s">
        <v>4513</v>
      </c>
      <c r="B20" s="28">
        <v>2782.88</v>
      </c>
      <c r="C20" s="28">
        <v>2922.02</v>
      </c>
      <c r="D20" s="28">
        <v>3500</v>
      </c>
      <c r="O20" s="28"/>
      <c r="P20" s="67">
        <f>SUM(P2:P17)</f>
        <v>148000</v>
      </c>
    </row>
    <row r="21" spans="1:16" hidden="1">
      <c r="A21" t="s">
        <v>4514</v>
      </c>
      <c r="B21" s="28">
        <v>16388.099999999999</v>
      </c>
      <c r="C21" s="28">
        <v>17207.5</v>
      </c>
      <c r="D21" s="28">
        <v>20000</v>
      </c>
      <c r="O21" s="28"/>
    </row>
    <row r="22" spans="1:16" hidden="1">
      <c r="A22" t="s">
        <v>4515</v>
      </c>
      <c r="B22" s="28">
        <v>19.73</v>
      </c>
      <c r="C22" s="28">
        <v>20.72</v>
      </c>
      <c r="D22" s="28">
        <v>100</v>
      </c>
      <c r="O22" s="28"/>
    </row>
    <row r="23" spans="1:16" hidden="1">
      <c r="A23" t="s">
        <v>4516</v>
      </c>
      <c r="B23" s="28">
        <v>8984.09</v>
      </c>
      <c r="C23" s="28">
        <v>9433.2900000000009</v>
      </c>
      <c r="D23" s="28">
        <v>10000</v>
      </c>
      <c r="O23" s="28"/>
    </row>
    <row r="24" spans="1:16" hidden="1">
      <c r="A24" t="s">
        <v>4517</v>
      </c>
      <c r="B24" s="28">
        <v>3842.4</v>
      </c>
      <c r="C24" s="28">
        <v>4034.52</v>
      </c>
      <c r="D24" s="28">
        <v>4500</v>
      </c>
      <c r="O24" s="28"/>
    </row>
    <row r="25" spans="1:16" hidden="1">
      <c r="A25" t="s">
        <v>4518</v>
      </c>
      <c r="B25" s="28">
        <v>4105.41</v>
      </c>
      <c r="C25" s="28">
        <v>4310.68</v>
      </c>
      <c r="D25" s="28">
        <v>4500</v>
      </c>
      <c r="O25" s="28"/>
    </row>
    <row r="26" spans="1:16" hidden="1">
      <c r="A26" t="s">
        <v>4519</v>
      </c>
      <c r="B26" s="28">
        <v>2258.1</v>
      </c>
      <c r="C26" s="28">
        <v>2371</v>
      </c>
      <c r="D26" s="28">
        <v>3000</v>
      </c>
      <c r="O26" s="28"/>
    </row>
    <row r="27" spans="1:16">
      <c r="A27" t="s">
        <v>4520</v>
      </c>
      <c r="B27" s="28">
        <v>5208.72</v>
      </c>
      <c r="C27" s="28">
        <v>5469.16</v>
      </c>
      <c r="D27" s="28">
        <v>6000</v>
      </c>
      <c r="O27" s="28"/>
    </row>
    <row r="28" spans="1:16">
      <c r="A28" t="s">
        <v>4521</v>
      </c>
      <c r="B28" s="28">
        <v>3873.96</v>
      </c>
      <c r="C28" s="28">
        <v>4067.66</v>
      </c>
      <c r="D28" s="28">
        <v>5000</v>
      </c>
      <c r="O28" s="28"/>
    </row>
    <row r="29" spans="1:16">
      <c r="A29" t="s">
        <v>4522</v>
      </c>
      <c r="B29" s="28">
        <v>7597.42</v>
      </c>
      <c r="C29" s="28">
        <v>7977.29</v>
      </c>
      <c r="D29" s="28">
        <v>10000</v>
      </c>
      <c r="O29" s="28"/>
    </row>
    <row r="30" spans="1:16">
      <c r="A30" t="s">
        <v>4523</v>
      </c>
      <c r="B30" s="28">
        <v>0</v>
      </c>
      <c r="C30" s="28">
        <v>0</v>
      </c>
      <c r="D30" s="28">
        <v>0</v>
      </c>
      <c r="O30" s="28"/>
    </row>
    <row r="31" spans="1:16" hidden="1">
      <c r="A31" t="s">
        <v>4524</v>
      </c>
      <c r="B31" s="28">
        <v>1925.38</v>
      </c>
      <c r="C31" s="28">
        <v>2021.65</v>
      </c>
      <c r="D31" s="28">
        <v>2500</v>
      </c>
      <c r="O31" s="28"/>
    </row>
    <row r="32" spans="1:16" hidden="1">
      <c r="A32" t="s">
        <v>4525</v>
      </c>
      <c r="B32" s="28">
        <v>653.4</v>
      </c>
      <c r="C32" s="28">
        <v>686.07</v>
      </c>
      <c r="D32" s="28">
        <v>1000</v>
      </c>
      <c r="O32" s="28"/>
    </row>
    <row r="33" spans="1:15" hidden="1">
      <c r="A33" t="s">
        <v>4526</v>
      </c>
      <c r="B33" s="28">
        <v>653.4</v>
      </c>
      <c r="C33" s="28">
        <v>686.07</v>
      </c>
      <c r="D33" s="28">
        <v>1000</v>
      </c>
      <c r="O33" s="28"/>
    </row>
    <row r="34" spans="1:15">
      <c r="A34" t="s">
        <v>4527</v>
      </c>
      <c r="B34" s="28">
        <v>352.5</v>
      </c>
      <c r="C34" s="28">
        <v>370.12</v>
      </c>
      <c r="D34" s="28">
        <v>500</v>
      </c>
      <c r="O34" s="28"/>
    </row>
    <row r="35" spans="1:15">
      <c r="A35" t="s">
        <v>4528</v>
      </c>
      <c r="B35" s="28">
        <v>0</v>
      </c>
      <c r="C35" s="28">
        <v>0</v>
      </c>
      <c r="D35" s="28">
        <v>0</v>
      </c>
      <c r="O35" s="28"/>
    </row>
    <row r="36" spans="1:15">
      <c r="A36" t="s">
        <v>4529</v>
      </c>
      <c r="B36" s="28">
        <v>1500</v>
      </c>
      <c r="C36" s="28">
        <v>1575</v>
      </c>
      <c r="D36" s="28">
        <v>2000</v>
      </c>
      <c r="O36" s="28"/>
    </row>
    <row r="37" spans="1:15" hidden="1">
      <c r="A37" t="s">
        <v>4530</v>
      </c>
      <c r="B37" s="28">
        <v>56654.3</v>
      </c>
      <c r="C37" s="28">
        <v>59487.02</v>
      </c>
      <c r="D37" s="28">
        <v>65000</v>
      </c>
      <c r="O37" s="28"/>
    </row>
    <row r="38" spans="1:15" hidden="1">
      <c r="A38" t="s">
        <v>4531</v>
      </c>
      <c r="B38" s="28">
        <v>32279.31</v>
      </c>
      <c r="C38" s="28">
        <v>33893.279999999999</v>
      </c>
      <c r="D38" s="28">
        <v>40000</v>
      </c>
      <c r="O38" s="28"/>
    </row>
    <row r="39" spans="1:15">
      <c r="A39" t="s">
        <v>4532</v>
      </c>
      <c r="B39" s="28">
        <v>23556.93</v>
      </c>
      <c r="C39" s="28">
        <v>24734.78</v>
      </c>
      <c r="D39" s="28">
        <v>30000</v>
      </c>
      <c r="O39" s="28"/>
    </row>
    <row r="40" spans="1:15">
      <c r="A40" t="s">
        <v>4533</v>
      </c>
      <c r="B40" s="28">
        <v>0</v>
      </c>
      <c r="C40" s="28">
        <v>0</v>
      </c>
      <c r="D40" s="28">
        <v>0</v>
      </c>
      <c r="O40" s="28"/>
    </row>
    <row r="41" spans="1:15">
      <c r="A41" t="s">
        <v>4534</v>
      </c>
      <c r="B41" s="28">
        <v>48.16</v>
      </c>
      <c r="C41" s="28">
        <v>50.57</v>
      </c>
      <c r="D41" s="28">
        <v>0</v>
      </c>
      <c r="O41" s="28"/>
    </row>
    <row r="42" spans="1:15">
      <c r="A42" t="s">
        <v>4535</v>
      </c>
      <c r="B42" s="28">
        <v>0</v>
      </c>
      <c r="C42" s="28">
        <v>0</v>
      </c>
      <c r="D42" s="28">
        <v>0</v>
      </c>
      <c r="O42" s="28"/>
    </row>
    <row r="43" spans="1:15">
      <c r="A43" t="s">
        <v>4536</v>
      </c>
      <c r="B43" s="28">
        <v>625.77</v>
      </c>
      <c r="C43" s="28">
        <v>657.06</v>
      </c>
      <c r="D43" s="28">
        <v>1000</v>
      </c>
    </row>
    <row r="44" spans="1:15">
      <c r="A44" t="s">
        <v>4537</v>
      </c>
      <c r="B44" s="28">
        <v>50758.28</v>
      </c>
      <c r="C44" s="28">
        <v>53296.19</v>
      </c>
      <c r="D44" s="28">
        <v>60000</v>
      </c>
      <c r="F44" s="67"/>
    </row>
    <row r="45" spans="1:15" hidden="1">
      <c r="A45" t="s">
        <v>4538</v>
      </c>
      <c r="B45" s="28">
        <v>105.99</v>
      </c>
      <c r="C45" s="28">
        <v>111.29</v>
      </c>
      <c r="D45" s="28">
        <v>150</v>
      </c>
    </row>
    <row r="46" spans="1:15" hidden="1">
      <c r="A46" t="s">
        <v>4539</v>
      </c>
      <c r="B46" s="28">
        <v>1.19</v>
      </c>
      <c r="C46" s="28">
        <v>1.25</v>
      </c>
      <c r="D46" s="28">
        <v>10</v>
      </c>
    </row>
    <row r="47" spans="1:15" hidden="1">
      <c r="A47" t="s">
        <v>4540</v>
      </c>
      <c r="B47" s="28">
        <v>132.84</v>
      </c>
      <c r="C47" s="28">
        <v>139.47999999999999</v>
      </c>
      <c r="D47" s="28">
        <v>200</v>
      </c>
    </row>
    <row r="48" spans="1:15" hidden="1">
      <c r="A48" t="s">
        <v>4541</v>
      </c>
      <c r="B48" s="28">
        <v>59.66</v>
      </c>
      <c r="C48" s="28">
        <v>62.64</v>
      </c>
      <c r="D48" s="28">
        <v>100</v>
      </c>
    </row>
    <row r="49" spans="1:8" hidden="1">
      <c r="A49" t="s">
        <v>4542</v>
      </c>
      <c r="B49" s="28">
        <v>1954.64</v>
      </c>
      <c r="C49" s="28">
        <v>2052.37</v>
      </c>
      <c r="D49" s="28">
        <v>2500</v>
      </c>
    </row>
    <row r="50" spans="1:8" hidden="1">
      <c r="A50" t="s">
        <v>4543</v>
      </c>
      <c r="B50" s="28">
        <v>72.210000000000008</v>
      </c>
      <c r="C50" s="28">
        <v>75.819999999999993</v>
      </c>
      <c r="D50" s="28">
        <v>80</v>
      </c>
    </row>
    <row r="51" spans="1:8" hidden="1">
      <c r="A51" t="s">
        <v>4544</v>
      </c>
      <c r="B51" s="28">
        <v>1100.1099999999999</v>
      </c>
      <c r="C51" s="28">
        <v>1155.1199999999999</v>
      </c>
      <c r="D51" s="28">
        <v>1500</v>
      </c>
    </row>
    <row r="52" spans="1:8" hidden="1">
      <c r="A52" t="s">
        <v>4545</v>
      </c>
      <c r="B52" s="28">
        <v>2449.92</v>
      </c>
      <c r="C52" s="28">
        <v>2572.42</v>
      </c>
      <c r="D52" s="28">
        <v>3000</v>
      </c>
    </row>
    <row r="53" spans="1:8">
      <c r="A53" s="73" t="s">
        <v>33</v>
      </c>
      <c r="B53" s="74">
        <f>SUM(B3:B52)</f>
        <v>954877.33000000007</v>
      </c>
      <c r="C53" s="74">
        <f>SUM(C3:C52)</f>
        <v>1002649.8500000002</v>
      </c>
      <c r="D53" s="74">
        <f>SUM(D3:D52)</f>
        <v>1175240</v>
      </c>
    </row>
    <row r="56" spans="1:8">
      <c r="A56" t="s">
        <v>77</v>
      </c>
    </row>
    <row r="57" spans="1:8">
      <c r="A57" s="70" t="s">
        <v>4488</v>
      </c>
      <c r="B57" s="71" t="s">
        <v>4489</v>
      </c>
      <c r="C57" s="71" t="s">
        <v>4490</v>
      </c>
      <c r="D57" s="71" t="s">
        <v>4491</v>
      </c>
      <c r="E57"/>
      <c r="H57" s="28"/>
    </row>
    <row r="58" spans="1:8">
      <c r="A58" t="s">
        <v>4546</v>
      </c>
      <c r="B58" s="28">
        <v>105000</v>
      </c>
      <c r="C58" s="28">
        <v>110250</v>
      </c>
      <c r="D58" s="28">
        <f>17000*12</f>
        <v>204000</v>
      </c>
      <c r="E58" t="s">
        <v>4547</v>
      </c>
      <c r="H58" s="28"/>
    </row>
    <row r="59" spans="1:8">
      <c r="A59" s="75" t="s">
        <v>4548</v>
      </c>
      <c r="B59" s="72">
        <v>12727.5</v>
      </c>
      <c r="C59" s="72">
        <v>13363.88</v>
      </c>
      <c r="D59" s="72">
        <v>0</v>
      </c>
      <c r="E59" t="s">
        <v>4549</v>
      </c>
      <c r="H59" s="28">
        <v>0</v>
      </c>
    </row>
    <row r="60" spans="1:8">
      <c r="A60" t="s">
        <v>4497</v>
      </c>
      <c r="B60" s="28">
        <v>3990</v>
      </c>
      <c r="C60" s="28">
        <v>4189.5</v>
      </c>
      <c r="D60" s="28">
        <v>5000</v>
      </c>
      <c r="E60"/>
      <c r="H60" s="28">
        <v>5000</v>
      </c>
    </row>
    <row r="61" spans="1:8">
      <c r="A61" t="s">
        <v>4499</v>
      </c>
      <c r="B61" s="28">
        <v>330000</v>
      </c>
      <c r="C61" s="28">
        <v>346500</v>
      </c>
      <c r="D61" s="72">
        <v>370000</v>
      </c>
      <c r="E61" t="s">
        <v>4550</v>
      </c>
      <c r="H61" s="28"/>
    </row>
    <row r="62" spans="1:8">
      <c r="A62" t="s">
        <v>4502</v>
      </c>
      <c r="B62" s="28">
        <v>26652.6</v>
      </c>
      <c r="C62" s="28">
        <v>27985.23</v>
      </c>
      <c r="D62" s="28">
        <v>30000</v>
      </c>
      <c r="E62" s="67"/>
      <c r="H62" s="28">
        <v>30000</v>
      </c>
    </row>
    <row r="63" spans="1:8">
      <c r="A63" t="s">
        <v>4504</v>
      </c>
      <c r="B63" s="28">
        <v>9420.44</v>
      </c>
      <c r="C63" s="28">
        <v>9891.4599999999991</v>
      </c>
      <c r="D63" s="28">
        <v>12000</v>
      </c>
      <c r="E63"/>
      <c r="H63" s="28">
        <v>12000</v>
      </c>
    </row>
    <row r="64" spans="1:8">
      <c r="A64" t="s">
        <v>4509</v>
      </c>
      <c r="B64" s="28">
        <v>20303.55</v>
      </c>
      <c r="C64" s="28">
        <v>21318.73</v>
      </c>
      <c r="D64" s="28">
        <v>25000</v>
      </c>
      <c r="E64"/>
      <c r="H64" s="28"/>
    </row>
    <row r="65" spans="1:8">
      <c r="A65" t="s">
        <v>4551</v>
      </c>
      <c r="B65" s="28">
        <v>8825</v>
      </c>
      <c r="C65" s="28">
        <v>9266.25</v>
      </c>
      <c r="D65" s="28">
        <v>10000</v>
      </c>
      <c r="E65"/>
      <c r="H65" s="28">
        <v>10000</v>
      </c>
    </row>
    <row r="66" spans="1:8">
      <c r="A66" t="s">
        <v>4552</v>
      </c>
      <c r="B66" s="28">
        <v>565.54999999999995</v>
      </c>
      <c r="C66" s="28">
        <v>593.83000000000004</v>
      </c>
      <c r="D66" s="72">
        <v>700</v>
      </c>
      <c r="E66" t="s">
        <v>4553</v>
      </c>
      <c r="H66" s="28">
        <v>700</v>
      </c>
    </row>
    <row r="67" spans="1:8">
      <c r="A67" t="s">
        <v>4512</v>
      </c>
      <c r="B67" s="28">
        <v>860.97</v>
      </c>
      <c r="C67" s="28">
        <v>904.02</v>
      </c>
      <c r="D67" s="28">
        <v>1000</v>
      </c>
      <c r="E67"/>
      <c r="H67" s="28">
        <v>1000</v>
      </c>
    </row>
    <row r="68" spans="1:8">
      <c r="A68" t="s">
        <v>4513</v>
      </c>
      <c r="B68" s="28">
        <v>332.01</v>
      </c>
      <c r="C68" s="28">
        <v>348.61</v>
      </c>
      <c r="D68" s="28">
        <v>500</v>
      </c>
      <c r="E68"/>
      <c r="H68" s="28">
        <v>500</v>
      </c>
    </row>
    <row r="69" spans="1:8">
      <c r="A69" t="s">
        <v>4515</v>
      </c>
      <c r="B69" s="28">
        <v>1522.5</v>
      </c>
      <c r="C69" s="28">
        <v>1598.62</v>
      </c>
      <c r="D69" s="28">
        <v>2000</v>
      </c>
      <c r="E69"/>
      <c r="H69" s="28"/>
    </row>
    <row r="70" spans="1:8">
      <c r="A70" t="s">
        <v>4517</v>
      </c>
      <c r="B70" s="28">
        <v>4791.6899999999996</v>
      </c>
      <c r="C70" s="28">
        <v>5031.2700000000004</v>
      </c>
      <c r="D70" s="28">
        <v>5500</v>
      </c>
      <c r="E70"/>
      <c r="H70" s="28"/>
    </row>
    <row r="71" spans="1:8">
      <c r="A71" t="s">
        <v>4520</v>
      </c>
      <c r="B71" s="28">
        <v>6468</v>
      </c>
      <c r="C71" s="28">
        <v>6791.4</v>
      </c>
      <c r="D71" s="28">
        <v>10000</v>
      </c>
      <c r="E71"/>
      <c r="H71" s="28"/>
    </row>
    <row r="72" spans="1:8">
      <c r="A72" t="s">
        <v>4523</v>
      </c>
      <c r="B72" s="28">
        <v>143761.44</v>
      </c>
      <c r="C72" s="28">
        <v>150949.51</v>
      </c>
      <c r="D72" s="28">
        <v>160000</v>
      </c>
      <c r="E72"/>
      <c r="H72" s="28">
        <v>160000</v>
      </c>
    </row>
    <row r="73" spans="1:8">
      <c r="A73" t="s">
        <v>4525</v>
      </c>
      <c r="B73" s="28">
        <v>653.4</v>
      </c>
      <c r="C73" s="28">
        <v>686.07</v>
      </c>
      <c r="D73" s="28">
        <v>1000</v>
      </c>
      <c r="E73"/>
      <c r="H73" s="28">
        <v>1000</v>
      </c>
    </row>
    <row r="74" spans="1:8">
      <c r="A74" t="s">
        <v>4529</v>
      </c>
      <c r="B74" s="28">
        <v>20000</v>
      </c>
      <c r="C74" s="28">
        <v>21000</v>
      </c>
      <c r="D74" s="28">
        <v>25000</v>
      </c>
      <c r="E74"/>
      <c r="H74" s="28">
        <v>25000</v>
      </c>
    </row>
    <row r="75" spans="1:8">
      <c r="A75" t="s">
        <v>4554</v>
      </c>
      <c r="B75" s="28">
        <v>2269.87</v>
      </c>
      <c r="C75" s="28">
        <v>2383.36</v>
      </c>
      <c r="D75" s="28">
        <v>3000</v>
      </c>
      <c r="E75"/>
      <c r="H75" s="28">
        <v>3000</v>
      </c>
    </row>
    <row r="76" spans="1:8">
      <c r="A76" t="s">
        <v>4535</v>
      </c>
      <c r="B76" s="28">
        <v>0</v>
      </c>
      <c r="C76" s="28">
        <v>0</v>
      </c>
      <c r="D76" s="28">
        <v>0</v>
      </c>
      <c r="E76"/>
      <c r="H76" s="28">
        <v>0</v>
      </c>
    </row>
    <row r="77" spans="1:8">
      <c r="A77" t="s">
        <v>4536</v>
      </c>
      <c r="B77" s="28">
        <v>495.95</v>
      </c>
      <c r="C77" s="28">
        <v>520.75</v>
      </c>
      <c r="D77" s="28">
        <v>1000</v>
      </c>
      <c r="E77"/>
      <c r="H77" s="28">
        <v>1000</v>
      </c>
    </row>
    <row r="78" spans="1:8">
      <c r="A78" t="s">
        <v>4537</v>
      </c>
      <c r="B78" s="28">
        <v>34812.81</v>
      </c>
      <c r="C78" s="28">
        <v>36553.449999999997</v>
      </c>
      <c r="D78" s="28">
        <v>40000</v>
      </c>
      <c r="E78"/>
      <c r="H78" s="28"/>
    </row>
    <row r="79" spans="1:8">
      <c r="A79" t="s">
        <v>4539</v>
      </c>
      <c r="B79" s="28">
        <v>52.5</v>
      </c>
      <c r="C79" s="28">
        <v>55.12</v>
      </c>
      <c r="D79" s="28">
        <v>100</v>
      </c>
      <c r="E79"/>
      <c r="H79" s="28"/>
    </row>
    <row r="80" spans="1:8">
      <c r="A80" t="s">
        <v>4540</v>
      </c>
      <c r="B80" s="28">
        <v>165</v>
      </c>
      <c r="C80" s="28">
        <v>173.25</v>
      </c>
      <c r="D80" s="28">
        <v>200</v>
      </c>
      <c r="E80"/>
      <c r="H80" s="28"/>
    </row>
    <row r="81" spans="1:8">
      <c r="A81" t="s">
        <v>4555</v>
      </c>
      <c r="B81" s="28">
        <v>52.18</v>
      </c>
      <c r="C81" s="28">
        <v>54.79</v>
      </c>
      <c r="D81" s="28">
        <v>55</v>
      </c>
      <c r="E81"/>
      <c r="H81" s="28">
        <v>55</v>
      </c>
    </row>
    <row r="82" spans="1:8">
      <c r="A82" t="s">
        <v>4543</v>
      </c>
      <c r="B82" s="28">
        <v>988.22</v>
      </c>
      <c r="C82" s="28">
        <v>1037.6300000000001</v>
      </c>
      <c r="D82" s="28">
        <v>1500</v>
      </c>
      <c r="E82"/>
      <c r="H82" s="28"/>
    </row>
    <row r="83" spans="1:8">
      <c r="A83" t="s">
        <v>4545</v>
      </c>
      <c r="B83" s="28">
        <v>3042.24</v>
      </c>
      <c r="C83" s="28">
        <v>3194.35</v>
      </c>
      <c r="D83" s="28">
        <v>3500</v>
      </c>
      <c r="E83"/>
      <c r="H83" s="28"/>
    </row>
    <row r="84" spans="1:8">
      <c r="A84" s="73" t="s">
        <v>33</v>
      </c>
      <c r="B84" s="74">
        <f>SUM(B58:B83)</f>
        <v>737753.42</v>
      </c>
      <c r="C84" s="74">
        <f>SUM(C58:C83)</f>
        <v>774641.08</v>
      </c>
      <c r="D84" s="74">
        <f>SUM(D58:D83)</f>
        <v>911055</v>
      </c>
      <c r="E84"/>
      <c r="H84" s="28"/>
    </row>
    <row r="85" spans="1:8">
      <c r="D85" s="28">
        <f>D84-B84</f>
        <v>173301.57999999996</v>
      </c>
      <c r="E85"/>
      <c r="H85" s="28">
        <f>SUM(H57:H83)</f>
        <v>249255</v>
      </c>
    </row>
    <row r="86" spans="1:8">
      <c r="D86" s="28">
        <f>D85/B84*100</f>
        <v>23.490447526491977</v>
      </c>
      <c r="E86"/>
      <c r="H86" s="28"/>
    </row>
    <row r="88" spans="1:8">
      <c r="A88" t="s">
        <v>1373</v>
      </c>
    </row>
    <row r="89" spans="1:8">
      <c r="A89" s="70" t="s">
        <v>4488</v>
      </c>
      <c r="B89" s="71" t="s">
        <v>4489</v>
      </c>
      <c r="C89" s="71" t="s">
        <v>4490</v>
      </c>
      <c r="D89" s="71" t="s">
        <v>4491</v>
      </c>
      <c r="E89"/>
    </row>
    <row r="90" spans="1:8">
      <c r="A90" t="s">
        <v>4556</v>
      </c>
      <c r="B90" s="28">
        <v>3000</v>
      </c>
      <c r="C90" s="28">
        <v>3150</v>
      </c>
      <c r="D90" s="28">
        <v>3500</v>
      </c>
      <c r="E90"/>
    </row>
    <row r="91" spans="1:8">
      <c r="A91" t="s">
        <v>4557</v>
      </c>
      <c r="B91" s="28">
        <v>0</v>
      </c>
      <c r="C91" s="28">
        <v>0</v>
      </c>
      <c r="D91" s="28">
        <v>0</v>
      </c>
      <c r="E91"/>
    </row>
    <row r="92" spans="1:8">
      <c r="A92" t="s">
        <v>4493</v>
      </c>
      <c r="B92" s="28">
        <v>25200</v>
      </c>
      <c r="C92" s="28">
        <v>26460</v>
      </c>
      <c r="D92" s="28">
        <v>30000</v>
      </c>
      <c r="E92"/>
    </row>
    <row r="93" spans="1:8">
      <c r="A93" t="s">
        <v>4558</v>
      </c>
      <c r="B93" s="28">
        <v>2212.21</v>
      </c>
      <c r="C93" s="28">
        <v>2322.8200000000002</v>
      </c>
      <c r="D93" s="28">
        <v>2500</v>
      </c>
      <c r="E93"/>
    </row>
    <row r="94" spans="1:8">
      <c r="A94" t="s">
        <v>4497</v>
      </c>
      <c r="B94" s="28">
        <v>0</v>
      </c>
      <c r="C94" s="28">
        <v>0</v>
      </c>
      <c r="D94" s="28">
        <v>0</v>
      </c>
      <c r="E94"/>
    </row>
    <row r="95" spans="1:8">
      <c r="A95" t="s">
        <v>4559</v>
      </c>
      <c r="B95" s="28">
        <v>600.6</v>
      </c>
      <c r="C95" s="28">
        <v>630.63</v>
      </c>
      <c r="D95" s="28">
        <v>700</v>
      </c>
      <c r="E95"/>
    </row>
    <row r="96" spans="1:8">
      <c r="A96" t="s">
        <v>4502</v>
      </c>
      <c r="B96" s="28">
        <v>57700.54</v>
      </c>
      <c r="C96" s="28">
        <v>60585.57</v>
      </c>
      <c r="D96" s="28">
        <v>65000</v>
      </c>
      <c r="E96"/>
    </row>
    <row r="97" spans="1:10">
      <c r="A97" t="s">
        <v>4504</v>
      </c>
      <c r="B97" s="28">
        <v>3470.84</v>
      </c>
      <c r="C97" s="28">
        <v>3644.38</v>
      </c>
      <c r="D97" s="28">
        <v>4000</v>
      </c>
      <c r="E97"/>
    </row>
    <row r="98" spans="1:10">
      <c r="A98" t="s">
        <v>4508</v>
      </c>
      <c r="B98" s="28">
        <v>126957.05</v>
      </c>
      <c r="C98" s="28">
        <v>133304.9</v>
      </c>
      <c r="D98" s="28">
        <v>140000</v>
      </c>
      <c r="E98"/>
    </row>
    <row r="99" spans="1:10">
      <c r="A99" t="s">
        <v>4551</v>
      </c>
      <c r="B99" s="28">
        <v>256440.5</v>
      </c>
      <c r="C99" s="28">
        <v>269262.53000000003</v>
      </c>
      <c r="D99" s="28">
        <v>300000</v>
      </c>
      <c r="E99"/>
    </row>
    <row r="100" spans="1:10">
      <c r="A100" t="s">
        <v>4560</v>
      </c>
      <c r="B100" s="28">
        <v>3300</v>
      </c>
      <c r="C100" s="28">
        <v>3465</v>
      </c>
      <c r="D100" s="28">
        <v>24000</v>
      </c>
      <c r="E100"/>
    </row>
    <row r="101" spans="1:10">
      <c r="A101" t="s">
        <v>4512</v>
      </c>
      <c r="B101" s="28">
        <v>238.72</v>
      </c>
      <c r="C101" s="28">
        <v>250.66</v>
      </c>
      <c r="D101" s="28">
        <v>500</v>
      </c>
      <c r="E101"/>
    </row>
    <row r="102" spans="1:10">
      <c r="A102" t="s">
        <v>4515</v>
      </c>
      <c r="B102" s="28">
        <v>0</v>
      </c>
      <c r="C102" s="28">
        <v>0</v>
      </c>
      <c r="D102" s="28">
        <v>0</v>
      </c>
      <c r="E102"/>
    </row>
    <row r="103" spans="1:10">
      <c r="A103" t="s">
        <v>4516</v>
      </c>
      <c r="B103" s="28">
        <v>492.32</v>
      </c>
      <c r="C103" s="28">
        <v>516.94000000000005</v>
      </c>
      <c r="D103" s="28">
        <v>600</v>
      </c>
      <c r="E103"/>
    </row>
    <row r="104" spans="1:10">
      <c r="A104" t="s">
        <v>4519</v>
      </c>
      <c r="B104" s="28">
        <v>417.48</v>
      </c>
      <c r="C104" s="28">
        <v>438.35</v>
      </c>
      <c r="D104" s="28">
        <v>500</v>
      </c>
      <c r="E104"/>
    </row>
    <row r="105" spans="1:10">
      <c r="A105" t="s">
        <v>4523</v>
      </c>
      <c r="B105" s="28">
        <v>68610</v>
      </c>
      <c r="C105" s="28">
        <v>72040.5</v>
      </c>
      <c r="D105" s="68">
        <v>240000</v>
      </c>
      <c r="E105" t="s">
        <v>4561</v>
      </c>
    </row>
    <row r="106" spans="1:10">
      <c r="A106" t="s">
        <v>4529</v>
      </c>
      <c r="B106" s="28">
        <v>1500</v>
      </c>
      <c r="C106" s="28">
        <v>1575</v>
      </c>
      <c r="D106" s="28">
        <v>1500</v>
      </c>
      <c r="E106"/>
    </row>
    <row r="107" spans="1:10">
      <c r="A107" t="s">
        <v>4533</v>
      </c>
      <c r="B107" s="28">
        <v>27.06</v>
      </c>
      <c r="C107" s="28">
        <v>28.41</v>
      </c>
      <c r="D107" s="28">
        <v>100</v>
      </c>
      <c r="E107"/>
    </row>
    <row r="108" spans="1:10">
      <c r="A108" t="s">
        <v>4535</v>
      </c>
      <c r="B108" s="28">
        <v>0</v>
      </c>
      <c r="C108" s="28">
        <v>0</v>
      </c>
      <c r="D108" s="28">
        <v>0</v>
      </c>
      <c r="E108"/>
    </row>
    <row r="109" spans="1:10">
      <c r="A109" t="s">
        <v>4536</v>
      </c>
      <c r="B109" s="28">
        <v>3483.05</v>
      </c>
      <c r="C109" s="28">
        <v>3657.2</v>
      </c>
      <c r="D109" s="28">
        <v>5000</v>
      </c>
      <c r="E109"/>
      <c r="J109" s="67" t="e">
        <f>'2026-27'!#REF!-149500</f>
        <v>#REF!</v>
      </c>
    </row>
    <row r="110" spans="1:10" s="76" customFormat="1">
      <c r="A110" s="76" t="s">
        <v>4562</v>
      </c>
      <c r="B110" s="77">
        <v>30972.02</v>
      </c>
      <c r="C110" s="77">
        <v>32520.62</v>
      </c>
      <c r="D110" s="77">
        <v>35000</v>
      </c>
      <c r="J110" s="78">
        <f>D105+D114+40000</f>
        <v>380000</v>
      </c>
    </row>
    <row r="111" spans="1:10">
      <c r="A111" t="s">
        <v>4563</v>
      </c>
      <c r="B111" s="28">
        <v>1312.97</v>
      </c>
      <c r="C111" s="28">
        <v>1378.62</v>
      </c>
      <c r="D111" s="28">
        <v>4000</v>
      </c>
      <c r="E111"/>
      <c r="J111" s="67" t="e">
        <f>J109-J110</f>
        <v>#REF!</v>
      </c>
    </row>
    <row r="112" spans="1:10">
      <c r="A112" t="s">
        <v>4539</v>
      </c>
      <c r="B112" s="28">
        <v>0</v>
      </c>
      <c r="C112" s="28">
        <v>0</v>
      </c>
      <c r="D112" s="28">
        <v>0</v>
      </c>
      <c r="E112"/>
    </row>
    <row r="113" spans="1:7">
      <c r="A113" t="s">
        <v>4541</v>
      </c>
      <c r="B113" s="28">
        <v>12.6</v>
      </c>
      <c r="C113" s="28">
        <v>13.23</v>
      </c>
      <c r="D113" s="28">
        <v>100</v>
      </c>
      <c r="E113"/>
    </row>
    <row r="114" spans="1:7">
      <c r="A114" t="s">
        <v>4564</v>
      </c>
      <c r="B114" s="28">
        <v>4193.46</v>
      </c>
      <c r="C114" s="28">
        <v>4403.13</v>
      </c>
      <c r="D114" s="68">
        <v>100000</v>
      </c>
      <c r="E114"/>
    </row>
    <row r="115" spans="1:7">
      <c r="A115" t="s">
        <v>4543</v>
      </c>
      <c r="B115" s="28">
        <v>30.84</v>
      </c>
      <c r="C115" s="28">
        <v>32.380000000000003</v>
      </c>
      <c r="D115" s="28">
        <v>100</v>
      </c>
      <c r="E115"/>
    </row>
    <row r="116" spans="1:7">
      <c r="A116" t="s">
        <v>4544</v>
      </c>
      <c r="B116" s="28">
        <v>232.68</v>
      </c>
      <c r="C116" s="28">
        <v>244.31</v>
      </c>
      <c r="D116" s="28">
        <v>300</v>
      </c>
      <c r="E116"/>
    </row>
    <row r="117" spans="1:7">
      <c r="A117" s="73" t="s">
        <v>33</v>
      </c>
      <c r="B117" s="74">
        <f>SUM(B90:B116)</f>
        <v>590404.94000000006</v>
      </c>
      <c r="C117" s="74">
        <f>SUM(C90:C116)</f>
        <v>619925.18000000005</v>
      </c>
      <c r="D117" s="74">
        <f>SUM(D90:D116)</f>
        <v>957400</v>
      </c>
      <c r="E117"/>
      <c r="G117" s="67">
        <f>D117+[14]R00CO1!H117+[14]D01CO2!P107</f>
        <v>957400</v>
      </c>
    </row>
    <row r="118" spans="1:7">
      <c r="E118"/>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A1BB6B-12DF-4D1C-A2B2-25E02C81D3C6}">
  <dimension ref="B2:P27"/>
  <sheetViews>
    <sheetView zoomScale="178" zoomScaleNormal="178" workbookViewId="0">
      <selection activeCell="A39" sqref="A39:U39"/>
    </sheetView>
  </sheetViews>
  <sheetFormatPr defaultRowHeight="14.4"/>
  <cols>
    <col min="1" max="1" width="4.88671875" customWidth="1"/>
    <col min="2" max="2" width="10.5546875" style="1" customWidth="1"/>
    <col min="3" max="3" width="26.109375" customWidth="1"/>
    <col min="4" max="4" width="13.109375" style="55" customWidth="1"/>
    <col min="7" max="7" width="20.6640625" customWidth="1"/>
    <col min="8" max="8" width="14.33203125" style="55" customWidth="1"/>
    <col min="9" max="9" width="10.109375" style="55" customWidth="1"/>
    <col min="10" max="10" width="8.88671875" style="55"/>
    <col min="11" max="11" width="10.5546875" style="55" bestFit="1" customWidth="1"/>
    <col min="12" max="12" width="8.88671875" style="55"/>
    <col min="13" max="13" width="23.109375" style="55" customWidth="1"/>
    <col min="14" max="14" width="14" bestFit="1" customWidth="1"/>
    <col min="16" max="16" width="18.88671875" customWidth="1"/>
  </cols>
  <sheetData>
    <row r="2" spans="2:16" ht="15" thickBot="1"/>
    <row r="3" spans="2:16">
      <c r="B3" s="386" t="s">
        <v>50</v>
      </c>
      <c r="C3" s="41" t="s">
        <v>4973</v>
      </c>
      <c r="D3" s="41" t="s">
        <v>4975</v>
      </c>
      <c r="E3" s="41" t="s">
        <v>19</v>
      </c>
      <c r="F3" s="41" t="s">
        <v>51</v>
      </c>
      <c r="G3" s="41" t="s">
        <v>52</v>
      </c>
      <c r="H3" s="42" t="s">
        <v>53</v>
      </c>
      <c r="I3" s="42" t="s">
        <v>35</v>
      </c>
      <c r="J3" s="42" t="s">
        <v>54</v>
      </c>
      <c r="K3" s="42" t="s">
        <v>55</v>
      </c>
      <c r="L3" s="42" t="s">
        <v>56</v>
      </c>
      <c r="M3" s="41" t="s">
        <v>65</v>
      </c>
      <c r="N3" s="41" t="s">
        <v>67</v>
      </c>
      <c r="O3" s="41" t="s">
        <v>68</v>
      </c>
      <c r="P3" s="41" t="s">
        <v>69</v>
      </c>
    </row>
    <row r="4" spans="2:16" ht="15" thickBot="1">
      <c r="B4" s="48" t="s">
        <v>1422</v>
      </c>
      <c r="C4" s="382" t="s">
        <v>4974</v>
      </c>
      <c r="D4" s="49" t="s">
        <v>4977</v>
      </c>
      <c r="E4" s="48" t="s">
        <v>20</v>
      </c>
      <c r="F4" s="48" t="s">
        <v>74</v>
      </c>
      <c r="G4" s="49" t="s">
        <v>75</v>
      </c>
      <c r="H4" s="385">
        <v>155737.56</v>
      </c>
      <c r="I4" s="385">
        <v>83647.789999999994</v>
      </c>
      <c r="J4" s="49" t="s">
        <v>76</v>
      </c>
      <c r="K4" s="49" t="s">
        <v>1423</v>
      </c>
      <c r="L4" s="49" t="s">
        <v>113</v>
      </c>
      <c r="M4" s="49" t="s">
        <v>26</v>
      </c>
      <c r="N4" s="48" t="s">
        <v>1426</v>
      </c>
      <c r="O4" s="48" t="s">
        <v>1427</v>
      </c>
      <c r="P4" s="48" t="s">
        <v>1426</v>
      </c>
    </row>
    <row r="5" spans="2:16" ht="15" thickBot="1">
      <c r="B5" s="48" t="s">
        <v>2011</v>
      </c>
      <c r="C5" s="382" t="s">
        <v>4585</v>
      </c>
      <c r="D5" s="49" t="s">
        <v>4976</v>
      </c>
      <c r="E5" s="48" t="s">
        <v>20</v>
      </c>
      <c r="F5" s="48" t="s">
        <v>74</v>
      </c>
      <c r="G5" s="49" t="s">
        <v>75</v>
      </c>
      <c r="H5" s="385">
        <v>66026.789999999994</v>
      </c>
      <c r="I5" s="385">
        <v>49453.45</v>
      </c>
      <c r="J5" s="49" t="s">
        <v>76</v>
      </c>
      <c r="K5" s="49" t="s">
        <v>1423</v>
      </c>
      <c r="L5" s="49" t="s">
        <v>95</v>
      </c>
      <c r="M5" s="49" t="s">
        <v>26</v>
      </c>
      <c r="N5" s="48" t="s">
        <v>1426</v>
      </c>
      <c r="O5" s="48" t="s">
        <v>1427</v>
      </c>
      <c r="P5" s="48" t="s">
        <v>1426</v>
      </c>
    </row>
    <row r="6" spans="2:16" ht="15" thickBot="1">
      <c r="B6" s="52" t="s">
        <v>2026</v>
      </c>
      <c r="C6" s="382" t="s">
        <v>4978</v>
      </c>
      <c r="D6" s="49" t="s">
        <v>4977</v>
      </c>
      <c r="E6" s="383" t="s">
        <v>20</v>
      </c>
      <c r="F6" s="383" t="s">
        <v>74</v>
      </c>
      <c r="G6" s="384" t="s">
        <v>75</v>
      </c>
      <c r="H6" s="385">
        <v>163621.76999999999</v>
      </c>
      <c r="I6" s="385">
        <v>86652.97</v>
      </c>
      <c r="J6" s="49" t="s">
        <v>76</v>
      </c>
      <c r="K6" s="49" t="s">
        <v>2027</v>
      </c>
      <c r="L6" s="49" t="s">
        <v>113</v>
      </c>
      <c r="M6" s="49" t="s">
        <v>28</v>
      </c>
      <c r="N6" s="48" t="s">
        <v>28</v>
      </c>
      <c r="O6" s="48" t="s">
        <v>235</v>
      </c>
      <c r="P6" s="48" t="s">
        <v>28</v>
      </c>
    </row>
    <row r="7" spans="2:16" ht="15" thickBot="1">
      <c r="B7" s="48" t="s">
        <v>3338</v>
      </c>
      <c r="C7" s="382" t="s">
        <v>4979</v>
      </c>
      <c r="D7" s="49" t="s">
        <v>4976</v>
      </c>
      <c r="E7" s="383" t="s">
        <v>20</v>
      </c>
      <c r="F7" s="383" t="s">
        <v>74</v>
      </c>
      <c r="G7" s="384" t="s">
        <v>75</v>
      </c>
      <c r="H7" s="385">
        <v>77168.22</v>
      </c>
      <c r="I7" s="385">
        <v>53810.47</v>
      </c>
      <c r="J7" s="49" t="s">
        <v>76</v>
      </c>
      <c r="K7" s="49" t="s">
        <v>2027</v>
      </c>
      <c r="L7" s="49" t="s">
        <v>113</v>
      </c>
      <c r="M7" s="49" t="s">
        <v>28</v>
      </c>
      <c r="N7" s="48" t="s">
        <v>28</v>
      </c>
      <c r="O7" s="48" t="s">
        <v>235</v>
      </c>
      <c r="P7" s="48" t="s">
        <v>28</v>
      </c>
    </row>
    <row r="8" spans="2:16" ht="15" thickBot="1">
      <c r="B8" s="48" t="s">
        <v>4122</v>
      </c>
      <c r="C8" s="382" t="s">
        <v>4979</v>
      </c>
      <c r="D8" s="49" t="s">
        <v>4976</v>
      </c>
      <c r="E8" s="383" t="s">
        <v>20</v>
      </c>
      <c r="F8" s="383" t="s">
        <v>74</v>
      </c>
      <c r="G8" s="384" t="s">
        <v>75</v>
      </c>
      <c r="H8" s="385">
        <v>69910.559999999998</v>
      </c>
      <c r="I8" s="385">
        <v>50972.25</v>
      </c>
      <c r="J8" s="49" t="s">
        <v>76</v>
      </c>
      <c r="K8" s="49" t="s">
        <v>2027</v>
      </c>
      <c r="L8" s="49" t="s">
        <v>113</v>
      </c>
      <c r="M8" s="49" t="s">
        <v>28</v>
      </c>
      <c r="N8" s="48" t="s">
        <v>28</v>
      </c>
      <c r="O8" s="48" t="s">
        <v>235</v>
      </c>
      <c r="P8" s="48" t="s">
        <v>28</v>
      </c>
    </row>
    <row r="9" spans="2:16" ht="15" thickBot="1">
      <c r="B9" s="48" t="s">
        <v>2028</v>
      </c>
      <c r="C9" s="382" t="s">
        <v>4979</v>
      </c>
      <c r="D9" s="49" t="s">
        <v>4976</v>
      </c>
      <c r="E9" s="383" t="s">
        <v>20</v>
      </c>
      <c r="F9" s="383" t="s">
        <v>74</v>
      </c>
      <c r="G9" s="384" t="s">
        <v>75</v>
      </c>
      <c r="H9" s="385">
        <v>68205.47</v>
      </c>
      <c r="I9" s="385">
        <v>50305.45</v>
      </c>
      <c r="J9" s="49" t="s">
        <v>76</v>
      </c>
      <c r="K9" s="49" t="s">
        <v>2027</v>
      </c>
      <c r="L9" s="49" t="s">
        <v>113</v>
      </c>
      <c r="M9" s="49" t="s">
        <v>28</v>
      </c>
      <c r="N9" s="48" t="s">
        <v>28</v>
      </c>
      <c r="O9" s="48" t="s">
        <v>235</v>
      </c>
      <c r="P9" s="48" t="s">
        <v>28</v>
      </c>
    </row>
    <row r="10" spans="2:16" ht="15" thickBot="1">
      <c r="B10" s="48" t="s">
        <v>4980</v>
      </c>
      <c r="C10" s="382" t="s">
        <v>4979</v>
      </c>
      <c r="D10" s="49" t="s">
        <v>4976</v>
      </c>
      <c r="E10" s="383" t="s">
        <v>20</v>
      </c>
      <c r="F10" s="383" t="s">
        <v>74</v>
      </c>
      <c r="G10" s="384" t="s">
        <v>75</v>
      </c>
      <c r="H10" s="385">
        <v>68205.47</v>
      </c>
      <c r="I10" s="385">
        <v>50305.45</v>
      </c>
      <c r="J10" s="49" t="s">
        <v>76</v>
      </c>
      <c r="K10" s="49" t="s">
        <v>2027</v>
      </c>
      <c r="L10" s="49" t="s">
        <v>113</v>
      </c>
      <c r="M10" s="49" t="s">
        <v>28</v>
      </c>
      <c r="N10" s="48" t="s">
        <v>28</v>
      </c>
      <c r="O10" s="48" t="s">
        <v>235</v>
      </c>
      <c r="P10" s="48" t="s">
        <v>28</v>
      </c>
    </row>
    <row r="11" spans="2:16">
      <c r="C11" s="388" t="s">
        <v>7</v>
      </c>
      <c r="H11" s="387">
        <f ca="1">SUM(H4:H11)</f>
        <v>668875.83999999985</v>
      </c>
      <c r="I11" s="387">
        <f ca="1">SUM(I4:I11)</f>
        <v>425147.83</v>
      </c>
      <c r="K11" s="389"/>
    </row>
    <row r="12" spans="2:16">
      <c r="E12" s="432" t="s">
        <v>4981</v>
      </c>
      <c r="F12" s="432"/>
      <c r="G12" s="432"/>
      <c r="H12" s="431">
        <v>1094023.67</v>
      </c>
      <c r="I12" s="431"/>
    </row>
    <row r="13" spans="2:16">
      <c r="H13" s="390"/>
    </row>
    <row r="14" spans="2:16">
      <c r="C14" t="s">
        <v>5016</v>
      </c>
      <c r="H14" s="393">
        <f>H4+H5+I4+I5</f>
        <v>354865.58999999997</v>
      </c>
    </row>
    <row r="15" spans="2:16">
      <c r="C15" t="s">
        <v>5017</v>
      </c>
      <c r="H15" s="393">
        <f>H6+H7+H8+H9+H10+I6+I7+I8+I9+I10</f>
        <v>739158.07999999984</v>
      </c>
    </row>
    <row r="17" spans="2:7" ht="15" thickBot="1"/>
    <row r="18" spans="2:7" ht="15" thickBot="1">
      <c r="B18" s="429" t="s">
        <v>5053</v>
      </c>
      <c r="C18" s="430"/>
      <c r="D18" s="410" t="s">
        <v>5055</v>
      </c>
      <c r="E18" s="411"/>
      <c r="F18" s="430" t="s">
        <v>5054</v>
      </c>
      <c r="G18" s="433"/>
    </row>
    <row r="19" spans="2:7">
      <c r="B19" s="401" t="s">
        <v>5040</v>
      </c>
      <c r="C19" s="402" t="s">
        <v>4973</v>
      </c>
      <c r="D19" s="402" t="s">
        <v>5052</v>
      </c>
      <c r="E19" s="402"/>
      <c r="F19" s="402" t="s">
        <v>5040</v>
      </c>
      <c r="G19" s="403" t="s">
        <v>5048</v>
      </c>
    </row>
    <row r="20" spans="2:7">
      <c r="B20" s="404" t="s">
        <v>1422</v>
      </c>
      <c r="C20" s="395" t="s">
        <v>4974</v>
      </c>
      <c r="D20" s="396">
        <f t="shared" ref="D20:D26" si="0">H4</f>
        <v>155737.56</v>
      </c>
      <c r="E20" s="396"/>
      <c r="F20" s="404" t="s">
        <v>1422</v>
      </c>
      <c r="G20" s="405">
        <f t="shared" ref="G20:G26" si="1">H4</f>
        <v>155737.56</v>
      </c>
    </row>
    <row r="21" spans="2:7">
      <c r="B21" s="404" t="s">
        <v>2011</v>
      </c>
      <c r="C21" s="395" t="s">
        <v>4585</v>
      </c>
      <c r="D21" s="396">
        <f t="shared" si="0"/>
        <v>66026.789999999994</v>
      </c>
      <c r="E21" s="396"/>
      <c r="F21" s="404" t="s">
        <v>2011</v>
      </c>
      <c r="G21" s="405">
        <f t="shared" si="1"/>
        <v>66026.789999999994</v>
      </c>
    </row>
    <row r="22" spans="2:7">
      <c r="B22" s="404" t="s">
        <v>2026</v>
      </c>
      <c r="C22" s="395" t="s">
        <v>4978</v>
      </c>
      <c r="D22" s="396">
        <f t="shared" si="0"/>
        <v>163621.76999999999</v>
      </c>
      <c r="E22" s="396"/>
      <c r="F22" s="395" t="s">
        <v>4107</v>
      </c>
      <c r="G22" s="405">
        <f t="shared" si="1"/>
        <v>163621.76999999999</v>
      </c>
    </row>
    <row r="23" spans="2:7">
      <c r="B23" s="404" t="s">
        <v>3338</v>
      </c>
      <c r="C23" s="395" t="s">
        <v>4979</v>
      </c>
      <c r="D23" s="396">
        <f t="shared" si="0"/>
        <v>77168.22</v>
      </c>
      <c r="E23" s="396"/>
      <c r="F23" s="395" t="s">
        <v>1390</v>
      </c>
      <c r="G23" s="405">
        <f t="shared" si="1"/>
        <v>77168.22</v>
      </c>
    </row>
    <row r="24" spans="2:7">
      <c r="B24" s="404" t="s">
        <v>4122</v>
      </c>
      <c r="C24" s="395" t="s">
        <v>4979</v>
      </c>
      <c r="D24" s="396">
        <f t="shared" si="0"/>
        <v>69910.559999999998</v>
      </c>
      <c r="E24" s="396"/>
      <c r="F24" s="395" t="s">
        <v>2913</v>
      </c>
      <c r="G24" s="405">
        <f t="shared" si="1"/>
        <v>69910.559999999998</v>
      </c>
    </row>
    <row r="25" spans="2:7">
      <c r="B25" s="404" t="s">
        <v>2028</v>
      </c>
      <c r="C25" s="395" t="s">
        <v>4979</v>
      </c>
      <c r="D25" s="396">
        <f t="shared" si="0"/>
        <v>68205.47</v>
      </c>
      <c r="E25" s="396"/>
      <c r="F25" s="395" t="s">
        <v>1397</v>
      </c>
      <c r="G25" s="405">
        <f t="shared" si="1"/>
        <v>68205.47</v>
      </c>
    </row>
    <row r="26" spans="2:7">
      <c r="B26" s="404" t="s">
        <v>4980</v>
      </c>
      <c r="C26" s="395" t="s">
        <v>4979</v>
      </c>
      <c r="D26" s="396">
        <f t="shared" si="0"/>
        <v>68205.47</v>
      </c>
      <c r="E26" s="396"/>
      <c r="F26" s="395" t="s">
        <v>2914</v>
      </c>
      <c r="G26" s="405">
        <f t="shared" si="1"/>
        <v>68205.47</v>
      </c>
    </row>
    <row r="27" spans="2:7" ht="15" thickBot="1">
      <c r="B27" s="412"/>
      <c r="C27" s="413" t="s">
        <v>7</v>
      </c>
      <c r="D27" s="414">
        <f>SUM(D20:D26)</f>
        <v>668875.83999999985</v>
      </c>
      <c r="E27" s="414"/>
      <c r="F27" s="413" t="s">
        <v>7</v>
      </c>
      <c r="G27" s="415">
        <f>SUM(G20:G26)</f>
        <v>668875.83999999985</v>
      </c>
    </row>
  </sheetData>
  <mergeCells count="4">
    <mergeCell ref="B18:C18"/>
    <mergeCell ref="H12:I12"/>
    <mergeCell ref="E12:G12"/>
    <mergeCell ref="F18:G18"/>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40B3E8-4119-4A79-850F-5C918546959A}">
  <dimension ref="A1:V84"/>
  <sheetViews>
    <sheetView workbookViewId="0">
      <selection activeCell="A39" sqref="A39:U39"/>
    </sheetView>
  </sheetViews>
  <sheetFormatPr defaultRowHeight="14.4"/>
  <cols>
    <col min="1" max="1" width="9" bestFit="1" customWidth="1"/>
    <col min="2" max="2" width="9.33203125" bestFit="1" customWidth="1"/>
    <col min="3" max="3" width="12.6640625" bestFit="1" customWidth="1"/>
    <col min="4" max="4" width="9" bestFit="1" customWidth="1"/>
    <col min="5" max="5" width="13.5546875" bestFit="1" customWidth="1"/>
    <col min="6" max="6" width="10.5546875" bestFit="1" customWidth="1"/>
    <col min="7" max="10" width="9" bestFit="1" customWidth="1"/>
    <col min="11" max="11" width="9.6640625" bestFit="1" customWidth="1"/>
    <col min="12" max="12" width="9" bestFit="1" customWidth="1"/>
    <col min="13" max="13" width="11.6640625" bestFit="1" customWidth="1"/>
    <col min="14" max="14" width="13.5546875" bestFit="1" customWidth="1"/>
    <col min="15" max="15" width="11.6640625" bestFit="1" customWidth="1"/>
    <col min="16" max="16" width="16.88671875" bestFit="1" customWidth="1"/>
    <col min="17" max="17" width="11.6640625" bestFit="1" customWidth="1"/>
    <col min="18" max="18" width="13.5546875" bestFit="1" customWidth="1"/>
    <col min="19" max="19" width="11.6640625" bestFit="1" customWidth="1"/>
    <col min="20" max="20" width="28.33203125" bestFit="1" customWidth="1"/>
    <col min="21" max="21" width="11.6640625" bestFit="1" customWidth="1"/>
    <col min="22" max="22" width="29.109375" bestFit="1" customWidth="1"/>
  </cols>
  <sheetData>
    <row r="1" spans="1:22">
      <c r="A1" s="4" t="s">
        <v>5013</v>
      </c>
    </row>
    <row r="3" spans="1:22">
      <c r="A3" t="s">
        <v>50</v>
      </c>
      <c r="B3" t="s">
        <v>19</v>
      </c>
      <c r="C3" t="s">
        <v>51</v>
      </c>
      <c r="D3" t="s">
        <v>52</v>
      </c>
      <c r="E3" t="s">
        <v>53</v>
      </c>
      <c r="F3" t="s">
        <v>4982</v>
      </c>
      <c r="G3" t="s">
        <v>54</v>
      </c>
      <c r="H3" t="s">
        <v>55</v>
      </c>
      <c r="I3" t="s">
        <v>56</v>
      </c>
      <c r="J3" t="s">
        <v>57</v>
      </c>
      <c r="K3" t="s">
        <v>58</v>
      </c>
      <c r="L3" t="s">
        <v>59</v>
      </c>
      <c r="M3" t="s">
        <v>60</v>
      </c>
      <c r="N3" t="s">
        <v>61</v>
      </c>
      <c r="O3" t="s">
        <v>62</v>
      </c>
      <c r="P3" t="s">
        <v>63</v>
      </c>
      <c r="Q3" t="s">
        <v>64</v>
      </c>
      <c r="R3" t="s">
        <v>65</v>
      </c>
      <c r="S3" t="s">
        <v>66</v>
      </c>
      <c r="T3" t="s">
        <v>67</v>
      </c>
      <c r="U3" t="s">
        <v>68</v>
      </c>
      <c r="V3" t="s">
        <v>69</v>
      </c>
    </row>
    <row r="4" spans="1:22">
      <c r="A4" t="s">
        <v>2467</v>
      </c>
      <c r="B4" t="s">
        <v>21</v>
      </c>
      <c r="C4" t="s">
        <v>74</v>
      </c>
      <c r="D4" t="s">
        <v>4983</v>
      </c>
      <c r="E4">
        <v>3600</v>
      </c>
      <c r="G4" t="s">
        <v>76</v>
      </c>
      <c r="H4" t="s">
        <v>1373</v>
      </c>
      <c r="I4" t="s">
        <v>113</v>
      </c>
      <c r="J4" t="s">
        <v>1374</v>
      </c>
      <c r="M4" t="s">
        <v>80</v>
      </c>
      <c r="N4" t="s">
        <v>81</v>
      </c>
      <c r="O4" t="s">
        <v>82</v>
      </c>
      <c r="P4" t="s">
        <v>24</v>
      </c>
      <c r="Q4" t="s">
        <v>83</v>
      </c>
      <c r="R4" t="s">
        <v>25</v>
      </c>
      <c r="S4" t="s">
        <v>91</v>
      </c>
      <c r="T4" t="s">
        <v>92</v>
      </c>
      <c r="U4" t="s">
        <v>93</v>
      </c>
      <c r="V4" t="s">
        <v>92</v>
      </c>
    </row>
    <row r="5" spans="1:22">
      <c r="A5" t="s">
        <v>1988</v>
      </c>
      <c r="B5" t="s">
        <v>21</v>
      </c>
      <c r="C5" t="s">
        <v>74</v>
      </c>
      <c r="D5" t="s">
        <v>4983</v>
      </c>
      <c r="E5">
        <v>28219.27</v>
      </c>
      <c r="G5" t="s">
        <v>103</v>
      </c>
      <c r="H5" t="s">
        <v>1377</v>
      </c>
      <c r="I5" t="s">
        <v>95</v>
      </c>
      <c r="J5" t="s">
        <v>105</v>
      </c>
      <c r="M5" t="s">
        <v>80</v>
      </c>
      <c r="N5" t="s">
        <v>81</v>
      </c>
      <c r="O5" t="s">
        <v>82</v>
      </c>
      <c r="P5" t="s">
        <v>24</v>
      </c>
      <c r="Q5" t="s">
        <v>83</v>
      </c>
      <c r="R5" t="s">
        <v>25</v>
      </c>
      <c r="S5" t="s">
        <v>106</v>
      </c>
      <c r="T5" t="s">
        <v>107</v>
      </c>
      <c r="U5" t="s">
        <v>1378</v>
      </c>
      <c r="V5" t="s">
        <v>1379</v>
      </c>
    </row>
    <row r="6" spans="1:22">
      <c r="A6" t="s">
        <v>4984</v>
      </c>
      <c r="B6" t="s">
        <v>21</v>
      </c>
      <c r="C6" t="s">
        <v>74</v>
      </c>
      <c r="D6" t="s">
        <v>4983</v>
      </c>
      <c r="E6">
        <v>0</v>
      </c>
      <c r="G6" t="s">
        <v>103</v>
      </c>
      <c r="H6" t="s">
        <v>112</v>
      </c>
      <c r="I6" t="s">
        <v>78</v>
      </c>
      <c r="J6" t="s">
        <v>105</v>
      </c>
      <c r="M6" t="s">
        <v>80</v>
      </c>
      <c r="N6" t="s">
        <v>81</v>
      </c>
      <c r="O6" t="s">
        <v>82</v>
      </c>
      <c r="P6" t="s">
        <v>24</v>
      </c>
      <c r="Q6" t="s">
        <v>83</v>
      </c>
      <c r="R6" t="s">
        <v>25</v>
      </c>
      <c r="S6" t="s">
        <v>106</v>
      </c>
      <c r="T6" t="s">
        <v>107</v>
      </c>
      <c r="U6" t="s">
        <v>114</v>
      </c>
      <c r="V6" t="s">
        <v>115</v>
      </c>
    </row>
    <row r="7" spans="1:22">
      <c r="A7" t="s">
        <v>111</v>
      </c>
      <c r="B7" t="s">
        <v>21</v>
      </c>
      <c r="C7" t="s">
        <v>74</v>
      </c>
      <c r="D7" t="s">
        <v>4983</v>
      </c>
      <c r="E7">
        <v>0</v>
      </c>
      <c r="G7" t="s">
        <v>103</v>
      </c>
      <c r="H7" t="s">
        <v>112</v>
      </c>
      <c r="I7" t="s">
        <v>113</v>
      </c>
      <c r="J7" t="s">
        <v>105</v>
      </c>
      <c r="M7" t="s">
        <v>80</v>
      </c>
      <c r="N7" t="s">
        <v>81</v>
      </c>
      <c r="O7" t="s">
        <v>82</v>
      </c>
      <c r="P7" t="s">
        <v>24</v>
      </c>
      <c r="Q7" t="s">
        <v>83</v>
      </c>
      <c r="R7" t="s">
        <v>25</v>
      </c>
      <c r="S7" t="s">
        <v>106</v>
      </c>
      <c r="T7" t="s">
        <v>107</v>
      </c>
      <c r="U7" t="s">
        <v>114</v>
      </c>
      <c r="V7" t="s">
        <v>115</v>
      </c>
    </row>
    <row r="8" spans="1:22">
      <c r="A8" t="s">
        <v>2906</v>
      </c>
      <c r="B8" t="s">
        <v>21</v>
      </c>
      <c r="C8" t="s">
        <v>74</v>
      </c>
      <c r="D8" t="s">
        <v>4983</v>
      </c>
      <c r="E8">
        <v>79958.11</v>
      </c>
      <c r="G8" t="s">
        <v>76</v>
      </c>
      <c r="H8" t="s">
        <v>1381</v>
      </c>
      <c r="I8" t="s">
        <v>113</v>
      </c>
      <c r="J8" t="s">
        <v>96</v>
      </c>
      <c r="M8" t="s">
        <v>80</v>
      </c>
      <c r="N8" t="s">
        <v>81</v>
      </c>
      <c r="O8" t="s">
        <v>82</v>
      </c>
      <c r="P8" t="s">
        <v>24</v>
      </c>
      <c r="Q8" t="s">
        <v>83</v>
      </c>
      <c r="R8" t="s">
        <v>25</v>
      </c>
      <c r="S8" t="s">
        <v>106</v>
      </c>
      <c r="T8" t="s">
        <v>107</v>
      </c>
      <c r="U8" t="s">
        <v>120</v>
      </c>
      <c r="V8" t="s">
        <v>121</v>
      </c>
    </row>
    <row r="9" spans="1:22">
      <c r="A9" t="s">
        <v>1990</v>
      </c>
      <c r="B9" t="s">
        <v>21</v>
      </c>
      <c r="C9" t="s">
        <v>74</v>
      </c>
      <c r="D9" t="s">
        <v>4983</v>
      </c>
      <c r="E9">
        <v>86720.5</v>
      </c>
      <c r="G9" t="s">
        <v>76</v>
      </c>
      <c r="H9" t="s">
        <v>1381</v>
      </c>
      <c r="I9" t="s">
        <v>113</v>
      </c>
      <c r="J9" t="s">
        <v>96</v>
      </c>
      <c r="M9" t="s">
        <v>80</v>
      </c>
      <c r="N9" t="s">
        <v>81</v>
      </c>
      <c r="O9" t="s">
        <v>82</v>
      </c>
      <c r="P9" t="s">
        <v>24</v>
      </c>
      <c r="Q9" t="s">
        <v>83</v>
      </c>
      <c r="R9" t="s">
        <v>25</v>
      </c>
      <c r="S9" t="s">
        <v>106</v>
      </c>
      <c r="T9" t="s">
        <v>107</v>
      </c>
      <c r="U9" t="s">
        <v>120</v>
      </c>
      <c r="V9" t="s">
        <v>121</v>
      </c>
    </row>
    <row r="10" spans="1:22">
      <c r="A10" t="s">
        <v>4108</v>
      </c>
      <c r="B10" t="s">
        <v>21</v>
      </c>
      <c r="C10" t="s">
        <v>74</v>
      </c>
      <c r="D10" t="s">
        <v>4983</v>
      </c>
      <c r="E10">
        <v>99168.84</v>
      </c>
      <c r="G10" t="s">
        <v>76</v>
      </c>
      <c r="H10" t="s">
        <v>4875</v>
      </c>
      <c r="I10" t="s">
        <v>95</v>
      </c>
      <c r="J10" t="s">
        <v>96</v>
      </c>
      <c r="M10" t="s">
        <v>80</v>
      </c>
      <c r="N10" t="s">
        <v>81</v>
      </c>
      <c r="O10" t="s">
        <v>82</v>
      </c>
      <c r="P10" t="s">
        <v>24</v>
      </c>
      <c r="Q10" t="s">
        <v>83</v>
      </c>
      <c r="R10" t="s">
        <v>25</v>
      </c>
      <c r="S10" t="s">
        <v>4985</v>
      </c>
      <c r="T10" t="s">
        <v>1074</v>
      </c>
      <c r="U10" t="s">
        <v>4986</v>
      </c>
      <c r="V10" t="s">
        <v>1074</v>
      </c>
    </row>
    <row r="11" spans="1:22">
      <c r="A11" t="s">
        <v>1397</v>
      </c>
      <c r="B11" t="s">
        <v>21</v>
      </c>
      <c r="C11" t="s">
        <v>74</v>
      </c>
      <c r="D11" t="s">
        <v>4983</v>
      </c>
      <c r="E11">
        <v>61914.65</v>
      </c>
      <c r="G11" t="s">
        <v>76</v>
      </c>
      <c r="H11" t="s">
        <v>4875</v>
      </c>
      <c r="I11" t="s">
        <v>95</v>
      </c>
      <c r="J11" t="s">
        <v>96</v>
      </c>
      <c r="M11" t="s">
        <v>80</v>
      </c>
      <c r="N11" t="s">
        <v>81</v>
      </c>
      <c r="O11" t="s">
        <v>82</v>
      </c>
      <c r="P11" t="s">
        <v>24</v>
      </c>
      <c r="Q11" t="s">
        <v>83</v>
      </c>
      <c r="R11" t="s">
        <v>25</v>
      </c>
      <c r="S11" t="s">
        <v>4985</v>
      </c>
      <c r="T11" t="s">
        <v>1074</v>
      </c>
      <c r="U11" t="s">
        <v>4986</v>
      </c>
      <c r="V11" t="s">
        <v>1074</v>
      </c>
    </row>
    <row r="12" spans="1:22">
      <c r="A12" t="s">
        <v>3703</v>
      </c>
      <c r="B12" t="s">
        <v>21</v>
      </c>
      <c r="C12" t="s">
        <v>74</v>
      </c>
      <c r="D12" t="s">
        <v>4983</v>
      </c>
      <c r="E12">
        <v>46044.06</v>
      </c>
      <c r="G12" t="s">
        <v>2472</v>
      </c>
      <c r="H12" t="s">
        <v>4987</v>
      </c>
      <c r="I12" t="s">
        <v>95</v>
      </c>
      <c r="J12" t="s">
        <v>96</v>
      </c>
      <c r="M12" t="s">
        <v>80</v>
      </c>
      <c r="N12" t="s">
        <v>81</v>
      </c>
      <c r="O12" t="s">
        <v>82</v>
      </c>
      <c r="P12" t="s">
        <v>24</v>
      </c>
      <c r="Q12" t="s">
        <v>83</v>
      </c>
      <c r="R12" t="s">
        <v>25</v>
      </c>
      <c r="S12" t="s">
        <v>4985</v>
      </c>
      <c r="T12" t="s">
        <v>1074</v>
      </c>
      <c r="U12" t="s">
        <v>4988</v>
      </c>
      <c r="V12" t="s">
        <v>4989</v>
      </c>
    </row>
    <row r="13" spans="1:22">
      <c r="A13" t="s">
        <v>2914</v>
      </c>
      <c r="B13" t="s">
        <v>21</v>
      </c>
      <c r="C13" t="s">
        <v>74</v>
      </c>
      <c r="D13" t="s">
        <v>4983</v>
      </c>
      <c r="E13">
        <v>196586.25</v>
      </c>
      <c r="G13" t="s">
        <v>76</v>
      </c>
      <c r="H13" t="s">
        <v>4875</v>
      </c>
      <c r="I13" t="s">
        <v>113</v>
      </c>
      <c r="J13" t="s">
        <v>96</v>
      </c>
      <c r="M13" t="s">
        <v>80</v>
      </c>
      <c r="N13" t="s">
        <v>81</v>
      </c>
      <c r="O13" t="s">
        <v>82</v>
      </c>
      <c r="P13" t="s">
        <v>24</v>
      </c>
      <c r="Q13" t="s">
        <v>83</v>
      </c>
      <c r="R13" t="s">
        <v>25</v>
      </c>
      <c r="S13" t="s">
        <v>4985</v>
      </c>
      <c r="T13" t="s">
        <v>1074</v>
      </c>
      <c r="U13" t="s">
        <v>4986</v>
      </c>
      <c r="V13" t="s">
        <v>1074</v>
      </c>
    </row>
    <row r="14" spans="1:22">
      <c r="A14" t="s">
        <v>3705</v>
      </c>
      <c r="B14" t="s">
        <v>21</v>
      </c>
      <c r="C14" t="s">
        <v>74</v>
      </c>
      <c r="D14" t="s">
        <v>4983</v>
      </c>
      <c r="E14">
        <v>0</v>
      </c>
      <c r="G14" t="s">
        <v>76</v>
      </c>
      <c r="H14" t="s">
        <v>4875</v>
      </c>
      <c r="I14" t="s">
        <v>125</v>
      </c>
      <c r="J14" t="s">
        <v>96</v>
      </c>
      <c r="M14" t="s">
        <v>80</v>
      </c>
      <c r="N14" t="s">
        <v>81</v>
      </c>
      <c r="O14" t="s">
        <v>82</v>
      </c>
      <c r="P14" t="s">
        <v>24</v>
      </c>
      <c r="Q14" t="s">
        <v>83</v>
      </c>
      <c r="R14" t="s">
        <v>25</v>
      </c>
      <c r="S14" t="s">
        <v>4985</v>
      </c>
      <c r="T14" t="s">
        <v>1074</v>
      </c>
      <c r="U14" t="s">
        <v>4986</v>
      </c>
      <c r="V14" t="s">
        <v>1074</v>
      </c>
    </row>
    <row r="15" spans="1:22">
      <c r="A15" t="s">
        <v>4990</v>
      </c>
      <c r="B15" t="s">
        <v>21</v>
      </c>
      <c r="C15" t="s">
        <v>74</v>
      </c>
      <c r="D15" t="s">
        <v>4983</v>
      </c>
      <c r="E15">
        <v>0</v>
      </c>
      <c r="G15" t="s">
        <v>118</v>
      </c>
      <c r="H15" t="s">
        <v>119</v>
      </c>
      <c r="I15" t="s">
        <v>113</v>
      </c>
      <c r="J15" t="s">
        <v>105</v>
      </c>
      <c r="M15" t="s">
        <v>80</v>
      </c>
      <c r="N15" t="s">
        <v>81</v>
      </c>
      <c r="O15" t="s">
        <v>82</v>
      </c>
      <c r="P15" t="s">
        <v>24</v>
      </c>
      <c r="Q15" t="s">
        <v>83</v>
      </c>
      <c r="R15" t="s">
        <v>25</v>
      </c>
      <c r="S15" t="s">
        <v>106</v>
      </c>
      <c r="T15" t="s">
        <v>107</v>
      </c>
      <c r="U15" t="s">
        <v>120</v>
      </c>
      <c r="V15" t="s">
        <v>121</v>
      </c>
    </row>
    <row r="16" spans="1:22">
      <c r="A16" t="s">
        <v>4991</v>
      </c>
      <c r="B16" t="s">
        <v>21</v>
      </c>
      <c r="C16" t="s">
        <v>74</v>
      </c>
      <c r="D16" t="s">
        <v>4983</v>
      </c>
      <c r="E16">
        <v>0</v>
      </c>
      <c r="G16" t="s">
        <v>118</v>
      </c>
      <c r="H16" t="s">
        <v>119</v>
      </c>
      <c r="I16" t="s">
        <v>95</v>
      </c>
      <c r="J16" t="s">
        <v>105</v>
      </c>
      <c r="M16" t="s">
        <v>80</v>
      </c>
      <c r="N16" t="s">
        <v>81</v>
      </c>
      <c r="O16" t="s">
        <v>82</v>
      </c>
      <c r="P16" t="s">
        <v>24</v>
      </c>
      <c r="Q16" t="s">
        <v>83</v>
      </c>
      <c r="R16" t="s">
        <v>25</v>
      </c>
      <c r="S16" t="s">
        <v>106</v>
      </c>
      <c r="T16" t="s">
        <v>107</v>
      </c>
      <c r="U16" t="s">
        <v>120</v>
      </c>
      <c r="V16" t="s">
        <v>121</v>
      </c>
    </row>
    <row r="17" spans="1:22">
      <c r="A17" t="s">
        <v>117</v>
      </c>
      <c r="B17" t="s">
        <v>21</v>
      </c>
      <c r="C17" t="s">
        <v>74</v>
      </c>
      <c r="D17" t="s">
        <v>4983</v>
      </c>
      <c r="E17">
        <v>72272.86</v>
      </c>
      <c r="G17" t="s">
        <v>118</v>
      </c>
      <c r="H17" t="s">
        <v>119</v>
      </c>
      <c r="I17" t="s">
        <v>113</v>
      </c>
      <c r="J17" t="s">
        <v>105</v>
      </c>
      <c r="M17" t="s">
        <v>80</v>
      </c>
      <c r="N17" t="s">
        <v>81</v>
      </c>
      <c r="O17" t="s">
        <v>82</v>
      </c>
      <c r="P17" t="s">
        <v>24</v>
      </c>
      <c r="Q17" t="s">
        <v>83</v>
      </c>
      <c r="R17" t="s">
        <v>25</v>
      </c>
      <c r="S17" t="s">
        <v>106</v>
      </c>
      <c r="T17" t="s">
        <v>107</v>
      </c>
      <c r="U17" t="s">
        <v>120</v>
      </c>
      <c r="V17" t="s">
        <v>121</v>
      </c>
    </row>
    <row r="18" spans="1:22">
      <c r="A18" t="s">
        <v>2907</v>
      </c>
      <c r="B18" t="s">
        <v>21</v>
      </c>
      <c r="C18" t="s">
        <v>74</v>
      </c>
      <c r="D18" t="s">
        <v>4983</v>
      </c>
      <c r="E18">
        <v>52990.64</v>
      </c>
      <c r="G18" t="s">
        <v>118</v>
      </c>
      <c r="H18" t="s">
        <v>119</v>
      </c>
      <c r="I18" t="s">
        <v>95</v>
      </c>
      <c r="J18" t="s">
        <v>105</v>
      </c>
      <c r="M18" t="s">
        <v>80</v>
      </c>
      <c r="N18" t="s">
        <v>81</v>
      </c>
      <c r="O18" t="s">
        <v>82</v>
      </c>
      <c r="P18" t="s">
        <v>24</v>
      </c>
      <c r="Q18" t="s">
        <v>83</v>
      </c>
      <c r="R18" t="s">
        <v>25</v>
      </c>
      <c r="S18" t="s">
        <v>106</v>
      </c>
      <c r="T18" t="s">
        <v>107</v>
      </c>
      <c r="U18" t="s">
        <v>120</v>
      </c>
      <c r="V18" t="s">
        <v>121</v>
      </c>
    </row>
    <row r="19" spans="1:22">
      <c r="A19" t="s">
        <v>1376</v>
      </c>
      <c r="B19" t="s">
        <v>21</v>
      </c>
      <c r="C19" t="s">
        <v>74</v>
      </c>
      <c r="D19" t="s">
        <v>4983</v>
      </c>
      <c r="E19">
        <v>53202.85</v>
      </c>
      <c r="G19" t="s">
        <v>118</v>
      </c>
      <c r="H19" t="s">
        <v>119</v>
      </c>
      <c r="I19" t="s">
        <v>95</v>
      </c>
      <c r="J19" t="s">
        <v>105</v>
      </c>
      <c r="M19" t="s">
        <v>80</v>
      </c>
      <c r="N19" t="s">
        <v>81</v>
      </c>
      <c r="O19" t="s">
        <v>82</v>
      </c>
      <c r="P19" t="s">
        <v>24</v>
      </c>
      <c r="Q19" t="s">
        <v>83</v>
      </c>
      <c r="R19" t="s">
        <v>25</v>
      </c>
      <c r="S19" t="s">
        <v>106</v>
      </c>
      <c r="T19" t="s">
        <v>107</v>
      </c>
      <c r="U19" t="s">
        <v>120</v>
      </c>
      <c r="V19" t="s">
        <v>121</v>
      </c>
    </row>
    <row r="20" spans="1:22">
      <c r="A20" t="s">
        <v>3702</v>
      </c>
      <c r="B20" t="s">
        <v>21</v>
      </c>
      <c r="C20" t="s">
        <v>74</v>
      </c>
      <c r="D20" t="s">
        <v>4983</v>
      </c>
      <c r="E20">
        <v>0</v>
      </c>
      <c r="G20" t="s">
        <v>128</v>
      </c>
      <c r="H20" t="s">
        <v>4992</v>
      </c>
      <c r="I20" t="s">
        <v>125</v>
      </c>
      <c r="J20" t="s">
        <v>130</v>
      </c>
      <c r="M20" t="s">
        <v>80</v>
      </c>
      <c r="N20" t="s">
        <v>81</v>
      </c>
      <c r="O20" t="s">
        <v>82</v>
      </c>
      <c r="P20" t="s">
        <v>24</v>
      </c>
      <c r="Q20" t="s">
        <v>83</v>
      </c>
      <c r="R20" t="s">
        <v>25</v>
      </c>
      <c r="S20" t="s">
        <v>106</v>
      </c>
      <c r="T20" t="s">
        <v>107</v>
      </c>
      <c r="U20" t="s">
        <v>4993</v>
      </c>
      <c r="V20" t="s">
        <v>1086</v>
      </c>
    </row>
    <row r="21" spans="1:22">
      <c r="A21" t="s">
        <v>4994</v>
      </c>
      <c r="B21" t="s">
        <v>21</v>
      </c>
      <c r="C21" t="s">
        <v>74</v>
      </c>
      <c r="D21" t="s">
        <v>4983</v>
      </c>
      <c r="E21">
        <v>0</v>
      </c>
      <c r="G21" t="s">
        <v>128</v>
      </c>
      <c r="H21" t="s">
        <v>4992</v>
      </c>
      <c r="I21" t="s">
        <v>113</v>
      </c>
      <c r="J21" t="s">
        <v>96</v>
      </c>
      <c r="M21" t="s">
        <v>80</v>
      </c>
      <c r="N21" t="s">
        <v>81</v>
      </c>
      <c r="O21" t="s">
        <v>82</v>
      </c>
      <c r="P21" t="s">
        <v>24</v>
      </c>
      <c r="Q21" t="s">
        <v>83</v>
      </c>
      <c r="R21" t="s">
        <v>25</v>
      </c>
      <c r="S21" t="s">
        <v>106</v>
      </c>
      <c r="T21" t="s">
        <v>107</v>
      </c>
      <c r="U21" t="s">
        <v>4993</v>
      </c>
      <c r="V21" t="s">
        <v>1086</v>
      </c>
    </row>
    <row r="22" spans="1:22">
      <c r="A22" t="s">
        <v>1986</v>
      </c>
      <c r="B22" t="s">
        <v>21</v>
      </c>
      <c r="C22" t="s">
        <v>74</v>
      </c>
      <c r="D22" t="s">
        <v>4983</v>
      </c>
      <c r="E22">
        <v>86720.5</v>
      </c>
      <c r="G22" t="s">
        <v>103</v>
      </c>
      <c r="H22" t="s">
        <v>104</v>
      </c>
      <c r="I22" t="s">
        <v>113</v>
      </c>
      <c r="J22" t="s">
        <v>105</v>
      </c>
      <c r="M22" t="s">
        <v>80</v>
      </c>
      <c r="N22" t="s">
        <v>81</v>
      </c>
      <c r="O22" t="s">
        <v>82</v>
      </c>
      <c r="P22" t="s">
        <v>24</v>
      </c>
      <c r="Q22" t="s">
        <v>83</v>
      </c>
      <c r="R22" t="s">
        <v>25</v>
      </c>
      <c r="S22" t="s">
        <v>106</v>
      </c>
      <c r="T22" t="s">
        <v>107</v>
      </c>
      <c r="U22" t="s">
        <v>108</v>
      </c>
      <c r="V22" t="s">
        <v>109</v>
      </c>
    </row>
    <row r="23" spans="1:22">
      <c r="A23" t="s">
        <v>4102</v>
      </c>
      <c r="B23" t="s">
        <v>21</v>
      </c>
      <c r="C23" t="s">
        <v>74</v>
      </c>
      <c r="D23" t="s">
        <v>4983</v>
      </c>
      <c r="E23">
        <v>3600</v>
      </c>
      <c r="G23" t="s">
        <v>76</v>
      </c>
      <c r="H23" t="s">
        <v>1373</v>
      </c>
      <c r="I23" t="s">
        <v>125</v>
      </c>
      <c r="J23" t="s">
        <v>1374</v>
      </c>
      <c r="M23" t="s">
        <v>80</v>
      </c>
      <c r="N23" t="s">
        <v>81</v>
      </c>
      <c r="O23" t="s">
        <v>82</v>
      </c>
      <c r="P23" t="s">
        <v>24</v>
      </c>
      <c r="Q23" t="s">
        <v>83</v>
      </c>
      <c r="R23" t="s">
        <v>25</v>
      </c>
      <c r="S23" t="s">
        <v>91</v>
      </c>
      <c r="T23" t="s">
        <v>92</v>
      </c>
      <c r="U23" t="s">
        <v>93</v>
      </c>
      <c r="V23" t="s">
        <v>92</v>
      </c>
    </row>
    <row r="24" spans="1:22">
      <c r="A24" t="s">
        <v>2903</v>
      </c>
      <c r="B24" t="s">
        <v>21</v>
      </c>
      <c r="C24" t="s">
        <v>74</v>
      </c>
      <c r="D24" t="s">
        <v>4983</v>
      </c>
      <c r="E24">
        <v>3600</v>
      </c>
      <c r="G24" t="s">
        <v>76</v>
      </c>
      <c r="H24" t="s">
        <v>1373</v>
      </c>
      <c r="I24" t="s">
        <v>113</v>
      </c>
      <c r="J24" t="s">
        <v>1374</v>
      </c>
      <c r="M24" t="s">
        <v>80</v>
      </c>
      <c r="N24" t="s">
        <v>81</v>
      </c>
      <c r="O24" t="s">
        <v>82</v>
      </c>
      <c r="P24" t="s">
        <v>24</v>
      </c>
      <c r="Q24" t="s">
        <v>83</v>
      </c>
      <c r="R24" t="s">
        <v>25</v>
      </c>
      <c r="S24" t="s">
        <v>91</v>
      </c>
      <c r="T24" t="s">
        <v>92</v>
      </c>
      <c r="U24" t="s">
        <v>93</v>
      </c>
      <c r="V24" t="s">
        <v>92</v>
      </c>
    </row>
    <row r="25" spans="1:22">
      <c r="A25" t="s">
        <v>4103</v>
      </c>
      <c r="B25" t="s">
        <v>21</v>
      </c>
      <c r="C25" t="s">
        <v>74</v>
      </c>
      <c r="D25" t="s">
        <v>4983</v>
      </c>
      <c r="E25">
        <v>3600</v>
      </c>
      <c r="G25" t="s">
        <v>76</v>
      </c>
      <c r="H25" t="s">
        <v>1373</v>
      </c>
      <c r="I25" t="s">
        <v>113</v>
      </c>
      <c r="J25" t="s">
        <v>1374</v>
      </c>
      <c r="M25" t="s">
        <v>80</v>
      </c>
      <c r="N25" t="s">
        <v>81</v>
      </c>
      <c r="O25" t="s">
        <v>82</v>
      </c>
      <c r="P25" t="s">
        <v>24</v>
      </c>
      <c r="Q25" t="s">
        <v>83</v>
      </c>
      <c r="R25" t="s">
        <v>25</v>
      </c>
      <c r="S25" t="s">
        <v>91</v>
      </c>
      <c r="T25" t="s">
        <v>92</v>
      </c>
      <c r="U25" t="s">
        <v>93</v>
      </c>
      <c r="V25" t="s">
        <v>92</v>
      </c>
    </row>
    <row r="26" spans="1:22">
      <c r="A26" t="s">
        <v>98</v>
      </c>
      <c r="B26" t="s">
        <v>21</v>
      </c>
      <c r="C26" t="s">
        <v>74</v>
      </c>
      <c r="D26" t="s">
        <v>4983</v>
      </c>
      <c r="E26">
        <v>27239.38</v>
      </c>
      <c r="G26" t="s">
        <v>76</v>
      </c>
      <c r="H26" t="s">
        <v>89</v>
      </c>
      <c r="I26" t="s">
        <v>78</v>
      </c>
      <c r="J26" t="s">
        <v>99</v>
      </c>
      <c r="M26" t="s">
        <v>80</v>
      </c>
      <c r="N26" t="s">
        <v>81</v>
      </c>
      <c r="O26" t="s">
        <v>82</v>
      </c>
      <c r="P26" t="s">
        <v>24</v>
      </c>
      <c r="Q26" t="s">
        <v>83</v>
      </c>
      <c r="R26" t="s">
        <v>25</v>
      </c>
      <c r="S26" t="s">
        <v>91</v>
      </c>
      <c r="T26" t="s">
        <v>92</v>
      </c>
      <c r="U26" t="s">
        <v>93</v>
      </c>
      <c r="V26" t="s">
        <v>92</v>
      </c>
    </row>
    <row r="27" spans="1:22">
      <c r="A27" t="s">
        <v>4995</v>
      </c>
      <c r="B27" t="s">
        <v>21</v>
      </c>
      <c r="C27" t="s">
        <v>74</v>
      </c>
      <c r="D27" t="s">
        <v>4983</v>
      </c>
      <c r="E27">
        <v>0</v>
      </c>
      <c r="G27" t="s">
        <v>76</v>
      </c>
      <c r="H27" t="s">
        <v>77</v>
      </c>
      <c r="I27" t="s">
        <v>78</v>
      </c>
      <c r="J27" t="s">
        <v>79</v>
      </c>
      <c r="M27" t="s">
        <v>80</v>
      </c>
      <c r="N27" t="s">
        <v>81</v>
      </c>
      <c r="O27" t="s">
        <v>82</v>
      </c>
      <c r="P27" t="s">
        <v>24</v>
      </c>
      <c r="Q27" t="s">
        <v>83</v>
      </c>
      <c r="R27" t="s">
        <v>25</v>
      </c>
      <c r="S27" t="s">
        <v>84</v>
      </c>
      <c r="T27" t="s">
        <v>85</v>
      </c>
      <c r="U27" t="s">
        <v>86</v>
      </c>
      <c r="V27" t="s">
        <v>85</v>
      </c>
    </row>
    <row r="28" spans="1:22">
      <c r="A28" t="s">
        <v>1390</v>
      </c>
      <c r="B28" t="s">
        <v>21</v>
      </c>
      <c r="C28" t="s">
        <v>74</v>
      </c>
      <c r="D28" t="s">
        <v>4983</v>
      </c>
      <c r="E28">
        <v>104189.28</v>
      </c>
      <c r="G28" t="s">
        <v>76</v>
      </c>
      <c r="H28" t="s">
        <v>4875</v>
      </c>
      <c r="I28" t="s">
        <v>95</v>
      </c>
      <c r="J28" t="s">
        <v>96</v>
      </c>
      <c r="M28" t="s">
        <v>80</v>
      </c>
      <c r="N28" t="s">
        <v>81</v>
      </c>
      <c r="O28" t="s">
        <v>82</v>
      </c>
      <c r="P28" t="s">
        <v>24</v>
      </c>
      <c r="Q28" t="s">
        <v>83</v>
      </c>
      <c r="R28" t="s">
        <v>25</v>
      </c>
      <c r="S28" t="s">
        <v>4985</v>
      </c>
      <c r="T28" t="s">
        <v>1074</v>
      </c>
      <c r="U28" t="s">
        <v>4986</v>
      </c>
      <c r="V28" t="s">
        <v>1074</v>
      </c>
    </row>
    <row r="29" spans="1:22">
      <c r="A29" t="s">
        <v>122</v>
      </c>
      <c r="B29" t="s">
        <v>21</v>
      </c>
      <c r="C29" t="s">
        <v>74</v>
      </c>
      <c r="D29" t="s">
        <v>4983</v>
      </c>
      <c r="E29">
        <v>0</v>
      </c>
      <c r="G29" t="s">
        <v>123</v>
      </c>
      <c r="H29" t="s">
        <v>124</v>
      </c>
      <c r="I29" t="s">
        <v>125</v>
      </c>
      <c r="J29" t="s">
        <v>105</v>
      </c>
      <c r="K29" t="s">
        <v>126</v>
      </c>
      <c r="M29" t="s">
        <v>80</v>
      </c>
      <c r="N29" t="s">
        <v>81</v>
      </c>
      <c r="O29" t="s">
        <v>82</v>
      </c>
      <c r="P29" t="s">
        <v>24</v>
      </c>
      <c r="Q29" t="s">
        <v>83</v>
      </c>
      <c r="R29" t="s">
        <v>25</v>
      </c>
      <c r="S29" t="s">
        <v>106</v>
      </c>
      <c r="T29" t="s">
        <v>107</v>
      </c>
      <c r="U29" t="s">
        <v>120</v>
      </c>
      <c r="V29" t="s">
        <v>121</v>
      </c>
    </row>
    <row r="30" spans="1:22">
      <c r="A30" t="s">
        <v>4996</v>
      </c>
      <c r="B30" t="s">
        <v>21</v>
      </c>
      <c r="C30" t="s">
        <v>74</v>
      </c>
      <c r="D30" t="s">
        <v>4983</v>
      </c>
      <c r="E30">
        <v>73737.48</v>
      </c>
      <c r="G30" t="s">
        <v>118</v>
      </c>
      <c r="H30" t="s">
        <v>119</v>
      </c>
      <c r="I30" t="s">
        <v>95</v>
      </c>
      <c r="J30" t="s">
        <v>105</v>
      </c>
      <c r="M30" t="s">
        <v>80</v>
      </c>
      <c r="N30" t="s">
        <v>81</v>
      </c>
      <c r="O30" t="s">
        <v>82</v>
      </c>
      <c r="P30" t="s">
        <v>24</v>
      </c>
      <c r="Q30" t="s">
        <v>83</v>
      </c>
      <c r="R30" t="s">
        <v>25</v>
      </c>
      <c r="S30" t="s">
        <v>106</v>
      </c>
      <c r="T30" t="s">
        <v>107</v>
      </c>
      <c r="U30" t="s">
        <v>120</v>
      </c>
      <c r="V30" t="s">
        <v>121</v>
      </c>
    </row>
    <row r="31" spans="1:22">
      <c r="A31" t="s">
        <v>4997</v>
      </c>
      <c r="B31" t="s">
        <v>21</v>
      </c>
      <c r="C31" t="s">
        <v>74</v>
      </c>
      <c r="D31" t="s">
        <v>4983</v>
      </c>
      <c r="E31">
        <v>0</v>
      </c>
      <c r="G31" t="s">
        <v>128</v>
      </c>
      <c r="H31" t="s">
        <v>4992</v>
      </c>
      <c r="I31" t="s">
        <v>95</v>
      </c>
      <c r="J31" t="s">
        <v>96</v>
      </c>
      <c r="M31" t="s">
        <v>80</v>
      </c>
      <c r="N31" t="s">
        <v>81</v>
      </c>
      <c r="O31" t="s">
        <v>82</v>
      </c>
      <c r="P31" t="s">
        <v>24</v>
      </c>
      <c r="Q31" t="s">
        <v>83</v>
      </c>
      <c r="R31" t="s">
        <v>25</v>
      </c>
      <c r="S31" t="s">
        <v>106</v>
      </c>
      <c r="T31" t="s">
        <v>107</v>
      </c>
      <c r="U31" t="s">
        <v>4993</v>
      </c>
      <c r="V31" t="s">
        <v>1086</v>
      </c>
    </row>
    <row r="32" spans="1:22">
      <c r="A32" t="s">
        <v>4998</v>
      </c>
      <c r="B32" t="s">
        <v>21</v>
      </c>
      <c r="C32" t="s">
        <v>74</v>
      </c>
      <c r="D32" t="s">
        <v>4983</v>
      </c>
      <c r="E32">
        <v>18656.830000000002</v>
      </c>
      <c r="G32" t="s">
        <v>103</v>
      </c>
      <c r="H32" t="s">
        <v>112</v>
      </c>
      <c r="I32" t="s">
        <v>113</v>
      </c>
      <c r="J32" t="s">
        <v>105</v>
      </c>
      <c r="M32" t="s">
        <v>80</v>
      </c>
      <c r="N32" t="s">
        <v>81</v>
      </c>
      <c r="O32" t="s">
        <v>82</v>
      </c>
      <c r="P32" t="s">
        <v>24</v>
      </c>
      <c r="Q32" t="s">
        <v>83</v>
      </c>
      <c r="R32" t="s">
        <v>25</v>
      </c>
      <c r="S32" t="s">
        <v>106</v>
      </c>
      <c r="T32" t="s">
        <v>107</v>
      </c>
      <c r="U32" t="s">
        <v>114</v>
      </c>
      <c r="V32" t="s">
        <v>115</v>
      </c>
    </row>
    <row r="33" spans="1:22">
      <c r="A33" t="s">
        <v>1989</v>
      </c>
      <c r="B33" t="s">
        <v>21</v>
      </c>
      <c r="C33" t="s">
        <v>74</v>
      </c>
      <c r="D33" t="s">
        <v>4983</v>
      </c>
      <c r="E33">
        <v>0</v>
      </c>
      <c r="G33" t="s">
        <v>103</v>
      </c>
      <c r="H33" t="s">
        <v>112</v>
      </c>
      <c r="I33" t="s">
        <v>78</v>
      </c>
      <c r="J33" t="s">
        <v>105</v>
      </c>
      <c r="M33" t="s">
        <v>80</v>
      </c>
      <c r="N33" t="s">
        <v>81</v>
      </c>
      <c r="O33" t="s">
        <v>82</v>
      </c>
      <c r="P33" t="s">
        <v>24</v>
      </c>
      <c r="Q33" t="s">
        <v>83</v>
      </c>
      <c r="R33" t="s">
        <v>25</v>
      </c>
      <c r="S33" t="s">
        <v>106</v>
      </c>
      <c r="T33" t="s">
        <v>107</v>
      </c>
      <c r="U33" t="s">
        <v>114</v>
      </c>
      <c r="V33" t="s">
        <v>115</v>
      </c>
    </row>
    <row r="34" spans="1:22">
      <c r="A34" t="s">
        <v>94</v>
      </c>
      <c r="B34" t="s">
        <v>21</v>
      </c>
      <c r="C34" t="s">
        <v>74</v>
      </c>
      <c r="D34" t="s">
        <v>4983</v>
      </c>
      <c r="E34">
        <v>68472.600000000006</v>
      </c>
      <c r="G34" t="s">
        <v>76</v>
      </c>
      <c r="H34" t="s">
        <v>89</v>
      </c>
      <c r="I34" t="s">
        <v>95</v>
      </c>
      <c r="J34" t="s">
        <v>96</v>
      </c>
      <c r="M34" t="s">
        <v>80</v>
      </c>
      <c r="N34" t="s">
        <v>81</v>
      </c>
      <c r="O34" t="s">
        <v>82</v>
      </c>
      <c r="P34" t="s">
        <v>24</v>
      </c>
      <c r="Q34" t="s">
        <v>83</v>
      </c>
      <c r="R34" t="s">
        <v>25</v>
      </c>
      <c r="S34" t="s">
        <v>91</v>
      </c>
      <c r="T34" t="s">
        <v>92</v>
      </c>
      <c r="U34" t="s">
        <v>93</v>
      </c>
      <c r="V34" t="s">
        <v>92</v>
      </c>
    </row>
    <row r="35" spans="1:22">
      <c r="A35" t="s">
        <v>98</v>
      </c>
      <c r="B35" t="s">
        <v>21</v>
      </c>
      <c r="C35" t="s">
        <v>74</v>
      </c>
      <c r="D35" t="s">
        <v>4983</v>
      </c>
      <c r="E35">
        <v>245154.38</v>
      </c>
      <c r="G35" t="s">
        <v>76</v>
      </c>
      <c r="H35" t="s">
        <v>89</v>
      </c>
      <c r="I35" t="s">
        <v>78</v>
      </c>
      <c r="J35" t="s">
        <v>79</v>
      </c>
      <c r="M35" t="s">
        <v>80</v>
      </c>
      <c r="N35" t="s">
        <v>81</v>
      </c>
      <c r="O35" t="s">
        <v>82</v>
      </c>
      <c r="P35" t="s">
        <v>24</v>
      </c>
      <c r="Q35" t="s">
        <v>83</v>
      </c>
      <c r="R35" t="s">
        <v>25</v>
      </c>
      <c r="S35" t="s">
        <v>91</v>
      </c>
      <c r="T35" t="s">
        <v>92</v>
      </c>
      <c r="U35" t="s">
        <v>93</v>
      </c>
      <c r="V35" t="s">
        <v>92</v>
      </c>
    </row>
    <row r="36" spans="1:22">
      <c r="A36" t="s">
        <v>2913</v>
      </c>
      <c r="B36" t="s">
        <v>21</v>
      </c>
      <c r="C36" t="s">
        <v>74</v>
      </c>
      <c r="D36" t="s">
        <v>4983</v>
      </c>
      <c r="E36">
        <v>94390.32</v>
      </c>
      <c r="G36" t="s">
        <v>76</v>
      </c>
      <c r="H36" t="s">
        <v>4875</v>
      </c>
      <c r="I36" t="s">
        <v>95</v>
      </c>
      <c r="J36" t="s">
        <v>96</v>
      </c>
      <c r="M36" t="s">
        <v>80</v>
      </c>
      <c r="N36" t="s">
        <v>81</v>
      </c>
      <c r="O36" t="s">
        <v>82</v>
      </c>
      <c r="P36" t="s">
        <v>24</v>
      </c>
      <c r="Q36" t="s">
        <v>83</v>
      </c>
      <c r="R36" t="s">
        <v>25</v>
      </c>
      <c r="S36" t="s">
        <v>4985</v>
      </c>
      <c r="T36" t="s">
        <v>1074</v>
      </c>
      <c r="U36" t="s">
        <v>4986</v>
      </c>
      <c r="V36" t="s">
        <v>1074</v>
      </c>
    </row>
    <row r="37" spans="1:22">
      <c r="A37" t="s">
        <v>4107</v>
      </c>
      <c r="B37" t="s">
        <v>21</v>
      </c>
      <c r="C37" t="s">
        <v>74</v>
      </c>
      <c r="D37" t="s">
        <v>4983</v>
      </c>
      <c r="E37">
        <v>104189.28</v>
      </c>
      <c r="G37" t="s">
        <v>76</v>
      </c>
      <c r="H37" t="s">
        <v>4875</v>
      </c>
      <c r="I37" t="s">
        <v>95</v>
      </c>
      <c r="J37" t="s">
        <v>96</v>
      </c>
      <c r="M37" t="s">
        <v>80</v>
      </c>
      <c r="N37" t="s">
        <v>81</v>
      </c>
      <c r="O37" t="s">
        <v>82</v>
      </c>
      <c r="P37" t="s">
        <v>24</v>
      </c>
      <c r="Q37" t="s">
        <v>83</v>
      </c>
      <c r="R37" t="s">
        <v>25</v>
      </c>
      <c r="S37" t="s">
        <v>4985</v>
      </c>
      <c r="T37" t="s">
        <v>1074</v>
      </c>
      <c r="U37" t="s">
        <v>4986</v>
      </c>
      <c r="V37" t="s">
        <v>1074</v>
      </c>
    </row>
    <row r="38" spans="1:22">
      <c r="A38" t="s">
        <v>4999</v>
      </c>
      <c r="B38" t="s">
        <v>21</v>
      </c>
      <c r="C38" t="s">
        <v>74</v>
      </c>
      <c r="D38" t="s">
        <v>4983</v>
      </c>
      <c r="E38">
        <v>0</v>
      </c>
      <c r="G38" t="s">
        <v>76</v>
      </c>
      <c r="H38" t="s">
        <v>4875</v>
      </c>
      <c r="I38" t="s">
        <v>113</v>
      </c>
      <c r="J38" t="s">
        <v>96</v>
      </c>
      <c r="M38" t="s">
        <v>80</v>
      </c>
      <c r="N38" t="s">
        <v>81</v>
      </c>
      <c r="O38" t="s">
        <v>82</v>
      </c>
      <c r="P38" t="s">
        <v>24</v>
      </c>
      <c r="Q38" t="s">
        <v>83</v>
      </c>
      <c r="R38" t="s">
        <v>25</v>
      </c>
      <c r="S38" t="s">
        <v>4985</v>
      </c>
      <c r="T38" t="s">
        <v>1074</v>
      </c>
      <c r="U38" t="s">
        <v>4986</v>
      </c>
      <c r="V38" t="s">
        <v>1074</v>
      </c>
    </row>
    <row r="39" spans="1:22">
      <c r="A39" t="s">
        <v>1991</v>
      </c>
      <c r="B39" t="s">
        <v>21</v>
      </c>
      <c r="C39" t="s">
        <v>74</v>
      </c>
      <c r="D39" t="s">
        <v>4983</v>
      </c>
      <c r="E39">
        <v>147834.26999999999</v>
      </c>
      <c r="G39" t="s">
        <v>76</v>
      </c>
      <c r="H39" t="s">
        <v>1381</v>
      </c>
      <c r="I39" t="s">
        <v>113</v>
      </c>
      <c r="J39" t="s">
        <v>96</v>
      </c>
      <c r="M39" t="s">
        <v>80</v>
      </c>
      <c r="N39" t="s">
        <v>81</v>
      </c>
      <c r="O39" t="s">
        <v>82</v>
      </c>
      <c r="P39" t="s">
        <v>24</v>
      </c>
      <c r="Q39" t="s">
        <v>83</v>
      </c>
      <c r="R39" t="s">
        <v>25</v>
      </c>
      <c r="S39" t="s">
        <v>106</v>
      </c>
      <c r="T39" t="s">
        <v>107</v>
      </c>
      <c r="U39" t="s">
        <v>120</v>
      </c>
      <c r="V39" t="s">
        <v>121</v>
      </c>
    </row>
    <row r="40" spans="1:22">
      <c r="A40" t="s">
        <v>5000</v>
      </c>
      <c r="B40" t="s">
        <v>21</v>
      </c>
      <c r="C40" t="s">
        <v>74</v>
      </c>
      <c r="D40" t="s">
        <v>4983</v>
      </c>
      <c r="E40">
        <v>53996.36</v>
      </c>
      <c r="G40" t="s">
        <v>76</v>
      </c>
      <c r="H40" t="s">
        <v>5001</v>
      </c>
      <c r="I40" t="s">
        <v>78</v>
      </c>
      <c r="J40" t="s">
        <v>96</v>
      </c>
      <c r="M40" t="s">
        <v>80</v>
      </c>
      <c r="N40" t="s">
        <v>81</v>
      </c>
      <c r="O40" t="s">
        <v>82</v>
      </c>
      <c r="P40" t="s">
        <v>24</v>
      </c>
      <c r="Q40" t="s">
        <v>83</v>
      </c>
      <c r="R40" t="s">
        <v>25</v>
      </c>
      <c r="S40" t="s">
        <v>106</v>
      </c>
      <c r="T40" t="s">
        <v>107</v>
      </c>
      <c r="U40" t="s">
        <v>5002</v>
      </c>
      <c r="V40" t="s">
        <v>5003</v>
      </c>
    </row>
    <row r="41" spans="1:22">
      <c r="A41" t="s">
        <v>3301</v>
      </c>
      <c r="B41" t="s">
        <v>21</v>
      </c>
      <c r="C41" t="s">
        <v>74</v>
      </c>
      <c r="D41" t="s">
        <v>4983</v>
      </c>
      <c r="E41">
        <v>60641.51</v>
      </c>
      <c r="G41" t="s">
        <v>103</v>
      </c>
      <c r="H41" t="s">
        <v>112</v>
      </c>
      <c r="I41" t="s">
        <v>113</v>
      </c>
      <c r="J41" t="s">
        <v>105</v>
      </c>
      <c r="M41" t="s">
        <v>80</v>
      </c>
      <c r="N41" t="s">
        <v>81</v>
      </c>
      <c r="O41" t="s">
        <v>82</v>
      </c>
      <c r="P41" t="s">
        <v>24</v>
      </c>
      <c r="Q41" t="s">
        <v>83</v>
      </c>
      <c r="R41" t="s">
        <v>25</v>
      </c>
      <c r="S41" t="s">
        <v>106</v>
      </c>
      <c r="T41" t="s">
        <v>107</v>
      </c>
      <c r="U41" t="s">
        <v>114</v>
      </c>
      <c r="V41" t="s">
        <v>115</v>
      </c>
    </row>
    <row r="42" spans="1:22">
      <c r="A42" t="s">
        <v>2905</v>
      </c>
      <c r="B42" t="s">
        <v>21</v>
      </c>
      <c r="C42" t="s">
        <v>74</v>
      </c>
      <c r="D42" t="s">
        <v>4983</v>
      </c>
      <c r="E42">
        <v>0</v>
      </c>
      <c r="G42" t="s">
        <v>103</v>
      </c>
      <c r="H42" t="s">
        <v>112</v>
      </c>
      <c r="I42" t="s">
        <v>998</v>
      </c>
      <c r="J42" t="s">
        <v>105</v>
      </c>
      <c r="M42" t="s">
        <v>80</v>
      </c>
      <c r="N42" t="s">
        <v>81</v>
      </c>
      <c r="O42" t="s">
        <v>82</v>
      </c>
      <c r="P42" t="s">
        <v>24</v>
      </c>
      <c r="Q42" t="s">
        <v>83</v>
      </c>
      <c r="R42" t="s">
        <v>25</v>
      </c>
      <c r="S42" t="s">
        <v>106</v>
      </c>
      <c r="T42" t="s">
        <v>107</v>
      </c>
      <c r="U42" t="s">
        <v>114</v>
      </c>
      <c r="V42" t="s">
        <v>115</v>
      </c>
    </row>
    <row r="43" spans="1:22">
      <c r="A43" t="s">
        <v>2470</v>
      </c>
      <c r="B43" t="s">
        <v>21</v>
      </c>
      <c r="C43" t="s">
        <v>74</v>
      </c>
      <c r="D43" t="s">
        <v>4983</v>
      </c>
      <c r="E43">
        <v>0</v>
      </c>
      <c r="G43" t="s">
        <v>76</v>
      </c>
      <c r="H43" t="s">
        <v>5004</v>
      </c>
      <c r="I43" t="s">
        <v>998</v>
      </c>
      <c r="J43" t="s">
        <v>79</v>
      </c>
      <c r="M43" t="s">
        <v>80</v>
      </c>
      <c r="N43" t="s">
        <v>81</v>
      </c>
      <c r="O43" t="s">
        <v>82</v>
      </c>
      <c r="P43" t="s">
        <v>24</v>
      </c>
      <c r="Q43" t="s">
        <v>83</v>
      </c>
      <c r="R43" t="s">
        <v>25</v>
      </c>
      <c r="S43" t="s">
        <v>106</v>
      </c>
      <c r="T43" t="s">
        <v>107</v>
      </c>
      <c r="U43" t="s">
        <v>5004</v>
      </c>
      <c r="V43" t="s">
        <v>5005</v>
      </c>
    </row>
    <row r="44" spans="1:22">
      <c r="A44" t="s">
        <v>1383</v>
      </c>
      <c r="B44" t="s">
        <v>21</v>
      </c>
      <c r="C44" t="s">
        <v>74</v>
      </c>
      <c r="D44" t="s">
        <v>4983</v>
      </c>
      <c r="E44">
        <v>0</v>
      </c>
      <c r="G44" t="s">
        <v>76</v>
      </c>
      <c r="H44" t="s">
        <v>5004</v>
      </c>
      <c r="I44" t="s">
        <v>998</v>
      </c>
      <c r="J44" t="s">
        <v>79</v>
      </c>
      <c r="M44" t="s">
        <v>80</v>
      </c>
      <c r="N44" t="s">
        <v>81</v>
      </c>
      <c r="O44" t="s">
        <v>82</v>
      </c>
      <c r="P44" t="s">
        <v>24</v>
      </c>
      <c r="Q44" t="s">
        <v>83</v>
      </c>
      <c r="R44" t="s">
        <v>25</v>
      </c>
      <c r="S44" t="s">
        <v>106</v>
      </c>
      <c r="T44" t="s">
        <v>107</v>
      </c>
      <c r="U44" t="s">
        <v>5004</v>
      </c>
      <c r="V44" t="s">
        <v>5005</v>
      </c>
    </row>
    <row r="45" spans="1:22">
      <c r="A45" t="s">
        <v>3700</v>
      </c>
      <c r="B45" t="s">
        <v>21</v>
      </c>
      <c r="C45" t="s">
        <v>74</v>
      </c>
      <c r="D45" t="s">
        <v>4983</v>
      </c>
      <c r="E45">
        <v>34697.230000000003</v>
      </c>
      <c r="G45" t="s">
        <v>103</v>
      </c>
      <c r="H45" t="s">
        <v>1377</v>
      </c>
      <c r="I45" t="s">
        <v>113</v>
      </c>
      <c r="J45" t="s">
        <v>105</v>
      </c>
      <c r="M45" t="s">
        <v>80</v>
      </c>
      <c r="N45" t="s">
        <v>81</v>
      </c>
      <c r="O45" t="s">
        <v>82</v>
      </c>
      <c r="P45" t="s">
        <v>24</v>
      </c>
      <c r="Q45" t="s">
        <v>83</v>
      </c>
      <c r="R45" t="s">
        <v>25</v>
      </c>
      <c r="S45" t="s">
        <v>106</v>
      </c>
      <c r="T45" t="s">
        <v>107</v>
      </c>
      <c r="U45" t="s">
        <v>1378</v>
      </c>
      <c r="V45" t="s">
        <v>1379</v>
      </c>
    </row>
    <row r="46" spans="1:22">
      <c r="A46" t="s">
        <v>1372</v>
      </c>
      <c r="B46" t="s">
        <v>21</v>
      </c>
      <c r="C46" t="s">
        <v>74</v>
      </c>
      <c r="D46" t="s">
        <v>4983</v>
      </c>
      <c r="E46">
        <v>3600</v>
      </c>
      <c r="G46" t="s">
        <v>76</v>
      </c>
      <c r="H46" t="s">
        <v>1373</v>
      </c>
      <c r="I46" t="s">
        <v>113</v>
      </c>
      <c r="J46" t="s">
        <v>1374</v>
      </c>
      <c r="M46" t="s">
        <v>80</v>
      </c>
      <c r="N46" t="s">
        <v>81</v>
      </c>
      <c r="O46" t="s">
        <v>82</v>
      </c>
      <c r="P46" t="s">
        <v>24</v>
      </c>
      <c r="Q46" t="s">
        <v>83</v>
      </c>
      <c r="R46" t="s">
        <v>25</v>
      </c>
      <c r="S46" t="s">
        <v>91</v>
      </c>
      <c r="T46" t="s">
        <v>92</v>
      </c>
      <c r="U46" t="s">
        <v>93</v>
      </c>
      <c r="V46" t="s">
        <v>92</v>
      </c>
    </row>
    <row r="47" spans="1:22">
      <c r="A47" t="s">
        <v>1985</v>
      </c>
      <c r="B47" t="s">
        <v>21</v>
      </c>
      <c r="C47" t="s">
        <v>74</v>
      </c>
      <c r="D47" t="s">
        <v>4983</v>
      </c>
      <c r="E47">
        <v>119331.95</v>
      </c>
      <c r="G47" t="s">
        <v>76</v>
      </c>
      <c r="H47" t="s">
        <v>89</v>
      </c>
      <c r="I47" t="s">
        <v>113</v>
      </c>
      <c r="J47" t="s">
        <v>79</v>
      </c>
      <c r="M47" t="s">
        <v>80</v>
      </c>
      <c r="N47" t="s">
        <v>81</v>
      </c>
      <c r="O47" t="s">
        <v>82</v>
      </c>
      <c r="P47" t="s">
        <v>24</v>
      </c>
      <c r="Q47" t="s">
        <v>83</v>
      </c>
      <c r="R47" t="s">
        <v>25</v>
      </c>
      <c r="S47" t="s">
        <v>91</v>
      </c>
      <c r="T47" t="s">
        <v>92</v>
      </c>
      <c r="U47" t="s">
        <v>93</v>
      </c>
      <c r="V47" t="s">
        <v>92</v>
      </c>
    </row>
    <row r="48" spans="1:22">
      <c r="A48" t="s">
        <v>73</v>
      </c>
      <c r="B48" t="s">
        <v>21</v>
      </c>
      <c r="C48" t="s">
        <v>74</v>
      </c>
      <c r="D48" t="s">
        <v>4983</v>
      </c>
      <c r="E48">
        <v>231000</v>
      </c>
      <c r="G48" t="s">
        <v>76</v>
      </c>
      <c r="H48" t="s">
        <v>77</v>
      </c>
      <c r="I48" t="s">
        <v>78</v>
      </c>
      <c r="J48" t="s">
        <v>79</v>
      </c>
      <c r="M48" t="s">
        <v>80</v>
      </c>
      <c r="N48" t="s">
        <v>81</v>
      </c>
      <c r="O48" t="s">
        <v>82</v>
      </c>
      <c r="P48" t="s">
        <v>24</v>
      </c>
      <c r="Q48" t="s">
        <v>83</v>
      </c>
      <c r="R48" t="s">
        <v>25</v>
      </c>
      <c r="S48" t="s">
        <v>84</v>
      </c>
      <c r="T48" t="s">
        <v>85</v>
      </c>
      <c r="U48" t="s">
        <v>86</v>
      </c>
      <c r="V48" t="s">
        <v>85</v>
      </c>
    </row>
    <row r="49" spans="1:22">
      <c r="A49" t="s">
        <v>1988</v>
      </c>
      <c r="B49" t="s">
        <v>21</v>
      </c>
      <c r="C49" t="s">
        <v>74</v>
      </c>
      <c r="D49" t="s">
        <v>4983</v>
      </c>
      <c r="E49">
        <v>21164.44</v>
      </c>
      <c r="G49" t="s">
        <v>123</v>
      </c>
      <c r="H49" t="s">
        <v>124</v>
      </c>
      <c r="I49" t="s">
        <v>95</v>
      </c>
      <c r="J49" t="s">
        <v>105</v>
      </c>
      <c r="K49" t="s">
        <v>1992</v>
      </c>
      <c r="M49" t="s">
        <v>80</v>
      </c>
      <c r="N49" t="s">
        <v>81</v>
      </c>
      <c r="O49" t="s">
        <v>82</v>
      </c>
      <c r="P49" t="s">
        <v>24</v>
      </c>
      <c r="Q49" t="s">
        <v>83</v>
      </c>
      <c r="R49" t="s">
        <v>25</v>
      </c>
      <c r="S49" t="s">
        <v>106</v>
      </c>
      <c r="T49" t="s">
        <v>107</v>
      </c>
      <c r="U49" t="s">
        <v>120</v>
      </c>
      <c r="V49" t="s">
        <v>121</v>
      </c>
    </row>
    <row r="50" spans="1:22">
      <c r="A50" t="s">
        <v>2468</v>
      </c>
      <c r="B50" t="s">
        <v>21</v>
      </c>
      <c r="C50" t="s">
        <v>74</v>
      </c>
      <c r="D50" t="s">
        <v>4983</v>
      </c>
      <c r="E50">
        <v>64563.21</v>
      </c>
      <c r="G50" t="s">
        <v>118</v>
      </c>
      <c r="H50" t="s">
        <v>119</v>
      </c>
      <c r="I50" t="s">
        <v>113</v>
      </c>
      <c r="J50" t="s">
        <v>105</v>
      </c>
      <c r="M50" t="s">
        <v>80</v>
      </c>
      <c r="N50" t="s">
        <v>81</v>
      </c>
      <c r="O50" t="s">
        <v>82</v>
      </c>
      <c r="P50" t="s">
        <v>24</v>
      </c>
      <c r="Q50" t="s">
        <v>83</v>
      </c>
      <c r="R50" t="s">
        <v>25</v>
      </c>
      <c r="S50" t="s">
        <v>106</v>
      </c>
      <c r="T50" t="s">
        <v>107</v>
      </c>
      <c r="U50" t="s">
        <v>120</v>
      </c>
      <c r="V50" t="s">
        <v>121</v>
      </c>
    </row>
    <row r="51" spans="1:22">
      <c r="A51" t="s">
        <v>5006</v>
      </c>
      <c r="B51" t="s">
        <v>21</v>
      </c>
      <c r="C51" t="s">
        <v>74</v>
      </c>
      <c r="D51" t="s">
        <v>4983</v>
      </c>
      <c r="E51">
        <v>0</v>
      </c>
      <c r="G51" t="s">
        <v>118</v>
      </c>
      <c r="H51" t="s">
        <v>119</v>
      </c>
      <c r="I51" t="s">
        <v>95</v>
      </c>
      <c r="J51" t="s">
        <v>105</v>
      </c>
      <c r="M51" t="s">
        <v>80</v>
      </c>
      <c r="N51" t="s">
        <v>81</v>
      </c>
      <c r="O51" t="s">
        <v>82</v>
      </c>
      <c r="P51" t="s">
        <v>24</v>
      </c>
      <c r="Q51" t="s">
        <v>83</v>
      </c>
      <c r="R51" t="s">
        <v>25</v>
      </c>
      <c r="S51" t="s">
        <v>106</v>
      </c>
      <c r="T51" t="s">
        <v>107</v>
      </c>
      <c r="U51" t="s">
        <v>120</v>
      </c>
      <c r="V51" t="s">
        <v>121</v>
      </c>
    </row>
    <row r="52" spans="1:22">
      <c r="A52" t="s">
        <v>5007</v>
      </c>
      <c r="B52" t="s">
        <v>21</v>
      </c>
      <c r="C52" t="s">
        <v>74</v>
      </c>
      <c r="D52" t="s">
        <v>4983</v>
      </c>
      <c r="E52">
        <v>0</v>
      </c>
      <c r="G52" t="s">
        <v>128</v>
      </c>
      <c r="H52" t="s">
        <v>4992</v>
      </c>
      <c r="I52" t="s">
        <v>95</v>
      </c>
      <c r="J52" t="s">
        <v>96</v>
      </c>
      <c r="M52" t="s">
        <v>80</v>
      </c>
      <c r="N52" t="s">
        <v>81</v>
      </c>
      <c r="O52" t="s">
        <v>82</v>
      </c>
      <c r="P52" t="s">
        <v>24</v>
      </c>
      <c r="Q52" t="s">
        <v>83</v>
      </c>
      <c r="R52" t="s">
        <v>25</v>
      </c>
      <c r="S52" t="s">
        <v>106</v>
      </c>
      <c r="T52" t="s">
        <v>107</v>
      </c>
      <c r="U52" t="s">
        <v>4993</v>
      </c>
      <c r="V52" t="s">
        <v>1086</v>
      </c>
    </row>
    <row r="53" spans="1:22">
      <c r="A53" t="s">
        <v>102</v>
      </c>
      <c r="B53" t="s">
        <v>21</v>
      </c>
      <c r="C53" t="s">
        <v>74</v>
      </c>
      <c r="D53" t="s">
        <v>4983</v>
      </c>
      <c r="E53">
        <v>22095.66</v>
      </c>
      <c r="G53" t="s">
        <v>103</v>
      </c>
      <c r="H53" t="s">
        <v>104</v>
      </c>
      <c r="I53" t="s">
        <v>95</v>
      </c>
      <c r="J53" t="s">
        <v>105</v>
      </c>
      <c r="M53" t="s">
        <v>80</v>
      </c>
      <c r="N53" t="s">
        <v>81</v>
      </c>
      <c r="O53" t="s">
        <v>82</v>
      </c>
      <c r="P53" t="s">
        <v>24</v>
      </c>
      <c r="Q53" t="s">
        <v>83</v>
      </c>
      <c r="R53" t="s">
        <v>25</v>
      </c>
      <c r="S53" t="s">
        <v>106</v>
      </c>
      <c r="T53" t="s">
        <v>107</v>
      </c>
      <c r="U53" t="s">
        <v>108</v>
      </c>
      <c r="V53" t="s">
        <v>109</v>
      </c>
    </row>
    <row r="54" spans="1:22">
      <c r="A54" t="s">
        <v>1987</v>
      </c>
      <c r="B54" t="s">
        <v>21</v>
      </c>
      <c r="C54" t="s">
        <v>74</v>
      </c>
      <c r="D54" t="s">
        <v>4983</v>
      </c>
      <c r="E54">
        <v>0</v>
      </c>
      <c r="G54" t="s">
        <v>103</v>
      </c>
      <c r="H54" t="s">
        <v>104</v>
      </c>
      <c r="I54" t="s">
        <v>125</v>
      </c>
      <c r="J54" t="s">
        <v>105</v>
      </c>
      <c r="M54" t="s">
        <v>80</v>
      </c>
      <c r="N54" t="s">
        <v>81</v>
      </c>
      <c r="O54" t="s">
        <v>82</v>
      </c>
      <c r="P54" t="s">
        <v>24</v>
      </c>
      <c r="Q54" t="s">
        <v>83</v>
      </c>
      <c r="R54" t="s">
        <v>25</v>
      </c>
      <c r="S54" t="s">
        <v>106</v>
      </c>
      <c r="T54" t="s">
        <v>107</v>
      </c>
      <c r="U54" t="s">
        <v>108</v>
      </c>
      <c r="V54" t="s">
        <v>109</v>
      </c>
    </row>
    <row r="55" spans="1:22">
      <c r="A55" t="s">
        <v>3699</v>
      </c>
      <c r="B55" t="s">
        <v>21</v>
      </c>
      <c r="C55" t="s">
        <v>74</v>
      </c>
      <c r="D55" t="s">
        <v>4983</v>
      </c>
      <c r="E55">
        <v>110679.78</v>
      </c>
      <c r="G55" t="s">
        <v>103</v>
      </c>
      <c r="H55" t="s">
        <v>104</v>
      </c>
      <c r="I55" t="s">
        <v>113</v>
      </c>
      <c r="J55" t="s">
        <v>105</v>
      </c>
      <c r="M55" t="s">
        <v>80</v>
      </c>
      <c r="N55" t="s">
        <v>81</v>
      </c>
      <c r="O55" t="s">
        <v>82</v>
      </c>
      <c r="P55" t="s">
        <v>24</v>
      </c>
      <c r="Q55" t="s">
        <v>83</v>
      </c>
      <c r="R55" t="s">
        <v>25</v>
      </c>
      <c r="S55" t="s">
        <v>106</v>
      </c>
      <c r="T55" t="s">
        <v>107</v>
      </c>
      <c r="U55" t="s">
        <v>108</v>
      </c>
      <c r="V55" t="s">
        <v>109</v>
      </c>
    </row>
    <row r="56" spans="1:22">
      <c r="A56" t="s">
        <v>2464</v>
      </c>
      <c r="B56" t="s">
        <v>21</v>
      </c>
      <c r="C56" t="s">
        <v>74</v>
      </c>
      <c r="D56" t="s">
        <v>4983</v>
      </c>
      <c r="E56">
        <v>73737.48</v>
      </c>
      <c r="G56" t="s">
        <v>76</v>
      </c>
      <c r="H56" t="s">
        <v>89</v>
      </c>
      <c r="I56" t="s">
        <v>95</v>
      </c>
      <c r="J56" t="s">
        <v>716</v>
      </c>
      <c r="M56" t="s">
        <v>80</v>
      </c>
      <c r="N56" t="s">
        <v>81</v>
      </c>
      <c r="O56" t="s">
        <v>82</v>
      </c>
      <c r="P56" t="s">
        <v>24</v>
      </c>
      <c r="Q56" t="s">
        <v>83</v>
      </c>
      <c r="R56" t="s">
        <v>25</v>
      </c>
      <c r="S56" t="s">
        <v>91</v>
      </c>
      <c r="T56" t="s">
        <v>92</v>
      </c>
      <c r="U56" t="s">
        <v>93</v>
      </c>
      <c r="V56" t="s">
        <v>92</v>
      </c>
    </row>
    <row r="57" spans="1:22">
      <c r="A57" t="s">
        <v>3703</v>
      </c>
      <c r="B57" t="s">
        <v>21</v>
      </c>
      <c r="C57" t="s">
        <v>74</v>
      </c>
      <c r="D57" t="s">
        <v>4983</v>
      </c>
      <c r="E57">
        <v>23022.03</v>
      </c>
      <c r="G57" t="s">
        <v>76</v>
      </c>
      <c r="H57" t="s">
        <v>4875</v>
      </c>
      <c r="I57" t="s">
        <v>95</v>
      </c>
      <c r="J57" t="s">
        <v>96</v>
      </c>
      <c r="M57" t="s">
        <v>80</v>
      </c>
      <c r="N57" t="s">
        <v>81</v>
      </c>
      <c r="O57" t="s">
        <v>82</v>
      </c>
      <c r="P57" t="s">
        <v>24</v>
      </c>
      <c r="Q57" t="s">
        <v>83</v>
      </c>
      <c r="R57" t="s">
        <v>25</v>
      </c>
      <c r="S57" t="s">
        <v>4985</v>
      </c>
      <c r="T57" t="s">
        <v>1074</v>
      </c>
      <c r="U57" t="s">
        <v>4986</v>
      </c>
      <c r="V57" t="s">
        <v>1074</v>
      </c>
    </row>
    <row r="58" spans="1:22">
      <c r="A58" t="s">
        <v>1991</v>
      </c>
      <c r="B58" t="s">
        <v>21</v>
      </c>
      <c r="C58" t="s">
        <v>74</v>
      </c>
      <c r="D58" t="s">
        <v>4983</v>
      </c>
      <c r="E58">
        <v>27718.93</v>
      </c>
      <c r="G58" t="s">
        <v>123</v>
      </c>
      <c r="H58" t="s">
        <v>124</v>
      </c>
      <c r="I58" t="s">
        <v>113</v>
      </c>
      <c r="J58" t="s">
        <v>105</v>
      </c>
      <c r="K58" t="s">
        <v>1992</v>
      </c>
      <c r="M58" t="s">
        <v>80</v>
      </c>
      <c r="N58" t="s">
        <v>81</v>
      </c>
      <c r="O58" t="s">
        <v>82</v>
      </c>
      <c r="P58" t="s">
        <v>24</v>
      </c>
      <c r="Q58" t="s">
        <v>83</v>
      </c>
      <c r="R58" t="s">
        <v>25</v>
      </c>
      <c r="S58" t="s">
        <v>106</v>
      </c>
      <c r="T58" t="s">
        <v>107</v>
      </c>
      <c r="U58" t="s">
        <v>120</v>
      </c>
      <c r="V58" t="s">
        <v>121</v>
      </c>
    </row>
    <row r="59" spans="1:22">
      <c r="A59" t="s">
        <v>5008</v>
      </c>
      <c r="B59" t="s">
        <v>21</v>
      </c>
      <c r="C59" t="s">
        <v>74</v>
      </c>
      <c r="D59" t="s">
        <v>4983</v>
      </c>
      <c r="E59">
        <v>0</v>
      </c>
      <c r="G59" t="s">
        <v>118</v>
      </c>
      <c r="H59" t="s">
        <v>119</v>
      </c>
      <c r="I59" t="s">
        <v>113</v>
      </c>
      <c r="J59" t="s">
        <v>105</v>
      </c>
      <c r="M59" t="s">
        <v>80</v>
      </c>
      <c r="N59" t="s">
        <v>81</v>
      </c>
      <c r="O59" t="s">
        <v>82</v>
      </c>
      <c r="P59" t="s">
        <v>24</v>
      </c>
      <c r="Q59" t="s">
        <v>83</v>
      </c>
      <c r="R59" t="s">
        <v>25</v>
      </c>
      <c r="S59" t="s">
        <v>106</v>
      </c>
      <c r="T59" t="s">
        <v>107</v>
      </c>
      <c r="U59" t="s">
        <v>120</v>
      </c>
      <c r="V59" t="s">
        <v>121</v>
      </c>
    </row>
    <row r="60" spans="1:22">
      <c r="A60" t="s">
        <v>1376</v>
      </c>
      <c r="B60" t="s">
        <v>21</v>
      </c>
      <c r="C60" t="s">
        <v>74</v>
      </c>
      <c r="D60" t="s">
        <v>4983</v>
      </c>
      <c r="E60">
        <v>26204.39</v>
      </c>
      <c r="G60" t="s">
        <v>103</v>
      </c>
      <c r="H60" t="s">
        <v>1377</v>
      </c>
      <c r="I60" t="s">
        <v>95</v>
      </c>
      <c r="J60" t="s">
        <v>105</v>
      </c>
      <c r="M60" t="s">
        <v>80</v>
      </c>
      <c r="N60" t="s">
        <v>81</v>
      </c>
      <c r="O60" t="s">
        <v>82</v>
      </c>
      <c r="P60" t="s">
        <v>24</v>
      </c>
      <c r="Q60" t="s">
        <v>83</v>
      </c>
      <c r="R60" t="s">
        <v>25</v>
      </c>
      <c r="S60" t="s">
        <v>106</v>
      </c>
      <c r="T60" t="s">
        <v>107</v>
      </c>
      <c r="U60" t="s">
        <v>1378</v>
      </c>
      <c r="V60" t="s">
        <v>1379</v>
      </c>
    </row>
    <row r="61" spans="1:22">
      <c r="A61" t="s">
        <v>2904</v>
      </c>
      <c r="B61" t="s">
        <v>21</v>
      </c>
      <c r="C61" t="s">
        <v>74</v>
      </c>
      <c r="D61" t="s">
        <v>4983</v>
      </c>
      <c r="E61">
        <v>0</v>
      </c>
      <c r="G61" t="s">
        <v>103</v>
      </c>
      <c r="H61" t="s">
        <v>104</v>
      </c>
      <c r="I61" t="s">
        <v>125</v>
      </c>
      <c r="J61" t="s">
        <v>96</v>
      </c>
      <c r="M61" t="s">
        <v>80</v>
      </c>
      <c r="N61" t="s">
        <v>81</v>
      </c>
      <c r="O61" t="s">
        <v>82</v>
      </c>
      <c r="P61" t="s">
        <v>24</v>
      </c>
      <c r="Q61" t="s">
        <v>83</v>
      </c>
      <c r="R61" t="s">
        <v>25</v>
      </c>
      <c r="S61" t="s">
        <v>106</v>
      </c>
      <c r="T61" t="s">
        <v>107</v>
      </c>
      <c r="U61" t="s">
        <v>108</v>
      </c>
      <c r="V61" t="s">
        <v>109</v>
      </c>
    </row>
    <row r="62" spans="1:22">
      <c r="A62" t="s">
        <v>4104</v>
      </c>
      <c r="B62" t="s">
        <v>21</v>
      </c>
      <c r="C62" t="s">
        <v>74</v>
      </c>
      <c r="D62" t="s">
        <v>4983</v>
      </c>
      <c r="E62">
        <v>3600</v>
      </c>
      <c r="G62" t="s">
        <v>76</v>
      </c>
      <c r="H62" t="s">
        <v>1373</v>
      </c>
      <c r="I62" t="s">
        <v>113</v>
      </c>
      <c r="J62" t="s">
        <v>1374</v>
      </c>
      <c r="M62" t="s">
        <v>80</v>
      </c>
      <c r="N62" t="s">
        <v>81</v>
      </c>
      <c r="O62" t="s">
        <v>82</v>
      </c>
      <c r="P62" t="s">
        <v>24</v>
      </c>
      <c r="Q62" t="s">
        <v>83</v>
      </c>
      <c r="R62" t="s">
        <v>25</v>
      </c>
      <c r="S62" t="s">
        <v>91</v>
      </c>
      <c r="T62" t="s">
        <v>92</v>
      </c>
      <c r="U62" t="s">
        <v>93</v>
      </c>
      <c r="V62" t="s">
        <v>92</v>
      </c>
    </row>
    <row r="63" spans="1:22">
      <c r="A63" t="s">
        <v>3298</v>
      </c>
      <c r="B63" t="s">
        <v>21</v>
      </c>
      <c r="C63" t="s">
        <v>74</v>
      </c>
      <c r="D63" t="s">
        <v>4983</v>
      </c>
      <c r="E63">
        <v>0</v>
      </c>
      <c r="G63" t="s">
        <v>76</v>
      </c>
      <c r="H63" t="s">
        <v>89</v>
      </c>
      <c r="I63" t="s">
        <v>90</v>
      </c>
      <c r="J63" t="s">
        <v>79</v>
      </c>
      <c r="M63" t="s">
        <v>80</v>
      </c>
      <c r="N63" t="s">
        <v>81</v>
      </c>
      <c r="O63" t="s">
        <v>82</v>
      </c>
      <c r="P63" t="s">
        <v>24</v>
      </c>
      <c r="Q63" t="s">
        <v>83</v>
      </c>
      <c r="R63" t="s">
        <v>25</v>
      </c>
      <c r="S63" t="s">
        <v>91</v>
      </c>
      <c r="T63" t="s">
        <v>92</v>
      </c>
      <c r="U63" t="s">
        <v>93</v>
      </c>
      <c r="V63" t="s">
        <v>92</v>
      </c>
    </row>
    <row r="64" spans="1:22">
      <c r="A64" t="s">
        <v>88</v>
      </c>
      <c r="B64" t="s">
        <v>21</v>
      </c>
      <c r="C64" t="s">
        <v>74</v>
      </c>
      <c r="D64" t="s">
        <v>4983</v>
      </c>
      <c r="E64">
        <v>0</v>
      </c>
      <c r="G64" t="s">
        <v>76</v>
      </c>
      <c r="H64" t="s">
        <v>89</v>
      </c>
      <c r="I64" t="s">
        <v>90</v>
      </c>
      <c r="J64" t="s">
        <v>79</v>
      </c>
      <c r="M64" t="s">
        <v>80</v>
      </c>
      <c r="N64" t="s">
        <v>81</v>
      </c>
      <c r="O64" t="s">
        <v>82</v>
      </c>
      <c r="P64" t="s">
        <v>24</v>
      </c>
      <c r="Q64" t="s">
        <v>83</v>
      </c>
      <c r="R64" t="s">
        <v>25</v>
      </c>
      <c r="S64" t="s">
        <v>91</v>
      </c>
      <c r="T64" t="s">
        <v>92</v>
      </c>
      <c r="U64" t="s">
        <v>93</v>
      </c>
      <c r="V64" t="s">
        <v>92</v>
      </c>
    </row>
    <row r="65" spans="1:22">
      <c r="A65" t="s">
        <v>73</v>
      </c>
      <c r="B65" t="s">
        <v>21</v>
      </c>
      <c r="C65" t="s">
        <v>74</v>
      </c>
      <c r="D65" t="s">
        <v>4983</v>
      </c>
      <c r="E65">
        <v>49500</v>
      </c>
      <c r="G65" t="s">
        <v>76</v>
      </c>
      <c r="H65" t="s">
        <v>77</v>
      </c>
      <c r="I65" t="s">
        <v>78</v>
      </c>
      <c r="J65" t="s">
        <v>105</v>
      </c>
      <c r="M65" t="s">
        <v>80</v>
      </c>
      <c r="N65" t="s">
        <v>81</v>
      </c>
      <c r="O65" t="s">
        <v>82</v>
      </c>
      <c r="P65" t="s">
        <v>24</v>
      </c>
      <c r="Q65" t="s">
        <v>83</v>
      </c>
      <c r="R65" t="s">
        <v>25</v>
      </c>
      <c r="S65" t="s">
        <v>84</v>
      </c>
      <c r="T65" t="s">
        <v>85</v>
      </c>
      <c r="U65" t="s">
        <v>86</v>
      </c>
      <c r="V65" t="s">
        <v>85</v>
      </c>
    </row>
    <row r="66" spans="1:22">
      <c r="A66" t="s">
        <v>2471</v>
      </c>
      <c r="B66" t="s">
        <v>21</v>
      </c>
      <c r="C66" t="s">
        <v>74</v>
      </c>
      <c r="D66" t="s">
        <v>4983</v>
      </c>
      <c r="E66">
        <v>0</v>
      </c>
      <c r="G66" t="s">
        <v>76</v>
      </c>
      <c r="H66" t="s">
        <v>4875</v>
      </c>
      <c r="I66" t="s">
        <v>95</v>
      </c>
      <c r="J66" t="s">
        <v>96</v>
      </c>
      <c r="M66" t="s">
        <v>80</v>
      </c>
      <c r="N66" t="s">
        <v>81</v>
      </c>
      <c r="O66" t="s">
        <v>82</v>
      </c>
      <c r="P66" t="s">
        <v>24</v>
      </c>
      <c r="Q66" t="s">
        <v>83</v>
      </c>
      <c r="R66" t="s">
        <v>25</v>
      </c>
      <c r="S66" t="s">
        <v>4985</v>
      </c>
      <c r="T66" t="s">
        <v>1074</v>
      </c>
      <c r="U66" t="s">
        <v>4986</v>
      </c>
      <c r="V66" t="s">
        <v>1074</v>
      </c>
    </row>
    <row r="67" spans="1:22">
      <c r="A67" t="s">
        <v>3303</v>
      </c>
      <c r="B67" t="s">
        <v>21</v>
      </c>
      <c r="C67" t="s">
        <v>74</v>
      </c>
      <c r="D67" t="s">
        <v>4983</v>
      </c>
      <c r="E67">
        <v>39660.25</v>
      </c>
      <c r="G67" t="s">
        <v>123</v>
      </c>
      <c r="H67" t="s">
        <v>124</v>
      </c>
      <c r="I67" t="s">
        <v>113</v>
      </c>
      <c r="J67" t="s">
        <v>105</v>
      </c>
      <c r="K67" t="s">
        <v>1992</v>
      </c>
      <c r="M67" t="s">
        <v>80</v>
      </c>
      <c r="N67" t="s">
        <v>81</v>
      </c>
      <c r="O67" t="s">
        <v>82</v>
      </c>
      <c r="P67" t="s">
        <v>24</v>
      </c>
      <c r="Q67" t="s">
        <v>83</v>
      </c>
      <c r="R67" t="s">
        <v>25</v>
      </c>
      <c r="S67" t="s">
        <v>106</v>
      </c>
      <c r="T67" t="s">
        <v>107</v>
      </c>
      <c r="U67" t="s">
        <v>120</v>
      </c>
      <c r="V67" t="s">
        <v>121</v>
      </c>
    </row>
    <row r="68" spans="1:22">
      <c r="A68" t="s">
        <v>3302</v>
      </c>
      <c r="B68" t="s">
        <v>21</v>
      </c>
      <c r="C68" t="s">
        <v>74</v>
      </c>
      <c r="D68" t="s">
        <v>4983</v>
      </c>
      <c r="E68">
        <v>79958.11</v>
      </c>
      <c r="G68" t="s">
        <v>76</v>
      </c>
      <c r="H68" t="s">
        <v>1381</v>
      </c>
      <c r="I68" t="s">
        <v>113</v>
      </c>
      <c r="J68" t="s">
        <v>96</v>
      </c>
      <c r="M68" t="s">
        <v>80</v>
      </c>
      <c r="N68" t="s">
        <v>81</v>
      </c>
      <c r="O68" t="s">
        <v>82</v>
      </c>
      <c r="P68" t="s">
        <v>24</v>
      </c>
      <c r="Q68" t="s">
        <v>83</v>
      </c>
      <c r="R68" t="s">
        <v>25</v>
      </c>
      <c r="S68" t="s">
        <v>106</v>
      </c>
      <c r="T68" t="s">
        <v>107</v>
      </c>
      <c r="U68" t="s">
        <v>120</v>
      </c>
      <c r="V68" t="s">
        <v>121</v>
      </c>
    </row>
    <row r="69" spans="1:22">
      <c r="A69" t="s">
        <v>5009</v>
      </c>
      <c r="B69" t="s">
        <v>21</v>
      </c>
      <c r="C69" t="s">
        <v>74</v>
      </c>
      <c r="D69" t="s">
        <v>4983</v>
      </c>
      <c r="E69">
        <v>0</v>
      </c>
      <c r="G69" t="s">
        <v>76</v>
      </c>
      <c r="H69" t="s">
        <v>5001</v>
      </c>
      <c r="I69" t="s">
        <v>95</v>
      </c>
      <c r="J69" t="s">
        <v>96</v>
      </c>
      <c r="M69" t="s">
        <v>80</v>
      </c>
      <c r="N69" t="s">
        <v>81</v>
      </c>
      <c r="O69" t="s">
        <v>82</v>
      </c>
      <c r="P69" t="s">
        <v>24</v>
      </c>
      <c r="Q69" t="s">
        <v>83</v>
      </c>
      <c r="R69" t="s">
        <v>25</v>
      </c>
      <c r="S69" t="s">
        <v>106</v>
      </c>
      <c r="T69" t="s">
        <v>107</v>
      </c>
      <c r="U69" t="s">
        <v>5002</v>
      </c>
      <c r="V69" t="s">
        <v>5003</v>
      </c>
    </row>
    <row r="70" spans="1:22">
      <c r="A70" t="s">
        <v>5010</v>
      </c>
      <c r="B70" t="s">
        <v>21</v>
      </c>
      <c r="C70" t="s">
        <v>74</v>
      </c>
      <c r="D70" t="s">
        <v>4983</v>
      </c>
      <c r="E70">
        <v>0</v>
      </c>
      <c r="G70" t="s">
        <v>128</v>
      </c>
      <c r="H70" t="s">
        <v>4992</v>
      </c>
      <c r="I70" t="s">
        <v>95</v>
      </c>
      <c r="J70" t="s">
        <v>96</v>
      </c>
      <c r="M70" t="s">
        <v>80</v>
      </c>
      <c r="N70" t="s">
        <v>81</v>
      </c>
      <c r="O70" t="s">
        <v>82</v>
      </c>
      <c r="P70" t="s">
        <v>24</v>
      </c>
      <c r="Q70" t="s">
        <v>83</v>
      </c>
      <c r="R70" t="s">
        <v>25</v>
      </c>
      <c r="S70" t="s">
        <v>106</v>
      </c>
      <c r="T70" t="s">
        <v>107</v>
      </c>
      <c r="U70" t="s">
        <v>4993</v>
      </c>
      <c r="V70" t="s">
        <v>1086</v>
      </c>
    </row>
    <row r="71" spans="1:22">
      <c r="A71" t="s">
        <v>127</v>
      </c>
      <c r="B71" t="s">
        <v>21</v>
      </c>
      <c r="C71" t="s">
        <v>74</v>
      </c>
      <c r="D71" t="s">
        <v>4983</v>
      </c>
      <c r="E71">
        <v>0</v>
      </c>
      <c r="G71" t="s">
        <v>128</v>
      </c>
      <c r="H71" t="s">
        <v>4992</v>
      </c>
      <c r="I71" t="s">
        <v>125</v>
      </c>
      <c r="J71" t="s">
        <v>130</v>
      </c>
      <c r="M71" t="s">
        <v>80</v>
      </c>
      <c r="N71" t="s">
        <v>81</v>
      </c>
      <c r="O71" t="s">
        <v>82</v>
      </c>
      <c r="P71" t="s">
        <v>24</v>
      </c>
      <c r="Q71" t="s">
        <v>83</v>
      </c>
      <c r="R71" t="s">
        <v>25</v>
      </c>
      <c r="S71" t="s">
        <v>106</v>
      </c>
      <c r="T71" t="s">
        <v>107</v>
      </c>
      <c r="U71" t="s">
        <v>4993</v>
      </c>
      <c r="V71" t="s">
        <v>1086</v>
      </c>
    </row>
    <row r="72" spans="1:22">
      <c r="A72" t="s">
        <v>4105</v>
      </c>
      <c r="B72" t="s">
        <v>21</v>
      </c>
      <c r="C72" t="s">
        <v>74</v>
      </c>
      <c r="D72" t="s">
        <v>4983</v>
      </c>
      <c r="E72">
        <v>26379.1</v>
      </c>
      <c r="G72" t="s">
        <v>103</v>
      </c>
      <c r="H72" t="s">
        <v>112</v>
      </c>
      <c r="I72" t="s">
        <v>78</v>
      </c>
      <c r="J72" t="s">
        <v>105</v>
      </c>
      <c r="M72" t="s">
        <v>80</v>
      </c>
      <c r="N72" t="s">
        <v>81</v>
      </c>
      <c r="O72" t="s">
        <v>82</v>
      </c>
      <c r="P72" t="s">
        <v>24</v>
      </c>
      <c r="Q72" t="s">
        <v>83</v>
      </c>
      <c r="R72" t="s">
        <v>25</v>
      </c>
      <c r="S72" t="s">
        <v>106</v>
      </c>
      <c r="T72" t="s">
        <v>107</v>
      </c>
      <c r="U72" t="s">
        <v>114</v>
      </c>
      <c r="V72" t="s">
        <v>115</v>
      </c>
    </row>
    <row r="73" spans="1:22">
      <c r="A73" t="s">
        <v>3304</v>
      </c>
      <c r="B73" t="s">
        <v>21</v>
      </c>
      <c r="C73" t="s">
        <v>74</v>
      </c>
      <c r="D73" t="s">
        <v>4983</v>
      </c>
      <c r="E73">
        <v>0</v>
      </c>
      <c r="G73" t="s">
        <v>76</v>
      </c>
      <c r="H73" t="s">
        <v>5004</v>
      </c>
      <c r="I73" t="s">
        <v>125</v>
      </c>
      <c r="J73" t="s">
        <v>79</v>
      </c>
      <c r="M73" t="s">
        <v>80</v>
      </c>
      <c r="N73" t="s">
        <v>81</v>
      </c>
      <c r="O73" t="s">
        <v>82</v>
      </c>
      <c r="P73" t="s">
        <v>24</v>
      </c>
      <c r="Q73" t="s">
        <v>83</v>
      </c>
      <c r="R73" t="s">
        <v>25</v>
      </c>
      <c r="S73" t="s">
        <v>106</v>
      </c>
      <c r="T73" t="s">
        <v>107</v>
      </c>
      <c r="U73" t="s">
        <v>5004</v>
      </c>
      <c r="V73" t="s">
        <v>5005</v>
      </c>
    </row>
    <row r="74" spans="1:22">
      <c r="A74" t="s">
        <v>4991</v>
      </c>
      <c r="B74" t="s">
        <v>21</v>
      </c>
      <c r="C74" t="s">
        <v>74</v>
      </c>
      <c r="D74" t="s">
        <v>4983</v>
      </c>
      <c r="E74">
        <v>0</v>
      </c>
      <c r="G74" t="s">
        <v>103</v>
      </c>
      <c r="H74" t="s">
        <v>1377</v>
      </c>
      <c r="I74" t="s">
        <v>95</v>
      </c>
      <c r="J74" t="s">
        <v>105</v>
      </c>
      <c r="M74" t="s">
        <v>80</v>
      </c>
      <c r="N74" t="s">
        <v>81</v>
      </c>
      <c r="O74" t="s">
        <v>82</v>
      </c>
      <c r="P74" t="s">
        <v>24</v>
      </c>
      <c r="Q74" t="s">
        <v>83</v>
      </c>
      <c r="R74" t="s">
        <v>25</v>
      </c>
      <c r="S74" t="s">
        <v>106</v>
      </c>
      <c r="T74" t="s">
        <v>107</v>
      </c>
      <c r="U74" t="s">
        <v>1378</v>
      </c>
      <c r="V74" t="s">
        <v>1379</v>
      </c>
    </row>
    <row r="75" spans="1:22">
      <c r="A75" t="s">
        <v>5011</v>
      </c>
      <c r="B75" t="s">
        <v>21</v>
      </c>
      <c r="C75" t="s">
        <v>74</v>
      </c>
      <c r="D75" t="s">
        <v>4983</v>
      </c>
      <c r="E75">
        <v>0</v>
      </c>
      <c r="G75" t="s">
        <v>103</v>
      </c>
      <c r="H75" t="s">
        <v>104</v>
      </c>
      <c r="I75" t="s">
        <v>113</v>
      </c>
      <c r="J75" t="s">
        <v>105</v>
      </c>
      <c r="M75" t="s">
        <v>80</v>
      </c>
      <c r="N75" t="s">
        <v>81</v>
      </c>
      <c r="O75" t="s">
        <v>82</v>
      </c>
      <c r="P75" t="s">
        <v>24</v>
      </c>
      <c r="Q75" t="s">
        <v>83</v>
      </c>
      <c r="R75" t="s">
        <v>25</v>
      </c>
      <c r="S75" t="s">
        <v>106</v>
      </c>
      <c r="T75" t="s">
        <v>107</v>
      </c>
      <c r="U75" t="s">
        <v>108</v>
      </c>
      <c r="V75" t="s">
        <v>109</v>
      </c>
    </row>
    <row r="76" spans="1:22">
      <c r="A76" t="s">
        <v>1375</v>
      </c>
      <c r="B76" t="s">
        <v>21</v>
      </c>
      <c r="C76" t="s">
        <v>74</v>
      </c>
      <c r="D76" t="s">
        <v>4983</v>
      </c>
      <c r="E76">
        <v>3600</v>
      </c>
      <c r="G76" t="s">
        <v>76</v>
      </c>
      <c r="H76" t="s">
        <v>1373</v>
      </c>
      <c r="I76" t="s">
        <v>113</v>
      </c>
      <c r="J76" t="s">
        <v>1374</v>
      </c>
      <c r="M76" t="s">
        <v>80</v>
      </c>
      <c r="N76" t="s">
        <v>81</v>
      </c>
      <c r="O76" t="s">
        <v>82</v>
      </c>
      <c r="P76" t="s">
        <v>24</v>
      </c>
      <c r="Q76" t="s">
        <v>83</v>
      </c>
      <c r="R76" t="s">
        <v>25</v>
      </c>
      <c r="S76" t="s">
        <v>91</v>
      </c>
      <c r="T76" t="s">
        <v>92</v>
      </c>
      <c r="U76" t="s">
        <v>93</v>
      </c>
      <c r="V76" t="s">
        <v>92</v>
      </c>
    </row>
    <row r="77" spans="1:22">
      <c r="A77" t="s">
        <v>73</v>
      </c>
      <c r="B77" t="s">
        <v>21</v>
      </c>
      <c r="C77" t="s">
        <v>74</v>
      </c>
      <c r="D77" t="s">
        <v>4983</v>
      </c>
      <c r="E77">
        <v>49500</v>
      </c>
      <c r="G77" t="s">
        <v>76</v>
      </c>
      <c r="H77" t="s">
        <v>77</v>
      </c>
      <c r="I77" t="s">
        <v>78</v>
      </c>
      <c r="J77" t="s">
        <v>99</v>
      </c>
      <c r="M77" t="s">
        <v>80</v>
      </c>
      <c r="N77" t="s">
        <v>81</v>
      </c>
      <c r="O77" t="s">
        <v>82</v>
      </c>
      <c r="P77" t="s">
        <v>24</v>
      </c>
      <c r="Q77" t="s">
        <v>83</v>
      </c>
      <c r="R77" t="s">
        <v>25</v>
      </c>
      <c r="S77" t="s">
        <v>84</v>
      </c>
      <c r="T77" t="s">
        <v>85</v>
      </c>
      <c r="U77" t="s">
        <v>86</v>
      </c>
      <c r="V77" t="s">
        <v>85</v>
      </c>
    </row>
    <row r="78" spans="1:22">
      <c r="A78" t="s">
        <v>2463</v>
      </c>
      <c r="B78" t="s">
        <v>21</v>
      </c>
      <c r="C78" t="s">
        <v>74</v>
      </c>
      <c r="D78" t="s">
        <v>4983</v>
      </c>
      <c r="E78">
        <v>0</v>
      </c>
      <c r="G78" t="s">
        <v>76</v>
      </c>
      <c r="H78" t="s">
        <v>77</v>
      </c>
      <c r="I78" t="s">
        <v>998</v>
      </c>
      <c r="J78" t="s">
        <v>79</v>
      </c>
      <c r="K78" t="s">
        <v>100</v>
      </c>
      <c r="M78" t="s">
        <v>80</v>
      </c>
      <c r="N78" t="s">
        <v>81</v>
      </c>
      <c r="O78" t="s">
        <v>82</v>
      </c>
      <c r="P78" t="s">
        <v>24</v>
      </c>
      <c r="Q78" t="s">
        <v>83</v>
      </c>
      <c r="R78" t="s">
        <v>25</v>
      </c>
      <c r="S78" t="s">
        <v>84</v>
      </c>
      <c r="T78" t="s">
        <v>85</v>
      </c>
      <c r="U78" t="s">
        <v>86</v>
      </c>
      <c r="V78" t="s">
        <v>85</v>
      </c>
    </row>
    <row r="79" spans="1:22">
      <c r="A79" t="s">
        <v>3701</v>
      </c>
      <c r="B79" t="s">
        <v>21</v>
      </c>
      <c r="C79" t="s">
        <v>74</v>
      </c>
      <c r="D79" t="s">
        <v>4983</v>
      </c>
      <c r="E79">
        <v>65040.38</v>
      </c>
      <c r="G79" t="s">
        <v>123</v>
      </c>
      <c r="H79" t="s">
        <v>124</v>
      </c>
      <c r="I79" t="s">
        <v>113</v>
      </c>
      <c r="J79" t="s">
        <v>105</v>
      </c>
      <c r="K79" t="s">
        <v>1992</v>
      </c>
      <c r="M79" t="s">
        <v>80</v>
      </c>
      <c r="N79" t="s">
        <v>81</v>
      </c>
      <c r="O79" t="s">
        <v>82</v>
      </c>
      <c r="P79" t="s">
        <v>24</v>
      </c>
      <c r="Q79" t="s">
        <v>83</v>
      </c>
      <c r="R79" t="s">
        <v>25</v>
      </c>
      <c r="S79" t="s">
        <v>106</v>
      </c>
      <c r="T79" t="s">
        <v>107</v>
      </c>
      <c r="U79" t="s">
        <v>120</v>
      </c>
      <c r="V79" t="s">
        <v>121</v>
      </c>
    </row>
    <row r="80" spans="1:22">
      <c r="A80" t="s">
        <v>5012</v>
      </c>
      <c r="B80" t="s">
        <v>21</v>
      </c>
      <c r="C80" t="s">
        <v>74</v>
      </c>
      <c r="D80" t="s">
        <v>4983</v>
      </c>
      <c r="E80">
        <v>0</v>
      </c>
      <c r="G80" t="s">
        <v>118</v>
      </c>
      <c r="H80" t="s">
        <v>119</v>
      </c>
      <c r="I80" t="s">
        <v>95</v>
      </c>
      <c r="J80" t="s">
        <v>105</v>
      </c>
      <c r="M80" t="s">
        <v>80</v>
      </c>
      <c r="N80" t="s">
        <v>81</v>
      </c>
      <c r="O80" t="s">
        <v>82</v>
      </c>
      <c r="P80" t="s">
        <v>24</v>
      </c>
      <c r="Q80" t="s">
        <v>83</v>
      </c>
      <c r="R80" t="s">
        <v>25</v>
      </c>
      <c r="S80" t="s">
        <v>106</v>
      </c>
      <c r="T80" t="s">
        <v>107</v>
      </c>
      <c r="U80" t="s">
        <v>120</v>
      </c>
      <c r="V80" t="s">
        <v>121</v>
      </c>
    </row>
    <row r="81" spans="1:22">
      <c r="A81" t="s">
        <v>3299</v>
      </c>
      <c r="B81" t="s">
        <v>21</v>
      </c>
      <c r="C81" t="s">
        <v>74</v>
      </c>
      <c r="D81" t="s">
        <v>4983</v>
      </c>
      <c r="E81">
        <v>0</v>
      </c>
      <c r="G81" t="s">
        <v>103</v>
      </c>
      <c r="H81" t="s">
        <v>112</v>
      </c>
      <c r="I81" t="s">
        <v>113</v>
      </c>
      <c r="J81" t="s">
        <v>105</v>
      </c>
      <c r="M81" t="s">
        <v>80</v>
      </c>
      <c r="N81" t="s">
        <v>81</v>
      </c>
      <c r="O81" t="s">
        <v>82</v>
      </c>
      <c r="P81" t="s">
        <v>24</v>
      </c>
      <c r="Q81" t="s">
        <v>83</v>
      </c>
      <c r="R81" t="s">
        <v>25</v>
      </c>
      <c r="S81" t="s">
        <v>106</v>
      </c>
      <c r="T81" t="s">
        <v>107</v>
      </c>
      <c r="U81" t="s">
        <v>114</v>
      </c>
      <c r="V81" t="s">
        <v>115</v>
      </c>
    </row>
    <row r="82" spans="1:22">
      <c r="A82" t="s">
        <v>3300</v>
      </c>
      <c r="B82" t="s">
        <v>21</v>
      </c>
      <c r="C82" t="s">
        <v>74</v>
      </c>
      <c r="D82" t="s">
        <v>4983</v>
      </c>
      <c r="E82">
        <v>66802.679999999993</v>
      </c>
      <c r="G82" t="s">
        <v>103</v>
      </c>
      <c r="H82" t="s">
        <v>112</v>
      </c>
      <c r="I82" t="s">
        <v>95</v>
      </c>
      <c r="J82" t="s">
        <v>105</v>
      </c>
      <c r="M82" t="s">
        <v>80</v>
      </c>
      <c r="N82" t="s">
        <v>81</v>
      </c>
      <c r="O82" t="s">
        <v>82</v>
      </c>
      <c r="P82" t="s">
        <v>24</v>
      </c>
      <c r="Q82" t="s">
        <v>83</v>
      </c>
      <c r="R82" t="s">
        <v>25</v>
      </c>
      <c r="S82" t="s">
        <v>106</v>
      </c>
      <c r="T82" t="s">
        <v>107</v>
      </c>
      <c r="U82" t="s">
        <v>114</v>
      </c>
      <c r="V82" t="s">
        <v>115</v>
      </c>
    </row>
    <row r="83" spans="1:22">
      <c r="A83" t="s">
        <v>3698</v>
      </c>
      <c r="B83" t="s">
        <v>21</v>
      </c>
      <c r="C83" t="s">
        <v>74</v>
      </c>
      <c r="D83" t="s">
        <v>4983</v>
      </c>
      <c r="E83">
        <v>3600</v>
      </c>
      <c r="G83" t="s">
        <v>76</v>
      </c>
      <c r="H83" t="s">
        <v>1373</v>
      </c>
      <c r="I83" t="s">
        <v>113</v>
      </c>
      <c r="J83" t="s">
        <v>1374</v>
      </c>
      <c r="M83" t="s">
        <v>80</v>
      </c>
      <c r="N83" t="s">
        <v>81</v>
      </c>
      <c r="O83" t="s">
        <v>82</v>
      </c>
      <c r="P83" t="s">
        <v>24</v>
      </c>
      <c r="Q83" t="s">
        <v>83</v>
      </c>
      <c r="R83" t="s">
        <v>25</v>
      </c>
      <c r="S83" t="s">
        <v>91</v>
      </c>
      <c r="T83" t="s">
        <v>92</v>
      </c>
      <c r="U83" t="s">
        <v>93</v>
      </c>
      <c r="V83" t="s">
        <v>92</v>
      </c>
    </row>
    <row r="84" spans="1:22">
      <c r="A84" t="s">
        <v>2465</v>
      </c>
      <c r="B84" t="s">
        <v>21</v>
      </c>
      <c r="C84" t="s">
        <v>74</v>
      </c>
      <c r="D84" t="s">
        <v>4983</v>
      </c>
      <c r="E84">
        <v>63545.83</v>
      </c>
      <c r="G84" t="s">
        <v>76</v>
      </c>
      <c r="H84" t="s">
        <v>89</v>
      </c>
      <c r="I84" t="s">
        <v>95</v>
      </c>
      <c r="J84" t="s">
        <v>716</v>
      </c>
      <c r="M84" t="s">
        <v>80</v>
      </c>
      <c r="N84" t="s">
        <v>81</v>
      </c>
      <c r="O84" t="s">
        <v>82</v>
      </c>
      <c r="P84" t="s">
        <v>24</v>
      </c>
      <c r="Q84" t="s">
        <v>83</v>
      </c>
      <c r="R84" t="s">
        <v>25</v>
      </c>
      <c r="S84" t="s">
        <v>91</v>
      </c>
      <c r="T84" t="s">
        <v>92</v>
      </c>
      <c r="U84" t="s">
        <v>93</v>
      </c>
      <c r="V84" t="s">
        <v>92</v>
      </c>
    </row>
  </sheetData>
  <pageMargins left="0.7" right="0.7" top="0.75" bottom="0.75" header="0.3" footer="0.3"/>
  <tableParts count="1">
    <tablePart r:id="rId1"/>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03C15F-7DE0-453B-B2AB-EEB4E8C4C282}">
  <dimension ref="A1:AB57"/>
  <sheetViews>
    <sheetView topLeftCell="U41" workbookViewId="0">
      <selection activeCell="A39" sqref="A39:U39"/>
    </sheetView>
  </sheetViews>
  <sheetFormatPr defaultRowHeight="14.4"/>
  <cols>
    <col min="1" max="1" width="9" bestFit="1" customWidth="1"/>
    <col min="2" max="2" width="9.33203125" bestFit="1" customWidth="1"/>
    <col min="3" max="3" width="12.6640625" bestFit="1" customWidth="1"/>
    <col min="4" max="4" width="9" bestFit="1" customWidth="1"/>
    <col min="5" max="5" width="13.5546875" bestFit="1" customWidth="1"/>
    <col min="6" max="9" width="9" bestFit="1" customWidth="1"/>
    <col min="10" max="10" width="9.6640625" bestFit="1" customWidth="1"/>
    <col min="11" max="11" width="9" bestFit="1" customWidth="1"/>
    <col min="12" max="12" width="11.6640625" bestFit="1" customWidth="1"/>
    <col min="13" max="13" width="13.5546875" bestFit="1" customWidth="1"/>
    <col min="14" max="14" width="11.6640625" bestFit="1" customWidth="1"/>
    <col min="15" max="15" width="16.88671875" bestFit="1" customWidth="1"/>
    <col min="16" max="16" width="11.6640625" bestFit="1" customWidth="1"/>
    <col min="17" max="17" width="13.5546875" bestFit="1" customWidth="1"/>
    <col min="18" max="18" width="11.6640625" bestFit="1" customWidth="1"/>
    <col min="19" max="19" width="28.33203125" bestFit="1" customWidth="1"/>
    <col min="20" max="20" width="11.6640625" bestFit="1" customWidth="1"/>
    <col min="21" max="21" width="28.33203125" bestFit="1" customWidth="1"/>
    <col min="24" max="24" width="13" bestFit="1" customWidth="1"/>
    <col min="25" max="25" width="53.6640625" customWidth="1"/>
    <col min="26" max="26" width="21.6640625" customWidth="1"/>
    <col min="27" max="27" width="13" bestFit="1" customWidth="1"/>
    <col min="28" max="28" width="18.33203125" bestFit="1" customWidth="1"/>
  </cols>
  <sheetData>
    <row r="1" spans="1:28">
      <c r="A1" s="4" t="s">
        <v>5014</v>
      </c>
      <c r="X1" s="21" t="s">
        <v>52</v>
      </c>
      <c r="Y1" t="s">
        <v>4983</v>
      </c>
      <c r="AA1" s="21" t="s">
        <v>52</v>
      </c>
      <c r="AB1" t="s">
        <v>75</v>
      </c>
    </row>
    <row r="2" spans="1:28">
      <c r="X2" s="21" t="s">
        <v>54</v>
      </c>
      <c r="Y2" t="s">
        <v>76</v>
      </c>
      <c r="AA2" s="21" t="s">
        <v>54</v>
      </c>
      <c r="AB2" t="s">
        <v>76</v>
      </c>
    </row>
    <row r="3" spans="1:28">
      <c r="A3" t="s">
        <v>50</v>
      </c>
      <c r="B3" t="s">
        <v>19</v>
      </c>
      <c r="C3" t="s">
        <v>51</v>
      </c>
      <c r="D3" t="s">
        <v>52</v>
      </c>
      <c r="E3" t="s">
        <v>53</v>
      </c>
      <c r="F3" t="s">
        <v>54</v>
      </c>
      <c r="G3" t="s">
        <v>55</v>
      </c>
      <c r="H3" t="s">
        <v>56</v>
      </c>
      <c r="I3" t="s">
        <v>57</v>
      </c>
      <c r="J3" t="s">
        <v>58</v>
      </c>
      <c r="K3" t="s">
        <v>59</v>
      </c>
      <c r="L3" t="s">
        <v>60</v>
      </c>
      <c r="M3" t="s">
        <v>61</v>
      </c>
      <c r="N3" t="s">
        <v>62</v>
      </c>
      <c r="O3" t="s">
        <v>63</v>
      </c>
      <c r="P3" t="s">
        <v>64</v>
      </c>
      <c r="Q3" t="s">
        <v>65</v>
      </c>
      <c r="R3" t="s">
        <v>66</v>
      </c>
      <c r="S3" t="s">
        <v>67</v>
      </c>
      <c r="T3" t="s">
        <v>68</v>
      </c>
      <c r="U3" t="s">
        <v>69</v>
      </c>
    </row>
    <row r="4" spans="1:28">
      <c r="A4" t="s">
        <v>4104</v>
      </c>
      <c r="B4" t="s">
        <v>20</v>
      </c>
      <c r="C4" t="s">
        <v>74</v>
      </c>
      <c r="D4" t="s">
        <v>75</v>
      </c>
      <c r="E4">
        <v>3600</v>
      </c>
      <c r="F4" t="s">
        <v>76</v>
      </c>
      <c r="G4" t="s">
        <v>1373</v>
      </c>
      <c r="H4" t="s">
        <v>113</v>
      </c>
      <c r="I4" t="s">
        <v>1374</v>
      </c>
      <c r="L4" t="s">
        <v>80</v>
      </c>
      <c r="M4" t="s">
        <v>81</v>
      </c>
      <c r="N4" t="s">
        <v>82</v>
      </c>
      <c r="O4" t="s">
        <v>24</v>
      </c>
      <c r="P4" t="s">
        <v>83</v>
      </c>
      <c r="Q4" t="s">
        <v>25</v>
      </c>
      <c r="R4" t="s">
        <v>91</v>
      </c>
      <c r="S4" t="s">
        <v>92</v>
      </c>
      <c r="T4" t="s">
        <v>93</v>
      </c>
      <c r="U4" t="s">
        <v>92</v>
      </c>
      <c r="X4" s="21" t="s">
        <v>22</v>
      </c>
      <c r="Y4" t="s">
        <v>23</v>
      </c>
      <c r="AA4" s="21" t="s">
        <v>22</v>
      </c>
      <c r="AB4" t="s">
        <v>23</v>
      </c>
    </row>
    <row r="5" spans="1:28">
      <c r="A5" t="s">
        <v>4105</v>
      </c>
      <c r="B5" t="s">
        <v>20</v>
      </c>
      <c r="C5" t="s">
        <v>74</v>
      </c>
      <c r="D5" t="s">
        <v>75</v>
      </c>
      <c r="E5">
        <v>0</v>
      </c>
      <c r="F5" t="s">
        <v>103</v>
      </c>
      <c r="G5" t="s">
        <v>112</v>
      </c>
      <c r="H5" t="s">
        <v>78</v>
      </c>
      <c r="I5" t="s">
        <v>105</v>
      </c>
      <c r="L5" t="s">
        <v>80</v>
      </c>
      <c r="M5" t="s">
        <v>81</v>
      </c>
      <c r="N5" t="s">
        <v>82</v>
      </c>
      <c r="O5" t="s">
        <v>24</v>
      </c>
      <c r="P5" t="s">
        <v>83</v>
      </c>
      <c r="Q5" t="s">
        <v>25</v>
      </c>
      <c r="R5" t="s">
        <v>106</v>
      </c>
      <c r="S5" t="s">
        <v>107</v>
      </c>
      <c r="T5" t="s">
        <v>114</v>
      </c>
      <c r="U5" t="s">
        <v>115</v>
      </c>
      <c r="X5" s="1" t="s">
        <v>2464</v>
      </c>
      <c r="Y5">
        <v>73737.48</v>
      </c>
      <c r="AA5" s="1" t="s">
        <v>2464</v>
      </c>
      <c r="AB5">
        <v>79050.28</v>
      </c>
    </row>
    <row r="6" spans="1:28">
      <c r="A6" t="s">
        <v>4101</v>
      </c>
      <c r="B6" t="s">
        <v>20</v>
      </c>
      <c r="C6" t="s">
        <v>74</v>
      </c>
      <c r="D6" t="s">
        <v>75</v>
      </c>
      <c r="E6">
        <v>0</v>
      </c>
      <c r="F6" t="s">
        <v>76</v>
      </c>
      <c r="G6" t="s">
        <v>77</v>
      </c>
      <c r="H6" t="s">
        <v>998</v>
      </c>
      <c r="I6" t="s">
        <v>79</v>
      </c>
      <c r="L6" t="s">
        <v>80</v>
      </c>
      <c r="M6" t="s">
        <v>81</v>
      </c>
      <c r="N6" t="s">
        <v>82</v>
      </c>
      <c r="O6" t="s">
        <v>24</v>
      </c>
      <c r="P6" t="s">
        <v>83</v>
      </c>
      <c r="Q6" t="s">
        <v>25</v>
      </c>
      <c r="R6" t="s">
        <v>84</v>
      </c>
      <c r="S6" t="s">
        <v>85</v>
      </c>
      <c r="T6" t="s">
        <v>86</v>
      </c>
      <c r="U6" t="s">
        <v>85</v>
      </c>
      <c r="X6" s="1" t="s">
        <v>2465</v>
      </c>
      <c r="Y6">
        <v>63545.83</v>
      </c>
      <c r="AA6" s="1" t="s">
        <v>2465</v>
      </c>
      <c r="AB6">
        <v>66502.31</v>
      </c>
    </row>
    <row r="7" spans="1:28">
      <c r="A7" t="s">
        <v>4106</v>
      </c>
      <c r="B7" t="s">
        <v>20</v>
      </c>
      <c r="C7" t="s">
        <v>74</v>
      </c>
      <c r="D7" t="s">
        <v>75</v>
      </c>
      <c r="E7">
        <v>0</v>
      </c>
      <c r="F7" t="s">
        <v>76</v>
      </c>
      <c r="G7" t="s">
        <v>1381</v>
      </c>
      <c r="H7" t="s">
        <v>125</v>
      </c>
      <c r="I7" t="s">
        <v>777</v>
      </c>
      <c r="L7" t="s">
        <v>80</v>
      </c>
      <c r="M7" t="s">
        <v>81</v>
      </c>
      <c r="N7" t="s">
        <v>82</v>
      </c>
      <c r="O7" t="s">
        <v>24</v>
      </c>
      <c r="P7" t="s">
        <v>83</v>
      </c>
      <c r="Q7" t="s">
        <v>25</v>
      </c>
      <c r="R7" t="s">
        <v>106</v>
      </c>
      <c r="S7" t="s">
        <v>107</v>
      </c>
      <c r="T7" t="s">
        <v>120</v>
      </c>
      <c r="U7" t="s">
        <v>121</v>
      </c>
      <c r="X7" s="391" t="s">
        <v>3703</v>
      </c>
      <c r="Y7" s="392">
        <v>23022.03</v>
      </c>
      <c r="AA7" s="1" t="s">
        <v>94</v>
      </c>
      <c r="AB7">
        <v>71658.28</v>
      </c>
    </row>
    <row r="8" spans="1:28">
      <c r="A8" t="s">
        <v>117</v>
      </c>
      <c r="B8" t="s">
        <v>20</v>
      </c>
      <c r="C8" t="s">
        <v>74</v>
      </c>
      <c r="D8" t="s">
        <v>75</v>
      </c>
      <c r="E8">
        <v>88888.51</v>
      </c>
      <c r="F8" t="s">
        <v>118</v>
      </c>
      <c r="G8" t="s">
        <v>119</v>
      </c>
      <c r="H8" t="s">
        <v>113</v>
      </c>
      <c r="I8" t="s">
        <v>105</v>
      </c>
      <c r="L8" t="s">
        <v>80</v>
      </c>
      <c r="M8" t="s">
        <v>81</v>
      </c>
      <c r="N8" t="s">
        <v>82</v>
      </c>
      <c r="O8" t="s">
        <v>24</v>
      </c>
      <c r="P8" t="s">
        <v>83</v>
      </c>
      <c r="Q8" t="s">
        <v>25</v>
      </c>
      <c r="R8" t="s">
        <v>106</v>
      </c>
      <c r="S8" t="s">
        <v>107</v>
      </c>
      <c r="T8" t="s">
        <v>120</v>
      </c>
      <c r="U8" t="s">
        <v>121</v>
      </c>
      <c r="X8" s="391" t="s">
        <v>4108</v>
      </c>
      <c r="Y8" s="392">
        <v>99168.84</v>
      </c>
      <c r="AA8" s="1" t="s">
        <v>73</v>
      </c>
      <c r="AB8">
        <v>358348.6</v>
      </c>
    </row>
    <row r="9" spans="1:28">
      <c r="A9" t="s">
        <v>4103</v>
      </c>
      <c r="B9" t="s">
        <v>20</v>
      </c>
      <c r="C9" t="s">
        <v>74</v>
      </c>
      <c r="D9" t="s">
        <v>75</v>
      </c>
      <c r="E9">
        <v>3600</v>
      </c>
      <c r="F9" t="s">
        <v>76</v>
      </c>
      <c r="G9" t="s">
        <v>1373</v>
      </c>
      <c r="H9" t="s">
        <v>113</v>
      </c>
      <c r="I9" t="s">
        <v>1374</v>
      </c>
      <c r="L9" t="s">
        <v>80</v>
      </c>
      <c r="M9" t="s">
        <v>81</v>
      </c>
      <c r="N9" t="s">
        <v>82</v>
      </c>
      <c r="O9" t="s">
        <v>24</v>
      </c>
      <c r="P9" t="s">
        <v>83</v>
      </c>
      <c r="Q9" t="s">
        <v>25</v>
      </c>
      <c r="R9" t="s">
        <v>91</v>
      </c>
      <c r="S9" t="s">
        <v>92</v>
      </c>
      <c r="T9" t="s">
        <v>93</v>
      </c>
      <c r="U9" t="s">
        <v>92</v>
      </c>
      <c r="X9" s="1" t="s">
        <v>5009</v>
      </c>
      <c r="Y9">
        <v>0</v>
      </c>
      <c r="AA9" s="1" t="s">
        <v>98</v>
      </c>
      <c r="AB9">
        <v>265750</v>
      </c>
    </row>
    <row r="10" spans="1:28">
      <c r="A10" t="s">
        <v>4102</v>
      </c>
      <c r="B10" t="s">
        <v>20</v>
      </c>
      <c r="C10" t="s">
        <v>74</v>
      </c>
      <c r="D10" t="s">
        <v>75</v>
      </c>
      <c r="E10">
        <v>3600</v>
      </c>
      <c r="F10" t="s">
        <v>76</v>
      </c>
      <c r="G10" t="s">
        <v>1373</v>
      </c>
      <c r="H10" t="s">
        <v>125</v>
      </c>
      <c r="I10" t="s">
        <v>1374</v>
      </c>
      <c r="L10" t="s">
        <v>80</v>
      </c>
      <c r="M10" t="s">
        <v>81</v>
      </c>
      <c r="N10" t="s">
        <v>82</v>
      </c>
      <c r="O10" t="s">
        <v>24</v>
      </c>
      <c r="P10" t="s">
        <v>83</v>
      </c>
      <c r="Q10" t="s">
        <v>25</v>
      </c>
      <c r="R10" t="s">
        <v>91</v>
      </c>
      <c r="S10" t="s">
        <v>92</v>
      </c>
      <c r="T10" t="s">
        <v>93</v>
      </c>
      <c r="U10" t="s">
        <v>92</v>
      </c>
      <c r="X10" s="391" t="s">
        <v>4107</v>
      </c>
      <c r="Y10" s="392">
        <v>104189.28</v>
      </c>
      <c r="AA10" s="1" t="s">
        <v>3302</v>
      </c>
      <c r="AB10">
        <v>163914.13</v>
      </c>
    </row>
    <row r="11" spans="1:28">
      <c r="A11" t="s">
        <v>3698</v>
      </c>
      <c r="B11" t="s">
        <v>20</v>
      </c>
      <c r="C11" t="s">
        <v>74</v>
      </c>
      <c r="D11" t="s">
        <v>75</v>
      </c>
      <c r="E11">
        <v>3600</v>
      </c>
      <c r="F11" t="s">
        <v>76</v>
      </c>
      <c r="G11" t="s">
        <v>1373</v>
      </c>
      <c r="H11" t="s">
        <v>113</v>
      </c>
      <c r="I11" t="s">
        <v>1374</v>
      </c>
      <c r="L11" t="s">
        <v>80</v>
      </c>
      <c r="M11" t="s">
        <v>81</v>
      </c>
      <c r="N11" t="s">
        <v>82</v>
      </c>
      <c r="O11" t="s">
        <v>24</v>
      </c>
      <c r="P11" t="s">
        <v>83</v>
      </c>
      <c r="Q11" t="s">
        <v>25</v>
      </c>
      <c r="R11" t="s">
        <v>91</v>
      </c>
      <c r="S11" t="s">
        <v>92</v>
      </c>
      <c r="T11" t="s">
        <v>93</v>
      </c>
      <c r="U11" t="s">
        <v>92</v>
      </c>
      <c r="X11" s="391" t="s">
        <v>1390</v>
      </c>
      <c r="Y11" s="392">
        <v>104189.28</v>
      </c>
      <c r="AA11" s="1" t="s">
        <v>1985</v>
      </c>
      <c r="AB11">
        <v>128507.46</v>
      </c>
    </row>
    <row r="12" spans="1:28">
      <c r="A12" t="s">
        <v>3701</v>
      </c>
      <c r="B12" t="s">
        <v>20</v>
      </c>
      <c r="C12" t="s">
        <v>74</v>
      </c>
      <c r="D12" t="s">
        <v>75</v>
      </c>
      <c r="E12">
        <v>88888.51</v>
      </c>
      <c r="F12" t="s">
        <v>123</v>
      </c>
      <c r="G12" t="s">
        <v>124</v>
      </c>
      <c r="H12" t="s">
        <v>113</v>
      </c>
      <c r="I12" t="s">
        <v>105</v>
      </c>
      <c r="J12" t="s">
        <v>1992</v>
      </c>
      <c r="L12" t="s">
        <v>80</v>
      </c>
      <c r="M12" t="s">
        <v>81</v>
      </c>
      <c r="N12" t="s">
        <v>82</v>
      </c>
      <c r="O12" t="s">
        <v>24</v>
      </c>
      <c r="P12" t="s">
        <v>83</v>
      </c>
      <c r="Q12" t="s">
        <v>25</v>
      </c>
      <c r="R12" t="s">
        <v>106</v>
      </c>
      <c r="S12" t="s">
        <v>107</v>
      </c>
      <c r="T12" t="s">
        <v>120</v>
      </c>
      <c r="U12" t="s">
        <v>121</v>
      </c>
      <c r="X12" s="1" t="s">
        <v>94</v>
      </c>
      <c r="Y12">
        <v>68472.600000000006</v>
      </c>
      <c r="AA12" s="1" t="s">
        <v>2906</v>
      </c>
      <c r="AB12">
        <v>172212.28</v>
      </c>
    </row>
    <row r="13" spans="1:28">
      <c r="A13" t="s">
        <v>1991</v>
      </c>
      <c r="B13" t="s">
        <v>20</v>
      </c>
      <c r="C13" t="s">
        <v>74</v>
      </c>
      <c r="D13" t="s">
        <v>75</v>
      </c>
      <c r="E13">
        <v>155318.38</v>
      </c>
      <c r="F13" t="s">
        <v>76</v>
      </c>
      <c r="G13" t="s">
        <v>1381</v>
      </c>
      <c r="H13" t="s">
        <v>113</v>
      </c>
      <c r="I13" t="s">
        <v>96</v>
      </c>
      <c r="L13" t="s">
        <v>80</v>
      </c>
      <c r="M13" t="s">
        <v>81</v>
      </c>
      <c r="N13" t="s">
        <v>82</v>
      </c>
      <c r="O13" t="s">
        <v>24</v>
      </c>
      <c r="P13" t="s">
        <v>83</v>
      </c>
      <c r="Q13" t="s">
        <v>25</v>
      </c>
      <c r="R13" t="s">
        <v>106</v>
      </c>
      <c r="S13" t="s">
        <v>107</v>
      </c>
      <c r="T13" t="s">
        <v>120</v>
      </c>
      <c r="U13" t="s">
        <v>121</v>
      </c>
      <c r="X13" s="391" t="s">
        <v>2913</v>
      </c>
      <c r="Y13" s="392">
        <v>94390.32</v>
      </c>
      <c r="AA13" s="1" t="s">
        <v>1991</v>
      </c>
      <c r="AB13">
        <v>155318.38</v>
      </c>
    </row>
    <row r="14" spans="1:28">
      <c r="A14" t="s">
        <v>1988</v>
      </c>
      <c r="B14" t="s">
        <v>20</v>
      </c>
      <c r="C14" t="s">
        <v>74</v>
      </c>
      <c r="D14" t="s">
        <v>75</v>
      </c>
      <c r="E14">
        <v>30427.07</v>
      </c>
      <c r="F14" t="s">
        <v>118</v>
      </c>
      <c r="G14" t="s">
        <v>119</v>
      </c>
      <c r="H14" t="s">
        <v>95</v>
      </c>
      <c r="I14" t="s">
        <v>105</v>
      </c>
      <c r="L14" t="s">
        <v>80</v>
      </c>
      <c r="M14" t="s">
        <v>81</v>
      </c>
      <c r="N14" t="s">
        <v>82</v>
      </c>
      <c r="O14" t="s">
        <v>24</v>
      </c>
      <c r="P14" t="s">
        <v>83</v>
      </c>
      <c r="Q14" t="s">
        <v>25</v>
      </c>
      <c r="R14" t="s">
        <v>106</v>
      </c>
      <c r="S14" t="s">
        <v>107</v>
      </c>
      <c r="T14" t="s">
        <v>120</v>
      </c>
      <c r="U14" t="s">
        <v>121</v>
      </c>
      <c r="X14" s="391" t="s">
        <v>1397</v>
      </c>
      <c r="Y14" s="392">
        <v>61914.65</v>
      </c>
      <c r="AA14" s="1" t="s">
        <v>1990</v>
      </c>
      <c r="AB14">
        <v>88888.51</v>
      </c>
    </row>
    <row r="15" spans="1:28">
      <c r="A15" t="s">
        <v>3700</v>
      </c>
      <c r="B15" t="s">
        <v>20</v>
      </c>
      <c r="C15" t="s">
        <v>74</v>
      </c>
      <c r="D15" t="s">
        <v>75</v>
      </c>
      <c r="E15">
        <v>113446.77</v>
      </c>
      <c r="F15" t="s">
        <v>103</v>
      </c>
      <c r="G15" t="s">
        <v>1377</v>
      </c>
      <c r="H15" t="s">
        <v>113</v>
      </c>
      <c r="I15" t="s">
        <v>105</v>
      </c>
      <c r="L15" t="s">
        <v>80</v>
      </c>
      <c r="M15" t="s">
        <v>81</v>
      </c>
      <c r="N15" t="s">
        <v>82</v>
      </c>
      <c r="O15" t="s">
        <v>24</v>
      </c>
      <c r="P15" t="s">
        <v>83</v>
      </c>
      <c r="Q15" t="s">
        <v>25</v>
      </c>
      <c r="R15" t="s">
        <v>106</v>
      </c>
      <c r="S15" t="s">
        <v>107</v>
      </c>
      <c r="T15" t="s">
        <v>1378</v>
      </c>
      <c r="U15" t="s">
        <v>1379</v>
      </c>
      <c r="X15" s="1" t="s">
        <v>2471</v>
      </c>
      <c r="Y15">
        <v>0</v>
      </c>
      <c r="AA15" s="1" t="s">
        <v>4102</v>
      </c>
      <c r="AB15">
        <v>3600</v>
      </c>
    </row>
    <row r="16" spans="1:28">
      <c r="A16" t="s">
        <v>98</v>
      </c>
      <c r="B16" t="s">
        <v>20</v>
      </c>
      <c r="C16" t="s">
        <v>74</v>
      </c>
      <c r="D16" t="s">
        <v>75</v>
      </c>
      <c r="E16">
        <v>239175</v>
      </c>
      <c r="F16" t="s">
        <v>76</v>
      </c>
      <c r="G16" t="s">
        <v>89</v>
      </c>
      <c r="H16" t="s">
        <v>78</v>
      </c>
      <c r="I16" t="s">
        <v>79</v>
      </c>
      <c r="J16" t="s">
        <v>100</v>
      </c>
      <c r="L16" t="s">
        <v>80</v>
      </c>
      <c r="M16" t="s">
        <v>81</v>
      </c>
      <c r="N16" t="s">
        <v>82</v>
      </c>
      <c r="O16" t="s">
        <v>24</v>
      </c>
      <c r="P16" t="s">
        <v>83</v>
      </c>
      <c r="Q16" t="s">
        <v>25</v>
      </c>
      <c r="R16" t="s">
        <v>91</v>
      </c>
      <c r="S16" t="s">
        <v>92</v>
      </c>
      <c r="T16" t="s">
        <v>93</v>
      </c>
      <c r="U16" t="s">
        <v>92</v>
      </c>
      <c r="X16" s="1" t="s">
        <v>73</v>
      </c>
      <c r="Y16">
        <v>330000</v>
      </c>
      <c r="AA16" s="1" t="s">
        <v>4103</v>
      </c>
      <c r="AB16">
        <v>3600</v>
      </c>
    </row>
    <row r="17" spans="1:28">
      <c r="A17" t="s">
        <v>3699</v>
      </c>
      <c r="B17" t="s">
        <v>20</v>
      </c>
      <c r="C17" t="s">
        <v>74</v>
      </c>
      <c r="D17" t="s">
        <v>75</v>
      </c>
      <c r="E17">
        <v>113446.77</v>
      </c>
      <c r="F17" t="s">
        <v>103</v>
      </c>
      <c r="G17" t="s">
        <v>104</v>
      </c>
      <c r="H17" t="s">
        <v>113</v>
      </c>
      <c r="I17" t="s">
        <v>105</v>
      </c>
      <c r="L17" t="s">
        <v>80</v>
      </c>
      <c r="M17" t="s">
        <v>81</v>
      </c>
      <c r="N17" t="s">
        <v>82</v>
      </c>
      <c r="O17" t="s">
        <v>24</v>
      </c>
      <c r="P17" t="s">
        <v>83</v>
      </c>
      <c r="Q17" t="s">
        <v>25</v>
      </c>
      <c r="R17" t="s">
        <v>106</v>
      </c>
      <c r="S17" t="s">
        <v>107</v>
      </c>
      <c r="T17" t="s">
        <v>108</v>
      </c>
      <c r="U17" t="s">
        <v>109</v>
      </c>
      <c r="X17" s="1" t="s">
        <v>98</v>
      </c>
      <c r="Y17">
        <v>272393.76</v>
      </c>
      <c r="AA17" s="1" t="s">
        <v>1375</v>
      </c>
      <c r="AB17">
        <v>3600</v>
      </c>
    </row>
    <row r="18" spans="1:28">
      <c r="A18" t="s">
        <v>3302</v>
      </c>
      <c r="B18" t="s">
        <v>20</v>
      </c>
      <c r="C18" t="s">
        <v>74</v>
      </c>
      <c r="D18" t="s">
        <v>75</v>
      </c>
      <c r="E18">
        <v>163914.13</v>
      </c>
      <c r="F18" t="s">
        <v>76</v>
      </c>
      <c r="G18" t="s">
        <v>1381</v>
      </c>
      <c r="H18" t="s">
        <v>113</v>
      </c>
      <c r="I18" t="s">
        <v>96</v>
      </c>
      <c r="L18" t="s">
        <v>80</v>
      </c>
      <c r="M18" t="s">
        <v>81</v>
      </c>
      <c r="N18" t="s">
        <v>82</v>
      </c>
      <c r="O18" t="s">
        <v>24</v>
      </c>
      <c r="P18" t="s">
        <v>83</v>
      </c>
      <c r="Q18" t="s">
        <v>25</v>
      </c>
      <c r="R18" t="s">
        <v>106</v>
      </c>
      <c r="S18" t="s">
        <v>107</v>
      </c>
      <c r="T18" t="s">
        <v>120</v>
      </c>
      <c r="U18" t="s">
        <v>121</v>
      </c>
      <c r="X18" s="1" t="s">
        <v>4999</v>
      </c>
      <c r="Y18">
        <v>0</v>
      </c>
      <c r="AA18" s="1" t="s">
        <v>3698</v>
      </c>
      <c r="AB18">
        <v>3600</v>
      </c>
    </row>
    <row r="19" spans="1:28">
      <c r="A19" t="s">
        <v>1988</v>
      </c>
      <c r="B19" t="s">
        <v>20</v>
      </c>
      <c r="C19" t="s">
        <v>74</v>
      </c>
      <c r="D19" t="s">
        <v>75</v>
      </c>
      <c r="E19">
        <v>29532.15</v>
      </c>
      <c r="F19" t="s">
        <v>123</v>
      </c>
      <c r="G19" t="s">
        <v>124</v>
      </c>
      <c r="H19" t="s">
        <v>95</v>
      </c>
      <c r="I19" t="s">
        <v>105</v>
      </c>
      <c r="J19" t="s">
        <v>1992</v>
      </c>
      <c r="L19" t="s">
        <v>80</v>
      </c>
      <c r="M19" t="s">
        <v>81</v>
      </c>
      <c r="N19" t="s">
        <v>82</v>
      </c>
      <c r="O19" t="s">
        <v>24</v>
      </c>
      <c r="P19" t="s">
        <v>83</v>
      </c>
      <c r="Q19" t="s">
        <v>25</v>
      </c>
      <c r="R19" t="s">
        <v>106</v>
      </c>
      <c r="S19" t="s">
        <v>107</v>
      </c>
      <c r="T19" t="s">
        <v>120</v>
      </c>
      <c r="U19" t="s">
        <v>121</v>
      </c>
      <c r="X19" s="1" t="s">
        <v>3302</v>
      </c>
      <c r="Y19">
        <v>79958.11</v>
      </c>
      <c r="AA19" s="1" t="s">
        <v>2903</v>
      </c>
      <c r="AB19">
        <v>3600</v>
      </c>
    </row>
    <row r="20" spans="1:28">
      <c r="A20" t="s">
        <v>3301</v>
      </c>
      <c r="B20" t="s">
        <v>20</v>
      </c>
      <c r="C20" t="s">
        <v>74</v>
      </c>
      <c r="D20" t="s">
        <v>75</v>
      </c>
      <c r="E20">
        <v>88888.51</v>
      </c>
      <c r="F20" t="s">
        <v>103</v>
      </c>
      <c r="G20" t="s">
        <v>112</v>
      </c>
      <c r="H20" t="s">
        <v>113</v>
      </c>
      <c r="I20" t="s">
        <v>105</v>
      </c>
      <c r="L20" t="s">
        <v>80</v>
      </c>
      <c r="M20" t="s">
        <v>81</v>
      </c>
      <c r="N20" t="s">
        <v>82</v>
      </c>
      <c r="O20" t="s">
        <v>24</v>
      </c>
      <c r="P20" t="s">
        <v>83</v>
      </c>
      <c r="Q20" t="s">
        <v>25</v>
      </c>
      <c r="R20" t="s">
        <v>106</v>
      </c>
      <c r="S20" t="s">
        <v>107</v>
      </c>
      <c r="T20" t="s">
        <v>114</v>
      </c>
      <c r="U20" t="s">
        <v>115</v>
      </c>
      <c r="X20" s="1" t="s">
        <v>1985</v>
      </c>
      <c r="Y20">
        <v>119331.95</v>
      </c>
      <c r="AA20" s="1" t="s">
        <v>4104</v>
      </c>
      <c r="AB20">
        <v>3600</v>
      </c>
    </row>
    <row r="21" spans="1:28">
      <c r="A21" t="s">
        <v>3303</v>
      </c>
      <c r="B21" t="s">
        <v>20</v>
      </c>
      <c r="C21" t="s">
        <v>74</v>
      </c>
      <c r="D21" t="s">
        <v>75</v>
      </c>
      <c r="E21">
        <v>113446.77</v>
      </c>
      <c r="F21" t="s">
        <v>123</v>
      </c>
      <c r="G21" t="s">
        <v>124</v>
      </c>
      <c r="H21" t="s">
        <v>113</v>
      </c>
      <c r="I21" t="s">
        <v>105</v>
      </c>
      <c r="J21" t="s">
        <v>1992</v>
      </c>
      <c r="L21" t="s">
        <v>80</v>
      </c>
      <c r="M21" t="s">
        <v>81</v>
      </c>
      <c r="N21" t="s">
        <v>82</v>
      </c>
      <c r="O21" t="s">
        <v>24</v>
      </c>
      <c r="P21" t="s">
        <v>83</v>
      </c>
      <c r="Q21" t="s">
        <v>25</v>
      </c>
      <c r="R21" t="s">
        <v>106</v>
      </c>
      <c r="S21" t="s">
        <v>107</v>
      </c>
      <c r="T21" t="s">
        <v>120</v>
      </c>
      <c r="U21" t="s">
        <v>121</v>
      </c>
      <c r="X21" s="1" t="s">
        <v>2906</v>
      </c>
      <c r="Y21">
        <v>79958.11</v>
      </c>
      <c r="AA21" s="1" t="s">
        <v>2467</v>
      </c>
      <c r="AB21">
        <v>3600</v>
      </c>
    </row>
    <row r="22" spans="1:28">
      <c r="A22" t="s">
        <v>3300</v>
      </c>
      <c r="B22" t="s">
        <v>20</v>
      </c>
      <c r="C22" t="s">
        <v>74</v>
      </c>
      <c r="D22" t="s">
        <v>75</v>
      </c>
      <c r="E22">
        <v>69910.559999999998</v>
      </c>
      <c r="F22" t="s">
        <v>103</v>
      </c>
      <c r="G22" t="s">
        <v>112</v>
      </c>
      <c r="H22" t="s">
        <v>95</v>
      </c>
      <c r="I22" t="s">
        <v>105</v>
      </c>
      <c r="L22" t="s">
        <v>80</v>
      </c>
      <c r="M22" t="s">
        <v>81</v>
      </c>
      <c r="N22" t="s">
        <v>82</v>
      </c>
      <c r="O22" t="s">
        <v>24</v>
      </c>
      <c r="P22" t="s">
        <v>83</v>
      </c>
      <c r="Q22" t="s">
        <v>25</v>
      </c>
      <c r="R22" t="s">
        <v>106</v>
      </c>
      <c r="S22" t="s">
        <v>107</v>
      </c>
      <c r="T22" t="s">
        <v>114</v>
      </c>
      <c r="U22" t="s">
        <v>115</v>
      </c>
      <c r="X22" s="1" t="s">
        <v>1991</v>
      </c>
      <c r="Y22">
        <v>147834.26999999999</v>
      </c>
      <c r="AA22" s="1" t="s">
        <v>1372</v>
      </c>
      <c r="AB22">
        <v>3600</v>
      </c>
    </row>
    <row r="23" spans="1:28">
      <c r="A23" t="s">
        <v>3299</v>
      </c>
      <c r="B23" t="s">
        <v>20</v>
      </c>
      <c r="C23" t="s">
        <v>74</v>
      </c>
      <c r="D23" t="s">
        <v>75</v>
      </c>
      <c r="E23">
        <v>100569.19</v>
      </c>
      <c r="F23" t="s">
        <v>103</v>
      </c>
      <c r="G23" t="s">
        <v>1377</v>
      </c>
      <c r="H23" t="s">
        <v>113</v>
      </c>
      <c r="I23" t="s">
        <v>105</v>
      </c>
      <c r="L23" t="s">
        <v>80</v>
      </c>
      <c r="M23" t="s">
        <v>81</v>
      </c>
      <c r="N23" t="s">
        <v>82</v>
      </c>
      <c r="O23" t="s">
        <v>24</v>
      </c>
      <c r="P23" t="s">
        <v>83</v>
      </c>
      <c r="Q23" t="s">
        <v>25</v>
      </c>
      <c r="R23" t="s">
        <v>106</v>
      </c>
      <c r="S23" t="s">
        <v>107</v>
      </c>
      <c r="T23" t="s">
        <v>1378</v>
      </c>
      <c r="U23" t="s">
        <v>1379</v>
      </c>
      <c r="X23" s="1" t="s">
        <v>1990</v>
      </c>
      <c r="Y23">
        <v>86720.5</v>
      </c>
      <c r="AA23" s="1" t="s">
        <v>4106</v>
      </c>
      <c r="AB23">
        <v>0</v>
      </c>
    </row>
    <row r="24" spans="1:28">
      <c r="A24" t="s">
        <v>3298</v>
      </c>
      <c r="B24" t="s">
        <v>20</v>
      </c>
      <c r="C24" t="s">
        <v>74</v>
      </c>
      <c r="D24" t="s">
        <v>75</v>
      </c>
      <c r="E24">
        <v>0</v>
      </c>
      <c r="F24" t="s">
        <v>76</v>
      </c>
      <c r="G24" t="s">
        <v>89</v>
      </c>
      <c r="H24" t="s">
        <v>90</v>
      </c>
      <c r="I24" t="s">
        <v>79</v>
      </c>
      <c r="L24" t="s">
        <v>80</v>
      </c>
      <c r="M24" t="s">
        <v>81</v>
      </c>
      <c r="N24" t="s">
        <v>82</v>
      </c>
      <c r="O24" t="s">
        <v>24</v>
      </c>
      <c r="P24" t="s">
        <v>83</v>
      </c>
      <c r="Q24" t="s">
        <v>25</v>
      </c>
      <c r="R24" t="s">
        <v>91</v>
      </c>
      <c r="S24" t="s">
        <v>92</v>
      </c>
      <c r="T24" t="s">
        <v>93</v>
      </c>
      <c r="U24" t="s">
        <v>92</v>
      </c>
      <c r="X24" s="391" t="s">
        <v>2914</v>
      </c>
      <c r="Y24" s="392">
        <v>196586.25</v>
      </c>
      <c r="AA24" s="1" t="s">
        <v>1382</v>
      </c>
      <c r="AB24">
        <v>0</v>
      </c>
    </row>
    <row r="25" spans="1:28">
      <c r="A25" t="s">
        <v>2907</v>
      </c>
      <c r="B25" t="s">
        <v>20</v>
      </c>
      <c r="C25" t="s">
        <v>74</v>
      </c>
      <c r="D25" t="s">
        <v>75</v>
      </c>
      <c r="E25">
        <v>66541.899999999994</v>
      </c>
      <c r="F25" t="s">
        <v>118</v>
      </c>
      <c r="G25" t="s">
        <v>119</v>
      </c>
      <c r="H25" t="s">
        <v>95</v>
      </c>
      <c r="I25" t="s">
        <v>105</v>
      </c>
      <c r="L25" t="s">
        <v>80</v>
      </c>
      <c r="M25" t="s">
        <v>81</v>
      </c>
      <c r="N25" t="s">
        <v>82</v>
      </c>
      <c r="O25" t="s">
        <v>24</v>
      </c>
      <c r="P25" t="s">
        <v>83</v>
      </c>
      <c r="Q25" t="s">
        <v>25</v>
      </c>
      <c r="R25" t="s">
        <v>106</v>
      </c>
      <c r="S25" t="s">
        <v>107</v>
      </c>
      <c r="T25" t="s">
        <v>120</v>
      </c>
      <c r="U25" t="s">
        <v>121</v>
      </c>
      <c r="X25" s="1" t="s">
        <v>4102</v>
      </c>
      <c r="Y25">
        <v>3600</v>
      </c>
      <c r="AA25" s="1" t="s">
        <v>2463</v>
      </c>
      <c r="AB25">
        <v>0</v>
      </c>
    </row>
    <row r="26" spans="1:28">
      <c r="A26" t="s">
        <v>2904</v>
      </c>
      <c r="B26" t="s">
        <v>20</v>
      </c>
      <c r="C26" t="s">
        <v>74</v>
      </c>
      <c r="D26" t="s">
        <v>75</v>
      </c>
      <c r="E26">
        <v>0</v>
      </c>
      <c r="F26" t="s">
        <v>103</v>
      </c>
      <c r="G26" t="s">
        <v>104</v>
      </c>
      <c r="H26" t="s">
        <v>125</v>
      </c>
      <c r="I26" t="s">
        <v>96</v>
      </c>
      <c r="L26" t="s">
        <v>80</v>
      </c>
      <c r="M26" t="s">
        <v>81</v>
      </c>
      <c r="N26" t="s">
        <v>82</v>
      </c>
      <c r="O26" t="s">
        <v>24</v>
      </c>
      <c r="P26" t="s">
        <v>83</v>
      </c>
      <c r="Q26" t="s">
        <v>25</v>
      </c>
      <c r="R26" t="s">
        <v>106</v>
      </c>
      <c r="S26" t="s">
        <v>107</v>
      </c>
      <c r="T26" t="s">
        <v>108</v>
      </c>
      <c r="U26" t="s">
        <v>109</v>
      </c>
      <c r="X26" s="1" t="s">
        <v>4103</v>
      </c>
      <c r="Y26">
        <v>3600</v>
      </c>
      <c r="AA26" s="1" t="s">
        <v>4101</v>
      </c>
      <c r="AB26">
        <v>0</v>
      </c>
    </row>
    <row r="27" spans="1:28">
      <c r="A27" t="s">
        <v>2903</v>
      </c>
      <c r="B27" t="s">
        <v>20</v>
      </c>
      <c r="C27" t="s">
        <v>74</v>
      </c>
      <c r="D27" t="s">
        <v>75</v>
      </c>
      <c r="E27">
        <v>3600</v>
      </c>
      <c r="F27" t="s">
        <v>76</v>
      </c>
      <c r="G27" t="s">
        <v>1373</v>
      </c>
      <c r="H27" t="s">
        <v>113</v>
      </c>
      <c r="I27" t="s">
        <v>1374</v>
      </c>
      <c r="L27" t="s">
        <v>80</v>
      </c>
      <c r="M27" t="s">
        <v>81</v>
      </c>
      <c r="N27" t="s">
        <v>82</v>
      </c>
      <c r="O27" t="s">
        <v>24</v>
      </c>
      <c r="P27" t="s">
        <v>83</v>
      </c>
      <c r="Q27" t="s">
        <v>25</v>
      </c>
      <c r="R27" t="s">
        <v>91</v>
      </c>
      <c r="S27" t="s">
        <v>92</v>
      </c>
      <c r="T27" t="s">
        <v>93</v>
      </c>
      <c r="U27" t="s">
        <v>92</v>
      </c>
      <c r="X27" s="1" t="s">
        <v>1375</v>
      </c>
      <c r="Y27">
        <v>3600</v>
      </c>
      <c r="AA27" s="1" t="s">
        <v>3298</v>
      </c>
      <c r="AB27">
        <v>0</v>
      </c>
    </row>
    <row r="28" spans="1:28">
      <c r="A28" t="s">
        <v>2906</v>
      </c>
      <c r="B28" t="s">
        <v>20</v>
      </c>
      <c r="C28" t="s">
        <v>74</v>
      </c>
      <c r="D28" t="s">
        <v>75</v>
      </c>
      <c r="E28">
        <v>172212.28</v>
      </c>
      <c r="F28" t="s">
        <v>76</v>
      </c>
      <c r="G28" t="s">
        <v>1381</v>
      </c>
      <c r="H28" t="s">
        <v>113</v>
      </c>
      <c r="I28" t="s">
        <v>96</v>
      </c>
      <c r="L28" t="s">
        <v>80</v>
      </c>
      <c r="M28" t="s">
        <v>81</v>
      </c>
      <c r="N28" t="s">
        <v>82</v>
      </c>
      <c r="O28" t="s">
        <v>24</v>
      </c>
      <c r="P28" t="s">
        <v>83</v>
      </c>
      <c r="Q28" t="s">
        <v>25</v>
      </c>
      <c r="R28" t="s">
        <v>106</v>
      </c>
      <c r="S28" t="s">
        <v>107</v>
      </c>
      <c r="T28" t="s">
        <v>120</v>
      </c>
      <c r="U28" t="s">
        <v>121</v>
      </c>
      <c r="X28" s="1" t="s">
        <v>3698</v>
      </c>
      <c r="Y28">
        <v>3600</v>
      </c>
      <c r="AA28" s="1" t="s">
        <v>88</v>
      </c>
      <c r="AB28">
        <v>0</v>
      </c>
    </row>
    <row r="29" spans="1:28">
      <c r="A29" t="s">
        <v>2905</v>
      </c>
      <c r="B29" t="s">
        <v>20</v>
      </c>
      <c r="C29" t="s">
        <v>74</v>
      </c>
      <c r="D29" t="s">
        <v>75</v>
      </c>
      <c r="E29">
        <v>0</v>
      </c>
      <c r="F29" t="s">
        <v>103</v>
      </c>
      <c r="G29" t="s">
        <v>112</v>
      </c>
      <c r="H29" t="s">
        <v>998</v>
      </c>
      <c r="I29" t="s">
        <v>105</v>
      </c>
      <c r="L29" t="s">
        <v>80</v>
      </c>
      <c r="M29" t="s">
        <v>81</v>
      </c>
      <c r="N29" t="s">
        <v>82</v>
      </c>
      <c r="O29" t="s">
        <v>24</v>
      </c>
      <c r="P29" t="s">
        <v>83</v>
      </c>
      <c r="Q29" t="s">
        <v>25</v>
      </c>
      <c r="R29" t="s">
        <v>106</v>
      </c>
      <c r="S29" t="s">
        <v>107</v>
      </c>
      <c r="T29" t="s">
        <v>114</v>
      </c>
      <c r="U29" t="s">
        <v>115</v>
      </c>
      <c r="X29" s="1" t="s">
        <v>2903</v>
      </c>
      <c r="Y29">
        <v>3600</v>
      </c>
      <c r="AA29" s="1" t="s">
        <v>1380</v>
      </c>
      <c r="AB29">
        <v>0</v>
      </c>
    </row>
    <row r="30" spans="1:28">
      <c r="A30" t="s">
        <v>2463</v>
      </c>
      <c r="B30" t="s">
        <v>20</v>
      </c>
      <c r="C30" t="s">
        <v>74</v>
      </c>
      <c r="D30" t="s">
        <v>75</v>
      </c>
      <c r="E30">
        <v>0</v>
      </c>
      <c r="F30" t="s">
        <v>76</v>
      </c>
      <c r="G30" t="s">
        <v>77</v>
      </c>
      <c r="H30" t="s">
        <v>998</v>
      </c>
      <c r="I30" t="s">
        <v>79</v>
      </c>
      <c r="J30" t="s">
        <v>100</v>
      </c>
      <c r="L30" t="s">
        <v>80</v>
      </c>
      <c r="M30" t="s">
        <v>81</v>
      </c>
      <c r="N30" t="s">
        <v>82</v>
      </c>
      <c r="O30" t="s">
        <v>24</v>
      </c>
      <c r="P30" t="s">
        <v>83</v>
      </c>
      <c r="Q30" t="s">
        <v>25</v>
      </c>
      <c r="R30" t="s">
        <v>84</v>
      </c>
      <c r="S30" t="s">
        <v>85</v>
      </c>
      <c r="T30" t="s">
        <v>86</v>
      </c>
      <c r="U30" t="s">
        <v>85</v>
      </c>
      <c r="X30" s="1" t="s">
        <v>4104</v>
      </c>
      <c r="Y30">
        <v>3600</v>
      </c>
      <c r="AA30" s="1" t="s">
        <v>2466</v>
      </c>
      <c r="AB30">
        <v>0</v>
      </c>
    </row>
    <row r="31" spans="1:28">
      <c r="A31" t="s">
        <v>2467</v>
      </c>
      <c r="B31" t="s">
        <v>20</v>
      </c>
      <c r="C31" t="s">
        <v>74</v>
      </c>
      <c r="D31" t="s">
        <v>75</v>
      </c>
      <c r="E31">
        <v>3600</v>
      </c>
      <c r="F31" t="s">
        <v>76</v>
      </c>
      <c r="G31" t="s">
        <v>1373</v>
      </c>
      <c r="H31" t="s">
        <v>113</v>
      </c>
      <c r="I31" t="s">
        <v>1374</v>
      </c>
      <c r="L31" t="s">
        <v>80</v>
      </c>
      <c r="M31" t="s">
        <v>81</v>
      </c>
      <c r="N31" t="s">
        <v>82</v>
      </c>
      <c r="O31" t="s">
        <v>24</v>
      </c>
      <c r="P31" t="s">
        <v>83</v>
      </c>
      <c r="Q31" t="s">
        <v>25</v>
      </c>
      <c r="R31" t="s">
        <v>91</v>
      </c>
      <c r="S31" t="s">
        <v>92</v>
      </c>
      <c r="T31" t="s">
        <v>93</v>
      </c>
      <c r="U31" t="s">
        <v>92</v>
      </c>
      <c r="X31" s="1" t="s">
        <v>2467</v>
      </c>
      <c r="Y31">
        <v>3600</v>
      </c>
      <c r="AA31" s="1" t="s">
        <v>33</v>
      </c>
      <c r="AB31">
        <v>1578950.2300000002</v>
      </c>
    </row>
    <row r="32" spans="1:28">
      <c r="A32" t="s">
        <v>73</v>
      </c>
      <c r="B32" t="s">
        <v>20</v>
      </c>
      <c r="C32" t="s">
        <v>74</v>
      </c>
      <c r="D32" t="s">
        <v>75</v>
      </c>
      <c r="E32">
        <v>53752.29</v>
      </c>
      <c r="F32" t="s">
        <v>76</v>
      </c>
      <c r="G32" t="s">
        <v>77</v>
      </c>
      <c r="H32" t="s">
        <v>78</v>
      </c>
      <c r="I32" t="s">
        <v>99</v>
      </c>
      <c r="L32" t="s">
        <v>80</v>
      </c>
      <c r="M32" t="s">
        <v>81</v>
      </c>
      <c r="N32" t="s">
        <v>82</v>
      </c>
      <c r="O32" t="s">
        <v>24</v>
      </c>
      <c r="P32" t="s">
        <v>83</v>
      </c>
      <c r="Q32" t="s">
        <v>25</v>
      </c>
      <c r="R32" t="s">
        <v>84</v>
      </c>
      <c r="S32" t="s">
        <v>85</v>
      </c>
      <c r="T32" t="s">
        <v>86</v>
      </c>
      <c r="U32" t="s">
        <v>85</v>
      </c>
      <c r="X32" s="1" t="s">
        <v>1372</v>
      </c>
      <c r="Y32">
        <v>3600</v>
      </c>
    </row>
    <row r="33" spans="1:26">
      <c r="A33" t="s">
        <v>2466</v>
      </c>
      <c r="B33" t="s">
        <v>20</v>
      </c>
      <c r="C33" t="s">
        <v>195</v>
      </c>
      <c r="D33" t="s">
        <v>75</v>
      </c>
      <c r="E33">
        <v>0</v>
      </c>
      <c r="F33" t="s">
        <v>76</v>
      </c>
      <c r="G33" t="s">
        <v>89</v>
      </c>
      <c r="H33" t="s">
        <v>113</v>
      </c>
      <c r="I33" t="s">
        <v>79</v>
      </c>
      <c r="L33" t="s">
        <v>80</v>
      </c>
      <c r="M33" t="s">
        <v>81</v>
      </c>
      <c r="N33" t="s">
        <v>82</v>
      </c>
      <c r="O33" t="s">
        <v>24</v>
      </c>
      <c r="P33" t="s">
        <v>83</v>
      </c>
      <c r="Q33" t="s">
        <v>25</v>
      </c>
      <c r="R33" t="s">
        <v>91</v>
      </c>
      <c r="S33" t="s">
        <v>92</v>
      </c>
      <c r="T33" t="s">
        <v>93</v>
      </c>
      <c r="U33" t="s">
        <v>92</v>
      </c>
      <c r="X33" s="1" t="s">
        <v>3304</v>
      </c>
      <c r="Y33">
        <v>0</v>
      </c>
    </row>
    <row r="34" spans="1:26">
      <c r="A34" t="s">
        <v>2465</v>
      </c>
      <c r="B34" t="s">
        <v>20</v>
      </c>
      <c r="C34" t="s">
        <v>74</v>
      </c>
      <c r="D34" t="s">
        <v>75</v>
      </c>
      <c r="E34">
        <v>66502.31</v>
      </c>
      <c r="F34" t="s">
        <v>76</v>
      </c>
      <c r="G34" t="s">
        <v>89</v>
      </c>
      <c r="H34" t="s">
        <v>95</v>
      </c>
      <c r="I34" t="s">
        <v>716</v>
      </c>
      <c r="L34" t="s">
        <v>80</v>
      </c>
      <c r="M34" t="s">
        <v>81</v>
      </c>
      <c r="N34" t="s">
        <v>82</v>
      </c>
      <c r="O34" t="s">
        <v>24</v>
      </c>
      <c r="P34" t="s">
        <v>83</v>
      </c>
      <c r="Q34" t="s">
        <v>25</v>
      </c>
      <c r="R34" t="s">
        <v>91</v>
      </c>
      <c r="S34" t="s">
        <v>92</v>
      </c>
      <c r="T34" t="s">
        <v>93</v>
      </c>
      <c r="U34" t="s">
        <v>92</v>
      </c>
      <c r="X34" s="1" t="s">
        <v>3705</v>
      </c>
      <c r="Y34">
        <v>0</v>
      </c>
    </row>
    <row r="35" spans="1:26">
      <c r="A35" t="s">
        <v>2464</v>
      </c>
      <c r="B35" t="s">
        <v>20</v>
      </c>
      <c r="C35" t="s">
        <v>74</v>
      </c>
      <c r="D35" t="s">
        <v>75</v>
      </c>
      <c r="E35">
        <v>79050.28</v>
      </c>
      <c r="F35" t="s">
        <v>76</v>
      </c>
      <c r="G35" t="s">
        <v>89</v>
      </c>
      <c r="H35" t="s">
        <v>95</v>
      </c>
      <c r="I35" t="s">
        <v>716</v>
      </c>
      <c r="L35" t="s">
        <v>80</v>
      </c>
      <c r="M35" t="s">
        <v>81</v>
      </c>
      <c r="N35" t="s">
        <v>82</v>
      </c>
      <c r="O35" t="s">
        <v>24</v>
      </c>
      <c r="P35" t="s">
        <v>83</v>
      </c>
      <c r="Q35" t="s">
        <v>25</v>
      </c>
      <c r="R35" t="s">
        <v>91</v>
      </c>
      <c r="S35" t="s">
        <v>92</v>
      </c>
      <c r="T35" t="s">
        <v>93</v>
      </c>
      <c r="U35" t="s">
        <v>92</v>
      </c>
      <c r="X35" s="1" t="s">
        <v>2463</v>
      </c>
      <c r="Y35">
        <v>0</v>
      </c>
    </row>
    <row r="36" spans="1:26">
      <c r="A36" t="s">
        <v>2468</v>
      </c>
      <c r="B36" t="s">
        <v>20</v>
      </c>
      <c r="C36" t="s">
        <v>74</v>
      </c>
      <c r="D36" t="s">
        <v>75</v>
      </c>
      <c r="E36">
        <v>113446.77</v>
      </c>
      <c r="F36" t="s">
        <v>118</v>
      </c>
      <c r="G36" t="s">
        <v>119</v>
      </c>
      <c r="H36" t="s">
        <v>113</v>
      </c>
      <c r="I36" t="s">
        <v>105</v>
      </c>
      <c r="L36" t="s">
        <v>80</v>
      </c>
      <c r="M36" t="s">
        <v>81</v>
      </c>
      <c r="N36" t="s">
        <v>82</v>
      </c>
      <c r="O36" t="s">
        <v>24</v>
      </c>
      <c r="P36" t="s">
        <v>83</v>
      </c>
      <c r="Q36" t="s">
        <v>25</v>
      </c>
      <c r="R36" t="s">
        <v>106</v>
      </c>
      <c r="S36" t="s">
        <v>107</v>
      </c>
      <c r="T36" t="s">
        <v>120</v>
      </c>
      <c r="U36" t="s">
        <v>121</v>
      </c>
      <c r="X36" s="1" t="s">
        <v>1383</v>
      </c>
      <c r="Y36">
        <v>0</v>
      </c>
    </row>
    <row r="37" spans="1:26">
      <c r="A37" t="s">
        <v>1376</v>
      </c>
      <c r="B37" t="s">
        <v>20</v>
      </c>
      <c r="C37" t="s">
        <v>74</v>
      </c>
      <c r="D37" t="s">
        <v>75</v>
      </c>
      <c r="E37">
        <v>55678.14</v>
      </c>
      <c r="F37" t="s">
        <v>118</v>
      </c>
      <c r="G37" t="s">
        <v>119</v>
      </c>
      <c r="H37" t="s">
        <v>95</v>
      </c>
      <c r="I37" t="s">
        <v>105</v>
      </c>
      <c r="L37" t="s">
        <v>80</v>
      </c>
      <c r="M37" t="s">
        <v>81</v>
      </c>
      <c r="N37" t="s">
        <v>82</v>
      </c>
      <c r="O37" t="s">
        <v>24</v>
      </c>
      <c r="P37" t="s">
        <v>83</v>
      </c>
      <c r="Q37" t="s">
        <v>25</v>
      </c>
      <c r="R37" t="s">
        <v>106</v>
      </c>
      <c r="S37" t="s">
        <v>107</v>
      </c>
      <c r="T37" t="s">
        <v>120</v>
      </c>
      <c r="U37" t="s">
        <v>121</v>
      </c>
      <c r="X37" s="1" t="s">
        <v>2470</v>
      </c>
      <c r="Y37">
        <v>0</v>
      </c>
    </row>
    <row r="38" spans="1:26">
      <c r="A38" t="s">
        <v>1988</v>
      </c>
      <c r="B38" t="s">
        <v>20</v>
      </c>
      <c r="C38" t="s">
        <v>74</v>
      </c>
      <c r="D38" t="s">
        <v>75</v>
      </c>
      <c r="E38">
        <v>29532.15</v>
      </c>
      <c r="F38" t="s">
        <v>103</v>
      </c>
      <c r="G38" t="s">
        <v>1377</v>
      </c>
      <c r="H38" t="s">
        <v>95</v>
      </c>
      <c r="I38" t="s">
        <v>105</v>
      </c>
      <c r="L38" t="s">
        <v>80</v>
      </c>
      <c r="M38" t="s">
        <v>81</v>
      </c>
      <c r="N38" t="s">
        <v>82</v>
      </c>
      <c r="O38" t="s">
        <v>24</v>
      </c>
      <c r="P38" t="s">
        <v>83</v>
      </c>
      <c r="Q38" t="s">
        <v>25</v>
      </c>
      <c r="R38" t="s">
        <v>106</v>
      </c>
      <c r="S38" t="s">
        <v>107</v>
      </c>
      <c r="T38" t="s">
        <v>1378</v>
      </c>
      <c r="U38" t="s">
        <v>1379</v>
      </c>
      <c r="X38" s="1" t="s">
        <v>3298</v>
      </c>
      <c r="Y38">
        <v>0</v>
      </c>
    </row>
    <row r="39" spans="1:26">
      <c r="A39" t="s">
        <v>1991</v>
      </c>
      <c r="B39" t="s">
        <v>20</v>
      </c>
      <c r="C39" t="s">
        <v>74</v>
      </c>
      <c r="D39" t="s">
        <v>75</v>
      </c>
      <c r="E39">
        <v>38829.589999999997</v>
      </c>
      <c r="F39" t="s">
        <v>123</v>
      </c>
      <c r="G39" t="s">
        <v>124</v>
      </c>
      <c r="H39" t="s">
        <v>113</v>
      </c>
      <c r="I39" t="s">
        <v>105</v>
      </c>
      <c r="J39" t="s">
        <v>1992</v>
      </c>
      <c r="L39" t="s">
        <v>80</v>
      </c>
      <c r="M39" t="s">
        <v>81</v>
      </c>
      <c r="N39" t="s">
        <v>82</v>
      </c>
      <c r="O39" t="s">
        <v>24</v>
      </c>
      <c r="P39" t="s">
        <v>83</v>
      </c>
      <c r="Q39" t="s">
        <v>25</v>
      </c>
      <c r="R39" t="s">
        <v>106</v>
      </c>
      <c r="S39" t="s">
        <v>107</v>
      </c>
      <c r="T39" t="s">
        <v>120</v>
      </c>
      <c r="U39" t="s">
        <v>121</v>
      </c>
      <c r="X39" s="1" t="s">
        <v>88</v>
      </c>
      <c r="Y39">
        <v>0</v>
      </c>
    </row>
    <row r="40" spans="1:26">
      <c r="A40" t="s">
        <v>1987</v>
      </c>
      <c r="B40" t="s">
        <v>20</v>
      </c>
      <c r="C40" t="s">
        <v>74</v>
      </c>
      <c r="D40" t="s">
        <v>75</v>
      </c>
      <c r="E40">
        <v>0</v>
      </c>
      <c r="F40" t="s">
        <v>103</v>
      </c>
      <c r="G40" t="s">
        <v>104</v>
      </c>
      <c r="H40" t="s">
        <v>125</v>
      </c>
      <c r="I40" t="s">
        <v>105</v>
      </c>
      <c r="L40" t="s">
        <v>80</v>
      </c>
      <c r="M40" t="s">
        <v>81</v>
      </c>
      <c r="N40" t="s">
        <v>82</v>
      </c>
      <c r="O40" t="s">
        <v>24</v>
      </c>
      <c r="P40" t="s">
        <v>83</v>
      </c>
      <c r="Q40" t="s">
        <v>25</v>
      </c>
      <c r="R40" t="s">
        <v>106</v>
      </c>
      <c r="S40" t="s">
        <v>107</v>
      </c>
      <c r="T40" t="s">
        <v>108</v>
      </c>
      <c r="U40" t="s">
        <v>109</v>
      </c>
      <c r="X40" s="1" t="s">
        <v>4995</v>
      </c>
      <c r="Y40">
        <v>0</v>
      </c>
    </row>
    <row r="41" spans="1:26">
      <c r="A41" t="s">
        <v>1990</v>
      </c>
      <c r="B41" t="s">
        <v>20</v>
      </c>
      <c r="C41" t="s">
        <v>74</v>
      </c>
      <c r="D41" t="s">
        <v>75</v>
      </c>
      <c r="E41">
        <v>88888.51</v>
      </c>
      <c r="F41" t="s">
        <v>76</v>
      </c>
      <c r="G41" t="s">
        <v>1381</v>
      </c>
      <c r="H41" t="s">
        <v>113</v>
      </c>
      <c r="I41" t="s">
        <v>96</v>
      </c>
      <c r="L41" t="s">
        <v>80</v>
      </c>
      <c r="M41" t="s">
        <v>81</v>
      </c>
      <c r="N41" t="s">
        <v>82</v>
      </c>
      <c r="O41" t="s">
        <v>24</v>
      </c>
      <c r="P41" t="s">
        <v>83</v>
      </c>
      <c r="Q41" t="s">
        <v>25</v>
      </c>
      <c r="R41" t="s">
        <v>106</v>
      </c>
      <c r="S41" t="s">
        <v>107</v>
      </c>
      <c r="T41" t="s">
        <v>120</v>
      </c>
      <c r="U41" t="s">
        <v>121</v>
      </c>
      <c r="X41" s="1" t="s">
        <v>5000</v>
      </c>
      <c r="Y41">
        <v>53996.36</v>
      </c>
    </row>
    <row r="42" spans="1:26">
      <c r="A42" t="s">
        <v>1989</v>
      </c>
      <c r="B42" t="s">
        <v>20</v>
      </c>
      <c r="C42" t="s">
        <v>74</v>
      </c>
      <c r="D42" t="s">
        <v>75</v>
      </c>
      <c r="E42">
        <v>0</v>
      </c>
      <c r="F42" t="s">
        <v>103</v>
      </c>
      <c r="G42" t="s">
        <v>112</v>
      </c>
      <c r="H42" t="s">
        <v>78</v>
      </c>
      <c r="I42" t="s">
        <v>105</v>
      </c>
      <c r="L42" t="s">
        <v>80</v>
      </c>
      <c r="M42" t="s">
        <v>81</v>
      </c>
      <c r="N42" t="s">
        <v>82</v>
      </c>
      <c r="O42" t="s">
        <v>24</v>
      </c>
      <c r="P42" t="s">
        <v>83</v>
      </c>
      <c r="Q42" t="s">
        <v>25</v>
      </c>
      <c r="R42" t="s">
        <v>106</v>
      </c>
      <c r="S42" t="s">
        <v>107</v>
      </c>
      <c r="T42" t="s">
        <v>114</v>
      </c>
      <c r="U42" t="s">
        <v>115</v>
      </c>
      <c r="X42" s="1" t="s">
        <v>33</v>
      </c>
      <c r="Y42">
        <v>2088209.62</v>
      </c>
    </row>
    <row r="43" spans="1:26">
      <c r="A43" t="s">
        <v>1986</v>
      </c>
      <c r="B43" t="s">
        <v>20</v>
      </c>
      <c r="C43" t="s">
        <v>74</v>
      </c>
      <c r="D43" t="s">
        <v>75</v>
      </c>
      <c r="E43">
        <v>88888.51</v>
      </c>
      <c r="F43" t="s">
        <v>103</v>
      </c>
      <c r="G43" t="s">
        <v>104</v>
      </c>
      <c r="H43" t="s">
        <v>113</v>
      </c>
      <c r="I43" t="s">
        <v>105</v>
      </c>
      <c r="L43" t="s">
        <v>80</v>
      </c>
      <c r="M43" t="s">
        <v>81</v>
      </c>
      <c r="N43" t="s">
        <v>82</v>
      </c>
      <c r="O43" t="s">
        <v>24</v>
      </c>
      <c r="P43" t="s">
        <v>83</v>
      </c>
      <c r="Q43" t="s">
        <v>25</v>
      </c>
      <c r="R43" t="s">
        <v>106</v>
      </c>
      <c r="S43" t="s">
        <v>107</v>
      </c>
      <c r="T43" t="s">
        <v>108</v>
      </c>
      <c r="U43" t="s">
        <v>109</v>
      </c>
    </row>
    <row r="44" spans="1:26">
      <c r="A44" t="s">
        <v>1985</v>
      </c>
      <c r="B44" t="s">
        <v>20</v>
      </c>
      <c r="C44" t="s">
        <v>74</v>
      </c>
      <c r="D44" t="s">
        <v>75</v>
      </c>
      <c r="E44">
        <v>128507.46</v>
      </c>
      <c r="F44" t="s">
        <v>76</v>
      </c>
      <c r="G44" t="s">
        <v>89</v>
      </c>
      <c r="H44" t="s">
        <v>113</v>
      </c>
      <c r="I44" t="s">
        <v>79</v>
      </c>
      <c r="L44" t="s">
        <v>80</v>
      </c>
      <c r="M44" t="s">
        <v>81</v>
      </c>
      <c r="N44" t="s">
        <v>82</v>
      </c>
      <c r="O44" t="s">
        <v>24</v>
      </c>
      <c r="P44" t="s">
        <v>83</v>
      </c>
      <c r="Q44" t="s">
        <v>25</v>
      </c>
      <c r="R44" t="s">
        <v>91</v>
      </c>
      <c r="S44" t="s">
        <v>92</v>
      </c>
      <c r="T44" t="s">
        <v>93</v>
      </c>
      <c r="U44" t="s">
        <v>92</v>
      </c>
      <c r="X44" s="1" t="s">
        <v>5015</v>
      </c>
      <c r="Y44" s="28">
        <f>GETPIVOTDATA("Budget Sum",$X$4,"Posn","DMN104")+GETPIVOTDATA("Budget Sum",$X$4,"Posn","DMC191")+GETPIVOTDATA("Budget Sum",$X$4,"Posn","DMC188")+GETPIVOTDATA("Budget Sum",$X$4,"Posn","DMC135")+GETPIVOTDATA("Budget Sum",$X$4,"Posn","DMC134")+GETPIVOTDATA("Budget Sum",$X$4,"Posn","DMC094")+GETPIVOTDATA("Budget Sum",$X$4,"Posn","BMC839")</f>
        <v>683460.65</v>
      </c>
    </row>
    <row r="45" spans="1:26">
      <c r="A45" t="s">
        <v>1375</v>
      </c>
      <c r="B45" t="s">
        <v>20</v>
      </c>
      <c r="C45" t="s">
        <v>74</v>
      </c>
      <c r="D45" t="s">
        <v>75</v>
      </c>
      <c r="E45">
        <v>3600</v>
      </c>
      <c r="F45" t="s">
        <v>76</v>
      </c>
      <c r="G45" t="s">
        <v>1373</v>
      </c>
      <c r="H45" t="s">
        <v>113</v>
      </c>
      <c r="I45" t="s">
        <v>1374</v>
      </c>
      <c r="L45" t="s">
        <v>80</v>
      </c>
      <c r="M45" t="s">
        <v>81</v>
      </c>
      <c r="N45" t="s">
        <v>82</v>
      </c>
      <c r="O45" t="s">
        <v>24</v>
      </c>
      <c r="P45" t="s">
        <v>83</v>
      </c>
      <c r="Q45" t="s">
        <v>25</v>
      </c>
      <c r="R45" t="s">
        <v>91</v>
      </c>
      <c r="S45" t="s">
        <v>92</v>
      </c>
      <c r="T45" t="s">
        <v>93</v>
      </c>
      <c r="U45" t="s">
        <v>92</v>
      </c>
      <c r="X45" s="1" t="s">
        <v>35</v>
      </c>
      <c r="Y45">
        <v>284797.36</v>
      </c>
    </row>
    <row r="46" spans="1:26">
      <c r="A46" t="s">
        <v>1382</v>
      </c>
      <c r="B46" t="s">
        <v>20</v>
      </c>
      <c r="C46" t="s">
        <v>74</v>
      </c>
      <c r="D46" t="s">
        <v>75</v>
      </c>
      <c r="E46">
        <v>0</v>
      </c>
      <c r="F46" t="s">
        <v>76</v>
      </c>
      <c r="G46" t="s">
        <v>1381</v>
      </c>
      <c r="H46" t="s">
        <v>125</v>
      </c>
      <c r="I46" t="s">
        <v>777</v>
      </c>
      <c r="L46" t="s">
        <v>80</v>
      </c>
      <c r="M46" t="s">
        <v>81</v>
      </c>
      <c r="N46" t="s">
        <v>82</v>
      </c>
      <c r="O46" t="s">
        <v>24</v>
      </c>
      <c r="P46" t="s">
        <v>83</v>
      </c>
      <c r="Q46" t="s">
        <v>25</v>
      </c>
      <c r="R46" t="s">
        <v>106</v>
      </c>
      <c r="S46" t="s">
        <v>107</v>
      </c>
      <c r="T46" t="s">
        <v>120</v>
      </c>
      <c r="U46" t="s">
        <v>121</v>
      </c>
      <c r="Y46" s="67">
        <f>SUM(Y44:Y45)</f>
        <v>968258.01</v>
      </c>
    </row>
    <row r="47" spans="1:26">
      <c r="A47" t="s">
        <v>1380</v>
      </c>
      <c r="B47" t="s">
        <v>20</v>
      </c>
      <c r="C47" t="s">
        <v>74</v>
      </c>
      <c r="D47" t="s">
        <v>75</v>
      </c>
      <c r="E47">
        <v>0</v>
      </c>
      <c r="F47" t="s">
        <v>76</v>
      </c>
      <c r="G47" t="s">
        <v>1381</v>
      </c>
      <c r="H47" t="s">
        <v>125</v>
      </c>
      <c r="I47" t="s">
        <v>777</v>
      </c>
      <c r="L47" t="s">
        <v>80</v>
      </c>
      <c r="M47" t="s">
        <v>81</v>
      </c>
      <c r="N47" t="s">
        <v>82</v>
      </c>
      <c r="O47" t="s">
        <v>24</v>
      </c>
      <c r="P47" t="s">
        <v>83</v>
      </c>
      <c r="Q47" t="s">
        <v>25</v>
      </c>
      <c r="R47" t="s">
        <v>106</v>
      </c>
      <c r="S47" t="s">
        <v>107</v>
      </c>
      <c r="T47" t="s">
        <v>120</v>
      </c>
      <c r="U47" t="s">
        <v>121</v>
      </c>
    </row>
    <row r="48" spans="1:26">
      <c r="A48" t="s">
        <v>73</v>
      </c>
      <c r="B48" t="s">
        <v>20</v>
      </c>
      <c r="C48" t="s">
        <v>74</v>
      </c>
      <c r="D48" t="s">
        <v>75</v>
      </c>
      <c r="E48">
        <v>53752.29</v>
      </c>
      <c r="F48" t="s">
        <v>76</v>
      </c>
      <c r="G48" t="s">
        <v>77</v>
      </c>
      <c r="H48" t="s">
        <v>78</v>
      </c>
      <c r="I48" t="s">
        <v>105</v>
      </c>
      <c r="L48" t="s">
        <v>80</v>
      </c>
      <c r="M48" t="s">
        <v>81</v>
      </c>
      <c r="N48" t="s">
        <v>82</v>
      </c>
      <c r="O48" t="s">
        <v>24</v>
      </c>
      <c r="P48" t="s">
        <v>83</v>
      </c>
      <c r="Q48" t="s">
        <v>25</v>
      </c>
      <c r="R48" t="s">
        <v>84</v>
      </c>
      <c r="S48" t="s">
        <v>85</v>
      </c>
      <c r="T48" t="s">
        <v>86</v>
      </c>
      <c r="U48" t="s">
        <v>85</v>
      </c>
      <c r="X48" s="397" t="s">
        <v>5040</v>
      </c>
      <c r="Y48" s="397" t="s">
        <v>4973</v>
      </c>
      <c r="Z48" s="397" t="s">
        <v>5048</v>
      </c>
    </row>
    <row r="49" spans="1:26">
      <c r="A49" t="s">
        <v>1376</v>
      </c>
      <c r="B49" t="s">
        <v>20</v>
      </c>
      <c r="C49" t="s">
        <v>74</v>
      </c>
      <c r="D49" t="s">
        <v>75</v>
      </c>
      <c r="E49">
        <v>27423.56</v>
      </c>
      <c r="F49" t="s">
        <v>103</v>
      </c>
      <c r="G49" t="s">
        <v>1377</v>
      </c>
      <c r="H49" t="s">
        <v>95</v>
      </c>
      <c r="I49" t="s">
        <v>105</v>
      </c>
      <c r="L49" t="s">
        <v>80</v>
      </c>
      <c r="M49" t="s">
        <v>81</v>
      </c>
      <c r="N49" t="s">
        <v>82</v>
      </c>
      <c r="O49" t="s">
        <v>24</v>
      </c>
      <c r="P49" t="s">
        <v>83</v>
      </c>
      <c r="Q49" t="s">
        <v>25</v>
      </c>
      <c r="R49" t="s">
        <v>106</v>
      </c>
      <c r="S49" t="s">
        <v>107</v>
      </c>
      <c r="T49" t="s">
        <v>1378</v>
      </c>
      <c r="U49" t="s">
        <v>1379</v>
      </c>
      <c r="X49" s="395" t="s">
        <v>5041</v>
      </c>
      <c r="Y49" s="395" t="s">
        <v>5042</v>
      </c>
      <c r="Z49" s="396">
        <v>23022.03</v>
      </c>
    </row>
    <row r="50" spans="1:26">
      <c r="A50" t="s">
        <v>1372</v>
      </c>
      <c r="B50" t="s">
        <v>20</v>
      </c>
      <c r="C50" t="s">
        <v>74</v>
      </c>
      <c r="D50" t="s">
        <v>75</v>
      </c>
      <c r="E50">
        <v>3600</v>
      </c>
      <c r="F50" t="s">
        <v>76</v>
      </c>
      <c r="G50" t="s">
        <v>1373</v>
      </c>
      <c r="H50" t="s">
        <v>113</v>
      </c>
      <c r="I50" t="s">
        <v>1374</v>
      </c>
      <c r="L50" t="s">
        <v>80</v>
      </c>
      <c r="M50" t="s">
        <v>81</v>
      </c>
      <c r="N50" t="s">
        <v>82</v>
      </c>
      <c r="O50" t="s">
        <v>24</v>
      </c>
      <c r="P50" t="s">
        <v>83</v>
      </c>
      <c r="Q50" t="s">
        <v>25</v>
      </c>
      <c r="R50" t="s">
        <v>91</v>
      </c>
      <c r="S50" t="s">
        <v>92</v>
      </c>
      <c r="T50" t="s">
        <v>93</v>
      </c>
      <c r="U50" t="s">
        <v>92</v>
      </c>
      <c r="X50" s="395" t="s">
        <v>4108</v>
      </c>
      <c r="Y50" s="395" t="s">
        <v>5043</v>
      </c>
      <c r="Z50" s="396">
        <v>99168.84</v>
      </c>
    </row>
    <row r="51" spans="1:26">
      <c r="A51" t="s">
        <v>98</v>
      </c>
      <c r="B51" t="s">
        <v>20</v>
      </c>
      <c r="C51" t="s">
        <v>74</v>
      </c>
      <c r="D51" t="s">
        <v>75</v>
      </c>
      <c r="E51">
        <v>26575</v>
      </c>
      <c r="F51" t="s">
        <v>76</v>
      </c>
      <c r="G51" t="s">
        <v>89</v>
      </c>
      <c r="H51" t="s">
        <v>78</v>
      </c>
      <c r="I51" t="s">
        <v>99</v>
      </c>
      <c r="J51" t="s">
        <v>100</v>
      </c>
      <c r="L51" t="s">
        <v>80</v>
      </c>
      <c r="M51" t="s">
        <v>81</v>
      </c>
      <c r="N51" t="s">
        <v>82</v>
      </c>
      <c r="O51" t="s">
        <v>24</v>
      </c>
      <c r="P51" t="s">
        <v>83</v>
      </c>
      <c r="Q51" t="s">
        <v>25</v>
      </c>
      <c r="R51" t="s">
        <v>91</v>
      </c>
      <c r="S51" t="s">
        <v>92</v>
      </c>
      <c r="T51" t="s">
        <v>93</v>
      </c>
      <c r="U51" t="s">
        <v>92</v>
      </c>
      <c r="X51" s="395" t="s">
        <v>4107</v>
      </c>
      <c r="Y51" s="395" t="s">
        <v>5043</v>
      </c>
      <c r="Z51" s="396">
        <v>104189.28</v>
      </c>
    </row>
    <row r="52" spans="1:26">
      <c r="A52" t="s">
        <v>102</v>
      </c>
      <c r="B52" t="s">
        <v>20</v>
      </c>
      <c r="C52" t="s">
        <v>74</v>
      </c>
      <c r="D52" t="s">
        <v>75</v>
      </c>
      <c r="E52">
        <v>50714.52</v>
      </c>
      <c r="F52" t="s">
        <v>103</v>
      </c>
      <c r="G52" t="s">
        <v>104</v>
      </c>
      <c r="H52" t="s">
        <v>95</v>
      </c>
      <c r="I52" t="s">
        <v>105</v>
      </c>
      <c r="L52" t="s">
        <v>80</v>
      </c>
      <c r="M52" t="s">
        <v>81</v>
      </c>
      <c r="N52" t="s">
        <v>82</v>
      </c>
      <c r="O52" t="s">
        <v>24</v>
      </c>
      <c r="P52" t="s">
        <v>83</v>
      </c>
      <c r="Q52" t="s">
        <v>25</v>
      </c>
      <c r="R52" t="s">
        <v>106</v>
      </c>
      <c r="S52" t="s">
        <v>107</v>
      </c>
      <c r="T52" t="s">
        <v>108</v>
      </c>
      <c r="U52" t="s">
        <v>109</v>
      </c>
      <c r="X52" s="395" t="s">
        <v>1390</v>
      </c>
      <c r="Y52" s="395" t="s">
        <v>5044</v>
      </c>
      <c r="Z52" s="396">
        <v>104189.28</v>
      </c>
    </row>
    <row r="53" spans="1:26">
      <c r="A53" t="s">
        <v>94</v>
      </c>
      <c r="B53" t="s">
        <v>20</v>
      </c>
      <c r="C53" t="s">
        <v>74</v>
      </c>
      <c r="D53" t="s">
        <v>75</v>
      </c>
      <c r="E53">
        <v>71658.28</v>
      </c>
      <c r="F53" t="s">
        <v>76</v>
      </c>
      <c r="G53" t="s">
        <v>89</v>
      </c>
      <c r="H53" t="s">
        <v>95</v>
      </c>
      <c r="I53" t="s">
        <v>96</v>
      </c>
      <c r="L53" t="s">
        <v>80</v>
      </c>
      <c r="M53" t="s">
        <v>81</v>
      </c>
      <c r="N53" t="s">
        <v>82</v>
      </c>
      <c r="O53" t="s">
        <v>24</v>
      </c>
      <c r="P53" t="s">
        <v>83</v>
      </c>
      <c r="Q53" t="s">
        <v>25</v>
      </c>
      <c r="R53" t="s">
        <v>91</v>
      </c>
      <c r="S53" t="s">
        <v>92</v>
      </c>
      <c r="T53" t="s">
        <v>93</v>
      </c>
      <c r="U53" t="s">
        <v>92</v>
      </c>
      <c r="X53" s="395" t="s">
        <v>2913</v>
      </c>
      <c r="Y53" s="395" t="s">
        <v>5043</v>
      </c>
      <c r="Z53" s="396">
        <v>94390.32</v>
      </c>
    </row>
    <row r="54" spans="1:26">
      <c r="A54" t="s">
        <v>122</v>
      </c>
      <c r="B54" t="s">
        <v>20</v>
      </c>
      <c r="C54" t="s">
        <v>74</v>
      </c>
      <c r="D54" t="s">
        <v>75</v>
      </c>
      <c r="E54">
        <v>0</v>
      </c>
      <c r="F54" t="s">
        <v>123</v>
      </c>
      <c r="G54" t="s">
        <v>124</v>
      </c>
      <c r="H54" t="s">
        <v>125</v>
      </c>
      <c r="I54" t="s">
        <v>105</v>
      </c>
      <c r="J54" t="s">
        <v>126</v>
      </c>
      <c r="L54" t="s">
        <v>80</v>
      </c>
      <c r="M54" t="s">
        <v>81</v>
      </c>
      <c r="N54" t="s">
        <v>82</v>
      </c>
      <c r="O54" t="s">
        <v>24</v>
      </c>
      <c r="P54" t="s">
        <v>83</v>
      </c>
      <c r="Q54" t="s">
        <v>25</v>
      </c>
      <c r="R54" t="s">
        <v>106</v>
      </c>
      <c r="S54" t="s">
        <v>107</v>
      </c>
      <c r="T54" t="s">
        <v>120</v>
      </c>
      <c r="U54" t="s">
        <v>121</v>
      </c>
      <c r="X54" s="395" t="s">
        <v>1397</v>
      </c>
      <c r="Y54" s="395" t="s">
        <v>5045</v>
      </c>
      <c r="Z54" s="396">
        <v>61914.65</v>
      </c>
    </row>
    <row r="55" spans="1:26">
      <c r="A55" t="s">
        <v>88</v>
      </c>
      <c r="B55" t="s">
        <v>20</v>
      </c>
      <c r="C55" t="s">
        <v>74</v>
      </c>
      <c r="D55" t="s">
        <v>75</v>
      </c>
      <c r="E55">
        <v>0</v>
      </c>
      <c r="F55" t="s">
        <v>76</v>
      </c>
      <c r="G55" t="s">
        <v>89</v>
      </c>
      <c r="H55" t="s">
        <v>90</v>
      </c>
      <c r="I55" t="s">
        <v>79</v>
      </c>
      <c r="L55" t="s">
        <v>80</v>
      </c>
      <c r="M55" t="s">
        <v>81</v>
      </c>
      <c r="N55" t="s">
        <v>82</v>
      </c>
      <c r="O55" t="s">
        <v>24</v>
      </c>
      <c r="P55" t="s">
        <v>83</v>
      </c>
      <c r="Q55" t="s">
        <v>25</v>
      </c>
      <c r="R55" t="s">
        <v>91</v>
      </c>
      <c r="S55" t="s">
        <v>92</v>
      </c>
      <c r="T55" t="s">
        <v>93</v>
      </c>
      <c r="U55" t="s">
        <v>92</v>
      </c>
      <c r="X55" s="395" t="s">
        <v>2914</v>
      </c>
      <c r="Y55" s="395" t="s">
        <v>5046</v>
      </c>
      <c r="Z55" s="396">
        <v>196586.25</v>
      </c>
    </row>
    <row r="56" spans="1:26">
      <c r="A56" t="s">
        <v>73</v>
      </c>
      <c r="B56" t="s">
        <v>20</v>
      </c>
      <c r="C56" t="s">
        <v>74</v>
      </c>
      <c r="D56" t="s">
        <v>75</v>
      </c>
      <c r="E56">
        <v>250844.02</v>
      </c>
      <c r="F56" t="s">
        <v>76</v>
      </c>
      <c r="G56" t="s">
        <v>77</v>
      </c>
      <c r="H56" t="s">
        <v>78</v>
      </c>
      <c r="I56" t="s">
        <v>79</v>
      </c>
      <c r="L56" t="s">
        <v>80</v>
      </c>
      <c r="M56" t="s">
        <v>81</v>
      </c>
      <c r="N56" t="s">
        <v>82</v>
      </c>
      <c r="O56" t="s">
        <v>24</v>
      </c>
      <c r="P56" t="s">
        <v>83</v>
      </c>
      <c r="Q56" t="s">
        <v>25</v>
      </c>
      <c r="R56" t="s">
        <v>84</v>
      </c>
      <c r="S56" t="s">
        <v>85</v>
      </c>
      <c r="T56" t="s">
        <v>86</v>
      </c>
      <c r="U56" t="s">
        <v>85</v>
      </c>
      <c r="X56" s="394"/>
      <c r="Y56" s="397" t="s">
        <v>7</v>
      </c>
      <c r="Z56" s="398">
        <f>SUM(Z49:Z55)</f>
        <v>683460.65</v>
      </c>
    </row>
    <row r="57" spans="1:26">
      <c r="A57" t="s">
        <v>111</v>
      </c>
      <c r="B57" t="s">
        <v>20</v>
      </c>
      <c r="C57" t="s">
        <v>74</v>
      </c>
      <c r="D57" t="s">
        <v>75</v>
      </c>
      <c r="E57">
        <v>110679.78</v>
      </c>
      <c r="F57" t="s">
        <v>103</v>
      </c>
      <c r="G57" t="s">
        <v>112</v>
      </c>
      <c r="H57" t="s">
        <v>113</v>
      </c>
      <c r="I57" t="s">
        <v>105</v>
      </c>
      <c r="L57" t="s">
        <v>80</v>
      </c>
      <c r="M57" t="s">
        <v>81</v>
      </c>
      <c r="N57" t="s">
        <v>82</v>
      </c>
      <c r="O57" t="s">
        <v>24</v>
      </c>
      <c r="P57" t="s">
        <v>83</v>
      </c>
      <c r="Q57" t="s">
        <v>25</v>
      </c>
      <c r="R57" t="s">
        <v>106</v>
      </c>
      <c r="S57" t="s">
        <v>107</v>
      </c>
      <c r="T57" t="s">
        <v>114</v>
      </c>
      <c r="U57" t="s">
        <v>115</v>
      </c>
    </row>
  </sheetData>
  <pageMargins left="0.7" right="0.7" top="0.75" bottom="0.75" header="0.3" footer="0.3"/>
  <tableParts count="1">
    <tablePart r:id="rId3"/>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50BC1C-0FC7-49C7-9C01-CAA2EC28C538}">
  <dimension ref="A1:V195"/>
  <sheetViews>
    <sheetView workbookViewId="0">
      <selection activeCell="A39" sqref="A39:U39"/>
    </sheetView>
  </sheetViews>
  <sheetFormatPr defaultRowHeight="14.4"/>
  <cols>
    <col min="1" max="2" width="9" bestFit="1" customWidth="1"/>
    <col min="3" max="3" width="12.33203125" bestFit="1" customWidth="1"/>
    <col min="4" max="4" width="9" bestFit="1" customWidth="1"/>
    <col min="5" max="5" width="13.109375" bestFit="1" customWidth="1"/>
    <col min="6" max="9" width="9" bestFit="1" customWidth="1"/>
    <col min="10" max="10" width="16.6640625" customWidth="1"/>
    <col min="11" max="11" width="42" customWidth="1"/>
    <col min="12" max="12" width="11.109375" bestFit="1" customWidth="1"/>
    <col min="13" max="13" width="3.5546875" customWidth="1"/>
    <col min="14" max="14" width="12.88671875" bestFit="1" customWidth="1"/>
    <col min="15" max="15" width="11.44140625" bestFit="1" customWidth="1"/>
    <col min="16" max="16" width="16" bestFit="1" customWidth="1"/>
    <col min="17" max="17" width="11.109375" bestFit="1" customWidth="1"/>
    <col min="18" max="18" width="24.109375" bestFit="1" customWidth="1"/>
    <col min="19" max="19" width="11.109375" bestFit="1" customWidth="1"/>
    <col min="20" max="20" width="30.109375" bestFit="1" customWidth="1"/>
    <col min="21" max="21" width="11.109375" bestFit="1" customWidth="1"/>
    <col min="22" max="22" width="28.6640625" bestFit="1" customWidth="1"/>
  </cols>
  <sheetData>
    <row r="1" spans="1:22">
      <c r="A1" s="4" t="s">
        <v>4972</v>
      </c>
    </row>
    <row r="3" spans="1:22">
      <c r="A3" t="s">
        <v>50</v>
      </c>
      <c r="B3" t="s">
        <v>19</v>
      </c>
      <c r="C3" t="s">
        <v>51</v>
      </c>
      <c r="D3" t="s">
        <v>52</v>
      </c>
      <c r="E3" t="s">
        <v>53</v>
      </c>
      <c r="F3" t="s">
        <v>54</v>
      </c>
      <c r="G3" t="s">
        <v>55</v>
      </c>
      <c r="H3" t="s">
        <v>56</v>
      </c>
      <c r="I3" t="s">
        <v>57</v>
      </c>
      <c r="J3" t="s">
        <v>58</v>
      </c>
      <c r="K3" t="s">
        <v>59</v>
      </c>
      <c r="L3" t="s">
        <v>60</v>
      </c>
      <c r="M3" t="s">
        <v>5051</v>
      </c>
      <c r="N3" t="s">
        <v>61</v>
      </c>
      <c r="O3" t="s">
        <v>62</v>
      </c>
      <c r="P3" t="s">
        <v>63</v>
      </c>
      <c r="Q3" t="s">
        <v>64</v>
      </c>
      <c r="R3" t="s">
        <v>65</v>
      </c>
      <c r="S3" t="s">
        <v>66</v>
      </c>
      <c r="T3" t="s">
        <v>67</v>
      </c>
      <c r="U3" t="s">
        <v>68</v>
      </c>
      <c r="V3" t="s">
        <v>69</v>
      </c>
    </row>
    <row r="4" spans="1:22" hidden="1">
      <c r="A4" t="s">
        <v>1398</v>
      </c>
      <c r="B4" t="s">
        <v>20</v>
      </c>
      <c r="C4" t="s">
        <v>74</v>
      </c>
      <c r="D4" t="s">
        <v>75</v>
      </c>
      <c r="E4">
        <v>58315.89</v>
      </c>
      <c r="F4" t="s">
        <v>144</v>
      </c>
      <c r="G4" t="s">
        <v>145</v>
      </c>
      <c r="H4" t="s">
        <v>113</v>
      </c>
      <c r="I4" t="s">
        <v>105</v>
      </c>
      <c r="J4" t="s">
        <v>146</v>
      </c>
      <c r="L4" t="s">
        <v>80</v>
      </c>
      <c r="N4" t="s">
        <v>81</v>
      </c>
      <c r="O4" t="s">
        <v>82</v>
      </c>
      <c r="P4" t="s">
        <v>24</v>
      </c>
      <c r="Q4" t="s">
        <v>131</v>
      </c>
      <c r="R4" t="s">
        <v>31</v>
      </c>
      <c r="S4" t="s">
        <v>138</v>
      </c>
      <c r="T4" t="s">
        <v>139</v>
      </c>
      <c r="U4" t="s">
        <v>147</v>
      </c>
      <c r="V4" t="s">
        <v>148</v>
      </c>
    </row>
    <row r="5" spans="1:22" hidden="1">
      <c r="A5" t="s">
        <v>1398</v>
      </c>
      <c r="B5" t="s">
        <v>20</v>
      </c>
      <c r="C5" t="s">
        <v>74</v>
      </c>
      <c r="D5" t="s">
        <v>75</v>
      </c>
      <c r="E5">
        <v>2907.07</v>
      </c>
      <c r="F5" t="s">
        <v>1408</v>
      </c>
      <c r="G5" t="s">
        <v>1409</v>
      </c>
      <c r="H5" t="s">
        <v>113</v>
      </c>
      <c r="I5" t="s">
        <v>105</v>
      </c>
      <c r="L5" t="s">
        <v>80</v>
      </c>
      <c r="N5" t="s">
        <v>81</v>
      </c>
      <c r="O5" t="s">
        <v>82</v>
      </c>
      <c r="P5" t="s">
        <v>24</v>
      </c>
      <c r="Q5" t="s">
        <v>131</v>
      </c>
      <c r="R5" t="s">
        <v>31</v>
      </c>
      <c r="S5" t="s">
        <v>138</v>
      </c>
      <c r="T5" t="s">
        <v>139</v>
      </c>
      <c r="U5" t="s">
        <v>147</v>
      </c>
      <c r="V5" t="s">
        <v>148</v>
      </c>
    </row>
    <row r="6" spans="1:22" hidden="1">
      <c r="A6" t="s">
        <v>161</v>
      </c>
      <c r="B6" t="s">
        <v>20</v>
      </c>
      <c r="C6" t="s">
        <v>74</v>
      </c>
      <c r="D6" t="s">
        <v>75</v>
      </c>
      <c r="E6">
        <v>3154.44</v>
      </c>
      <c r="F6" t="s">
        <v>153</v>
      </c>
      <c r="G6" t="s">
        <v>1999</v>
      </c>
      <c r="H6" t="s">
        <v>95</v>
      </c>
      <c r="I6" t="s">
        <v>105</v>
      </c>
      <c r="L6" t="s">
        <v>80</v>
      </c>
      <c r="N6" t="s">
        <v>81</v>
      </c>
      <c r="O6" t="s">
        <v>82</v>
      </c>
      <c r="P6" t="s">
        <v>24</v>
      </c>
      <c r="Q6" t="s">
        <v>131</v>
      </c>
      <c r="R6" t="s">
        <v>31</v>
      </c>
      <c r="S6" t="s">
        <v>138</v>
      </c>
      <c r="T6" t="s">
        <v>139</v>
      </c>
      <c r="U6" t="s">
        <v>147</v>
      </c>
      <c r="V6" t="s">
        <v>148</v>
      </c>
    </row>
    <row r="7" spans="1:22" hidden="1">
      <c r="A7" t="s">
        <v>4115</v>
      </c>
      <c r="B7" t="s">
        <v>20</v>
      </c>
      <c r="C7" t="s">
        <v>74</v>
      </c>
      <c r="D7" t="s">
        <v>75</v>
      </c>
      <c r="E7">
        <v>0</v>
      </c>
      <c r="F7" t="s">
        <v>156</v>
      </c>
      <c r="G7" t="s">
        <v>157</v>
      </c>
      <c r="H7" t="s">
        <v>150</v>
      </c>
      <c r="I7" t="s">
        <v>105</v>
      </c>
      <c r="L7" t="s">
        <v>80</v>
      </c>
      <c r="N7" t="s">
        <v>81</v>
      </c>
      <c r="O7" t="s">
        <v>82</v>
      </c>
      <c r="P7" t="s">
        <v>24</v>
      </c>
      <c r="Q7" t="s">
        <v>131</v>
      </c>
      <c r="R7" t="s">
        <v>31</v>
      </c>
      <c r="S7" t="s">
        <v>138</v>
      </c>
      <c r="T7" t="s">
        <v>139</v>
      </c>
      <c r="U7" t="s">
        <v>158</v>
      </c>
      <c r="V7" t="s">
        <v>159</v>
      </c>
    </row>
    <row r="8" spans="1:22" hidden="1">
      <c r="A8" t="s">
        <v>1391</v>
      </c>
      <c r="B8" t="s">
        <v>20</v>
      </c>
      <c r="C8" t="s">
        <v>74</v>
      </c>
      <c r="D8" t="s">
        <v>75</v>
      </c>
      <c r="E8">
        <v>0</v>
      </c>
      <c r="F8" t="s">
        <v>76</v>
      </c>
      <c r="G8" t="s">
        <v>177</v>
      </c>
      <c r="H8" t="s">
        <v>78</v>
      </c>
      <c r="I8" t="s">
        <v>96</v>
      </c>
      <c r="L8" t="s">
        <v>80</v>
      </c>
      <c r="N8" t="s">
        <v>81</v>
      </c>
      <c r="O8" t="s">
        <v>82</v>
      </c>
      <c r="P8" t="s">
        <v>24</v>
      </c>
      <c r="Q8" t="s">
        <v>131</v>
      </c>
      <c r="R8" t="s">
        <v>31</v>
      </c>
      <c r="S8" t="s">
        <v>138</v>
      </c>
      <c r="T8" t="s">
        <v>139</v>
      </c>
      <c r="U8" t="s">
        <v>178</v>
      </c>
      <c r="V8" t="s">
        <v>179</v>
      </c>
    </row>
    <row r="9" spans="1:22" hidden="1">
      <c r="A9" t="s">
        <v>155</v>
      </c>
      <c r="B9" t="s">
        <v>20</v>
      </c>
      <c r="C9" t="s">
        <v>74</v>
      </c>
      <c r="D9" t="s">
        <v>75</v>
      </c>
      <c r="E9">
        <v>0</v>
      </c>
      <c r="F9" t="s">
        <v>156</v>
      </c>
      <c r="G9" t="s">
        <v>157</v>
      </c>
      <c r="H9" t="s">
        <v>150</v>
      </c>
      <c r="I9" t="s">
        <v>105</v>
      </c>
      <c r="L9" t="s">
        <v>80</v>
      </c>
      <c r="N9" t="s">
        <v>81</v>
      </c>
      <c r="O9" t="s">
        <v>82</v>
      </c>
      <c r="P9" t="s">
        <v>24</v>
      </c>
      <c r="Q9" t="s">
        <v>131</v>
      </c>
      <c r="R9" t="s">
        <v>31</v>
      </c>
      <c r="S9" t="s">
        <v>138</v>
      </c>
      <c r="T9" t="s">
        <v>139</v>
      </c>
      <c r="U9" t="s">
        <v>158</v>
      </c>
      <c r="V9" t="s">
        <v>159</v>
      </c>
    </row>
    <row r="10" spans="1:22" hidden="1">
      <c r="A10" t="s">
        <v>160</v>
      </c>
      <c r="B10" t="s">
        <v>20</v>
      </c>
      <c r="C10" t="s">
        <v>74</v>
      </c>
      <c r="D10" t="s">
        <v>75</v>
      </c>
      <c r="E10">
        <v>0</v>
      </c>
      <c r="F10" t="s">
        <v>156</v>
      </c>
      <c r="G10" t="s">
        <v>157</v>
      </c>
      <c r="H10" t="s">
        <v>125</v>
      </c>
      <c r="I10" t="s">
        <v>105</v>
      </c>
      <c r="L10" t="s">
        <v>80</v>
      </c>
      <c r="N10" t="s">
        <v>81</v>
      </c>
      <c r="O10" t="s">
        <v>82</v>
      </c>
      <c r="P10" t="s">
        <v>24</v>
      </c>
      <c r="Q10" t="s">
        <v>131</v>
      </c>
      <c r="R10" t="s">
        <v>31</v>
      </c>
      <c r="S10" t="s">
        <v>138</v>
      </c>
      <c r="T10" t="s">
        <v>139</v>
      </c>
      <c r="U10" t="s">
        <v>158</v>
      </c>
      <c r="V10" t="s">
        <v>159</v>
      </c>
    </row>
    <row r="11" spans="1:22">
      <c r="A11" t="s">
        <v>4108</v>
      </c>
      <c r="B11" t="s">
        <v>20</v>
      </c>
      <c r="C11" t="s">
        <v>74</v>
      </c>
      <c r="D11" t="s">
        <v>75</v>
      </c>
      <c r="E11">
        <v>103782.65</v>
      </c>
      <c r="F11" t="s">
        <v>76</v>
      </c>
      <c r="G11" t="s">
        <v>1387</v>
      </c>
      <c r="H11" t="s">
        <v>95</v>
      </c>
      <c r="I11" t="s">
        <v>96</v>
      </c>
      <c r="L11" t="s">
        <v>80</v>
      </c>
      <c r="N11" t="s">
        <v>81</v>
      </c>
      <c r="O11" t="s">
        <v>82</v>
      </c>
      <c r="P11" t="s">
        <v>24</v>
      </c>
      <c r="Q11" t="s">
        <v>131</v>
      </c>
      <c r="R11" t="s">
        <v>31</v>
      </c>
      <c r="S11" t="s">
        <v>1388</v>
      </c>
      <c r="T11" t="s">
        <v>1074</v>
      </c>
      <c r="U11" t="s">
        <v>1389</v>
      </c>
      <c r="V11" t="s">
        <v>1074</v>
      </c>
    </row>
    <row r="12" spans="1:22" hidden="1">
      <c r="A12" t="s">
        <v>1396</v>
      </c>
      <c r="B12" t="s">
        <v>20</v>
      </c>
      <c r="C12" t="s">
        <v>74</v>
      </c>
      <c r="D12" t="s">
        <v>75</v>
      </c>
      <c r="E12">
        <v>37811.81</v>
      </c>
      <c r="F12" t="s">
        <v>1034</v>
      </c>
      <c r="G12" t="s">
        <v>1392</v>
      </c>
      <c r="H12" t="s">
        <v>113</v>
      </c>
      <c r="I12" t="s">
        <v>105</v>
      </c>
      <c r="J12" t="s">
        <v>4110</v>
      </c>
      <c r="L12" t="s">
        <v>80</v>
      </c>
      <c r="N12" t="s">
        <v>81</v>
      </c>
      <c r="O12" t="s">
        <v>82</v>
      </c>
      <c r="P12" t="s">
        <v>24</v>
      </c>
      <c r="Q12" t="s">
        <v>131</v>
      </c>
      <c r="R12" t="s">
        <v>31</v>
      </c>
      <c r="S12" t="s">
        <v>138</v>
      </c>
      <c r="T12" t="s">
        <v>139</v>
      </c>
      <c r="U12" t="s">
        <v>1393</v>
      </c>
      <c r="V12" t="s">
        <v>1394</v>
      </c>
    </row>
    <row r="13" spans="1:22" hidden="1">
      <c r="A13" t="s">
        <v>152</v>
      </c>
      <c r="B13" t="s">
        <v>20</v>
      </c>
      <c r="C13" t="s">
        <v>74</v>
      </c>
      <c r="D13" t="s">
        <v>75</v>
      </c>
      <c r="E13">
        <v>11809.81</v>
      </c>
      <c r="F13" t="s">
        <v>156</v>
      </c>
      <c r="G13" t="s">
        <v>157</v>
      </c>
      <c r="H13" t="s">
        <v>113</v>
      </c>
      <c r="I13" t="s">
        <v>105</v>
      </c>
      <c r="L13" t="s">
        <v>80</v>
      </c>
      <c r="N13" t="s">
        <v>81</v>
      </c>
      <c r="O13" t="s">
        <v>82</v>
      </c>
      <c r="P13" t="s">
        <v>24</v>
      </c>
      <c r="Q13" t="s">
        <v>131</v>
      </c>
      <c r="R13" t="s">
        <v>31</v>
      </c>
      <c r="S13" t="s">
        <v>138</v>
      </c>
      <c r="T13" t="s">
        <v>139</v>
      </c>
      <c r="U13" t="s">
        <v>158</v>
      </c>
      <c r="V13" t="s">
        <v>159</v>
      </c>
    </row>
    <row r="14" spans="1:22" hidden="1">
      <c r="A14" t="s">
        <v>2928</v>
      </c>
      <c r="B14" t="s">
        <v>20</v>
      </c>
      <c r="C14" t="s">
        <v>74</v>
      </c>
      <c r="D14" t="s">
        <v>75</v>
      </c>
      <c r="E14">
        <v>55339.89</v>
      </c>
      <c r="F14" t="s">
        <v>165</v>
      </c>
      <c r="G14" t="s">
        <v>166</v>
      </c>
      <c r="H14" t="s">
        <v>113</v>
      </c>
      <c r="I14" t="s">
        <v>187</v>
      </c>
      <c r="L14" t="s">
        <v>80</v>
      </c>
      <c r="N14" t="s">
        <v>81</v>
      </c>
      <c r="O14" t="s">
        <v>82</v>
      </c>
      <c r="P14" t="s">
        <v>24</v>
      </c>
      <c r="Q14" t="s">
        <v>131</v>
      </c>
      <c r="R14" t="s">
        <v>31</v>
      </c>
      <c r="S14" t="s">
        <v>138</v>
      </c>
      <c r="T14" t="s">
        <v>139</v>
      </c>
      <c r="U14" t="s">
        <v>167</v>
      </c>
      <c r="V14" t="s">
        <v>168</v>
      </c>
    </row>
    <row r="15" spans="1:22" hidden="1">
      <c r="A15" t="s">
        <v>1396</v>
      </c>
      <c r="B15" t="s">
        <v>20</v>
      </c>
      <c r="C15" t="s">
        <v>74</v>
      </c>
      <c r="D15" t="s">
        <v>75</v>
      </c>
      <c r="E15">
        <v>37811.81</v>
      </c>
      <c r="F15" t="s">
        <v>1034</v>
      </c>
      <c r="G15" t="s">
        <v>1392</v>
      </c>
      <c r="H15" t="s">
        <v>113</v>
      </c>
      <c r="I15" t="s">
        <v>105</v>
      </c>
      <c r="J15" t="s">
        <v>4109</v>
      </c>
      <c r="L15" t="s">
        <v>80</v>
      </c>
      <c r="N15" t="s">
        <v>81</v>
      </c>
      <c r="O15" t="s">
        <v>82</v>
      </c>
      <c r="P15" t="s">
        <v>24</v>
      </c>
      <c r="Q15" t="s">
        <v>131</v>
      </c>
      <c r="R15" t="s">
        <v>31</v>
      </c>
      <c r="S15" t="s">
        <v>138</v>
      </c>
      <c r="T15" t="s">
        <v>139</v>
      </c>
      <c r="U15" t="s">
        <v>1393</v>
      </c>
      <c r="V15" t="s">
        <v>1394</v>
      </c>
    </row>
    <row r="16" spans="1:22" hidden="1">
      <c r="A16" t="s">
        <v>1398</v>
      </c>
      <c r="B16" t="s">
        <v>20</v>
      </c>
      <c r="C16" t="s">
        <v>74</v>
      </c>
      <c r="D16" t="s">
        <v>75</v>
      </c>
      <c r="E16">
        <v>3581.51</v>
      </c>
      <c r="F16" t="s">
        <v>136</v>
      </c>
      <c r="G16" t="s">
        <v>137</v>
      </c>
      <c r="H16" t="s">
        <v>113</v>
      </c>
      <c r="I16" t="s">
        <v>105</v>
      </c>
      <c r="L16" t="s">
        <v>80</v>
      </c>
      <c r="N16" t="s">
        <v>81</v>
      </c>
      <c r="O16" t="s">
        <v>82</v>
      </c>
      <c r="P16" t="s">
        <v>24</v>
      </c>
      <c r="Q16" t="s">
        <v>131</v>
      </c>
      <c r="R16" t="s">
        <v>31</v>
      </c>
      <c r="S16" t="s">
        <v>138</v>
      </c>
      <c r="T16" t="s">
        <v>139</v>
      </c>
      <c r="U16" t="s">
        <v>140</v>
      </c>
      <c r="V16" t="s">
        <v>141</v>
      </c>
    </row>
    <row r="17" spans="1:22" hidden="1">
      <c r="A17" t="s">
        <v>1398</v>
      </c>
      <c r="B17" t="s">
        <v>20</v>
      </c>
      <c r="C17" t="s">
        <v>74</v>
      </c>
      <c r="D17" t="s">
        <v>75</v>
      </c>
      <c r="E17">
        <v>3732.68</v>
      </c>
      <c r="F17" t="s">
        <v>153</v>
      </c>
      <c r="G17" t="s">
        <v>1999</v>
      </c>
      <c r="H17" t="s">
        <v>113</v>
      </c>
      <c r="I17" t="s">
        <v>105</v>
      </c>
      <c r="L17" t="s">
        <v>80</v>
      </c>
      <c r="N17" t="s">
        <v>81</v>
      </c>
      <c r="O17" t="s">
        <v>82</v>
      </c>
      <c r="P17" t="s">
        <v>24</v>
      </c>
      <c r="Q17" t="s">
        <v>131</v>
      </c>
      <c r="R17" t="s">
        <v>31</v>
      </c>
      <c r="S17" t="s">
        <v>138</v>
      </c>
      <c r="T17" t="s">
        <v>139</v>
      </c>
      <c r="U17" t="s">
        <v>147</v>
      </c>
      <c r="V17" t="s">
        <v>148</v>
      </c>
    </row>
    <row r="18" spans="1:22">
      <c r="A18" t="s">
        <v>2471</v>
      </c>
      <c r="B18" t="s">
        <v>20</v>
      </c>
      <c r="C18" t="s">
        <v>74</v>
      </c>
      <c r="D18" t="s">
        <v>75</v>
      </c>
      <c r="E18">
        <v>88344.72</v>
      </c>
      <c r="F18" t="s">
        <v>76</v>
      </c>
      <c r="G18" t="s">
        <v>1387</v>
      </c>
      <c r="H18" t="s">
        <v>95</v>
      </c>
      <c r="I18" t="s">
        <v>96</v>
      </c>
      <c r="L18" t="s">
        <v>80</v>
      </c>
      <c r="N18" t="s">
        <v>81</v>
      </c>
      <c r="O18" t="s">
        <v>82</v>
      </c>
      <c r="P18" t="s">
        <v>24</v>
      </c>
      <c r="Q18" t="s">
        <v>131</v>
      </c>
      <c r="R18" t="s">
        <v>31</v>
      </c>
      <c r="S18" t="s">
        <v>1388</v>
      </c>
      <c r="T18" t="s">
        <v>1074</v>
      </c>
      <c r="U18" t="s">
        <v>1389</v>
      </c>
      <c r="V18" t="s">
        <v>1074</v>
      </c>
    </row>
    <row r="19" spans="1:22">
      <c r="A19" t="s">
        <v>4107</v>
      </c>
      <c r="B19" t="s">
        <v>20</v>
      </c>
      <c r="C19" t="s">
        <v>74</v>
      </c>
      <c r="D19" t="s">
        <v>75</v>
      </c>
      <c r="E19">
        <v>109036.55</v>
      </c>
      <c r="F19" t="s">
        <v>76</v>
      </c>
      <c r="G19" t="s">
        <v>1387</v>
      </c>
      <c r="H19" t="s">
        <v>95</v>
      </c>
      <c r="I19" t="s">
        <v>96</v>
      </c>
      <c r="L19" t="s">
        <v>80</v>
      </c>
      <c r="N19" t="s">
        <v>81</v>
      </c>
      <c r="O19" t="s">
        <v>82</v>
      </c>
      <c r="P19" t="s">
        <v>24</v>
      </c>
      <c r="Q19" t="s">
        <v>131</v>
      </c>
      <c r="R19" t="s">
        <v>31</v>
      </c>
      <c r="S19" t="s">
        <v>1388</v>
      </c>
      <c r="T19" t="s">
        <v>1074</v>
      </c>
      <c r="U19" t="s">
        <v>1389</v>
      </c>
      <c r="V19" t="s">
        <v>1074</v>
      </c>
    </row>
    <row r="20" spans="1:22" hidden="1">
      <c r="A20" t="s">
        <v>4114</v>
      </c>
      <c r="B20" t="s">
        <v>20</v>
      </c>
      <c r="C20" t="s">
        <v>74</v>
      </c>
      <c r="D20" t="s">
        <v>75</v>
      </c>
      <c r="E20">
        <v>0</v>
      </c>
      <c r="F20" t="s">
        <v>153</v>
      </c>
      <c r="G20" t="s">
        <v>154</v>
      </c>
      <c r="H20" t="s">
        <v>150</v>
      </c>
      <c r="I20" t="s">
        <v>105</v>
      </c>
      <c r="L20" t="s">
        <v>80</v>
      </c>
      <c r="N20" t="s">
        <v>81</v>
      </c>
      <c r="O20" t="s">
        <v>82</v>
      </c>
      <c r="P20" t="s">
        <v>24</v>
      </c>
      <c r="Q20" t="s">
        <v>131</v>
      </c>
      <c r="R20" t="s">
        <v>31</v>
      </c>
      <c r="S20" t="s">
        <v>138</v>
      </c>
      <c r="T20" t="s">
        <v>139</v>
      </c>
      <c r="U20" t="s">
        <v>147</v>
      </c>
      <c r="V20" t="s">
        <v>148</v>
      </c>
    </row>
    <row r="21" spans="1:22" hidden="1">
      <c r="A21" t="s">
        <v>4113</v>
      </c>
      <c r="B21" t="s">
        <v>20</v>
      </c>
      <c r="C21" t="s">
        <v>74</v>
      </c>
      <c r="D21" t="s">
        <v>75</v>
      </c>
      <c r="E21">
        <v>0</v>
      </c>
      <c r="F21" t="s">
        <v>144</v>
      </c>
      <c r="G21" t="s">
        <v>145</v>
      </c>
      <c r="H21" t="s">
        <v>125</v>
      </c>
      <c r="I21" t="s">
        <v>105</v>
      </c>
      <c r="L21" t="s">
        <v>80</v>
      </c>
      <c r="N21" t="s">
        <v>81</v>
      </c>
      <c r="O21" t="s">
        <v>82</v>
      </c>
      <c r="P21" t="s">
        <v>24</v>
      </c>
      <c r="Q21" t="s">
        <v>131</v>
      </c>
      <c r="R21" t="s">
        <v>31</v>
      </c>
      <c r="S21" t="s">
        <v>138</v>
      </c>
      <c r="T21" t="s">
        <v>139</v>
      </c>
      <c r="U21" t="s">
        <v>147</v>
      </c>
      <c r="V21" t="s">
        <v>148</v>
      </c>
    </row>
    <row r="22" spans="1:22" hidden="1">
      <c r="A22" t="s">
        <v>142</v>
      </c>
      <c r="B22" t="s">
        <v>20</v>
      </c>
      <c r="C22" t="s">
        <v>74</v>
      </c>
      <c r="D22" t="s">
        <v>75</v>
      </c>
      <c r="E22">
        <v>8618.4699999999993</v>
      </c>
      <c r="F22" t="s">
        <v>1399</v>
      </c>
      <c r="G22" t="s">
        <v>1400</v>
      </c>
      <c r="H22" t="s">
        <v>113</v>
      </c>
      <c r="I22" t="s">
        <v>105</v>
      </c>
      <c r="L22" t="s">
        <v>80</v>
      </c>
      <c r="N22" t="s">
        <v>81</v>
      </c>
      <c r="O22" t="s">
        <v>82</v>
      </c>
      <c r="P22" t="s">
        <v>24</v>
      </c>
      <c r="Q22" t="s">
        <v>131</v>
      </c>
      <c r="R22" t="s">
        <v>31</v>
      </c>
      <c r="S22" t="s">
        <v>138</v>
      </c>
      <c r="T22" t="s">
        <v>139</v>
      </c>
      <c r="U22" t="s">
        <v>1401</v>
      </c>
      <c r="V22" t="s">
        <v>1402</v>
      </c>
    </row>
    <row r="23" spans="1:22" hidden="1">
      <c r="A23" t="s">
        <v>4112</v>
      </c>
      <c r="B23" t="s">
        <v>20</v>
      </c>
      <c r="C23" t="s">
        <v>195</v>
      </c>
      <c r="D23" t="s">
        <v>75</v>
      </c>
      <c r="E23">
        <v>0</v>
      </c>
      <c r="F23" t="s">
        <v>1399</v>
      </c>
      <c r="G23" t="s">
        <v>1400</v>
      </c>
      <c r="H23" t="s">
        <v>125</v>
      </c>
      <c r="I23" t="s">
        <v>105</v>
      </c>
      <c r="L23" t="s">
        <v>80</v>
      </c>
      <c r="N23" t="s">
        <v>81</v>
      </c>
      <c r="O23" t="s">
        <v>82</v>
      </c>
      <c r="P23" t="s">
        <v>24</v>
      </c>
      <c r="Q23" t="s">
        <v>131</v>
      </c>
      <c r="R23" t="s">
        <v>31</v>
      </c>
      <c r="S23" t="s">
        <v>138</v>
      </c>
      <c r="T23" t="s">
        <v>139</v>
      </c>
      <c r="U23" t="s">
        <v>1401</v>
      </c>
      <c r="V23" t="s">
        <v>1402</v>
      </c>
    </row>
    <row r="24" spans="1:22" hidden="1">
      <c r="A24" t="s">
        <v>4111</v>
      </c>
      <c r="B24" t="s">
        <v>20</v>
      </c>
      <c r="C24" t="s">
        <v>74</v>
      </c>
      <c r="D24" t="s">
        <v>75</v>
      </c>
      <c r="E24">
        <v>0</v>
      </c>
      <c r="F24" t="s">
        <v>1399</v>
      </c>
      <c r="G24" t="s">
        <v>1400</v>
      </c>
      <c r="H24" t="s">
        <v>113</v>
      </c>
      <c r="I24" t="s">
        <v>105</v>
      </c>
      <c r="L24" t="s">
        <v>80</v>
      </c>
      <c r="N24" t="s">
        <v>81</v>
      </c>
      <c r="O24" t="s">
        <v>82</v>
      </c>
      <c r="P24" t="s">
        <v>24</v>
      </c>
      <c r="Q24" t="s">
        <v>131</v>
      </c>
      <c r="R24" t="s">
        <v>31</v>
      </c>
      <c r="S24" t="s">
        <v>138</v>
      </c>
      <c r="T24" t="s">
        <v>139</v>
      </c>
      <c r="U24" t="s">
        <v>1401</v>
      </c>
      <c r="V24" t="s">
        <v>1402</v>
      </c>
    </row>
    <row r="25" spans="1:22" hidden="1">
      <c r="A25" t="s">
        <v>3704</v>
      </c>
      <c r="B25" t="s">
        <v>20</v>
      </c>
      <c r="C25" t="s">
        <v>74</v>
      </c>
      <c r="D25" t="s">
        <v>75</v>
      </c>
      <c r="E25">
        <v>0</v>
      </c>
      <c r="F25" t="s">
        <v>1399</v>
      </c>
      <c r="G25" t="s">
        <v>1400</v>
      </c>
      <c r="H25" t="s">
        <v>150</v>
      </c>
      <c r="I25" t="s">
        <v>105</v>
      </c>
      <c r="L25" t="s">
        <v>80</v>
      </c>
      <c r="N25" t="s">
        <v>81</v>
      </c>
      <c r="O25" t="s">
        <v>82</v>
      </c>
      <c r="P25" t="s">
        <v>24</v>
      </c>
      <c r="Q25" t="s">
        <v>131</v>
      </c>
      <c r="R25" t="s">
        <v>31</v>
      </c>
      <c r="S25" t="s">
        <v>138</v>
      </c>
      <c r="T25" t="s">
        <v>139</v>
      </c>
      <c r="U25" t="s">
        <v>1401</v>
      </c>
      <c r="V25" t="s">
        <v>1402</v>
      </c>
    </row>
    <row r="26" spans="1:22" hidden="1">
      <c r="A26" t="s">
        <v>3705</v>
      </c>
      <c r="B26" t="s">
        <v>20</v>
      </c>
      <c r="C26" t="s">
        <v>74</v>
      </c>
      <c r="D26" t="s">
        <v>75</v>
      </c>
      <c r="E26">
        <v>0</v>
      </c>
      <c r="F26" t="s">
        <v>144</v>
      </c>
      <c r="G26" t="s">
        <v>145</v>
      </c>
      <c r="H26" t="s">
        <v>125</v>
      </c>
      <c r="I26" t="s">
        <v>105</v>
      </c>
      <c r="J26" t="s">
        <v>146</v>
      </c>
      <c r="L26" t="s">
        <v>80</v>
      </c>
      <c r="N26" t="s">
        <v>81</v>
      </c>
      <c r="O26" t="s">
        <v>82</v>
      </c>
      <c r="P26" t="s">
        <v>24</v>
      </c>
      <c r="Q26" t="s">
        <v>131</v>
      </c>
      <c r="R26" t="s">
        <v>31</v>
      </c>
      <c r="S26" t="s">
        <v>138</v>
      </c>
      <c r="T26" t="s">
        <v>139</v>
      </c>
      <c r="U26" t="s">
        <v>147</v>
      </c>
      <c r="V26" t="s">
        <v>148</v>
      </c>
    </row>
    <row r="27" spans="1:22">
      <c r="A27" t="s">
        <v>3703</v>
      </c>
      <c r="B27" t="s">
        <v>20</v>
      </c>
      <c r="C27" t="s">
        <v>74</v>
      </c>
      <c r="D27" t="s">
        <v>75</v>
      </c>
      <c r="E27">
        <v>0</v>
      </c>
      <c r="F27" t="s">
        <v>76</v>
      </c>
      <c r="G27" t="s">
        <v>1387</v>
      </c>
      <c r="H27" t="s">
        <v>95</v>
      </c>
      <c r="I27" t="s">
        <v>96</v>
      </c>
      <c r="L27" t="s">
        <v>80</v>
      </c>
      <c r="N27" t="s">
        <v>81</v>
      </c>
      <c r="O27" t="s">
        <v>82</v>
      </c>
      <c r="P27" t="s">
        <v>24</v>
      </c>
      <c r="Q27" t="s">
        <v>131</v>
      </c>
      <c r="R27" t="s">
        <v>31</v>
      </c>
      <c r="S27" t="s">
        <v>1388</v>
      </c>
      <c r="T27" t="s">
        <v>1074</v>
      </c>
      <c r="U27" t="s">
        <v>1389</v>
      </c>
      <c r="V27" t="s">
        <v>1074</v>
      </c>
    </row>
    <row r="28" spans="1:22" hidden="1">
      <c r="A28" t="s">
        <v>3323</v>
      </c>
      <c r="B28" t="s">
        <v>20</v>
      </c>
      <c r="C28" t="s">
        <v>74</v>
      </c>
      <c r="D28" t="s">
        <v>75</v>
      </c>
      <c r="E28">
        <v>27669.95</v>
      </c>
      <c r="F28" t="s">
        <v>165</v>
      </c>
      <c r="G28" t="s">
        <v>166</v>
      </c>
      <c r="H28" t="s">
        <v>113</v>
      </c>
      <c r="I28" t="s">
        <v>105</v>
      </c>
      <c r="L28" t="s">
        <v>80</v>
      </c>
      <c r="N28" t="s">
        <v>81</v>
      </c>
      <c r="O28" t="s">
        <v>82</v>
      </c>
      <c r="P28" t="s">
        <v>24</v>
      </c>
      <c r="Q28" t="s">
        <v>131</v>
      </c>
      <c r="R28" t="s">
        <v>31</v>
      </c>
      <c r="S28" t="s">
        <v>138</v>
      </c>
      <c r="T28" t="s">
        <v>139</v>
      </c>
      <c r="U28" t="s">
        <v>167</v>
      </c>
      <c r="V28" t="s">
        <v>168</v>
      </c>
    </row>
    <row r="29" spans="1:22" hidden="1">
      <c r="A29" t="s">
        <v>3323</v>
      </c>
      <c r="B29" t="s">
        <v>20</v>
      </c>
      <c r="C29" t="s">
        <v>74</v>
      </c>
      <c r="D29" t="s">
        <v>75</v>
      </c>
      <c r="E29">
        <v>55339.88</v>
      </c>
      <c r="F29" t="s">
        <v>165</v>
      </c>
      <c r="G29" t="s">
        <v>170</v>
      </c>
      <c r="H29" t="s">
        <v>113</v>
      </c>
      <c r="I29" t="s">
        <v>105</v>
      </c>
      <c r="L29" t="s">
        <v>80</v>
      </c>
      <c r="N29" t="s">
        <v>81</v>
      </c>
      <c r="O29" t="s">
        <v>82</v>
      </c>
      <c r="P29" t="s">
        <v>24</v>
      </c>
      <c r="Q29" t="s">
        <v>131</v>
      </c>
      <c r="R29" t="s">
        <v>31</v>
      </c>
      <c r="S29" t="s">
        <v>138</v>
      </c>
      <c r="T29" t="s">
        <v>139</v>
      </c>
      <c r="U29" t="s">
        <v>167</v>
      </c>
      <c r="V29" t="s">
        <v>168</v>
      </c>
    </row>
    <row r="30" spans="1:22" hidden="1">
      <c r="A30" t="s">
        <v>1994</v>
      </c>
      <c r="B30" t="s">
        <v>20</v>
      </c>
      <c r="C30" t="s">
        <v>74</v>
      </c>
      <c r="D30" t="s">
        <v>75</v>
      </c>
      <c r="E30">
        <v>52432.92</v>
      </c>
      <c r="F30" t="s">
        <v>76</v>
      </c>
      <c r="G30" t="s">
        <v>177</v>
      </c>
      <c r="H30" t="s">
        <v>95</v>
      </c>
      <c r="I30" t="s">
        <v>96</v>
      </c>
      <c r="L30" t="s">
        <v>80</v>
      </c>
      <c r="N30" t="s">
        <v>81</v>
      </c>
      <c r="O30" t="s">
        <v>82</v>
      </c>
      <c r="P30" t="s">
        <v>24</v>
      </c>
      <c r="Q30" t="s">
        <v>131</v>
      </c>
      <c r="R30" t="s">
        <v>31</v>
      </c>
      <c r="S30" t="s">
        <v>138</v>
      </c>
      <c r="T30" t="s">
        <v>139</v>
      </c>
      <c r="U30" t="s">
        <v>178</v>
      </c>
      <c r="V30" t="s">
        <v>179</v>
      </c>
    </row>
    <row r="31" spans="1:22" hidden="1">
      <c r="A31" t="s">
        <v>164</v>
      </c>
      <c r="B31" t="s">
        <v>20</v>
      </c>
      <c r="C31" t="s">
        <v>74</v>
      </c>
      <c r="D31" t="s">
        <v>75</v>
      </c>
      <c r="E31">
        <v>35829.14</v>
      </c>
      <c r="F31" t="s">
        <v>165</v>
      </c>
      <c r="G31" t="s">
        <v>2004</v>
      </c>
      <c r="H31" t="s">
        <v>95</v>
      </c>
      <c r="I31" t="s">
        <v>105</v>
      </c>
      <c r="L31" t="s">
        <v>80</v>
      </c>
      <c r="N31" t="s">
        <v>81</v>
      </c>
      <c r="O31" t="s">
        <v>82</v>
      </c>
      <c r="P31" t="s">
        <v>24</v>
      </c>
      <c r="Q31" t="s">
        <v>131</v>
      </c>
      <c r="R31" t="s">
        <v>31</v>
      </c>
      <c r="S31" t="s">
        <v>138</v>
      </c>
      <c r="T31" t="s">
        <v>139</v>
      </c>
      <c r="U31" t="s">
        <v>167</v>
      </c>
      <c r="V31" t="s">
        <v>168</v>
      </c>
    </row>
    <row r="32" spans="1:22" hidden="1">
      <c r="A32" t="s">
        <v>3706</v>
      </c>
      <c r="B32" t="s">
        <v>20</v>
      </c>
      <c r="C32" t="s">
        <v>74</v>
      </c>
      <c r="D32" t="s">
        <v>75</v>
      </c>
      <c r="E32">
        <v>0</v>
      </c>
      <c r="F32" t="s">
        <v>156</v>
      </c>
      <c r="G32" t="s">
        <v>157</v>
      </c>
      <c r="H32" t="s">
        <v>150</v>
      </c>
      <c r="I32" t="s">
        <v>105</v>
      </c>
      <c r="L32" t="s">
        <v>80</v>
      </c>
      <c r="N32" t="s">
        <v>81</v>
      </c>
      <c r="O32" t="s">
        <v>82</v>
      </c>
      <c r="P32" t="s">
        <v>24</v>
      </c>
      <c r="Q32" t="s">
        <v>131</v>
      </c>
      <c r="R32" t="s">
        <v>31</v>
      </c>
      <c r="S32" t="s">
        <v>138</v>
      </c>
      <c r="T32" t="s">
        <v>139</v>
      </c>
      <c r="U32" t="s">
        <v>158</v>
      </c>
      <c r="V32" t="s">
        <v>159</v>
      </c>
    </row>
    <row r="33" spans="1:22" hidden="1">
      <c r="A33" t="s">
        <v>3702</v>
      </c>
      <c r="B33" t="s">
        <v>20</v>
      </c>
      <c r="C33" t="s">
        <v>74</v>
      </c>
      <c r="D33" t="s">
        <v>75</v>
      </c>
      <c r="E33">
        <v>0</v>
      </c>
      <c r="F33" t="s">
        <v>128</v>
      </c>
      <c r="G33" t="s">
        <v>129</v>
      </c>
      <c r="H33" t="s">
        <v>125</v>
      </c>
      <c r="I33" t="s">
        <v>130</v>
      </c>
      <c r="L33" t="s">
        <v>80</v>
      </c>
      <c r="N33" t="s">
        <v>81</v>
      </c>
      <c r="O33" t="s">
        <v>82</v>
      </c>
      <c r="P33" t="s">
        <v>24</v>
      </c>
      <c r="Q33" t="s">
        <v>131</v>
      </c>
      <c r="R33" t="s">
        <v>31</v>
      </c>
      <c r="S33" t="s">
        <v>132</v>
      </c>
      <c r="T33" t="s">
        <v>133</v>
      </c>
      <c r="U33" t="s">
        <v>134</v>
      </c>
      <c r="V33" t="s">
        <v>133</v>
      </c>
    </row>
    <row r="34" spans="1:22" hidden="1">
      <c r="A34" t="s">
        <v>143</v>
      </c>
      <c r="B34" t="s">
        <v>20</v>
      </c>
      <c r="C34" t="s">
        <v>74</v>
      </c>
      <c r="D34" t="s">
        <v>75</v>
      </c>
      <c r="E34">
        <v>1950.73</v>
      </c>
      <c r="F34" t="s">
        <v>153</v>
      </c>
      <c r="G34" t="s">
        <v>2000</v>
      </c>
      <c r="H34" t="s">
        <v>95</v>
      </c>
      <c r="I34" t="s">
        <v>105</v>
      </c>
      <c r="L34" t="s">
        <v>80</v>
      </c>
      <c r="N34" t="s">
        <v>81</v>
      </c>
      <c r="O34" t="s">
        <v>82</v>
      </c>
      <c r="P34" t="s">
        <v>24</v>
      </c>
      <c r="Q34" t="s">
        <v>131</v>
      </c>
      <c r="R34" t="s">
        <v>31</v>
      </c>
      <c r="S34" t="s">
        <v>138</v>
      </c>
      <c r="T34" t="s">
        <v>139</v>
      </c>
      <c r="U34" t="s">
        <v>147</v>
      </c>
      <c r="V34" t="s">
        <v>148</v>
      </c>
    </row>
    <row r="35" spans="1:22" hidden="1">
      <c r="A35" t="s">
        <v>161</v>
      </c>
      <c r="B35" t="s">
        <v>20</v>
      </c>
      <c r="C35" t="s">
        <v>74</v>
      </c>
      <c r="D35" t="s">
        <v>75</v>
      </c>
      <c r="E35">
        <v>2180.73</v>
      </c>
      <c r="F35" t="s">
        <v>136</v>
      </c>
      <c r="G35" t="s">
        <v>137</v>
      </c>
      <c r="H35" t="s">
        <v>95</v>
      </c>
      <c r="I35" t="s">
        <v>105</v>
      </c>
      <c r="L35" t="s">
        <v>80</v>
      </c>
      <c r="N35" t="s">
        <v>81</v>
      </c>
      <c r="O35" t="s">
        <v>82</v>
      </c>
      <c r="P35" t="s">
        <v>24</v>
      </c>
      <c r="Q35" t="s">
        <v>131</v>
      </c>
      <c r="R35" t="s">
        <v>31</v>
      </c>
      <c r="S35" t="s">
        <v>138</v>
      </c>
      <c r="T35" t="s">
        <v>139</v>
      </c>
      <c r="U35" t="s">
        <v>140</v>
      </c>
      <c r="V35" t="s">
        <v>141</v>
      </c>
    </row>
    <row r="36" spans="1:22" hidden="1">
      <c r="A36" t="s">
        <v>3707</v>
      </c>
      <c r="B36" t="s">
        <v>20</v>
      </c>
      <c r="C36" t="s">
        <v>74</v>
      </c>
      <c r="D36" t="s">
        <v>75</v>
      </c>
      <c r="E36">
        <v>0</v>
      </c>
      <c r="F36" t="s">
        <v>3708</v>
      </c>
      <c r="G36" t="s">
        <v>3709</v>
      </c>
      <c r="H36" t="s">
        <v>125</v>
      </c>
      <c r="I36" t="s">
        <v>777</v>
      </c>
      <c r="L36" t="s">
        <v>80</v>
      </c>
      <c r="N36" t="s">
        <v>81</v>
      </c>
      <c r="O36" t="s">
        <v>82</v>
      </c>
      <c r="P36" t="s">
        <v>24</v>
      </c>
      <c r="Q36" t="s">
        <v>131</v>
      </c>
      <c r="R36" t="s">
        <v>31</v>
      </c>
      <c r="S36" t="s">
        <v>138</v>
      </c>
      <c r="T36" t="s">
        <v>139</v>
      </c>
      <c r="U36" t="s">
        <v>167</v>
      </c>
      <c r="V36" t="s">
        <v>168</v>
      </c>
    </row>
    <row r="37" spans="1:22" hidden="1">
      <c r="A37" t="s">
        <v>1997</v>
      </c>
      <c r="B37" t="s">
        <v>20</v>
      </c>
      <c r="C37" t="s">
        <v>74</v>
      </c>
      <c r="D37" t="s">
        <v>75</v>
      </c>
      <c r="E37">
        <v>2696.8</v>
      </c>
      <c r="F37" t="s">
        <v>153</v>
      </c>
      <c r="G37" t="s">
        <v>2000</v>
      </c>
      <c r="H37" t="s">
        <v>95</v>
      </c>
      <c r="I37" t="s">
        <v>105</v>
      </c>
      <c r="L37" t="s">
        <v>80</v>
      </c>
      <c r="N37" t="s">
        <v>81</v>
      </c>
      <c r="O37" t="s">
        <v>82</v>
      </c>
      <c r="P37" t="s">
        <v>24</v>
      </c>
      <c r="Q37" t="s">
        <v>131</v>
      </c>
      <c r="R37" t="s">
        <v>31</v>
      </c>
      <c r="S37" t="s">
        <v>138</v>
      </c>
      <c r="T37" t="s">
        <v>139</v>
      </c>
      <c r="U37" t="s">
        <v>147</v>
      </c>
      <c r="V37" t="s">
        <v>148</v>
      </c>
    </row>
    <row r="38" spans="1:22" hidden="1">
      <c r="A38" t="s">
        <v>3313</v>
      </c>
      <c r="B38" t="s">
        <v>20</v>
      </c>
      <c r="C38" t="s">
        <v>74</v>
      </c>
      <c r="D38" t="s">
        <v>75</v>
      </c>
      <c r="E38">
        <v>40612.800000000003</v>
      </c>
      <c r="F38" t="s">
        <v>144</v>
      </c>
      <c r="G38" t="s">
        <v>145</v>
      </c>
      <c r="H38" t="s">
        <v>95</v>
      </c>
      <c r="I38" t="s">
        <v>105</v>
      </c>
      <c r="J38" t="s">
        <v>146</v>
      </c>
      <c r="L38" t="s">
        <v>80</v>
      </c>
      <c r="N38" t="s">
        <v>81</v>
      </c>
      <c r="O38" t="s">
        <v>82</v>
      </c>
      <c r="P38" t="s">
        <v>24</v>
      </c>
      <c r="Q38" t="s">
        <v>131</v>
      </c>
      <c r="R38" t="s">
        <v>31</v>
      </c>
      <c r="S38" t="s">
        <v>138</v>
      </c>
      <c r="T38" t="s">
        <v>139</v>
      </c>
      <c r="U38" t="s">
        <v>147</v>
      </c>
      <c r="V38" t="s">
        <v>148</v>
      </c>
    </row>
    <row r="39" spans="1:22" hidden="1">
      <c r="A39" t="s">
        <v>3309</v>
      </c>
      <c r="B39" t="s">
        <v>20</v>
      </c>
      <c r="C39" t="s">
        <v>74</v>
      </c>
      <c r="D39" t="s">
        <v>75</v>
      </c>
      <c r="E39">
        <v>0</v>
      </c>
      <c r="F39" t="s">
        <v>76</v>
      </c>
      <c r="G39" t="s">
        <v>129</v>
      </c>
      <c r="H39" t="s">
        <v>78</v>
      </c>
      <c r="I39" t="s">
        <v>96</v>
      </c>
      <c r="L39" t="s">
        <v>80</v>
      </c>
      <c r="N39" t="s">
        <v>81</v>
      </c>
      <c r="O39" t="s">
        <v>82</v>
      </c>
      <c r="P39" t="s">
        <v>24</v>
      </c>
      <c r="Q39" t="s">
        <v>131</v>
      </c>
      <c r="R39" t="s">
        <v>31</v>
      </c>
      <c r="S39" t="s">
        <v>132</v>
      </c>
      <c r="T39" t="s">
        <v>133</v>
      </c>
      <c r="U39" t="s">
        <v>134</v>
      </c>
      <c r="V39" t="s">
        <v>133</v>
      </c>
    </row>
    <row r="40" spans="1:22" hidden="1">
      <c r="A40" t="s">
        <v>3322</v>
      </c>
      <c r="B40" t="s">
        <v>20</v>
      </c>
      <c r="C40" t="s">
        <v>74</v>
      </c>
      <c r="D40" t="s">
        <v>75</v>
      </c>
      <c r="E40">
        <v>0</v>
      </c>
      <c r="F40" t="s">
        <v>156</v>
      </c>
      <c r="G40" t="s">
        <v>157</v>
      </c>
      <c r="H40" t="s">
        <v>150</v>
      </c>
      <c r="I40" t="s">
        <v>105</v>
      </c>
      <c r="L40" t="s">
        <v>80</v>
      </c>
      <c r="N40" t="s">
        <v>81</v>
      </c>
      <c r="O40" t="s">
        <v>82</v>
      </c>
      <c r="P40" t="s">
        <v>24</v>
      </c>
      <c r="Q40" t="s">
        <v>131</v>
      </c>
      <c r="R40" t="s">
        <v>31</v>
      </c>
      <c r="S40" t="s">
        <v>138</v>
      </c>
      <c r="T40" t="s">
        <v>139</v>
      </c>
      <c r="U40" t="s">
        <v>158</v>
      </c>
      <c r="V40" t="s">
        <v>159</v>
      </c>
    </row>
    <row r="41" spans="1:22" hidden="1">
      <c r="A41" t="s">
        <v>1997</v>
      </c>
      <c r="B41" t="s">
        <v>20</v>
      </c>
      <c r="C41" t="s">
        <v>74</v>
      </c>
      <c r="D41" t="s">
        <v>75</v>
      </c>
      <c r="E41">
        <v>1486.11</v>
      </c>
      <c r="F41" t="s">
        <v>153</v>
      </c>
      <c r="G41" t="s">
        <v>1999</v>
      </c>
      <c r="H41" t="s">
        <v>95</v>
      </c>
      <c r="I41" t="s">
        <v>105</v>
      </c>
      <c r="L41" t="s">
        <v>80</v>
      </c>
      <c r="N41" t="s">
        <v>81</v>
      </c>
      <c r="O41" t="s">
        <v>82</v>
      </c>
      <c r="P41" t="s">
        <v>24</v>
      </c>
      <c r="Q41" t="s">
        <v>131</v>
      </c>
      <c r="R41" t="s">
        <v>31</v>
      </c>
      <c r="S41" t="s">
        <v>138</v>
      </c>
      <c r="T41" t="s">
        <v>139</v>
      </c>
      <c r="U41" t="s">
        <v>147</v>
      </c>
      <c r="V41" t="s">
        <v>148</v>
      </c>
    </row>
    <row r="42" spans="1:22" hidden="1">
      <c r="A42" t="s">
        <v>1414</v>
      </c>
      <c r="B42" t="s">
        <v>20</v>
      </c>
      <c r="C42" t="s">
        <v>74</v>
      </c>
      <c r="D42" t="s">
        <v>75</v>
      </c>
      <c r="E42">
        <v>16657.259999999998</v>
      </c>
      <c r="F42" t="s">
        <v>165</v>
      </c>
      <c r="G42" t="s">
        <v>166</v>
      </c>
      <c r="H42" t="s">
        <v>95</v>
      </c>
      <c r="I42" t="s">
        <v>105</v>
      </c>
      <c r="L42" t="s">
        <v>80</v>
      </c>
      <c r="N42" t="s">
        <v>81</v>
      </c>
      <c r="O42" t="s">
        <v>82</v>
      </c>
      <c r="P42" t="s">
        <v>24</v>
      </c>
      <c r="Q42" t="s">
        <v>131</v>
      </c>
      <c r="R42" t="s">
        <v>31</v>
      </c>
      <c r="S42" t="s">
        <v>138</v>
      </c>
      <c r="T42" t="s">
        <v>139</v>
      </c>
      <c r="U42" t="s">
        <v>167</v>
      </c>
      <c r="V42" t="s">
        <v>168</v>
      </c>
    </row>
    <row r="43" spans="1:22" hidden="1">
      <c r="A43" t="s">
        <v>3310</v>
      </c>
      <c r="B43" t="s">
        <v>20</v>
      </c>
      <c r="C43" t="s">
        <v>74</v>
      </c>
      <c r="D43" t="s">
        <v>75</v>
      </c>
      <c r="E43">
        <v>0</v>
      </c>
      <c r="F43" t="s">
        <v>136</v>
      </c>
      <c r="G43" t="s">
        <v>137</v>
      </c>
      <c r="H43" t="s">
        <v>125</v>
      </c>
      <c r="I43" t="s">
        <v>105</v>
      </c>
      <c r="L43" t="s">
        <v>80</v>
      </c>
      <c r="N43" t="s">
        <v>81</v>
      </c>
      <c r="O43" t="s">
        <v>82</v>
      </c>
      <c r="P43" t="s">
        <v>24</v>
      </c>
      <c r="Q43" t="s">
        <v>131</v>
      </c>
      <c r="R43" t="s">
        <v>31</v>
      </c>
      <c r="S43" t="s">
        <v>138</v>
      </c>
      <c r="T43" t="s">
        <v>139</v>
      </c>
      <c r="U43" t="s">
        <v>140</v>
      </c>
      <c r="V43" t="s">
        <v>141</v>
      </c>
    </row>
    <row r="44" spans="1:22" hidden="1">
      <c r="A44" t="s">
        <v>3308</v>
      </c>
      <c r="B44" t="s">
        <v>20</v>
      </c>
      <c r="C44" t="s">
        <v>74</v>
      </c>
      <c r="D44" t="s">
        <v>75</v>
      </c>
      <c r="E44">
        <v>0</v>
      </c>
      <c r="F44" t="s">
        <v>76</v>
      </c>
      <c r="G44" t="s">
        <v>129</v>
      </c>
      <c r="H44" t="s">
        <v>78</v>
      </c>
      <c r="I44" t="s">
        <v>96</v>
      </c>
      <c r="L44" t="s">
        <v>80</v>
      </c>
      <c r="N44" t="s">
        <v>81</v>
      </c>
      <c r="O44" t="s">
        <v>82</v>
      </c>
      <c r="P44" t="s">
        <v>24</v>
      </c>
      <c r="Q44" t="s">
        <v>131</v>
      </c>
      <c r="R44" t="s">
        <v>31</v>
      </c>
      <c r="S44" t="s">
        <v>132</v>
      </c>
      <c r="T44" t="s">
        <v>133</v>
      </c>
      <c r="U44" t="s">
        <v>134</v>
      </c>
      <c r="V44" t="s">
        <v>133</v>
      </c>
    </row>
    <row r="45" spans="1:22" hidden="1">
      <c r="A45" t="s">
        <v>3323</v>
      </c>
      <c r="B45" t="s">
        <v>20</v>
      </c>
      <c r="C45" t="s">
        <v>74</v>
      </c>
      <c r="D45" t="s">
        <v>75</v>
      </c>
      <c r="E45">
        <v>27669.95</v>
      </c>
      <c r="F45" t="s">
        <v>165</v>
      </c>
      <c r="G45" t="s">
        <v>2004</v>
      </c>
      <c r="H45" t="s">
        <v>113</v>
      </c>
      <c r="I45" t="s">
        <v>105</v>
      </c>
      <c r="L45" t="s">
        <v>80</v>
      </c>
      <c r="N45" t="s">
        <v>81</v>
      </c>
      <c r="O45" t="s">
        <v>82</v>
      </c>
      <c r="P45" t="s">
        <v>24</v>
      </c>
      <c r="Q45" t="s">
        <v>131</v>
      </c>
      <c r="R45" t="s">
        <v>31</v>
      </c>
      <c r="S45" t="s">
        <v>138</v>
      </c>
      <c r="T45" t="s">
        <v>139</v>
      </c>
      <c r="U45" t="s">
        <v>167</v>
      </c>
      <c r="V45" t="s">
        <v>168</v>
      </c>
    </row>
    <row r="46" spans="1:22" hidden="1">
      <c r="A46" t="s">
        <v>143</v>
      </c>
      <c r="B46" t="s">
        <v>20</v>
      </c>
      <c r="C46" t="s">
        <v>74</v>
      </c>
      <c r="D46" t="s">
        <v>75</v>
      </c>
      <c r="E46">
        <v>21388.41</v>
      </c>
      <c r="F46" t="s">
        <v>144</v>
      </c>
      <c r="G46" t="s">
        <v>145</v>
      </c>
      <c r="H46" t="s">
        <v>95</v>
      </c>
      <c r="I46" t="s">
        <v>105</v>
      </c>
      <c r="J46" t="s">
        <v>146</v>
      </c>
      <c r="L46" t="s">
        <v>80</v>
      </c>
      <c r="N46" t="s">
        <v>81</v>
      </c>
      <c r="O46" t="s">
        <v>82</v>
      </c>
      <c r="P46" t="s">
        <v>24</v>
      </c>
      <c r="Q46" t="s">
        <v>131</v>
      </c>
      <c r="R46" t="s">
        <v>31</v>
      </c>
      <c r="S46" t="s">
        <v>138</v>
      </c>
      <c r="T46" t="s">
        <v>139</v>
      </c>
      <c r="U46" t="s">
        <v>147</v>
      </c>
      <c r="V46" t="s">
        <v>148</v>
      </c>
    </row>
    <row r="47" spans="1:22" hidden="1">
      <c r="A47" t="s">
        <v>1997</v>
      </c>
      <c r="B47" t="s">
        <v>20</v>
      </c>
      <c r="C47" t="s">
        <v>74</v>
      </c>
      <c r="D47" t="s">
        <v>75</v>
      </c>
      <c r="E47">
        <v>831.99</v>
      </c>
      <c r="F47" t="s">
        <v>136</v>
      </c>
      <c r="G47" t="s">
        <v>137</v>
      </c>
      <c r="H47" t="s">
        <v>95</v>
      </c>
      <c r="I47" t="s">
        <v>105</v>
      </c>
      <c r="L47" t="s">
        <v>80</v>
      </c>
      <c r="N47" t="s">
        <v>81</v>
      </c>
      <c r="O47" t="s">
        <v>82</v>
      </c>
      <c r="P47" t="s">
        <v>24</v>
      </c>
      <c r="Q47" t="s">
        <v>131</v>
      </c>
      <c r="R47" t="s">
        <v>31</v>
      </c>
      <c r="S47" t="s">
        <v>138</v>
      </c>
      <c r="T47" t="s">
        <v>139</v>
      </c>
      <c r="U47" t="s">
        <v>140</v>
      </c>
      <c r="V47" t="s">
        <v>141</v>
      </c>
    </row>
    <row r="48" spans="1:22" hidden="1">
      <c r="A48" t="s">
        <v>3307</v>
      </c>
      <c r="B48" t="s">
        <v>20</v>
      </c>
      <c r="C48" t="s">
        <v>74</v>
      </c>
      <c r="D48" t="s">
        <v>75</v>
      </c>
      <c r="E48">
        <v>84655.73</v>
      </c>
      <c r="F48" t="s">
        <v>76</v>
      </c>
      <c r="G48" t="s">
        <v>129</v>
      </c>
      <c r="H48" t="s">
        <v>186</v>
      </c>
      <c r="I48" t="s">
        <v>96</v>
      </c>
      <c r="L48" t="s">
        <v>80</v>
      </c>
      <c r="N48" t="s">
        <v>81</v>
      </c>
      <c r="O48" t="s">
        <v>82</v>
      </c>
      <c r="P48" t="s">
        <v>24</v>
      </c>
      <c r="Q48" t="s">
        <v>131</v>
      </c>
      <c r="R48" t="s">
        <v>31</v>
      </c>
      <c r="S48" t="s">
        <v>132</v>
      </c>
      <c r="T48" t="s">
        <v>133</v>
      </c>
      <c r="U48" t="s">
        <v>134</v>
      </c>
      <c r="V48" t="s">
        <v>133</v>
      </c>
    </row>
    <row r="49" spans="1:22" hidden="1">
      <c r="A49" t="s">
        <v>3321</v>
      </c>
      <c r="B49" t="s">
        <v>20</v>
      </c>
      <c r="C49" t="s">
        <v>74</v>
      </c>
      <c r="D49" t="s">
        <v>75</v>
      </c>
      <c r="E49">
        <v>0</v>
      </c>
      <c r="F49" t="s">
        <v>156</v>
      </c>
      <c r="G49" t="s">
        <v>157</v>
      </c>
      <c r="H49" t="s">
        <v>95</v>
      </c>
      <c r="I49" t="s">
        <v>105</v>
      </c>
      <c r="L49" t="s">
        <v>80</v>
      </c>
      <c r="N49" t="s">
        <v>81</v>
      </c>
      <c r="O49" t="s">
        <v>82</v>
      </c>
      <c r="P49" t="s">
        <v>24</v>
      </c>
      <c r="Q49" t="s">
        <v>131</v>
      </c>
      <c r="R49" t="s">
        <v>31</v>
      </c>
      <c r="S49" t="s">
        <v>138</v>
      </c>
      <c r="T49" t="s">
        <v>139</v>
      </c>
      <c r="U49" t="s">
        <v>158</v>
      </c>
      <c r="V49" t="s">
        <v>159</v>
      </c>
    </row>
    <row r="50" spans="1:22" hidden="1">
      <c r="A50" t="s">
        <v>3306</v>
      </c>
      <c r="B50" t="s">
        <v>20</v>
      </c>
      <c r="C50" t="s">
        <v>74</v>
      </c>
      <c r="D50" t="s">
        <v>75</v>
      </c>
      <c r="E50">
        <v>133581.46</v>
      </c>
      <c r="F50" t="s">
        <v>76</v>
      </c>
      <c r="G50" t="s">
        <v>129</v>
      </c>
      <c r="H50" t="s">
        <v>78</v>
      </c>
      <c r="I50" t="s">
        <v>96</v>
      </c>
      <c r="L50" t="s">
        <v>80</v>
      </c>
      <c r="N50" t="s">
        <v>81</v>
      </c>
      <c r="O50" t="s">
        <v>82</v>
      </c>
      <c r="P50" t="s">
        <v>24</v>
      </c>
      <c r="Q50" t="s">
        <v>131</v>
      </c>
      <c r="R50" t="s">
        <v>31</v>
      </c>
      <c r="S50" t="s">
        <v>132</v>
      </c>
      <c r="T50" t="s">
        <v>133</v>
      </c>
      <c r="U50" t="s">
        <v>134</v>
      </c>
      <c r="V50" t="s">
        <v>133</v>
      </c>
    </row>
    <row r="51" spans="1:22" hidden="1">
      <c r="A51" t="s">
        <v>3320</v>
      </c>
      <c r="B51" t="s">
        <v>20</v>
      </c>
      <c r="C51" t="s">
        <v>74</v>
      </c>
      <c r="D51" t="s">
        <v>75</v>
      </c>
      <c r="E51">
        <v>0</v>
      </c>
      <c r="F51" t="s">
        <v>156</v>
      </c>
      <c r="G51" t="s">
        <v>157</v>
      </c>
      <c r="H51" t="s">
        <v>150</v>
      </c>
      <c r="I51" t="s">
        <v>105</v>
      </c>
      <c r="L51" t="s">
        <v>80</v>
      </c>
      <c r="N51" t="s">
        <v>81</v>
      </c>
      <c r="O51" t="s">
        <v>82</v>
      </c>
      <c r="P51" t="s">
        <v>24</v>
      </c>
      <c r="Q51" t="s">
        <v>131</v>
      </c>
      <c r="R51" t="s">
        <v>31</v>
      </c>
      <c r="S51" t="s">
        <v>138</v>
      </c>
      <c r="T51" t="s">
        <v>139</v>
      </c>
      <c r="U51" t="s">
        <v>158</v>
      </c>
      <c r="V51" t="s">
        <v>159</v>
      </c>
    </row>
    <row r="52" spans="1:22" hidden="1">
      <c r="A52" t="s">
        <v>3312</v>
      </c>
      <c r="B52" t="s">
        <v>20</v>
      </c>
      <c r="C52" t="s">
        <v>74</v>
      </c>
      <c r="D52" t="s">
        <v>75</v>
      </c>
      <c r="E52">
        <v>0</v>
      </c>
      <c r="F52" t="s">
        <v>144</v>
      </c>
      <c r="G52" t="s">
        <v>145</v>
      </c>
      <c r="H52" t="s">
        <v>125</v>
      </c>
      <c r="I52" t="s">
        <v>105</v>
      </c>
      <c r="J52" t="s">
        <v>146</v>
      </c>
      <c r="L52" t="s">
        <v>80</v>
      </c>
      <c r="N52" t="s">
        <v>81</v>
      </c>
      <c r="O52" t="s">
        <v>82</v>
      </c>
      <c r="P52" t="s">
        <v>24</v>
      </c>
      <c r="Q52" t="s">
        <v>131</v>
      </c>
      <c r="R52" t="s">
        <v>31</v>
      </c>
      <c r="S52" t="s">
        <v>138</v>
      </c>
      <c r="T52" t="s">
        <v>139</v>
      </c>
      <c r="U52" t="s">
        <v>147</v>
      </c>
      <c r="V52" t="s">
        <v>148</v>
      </c>
    </row>
    <row r="53" spans="1:22" hidden="1">
      <c r="A53" t="s">
        <v>3311</v>
      </c>
      <c r="B53" t="s">
        <v>20</v>
      </c>
      <c r="C53" t="s">
        <v>74</v>
      </c>
      <c r="D53" t="s">
        <v>75</v>
      </c>
      <c r="E53">
        <v>0</v>
      </c>
      <c r="F53" t="s">
        <v>144</v>
      </c>
      <c r="G53" t="s">
        <v>145</v>
      </c>
      <c r="H53" t="s">
        <v>125</v>
      </c>
      <c r="I53" t="s">
        <v>105</v>
      </c>
      <c r="L53" t="s">
        <v>80</v>
      </c>
      <c r="N53" t="s">
        <v>81</v>
      </c>
      <c r="O53" t="s">
        <v>82</v>
      </c>
      <c r="P53" t="s">
        <v>24</v>
      </c>
      <c r="Q53" t="s">
        <v>131</v>
      </c>
      <c r="R53" t="s">
        <v>31</v>
      </c>
      <c r="S53" t="s">
        <v>138</v>
      </c>
      <c r="T53" t="s">
        <v>139</v>
      </c>
      <c r="U53" t="s">
        <v>147</v>
      </c>
      <c r="V53" t="s">
        <v>148</v>
      </c>
    </row>
    <row r="54" spans="1:22" hidden="1">
      <c r="A54" t="s">
        <v>3305</v>
      </c>
      <c r="B54" t="s">
        <v>20</v>
      </c>
      <c r="C54" t="s">
        <v>74</v>
      </c>
      <c r="D54" t="s">
        <v>75</v>
      </c>
      <c r="E54">
        <v>0</v>
      </c>
      <c r="F54" t="s">
        <v>76</v>
      </c>
      <c r="G54" t="s">
        <v>129</v>
      </c>
      <c r="H54" t="s">
        <v>78</v>
      </c>
      <c r="I54" t="s">
        <v>96</v>
      </c>
      <c r="L54" t="s">
        <v>80</v>
      </c>
      <c r="N54" t="s">
        <v>81</v>
      </c>
      <c r="O54" t="s">
        <v>82</v>
      </c>
      <c r="P54" t="s">
        <v>24</v>
      </c>
      <c r="Q54" t="s">
        <v>131</v>
      </c>
      <c r="R54" t="s">
        <v>31</v>
      </c>
      <c r="S54" t="s">
        <v>132</v>
      </c>
      <c r="T54" t="s">
        <v>133</v>
      </c>
      <c r="U54" t="s">
        <v>134</v>
      </c>
      <c r="V54" t="s">
        <v>133</v>
      </c>
    </row>
    <row r="55" spans="1:22" hidden="1">
      <c r="A55" t="s">
        <v>3319</v>
      </c>
      <c r="B55" t="s">
        <v>20</v>
      </c>
      <c r="C55" t="s">
        <v>74</v>
      </c>
      <c r="D55" t="s">
        <v>75</v>
      </c>
      <c r="E55">
        <v>0</v>
      </c>
      <c r="F55" t="s">
        <v>156</v>
      </c>
      <c r="G55" t="s">
        <v>157</v>
      </c>
      <c r="H55" t="s">
        <v>125</v>
      </c>
      <c r="I55" t="s">
        <v>105</v>
      </c>
      <c r="L55" t="s">
        <v>80</v>
      </c>
      <c r="N55" t="s">
        <v>81</v>
      </c>
      <c r="O55" t="s">
        <v>82</v>
      </c>
      <c r="P55" t="s">
        <v>24</v>
      </c>
      <c r="Q55" t="s">
        <v>131</v>
      </c>
      <c r="R55" t="s">
        <v>31</v>
      </c>
      <c r="S55" t="s">
        <v>138</v>
      </c>
      <c r="T55" t="s">
        <v>139</v>
      </c>
      <c r="U55" t="s">
        <v>158</v>
      </c>
      <c r="V55" t="s">
        <v>159</v>
      </c>
    </row>
    <row r="56" spans="1:22" hidden="1">
      <c r="A56" t="s">
        <v>3318</v>
      </c>
      <c r="B56" t="s">
        <v>20</v>
      </c>
      <c r="C56" t="s">
        <v>74</v>
      </c>
      <c r="D56" t="s">
        <v>75</v>
      </c>
      <c r="E56">
        <v>0</v>
      </c>
      <c r="F56" t="s">
        <v>156</v>
      </c>
      <c r="G56" t="s">
        <v>157</v>
      </c>
      <c r="H56" t="s">
        <v>150</v>
      </c>
      <c r="I56" t="s">
        <v>105</v>
      </c>
      <c r="L56" t="s">
        <v>80</v>
      </c>
      <c r="N56" t="s">
        <v>81</v>
      </c>
      <c r="O56" t="s">
        <v>82</v>
      </c>
      <c r="P56" t="s">
        <v>24</v>
      </c>
      <c r="Q56" t="s">
        <v>131</v>
      </c>
      <c r="R56" t="s">
        <v>31</v>
      </c>
      <c r="S56" t="s">
        <v>138</v>
      </c>
      <c r="T56" t="s">
        <v>139</v>
      </c>
      <c r="U56" t="s">
        <v>158</v>
      </c>
      <c r="V56" t="s">
        <v>159</v>
      </c>
    </row>
    <row r="57" spans="1:22" hidden="1">
      <c r="A57" t="s">
        <v>3317</v>
      </c>
      <c r="B57" t="s">
        <v>20</v>
      </c>
      <c r="C57" t="s">
        <v>74</v>
      </c>
      <c r="D57" t="s">
        <v>75</v>
      </c>
      <c r="E57">
        <v>0</v>
      </c>
      <c r="F57" t="s">
        <v>156</v>
      </c>
      <c r="G57" t="s">
        <v>157</v>
      </c>
      <c r="H57" t="s">
        <v>150</v>
      </c>
      <c r="I57" t="s">
        <v>978</v>
      </c>
      <c r="L57" t="s">
        <v>80</v>
      </c>
      <c r="N57" t="s">
        <v>81</v>
      </c>
      <c r="O57" t="s">
        <v>82</v>
      </c>
      <c r="P57" t="s">
        <v>24</v>
      </c>
      <c r="Q57" t="s">
        <v>131</v>
      </c>
      <c r="R57" t="s">
        <v>31</v>
      </c>
      <c r="S57" t="s">
        <v>138</v>
      </c>
      <c r="T57" t="s">
        <v>139</v>
      </c>
      <c r="U57" t="s">
        <v>158</v>
      </c>
      <c r="V57" t="s">
        <v>159</v>
      </c>
    </row>
    <row r="58" spans="1:22" hidden="1">
      <c r="A58" t="s">
        <v>152</v>
      </c>
      <c r="B58" t="s">
        <v>20</v>
      </c>
      <c r="C58" t="s">
        <v>74</v>
      </c>
      <c r="D58" t="s">
        <v>75</v>
      </c>
      <c r="E58">
        <v>41464.79</v>
      </c>
      <c r="F58" t="s">
        <v>144</v>
      </c>
      <c r="G58" t="s">
        <v>145</v>
      </c>
      <c r="H58" t="s">
        <v>113</v>
      </c>
      <c r="I58" t="s">
        <v>105</v>
      </c>
      <c r="J58" t="s">
        <v>146</v>
      </c>
      <c r="L58" t="s">
        <v>80</v>
      </c>
      <c r="N58" t="s">
        <v>81</v>
      </c>
      <c r="O58" t="s">
        <v>82</v>
      </c>
      <c r="P58" t="s">
        <v>24</v>
      </c>
      <c r="Q58" t="s">
        <v>131</v>
      </c>
      <c r="R58" t="s">
        <v>31</v>
      </c>
      <c r="S58" t="s">
        <v>138</v>
      </c>
      <c r="T58" t="s">
        <v>139</v>
      </c>
      <c r="U58" t="s">
        <v>147</v>
      </c>
      <c r="V58" t="s">
        <v>148</v>
      </c>
    </row>
    <row r="59" spans="1:22" hidden="1">
      <c r="A59" t="s">
        <v>142</v>
      </c>
      <c r="B59" t="s">
        <v>20</v>
      </c>
      <c r="C59" t="s">
        <v>74</v>
      </c>
      <c r="D59" t="s">
        <v>75</v>
      </c>
      <c r="E59">
        <v>13715.42</v>
      </c>
      <c r="F59" t="s">
        <v>156</v>
      </c>
      <c r="G59" t="s">
        <v>157</v>
      </c>
      <c r="H59" t="s">
        <v>113</v>
      </c>
      <c r="I59" t="s">
        <v>105</v>
      </c>
      <c r="L59" t="s">
        <v>80</v>
      </c>
      <c r="N59" t="s">
        <v>81</v>
      </c>
      <c r="O59" t="s">
        <v>82</v>
      </c>
      <c r="P59" t="s">
        <v>24</v>
      </c>
      <c r="Q59" t="s">
        <v>131</v>
      </c>
      <c r="R59" t="s">
        <v>31</v>
      </c>
      <c r="S59" t="s">
        <v>138</v>
      </c>
      <c r="T59" t="s">
        <v>139</v>
      </c>
      <c r="U59" t="s">
        <v>158</v>
      </c>
      <c r="V59" t="s">
        <v>159</v>
      </c>
    </row>
    <row r="60" spans="1:22" hidden="1">
      <c r="A60" t="s">
        <v>142</v>
      </c>
      <c r="B60" t="s">
        <v>20</v>
      </c>
      <c r="C60" t="s">
        <v>74</v>
      </c>
      <c r="D60" t="s">
        <v>75</v>
      </c>
      <c r="E60">
        <v>24836.02</v>
      </c>
      <c r="F60" t="s">
        <v>180</v>
      </c>
      <c r="G60" t="s">
        <v>181</v>
      </c>
      <c r="H60" t="s">
        <v>113</v>
      </c>
      <c r="I60" t="s">
        <v>105</v>
      </c>
      <c r="L60" t="s">
        <v>80</v>
      </c>
      <c r="N60" t="s">
        <v>81</v>
      </c>
      <c r="O60" t="s">
        <v>82</v>
      </c>
      <c r="P60" t="s">
        <v>24</v>
      </c>
      <c r="Q60" t="s">
        <v>131</v>
      </c>
      <c r="R60" t="s">
        <v>31</v>
      </c>
      <c r="S60" t="s">
        <v>138</v>
      </c>
      <c r="T60" t="s">
        <v>139</v>
      </c>
      <c r="U60" t="s">
        <v>182</v>
      </c>
      <c r="V60" t="s">
        <v>183</v>
      </c>
    </row>
    <row r="61" spans="1:22" hidden="1">
      <c r="A61" t="s">
        <v>152</v>
      </c>
      <c r="B61" t="s">
        <v>20</v>
      </c>
      <c r="C61" t="s">
        <v>74</v>
      </c>
      <c r="D61" t="s">
        <v>75</v>
      </c>
      <c r="E61">
        <v>27578.91</v>
      </c>
      <c r="F61" t="s">
        <v>153</v>
      </c>
      <c r="G61" t="s">
        <v>154</v>
      </c>
      <c r="H61" t="s">
        <v>113</v>
      </c>
      <c r="I61" t="s">
        <v>105</v>
      </c>
      <c r="L61" t="s">
        <v>80</v>
      </c>
      <c r="N61" t="s">
        <v>81</v>
      </c>
      <c r="O61" t="s">
        <v>82</v>
      </c>
      <c r="P61" t="s">
        <v>24</v>
      </c>
      <c r="Q61" t="s">
        <v>131</v>
      </c>
      <c r="R61" t="s">
        <v>31</v>
      </c>
      <c r="S61" t="s">
        <v>138</v>
      </c>
      <c r="T61" t="s">
        <v>139</v>
      </c>
      <c r="U61" t="s">
        <v>147</v>
      </c>
      <c r="V61" t="s">
        <v>148</v>
      </c>
    </row>
    <row r="62" spans="1:22" hidden="1">
      <c r="A62" t="s">
        <v>169</v>
      </c>
      <c r="B62" t="s">
        <v>20</v>
      </c>
      <c r="C62" t="s">
        <v>74</v>
      </c>
      <c r="D62" t="s">
        <v>75</v>
      </c>
      <c r="E62">
        <v>113446.77</v>
      </c>
      <c r="F62" t="s">
        <v>165</v>
      </c>
      <c r="G62" t="s">
        <v>170</v>
      </c>
      <c r="H62" t="s">
        <v>113</v>
      </c>
      <c r="I62" t="s">
        <v>105</v>
      </c>
      <c r="L62" t="s">
        <v>80</v>
      </c>
      <c r="N62" t="s">
        <v>81</v>
      </c>
      <c r="O62" t="s">
        <v>82</v>
      </c>
      <c r="P62" t="s">
        <v>24</v>
      </c>
      <c r="Q62" t="s">
        <v>131</v>
      </c>
      <c r="R62" t="s">
        <v>31</v>
      </c>
      <c r="S62" t="s">
        <v>138</v>
      </c>
      <c r="T62" t="s">
        <v>139</v>
      </c>
      <c r="U62" t="s">
        <v>167</v>
      </c>
      <c r="V62" t="s">
        <v>168</v>
      </c>
    </row>
    <row r="63" spans="1:22" hidden="1">
      <c r="A63" t="s">
        <v>3316</v>
      </c>
      <c r="B63" t="s">
        <v>20</v>
      </c>
      <c r="C63" t="s">
        <v>74</v>
      </c>
      <c r="D63" t="s">
        <v>75</v>
      </c>
      <c r="E63">
        <v>0</v>
      </c>
      <c r="F63" t="s">
        <v>156</v>
      </c>
      <c r="G63" t="s">
        <v>157</v>
      </c>
      <c r="H63" t="s">
        <v>125</v>
      </c>
      <c r="I63" t="s">
        <v>105</v>
      </c>
      <c r="L63" t="s">
        <v>80</v>
      </c>
      <c r="N63" t="s">
        <v>81</v>
      </c>
      <c r="O63" t="s">
        <v>82</v>
      </c>
      <c r="P63" t="s">
        <v>24</v>
      </c>
      <c r="Q63" t="s">
        <v>131</v>
      </c>
      <c r="R63" t="s">
        <v>31</v>
      </c>
      <c r="S63" t="s">
        <v>138</v>
      </c>
      <c r="T63" t="s">
        <v>139</v>
      </c>
      <c r="U63" t="s">
        <v>158</v>
      </c>
      <c r="V63" t="s">
        <v>159</v>
      </c>
    </row>
    <row r="64" spans="1:22" hidden="1">
      <c r="A64" t="s">
        <v>176</v>
      </c>
      <c r="B64" t="s">
        <v>20</v>
      </c>
      <c r="C64" t="s">
        <v>74</v>
      </c>
      <c r="D64" t="s">
        <v>75</v>
      </c>
      <c r="E64">
        <v>0</v>
      </c>
      <c r="F64" t="s">
        <v>76</v>
      </c>
      <c r="G64" t="s">
        <v>177</v>
      </c>
      <c r="H64" t="s">
        <v>78</v>
      </c>
      <c r="I64" t="s">
        <v>96</v>
      </c>
      <c r="L64" t="s">
        <v>80</v>
      </c>
      <c r="N64" t="s">
        <v>81</v>
      </c>
      <c r="O64" t="s">
        <v>82</v>
      </c>
      <c r="P64" t="s">
        <v>24</v>
      </c>
      <c r="Q64" t="s">
        <v>131</v>
      </c>
      <c r="R64" t="s">
        <v>31</v>
      </c>
      <c r="S64" t="s">
        <v>138</v>
      </c>
      <c r="T64" t="s">
        <v>139</v>
      </c>
      <c r="U64" t="s">
        <v>178</v>
      </c>
      <c r="V64" t="s">
        <v>179</v>
      </c>
    </row>
    <row r="65" spans="1:22" hidden="1">
      <c r="A65" t="s">
        <v>3315</v>
      </c>
      <c r="B65" t="s">
        <v>20</v>
      </c>
      <c r="C65" t="s">
        <v>74</v>
      </c>
      <c r="D65" t="s">
        <v>75</v>
      </c>
      <c r="E65">
        <v>0</v>
      </c>
      <c r="F65" t="s">
        <v>156</v>
      </c>
      <c r="G65" t="s">
        <v>157</v>
      </c>
      <c r="H65" t="s">
        <v>150</v>
      </c>
      <c r="I65" t="s">
        <v>105</v>
      </c>
      <c r="L65" t="s">
        <v>80</v>
      </c>
      <c r="N65" t="s">
        <v>81</v>
      </c>
      <c r="O65" t="s">
        <v>82</v>
      </c>
      <c r="P65" t="s">
        <v>24</v>
      </c>
      <c r="Q65" t="s">
        <v>131</v>
      </c>
      <c r="R65" t="s">
        <v>31</v>
      </c>
      <c r="S65" t="s">
        <v>138</v>
      </c>
      <c r="T65" t="s">
        <v>139</v>
      </c>
      <c r="U65" t="s">
        <v>158</v>
      </c>
      <c r="V65" t="s">
        <v>159</v>
      </c>
    </row>
    <row r="66" spans="1:22" hidden="1">
      <c r="A66" t="s">
        <v>1386</v>
      </c>
      <c r="B66" t="s">
        <v>20</v>
      </c>
      <c r="C66" t="s">
        <v>74</v>
      </c>
      <c r="D66" t="s">
        <v>75</v>
      </c>
      <c r="E66">
        <v>63646.31</v>
      </c>
      <c r="F66" t="s">
        <v>606</v>
      </c>
      <c r="G66" t="s">
        <v>2484</v>
      </c>
      <c r="H66" t="s">
        <v>95</v>
      </c>
      <c r="I66" t="s">
        <v>105</v>
      </c>
      <c r="L66" t="s">
        <v>80</v>
      </c>
      <c r="N66" t="s">
        <v>81</v>
      </c>
      <c r="O66" t="s">
        <v>82</v>
      </c>
      <c r="P66" t="s">
        <v>24</v>
      </c>
      <c r="Q66" t="s">
        <v>131</v>
      </c>
      <c r="R66" t="s">
        <v>31</v>
      </c>
      <c r="S66" t="s">
        <v>138</v>
      </c>
      <c r="T66" t="s">
        <v>139</v>
      </c>
      <c r="U66" t="s">
        <v>178</v>
      </c>
      <c r="V66" t="s">
        <v>179</v>
      </c>
    </row>
    <row r="67" spans="1:22" hidden="1">
      <c r="A67" t="s">
        <v>1406</v>
      </c>
      <c r="B67" t="s">
        <v>20</v>
      </c>
      <c r="C67" t="s">
        <v>74</v>
      </c>
      <c r="D67" t="s">
        <v>75</v>
      </c>
      <c r="E67">
        <v>25587.26</v>
      </c>
      <c r="F67" t="s">
        <v>153</v>
      </c>
      <c r="G67" t="s">
        <v>1999</v>
      </c>
      <c r="H67" t="s">
        <v>95</v>
      </c>
      <c r="I67" t="s">
        <v>105</v>
      </c>
      <c r="L67" t="s">
        <v>80</v>
      </c>
      <c r="N67" t="s">
        <v>81</v>
      </c>
      <c r="O67" t="s">
        <v>82</v>
      </c>
      <c r="P67" t="s">
        <v>24</v>
      </c>
      <c r="Q67" t="s">
        <v>131</v>
      </c>
      <c r="R67" t="s">
        <v>31</v>
      </c>
      <c r="S67" t="s">
        <v>138</v>
      </c>
      <c r="T67" t="s">
        <v>139</v>
      </c>
      <c r="U67" t="s">
        <v>147</v>
      </c>
      <c r="V67" t="s">
        <v>148</v>
      </c>
    </row>
    <row r="68" spans="1:22" hidden="1">
      <c r="A68" t="s">
        <v>161</v>
      </c>
      <c r="B68" t="s">
        <v>20</v>
      </c>
      <c r="C68" t="s">
        <v>74</v>
      </c>
      <c r="D68" t="s">
        <v>75</v>
      </c>
      <c r="E68">
        <v>14671.72</v>
      </c>
      <c r="F68" t="s">
        <v>1399</v>
      </c>
      <c r="G68" t="s">
        <v>1400</v>
      </c>
      <c r="H68" t="s">
        <v>95</v>
      </c>
      <c r="I68" t="s">
        <v>105</v>
      </c>
      <c r="L68" t="s">
        <v>80</v>
      </c>
      <c r="N68" t="s">
        <v>81</v>
      </c>
      <c r="O68" t="s">
        <v>82</v>
      </c>
      <c r="P68" t="s">
        <v>24</v>
      </c>
      <c r="Q68" t="s">
        <v>131</v>
      </c>
      <c r="R68" t="s">
        <v>31</v>
      </c>
      <c r="S68" t="s">
        <v>138</v>
      </c>
      <c r="T68" t="s">
        <v>139</v>
      </c>
      <c r="U68" t="s">
        <v>1401</v>
      </c>
      <c r="V68" t="s">
        <v>1402</v>
      </c>
    </row>
    <row r="69" spans="1:22" hidden="1">
      <c r="A69" t="s">
        <v>3314</v>
      </c>
      <c r="B69" t="s">
        <v>20</v>
      </c>
      <c r="C69" t="s">
        <v>74</v>
      </c>
      <c r="D69" t="s">
        <v>75</v>
      </c>
      <c r="E69">
        <v>0</v>
      </c>
      <c r="F69" t="s">
        <v>156</v>
      </c>
      <c r="G69" t="s">
        <v>157</v>
      </c>
      <c r="H69" t="s">
        <v>150</v>
      </c>
      <c r="I69" t="s">
        <v>105</v>
      </c>
      <c r="L69" t="s">
        <v>80</v>
      </c>
      <c r="N69" t="s">
        <v>81</v>
      </c>
      <c r="O69" t="s">
        <v>82</v>
      </c>
      <c r="P69" t="s">
        <v>24</v>
      </c>
      <c r="Q69" t="s">
        <v>131</v>
      </c>
      <c r="R69" t="s">
        <v>31</v>
      </c>
      <c r="S69" t="s">
        <v>138</v>
      </c>
      <c r="T69" t="s">
        <v>139</v>
      </c>
      <c r="U69" t="s">
        <v>158</v>
      </c>
      <c r="V69" t="s">
        <v>159</v>
      </c>
    </row>
    <row r="70" spans="1:22" hidden="1">
      <c r="A70" t="s">
        <v>3304</v>
      </c>
      <c r="B70" t="s">
        <v>20</v>
      </c>
      <c r="C70" t="s">
        <v>74</v>
      </c>
      <c r="D70" t="s">
        <v>75</v>
      </c>
      <c r="E70">
        <v>0</v>
      </c>
      <c r="F70" t="s">
        <v>76</v>
      </c>
      <c r="G70" t="s">
        <v>129</v>
      </c>
      <c r="H70" t="s">
        <v>125</v>
      </c>
      <c r="I70" t="s">
        <v>79</v>
      </c>
      <c r="L70" t="s">
        <v>80</v>
      </c>
      <c r="N70" t="s">
        <v>81</v>
      </c>
      <c r="O70" t="s">
        <v>82</v>
      </c>
      <c r="P70" t="s">
        <v>24</v>
      </c>
      <c r="Q70" t="s">
        <v>131</v>
      </c>
      <c r="R70" t="s">
        <v>31</v>
      </c>
      <c r="S70" t="s">
        <v>132</v>
      </c>
      <c r="T70" t="s">
        <v>133</v>
      </c>
      <c r="U70" t="s">
        <v>134</v>
      </c>
      <c r="V70" t="s">
        <v>133</v>
      </c>
    </row>
    <row r="71" spans="1:22" hidden="1">
      <c r="A71" t="s">
        <v>2909</v>
      </c>
      <c r="B71" t="s">
        <v>20</v>
      </c>
      <c r="C71" t="s">
        <v>74</v>
      </c>
      <c r="D71" t="s">
        <v>75</v>
      </c>
      <c r="E71">
        <v>0</v>
      </c>
      <c r="F71" t="s">
        <v>76</v>
      </c>
      <c r="G71" t="s">
        <v>2910</v>
      </c>
      <c r="H71" t="s">
        <v>125</v>
      </c>
      <c r="I71" t="s">
        <v>96</v>
      </c>
      <c r="L71" t="s">
        <v>80</v>
      </c>
      <c r="N71" t="s">
        <v>81</v>
      </c>
      <c r="O71" t="s">
        <v>82</v>
      </c>
      <c r="P71" t="s">
        <v>24</v>
      </c>
      <c r="Q71" t="s">
        <v>131</v>
      </c>
      <c r="R71" t="s">
        <v>31</v>
      </c>
      <c r="S71" t="s">
        <v>132</v>
      </c>
      <c r="T71" t="s">
        <v>133</v>
      </c>
      <c r="U71" t="s">
        <v>2911</v>
      </c>
      <c r="V71" t="s">
        <v>2912</v>
      </c>
    </row>
    <row r="72" spans="1:22" hidden="1">
      <c r="A72" t="s">
        <v>2926</v>
      </c>
      <c r="B72" t="s">
        <v>20</v>
      </c>
      <c r="C72" t="s">
        <v>74</v>
      </c>
      <c r="D72" t="s">
        <v>75</v>
      </c>
      <c r="E72">
        <v>0</v>
      </c>
      <c r="F72" t="s">
        <v>156</v>
      </c>
      <c r="G72" t="s">
        <v>157</v>
      </c>
      <c r="H72" t="s">
        <v>150</v>
      </c>
      <c r="I72" t="s">
        <v>105</v>
      </c>
      <c r="L72" t="s">
        <v>80</v>
      </c>
      <c r="N72" t="s">
        <v>81</v>
      </c>
      <c r="O72" t="s">
        <v>82</v>
      </c>
      <c r="P72" t="s">
        <v>24</v>
      </c>
      <c r="Q72" t="s">
        <v>131</v>
      </c>
      <c r="R72" t="s">
        <v>31</v>
      </c>
      <c r="S72" t="s">
        <v>138</v>
      </c>
      <c r="T72" t="s">
        <v>139</v>
      </c>
      <c r="U72" t="s">
        <v>158</v>
      </c>
      <c r="V72" t="s">
        <v>159</v>
      </c>
    </row>
    <row r="73" spans="1:22" hidden="1">
      <c r="A73" t="s">
        <v>2908</v>
      </c>
      <c r="B73" t="s">
        <v>20</v>
      </c>
      <c r="C73" t="s">
        <v>74</v>
      </c>
      <c r="D73" t="s">
        <v>75</v>
      </c>
      <c r="E73">
        <v>0</v>
      </c>
      <c r="F73" t="s">
        <v>76</v>
      </c>
      <c r="G73" t="s">
        <v>129</v>
      </c>
      <c r="H73" t="s">
        <v>125</v>
      </c>
      <c r="I73" t="s">
        <v>96</v>
      </c>
      <c r="L73" t="s">
        <v>80</v>
      </c>
      <c r="N73" t="s">
        <v>81</v>
      </c>
      <c r="O73" t="s">
        <v>82</v>
      </c>
      <c r="P73" t="s">
        <v>24</v>
      </c>
      <c r="Q73" t="s">
        <v>131</v>
      </c>
      <c r="R73" t="s">
        <v>31</v>
      </c>
      <c r="S73" t="s">
        <v>132</v>
      </c>
      <c r="T73" t="s">
        <v>133</v>
      </c>
      <c r="U73" t="s">
        <v>134</v>
      </c>
      <c r="V73" t="s">
        <v>133</v>
      </c>
    </row>
    <row r="74" spans="1:22" hidden="1">
      <c r="A74" t="s">
        <v>2925</v>
      </c>
      <c r="B74" t="s">
        <v>20</v>
      </c>
      <c r="C74" t="s">
        <v>74</v>
      </c>
      <c r="D74" t="s">
        <v>75</v>
      </c>
      <c r="E74">
        <v>0</v>
      </c>
      <c r="F74" t="s">
        <v>156</v>
      </c>
      <c r="G74" t="s">
        <v>157</v>
      </c>
      <c r="H74" t="s">
        <v>150</v>
      </c>
      <c r="I74" t="s">
        <v>105</v>
      </c>
      <c r="L74" t="s">
        <v>80</v>
      </c>
      <c r="N74" t="s">
        <v>81</v>
      </c>
      <c r="O74" t="s">
        <v>82</v>
      </c>
      <c r="P74" t="s">
        <v>24</v>
      </c>
      <c r="Q74" t="s">
        <v>131</v>
      </c>
      <c r="R74" t="s">
        <v>31</v>
      </c>
      <c r="S74" t="s">
        <v>138</v>
      </c>
      <c r="T74" t="s">
        <v>139</v>
      </c>
      <c r="U74" t="s">
        <v>158</v>
      </c>
      <c r="V74" t="s">
        <v>159</v>
      </c>
    </row>
    <row r="75" spans="1:22">
      <c r="A75" t="s">
        <v>2914</v>
      </c>
      <c r="B75" t="s">
        <v>20</v>
      </c>
      <c r="C75" t="s">
        <v>74</v>
      </c>
      <c r="D75" t="s">
        <v>75</v>
      </c>
      <c r="E75">
        <v>209076.13</v>
      </c>
      <c r="F75" t="s">
        <v>76</v>
      </c>
      <c r="G75" t="s">
        <v>1387</v>
      </c>
      <c r="H75" t="s">
        <v>113</v>
      </c>
      <c r="I75" t="s">
        <v>96</v>
      </c>
      <c r="L75" t="s">
        <v>80</v>
      </c>
      <c r="N75" t="s">
        <v>81</v>
      </c>
      <c r="O75" t="s">
        <v>82</v>
      </c>
      <c r="P75" t="s">
        <v>24</v>
      </c>
      <c r="Q75" t="s">
        <v>131</v>
      </c>
      <c r="R75" t="s">
        <v>31</v>
      </c>
      <c r="S75" t="s">
        <v>1388</v>
      </c>
      <c r="T75" t="s">
        <v>1074</v>
      </c>
      <c r="U75" t="s">
        <v>1389</v>
      </c>
      <c r="V75" t="s">
        <v>1074</v>
      </c>
    </row>
    <row r="76" spans="1:22" hidden="1">
      <c r="A76" t="s">
        <v>2928</v>
      </c>
      <c r="B76" t="s">
        <v>20</v>
      </c>
      <c r="C76" t="s">
        <v>74</v>
      </c>
      <c r="D76" t="s">
        <v>75</v>
      </c>
      <c r="E76">
        <v>55339.89</v>
      </c>
      <c r="F76" t="s">
        <v>165</v>
      </c>
      <c r="G76" t="s">
        <v>2004</v>
      </c>
      <c r="H76" t="s">
        <v>113</v>
      </c>
      <c r="I76" t="s">
        <v>187</v>
      </c>
      <c r="L76" t="s">
        <v>80</v>
      </c>
      <c r="N76" t="s">
        <v>81</v>
      </c>
      <c r="O76" t="s">
        <v>82</v>
      </c>
      <c r="P76" t="s">
        <v>24</v>
      </c>
      <c r="Q76" t="s">
        <v>131</v>
      </c>
      <c r="R76" t="s">
        <v>31</v>
      </c>
      <c r="S76" t="s">
        <v>138</v>
      </c>
      <c r="T76" t="s">
        <v>139</v>
      </c>
      <c r="U76" t="s">
        <v>167</v>
      </c>
      <c r="V76" t="s">
        <v>168</v>
      </c>
    </row>
    <row r="77" spans="1:22" hidden="1">
      <c r="A77" t="s">
        <v>1997</v>
      </c>
      <c r="B77" t="s">
        <v>20</v>
      </c>
      <c r="C77" t="s">
        <v>74</v>
      </c>
      <c r="D77" t="s">
        <v>75</v>
      </c>
      <c r="E77">
        <v>218.04</v>
      </c>
      <c r="F77" t="s">
        <v>156</v>
      </c>
      <c r="G77" t="s">
        <v>2919</v>
      </c>
      <c r="H77" t="s">
        <v>95</v>
      </c>
      <c r="I77" t="s">
        <v>105</v>
      </c>
      <c r="L77" t="s">
        <v>80</v>
      </c>
      <c r="N77" t="s">
        <v>81</v>
      </c>
      <c r="O77" t="s">
        <v>82</v>
      </c>
      <c r="P77" t="s">
        <v>24</v>
      </c>
      <c r="Q77" t="s">
        <v>131</v>
      </c>
      <c r="R77" t="s">
        <v>31</v>
      </c>
      <c r="S77" t="s">
        <v>138</v>
      </c>
      <c r="T77" t="s">
        <v>139</v>
      </c>
      <c r="U77" t="s">
        <v>158</v>
      </c>
      <c r="V77" t="s">
        <v>159</v>
      </c>
    </row>
    <row r="78" spans="1:22" hidden="1">
      <c r="A78" t="s">
        <v>2918</v>
      </c>
      <c r="B78" t="s">
        <v>20</v>
      </c>
      <c r="C78" t="s">
        <v>74</v>
      </c>
      <c r="D78" t="s">
        <v>75</v>
      </c>
      <c r="E78">
        <v>0</v>
      </c>
      <c r="F78" t="s">
        <v>144</v>
      </c>
      <c r="G78" t="s">
        <v>145</v>
      </c>
      <c r="H78" t="s">
        <v>150</v>
      </c>
      <c r="I78" t="s">
        <v>105</v>
      </c>
      <c r="L78" t="s">
        <v>80</v>
      </c>
      <c r="N78" t="s">
        <v>81</v>
      </c>
      <c r="O78" t="s">
        <v>82</v>
      </c>
      <c r="P78" t="s">
        <v>24</v>
      </c>
      <c r="Q78" t="s">
        <v>131</v>
      </c>
      <c r="R78" t="s">
        <v>31</v>
      </c>
      <c r="S78" t="s">
        <v>138</v>
      </c>
      <c r="T78" t="s">
        <v>139</v>
      </c>
      <c r="U78" t="s">
        <v>147</v>
      </c>
      <c r="V78" t="s">
        <v>148</v>
      </c>
    </row>
    <row r="79" spans="1:22" hidden="1">
      <c r="A79" t="s">
        <v>2917</v>
      </c>
      <c r="B79" t="s">
        <v>20</v>
      </c>
      <c r="C79" t="s">
        <v>74</v>
      </c>
      <c r="D79" t="s">
        <v>75</v>
      </c>
      <c r="E79">
        <v>0</v>
      </c>
      <c r="F79" t="s">
        <v>144</v>
      </c>
      <c r="G79" t="s">
        <v>145</v>
      </c>
      <c r="H79" t="s">
        <v>150</v>
      </c>
      <c r="I79" t="s">
        <v>105</v>
      </c>
      <c r="L79" t="s">
        <v>80</v>
      </c>
      <c r="N79" t="s">
        <v>81</v>
      </c>
      <c r="O79" t="s">
        <v>82</v>
      </c>
      <c r="P79" t="s">
        <v>24</v>
      </c>
      <c r="Q79" t="s">
        <v>131</v>
      </c>
      <c r="R79" t="s">
        <v>31</v>
      </c>
      <c r="S79" t="s">
        <v>138</v>
      </c>
      <c r="T79" t="s">
        <v>139</v>
      </c>
      <c r="U79" t="s">
        <v>147</v>
      </c>
      <c r="V79" t="s">
        <v>148</v>
      </c>
    </row>
    <row r="80" spans="1:22" hidden="1">
      <c r="A80" t="s">
        <v>2927</v>
      </c>
      <c r="B80" t="s">
        <v>20</v>
      </c>
      <c r="C80" t="s">
        <v>74</v>
      </c>
      <c r="D80" t="s">
        <v>75</v>
      </c>
      <c r="E80">
        <v>68947.63</v>
      </c>
      <c r="F80" t="s">
        <v>165</v>
      </c>
      <c r="G80" t="s">
        <v>166</v>
      </c>
      <c r="H80" t="s">
        <v>113</v>
      </c>
      <c r="I80" t="s">
        <v>105</v>
      </c>
      <c r="L80" t="s">
        <v>80</v>
      </c>
      <c r="N80" t="s">
        <v>81</v>
      </c>
      <c r="O80" t="s">
        <v>82</v>
      </c>
      <c r="P80" t="s">
        <v>24</v>
      </c>
      <c r="Q80" t="s">
        <v>131</v>
      </c>
      <c r="R80" t="s">
        <v>31</v>
      </c>
      <c r="S80" t="s">
        <v>138</v>
      </c>
      <c r="T80" t="s">
        <v>139</v>
      </c>
      <c r="U80" t="s">
        <v>167</v>
      </c>
      <c r="V80" t="s">
        <v>168</v>
      </c>
    </row>
    <row r="81" spans="1:22" hidden="1">
      <c r="A81" t="s">
        <v>152</v>
      </c>
      <c r="B81" t="s">
        <v>20</v>
      </c>
      <c r="C81" t="s">
        <v>74</v>
      </c>
      <c r="D81" t="s">
        <v>75</v>
      </c>
      <c r="E81">
        <v>13409.41</v>
      </c>
      <c r="F81" t="s">
        <v>153</v>
      </c>
      <c r="G81" t="s">
        <v>1999</v>
      </c>
      <c r="H81" t="s">
        <v>113</v>
      </c>
      <c r="I81" t="s">
        <v>105</v>
      </c>
      <c r="L81" t="s">
        <v>80</v>
      </c>
      <c r="N81" t="s">
        <v>81</v>
      </c>
      <c r="O81" t="s">
        <v>82</v>
      </c>
      <c r="P81" t="s">
        <v>24</v>
      </c>
      <c r="Q81" t="s">
        <v>131</v>
      </c>
      <c r="R81" t="s">
        <v>31</v>
      </c>
      <c r="S81" t="s">
        <v>138</v>
      </c>
      <c r="T81" t="s">
        <v>139</v>
      </c>
      <c r="U81" t="s">
        <v>147</v>
      </c>
      <c r="V81" t="s">
        <v>148</v>
      </c>
    </row>
    <row r="82" spans="1:22" hidden="1">
      <c r="A82" t="s">
        <v>152</v>
      </c>
      <c r="B82" t="s">
        <v>20</v>
      </c>
      <c r="C82" t="s">
        <v>74</v>
      </c>
      <c r="D82" t="s">
        <v>75</v>
      </c>
      <c r="E82">
        <v>7385.38</v>
      </c>
      <c r="F82" t="s">
        <v>180</v>
      </c>
      <c r="G82" t="s">
        <v>181</v>
      </c>
      <c r="H82" t="s">
        <v>113</v>
      </c>
      <c r="I82" t="s">
        <v>105</v>
      </c>
      <c r="L82" t="s">
        <v>80</v>
      </c>
      <c r="N82" t="s">
        <v>81</v>
      </c>
      <c r="O82" t="s">
        <v>82</v>
      </c>
      <c r="P82" t="s">
        <v>24</v>
      </c>
      <c r="Q82" t="s">
        <v>131</v>
      </c>
      <c r="R82" t="s">
        <v>31</v>
      </c>
      <c r="S82" t="s">
        <v>138</v>
      </c>
      <c r="T82" t="s">
        <v>139</v>
      </c>
      <c r="U82" t="s">
        <v>182</v>
      </c>
      <c r="V82" t="s">
        <v>183</v>
      </c>
    </row>
    <row r="83" spans="1:22">
      <c r="A83" t="s">
        <v>2913</v>
      </c>
      <c r="B83" t="s">
        <v>20</v>
      </c>
      <c r="C83" t="s">
        <v>74</v>
      </c>
      <c r="D83" t="s">
        <v>75</v>
      </c>
      <c r="E83">
        <v>98781.759999999995</v>
      </c>
      <c r="F83" t="s">
        <v>76</v>
      </c>
      <c r="G83" t="s">
        <v>1387</v>
      </c>
      <c r="H83" t="s">
        <v>95</v>
      </c>
      <c r="I83" t="s">
        <v>96</v>
      </c>
      <c r="L83" t="s">
        <v>80</v>
      </c>
      <c r="N83" t="s">
        <v>81</v>
      </c>
      <c r="O83" t="s">
        <v>82</v>
      </c>
      <c r="P83" t="s">
        <v>24</v>
      </c>
      <c r="Q83" t="s">
        <v>131</v>
      </c>
      <c r="R83" t="s">
        <v>31</v>
      </c>
      <c r="S83" t="s">
        <v>1388</v>
      </c>
      <c r="T83" t="s">
        <v>1074</v>
      </c>
      <c r="U83" t="s">
        <v>1389</v>
      </c>
      <c r="V83" t="s">
        <v>1074</v>
      </c>
    </row>
    <row r="84" spans="1:22" hidden="1">
      <c r="A84" t="s">
        <v>2924</v>
      </c>
      <c r="B84" t="s">
        <v>20</v>
      </c>
      <c r="C84" t="s">
        <v>74</v>
      </c>
      <c r="D84" t="s">
        <v>75</v>
      </c>
      <c r="E84">
        <v>0</v>
      </c>
      <c r="F84" t="s">
        <v>156</v>
      </c>
      <c r="G84" t="s">
        <v>157</v>
      </c>
      <c r="H84" t="s">
        <v>150</v>
      </c>
      <c r="I84" t="s">
        <v>105</v>
      </c>
      <c r="L84" t="s">
        <v>80</v>
      </c>
      <c r="N84" t="s">
        <v>81</v>
      </c>
      <c r="O84" t="s">
        <v>82</v>
      </c>
      <c r="P84" t="s">
        <v>24</v>
      </c>
      <c r="Q84" t="s">
        <v>131</v>
      </c>
      <c r="R84" t="s">
        <v>31</v>
      </c>
      <c r="S84" t="s">
        <v>138</v>
      </c>
      <c r="T84" t="s">
        <v>139</v>
      </c>
      <c r="U84" t="s">
        <v>158</v>
      </c>
      <c r="V84" t="s">
        <v>159</v>
      </c>
    </row>
    <row r="85" spans="1:22" hidden="1">
      <c r="A85" t="s">
        <v>2923</v>
      </c>
      <c r="B85" t="s">
        <v>20</v>
      </c>
      <c r="C85" t="s">
        <v>74</v>
      </c>
      <c r="D85" t="s">
        <v>75</v>
      </c>
      <c r="E85">
        <v>0</v>
      </c>
      <c r="F85" t="s">
        <v>156</v>
      </c>
      <c r="G85" t="s">
        <v>157</v>
      </c>
      <c r="H85" t="s">
        <v>125</v>
      </c>
      <c r="I85" t="s">
        <v>105</v>
      </c>
      <c r="L85" t="s">
        <v>80</v>
      </c>
      <c r="N85" t="s">
        <v>81</v>
      </c>
      <c r="O85" t="s">
        <v>82</v>
      </c>
      <c r="P85" t="s">
        <v>24</v>
      </c>
      <c r="Q85" t="s">
        <v>131</v>
      </c>
      <c r="R85" t="s">
        <v>31</v>
      </c>
      <c r="S85" t="s">
        <v>138</v>
      </c>
      <c r="T85" t="s">
        <v>139</v>
      </c>
      <c r="U85" t="s">
        <v>158</v>
      </c>
      <c r="V85" t="s">
        <v>159</v>
      </c>
    </row>
    <row r="86" spans="1:22" hidden="1">
      <c r="A86" t="s">
        <v>2927</v>
      </c>
      <c r="B86" t="s">
        <v>20</v>
      </c>
      <c r="C86" t="s">
        <v>74</v>
      </c>
      <c r="D86" t="s">
        <v>75</v>
      </c>
      <c r="E86">
        <v>68947.63</v>
      </c>
      <c r="F86" t="s">
        <v>165</v>
      </c>
      <c r="G86" t="s">
        <v>2004</v>
      </c>
      <c r="H86" t="s">
        <v>113</v>
      </c>
      <c r="I86" t="s">
        <v>105</v>
      </c>
      <c r="L86" t="s">
        <v>80</v>
      </c>
      <c r="N86" t="s">
        <v>81</v>
      </c>
      <c r="O86" t="s">
        <v>82</v>
      </c>
      <c r="P86" t="s">
        <v>24</v>
      </c>
      <c r="Q86" t="s">
        <v>131</v>
      </c>
      <c r="R86" t="s">
        <v>31</v>
      </c>
      <c r="S86" t="s">
        <v>138</v>
      </c>
      <c r="T86" t="s">
        <v>139</v>
      </c>
      <c r="U86" t="s">
        <v>167</v>
      </c>
      <c r="V86" t="s">
        <v>168</v>
      </c>
    </row>
    <row r="87" spans="1:22" hidden="1">
      <c r="A87" t="s">
        <v>2922</v>
      </c>
      <c r="B87" t="s">
        <v>20</v>
      </c>
      <c r="C87" t="s">
        <v>74</v>
      </c>
      <c r="D87" t="s">
        <v>75</v>
      </c>
      <c r="E87">
        <v>0</v>
      </c>
      <c r="F87" t="s">
        <v>156</v>
      </c>
      <c r="G87" t="s">
        <v>157</v>
      </c>
      <c r="H87" t="s">
        <v>150</v>
      </c>
      <c r="I87" t="s">
        <v>105</v>
      </c>
      <c r="L87" t="s">
        <v>80</v>
      </c>
      <c r="N87" t="s">
        <v>81</v>
      </c>
      <c r="O87" t="s">
        <v>82</v>
      </c>
      <c r="P87" t="s">
        <v>24</v>
      </c>
      <c r="Q87" t="s">
        <v>131</v>
      </c>
      <c r="R87" t="s">
        <v>31</v>
      </c>
      <c r="S87" t="s">
        <v>138</v>
      </c>
      <c r="T87" t="s">
        <v>139</v>
      </c>
      <c r="U87" t="s">
        <v>158</v>
      </c>
      <c r="V87" t="s">
        <v>159</v>
      </c>
    </row>
    <row r="88" spans="1:22" hidden="1">
      <c r="A88" t="s">
        <v>2921</v>
      </c>
      <c r="B88" t="s">
        <v>20</v>
      </c>
      <c r="C88" t="s">
        <v>74</v>
      </c>
      <c r="D88" t="s">
        <v>75</v>
      </c>
      <c r="E88">
        <v>0</v>
      </c>
      <c r="F88" t="s">
        <v>156</v>
      </c>
      <c r="G88" t="s">
        <v>157</v>
      </c>
      <c r="H88" t="s">
        <v>150</v>
      </c>
      <c r="I88" t="s">
        <v>105</v>
      </c>
      <c r="L88" t="s">
        <v>80</v>
      </c>
      <c r="N88" t="s">
        <v>81</v>
      </c>
      <c r="O88" t="s">
        <v>82</v>
      </c>
      <c r="P88" t="s">
        <v>24</v>
      </c>
      <c r="Q88" t="s">
        <v>131</v>
      </c>
      <c r="R88" t="s">
        <v>31</v>
      </c>
      <c r="S88" t="s">
        <v>138</v>
      </c>
      <c r="T88" t="s">
        <v>139</v>
      </c>
      <c r="U88" t="s">
        <v>158</v>
      </c>
      <c r="V88" t="s">
        <v>159</v>
      </c>
    </row>
    <row r="89" spans="1:22" hidden="1">
      <c r="A89" t="s">
        <v>1398</v>
      </c>
      <c r="B89" t="s">
        <v>20</v>
      </c>
      <c r="C89" t="s">
        <v>74</v>
      </c>
      <c r="D89" t="s">
        <v>75</v>
      </c>
      <c r="E89">
        <v>10163.129999999999</v>
      </c>
      <c r="F89" t="s">
        <v>156</v>
      </c>
      <c r="G89" t="s">
        <v>2919</v>
      </c>
      <c r="H89" t="s">
        <v>113</v>
      </c>
      <c r="I89" t="s">
        <v>105</v>
      </c>
      <c r="L89" t="s">
        <v>80</v>
      </c>
      <c r="N89" t="s">
        <v>81</v>
      </c>
      <c r="O89" t="s">
        <v>82</v>
      </c>
      <c r="P89" t="s">
        <v>24</v>
      </c>
      <c r="Q89" t="s">
        <v>131</v>
      </c>
      <c r="R89" t="s">
        <v>31</v>
      </c>
      <c r="S89" t="s">
        <v>138</v>
      </c>
      <c r="T89" t="s">
        <v>139</v>
      </c>
      <c r="U89" t="s">
        <v>158</v>
      </c>
      <c r="V89" t="s">
        <v>159</v>
      </c>
    </row>
    <row r="90" spans="1:22" hidden="1">
      <c r="A90" t="s">
        <v>2915</v>
      </c>
      <c r="B90" t="s">
        <v>20</v>
      </c>
      <c r="C90" t="s">
        <v>74</v>
      </c>
      <c r="D90" t="s">
        <v>75</v>
      </c>
      <c r="E90">
        <v>0</v>
      </c>
      <c r="F90" t="s">
        <v>1034</v>
      </c>
      <c r="G90" t="s">
        <v>1392</v>
      </c>
      <c r="H90" t="s">
        <v>95</v>
      </c>
      <c r="I90" t="s">
        <v>105</v>
      </c>
      <c r="J90" t="s">
        <v>1036</v>
      </c>
      <c r="L90" t="s">
        <v>80</v>
      </c>
      <c r="N90" t="s">
        <v>81</v>
      </c>
      <c r="O90" t="s">
        <v>82</v>
      </c>
      <c r="P90" t="s">
        <v>24</v>
      </c>
      <c r="Q90" t="s">
        <v>131</v>
      </c>
      <c r="R90" t="s">
        <v>31</v>
      </c>
      <c r="S90" t="s">
        <v>138</v>
      </c>
      <c r="T90" t="s">
        <v>139</v>
      </c>
      <c r="U90" t="s">
        <v>1393</v>
      </c>
      <c r="V90" t="s">
        <v>1394</v>
      </c>
    </row>
    <row r="91" spans="1:22" hidden="1">
      <c r="A91" t="s">
        <v>2916</v>
      </c>
      <c r="B91" t="s">
        <v>20</v>
      </c>
      <c r="C91" t="s">
        <v>74</v>
      </c>
      <c r="D91" t="s">
        <v>75</v>
      </c>
      <c r="E91">
        <v>0</v>
      </c>
      <c r="F91" t="s">
        <v>136</v>
      </c>
      <c r="G91" t="s">
        <v>137</v>
      </c>
      <c r="H91" t="s">
        <v>125</v>
      </c>
      <c r="I91" t="s">
        <v>105</v>
      </c>
      <c r="L91" t="s">
        <v>80</v>
      </c>
      <c r="N91" t="s">
        <v>81</v>
      </c>
      <c r="O91" t="s">
        <v>82</v>
      </c>
      <c r="P91" t="s">
        <v>24</v>
      </c>
      <c r="Q91" t="s">
        <v>131</v>
      </c>
      <c r="R91" t="s">
        <v>31</v>
      </c>
      <c r="S91" t="s">
        <v>138</v>
      </c>
      <c r="T91" t="s">
        <v>139</v>
      </c>
      <c r="U91" t="s">
        <v>140</v>
      </c>
      <c r="V91" t="s">
        <v>141</v>
      </c>
    </row>
    <row r="92" spans="1:22" hidden="1">
      <c r="A92" t="s">
        <v>152</v>
      </c>
      <c r="B92" t="s">
        <v>20</v>
      </c>
      <c r="C92" t="s">
        <v>74</v>
      </c>
      <c r="D92" t="s">
        <v>75</v>
      </c>
      <c r="E92">
        <v>6421.09</v>
      </c>
      <c r="F92" t="s">
        <v>136</v>
      </c>
      <c r="G92" t="s">
        <v>137</v>
      </c>
      <c r="H92" t="s">
        <v>113</v>
      </c>
      <c r="I92" t="s">
        <v>105</v>
      </c>
      <c r="L92" t="s">
        <v>80</v>
      </c>
      <c r="N92" t="s">
        <v>81</v>
      </c>
      <c r="O92" t="s">
        <v>82</v>
      </c>
      <c r="P92" t="s">
        <v>24</v>
      </c>
      <c r="Q92" t="s">
        <v>131</v>
      </c>
      <c r="R92" t="s">
        <v>31</v>
      </c>
      <c r="S92" t="s">
        <v>138</v>
      </c>
      <c r="T92" t="s">
        <v>139</v>
      </c>
      <c r="U92" t="s">
        <v>140</v>
      </c>
      <c r="V92" t="s">
        <v>141</v>
      </c>
    </row>
    <row r="93" spans="1:22" hidden="1">
      <c r="A93" t="s">
        <v>2920</v>
      </c>
      <c r="B93" t="s">
        <v>20</v>
      </c>
      <c r="C93" t="s">
        <v>74</v>
      </c>
      <c r="D93" t="s">
        <v>75</v>
      </c>
      <c r="E93">
        <v>0</v>
      </c>
      <c r="F93" t="s">
        <v>156</v>
      </c>
      <c r="G93" t="s">
        <v>157</v>
      </c>
      <c r="H93" t="s">
        <v>90</v>
      </c>
      <c r="I93" t="s">
        <v>105</v>
      </c>
      <c r="L93" t="s">
        <v>80</v>
      </c>
      <c r="N93" t="s">
        <v>81</v>
      </c>
      <c r="O93" t="s">
        <v>82</v>
      </c>
      <c r="P93" t="s">
        <v>24</v>
      </c>
      <c r="Q93" t="s">
        <v>131</v>
      </c>
      <c r="R93" t="s">
        <v>31</v>
      </c>
      <c r="S93" t="s">
        <v>138</v>
      </c>
      <c r="T93" t="s">
        <v>139</v>
      </c>
      <c r="U93" t="s">
        <v>158</v>
      </c>
      <c r="V93" t="s">
        <v>159</v>
      </c>
    </row>
    <row r="94" spans="1:22" hidden="1">
      <c r="A94" t="s">
        <v>142</v>
      </c>
      <c r="B94" t="s">
        <v>20</v>
      </c>
      <c r="C94" t="s">
        <v>74</v>
      </c>
      <c r="D94" t="s">
        <v>75</v>
      </c>
      <c r="E94">
        <v>19776.150000000001</v>
      </c>
      <c r="F94" t="s">
        <v>153</v>
      </c>
      <c r="G94" t="s">
        <v>1999</v>
      </c>
      <c r="H94" t="s">
        <v>113</v>
      </c>
      <c r="I94" t="s">
        <v>105</v>
      </c>
      <c r="L94" t="s">
        <v>80</v>
      </c>
      <c r="N94" t="s">
        <v>81</v>
      </c>
      <c r="O94" t="s">
        <v>82</v>
      </c>
      <c r="P94" t="s">
        <v>24</v>
      </c>
      <c r="Q94" t="s">
        <v>131</v>
      </c>
      <c r="R94" t="s">
        <v>31</v>
      </c>
      <c r="S94" t="s">
        <v>138</v>
      </c>
      <c r="T94" t="s">
        <v>139</v>
      </c>
      <c r="U94" t="s">
        <v>147</v>
      </c>
      <c r="V94" t="s">
        <v>148</v>
      </c>
    </row>
    <row r="95" spans="1:22" hidden="1">
      <c r="A95" t="s">
        <v>2478</v>
      </c>
      <c r="B95" t="s">
        <v>20</v>
      </c>
      <c r="C95" t="s">
        <v>74</v>
      </c>
      <c r="D95" t="s">
        <v>75</v>
      </c>
      <c r="E95">
        <v>0</v>
      </c>
      <c r="F95" t="s">
        <v>144</v>
      </c>
      <c r="G95" t="s">
        <v>145</v>
      </c>
      <c r="H95" t="s">
        <v>150</v>
      </c>
      <c r="I95" t="s">
        <v>105</v>
      </c>
      <c r="L95" t="s">
        <v>80</v>
      </c>
      <c r="N95" t="s">
        <v>81</v>
      </c>
      <c r="O95" t="s">
        <v>82</v>
      </c>
      <c r="P95" t="s">
        <v>24</v>
      </c>
      <c r="Q95" t="s">
        <v>131</v>
      </c>
      <c r="R95" t="s">
        <v>31</v>
      </c>
      <c r="S95" t="s">
        <v>138</v>
      </c>
      <c r="T95" t="s">
        <v>139</v>
      </c>
      <c r="U95" t="s">
        <v>147</v>
      </c>
      <c r="V95" t="s">
        <v>148</v>
      </c>
    </row>
    <row r="96" spans="1:22" hidden="1">
      <c r="A96" t="s">
        <v>2477</v>
      </c>
      <c r="B96" t="s">
        <v>20</v>
      </c>
      <c r="C96" t="s">
        <v>74</v>
      </c>
      <c r="D96" t="s">
        <v>75</v>
      </c>
      <c r="E96">
        <v>0</v>
      </c>
      <c r="F96" t="s">
        <v>144</v>
      </c>
      <c r="G96" t="s">
        <v>145</v>
      </c>
      <c r="H96" t="s">
        <v>125</v>
      </c>
      <c r="I96" t="s">
        <v>105</v>
      </c>
      <c r="J96" t="s">
        <v>146</v>
      </c>
      <c r="L96" t="s">
        <v>80</v>
      </c>
      <c r="N96" t="s">
        <v>81</v>
      </c>
      <c r="O96" t="s">
        <v>82</v>
      </c>
      <c r="P96" t="s">
        <v>24</v>
      </c>
      <c r="Q96" t="s">
        <v>131</v>
      </c>
      <c r="R96" t="s">
        <v>31</v>
      </c>
      <c r="S96" t="s">
        <v>138</v>
      </c>
      <c r="T96" t="s">
        <v>139</v>
      </c>
      <c r="U96" t="s">
        <v>147</v>
      </c>
      <c r="V96" t="s">
        <v>148</v>
      </c>
    </row>
    <row r="97" spans="1:22">
      <c r="A97" t="s">
        <v>1397</v>
      </c>
      <c r="B97" t="s">
        <v>20</v>
      </c>
      <c r="C97" t="s">
        <v>74</v>
      </c>
      <c r="D97" t="s">
        <v>75</v>
      </c>
      <c r="E97">
        <v>52432.92</v>
      </c>
      <c r="F97" t="s">
        <v>76</v>
      </c>
      <c r="G97" t="s">
        <v>1387</v>
      </c>
      <c r="H97" t="s">
        <v>95</v>
      </c>
      <c r="I97" t="s">
        <v>96</v>
      </c>
      <c r="L97" t="s">
        <v>80</v>
      </c>
      <c r="N97" t="s">
        <v>81</v>
      </c>
      <c r="O97" t="s">
        <v>82</v>
      </c>
      <c r="P97" t="s">
        <v>24</v>
      </c>
      <c r="Q97" t="s">
        <v>131</v>
      </c>
      <c r="R97" t="s">
        <v>31</v>
      </c>
      <c r="S97" t="s">
        <v>1388</v>
      </c>
      <c r="T97" t="s">
        <v>1074</v>
      </c>
      <c r="U97" t="s">
        <v>1389</v>
      </c>
      <c r="V97" t="s">
        <v>1074</v>
      </c>
    </row>
    <row r="98" spans="1:22" hidden="1">
      <c r="A98" t="s">
        <v>2471</v>
      </c>
      <c r="B98" t="s">
        <v>20</v>
      </c>
      <c r="C98" t="s">
        <v>74</v>
      </c>
      <c r="D98" t="s">
        <v>75</v>
      </c>
      <c r="E98">
        <v>8027.83</v>
      </c>
      <c r="F98" t="s">
        <v>2472</v>
      </c>
      <c r="G98" t="s">
        <v>2473</v>
      </c>
      <c r="H98" t="s">
        <v>95</v>
      </c>
      <c r="I98" t="s">
        <v>96</v>
      </c>
      <c r="L98" t="s">
        <v>80</v>
      </c>
      <c r="N98" t="s">
        <v>81</v>
      </c>
      <c r="O98" t="s">
        <v>82</v>
      </c>
      <c r="P98" t="s">
        <v>24</v>
      </c>
      <c r="Q98" t="s">
        <v>131</v>
      </c>
      <c r="R98" t="s">
        <v>31</v>
      </c>
      <c r="S98" t="s">
        <v>1388</v>
      </c>
      <c r="T98" t="s">
        <v>1074</v>
      </c>
      <c r="U98" t="s">
        <v>1389</v>
      </c>
      <c r="V98" t="s">
        <v>1074</v>
      </c>
    </row>
    <row r="99" spans="1:22" hidden="1">
      <c r="A99" t="s">
        <v>2470</v>
      </c>
      <c r="B99" t="s">
        <v>20</v>
      </c>
      <c r="C99" t="s">
        <v>74</v>
      </c>
      <c r="D99" t="s">
        <v>75</v>
      </c>
      <c r="E99">
        <v>0</v>
      </c>
      <c r="F99" t="s">
        <v>76</v>
      </c>
      <c r="G99" t="s">
        <v>129</v>
      </c>
      <c r="H99" t="s">
        <v>998</v>
      </c>
      <c r="I99" t="s">
        <v>79</v>
      </c>
      <c r="L99" t="s">
        <v>80</v>
      </c>
      <c r="N99" t="s">
        <v>81</v>
      </c>
      <c r="O99" t="s">
        <v>82</v>
      </c>
      <c r="P99" t="s">
        <v>24</v>
      </c>
      <c r="Q99" t="s">
        <v>131</v>
      </c>
      <c r="R99" t="s">
        <v>31</v>
      </c>
      <c r="S99" t="s">
        <v>132</v>
      </c>
      <c r="T99" t="s">
        <v>133</v>
      </c>
      <c r="U99" t="s">
        <v>134</v>
      </c>
      <c r="V99" t="s">
        <v>133</v>
      </c>
    </row>
    <row r="100" spans="1:22" hidden="1">
      <c r="A100" t="s">
        <v>2474</v>
      </c>
      <c r="B100" t="s">
        <v>20</v>
      </c>
      <c r="C100" t="s">
        <v>74</v>
      </c>
      <c r="D100" t="s">
        <v>75</v>
      </c>
      <c r="E100">
        <v>0</v>
      </c>
      <c r="F100" t="s">
        <v>1034</v>
      </c>
      <c r="G100" t="s">
        <v>1392</v>
      </c>
      <c r="H100" t="s">
        <v>150</v>
      </c>
      <c r="I100" t="s">
        <v>105</v>
      </c>
      <c r="L100" t="s">
        <v>80</v>
      </c>
      <c r="N100" t="s">
        <v>81</v>
      </c>
      <c r="O100" t="s">
        <v>82</v>
      </c>
      <c r="P100" t="s">
        <v>24</v>
      </c>
      <c r="Q100" t="s">
        <v>131</v>
      </c>
      <c r="R100" t="s">
        <v>31</v>
      </c>
      <c r="S100" t="s">
        <v>138</v>
      </c>
      <c r="T100" t="s">
        <v>139</v>
      </c>
      <c r="U100" t="s">
        <v>1393</v>
      </c>
      <c r="V100" t="s">
        <v>1394</v>
      </c>
    </row>
    <row r="101" spans="1:22" hidden="1">
      <c r="A101" t="s">
        <v>1921</v>
      </c>
      <c r="B101" t="s">
        <v>20</v>
      </c>
      <c r="C101" t="s">
        <v>74</v>
      </c>
      <c r="D101" t="s">
        <v>75</v>
      </c>
      <c r="E101">
        <v>64100.98</v>
      </c>
      <c r="F101" t="s">
        <v>606</v>
      </c>
      <c r="G101" t="s">
        <v>2484</v>
      </c>
      <c r="H101" t="s">
        <v>78</v>
      </c>
      <c r="I101" t="s">
        <v>105</v>
      </c>
      <c r="L101" t="s">
        <v>80</v>
      </c>
      <c r="N101" t="s">
        <v>81</v>
      </c>
      <c r="O101" t="s">
        <v>82</v>
      </c>
      <c r="P101" t="s">
        <v>24</v>
      </c>
      <c r="Q101" t="s">
        <v>131</v>
      </c>
      <c r="R101" t="s">
        <v>31</v>
      </c>
      <c r="S101" t="s">
        <v>138</v>
      </c>
      <c r="T101" t="s">
        <v>139</v>
      </c>
      <c r="U101" t="s">
        <v>178</v>
      </c>
      <c r="V101" t="s">
        <v>179</v>
      </c>
    </row>
    <row r="102" spans="1:22" hidden="1">
      <c r="A102" t="s">
        <v>2476</v>
      </c>
      <c r="B102" t="s">
        <v>20</v>
      </c>
      <c r="C102" t="s">
        <v>74</v>
      </c>
      <c r="D102" t="s">
        <v>75</v>
      </c>
      <c r="E102">
        <v>0</v>
      </c>
      <c r="F102" t="s">
        <v>136</v>
      </c>
      <c r="G102" t="s">
        <v>137</v>
      </c>
      <c r="H102" t="s">
        <v>125</v>
      </c>
      <c r="I102" t="s">
        <v>105</v>
      </c>
      <c r="L102" t="s">
        <v>80</v>
      </c>
      <c r="N102" t="s">
        <v>81</v>
      </c>
      <c r="O102" t="s">
        <v>82</v>
      </c>
      <c r="P102" t="s">
        <v>24</v>
      </c>
      <c r="Q102" t="s">
        <v>131</v>
      </c>
      <c r="R102" t="s">
        <v>31</v>
      </c>
      <c r="S102" t="s">
        <v>138</v>
      </c>
      <c r="T102" t="s">
        <v>139</v>
      </c>
      <c r="U102" t="s">
        <v>140</v>
      </c>
      <c r="V102" t="s">
        <v>141</v>
      </c>
    </row>
    <row r="103" spans="1:22" hidden="1">
      <c r="A103" t="s">
        <v>2482</v>
      </c>
      <c r="B103" t="s">
        <v>20</v>
      </c>
      <c r="C103" t="s">
        <v>74</v>
      </c>
      <c r="D103" t="s">
        <v>75</v>
      </c>
      <c r="E103">
        <v>171802.86</v>
      </c>
      <c r="F103" t="s">
        <v>1415</v>
      </c>
      <c r="G103" t="s">
        <v>1416</v>
      </c>
      <c r="H103" t="s">
        <v>78</v>
      </c>
      <c r="I103" t="s">
        <v>105</v>
      </c>
      <c r="L103" t="s">
        <v>80</v>
      </c>
      <c r="N103" t="s">
        <v>81</v>
      </c>
      <c r="O103" t="s">
        <v>82</v>
      </c>
      <c r="P103" t="s">
        <v>24</v>
      </c>
      <c r="Q103" t="s">
        <v>131</v>
      </c>
      <c r="R103" t="s">
        <v>31</v>
      </c>
      <c r="S103" t="s">
        <v>138</v>
      </c>
      <c r="T103" t="s">
        <v>139</v>
      </c>
      <c r="U103" t="s">
        <v>167</v>
      </c>
      <c r="V103" t="s">
        <v>168</v>
      </c>
    </row>
    <row r="104" spans="1:22" hidden="1">
      <c r="A104" t="s">
        <v>2481</v>
      </c>
      <c r="B104" t="s">
        <v>20</v>
      </c>
      <c r="C104" t="s">
        <v>74</v>
      </c>
      <c r="D104" t="s">
        <v>75</v>
      </c>
      <c r="E104">
        <v>0</v>
      </c>
      <c r="F104" t="s">
        <v>156</v>
      </c>
      <c r="G104" t="s">
        <v>157</v>
      </c>
      <c r="H104" t="s">
        <v>150</v>
      </c>
      <c r="I104" t="s">
        <v>105</v>
      </c>
      <c r="L104" t="s">
        <v>80</v>
      </c>
      <c r="N104" t="s">
        <v>81</v>
      </c>
      <c r="O104" t="s">
        <v>82</v>
      </c>
      <c r="P104" t="s">
        <v>24</v>
      </c>
      <c r="Q104" t="s">
        <v>131</v>
      </c>
      <c r="R104" t="s">
        <v>31</v>
      </c>
      <c r="S104" t="s">
        <v>138</v>
      </c>
      <c r="T104" t="s">
        <v>139</v>
      </c>
      <c r="U104" t="s">
        <v>158</v>
      </c>
      <c r="V104" t="s">
        <v>159</v>
      </c>
    </row>
    <row r="105" spans="1:22" hidden="1">
      <c r="A105" t="s">
        <v>142</v>
      </c>
      <c r="B105" t="s">
        <v>20</v>
      </c>
      <c r="C105" t="s">
        <v>74</v>
      </c>
      <c r="D105" t="s">
        <v>75</v>
      </c>
      <c r="E105">
        <v>13956.36</v>
      </c>
      <c r="F105" t="s">
        <v>153</v>
      </c>
      <c r="G105" t="s">
        <v>2000</v>
      </c>
      <c r="H105" t="s">
        <v>113</v>
      </c>
      <c r="I105" t="s">
        <v>105</v>
      </c>
      <c r="L105" t="s">
        <v>80</v>
      </c>
      <c r="N105" t="s">
        <v>81</v>
      </c>
      <c r="O105" t="s">
        <v>82</v>
      </c>
      <c r="P105" t="s">
        <v>24</v>
      </c>
      <c r="Q105" t="s">
        <v>131</v>
      </c>
      <c r="R105" t="s">
        <v>31</v>
      </c>
      <c r="S105" t="s">
        <v>138</v>
      </c>
      <c r="T105" t="s">
        <v>139</v>
      </c>
      <c r="U105" t="s">
        <v>147</v>
      </c>
      <c r="V105" t="s">
        <v>148</v>
      </c>
    </row>
    <row r="106" spans="1:22" hidden="1">
      <c r="A106" t="s">
        <v>142</v>
      </c>
      <c r="B106" t="s">
        <v>20</v>
      </c>
      <c r="C106" t="s">
        <v>74</v>
      </c>
      <c r="D106" t="s">
        <v>75</v>
      </c>
      <c r="E106">
        <v>4077.56</v>
      </c>
      <c r="F106" t="s">
        <v>1408</v>
      </c>
      <c r="G106" t="s">
        <v>1409</v>
      </c>
      <c r="H106" t="s">
        <v>113</v>
      </c>
      <c r="I106" t="s">
        <v>105</v>
      </c>
      <c r="L106" t="s">
        <v>80</v>
      </c>
      <c r="N106" t="s">
        <v>81</v>
      </c>
      <c r="O106" t="s">
        <v>82</v>
      </c>
      <c r="P106" t="s">
        <v>24</v>
      </c>
      <c r="Q106" t="s">
        <v>131</v>
      </c>
      <c r="R106" t="s">
        <v>31</v>
      </c>
      <c r="S106" t="s">
        <v>138</v>
      </c>
      <c r="T106" t="s">
        <v>139</v>
      </c>
      <c r="U106" t="s">
        <v>147</v>
      </c>
      <c r="V106" t="s">
        <v>148</v>
      </c>
    </row>
    <row r="107" spans="1:22" hidden="1">
      <c r="A107" t="s">
        <v>2480</v>
      </c>
      <c r="B107" t="s">
        <v>20</v>
      </c>
      <c r="C107" t="s">
        <v>74</v>
      </c>
      <c r="D107" t="s">
        <v>75</v>
      </c>
      <c r="E107">
        <v>0</v>
      </c>
      <c r="F107" t="s">
        <v>156</v>
      </c>
      <c r="G107" t="s">
        <v>157</v>
      </c>
      <c r="H107" t="s">
        <v>150</v>
      </c>
      <c r="I107" t="s">
        <v>105</v>
      </c>
      <c r="L107" t="s">
        <v>80</v>
      </c>
      <c r="N107" t="s">
        <v>81</v>
      </c>
      <c r="O107" t="s">
        <v>82</v>
      </c>
      <c r="P107" t="s">
        <v>24</v>
      </c>
      <c r="Q107" t="s">
        <v>131</v>
      </c>
      <c r="R107" t="s">
        <v>31</v>
      </c>
      <c r="S107" t="s">
        <v>138</v>
      </c>
      <c r="T107" t="s">
        <v>139</v>
      </c>
      <c r="U107" t="s">
        <v>158</v>
      </c>
      <c r="V107" t="s">
        <v>159</v>
      </c>
    </row>
    <row r="108" spans="1:22" hidden="1">
      <c r="A108" t="s">
        <v>2469</v>
      </c>
      <c r="B108" t="s">
        <v>20</v>
      </c>
      <c r="C108" t="s">
        <v>74</v>
      </c>
      <c r="D108" t="s">
        <v>75</v>
      </c>
      <c r="E108">
        <v>0</v>
      </c>
      <c r="F108" t="s">
        <v>76</v>
      </c>
      <c r="G108" t="s">
        <v>129</v>
      </c>
      <c r="H108" t="s">
        <v>78</v>
      </c>
      <c r="I108" t="s">
        <v>96</v>
      </c>
      <c r="L108" t="s">
        <v>80</v>
      </c>
      <c r="N108" t="s">
        <v>81</v>
      </c>
      <c r="O108" t="s">
        <v>82</v>
      </c>
      <c r="P108" t="s">
        <v>24</v>
      </c>
      <c r="Q108" t="s">
        <v>131</v>
      </c>
      <c r="R108" t="s">
        <v>31</v>
      </c>
      <c r="S108" t="s">
        <v>132</v>
      </c>
      <c r="T108" t="s">
        <v>133</v>
      </c>
      <c r="U108" t="s">
        <v>134</v>
      </c>
      <c r="V108" t="s">
        <v>133</v>
      </c>
    </row>
    <row r="109" spans="1:22" hidden="1">
      <c r="A109" t="s">
        <v>2483</v>
      </c>
      <c r="B109" t="s">
        <v>20</v>
      </c>
      <c r="C109" t="s">
        <v>74</v>
      </c>
      <c r="D109" t="s">
        <v>75</v>
      </c>
      <c r="E109">
        <v>113446.77</v>
      </c>
      <c r="F109" t="s">
        <v>165</v>
      </c>
      <c r="G109" t="s">
        <v>170</v>
      </c>
      <c r="H109" t="s">
        <v>113</v>
      </c>
      <c r="I109" t="s">
        <v>105</v>
      </c>
      <c r="L109" t="s">
        <v>80</v>
      </c>
      <c r="N109" t="s">
        <v>81</v>
      </c>
      <c r="O109" t="s">
        <v>82</v>
      </c>
      <c r="P109" t="s">
        <v>24</v>
      </c>
      <c r="Q109" t="s">
        <v>131</v>
      </c>
      <c r="R109" t="s">
        <v>31</v>
      </c>
      <c r="S109" t="s">
        <v>138</v>
      </c>
      <c r="T109" t="s">
        <v>139</v>
      </c>
      <c r="U109" t="s">
        <v>167</v>
      </c>
      <c r="V109" t="s">
        <v>168</v>
      </c>
    </row>
    <row r="110" spans="1:22" hidden="1">
      <c r="A110" t="s">
        <v>143</v>
      </c>
      <c r="B110" t="s">
        <v>20</v>
      </c>
      <c r="C110" t="s">
        <v>74</v>
      </c>
      <c r="D110" t="s">
        <v>75</v>
      </c>
      <c r="E110">
        <v>10767.04</v>
      </c>
      <c r="F110" t="s">
        <v>1399</v>
      </c>
      <c r="G110" t="s">
        <v>1400</v>
      </c>
      <c r="H110" t="s">
        <v>95</v>
      </c>
      <c r="I110" t="s">
        <v>105</v>
      </c>
      <c r="L110" t="s">
        <v>80</v>
      </c>
      <c r="N110" t="s">
        <v>81</v>
      </c>
      <c r="O110" t="s">
        <v>82</v>
      </c>
      <c r="P110" t="s">
        <v>24</v>
      </c>
      <c r="Q110" t="s">
        <v>131</v>
      </c>
      <c r="R110" t="s">
        <v>31</v>
      </c>
      <c r="S110" t="s">
        <v>138</v>
      </c>
      <c r="T110" t="s">
        <v>139</v>
      </c>
      <c r="U110" t="s">
        <v>1401</v>
      </c>
      <c r="V110" t="s">
        <v>1402</v>
      </c>
    </row>
    <row r="111" spans="1:22" hidden="1">
      <c r="A111" t="s">
        <v>2479</v>
      </c>
      <c r="B111" t="s">
        <v>20</v>
      </c>
      <c r="C111" t="s">
        <v>74</v>
      </c>
      <c r="D111" t="s">
        <v>75</v>
      </c>
      <c r="E111">
        <v>0</v>
      </c>
      <c r="F111" t="s">
        <v>156</v>
      </c>
      <c r="G111" t="s">
        <v>157</v>
      </c>
      <c r="H111" t="s">
        <v>150</v>
      </c>
      <c r="I111" t="s">
        <v>105</v>
      </c>
      <c r="L111" t="s">
        <v>80</v>
      </c>
      <c r="N111" t="s">
        <v>81</v>
      </c>
      <c r="O111" t="s">
        <v>82</v>
      </c>
      <c r="P111" t="s">
        <v>24</v>
      </c>
      <c r="Q111" t="s">
        <v>131</v>
      </c>
      <c r="R111" t="s">
        <v>31</v>
      </c>
      <c r="S111" t="s">
        <v>138</v>
      </c>
      <c r="T111" t="s">
        <v>139</v>
      </c>
      <c r="U111" t="s">
        <v>158</v>
      </c>
      <c r="V111" t="s">
        <v>159</v>
      </c>
    </row>
    <row r="112" spans="1:22" hidden="1">
      <c r="A112" t="s">
        <v>2475</v>
      </c>
      <c r="B112" t="s">
        <v>20</v>
      </c>
      <c r="C112" t="s">
        <v>74</v>
      </c>
      <c r="D112" t="s">
        <v>75</v>
      </c>
      <c r="E112">
        <v>0</v>
      </c>
      <c r="F112" t="s">
        <v>1399</v>
      </c>
      <c r="G112" t="s">
        <v>1400</v>
      </c>
      <c r="H112" t="s">
        <v>150</v>
      </c>
      <c r="I112" t="s">
        <v>105</v>
      </c>
      <c r="L112" t="s">
        <v>80</v>
      </c>
      <c r="N112" t="s">
        <v>81</v>
      </c>
      <c r="O112" t="s">
        <v>82</v>
      </c>
      <c r="P112" t="s">
        <v>24</v>
      </c>
      <c r="Q112" t="s">
        <v>131</v>
      </c>
      <c r="R112" t="s">
        <v>31</v>
      </c>
      <c r="S112" t="s">
        <v>138</v>
      </c>
      <c r="T112" t="s">
        <v>139</v>
      </c>
      <c r="U112" t="s">
        <v>1401</v>
      </c>
      <c r="V112" t="s">
        <v>1402</v>
      </c>
    </row>
    <row r="113" spans="1:22" hidden="1">
      <c r="A113" t="s">
        <v>143</v>
      </c>
      <c r="B113" t="s">
        <v>20</v>
      </c>
      <c r="C113" t="s">
        <v>74</v>
      </c>
      <c r="D113" t="s">
        <v>75</v>
      </c>
      <c r="E113">
        <v>6086.54</v>
      </c>
      <c r="F113" t="s">
        <v>136</v>
      </c>
      <c r="G113" t="s">
        <v>137</v>
      </c>
      <c r="H113" t="s">
        <v>95</v>
      </c>
      <c r="I113" t="s">
        <v>105</v>
      </c>
      <c r="L113" t="s">
        <v>80</v>
      </c>
      <c r="N113" t="s">
        <v>81</v>
      </c>
      <c r="O113" t="s">
        <v>82</v>
      </c>
      <c r="P113" t="s">
        <v>24</v>
      </c>
      <c r="Q113" t="s">
        <v>131</v>
      </c>
      <c r="R113" t="s">
        <v>31</v>
      </c>
      <c r="S113" t="s">
        <v>138</v>
      </c>
      <c r="T113" t="s">
        <v>139</v>
      </c>
      <c r="U113" t="s">
        <v>140</v>
      </c>
      <c r="V113" t="s">
        <v>141</v>
      </c>
    </row>
    <row r="114" spans="1:22" hidden="1">
      <c r="A114" t="s">
        <v>161</v>
      </c>
      <c r="B114" t="s">
        <v>20</v>
      </c>
      <c r="C114" t="s">
        <v>74</v>
      </c>
      <c r="D114" t="s">
        <v>75</v>
      </c>
      <c r="E114">
        <v>20093.099999999999</v>
      </c>
      <c r="F114" t="s">
        <v>156</v>
      </c>
      <c r="G114" t="s">
        <v>157</v>
      </c>
      <c r="H114" t="s">
        <v>95</v>
      </c>
      <c r="I114" t="s">
        <v>105</v>
      </c>
      <c r="L114" t="s">
        <v>80</v>
      </c>
      <c r="N114" t="s">
        <v>81</v>
      </c>
      <c r="O114" t="s">
        <v>82</v>
      </c>
      <c r="P114" t="s">
        <v>24</v>
      </c>
      <c r="Q114" t="s">
        <v>131</v>
      </c>
      <c r="R114" t="s">
        <v>31</v>
      </c>
      <c r="S114" t="s">
        <v>138</v>
      </c>
      <c r="T114" t="s">
        <v>139</v>
      </c>
      <c r="U114" t="s">
        <v>158</v>
      </c>
      <c r="V114" t="s">
        <v>159</v>
      </c>
    </row>
    <row r="115" spans="1:22" hidden="1">
      <c r="A115" t="s">
        <v>1398</v>
      </c>
      <c r="B115" t="s">
        <v>20</v>
      </c>
      <c r="C115" t="s">
        <v>74</v>
      </c>
      <c r="D115" t="s">
        <v>75</v>
      </c>
      <c r="E115">
        <v>9721.25</v>
      </c>
      <c r="F115" t="s">
        <v>153</v>
      </c>
      <c r="G115" t="s">
        <v>2000</v>
      </c>
      <c r="H115" t="s">
        <v>113</v>
      </c>
      <c r="I115" t="s">
        <v>105</v>
      </c>
      <c r="L115" t="s">
        <v>80</v>
      </c>
      <c r="N115" t="s">
        <v>81</v>
      </c>
      <c r="O115" t="s">
        <v>82</v>
      </c>
      <c r="P115" t="s">
        <v>24</v>
      </c>
      <c r="Q115" t="s">
        <v>131</v>
      </c>
      <c r="R115" t="s">
        <v>31</v>
      </c>
      <c r="S115" t="s">
        <v>138</v>
      </c>
      <c r="T115" t="s">
        <v>139</v>
      </c>
      <c r="U115" t="s">
        <v>147</v>
      </c>
      <c r="V115" t="s">
        <v>148</v>
      </c>
    </row>
    <row r="116" spans="1:22">
      <c r="A116" t="s">
        <v>2010</v>
      </c>
      <c r="B116" t="s">
        <v>20</v>
      </c>
      <c r="C116" t="s">
        <v>74</v>
      </c>
      <c r="D116" t="s">
        <v>75</v>
      </c>
      <c r="E116">
        <v>0</v>
      </c>
      <c r="F116" t="s">
        <v>76</v>
      </c>
      <c r="G116" t="s">
        <v>2006</v>
      </c>
      <c r="H116" t="s">
        <v>113</v>
      </c>
      <c r="I116" t="s">
        <v>96</v>
      </c>
      <c r="J116" t="s">
        <v>100</v>
      </c>
      <c r="L116" t="s">
        <v>80</v>
      </c>
      <c r="N116" t="s">
        <v>81</v>
      </c>
      <c r="O116" t="s">
        <v>82</v>
      </c>
      <c r="P116" t="s">
        <v>24</v>
      </c>
      <c r="Q116" t="s">
        <v>131</v>
      </c>
      <c r="R116" t="s">
        <v>31</v>
      </c>
      <c r="S116" t="s">
        <v>2007</v>
      </c>
      <c r="T116" t="s">
        <v>2008</v>
      </c>
      <c r="U116" t="s">
        <v>2009</v>
      </c>
      <c r="V116" t="s">
        <v>2008</v>
      </c>
    </row>
    <row r="117" spans="1:22">
      <c r="A117" t="s">
        <v>2005</v>
      </c>
      <c r="B117" t="s">
        <v>20</v>
      </c>
      <c r="C117" t="s">
        <v>74</v>
      </c>
      <c r="D117" t="s">
        <v>75</v>
      </c>
      <c r="E117">
        <v>209076.13</v>
      </c>
      <c r="F117" t="s">
        <v>76</v>
      </c>
      <c r="G117" t="s">
        <v>2006</v>
      </c>
      <c r="H117" t="s">
        <v>78</v>
      </c>
      <c r="I117" t="s">
        <v>96</v>
      </c>
      <c r="L117" t="s">
        <v>80</v>
      </c>
      <c r="N117" t="s">
        <v>81</v>
      </c>
      <c r="O117" t="s">
        <v>82</v>
      </c>
      <c r="P117" t="s">
        <v>24</v>
      </c>
      <c r="Q117" t="s">
        <v>131</v>
      </c>
      <c r="R117" t="s">
        <v>31</v>
      </c>
      <c r="S117" t="s">
        <v>2007</v>
      </c>
      <c r="T117" t="s">
        <v>2008</v>
      </c>
      <c r="U117" t="s">
        <v>2009</v>
      </c>
      <c r="V117" t="s">
        <v>2008</v>
      </c>
    </row>
    <row r="118" spans="1:22" hidden="1">
      <c r="A118" t="s">
        <v>1996</v>
      </c>
      <c r="B118" t="s">
        <v>20</v>
      </c>
      <c r="C118" t="s">
        <v>74</v>
      </c>
      <c r="D118" t="s">
        <v>75</v>
      </c>
      <c r="E118">
        <v>0</v>
      </c>
      <c r="F118" t="s">
        <v>136</v>
      </c>
      <c r="G118" t="s">
        <v>137</v>
      </c>
      <c r="H118" t="s">
        <v>125</v>
      </c>
      <c r="I118" t="s">
        <v>105</v>
      </c>
      <c r="L118" t="s">
        <v>80</v>
      </c>
      <c r="N118" t="s">
        <v>81</v>
      </c>
      <c r="O118" t="s">
        <v>82</v>
      </c>
      <c r="P118" t="s">
        <v>24</v>
      </c>
      <c r="Q118" t="s">
        <v>131</v>
      </c>
      <c r="R118" t="s">
        <v>31</v>
      </c>
      <c r="S118" t="s">
        <v>138</v>
      </c>
      <c r="T118" t="s">
        <v>139</v>
      </c>
      <c r="U118" t="s">
        <v>140</v>
      </c>
      <c r="V118" t="s">
        <v>141</v>
      </c>
    </row>
    <row r="119" spans="1:22" hidden="1">
      <c r="A119" t="s">
        <v>1993</v>
      </c>
      <c r="B119" t="s">
        <v>20</v>
      </c>
      <c r="C119" t="s">
        <v>74</v>
      </c>
      <c r="D119" t="s">
        <v>75</v>
      </c>
      <c r="E119">
        <v>0</v>
      </c>
      <c r="F119" t="s">
        <v>76</v>
      </c>
      <c r="G119" t="s">
        <v>129</v>
      </c>
      <c r="H119" t="s">
        <v>95</v>
      </c>
      <c r="I119" t="s">
        <v>96</v>
      </c>
      <c r="L119" t="s">
        <v>80</v>
      </c>
      <c r="N119" t="s">
        <v>81</v>
      </c>
      <c r="O119" t="s">
        <v>82</v>
      </c>
      <c r="P119" t="s">
        <v>24</v>
      </c>
      <c r="Q119" t="s">
        <v>131</v>
      </c>
      <c r="R119" t="s">
        <v>31</v>
      </c>
      <c r="S119" t="s">
        <v>132</v>
      </c>
      <c r="T119" t="s">
        <v>133</v>
      </c>
      <c r="U119" t="s">
        <v>134</v>
      </c>
      <c r="V119" t="s">
        <v>133</v>
      </c>
    </row>
    <row r="120" spans="1:22" hidden="1">
      <c r="A120" t="s">
        <v>1994</v>
      </c>
      <c r="B120" t="s">
        <v>20</v>
      </c>
      <c r="C120" t="s">
        <v>74</v>
      </c>
      <c r="D120" t="s">
        <v>75</v>
      </c>
      <c r="E120">
        <v>17477.64</v>
      </c>
      <c r="F120" t="s">
        <v>1034</v>
      </c>
      <c r="G120" t="s">
        <v>1392</v>
      </c>
      <c r="H120" t="s">
        <v>95</v>
      </c>
      <c r="I120" t="s">
        <v>105</v>
      </c>
      <c r="J120" t="s">
        <v>1036</v>
      </c>
      <c r="L120" t="s">
        <v>80</v>
      </c>
      <c r="N120" t="s">
        <v>81</v>
      </c>
      <c r="O120" t="s">
        <v>82</v>
      </c>
      <c r="P120" t="s">
        <v>24</v>
      </c>
      <c r="Q120" t="s">
        <v>131</v>
      </c>
      <c r="R120" t="s">
        <v>31</v>
      </c>
      <c r="S120" t="s">
        <v>138</v>
      </c>
      <c r="T120" t="s">
        <v>139</v>
      </c>
      <c r="U120" t="s">
        <v>1393</v>
      </c>
      <c r="V120" t="s">
        <v>1394</v>
      </c>
    </row>
    <row r="121" spans="1:22" hidden="1">
      <c r="A121" t="s">
        <v>1997</v>
      </c>
      <c r="B121" t="s">
        <v>20</v>
      </c>
      <c r="C121" t="s">
        <v>74</v>
      </c>
      <c r="D121" t="s">
        <v>75</v>
      </c>
      <c r="E121">
        <v>9019.9500000000007</v>
      </c>
      <c r="F121" t="s">
        <v>156</v>
      </c>
      <c r="G121" t="s">
        <v>157</v>
      </c>
      <c r="H121" t="s">
        <v>95</v>
      </c>
      <c r="I121" t="s">
        <v>105</v>
      </c>
      <c r="L121" t="s">
        <v>80</v>
      </c>
      <c r="N121" t="s">
        <v>81</v>
      </c>
      <c r="O121" t="s">
        <v>82</v>
      </c>
      <c r="P121" t="s">
        <v>24</v>
      </c>
      <c r="Q121" t="s">
        <v>131</v>
      </c>
      <c r="R121" t="s">
        <v>31</v>
      </c>
      <c r="S121" t="s">
        <v>138</v>
      </c>
      <c r="T121" t="s">
        <v>139</v>
      </c>
      <c r="U121" t="s">
        <v>158</v>
      </c>
      <c r="V121" t="s">
        <v>159</v>
      </c>
    </row>
    <row r="122" spans="1:22" hidden="1">
      <c r="A122" t="s">
        <v>1406</v>
      </c>
      <c r="B122" t="s">
        <v>20</v>
      </c>
      <c r="C122" t="s">
        <v>74</v>
      </c>
      <c r="D122" t="s">
        <v>75</v>
      </c>
      <c r="E122">
        <v>4823.83</v>
      </c>
      <c r="F122" t="s">
        <v>153</v>
      </c>
      <c r="G122" t="s">
        <v>2000</v>
      </c>
      <c r="H122" t="s">
        <v>95</v>
      </c>
      <c r="I122" t="s">
        <v>105</v>
      </c>
      <c r="L122" t="s">
        <v>80</v>
      </c>
      <c r="N122" t="s">
        <v>81</v>
      </c>
      <c r="O122" t="s">
        <v>82</v>
      </c>
      <c r="P122" t="s">
        <v>24</v>
      </c>
      <c r="Q122" t="s">
        <v>131</v>
      </c>
      <c r="R122" t="s">
        <v>31</v>
      </c>
      <c r="S122" t="s">
        <v>138</v>
      </c>
      <c r="T122" t="s">
        <v>139</v>
      </c>
      <c r="U122" t="s">
        <v>147</v>
      </c>
      <c r="V122" t="s">
        <v>148</v>
      </c>
    </row>
    <row r="123" spans="1:22" hidden="1">
      <c r="A123" t="s">
        <v>161</v>
      </c>
      <c r="B123" t="s">
        <v>20</v>
      </c>
      <c r="C123" t="s">
        <v>74</v>
      </c>
      <c r="D123" t="s">
        <v>75</v>
      </c>
      <c r="E123">
        <v>5761.17</v>
      </c>
      <c r="F123" t="s">
        <v>144</v>
      </c>
      <c r="G123" t="s">
        <v>145</v>
      </c>
      <c r="H123" t="s">
        <v>95</v>
      </c>
      <c r="I123" t="s">
        <v>105</v>
      </c>
      <c r="J123" t="s">
        <v>146</v>
      </c>
      <c r="L123" t="s">
        <v>80</v>
      </c>
      <c r="N123" t="s">
        <v>81</v>
      </c>
      <c r="O123" t="s">
        <v>82</v>
      </c>
      <c r="P123" t="s">
        <v>24</v>
      </c>
      <c r="Q123" t="s">
        <v>131</v>
      </c>
      <c r="R123" t="s">
        <v>31</v>
      </c>
      <c r="S123" t="s">
        <v>138</v>
      </c>
      <c r="T123" t="s">
        <v>139</v>
      </c>
      <c r="U123" t="s">
        <v>147</v>
      </c>
      <c r="V123" t="s">
        <v>148</v>
      </c>
    </row>
    <row r="124" spans="1:22" hidden="1">
      <c r="A124" t="s">
        <v>1414</v>
      </c>
      <c r="B124" t="s">
        <v>20</v>
      </c>
      <c r="C124" t="s">
        <v>74</v>
      </c>
      <c r="D124" t="s">
        <v>75</v>
      </c>
      <c r="E124">
        <v>16657.27</v>
      </c>
      <c r="F124" t="s">
        <v>165</v>
      </c>
      <c r="G124" t="s">
        <v>2004</v>
      </c>
      <c r="H124" t="s">
        <v>95</v>
      </c>
      <c r="I124" t="s">
        <v>105</v>
      </c>
      <c r="L124" t="s">
        <v>80</v>
      </c>
      <c r="N124" t="s">
        <v>81</v>
      </c>
      <c r="O124" t="s">
        <v>82</v>
      </c>
      <c r="P124" t="s">
        <v>24</v>
      </c>
      <c r="Q124" t="s">
        <v>131</v>
      </c>
      <c r="R124" t="s">
        <v>31</v>
      </c>
      <c r="S124" t="s">
        <v>138</v>
      </c>
      <c r="T124" t="s">
        <v>139</v>
      </c>
      <c r="U124" t="s">
        <v>167</v>
      </c>
      <c r="V124" t="s">
        <v>168</v>
      </c>
    </row>
    <row r="125" spans="1:22" hidden="1">
      <c r="A125" t="s">
        <v>2003</v>
      </c>
      <c r="B125" t="s">
        <v>20</v>
      </c>
      <c r="C125" t="s">
        <v>74</v>
      </c>
      <c r="D125" t="s">
        <v>75</v>
      </c>
      <c r="E125">
        <v>0</v>
      </c>
      <c r="F125" t="s">
        <v>156</v>
      </c>
      <c r="G125" t="s">
        <v>157</v>
      </c>
      <c r="H125" t="s">
        <v>150</v>
      </c>
      <c r="I125" t="s">
        <v>105</v>
      </c>
      <c r="L125" t="s">
        <v>80</v>
      </c>
      <c r="N125" t="s">
        <v>81</v>
      </c>
      <c r="O125" t="s">
        <v>82</v>
      </c>
      <c r="P125" t="s">
        <v>24</v>
      </c>
      <c r="Q125" t="s">
        <v>131</v>
      </c>
      <c r="R125" t="s">
        <v>31</v>
      </c>
      <c r="S125" t="s">
        <v>138</v>
      </c>
      <c r="T125" t="s">
        <v>139</v>
      </c>
      <c r="U125" t="s">
        <v>158</v>
      </c>
      <c r="V125" t="s">
        <v>159</v>
      </c>
    </row>
    <row r="126" spans="1:22" hidden="1">
      <c r="A126" t="s">
        <v>2002</v>
      </c>
      <c r="B126" t="s">
        <v>20</v>
      </c>
      <c r="C126" t="s">
        <v>74</v>
      </c>
      <c r="D126" t="s">
        <v>75</v>
      </c>
      <c r="E126">
        <v>0</v>
      </c>
      <c r="F126" t="s">
        <v>156</v>
      </c>
      <c r="G126" t="s">
        <v>157</v>
      </c>
      <c r="H126" t="s">
        <v>150</v>
      </c>
      <c r="I126" t="s">
        <v>105</v>
      </c>
      <c r="L126" t="s">
        <v>80</v>
      </c>
      <c r="N126" t="s">
        <v>81</v>
      </c>
      <c r="O126" t="s">
        <v>82</v>
      </c>
      <c r="P126" t="s">
        <v>24</v>
      </c>
      <c r="Q126" t="s">
        <v>131</v>
      </c>
      <c r="R126" t="s">
        <v>31</v>
      </c>
      <c r="S126" t="s">
        <v>138</v>
      </c>
      <c r="T126" t="s">
        <v>139</v>
      </c>
      <c r="U126" t="s">
        <v>158</v>
      </c>
      <c r="V126" t="s">
        <v>159</v>
      </c>
    </row>
    <row r="127" spans="1:22" hidden="1">
      <c r="A127" t="s">
        <v>2001</v>
      </c>
      <c r="B127" t="s">
        <v>20</v>
      </c>
      <c r="C127" t="s">
        <v>74</v>
      </c>
      <c r="D127" t="s">
        <v>75</v>
      </c>
      <c r="E127">
        <v>0</v>
      </c>
      <c r="F127" t="s">
        <v>156</v>
      </c>
      <c r="G127" t="s">
        <v>157</v>
      </c>
      <c r="H127" t="s">
        <v>150</v>
      </c>
      <c r="I127" t="s">
        <v>105</v>
      </c>
      <c r="L127" t="s">
        <v>80</v>
      </c>
      <c r="N127" t="s">
        <v>81</v>
      </c>
      <c r="O127" t="s">
        <v>82</v>
      </c>
      <c r="P127" t="s">
        <v>24</v>
      </c>
      <c r="Q127" t="s">
        <v>131</v>
      </c>
      <c r="R127" t="s">
        <v>31</v>
      </c>
      <c r="S127" t="s">
        <v>138</v>
      </c>
      <c r="T127" t="s">
        <v>139</v>
      </c>
      <c r="U127" t="s">
        <v>158</v>
      </c>
      <c r="V127" t="s">
        <v>159</v>
      </c>
    </row>
    <row r="128" spans="1:22" hidden="1">
      <c r="A128" t="s">
        <v>142</v>
      </c>
      <c r="B128" t="s">
        <v>20</v>
      </c>
      <c r="C128" t="s">
        <v>74</v>
      </c>
      <c r="D128" t="s">
        <v>75</v>
      </c>
      <c r="E128">
        <v>35678.620000000003</v>
      </c>
      <c r="F128" t="s">
        <v>153</v>
      </c>
      <c r="G128" t="s">
        <v>154</v>
      </c>
      <c r="H128" t="s">
        <v>113</v>
      </c>
      <c r="I128" t="s">
        <v>105</v>
      </c>
      <c r="L128" t="s">
        <v>80</v>
      </c>
      <c r="N128" t="s">
        <v>81</v>
      </c>
      <c r="O128" t="s">
        <v>82</v>
      </c>
      <c r="P128" t="s">
        <v>24</v>
      </c>
      <c r="Q128" t="s">
        <v>131</v>
      </c>
      <c r="R128" t="s">
        <v>31</v>
      </c>
      <c r="S128" t="s">
        <v>138</v>
      </c>
      <c r="T128" t="s">
        <v>139</v>
      </c>
      <c r="U128" t="s">
        <v>147</v>
      </c>
      <c r="V128" t="s">
        <v>148</v>
      </c>
    </row>
    <row r="129" spans="1:22" hidden="1">
      <c r="A129" t="s">
        <v>1998</v>
      </c>
      <c r="B129" t="s">
        <v>20</v>
      </c>
      <c r="C129" t="s">
        <v>195</v>
      </c>
      <c r="D129" t="s">
        <v>75</v>
      </c>
      <c r="E129">
        <v>0</v>
      </c>
      <c r="F129" t="s">
        <v>144</v>
      </c>
      <c r="G129" t="s">
        <v>145</v>
      </c>
      <c r="H129" t="s">
        <v>125</v>
      </c>
      <c r="I129" t="s">
        <v>105</v>
      </c>
      <c r="J129" t="s">
        <v>146</v>
      </c>
      <c r="L129" t="s">
        <v>80</v>
      </c>
      <c r="N129" t="s">
        <v>81</v>
      </c>
      <c r="O129" t="s">
        <v>82</v>
      </c>
      <c r="P129" t="s">
        <v>24</v>
      </c>
      <c r="Q129" t="s">
        <v>131</v>
      </c>
      <c r="R129" t="s">
        <v>31</v>
      </c>
      <c r="S129" t="s">
        <v>138</v>
      </c>
      <c r="T129" t="s">
        <v>139</v>
      </c>
      <c r="U129" t="s">
        <v>147</v>
      </c>
      <c r="V129" t="s">
        <v>148</v>
      </c>
    </row>
    <row r="130" spans="1:22" hidden="1">
      <c r="A130" t="s">
        <v>143</v>
      </c>
      <c r="B130" t="s">
        <v>20</v>
      </c>
      <c r="C130" t="s">
        <v>74</v>
      </c>
      <c r="D130" t="s">
        <v>75</v>
      </c>
      <c r="E130">
        <v>6865.57</v>
      </c>
      <c r="F130" t="s">
        <v>153</v>
      </c>
      <c r="G130" t="s">
        <v>1999</v>
      </c>
      <c r="H130" t="s">
        <v>95</v>
      </c>
      <c r="I130" t="s">
        <v>105</v>
      </c>
      <c r="L130" t="s">
        <v>80</v>
      </c>
      <c r="N130" t="s">
        <v>81</v>
      </c>
      <c r="O130" t="s">
        <v>82</v>
      </c>
      <c r="P130" t="s">
        <v>24</v>
      </c>
      <c r="Q130" t="s">
        <v>131</v>
      </c>
      <c r="R130" t="s">
        <v>31</v>
      </c>
      <c r="S130" t="s">
        <v>138</v>
      </c>
      <c r="T130" t="s">
        <v>139</v>
      </c>
      <c r="U130" t="s">
        <v>147</v>
      </c>
      <c r="V130" t="s">
        <v>148</v>
      </c>
    </row>
    <row r="131" spans="1:22" hidden="1">
      <c r="A131" t="s">
        <v>1997</v>
      </c>
      <c r="B131" t="s">
        <v>20</v>
      </c>
      <c r="C131" t="s">
        <v>74</v>
      </c>
      <c r="D131" t="s">
        <v>75</v>
      </c>
      <c r="E131">
        <v>43125.91</v>
      </c>
      <c r="F131" t="s">
        <v>144</v>
      </c>
      <c r="G131" t="s">
        <v>145</v>
      </c>
      <c r="H131" t="s">
        <v>95</v>
      </c>
      <c r="I131" t="s">
        <v>105</v>
      </c>
      <c r="J131" t="s">
        <v>146</v>
      </c>
      <c r="L131" t="s">
        <v>80</v>
      </c>
      <c r="N131" t="s">
        <v>81</v>
      </c>
      <c r="O131" t="s">
        <v>82</v>
      </c>
      <c r="P131" t="s">
        <v>24</v>
      </c>
      <c r="Q131" t="s">
        <v>131</v>
      </c>
      <c r="R131" t="s">
        <v>31</v>
      </c>
      <c r="S131" t="s">
        <v>138</v>
      </c>
      <c r="T131" t="s">
        <v>139</v>
      </c>
      <c r="U131" t="s">
        <v>147</v>
      </c>
      <c r="V131" t="s">
        <v>148</v>
      </c>
    </row>
    <row r="132" spans="1:22" hidden="1">
      <c r="A132" t="s">
        <v>1995</v>
      </c>
      <c r="B132" t="s">
        <v>20</v>
      </c>
      <c r="C132" t="s">
        <v>74</v>
      </c>
      <c r="D132" t="s">
        <v>75</v>
      </c>
      <c r="E132">
        <v>0</v>
      </c>
      <c r="F132" t="s">
        <v>1399</v>
      </c>
      <c r="G132" t="s">
        <v>1400</v>
      </c>
      <c r="H132" t="s">
        <v>125</v>
      </c>
      <c r="I132" t="s">
        <v>105</v>
      </c>
      <c r="L132" t="s">
        <v>80</v>
      </c>
      <c r="N132" t="s">
        <v>81</v>
      </c>
      <c r="O132" t="s">
        <v>82</v>
      </c>
      <c r="P132" t="s">
        <v>24</v>
      </c>
      <c r="Q132" t="s">
        <v>131</v>
      </c>
      <c r="R132" t="s">
        <v>31</v>
      </c>
      <c r="S132" t="s">
        <v>138</v>
      </c>
      <c r="T132" t="s">
        <v>139</v>
      </c>
      <c r="U132" t="s">
        <v>1401</v>
      </c>
      <c r="V132" t="s">
        <v>1402</v>
      </c>
    </row>
    <row r="133" spans="1:22" hidden="1">
      <c r="A133" t="s">
        <v>152</v>
      </c>
      <c r="B133" t="s">
        <v>20</v>
      </c>
      <c r="C133" t="s">
        <v>74</v>
      </c>
      <c r="D133" t="s">
        <v>75</v>
      </c>
      <c r="E133">
        <v>1315.98</v>
      </c>
      <c r="F133" t="s">
        <v>1399</v>
      </c>
      <c r="G133" t="s">
        <v>1400</v>
      </c>
      <c r="H133" t="s">
        <v>113</v>
      </c>
      <c r="I133" t="s">
        <v>105</v>
      </c>
      <c r="L133" t="s">
        <v>80</v>
      </c>
      <c r="N133" t="s">
        <v>81</v>
      </c>
      <c r="O133" t="s">
        <v>82</v>
      </c>
      <c r="P133" t="s">
        <v>24</v>
      </c>
      <c r="Q133" t="s">
        <v>131</v>
      </c>
      <c r="R133" t="s">
        <v>31</v>
      </c>
      <c r="S133" t="s">
        <v>138</v>
      </c>
      <c r="T133" t="s">
        <v>139</v>
      </c>
      <c r="U133" t="s">
        <v>1401</v>
      </c>
      <c r="V133" t="s">
        <v>1402</v>
      </c>
    </row>
    <row r="134" spans="1:22" hidden="1">
      <c r="A134" t="s">
        <v>152</v>
      </c>
      <c r="B134" t="s">
        <v>20</v>
      </c>
      <c r="C134" t="s">
        <v>74</v>
      </c>
      <c r="D134" t="s">
        <v>75</v>
      </c>
      <c r="E134">
        <v>1225.23</v>
      </c>
      <c r="F134" t="s">
        <v>153</v>
      </c>
      <c r="G134" t="s">
        <v>2000</v>
      </c>
      <c r="H134" t="s">
        <v>113</v>
      </c>
      <c r="I134" t="s">
        <v>105</v>
      </c>
      <c r="L134" t="s">
        <v>80</v>
      </c>
      <c r="N134" t="s">
        <v>81</v>
      </c>
      <c r="O134" t="s">
        <v>82</v>
      </c>
      <c r="P134" t="s">
        <v>24</v>
      </c>
      <c r="Q134" t="s">
        <v>131</v>
      </c>
      <c r="R134" t="s">
        <v>31</v>
      </c>
      <c r="S134" t="s">
        <v>138</v>
      </c>
      <c r="T134" t="s">
        <v>139</v>
      </c>
      <c r="U134" t="s">
        <v>147</v>
      </c>
      <c r="V134" t="s">
        <v>148</v>
      </c>
    </row>
    <row r="135" spans="1:22" hidden="1">
      <c r="A135" t="s">
        <v>1406</v>
      </c>
      <c r="B135" t="s">
        <v>20</v>
      </c>
      <c r="C135" t="s">
        <v>74</v>
      </c>
      <c r="D135" t="s">
        <v>75</v>
      </c>
      <c r="E135">
        <v>4614.1000000000004</v>
      </c>
      <c r="F135" t="s">
        <v>1408</v>
      </c>
      <c r="G135" t="s">
        <v>1409</v>
      </c>
      <c r="H135" t="s">
        <v>95</v>
      </c>
      <c r="I135" t="s">
        <v>105</v>
      </c>
      <c r="L135" t="s">
        <v>80</v>
      </c>
      <c r="N135" t="s">
        <v>81</v>
      </c>
      <c r="O135" t="s">
        <v>82</v>
      </c>
      <c r="P135" t="s">
        <v>24</v>
      </c>
      <c r="Q135" t="s">
        <v>131</v>
      </c>
      <c r="R135" t="s">
        <v>31</v>
      </c>
      <c r="S135" t="s">
        <v>138</v>
      </c>
      <c r="T135" t="s">
        <v>139</v>
      </c>
      <c r="U135" t="s">
        <v>147</v>
      </c>
      <c r="V135" t="s">
        <v>148</v>
      </c>
    </row>
    <row r="136" spans="1:22">
      <c r="A136" t="s">
        <v>1390</v>
      </c>
      <c r="B136" t="s">
        <v>20</v>
      </c>
      <c r="C136" t="s">
        <v>74</v>
      </c>
      <c r="D136" t="s">
        <v>75</v>
      </c>
      <c r="E136">
        <v>114556.56</v>
      </c>
      <c r="F136" t="s">
        <v>76</v>
      </c>
      <c r="G136" t="s">
        <v>1387</v>
      </c>
      <c r="H136" t="s">
        <v>95</v>
      </c>
      <c r="I136" t="s">
        <v>96</v>
      </c>
      <c r="L136" t="s">
        <v>80</v>
      </c>
      <c r="N136" t="s">
        <v>81</v>
      </c>
      <c r="O136" t="s">
        <v>82</v>
      </c>
      <c r="P136" t="s">
        <v>24</v>
      </c>
      <c r="Q136" t="s">
        <v>131</v>
      </c>
      <c r="R136" t="s">
        <v>31</v>
      </c>
      <c r="S136" t="s">
        <v>1388</v>
      </c>
      <c r="T136" t="s">
        <v>1074</v>
      </c>
      <c r="U136" t="s">
        <v>1389</v>
      </c>
      <c r="V136" t="s">
        <v>1074</v>
      </c>
    </row>
    <row r="137" spans="1:22" hidden="1">
      <c r="A137" t="s">
        <v>1419</v>
      </c>
      <c r="B137" t="s">
        <v>20</v>
      </c>
      <c r="C137" t="s">
        <v>74</v>
      </c>
      <c r="D137" t="s">
        <v>75</v>
      </c>
      <c r="E137">
        <v>0</v>
      </c>
      <c r="F137" t="s">
        <v>180</v>
      </c>
      <c r="G137" t="s">
        <v>181</v>
      </c>
      <c r="H137" t="s">
        <v>150</v>
      </c>
      <c r="I137" t="s">
        <v>105</v>
      </c>
      <c r="L137" t="s">
        <v>80</v>
      </c>
      <c r="N137" t="s">
        <v>81</v>
      </c>
      <c r="O137" t="s">
        <v>82</v>
      </c>
      <c r="P137" t="s">
        <v>24</v>
      </c>
      <c r="Q137" t="s">
        <v>131</v>
      </c>
      <c r="R137" t="s">
        <v>31</v>
      </c>
      <c r="S137" t="s">
        <v>138</v>
      </c>
      <c r="T137" t="s">
        <v>139</v>
      </c>
      <c r="U137" t="s">
        <v>182</v>
      </c>
      <c r="V137" t="s">
        <v>183</v>
      </c>
    </row>
    <row r="138" spans="1:22" hidden="1">
      <c r="A138" t="s">
        <v>1397</v>
      </c>
      <c r="B138" t="s">
        <v>20</v>
      </c>
      <c r="C138" t="s">
        <v>74</v>
      </c>
      <c r="D138" t="s">
        <v>75</v>
      </c>
      <c r="E138">
        <v>17477.64</v>
      </c>
      <c r="F138" t="s">
        <v>1034</v>
      </c>
      <c r="G138" t="s">
        <v>1392</v>
      </c>
      <c r="H138" t="s">
        <v>95</v>
      </c>
      <c r="I138" t="s">
        <v>105</v>
      </c>
      <c r="J138" t="s">
        <v>1036</v>
      </c>
      <c r="L138" t="s">
        <v>80</v>
      </c>
      <c r="N138" t="s">
        <v>81</v>
      </c>
      <c r="O138" t="s">
        <v>82</v>
      </c>
      <c r="P138" t="s">
        <v>24</v>
      </c>
      <c r="Q138" t="s">
        <v>131</v>
      </c>
      <c r="R138" t="s">
        <v>31</v>
      </c>
      <c r="S138" t="s">
        <v>138</v>
      </c>
      <c r="T138" t="s">
        <v>139</v>
      </c>
      <c r="U138" t="s">
        <v>1393</v>
      </c>
      <c r="V138" t="s">
        <v>1394</v>
      </c>
    </row>
    <row r="139" spans="1:22" hidden="1">
      <c r="A139" t="s">
        <v>1407</v>
      </c>
      <c r="B139" t="s">
        <v>20</v>
      </c>
      <c r="C139" t="s">
        <v>74</v>
      </c>
      <c r="D139" t="s">
        <v>75</v>
      </c>
      <c r="E139">
        <v>0</v>
      </c>
      <c r="F139" t="s">
        <v>144</v>
      </c>
      <c r="G139" t="s">
        <v>145</v>
      </c>
      <c r="H139" t="s">
        <v>150</v>
      </c>
      <c r="I139" t="s">
        <v>105</v>
      </c>
      <c r="J139" t="s">
        <v>146</v>
      </c>
      <c r="L139" t="s">
        <v>80</v>
      </c>
      <c r="N139" t="s">
        <v>81</v>
      </c>
      <c r="O139" t="s">
        <v>82</v>
      </c>
      <c r="P139" t="s">
        <v>24</v>
      </c>
      <c r="Q139" t="s">
        <v>131</v>
      </c>
      <c r="R139" t="s">
        <v>31</v>
      </c>
      <c r="S139" t="s">
        <v>138</v>
      </c>
      <c r="T139" t="s">
        <v>139</v>
      </c>
      <c r="U139" t="s">
        <v>147</v>
      </c>
      <c r="V139" t="s">
        <v>148</v>
      </c>
    </row>
    <row r="140" spans="1:22" hidden="1">
      <c r="A140" t="s">
        <v>1396</v>
      </c>
      <c r="B140" t="s">
        <v>20</v>
      </c>
      <c r="C140" t="s">
        <v>74</v>
      </c>
      <c r="D140" t="s">
        <v>75</v>
      </c>
      <c r="E140">
        <v>37823.15</v>
      </c>
      <c r="F140" t="s">
        <v>1034</v>
      </c>
      <c r="G140" t="s">
        <v>1392</v>
      </c>
      <c r="H140" t="s">
        <v>113</v>
      </c>
      <c r="I140" t="s">
        <v>105</v>
      </c>
      <c r="J140" t="s">
        <v>1036</v>
      </c>
      <c r="L140" t="s">
        <v>80</v>
      </c>
      <c r="N140" t="s">
        <v>81</v>
      </c>
      <c r="O140" t="s">
        <v>82</v>
      </c>
      <c r="P140" t="s">
        <v>24</v>
      </c>
      <c r="Q140" t="s">
        <v>131</v>
      </c>
      <c r="R140" t="s">
        <v>31</v>
      </c>
      <c r="S140" t="s">
        <v>138</v>
      </c>
      <c r="T140" t="s">
        <v>139</v>
      </c>
      <c r="U140" t="s">
        <v>1393</v>
      </c>
      <c r="V140" t="s">
        <v>1394</v>
      </c>
    </row>
    <row r="141" spans="1:22">
      <c r="A141" t="s">
        <v>1386</v>
      </c>
      <c r="B141" t="s">
        <v>20</v>
      </c>
      <c r="C141" t="s">
        <v>74</v>
      </c>
      <c r="D141" t="s">
        <v>75</v>
      </c>
      <c r="E141">
        <v>25845.119999999999</v>
      </c>
      <c r="F141" t="s">
        <v>76</v>
      </c>
      <c r="G141" t="s">
        <v>1387</v>
      </c>
      <c r="H141" t="s">
        <v>95</v>
      </c>
      <c r="I141" t="s">
        <v>96</v>
      </c>
      <c r="L141" t="s">
        <v>80</v>
      </c>
      <c r="N141" t="s">
        <v>81</v>
      </c>
      <c r="O141" t="s">
        <v>82</v>
      </c>
      <c r="P141" t="s">
        <v>24</v>
      </c>
      <c r="Q141" t="s">
        <v>131</v>
      </c>
      <c r="R141" t="s">
        <v>31</v>
      </c>
      <c r="S141" t="s">
        <v>1388</v>
      </c>
      <c r="T141" t="s">
        <v>1074</v>
      </c>
      <c r="U141" t="s">
        <v>1389</v>
      </c>
      <c r="V141" t="s">
        <v>1074</v>
      </c>
    </row>
    <row r="142" spans="1:22" hidden="1">
      <c r="A142" t="s">
        <v>174</v>
      </c>
      <c r="B142" t="s">
        <v>20</v>
      </c>
      <c r="C142" t="s">
        <v>74</v>
      </c>
      <c r="D142" t="s">
        <v>75</v>
      </c>
      <c r="E142">
        <v>125075.07</v>
      </c>
      <c r="F142" t="s">
        <v>172</v>
      </c>
      <c r="G142" t="s">
        <v>175</v>
      </c>
      <c r="H142" t="s">
        <v>113</v>
      </c>
      <c r="I142" t="s">
        <v>105</v>
      </c>
      <c r="L142" t="s">
        <v>80</v>
      </c>
      <c r="N142" t="s">
        <v>81</v>
      </c>
      <c r="O142" t="s">
        <v>82</v>
      </c>
      <c r="P142" t="s">
        <v>24</v>
      </c>
      <c r="Q142" t="s">
        <v>131</v>
      </c>
      <c r="R142" t="s">
        <v>31</v>
      </c>
      <c r="S142" t="s">
        <v>138</v>
      </c>
      <c r="T142" t="s">
        <v>139</v>
      </c>
      <c r="U142" t="s">
        <v>167</v>
      </c>
      <c r="V142" t="s">
        <v>168</v>
      </c>
    </row>
    <row r="143" spans="1:22" hidden="1">
      <c r="A143" t="s">
        <v>171</v>
      </c>
      <c r="B143" t="s">
        <v>20</v>
      </c>
      <c r="C143" t="s">
        <v>74</v>
      </c>
      <c r="D143" t="s">
        <v>75</v>
      </c>
      <c r="E143">
        <v>0</v>
      </c>
      <c r="F143" t="s">
        <v>172</v>
      </c>
      <c r="G143" t="s">
        <v>173</v>
      </c>
      <c r="H143" t="s">
        <v>125</v>
      </c>
      <c r="I143" t="s">
        <v>105</v>
      </c>
      <c r="L143" t="s">
        <v>80</v>
      </c>
      <c r="N143" t="s">
        <v>81</v>
      </c>
      <c r="O143" t="s">
        <v>82</v>
      </c>
      <c r="P143" t="s">
        <v>24</v>
      </c>
      <c r="Q143" t="s">
        <v>131</v>
      </c>
      <c r="R143" t="s">
        <v>31</v>
      </c>
      <c r="S143" t="s">
        <v>138</v>
      </c>
      <c r="T143" t="s">
        <v>139</v>
      </c>
      <c r="U143" t="s">
        <v>167</v>
      </c>
      <c r="V143" t="s">
        <v>168</v>
      </c>
    </row>
    <row r="144" spans="1:22" hidden="1">
      <c r="A144" t="s">
        <v>1406</v>
      </c>
      <c r="B144" t="s">
        <v>20</v>
      </c>
      <c r="C144" t="s">
        <v>74</v>
      </c>
      <c r="D144" t="s">
        <v>75</v>
      </c>
      <c r="E144">
        <v>34885.370000000003</v>
      </c>
      <c r="F144" t="s">
        <v>144</v>
      </c>
      <c r="G144" t="s">
        <v>145</v>
      </c>
      <c r="H144" t="s">
        <v>95</v>
      </c>
      <c r="I144" t="s">
        <v>105</v>
      </c>
      <c r="J144" t="s">
        <v>146</v>
      </c>
      <c r="L144" t="s">
        <v>80</v>
      </c>
      <c r="N144" t="s">
        <v>81</v>
      </c>
      <c r="O144" t="s">
        <v>82</v>
      </c>
      <c r="P144" t="s">
        <v>24</v>
      </c>
      <c r="Q144" t="s">
        <v>131</v>
      </c>
      <c r="R144" t="s">
        <v>31</v>
      </c>
      <c r="S144" t="s">
        <v>138</v>
      </c>
      <c r="T144" t="s">
        <v>139</v>
      </c>
      <c r="U144" t="s">
        <v>147</v>
      </c>
      <c r="V144" t="s">
        <v>148</v>
      </c>
    </row>
    <row r="145" spans="1:22" hidden="1">
      <c r="A145" t="s">
        <v>1405</v>
      </c>
      <c r="B145" t="s">
        <v>20</v>
      </c>
      <c r="C145" t="s">
        <v>74</v>
      </c>
      <c r="D145" t="s">
        <v>75</v>
      </c>
      <c r="E145">
        <v>0</v>
      </c>
      <c r="F145" t="s">
        <v>144</v>
      </c>
      <c r="G145" t="s">
        <v>145</v>
      </c>
      <c r="H145" t="s">
        <v>150</v>
      </c>
      <c r="I145" t="s">
        <v>105</v>
      </c>
      <c r="J145" t="s">
        <v>146</v>
      </c>
      <c r="L145" t="s">
        <v>80</v>
      </c>
      <c r="N145" t="s">
        <v>81</v>
      </c>
      <c r="O145" t="s">
        <v>82</v>
      </c>
      <c r="P145" t="s">
        <v>24</v>
      </c>
      <c r="Q145" t="s">
        <v>131</v>
      </c>
      <c r="R145" t="s">
        <v>31</v>
      </c>
      <c r="S145" t="s">
        <v>138</v>
      </c>
      <c r="T145" t="s">
        <v>139</v>
      </c>
      <c r="U145" t="s">
        <v>147</v>
      </c>
      <c r="V145" t="s">
        <v>148</v>
      </c>
    </row>
    <row r="146" spans="1:22" hidden="1">
      <c r="A146" t="s">
        <v>1395</v>
      </c>
      <c r="B146" t="s">
        <v>20</v>
      </c>
      <c r="C146" t="s">
        <v>195</v>
      </c>
      <c r="D146" t="s">
        <v>75</v>
      </c>
      <c r="E146">
        <v>0</v>
      </c>
      <c r="F146" t="s">
        <v>1034</v>
      </c>
      <c r="G146" t="s">
        <v>1392</v>
      </c>
      <c r="H146" t="s">
        <v>113</v>
      </c>
      <c r="I146" t="s">
        <v>105</v>
      </c>
      <c r="L146" t="s">
        <v>80</v>
      </c>
      <c r="N146" t="s">
        <v>81</v>
      </c>
      <c r="O146" t="s">
        <v>82</v>
      </c>
      <c r="P146" t="s">
        <v>24</v>
      </c>
      <c r="Q146" t="s">
        <v>131</v>
      </c>
      <c r="R146" t="s">
        <v>31</v>
      </c>
      <c r="S146" t="s">
        <v>138</v>
      </c>
      <c r="T146" t="s">
        <v>139</v>
      </c>
      <c r="U146" t="s">
        <v>1393</v>
      </c>
      <c r="V146" t="s">
        <v>1394</v>
      </c>
    </row>
    <row r="147" spans="1:22" hidden="1">
      <c r="A147" t="s">
        <v>1385</v>
      </c>
      <c r="B147" t="s">
        <v>20</v>
      </c>
      <c r="C147" t="s">
        <v>74</v>
      </c>
      <c r="D147" t="s">
        <v>75</v>
      </c>
      <c r="E147">
        <v>273836.71999999997</v>
      </c>
      <c r="F147" t="s">
        <v>76</v>
      </c>
      <c r="G147" t="s">
        <v>129</v>
      </c>
      <c r="H147" t="s">
        <v>78</v>
      </c>
      <c r="I147" t="s">
        <v>96</v>
      </c>
      <c r="L147" t="s">
        <v>80</v>
      </c>
      <c r="N147" t="s">
        <v>81</v>
      </c>
      <c r="O147" t="s">
        <v>82</v>
      </c>
      <c r="P147" t="s">
        <v>24</v>
      </c>
      <c r="Q147" t="s">
        <v>131</v>
      </c>
      <c r="R147" t="s">
        <v>31</v>
      </c>
      <c r="S147" t="s">
        <v>132</v>
      </c>
      <c r="T147" t="s">
        <v>133</v>
      </c>
      <c r="U147" t="s">
        <v>134</v>
      </c>
      <c r="V147" t="s">
        <v>133</v>
      </c>
    </row>
    <row r="148" spans="1:22" hidden="1">
      <c r="A148" t="s">
        <v>1418</v>
      </c>
      <c r="B148" t="s">
        <v>20</v>
      </c>
      <c r="C148" t="s">
        <v>74</v>
      </c>
      <c r="D148" t="s">
        <v>75</v>
      </c>
      <c r="E148">
        <v>0</v>
      </c>
      <c r="F148" t="s">
        <v>180</v>
      </c>
      <c r="G148" t="s">
        <v>181</v>
      </c>
      <c r="H148" t="s">
        <v>125</v>
      </c>
      <c r="I148" t="s">
        <v>105</v>
      </c>
      <c r="L148" t="s">
        <v>80</v>
      </c>
      <c r="N148" t="s">
        <v>81</v>
      </c>
      <c r="O148" t="s">
        <v>82</v>
      </c>
      <c r="P148" t="s">
        <v>24</v>
      </c>
      <c r="Q148" t="s">
        <v>131</v>
      </c>
      <c r="R148" t="s">
        <v>31</v>
      </c>
      <c r="S148" t="s">
        <v>138</v>
      </c>
      <c r="T148" t="s">
        <v>139</v>
      </c>
      <c r="U148" t="s">
        <v>182</v>
      </c>
      <c r="V148" t="s">
        <v>183</v>
      </c>
    </row>
    <row r="149" spans="1:22" hidden="1">
      <c r="A149" t="s">
        <v>1398</v>
      </c>
      <c r="B149" t="s">
        <v>20</v>
      </c>
      <c r="C149" t="s">
        <v>74</v>
      </c>
      <c r="D149" t="s">
        <v>75</v>
      </c>
      <c r="E149">
        <v>27117.18</v>
      </c>
      <c r="F149" t="s">
        <v>156</v>
      </c>
      <c r="G149" t="s">
        <v>157</v>
      </c>
      <c r="H149" t="s">
        <v>113</v>
      </c>
      <c r="I149" t="s">
        <v>105</v>
      </c>
      <c r="L149" t="s">
        <v>80</v>
      </c>
      <c r="N149" t="s">
        <v>81</v>
      </c>
      <c r="O149" t="s">
        <v>82</v>
      </c>
      <c r="P149" t="s">
        <v>24</v>
      </c>
      <c r="Q149" t="s">
        <v>131</v>
      </c>
      <c r="R149" t="s">
        <v>31</v>
      </c>
      <c r="S149" t="s">
        <v>138</v>
      </c>
      <c r="T149" t="s">
        <v>139</v>
      </c>
      <c r="U149" t="s">
        <v>158</v>
      </c>
      <c r="V149" t="s">
        <v>159</v>
      </c>
    </row>
    <row r="150" spans="1:22" hidden="1">
      <c r="A150" t="s">
        <v>142</v>
      </c>
      <c r="B150" t="s">
        <v>20</v>
      </c>
      <c r="C150" t="s">
        <v>74</v>
      </c>
      <c r="D150" t="s">
        <v>75</v>
      </c>
      <c r="E150">
        <v>48041.03</v>
      </c>
      <c r="F150" t="s">
        <v>144</v>
      </c>
      <c r="G150" t="s">
        <v>145</v>
      </c>
      <c r="H150" t="s">
        <v>113</v>
      </c>
      <c r="I150" t="s">
        <v>105</v>
      </c>
      <c r="J150" t="s">
        <v>146</v>
      </c>
      <c r="L150" t="s">
        <v>80</v>
      </c>
      <c r="N150" t="s">
        <v>81</v>
      </c>
      <c r="O150" t="s">
        <v>82</v>
      </c>
      <c r="P150" t="s">
        <v>24</v>
      </c>
      <c r="Q150" t="s">
        <v>131</v>
      </c>
      <c r="R150" t="s">
        <v>31</v>
      </c>
      <c r="S150" t="s">
        <v>138</v>
      </c>
      <c r="T150" t="s">
        <v>139</v>
      </c>
      <c r="U150" t="s">
        <v>147</v>
      </c>
      <c r="V150" t="s">
        <v>148</v>
      </c>
    </row>
    <row r="151" spans="1:22" hidden="1">
      <c r="A151" t="s">
        <v>1411</v>
      </c>
      <c r="B151" t="s">
        <v>20</v>
      </c>
      <c r="C151" t="s">
        <v>74</v>
      </c>
      <c r="D151" t="s">
        <v>75</v>
      </c>
      <c r="E151">
        <v>0</v>
      </c>
      <c r="F151" t="s">
        <v>156</v>
      </c>
      <c r="G151" t="s">
        <v>157</v>
      </c>
      <c r="H151" t="s">
        <v>125</v>
      </c>
      <c r="I151" t="s">
        <v>105</v>
      </c>
      <c r="L151" t="s">
        <v>80</v>
      </c>
      <c r="N151" t="s">
        <v>81</v>
      </c>
      <c r="O151" t="s">
        <v>82</v>
      </c>
      <c r="P151" t="s">
        <v>24</v>
      </c>
      <c r="Q151" t="s">
        <v>131</v>
      </c>
      <c r="R151" t="s">
        <v>31</v>
      </c>
      <c r="S151" t="s">
        <v>138</v>
      </c>
      <c r="T151" t="s">
        <v>139</v>
      </c>
      <c r="U151" t="s">
        <v>158</v>
      </c>
      <c r="V151" t="s">
        <v>159</v>
      </c>
    </row>
    <row r="152" spans="1:22" hidden="1">
      <c r="A152" t="s">
        <v>1410</v>
      </c>
      <c r="B152" t="s">
        <v>20</v>
      </c>
      <c r="C152" t="s">
        <v>74</v>
      </c>
      <c r="D152" t="s">
        <v>75</v>
      </c>
      <c r="E152">
        <v>0</v>
      </c>
      <c r="F152" t="s">
        <v>156</v>
      </c>
      <c r="G152" t="s">
        <v>157</v>
      </c>
      <c r="H152" t="s">
        <v>125</v>
      </c>
      <c r="I152" t="s">
        <v>105</v>
      </c>
      <c r="L152" t="s">
        <v>80</v>
      </c>
      <c r="N152" t="s">
        <v>81</v>
      </c>
      <c r="O152" t="s">
        <v>82</v>
      </c>
      <c r="P152" t="s">
        <v>24</v>
      </c>
      <c r="Q152" t="s">
        <v>131</v>
      </c>
      <c r="R152" t="s">
        <v>31</v>
      </c>
      <c r="S152" t="s">
        <v>138</v>
      </c>
      <c r="T152" t="s">
        <v>139</v>
      </c>
      <c r="U152" t="s">
        <v>158</v>
      </c>
      <c r="V152" t="s">
        <v>159</v>
      </c>
    </row>
    <row r="153" spans="1:22" hidden="1">
      <c r="A153" t="s">
        <v>1403</v>
      </c>
      <c r="B153" t="s">
        <v>20</v>
      </c>
      <c r="C153" t="s">
        <v>74</v>
      </c>
      <c r="D153" t="s">
        <v>75</v>
      </c>
      <c r="E153">
        <v>0</v>
      </c>
      <c r="F153" t="s">
        <v>549</v>
      </c>
      <c r="G153" t="s">
        <v>137</v>
      </c>
      <c r="H153" t="s">
        <v>125</v>
      </c>
      <c r="I153" t="s">
        <v>105</v>
      </c>
      <c r="L153" t="s">
        <v>80</v>
      </c>
      <c r="N153" t="s">
        <v>81</v>
      </c>
      <c r="O153" t="s">
        <v>82</v>
      </c>
      <c r="P153" t="s">
        <v>24</v>
      </c>
      <c r="Q153" t="s">
        <v>131</v>
      </c>
      <c r="R153" t="s">
        <v>31</v>
      </c>
      <c r="S153" t="s">
        <v>138</v>
      </c>
      <c r="T153" t="s">
        <v>139</v>
      </c>
      <c r="U153" t="s">
        <v>140</v>
      </c>
      <c r="V153" t="s">
        <v>141</v>
      </c>
    </row>
    <row r="154" spans="1:22" hidden="1">
      <c r="A154" t="s">
        <v>1417</v>
      </c>
      <c r="B154" t="s">
        <v>20</v>
      </c>
      <c r="C154" t="s">
        <v>74</v>
      </c>
      <c r="D154" t="s">
        <v>75</v>
      </c>
      <c r="E154">
        <v>113446.77</v>
      </c>
      <c r="F154" t="s">
        <v>165</v>
      </c>
      <c r="G154" t="s">
        <v>170</v>
      </c>
      <c r="H154" t="s">
        <v>113</v>
      </c>
      <c r="I154" t="s">
        <v>105</v>
      </c>
      <c r="L154" t="s">
        <v>80</v>
      </c>
      <c r="N154" t="s">
        <v>81</v>
      </c>
      <c r="O154" t="s">
        <v>82</v>
      </c>
      <c r="P154" t="s">
        <v>24</v>
      </c>
      <c r="Q154" t="s">
        <v>131</v>
      </c>
      <c r="R154" t="s">
        <v>31</v>
      </c>
      <c r="S154" t="s">
        <v>138</v>
      </c>
      <c r="T154" t="s">
        <v>139</v>
      </c>
      <c r="U154" t="s">
        <v>167</v>
      </c>
      <c r="V154" t="s">
        <v>168</v>
      </c>
    </row>
    <row r="155" spans="1:22" hidden="1">
      <c r="A155" t="s">
        <v>1412</v>
      </c>
      <c r="B155" t="s">
        <v>20</v>
      </c>
      <c r="C155" t="s">
        <v>74</v>
      </c>
      <c r="D155" t="s">
        <v>75</v>
      </c>
      <c r="E155">
        <v>54614.04</v>
      </c>
      <c r="F155" t="s">
        <v>172</v>
      </c>
      <c r="G155" t="s">
        <v>1413</v>
      </c>
      <c r="H155" t="s">
        <v>95</v>
      </c>
      <c r="I155" t="s">
        <v>105</v>
      </c>
      <c r="L155" t="s">
        <v>80</v>
      </c>
      <c r="N155" t="s">
        <v>81</v>
      </c>
      <c r="O155" t="s">
        <v>82</v>
      </c>
      <c r="P155" t="s">
        <v>24</v>
      </c>
      <c r="Q155" t="s">
        <v>131</v>
      </c>
      <c r="R155" t="s">
        <v>31</v>
      </c>
      <c r="S155" t="s">
        <v>138</v>
      </c>
      <c r="T155" t="s">
        <v>139</v>
      </c>
      <c r="U155" t="s">
        <v>167</v>
      </c>
      <c r="V155" t="s">
        <v>168</v>
      </c>
    </row>
    <row r="156" spans="1:22" hidden="1">
      <c r="A156" t="s">
        <v>143</v>
      </c>
      <c r="B156" t="s">
        <v>20</v>
      </c>
      <c r="C156" t="s">
        <v>74</v>
      </c>
      <c r="D156" t="s">
        <v>75</v>
      </c>
      <c r="E156">
        <v>4180.1400000000003</v>
      </c>
      <c r="F156" t="s">
        <v>1408</v>
      </c>
      <c r="G156" t="s">
        <v>1409</v>
      </c>
      <c r="H156" t="s">
        <v>95</v>
      </c>
      <c r="I156" t="s">
        <v>105</v>
      </c>
      <c r="L156" t="s">
        <v>80</v>
      </c>
      <c r="N156" t="s">
        <v>81</v>
      </c>
      <c r="O156" t="s">
        <v>82</v>
      </c>
      <c r="P156" t="s">
        <v>24</v>
      </c>
      <c r="Q156" t="s">
        <v>131</v>
      </c>
      <c r="R156" t="s">
        <v>31</v>
      </c>
      <c r="S156" t="s">
        <v>138</v>
      </c>
      <c r="T156" t="s">
        <v>139</v>
      </c>
      <c r="U156" t="s">
        <v>147</v>
      </c>
      <c r="V156" t="s">
        <v>148</v>
      </c>
    </row>
    <row r="157" spans="1:22" hidden="1">
      <c r="A157" t="s">
        <v>1404</v>
      </c>
      <c r="B157" t="s">
        <v>20</v>
      </c>
      <c r="C157" t="s">
        <v>74</v>
      </c>
      <c r="D157" t="s">
        <v>75</v>
      </c>
      <c r="E157">
        <v>0</v>
      </c>
      <c r="F157" t="s">
        <v>144</v>
      </c>
      <c r="G157" t="s">
        <v>145</v>
      </c>
      <c r="H157" t="s">
        <v>150</v>
      </c>
      <c r="I157" t="s">
        <v>105</v>
      </c>
      <c r="J157" t="s">
        <v>146</v>
      </c>
      <c r="L157" t="s">
        <v>80</v>
      </c>
      <c r="N157" t="s">
        <v>81</v>
      </c>
      <c r="O157" t="s">
        <v>82</v>
      </c>
      <c r="P157" t="s">
        <v>24</v>
      </c>
      <c r="Q157" t="s">
        <v>131</v>
      </c>
      <c r="R157" t="s">
        <v>31</v>
      </c>
      <c r="S157" t="s">
        <v>138</v>
      </c>
      <c r="T157" t="s">
        <v>139</v>
      </c>
      <c r="U157" t="s">
        <v>147</v>
      </c>
      <c r="V157" t="s">
        <v>148</v>
      </c>
    </row>
    <row r="158" spans="1:22" hidden="1">
      <c r="A158" t="s">
        <v>1391</v>
      </c>
      <c r="B158" t="s">
        <v>20</v>
      </c>
      <c r="C158" t="s">
        <v>74</v>
      </c>
      <c r="D158" t="s">
        <v>75</v>
      </c>
      <c r="E158">
        <v>0</v>
      </c>
      <c r="F158" t="s">
        <v>1034</v>
      </c>
      <c r="G158" t="s">
        <v>1392</v>
      </c>
      <c r="H158" t="s">
        <v>78</v>
      </c>
      <c r="I158" t="s">
        <v>105</v>
      </c>
      <c r="J158" t="s">
        <v>1036</v>
      </c>
      <c r="L158" t="s">
        <v>80</v>
      </c>
      <c r="N158" t="s">
        <v>81</v>
      </c>
      <c r="O158" t="s">
        <v>82</v>
      </c>
      <c r="P158" t="s">
        <v>24</v>
      </c>
      <c r="Q158" t="s">
        <v>131</v>
      </c>
      <c r="R158" t="s">
        <v>31</v>
      </c>
      <c r="S158" t="s">
        <v>138</v>
      </c>
      <c r="T158" t="s">
        <v>139</v>
      </c>
      <c r="U158" t="s">
        <v>1393</v>
      </c>
      <c r="V158" t="s">
        <v>1394</v>
      </c>
    </row>
    <row r="159" spans="1:22" hidden="1">
      <c r="A159" t="s">
        <v>1384</v>
      </c>
      <c r="B159" t="s">
        <v>20</v>
      </c>
      <c r="C159" t="s">
        <v>74</v>
      </c>
      <c r="D159" t="s">
        <v>75</v>
      </c>
      <c r="E159">
        <v>0</v>
      </c>
      <c r="F159" t="s">
        <v>76</v>
      </c>
      <c r="G159" t="s">
        <v>129</v>
      </c>
      <c r="H159" t="s">
        <v>186</v>
      </c>
      <c r="I159" t="s">
        <v>96</v>
      </c>
      <c r="L159" t="s">
        <v>80</v>
      </c>
      <c r="N159" t="s">
        <v>81</v>
      </c>
      <c r="O159" t="s">
        <v>82</v>
      </c>
      <c r="P159" t="s">
        <v>24</v>
      </c>
      <c r="Q159" t="s">
        <v>131</v>
      </c>
      <c r="R159" t="s">
        <v>31</v>
      </c>
      <c r="S159" t="s">
        <v>132</v>
      </c>
      <c r="T159" t="s">
        <v>133</v>
      </c>
      <c r="U159" t="s">
        <v>134</v>
      </c>
      <c r="V159" t="s">
        <v>133</v>
      </c>
    </row>
    <row r="160" spans="1:22" hidden="1">
      <c r="A160" t="s">
        <v>1414</v>
      </c>
      <c r="B160" t="s">
        <v>20</v>
      </c>
      <c r="C160" t="s">
        <v>74</v>
      </c>
      <c r="D160" t="s">
        <v>75</v>
      </c>
      <c r="E160">
        <v>21299.46</v>
      </c>
      <c r="F160" t="s">
        <v>1415</v>
      </c>
      <c r="G160" t="s">
        <v>1416</v>
      </c>
      <c r="H160" t="s">
        <v>95</v>
      </c>
      <c r="I160" t="s">
        <v>105</v>
      </c>
      <c r="L160" t="s">
        <v>80</v>
      </c>
      <c r="N160" t="s">
        <v>81</v>
      </c>
      <c r="O160" t="s">
        <v>82</v>
      </c>
      <c r="P160" t="s">
        <v>24</v>
      </c>
      <c r="Q160" t="s">
        <v>131</v>
      </c>
      <c r="R160" t="s">
        <v>31</v>
      </c>
      <c r="S160" t="s">
        <v>138</v>
      </c>
      <c r="T160" t="s">
        <v>139</v>
      </c>
      <c r="U160" t="s">
        <v>167</v>
      </c>
      <c r="V160" t="s">
        <v>168</v>
      </c>
    </row>
    <row r="161" spans="1:22" hidden="1">
      <c r="A161" t="s">
        <v>1383</v>
      </c>
      <c r="B161" t="s">
        <v>20</v>
      </c>
      <c r="C161" t="s">
        <v>74</v>
      </c>
      <c r="D161" t="s">
        <v>75</v>
      </c>
      <c r="E161">
        <v>0</v>
      </c>
      <c r="F161" t="s">
        <v>76</v>
      </c>
      <c r="G161" t="s">
        <v>129</v>
      </c>
      <c r="H161" t="s">
        <v>998</v>
      </c>
      <c r="I161" t="s">
        <v>79</v>
      </c>
      <c r="L161" t="s">
        <v>80</v>
      </c>
      <c r="N161" t="s">
        <v>81</v>
      </c>
      <c r="O161" t="s">
        <v>82</v>
      </c>
      <c r="P161" t="s">
        <v>24</v>
      </c>
      <c r="Q161" t="s">
        <v>131</v>
      </c>
      <c r="R161" t="s">
        <v>31</v>
      </c>
      <c r="S161" t="s">
        <v>132</v>
      </c>
      <c r="T161" t="s">
        <v>133</v>
      </c>
      <c r="U161" t="s">
        <v>134</v>
      </c>
      <c r="V161" t="s">
        <v>133</v>
      </c>
    </row>
    <row r="162" spans="1:22" hidden="1">
      <c r="A162" t="s">
        <v>152</v>
      </c>
      <c r="B162" t="s">
        <v>20</v>
      </c>
      <c r="C162" t="s">
        <v>74</v>
      </c>
      <c r="D162" t="s">
        <v>75</v>
      </c>
      <c r="E162">
        <v>2836.17</v>
      </c>
      <c r="F162" t="s">
        <v>1408</v>
      </c>
      <c r="G162" t="s">
        <v>1409</v>
      </c>
      <c r="H162" t="s">
        <v>113</v>
      </c>
      <c r="I162" t="s">
        <v>105</v>
      </c>
      <c r="L162" t="s">
        <v>80</v>
      </c>
      <c r="N162" t="s">
        <v>81</v>
      </c>
      <c r="O162" t="s">
        <v>82</v>
      </c>
      <c r="P162" t="s">
        <v>24</v>
      </c>
      <c r="Q162" t="s">
        <v>131</v>
      </c>
      <c r="R162" t="s">
        <v>31</v>
      </c>
      <c r="S162" t="s">
        <v>138</v>
      </c>
      <c r="T162" t="s">
        <v>139</v>
      </c>
      <c r="U162" t="s">
        <v>147</v>
      </c>
      <c r="V162" t="s">
        <v>148</v>
      </c>
    </row>
    <row r="163" spans="1:22" hidden="1">
      <c r="A163" t="s">
        <v>1398</v>
      </c>
      <c r="B163" t="s">
        <v>20</v>
      </c>
      <c r="C163" t="s">
        <v>74</v>
      </c>
      <c r="D163" t="s">
        <v>75</v>
      </c>
      <c r="E163">
        <v>744.21</v>
      </c>
      <c r="F163" t="s">
        <v>1399</v>
      </c>
      <c r="G163" t="s">
        <v>1400</v>
      </c>
      <c r="H163" t="s">
        <v>113</v>
      </c>
      <c r="I163" t="s">
        <v>105</v>
      </c>
      <c r="L163" t="s">
        <v>80</v>
      </c>
      <c r="N163" t="s">
        <v>81</v>
      </c>
      <c r="O163" t="s">
        <v>82</v>
      </c>
      <c r="P163" t="s">
        <v>24</v>
      </c>
      <c r="Q163" t="s">
        <v>131</v>
      </c>
      <c r="R163" t="s">
        <v>31</v>
      </c>
      <c r="S163" t="s">
        <v>138</v>
      </c>
      <c r="T163" t="s">
        <v>139</v>
      </c>
      <c r="U163" t="s">
        <v>1401</v>
      </c>
      <c r="V163" t="s">
        <v>1402</v>
      </c>
    </row>
    <row r="164" spans="1:22" hidden="1">
      <c r="A164" t="s">
        <v>163</v>
      </c>
      <c r="B164" t="s">
        <v>20</v>
      </c>
      <c r="C164" t="s">
        <v>74</v>
      </c>
      <c r="D164" t="s">
        <v>75</v>
      </c>
      <c r="E164">
        <v>0</v>
      </c>
      <c r="F164" t="s">
        <v>156</v>
      </c>
      <c r="G164" t="s">
        <v>157</v>
      </c>
      <c r="H164" t="s">
        <v>150</v>
      </c>
      <c r="I164" t="s">
        <v>105</v>
      </c>
      <c r="L164" t="s">
        <v>80</v>
      </c>
      <c r="N164" t="s">
        <v>81</v>
      </c>
      <c r="O164" t="s">
        <v>82</v>
      </c>
      <c r="P164" t="s">
        <v>24</v>
      </c>
      <c r="Q164" t="s">
        <v>131</v>
      </c>
      <c r="R164" t="s">
        <v>31</v>
      </c>
      <c r="S164" t="s">
        <v>138</v>
      </c>
      <c r="T164" t="s">
        <v>139</v>
      </c>
      <c r="U164" t="s">
        <v>158</v>
      </c>
      <c r="V164" t="s">
        <v>159</v>
      </c>
    </row>
    <row r="165" spans="1:22" hidden="1">
      <c r="A165" t="s">
        <v>142</v>
      </c>
      <c r="B165" t="s">
        <v>20</v>
      </c>
      <c r="C165" t="s">
        <v>74</v>
      </c>
      <c r="D165" t="s">
        <v>75</v>
      </c>
      <c r="E165">
        <v>16643.84</v>
      </c>
      <c r="F165" t="s">
        <v>136</v>
      </c>
      <c r="G165" t="s">
        <v>137</v>
      </c>
      <c r="H165" t="s">
        <v>113</v>
      </c>
      <c r="I165" t="s">
        <v>105</v>
      </c>
      <c r="L165" t="s">
        <v>80</v>
      </c>
      <c r="N165" t="s">
        <v>81</v>
      </c>
      <c r="O165" t="s">
        <v>82</v>
      </c>
      <c r="P165" t="s">
        <v>24</v>
      </c>
      <c r="Q165" t="s">
        <v>131</v>
      </c>
      <c r="R165" t="s">
        <v>31</v>
      </c>
      <c r="S165" t="s">
        <v>138</v>
      </c>
      <c r="T165" t="s">
        <v>139</v>
      </c>
      <c r="U165" t="s">
        <v>140</v>
      </c>
      <c r="V165" t="s">
        <v>141</v>
      </c>
    </row>
    <row r="166" spans="1:22" hidden="1">
      <c r="A166" t="s">
        <v>162</v>
      </c>
      <c r="B166" t="s">
        <v>20</v>
      </c>
      <c r="C166" t="s">
        <v>74</v>
      </c>
      <c r="D166" t="s">
        <v>75</v>
      </c>
      <c r="E166">
        <v>0</v>
      </c>
      <c r="F166" t="s">
        <v>156</v>
      </c>
      <c r="G166" t="s">
        <v>157</v>
      </c>
      <c r="H166" t="s">
        <v>150</v>
      </c>
      <c r="I166" t="s">
        <v>105</v>
      </c>
      <c r="L166" t="s">
        <v>80</v>
      </c>
      <c r="N166" t="s">
        <v>81</v>
      </c>
      <c r="O166" t="s">
        <v>82</v>
      </c>
      <c r="P166" t="s">
        <v>24</v>
      </c>
      <c r="Q166" t="s">
        <v>131</v>
      </c>
      <c r="R166" t="s">
        <v>31</v>
      </c>
      <c r="S166" t="s">
        <v>138</v>
      </c>
      <c r="T166" t="s">
        <v>139</v>
      </c>
      <c r="U166" t="s">
        <v>158</v>
      </c>
      <c r="V166" t="s">
        <v>159</v>
      </c>
    </row>
    <row r="167" spans="1:22" hidden="1">
      <c r="A167" t="s">
        <v>135</v>
      </c>
      <c r="B167" t="s">
        <v>20</v>
      </c>
      <c r="C167" t="s">
        <v>74</v>
      </c>
      <c r="D167" t="s">
        <v>75</v>
      </c>
      <c r="E167">
        <v>0</v>
      </c>
      <c r="F167" t="s">
        <v>136</v>
      </c>
      <c r="G167" t="s">
        <v>137</v>
      </c>
      <c r="H167" t="s">
        <v>125</v>
      </c>
      <c r="I167" t="s">
        <v>105</v>
      </c>
      <c r="L167" t="s">
        <v>80</v>
      </c>
      <c r="N167" t="s">
        <v>81</v>
      </c>
      <c r="O167" t="s">
        <v>82</v>
      </c>
      <c r="P167" t="s">
        <v>24</v>
      </c>
      <c r="Q167" t="s">
        <v>131</v>
      </c>
      <c r="R167" t="s">
        <v>31</v>
      </c>
      <c r="S167" t="s">
        <v>138</v>
      </c>
      <c r="T167" t="s">
        <v>139</v>
      </c>
      <c r="U167" t="s">
        <v>140</v>
      </c>
      <c r="V167" t="s">
        <v>141</v>
      </c>
    </row>
    <row r="168" spans="1:22" hidden="1">
      <c r="A168" t="s">
        <v>164</v>
      </c>
      <c r="B168" t="s">
        <v>20</v>
      </c>
      <c r="C168" t="s">
        <v>74</v>
      </c>
      <c r="D168" t="s">
        <v>75</v>
      </c>
      <c r="E168">
        <v>35829.14</v>
      </c>
      <c r="F168" t="s">
        <v>165</v>
      </c>
      <c r="G168" t="s">
        <v>166</v>
      </c>
      <c r="H168" t="s">
        <v>95</v>
      </c>
      <c r="I168" t="s">
        <v>105</v>
      </c>
      <c r="L168" t="s">
        <v>80</v>
      </c>
      <c r="N168" t="s">
        <v>81</v>
      </c>
      <c r="O168" t="s">
        <v>82</v>
      </c>
      <c r="P168" t="s">
        <v>24</v>
      </c>
      <c r="Q168" t="s">
        <v>131</v>
      </c>
      <c r="R168" t="s">
        <v>31</v>
      </c>
      <c r="S168" t="s">
        <v>138</v>
      </c>
      <c r="T168" t="s">
        <v>139</v>
      </c>
      <c r="U168" t="s">
        <v>167</v>
      </c>
      <c r="V168" t="s">
        <v>168</v>
      </c>
    </row>
    <row r="169" spans="1:22" hidden="1">
      <c r="A169" t="s">
        <v>151</v>
      </c>
      <c r="B169" t="s">
        <v>20</v>
      </c>
      <c r="C169" t="s">
        <v>74</v>
      </c>
      <c r="D169" t="s">
        <v>75</v>
      </c>
      <c r="E169">
        <v>0</v>
      </c>
      <c r="F169" t="s">
        <v>144</v>
      </c>
      <c r="G169" t="s">
        <v>145</v>
      </c>
      <c r="H169" t="s">
        <v>125</v>
      </c>
      <c r="I169" t="s">
        <v>105</v>
      </c>
      <c r="L169" t="s">
        <v>80</v>
      </c>
      <c r="N169" t="s">
        <v>81</v>
      </c>
      <c r="O169" t="s">
        <v>82</v>
      </c>
      <c r="P169" t="s">
        <v>24</v>
      </c>
      <c r="Q169" t="s">
        <v>131</v>
      </c>
      <c r="R169" t="s">
        <v>31</v>
      </c>
      <c r="S169" t="s">
        <v>138</v>
      </c>
      <c r="T169" t="s">
        <v>139</v>
      </c>
      <c r="U169" t="s">
        <v>147</v>
      </c>
      <c r="V169" t="s">
        <v>148</v>
      </c>
    </row>
    <row r="170" spans="1:22" hidden="1">
      <c r="A170" t="s">
        <v>127</v>
      </c>
      <c r="B170" t="s">
        <v>20</v>
      </c>
      <c r="C170" t="s">
        <v>74</v>
      </c>
      <c r="D170" t="s">
        <v>75</v>
      </c>
      <c r="E170">
        <v>0</v>
      </c>
      <c r="F170" t="s">
        <v>128</v>
      </c>
      <c r="G170" t="s">
        <v>129</v>
      </c>
      <c r="H170" t="s">
        <v>125</v>
      </c>
      <c r="I170" t="s">
        <v>130</v>
      </c>
      <c r="L170" t="s">
        <v>80</v>
      </c>
      <c r="N170" t="s">
        <v>81</v>
      </c>
      <c r="O170" t="s">
        <v>82</v>
      </c>
      <c r="P170" t="s">
        <v>24</v>
      </c>
      <c r="Q170" t="s">
        <v>131</v>
      </c>
      <c r="R170" t="s">
        <v>31</v>
      </c>
      <c r="S170" t="s">
        <v>132</v>
      </c>
      <c r="T170" t="s">
        <v>133</v>
      </c>
      <c r="U170" t="s">
        <v>134</v>
      </c>
      <c r="V170" t="s">
        <v>133</v>
      </c>
    </row>
    <row r="171" spans="1:22" hidden="1">
      <c r="A171" t="s">
        <v>143</v>
      </c>
      <c r="B171" t="s">
        <v>20</v>
      </c>
      <c r="C171" t="s">
        <v>74</v>
      </c>
      <c r="D171" t="s">
        <v>75</v>
      </c>
      <c r="E171">
        <v>12097.1</v>
      </c>
      <c r="F171" t="s">
        <v>156</v>
      </c>
      <c r="G171" t="s">
        <v>157</v>
      </c>
      <c r="H171" t="s">
        <v>95</v>
      </c>
      <c r="I171" t="s">
        <v>105</v>
      </c>
      <c r="L171" t="s">
        <v>80</v>
      </c>
      <c r="N171" t="s">
        <v>81</v>
      </c>
      <c r="O171" t="s">
        <v>82</v>
      </c>
      <c r="P171" t="s">
        <v>24</v>
      </c>
      <c r="Q171" t="s">
        <v>131</v>
      </c>
      <c r="R171" t="s">
        <v>31</v>
      </c>
      <c r="S171" t="s">
        <v>138</v>
      </c>
      <c r="T171" t="s">
        <v>139</v>
      </c>
      <c r="U171" t="s">
        <v>158</v>
      </c>
      <c r="V171" t="s">
        <v>159</v>
      </c>
    </row>
    <row r="172" spans="1:22" hidden="1">
      <c r="A172" t="s">
        <v>149</v>
      </c>
      <c r="B172" t="s">
        <v>20</v>
      </c>
      <c r="C172" t="s">
        <v>74</v>
      </c>
      <c r="D172" t="s">
        <v>75</v>
      </c>
      <c r="E172">
        <v>0</v>
      </c>
      <c r="F172" t="s">
        <v>144</v>
      </c>
      <c r="G172" t="s">
        <v>145</v>
      </c>
      <c r="H172" t="s">
        <v>150</v>
      </c>
      <c r="I172" t="s">
        <v>105</v>
      </c>
      <c r="L172" t="s">
        <v>80</v>
      </c>
      <c r="N172" t="s">
        <v>81</v>
      </c>
      <c r="O172" t="s">
        <v>82</v>
      </c>
      <c r="P172" t="s">
        <v>24</v>
      </c>
      <c r="Q172" t="s">
        <v>131</v>
      </c>
      <c r="R172" t="s">
        <v>31</v>
      </c>
      <c r="S172" t="s">
        <v>138</v>
      </c>
      <c r="T172" t="s">
        <v>139</v>
      </c>
      <c r="U172" t="s">
        <v>147</v>
      </c>
      <c r="V172" t="s">
        <v>148</v>
      </c>
    </row>
    <row r="173" spans="1:22" hidden="1">
      <c r="A173" t="s">
        <v>161</v>
      </c>
      <c r="B173" t="s">
        <v>20</v>
      </c>
      <c r="C173" t="s">
        <v>74</v>
      </c>
      <c r="D173" t="s">
        <v>75</v>
      </c>
      <c r="E173">
        <v>4853.38</v>
      </c>
      <c r="F173" t="s">
        <v>180</v>
      </c>
      <c r="G173" t="s">
        <v>181</v>
      </c>
      <c r="H173" t="s">
        <v>95</v>
      </c>
      <c r="I173" t="s">
        <v>105</v>
      </c>
      <c r="L173" t="s">
        <v>80</v>
      </c>
      <c r="N173" t="s">
        <v>81</v>
      </c>
      <c r="O173" t="s">
        <v>82</v>
      </c>
      <c r="P173" t="s">
        <v>24</v>
      </c>
      <c r="Q173" t="s">
        <v>131</v>
      </c>
      <c r="R173" t="s">
        <v>31</v>
      </c>
      <c r="S173" t="s">
        <v>138</v>
      </c>
      <c r="T173" t="s">
        <v>139</v>
      </c>
      <c r="U173" t="s">
        <v>182</v>
      </c>
      <c r="V173" t="s">
        <v>183</v>
      </c>
    </row>
    <row r="175" spans="1:22">
      <c r="E175">
        <f>E147+E141+E136+E117+E97+E83+E75+E50+E48+E30+E19+E18+E11</f>
        <v>1555439.3699999999</v>
      </c>
    </row>
    <row r="179" spans="7:15">
      <c r="G179" s="399"/>
    </row>
    <row r="180" spans="7:15">
      <c r="G180" s="400"/>
    </row>
    <row r="181" spans="7:15">
      <c r="G181" s="399"/>
    </row>
    <row r="182" spans="7:15" ht="15" thickBot="1">
      <c r="G182" s="399"/>
    </row>
    <row r="183" spans="7:15" ht="15" thickBot="1">
      <c r="J183" s="429" t="s">
        <v>5049</v>
      </c>
      <c r="K183" s="430"/>
      <c r="L183" s="411"/>
      <c r="M183" s="411"/>
      <c r="N183" s="430" t="s">
        <v>5050</v>
      </c>
      <c r="O183" s="433"/>
    </row>
    <row r="184" spans="7:15">
      <c r="J184" s="401" t="s">
        <v>5040</v>
      </c>
      <c r="K184" s="402" t="s">
        <v>4973</v>
      </c>
      <c r="L184" s="402" t="s">
        <v>5048</v>
      </c>
      <c r="M184" s="402"/>
      <c r="N184" s="402" t="s">
        <v>5040</v>
      </c>
      <c r="O184" s="403" t="s">
        <v>5048</v>
      </c>
    </row>
    <row r="185" spans="7:15">
      <c r="J185" s="404" t="s">
        <v>5041</v>
      </c>
      <c r="K185" s="395" t="s">
        <v>5042</v>
      </c>
      <c r="L185" s="396">
        <v>23022.03</v>
      </c>
      <c r="M185" s="396"/>
      <c r="N185" s="395" t="s">
        <v>3703</v>
      </c>
      <c r="O185" s="405">
        <v>0</v>
      </c>
    </row>
    <row r="186" spans="7:15">
      <c r="J186" s="404" t="s">
        <v>4108</v>
      </c>
      <c r="K186" s="395" t="s">
        <v>5043</v>
      </c>
      <c r="L186" s="396">
        <v>99168.84</v>
      </c>
      <c r="M186" s="396"/>
      <c r="N186" s="395" t="s">
        <v>4108</v>
      </c>
      <c r="O186" s="405">
        <v>103782.65</v>
      </c>
    </row>
    <row r="187" spans="7:15">
      <c r="J187" s="404" t="s">
        <v>4107</v>
      </c>
      <c r="K187" s="395" t="s">
        <v>5043</v>
      </c>
      <c r="L187" s="396">
        <v>104189.28</v>
      </c>
      <c r="M187" s="396"/>
      <c r="N187" s="395" t="s">
        <v>4107</v>
      </c>
      <c r="O187" s="405">
        <v>109036.55</v>
      </c>
    </row>
    <row r="188" spans="7:15">
      <c r="J188" s="404" t="s">
        <v>1390</v>
      </c>
      <c r="K188" s="395" t="s">
        <v>5044</v>
      </c>
      <c r="L188" s="396">
        <v>104189.28</v>
      </c>
      <c r="M188" s="396"/>
      <c r="N188" s="395" t="s">
        <v>1390</v>
      </c>
      <c r="O188" s="405">
        <v>114556.56</v>
      </c>
    </row>
    <row r="189" spans="7:15">
      <c r="J189" s="404" t="s">
        <v>2913</v>
      </c>
      <c r="K189" s="395" t="s">
        <v>5043</v>
      </c>
      <c r="L189" s="396">
        <v>94390.32</v>
      </c>
      <c r="M189" s="396"/>
      <c r="N189" s="395" t="s">
        <v>2913</v>
      </c>
      <c r="O189" s="405">
        <v>98781.759999999995</v>
      </c>
    </row>
    <row r="190" spans="7:15">
      <c r="J190" s="404" t="s">
        <v>1397</v>
      </c>
      <c r="K190" s="395" t="s">
        <v>5045</v>
      </c>
      <c r="L190" s="396">
        <v>61914.65</v>
      </c>
      <c r="M190" s="396"/>
      <c r="N190" s="395" t="s">
        <v>1397</v>
      </c>
      <c r="O190" s="405">
        <v>52432.92</v>
      </c>
    </row>
    <row r="191" spans="7:15">
      <c r="J191" s="404" t="s">
        <v>2914</v>
      </c>
      <c r="K191" s="395" t="s">
        <v>5046</v>
      </c>
      <c r="L191" s="396">
        <v>196586.25</v>
      </c>
      <c r="M191" s="396"/>
      <c r="N191" s="395" t="s">
        <v>2914</v>
      </c>
      <c r="O191" s="405">
        <v>209076.13</v>
      </c>
    </row>
    <row r="192" spans="7:15" ht="15" thickBot="1">
      <c r="J192" s="406"/>
      <c r="K192" s="407" t="s">
        <v>7</v>
      </c>
      <c r="L192" s="408">
        <f>SUM(L185:L191)</f>
        <v>683460.65</v>
      </c>
      <c r="M192" s="408"/>
      <c r="N192" s="407" t="s">
        <v>7</v>
      </c>
      <c r="O192" s="409">
        <f>SUM(O185:O191)</f>
        <v>687666.57000000007</v>
      </c>
    </row>
    <row r="195" spans="12:12">
      <c r="L195" s="67"/>
    </row>
  </sheetData>
  <mergeCells count="2">
    <mergeCell ref="J183:K183"/>
    <mergeCell ref="N183:O183"/>
  </mergeCells>
  <phoneticPr fontId="53" type="noConversion"/>
  <pageMargins left="0.7" right="0.7" top="0.75" bottom="0.75" header="0.3" footer="0.3"/>
  <tableParts count="1">
    <tablePart r:id="rId1"/>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EAAEC6-DB0B-4247-8216-7A4E39E1707E}">
  <dimension ref="A1:V163"/>
  <sheetViews>
    <sheetView workbookViewId="0">
      <selection activeCell="A39" sqref="A39:U39"/>
    </sheetView>
  </sheetViews>
  <sheetFormatPr defaultRowHeight="14.4"/>
  <cols>
    <col min="1" max="1" width="9" bestFit="1" customWidth="1"/>
    <col min="2" max="2" width="9.33203125" bestFit="1" customWidth="1"/>
    <col min="3" max="3" width="12.6640625" bestFit="1" customWidth="1"/>
    <col min="4" max="4" width="9" bestFit="1" customWidth="1"/>
    <col min="5" max="5" width="13.5546875" bestFit="1" customWidth="1"/>
    <col min="6" max="6" width="10.5546875" bestFit="1" customWidth="1"/>
    <col min="7" max="10" width="9" bestFit="1" customWidth="1"/>
    <col min="11" max="11" width="9.6640625" bestFit="1" customWidth="1"/>
    <col min="12" max="12" width="9" bestFit="1" customWidth="1"/>
    <col min="13" max="13" width="11.6640625" bestFit="1" customWidth="1"/>
    <col min="14" max="14" width="13.5546875" bestFit="1" customWidth="1"/>
    <col min="15" max="15" width="11.6640625" bestFit="1" customWidth="1"/>
    <col min="16" max="16" width="16.88671875" bestFit="1" customWidth="1"/>
    <col min="17" max="17" width="11.6640625" bestFit="1" customWidth="1"/>
    <col min="18" max="18" width="25.33203125" bestFit="1" customWidth="1"/>
    <col min="19" max="19" width="11.6640625" bestFit="1" customWidth="1"/>
    <col min="20" max="20" width="31.5546875" bestFit="1" customWidth="1"/>
    <col min="21" max="21" width="11.6640625" bestFit="1" customWidth="1"/>
    <col min="22" max="22" width="30.6640625" bestFit="1" customWidth="1"/>
  </cols>
  <sheetData>
    <row r="1" spans="1:22">
      <c r="A1" s="4" t="s">
        <v>5039</v>
      </c>
    </row>
    <row r="3" spans="1:22">
      <c r="A3" t="s">
        <v>50</v>
      </c>
      <c r="B3" t="s">
        <v>19</v>
      </c>
      <c r="C3" t="s">
        <v>51</v>
      </c>
      <c r="D3" t="s">
        <v>52</v>
      </c>
      <c r="E3" t="s">
        <v>53</v>
      </c>
      <c r="F3" t="s">
        <v>4982</v>
      </c>
      <c r="G3" t="s">
        <v>54</v>
      </c>
      <c r="H3" t="s">
        <v>55</v>
      </c>
      <c r="I3" t="s">
        <v>56</v>
      </c>
      <c r="J3" t="s">
        <v>57</v>
      </c>
      <c r="K3" t="s">
        <v>58</v>
      </c>
      <c r="L3" t="s">
        <v>59</v>
      </c>
      <c r="M3" t="s">
        <v>60</v>
      </c>
      <c r="N3" t="s">
        <v>61</v>
      </c>
      <c r="O3" t="s">
        <v>62</v>
      </c>
      <c r="P3" t="s">
        <v>63</v>
      </c>
      <c r="Q3" t="s">
        <v>64</v>
      </c>
      <c r="R3" t="s">
        <v>65</v>
      </c>
      <c r="S3" t="s">
        <v>66</v>
      </c>
      <c r="T3" t="s">
        <v>67</v>
      </c>
      <c r="U3" t="s">
        <v>68</v>
      </c>
      <c r="V3" t="s">
        <v>69</v>
      </c>
    </row>
    <row r="4" spans="1:22">
      <c r="A4" t="s">
        <v>1991</v>
      </c>
      <c r="B4" t="s">
        <v>21</v>
      </c>
      <c r="C4" t="s">
        <v>74</v>
      </c>
      <c r="D4" t="s">
        <v>4983</v>
      </c>
      <c r="E4">
        <v>9239.64</v>
      </c>
      <c r="G4" t="s">
        <v>3708</v>
      </c>
      <c r="H4" t="s">
        <v>3709</v>
      </c>
      <c r="I4" t="s">
        <v>113</v>
      </c>
      <c r="J4" t="s">
        <v>105</v>
      </c>
      <c r="M4" t="s">
        <v>80</v>
      </c>
      <c r="N4" t="s">
        <v>81</v>
      </c>
      <c r="O4" t="s">
        <v>82</v>
      </c>
      <c r="P4" t="s">
        <v>24</v>
      </c>
      <c r="Q4" t="s">
        <v>131</v>
      </c>
      <c r="R4" t="s">
        <v>31</v>
      </c>
      <c r="S4" t="s">
        <v>138</v>
      </c>
      <c r="T4" t="s">
        <v>139</v>
      </c>
      <c r="U4" t="s">
        <v>167</v>
      </c>
      <c r="V4" t="s">
        <v>168</v>
      </c>
    </row>
    <row r="5" spans="1:22">
      <c r="A5" t="s">
        <v>1414</v>
      </c>
      <c r="B5" t="s">
        <v>21</v>
      </c>
      <c r="C5" t="s">
        <v>74</v>
      </c>
      <c r="D5" t="s">
        <v>4983</v>
      </c>
      <c r="E5">
        <v>46453.52</v>
      </c>
      <c r="G5" t="s">
        <v>1415</v>
      </c>
      <c r="H5" t="s">
        <v>1416</v>
      </c>
      <c r="I5" t="s">
        <v>95</v>
      </c>
      <c r="J5" t="s">
        <v>105</v>
      </c>
      <c r="M5" t="s">
        <v>80</v>
      </c>
      <c r="N5" t="s">
        <v>81</v>
      </c>
      <c r="O5" t="s">
        <v>82</v>
      </c>
      <c r="P5" t="s">
        <v>24</v>
      </c>
      <c r="Q5" t="s">
        <v>131</v>
      </c>
      <c r="R5" t="s">
        <v>31</v>
      </c>
      <c r="S5" t="s">
        <v>138</v>
      </c>
      <c r="T5" t="s">
        <v>139</v>
      </c>
      <c r="U5" t="s">
        <v>167</v>
      </c>
      <c r="V5" t="s">
        <v>168</v>
      </c>
    </row>
    <row r="6" spans="1:22">
      <c r="A6" t="s">
        <v>164</v>
      </c>
      <c r="B6" t="s">
        <v>21</v>
      </c>
      <c r="C6" t="s">
        <v>74</v>
      </c>
      <c r="D6" t="s">
        <v>4983</v>
      </c>
      <c r="E6">
        <v>63055.43</v>
      </c>
      <c r="G6" t="s">
        <v>165</v>
      </c>
      <c r="H6" t="s">
        <v>2004</v>
      </c>
      <c r="I6" t="s">
        <v>95</v>
      </c>
      <c r="J6" t="s">
        <v>105</v>
      </c>
      <c r="M6" t="s">
        <v>80</v>
      </c>
      <c r="N6" t="s">
        <v>81</v>
      </c>
      <c r="O6" t="s">
        <v>82</v>
      </c>
      <c r="P6" t="s">
        <v>24</v>
      </c>
      <c r="Q6" t="s">
        <v>131</v>
      </c>
      <c r="R6" t="s">
        <v>31</v>
      </c>
      <c r="S6" t="s">
        <v>138</v>
      </c>
      <c r="T6" t="s">
        <v>139</v>
      </c>
      <c r="U6" t="s">
        <v>167</v>
      </c>
      <c r="V6" t="s">
        <v>168</v>
      </c>
    </row>
    <row r="7" spans="1:22">
      <c r="A7" t="s">
        <v>1412</v>
      </c>
      <c r="B7" t="s">
        <v>21</v>
      </c>
      <c r="C7" t="s">
        <v>74</v>
      </c>
      <c r="D7" t="s">
        <v>4983</v>
      </c>
      <c r="E7">
        <v>20708.759999999998</v>
      </c>
      <c r="G7" t="s">
        <v>172</v>
      </c>
      <c r="H7" t="s">
        <v>1413</v>
      </c>
      <c r="I7" t="s">
        <v>95</v>
      </c>
      <c r="J7" t="s">
        <v>105</v>
      </c>
      <c r="M7" t="s">
        <v>80</v>
      </c>
      <c r="N7" t="s">
        <v>81</v>
      </c>
      <c r="O7" t="s">
        <v>82</v>
      </c>
      <c r="P7" t="s">
        <v>24</v>
      </c>
      <c r="Q7" t="s">
        <v>131</v>
      </c>
      <c r="R7" t="s">
        <v>31</v>
      </c>
      <c r="S7" t="s">
        <v>138</v>
      </c>
      <c r="T7" t="s">
        <v>139</v>
      </c>
      <c r="U7" t="s">
        <v>167</v>
      </c>
      <c r="V7" t="s">
        <v>168</v>
      </c>
    </row>
    <row r="8" spans="1:22">
      <c r="A8" t="s">
        <v>3314</v>
      </c>
      <c r="B8" t="s">
        <v>21</v>
      </c>
      <c r="C8" t="s">
        <v>74</v>
      </c>
      <c r="D8" t="s">
        <v>4983</v>
      </c>
      <c r="E8">
        <v>0</v>
      </c>
      <c r="G8" t="s">
        <v>76</v>
      </c>
      <c r="H8" t="s">
        <v>5019</v>
      </c>
      <c r="I8" t="s">
        <v>150</v>
      </c>
      <c r="J8" t="s">
        <v>105</v>
      </c>
      <c r="M8" t="s">
        <v>80</v>
      </c>
      <c r="N8" t="s">
        <v>81</v>
      </c>
      <c r="O8" t="s">
        <v>82</v>
      </c>
      <c r="P8" t="s">
        <v>24</v>
      </c>
      <c r="Q8" t="s">
        <v>131</v>
      </c>
      <c r="R8" t="s">
        <v>31</v>
      </c>
      <c r="S8" t="s">
        <v>138</v>
      </c>
      <c r="T8" t="s">
        <v>139</v>
      </c>
      <c r="U8" t="s">
        <v>158</v>
      </c>
      <c r="V8" t="s">
        <v>159</v>
      </c>
    </row>
    <row r="9" spans="1:22">
      <c r="A9" t="s">
        <v>3319</v>
      </c>
      <c r="B9" t="s">
        <v>21</v>
      </c>
      <c r="C9" t="s">
        <v>74</v>
      </c>
      <c r="D9" t="s">
        <v>4983</v>
      </c>
      <c r="E9">
        <v>0</v>
      </c>
      <c r="G9" t="s">
        <v>156</v>
      </c>
      <c r="H9" t="s">
        <v>5020</v>
      </c>
      <c r="I9" t="s">
        <v>125</v>
      </c>
      <c r="J9" t="s">
        <v>105</v>
      </c>
      <c r="M9" t="s">
        <v>80</v>
      </c>
      <c r="N9" t="s">
        <v>81</v>
      </c>
      <c r="O9" t="s">
        <v>82</v>
      </c>
      <c r="P9" t="s">
        <v>24</v>
      </c>
      <c r="Q9" t="s">
        <v>131</v>
      </c>
      <c r="R9" t="s">
        <v>31</v>
      </c>
      <c r="S9" t="s">
        <v>138</v>
      </c>
      <c r="T9" t="s">
        <v>139</v>
      </c>
      <c r="U9" t="s">
        <v>158</v>
      </c>
      <c r="V9" t="s">
        <v>159</v>
      </c>
    </row>
    <row r="10" spans="1:22">
      <c r="A10" t="s">
        <v>3316</v>
      </c>
      <c r="B10" t="s">
        <v>21</v>
      </c>
      <c r="C10" t="s">
        <v>74</v>
      </c>
      <c r="D10" t="s">
        <v>4983</v>
      </c>
      <c r="E10">
        <v>0</v>
      </c>
      <c r="G10" t="s">
        <v>156</v>
      </c>
      <c r="H10" t="s">
        <v>5020</v>
      </c>
      <c r="I10" t="s">
        <v>125</v>
      </c>
      <c r="J10" t="s">
        <v>105</v>
      </c>
      <c r="M10" t="s">
        <v>80</v>
      </c>
      <c r="N10" t="s">
        <v>81</v>
      </c>
      <c r="O10" t="s">
        <v>82</v>
      </c>
      <c r="P10" t="s">
        <v>24</v>
      </c>
      <c r="Q10" t="s">
        <v>131</v>
      </c>
      <c r="R10" t="s">
        <v>31</v>
      </c>
      <c r="S10" t="s">
        <v>138</v>
      </c>
      <c r="T10" t="s">
        <v>139</v>
      </c>
      <c r="U10" t="s">
        <v>158</v>
      </c>
      <c r="V10" t="s">
        <v>159</v>
      </c>
    </row>
    <row r="11" spans="1:22">
      <c r="A11" t="s">
        <v>160</v>
      </c>
      <c r="B11" t="s">
        <v>21</v>
      </c>
      <c r="C11" t="s">
        <v>74</v>
      </c>
      <c r="D11" t="s">
        <v>4983</v>
      </c>
      <c r="E11">
        <v>0</v>
      </c>
      <c r="G11" t="s">
        <v>156</v>
      </c>
      <c r="H11" t="s">
        <v>5020</v>
      </c>
      <c r="I11" t="s">
        <v>125</v>
      </c>
      <c r="J11" t="s">
        <v>105</v>
      </c>
      <c r="M11" t="s">
        <v>80</v>
      </c>
      <c r="N11" t="s">
        <v>81</v>
      </c>
      <c r="O11" t="s">
        <v>82</v>
      </c>
      <c r="P11" t="s">
        <v>24</v>
      </c>
      <c r="Q11" t="s">
        <v>131</v>
      </c>
      <c r="R11" t="s">
        <v>31</v>
      </c>
      <c r="S11" t="s">
        <v>138</v>
      </c>
      <c r="T11" t="s">
        <v>139</v>
      </c>
      <c r="U11" t="s">
        <v>158</v>
      </c>
      <c r="V11" t="s">
        <v>159</v>
      </c>
    </row>
    <row r="12" spans="1:22">
      <c r="A12" t="s">
        <v>5021</v>
      </c>
      <c r="B12" t="s">
        <v>21</v>
      </c>
      <c r="C12" t="s">
        <v>74</v>
      </c>
      <c r="D12" t="s">
        <v>4983</v>
      </c>
      <c r="E12">
        <v>0</v>
      </c>
      <c r="G12" t="s">
        <v>103</v>
      </c>
      <c r="H12" t="s">
        <v>5022</v>
      </c>
      <c r="I12" t="s">
        <v>125</v>
      </c>
      <c r="J12" t="s">
        <v>96</v>
      </c>
      <c r="M12" t="s">
        <v>80</v>
      </c>
      <c r="N12" t="s">
        <v>81</v>
      </c>
      <c r="O12" t="s">
        <v>82</v>
      </c>
      <c r="P12" t="s">
        <v>24</v>
      </c>
      <c r="Q12" t="s">
        <v>131</v>
      </c>
      <c r="R12" t="s">
        <v>31</v>
      </c>
      <c r="S12" t="s">
        <v>132</v>
      </c>
      <c r="T12" t="s">
        <v>133</v>
      </c>
      <c r="U12" t="s">
        <v>134</v>
      </c>
      <c r="V12" t="s">
        <v>133</v>
      </c>
    </row>
    <row r="13" spans="1:22">
      <c r="A13" t="s">
        <v>2915</v>
      </c>
      <c r="B13" t="s">
        <v>21</v>
      </c>
      <c r="C13" t="s">
        <v>74</v>
      </c>
      <c r="D13" t="s">
        <v>4983</v>
      </c>
      <c r="E13">
        <v>49671.49</v>
      </c>
      <c r="G13" t="s">
        <v>1034</v>
      </c>
      <c r="H13" t="s">
        <v>1392</v>
      </c>
      <c r="I13" t="s">
        <v>95</v>
      </c>
      <c r="J13" t="s">
        <v>105</v>
      </c>
      <c r="K13" t="s">
        <v>1036</v>
      </c>
      <c r="M13" t="s">
        <v>80</v>
      </c>
      <c r="N13" t="s">
        <v>81</v>
      </c>
      <c r="O13" t="s">
        <v>82</v>
      </c>
      <c r="P13" t="s">
        <v>24</v>
      </c>
      <c r="Q13" t="s">
        <v>131</v>
      </c>
      <c r="R13" t="s">
        <v>31</v>
      </c>
      <c r="S13" t="s">
        <v>138</v>
      </c>
      <c r="T13" t="s">
        <v>139</v>
      </c>
      <c r="U13" t="s">
        <v>1393</v>
      </c>
      <c r="V13" t="s">
        <v>1394</v>
      </c>
    </row>
    <row r="14" spans="1:22">
      <c r="A14" t="s">
        <v>1995</v>
      </c>
      <c r="B14" t="s">
        <v>21</v>
      </c>
      <c r="C14" t="s">
        <v>74</v>
      </c>
      <c r="D14" t="s">
        <v>4983</v>
      </c>
      <c r="E14">
        <v>0</v>
      </c>
      <c r="G14" t="s">
        <v>1399</v>
      </c>
      <c r="H14" t="s">
        <v>1400</v>
      </c>
      <c r="I14" t="s">
        <v>125</v>
      </c>
      <c r="J14" t="s">
        <v>105</v>
      </c>
      <c r="M14" t="s">
        <v>80</v>
      </c>
      <c r="N14" t="s">
        <v>81</v>
      </c>
      <c r="O14" t="s">
        <v>82</v>
      </c>
      <c r="P14" t="s">
        <v>24</v>
      </c>
      <c r="Q14" t="s">
        <v>131</v>
      </c>
      <c r="R14" t="s">
        <v>31</v>
      </c>
      <c r="S14" t="s">
        <v>138</v>
      </c>
      <c r="T14" t="s">
        <v>139</v>
      </c>
      <c r="U14" t="s">
        <v>1401</v>
      </c>
      <c r="V14" t="s">
        <v>1402</v>
      </c>
    </row>
    <row r="15" spans="1:22">
      <c r="A15" t="s">
        <v>1405</v>
      </c>
      <c r="B15" t="s">
        <v>21</v>
      </c>
      <c r="C15" t="s">
        <v>74</v>
      </c>
      <c r="D15" t="s">
        <v>4983</v>
      </c>
      <c r="E15">
        <v>0</v>
      </c>
      <c r="G15" t="s">
        <v>144</v>
      </c>
      <c r="H15" t="s">
        <v>145</v>
      </c>
      <c r="I15" t="s">
        <v>150</v>
      </c>
      <c r="J15" t="s">
        <v>105</v>
      </c>
      <c r="K15" t="s">
        <v>146</v>
      </c>
      <c r="M15" t="s">
        <v>80</v>
      </c>
      <c r="N15" t="s">
        <v>81</v>
      </c>
      <c r="O15" t="s">
        <v>82</v>
      </c>
      <c r="P15" t="s">
        <v>24</v>
      </c>
      <c r="Q15" t="s">
        <v>131</v>
      </c>
      <c r="R15" t="s">
        <v>31</v>
      </c>
      <c r="S15" t="s">
        <v>138</v>
      </c>
      <c r="T15" t="s">
        <v>139</v>
      </c>
      <c r="U15" t="s">
        <v>147</v>
      </c>
      <c r="V15" t="s">
        <v>148</v>
      </c>
    </row>
    <row r="16" spans="1:22">
      <c r="A16" t="s">
        <v>2918</v>
      </c>
      <c r="B16" t="s">
        <v>21</v>
      </c>
      <c r="C16" t="s">
        <v>74</v>
      </c>
      <c r="D16" t="s">
        <v>4983</v>
      </c>
      <c r="E16">
        <v>0</v>
      </c>
      <c r="G16" t="s">
        <v>144</v>
      </c>
      <c r="H16" t="s">
        <v>145</v>
      </c>
      <c r="I16" t="s">
        <v>150</v>
      </c>
      <c r="J16" t="s">
        <v>105</v>
      </c>
      <c r="M16" t="s">
        <v>80</v>
      </c>
      <c r="N16" t="s">
        <v>81</v>
      </c>
      <c r="O16" t="s">
        <v>82</v>
      </c>
      <c r="P16" t="s">
        <v>24</v>
      </c>
      <c r="Q16" t="s">
        <v>131</v>
      </c>
      <c r="R16" t="s">
        <v>31</v>
      </c>
      <c r="S16" t="s">
        <v>138</v>
      </c>
      <c r="T16" t="s">
        <v>139</v>
      </c>
      <c r="U16" t="s">
        <v>147</v>
      </c>
      <c r="V16" t="s">
        <v>148</v>
      </c>
    </row>
    <row r="17" spans="1:22">
      <c r="A17" t="s">
        <v>1398</v>
      </c>
      <c r="B17" t="s">
        <v>21</v>
      </c>
      <c r="C17" t="s">
        <v>74</v>
      </c>
      <c r="D17" t="s">
        <v>4983</v>
      </c>
      <c r="E17">
        <v>2169.3200000000002</v>
      </c>
      <c r="G17" t="s">
        <v>1408</v>
      </c>
      <c r="H17" t="s">
        <v>1409</v>
      </c>
      <c r="I17" t="s">
        <v>113</v>
      </c>
      <c r="J17" t="s">
        <v>105</v>
      </c>
      <c r="M17" t="s">
        <v>80</v>
      </c>
      <c r="N17" t="s">
        <v>81</v>
      </c>
      <c r="O17" t="s">
        <v>82</v>
      </c>
      <c r="P17" t="s">
        <v>24</v>
      </c>
      <c r="Q17" t="s">
        <v>131</v>
      </c>
      <c r="R17" t="s">
        <v>31</v>
      </c>
      <c r="S17" t="s">
        <v>138</v>
      </c>
      <c r="T17" t="s">
        <v>139</v>
      </c>
      <c r="U17" t="s">
        <v>147</v>
      </c>
      <c r="V17" t="s">
        <v>148</v>
      </c>
    </row>
    <row r="18" spans="1:22">
      <c r="A18" t="s">
        <v>143</v>
      </c>
      <c r="B18" t="s">
        <v>21</v>
      </c>
      <c r="C18" t="s">
        <v>74</v>
      </c>
      <c r="D18" t="s">
        <v>4983</v>
      </c>
      <c r="E18">
        <v>1401.03</v>
      </c>
      <c r="G18" t="s">
        <v>153</v>
      </c>
      <c r="H18" t="s">
        <v>1999</v>
      </c>
      <c r="I18" t="s">
        <v>95</v>
      </c>
      <c r="J18" t="s">
        <v>105</v>
      </c>
      <c r="M18" t="s">
        <v>80</v>
      </c>
      <c r="N18" t="s">
        <v>81</v>
      </c>
      <c r="O18" t="s">
        <v>82</v>
      </c>
      <c r="P18" t="s">
        <v>24</v>
      </c>
      <c r="Q18" t="s">
        <v>131</v>
      </c>
      <c r="R18" t="s">
        <v>31</v>
      </c>
      <c r="S18" t="s">
        <v>138</v>
      </c>
      <c r="T18" t="s">
        <v>139</v>
      </c>
      <c r="U18" t="s">
        <v>147</v>
      </c>
      <c r="V18" t="s">
        <v>148</v>
      </c>
    </row>
    <row r="19" spans="1:22">
      <c r="A19" t="s">
        <v>1997</v>
      </c>
      <c r="B19" t="s">
        <v>21</v>
      </c>
      <c r="C19" t="s">
        <v>74</v>
      </c>
      <c r="D19" t="s">
        <v>4983</v>
      </c>
      <c r="E19">
        <v>120.81</v>
      </c>
      <c r="G19" t="s">
        <v>156</v>
      </c>
      <c r="H19" t="s">
        <v>2919</v>
      </c>
      <c r="I19" t="s">
        <v>95</v>
      </c>
      <c r="J19" t="s">
        <v>105</v>
      </c>
      <c r="M19" t="s">
        <v>80</v>
      </c>
      <c r="N19" t="s">
        <v>81</v>
      </c>
      <c r="O19" t="s">
        <v>82</v>
      </c>
      <c r="P19" t="s">
        <v>24</v>
      </c>
      <c r="Q19" t="s">
        <v>131</v>
      </c>
      <c r="R19" t="s">
        <v>31</v>
      </c>
      <c r="S19" t="s">
        <v>138</v>
      </c>
      <c r="T19" t="s">
        <v>139</v>
      </c>
      <c r="U19" t="s">
        <v>158</v>
      </c>
      <c r="V19" t="s">
        <v>159</v>
      </c>
    </row>
    <row r="20" spans="1:22">
      <c r="A20" t="s">
        <v>3706</v>
      </c>
      <c r="B20" t="s">
        <v>21</v>
      </c>
      <c r="C20" t="s">
        <v>74</v>
      </c>
      <c r="D20" t="s">
        <v>4983</v>
      </c>
      <c r="E20">
        <v>0</v>
      </c>
      <c r="G20" t="s">
        <v>156</v>
      </c>
      <c r="H20" t="s">
        <v>5020</v>
      </c>
      <c r="I20" t="s">
        <v>150</v>
      </c>
      <c r="J20" t="s">
        <v>105</v>
      </c>
      <c r="M20" t="s">
        <v>80</v>
      </c>
      <c r="N20" t="s">
        <v>81</v>
      </c>
      <c r="O20" t="s">
        <v>82</v>
      </c>
      <c r="P20" t="s">
        <v>24</v>
      </c>
      <c r="Q20" t="s">
        <v>131</v>
      </c>
      <c r="R20" t="s">
        <v>31</v>
      </c>
      <c r="S20" t="s">
        <v>138</v>
      </c>
      <c r="T20" t="s">
        <v>139</v>
      </c>
      <c r="U20" t="s">
        <v>158</v>
      </c>
      <c r="V20" t="s">
        <v>159</v>
      </c>
    </row>
    <row r="21" spans="1:22">
      <c r="A21" t="s">
        <v>2922</v>
      </c>
      <c r="B21" t="s">
        <v>21</v>
      </c>
      <c r="C21" t="s">
        <v>74</v>
      </c>
      <c r="D21" t="s">
        <v>4983</v>
      </c>
      <c r="E21">
        <v>0</v>
      </c>
      <c r="G21" t="s">
        <v>76</v>
      </c>
      <c r="H21" t="s">
        <v>5019</v>
      </c>
      <c r="I21" t="s">
        <v>150</v>
      </c>
      <c r="J21" t="s">
        <v>105</v>
      </c>
      <c r="M21" t="s">
        <v>80</v>
      </c>
      <c r="N21" t="s">
        <v>81</v>
      </c>
      <c r="O21" t="s">
        <v>82</v>
      </c>
      <c r="P21" t="s">
        <v>24</v>
      </c>
      <c r="Q21" t="s">
        <v>131</v>
      </c>
      <c r="R21" t="s">
        <v>31</v>
      </c>
      <c r="S21" t="s">
        <v>138</v>
      </c>
      <c r="T21" t="s">
        <v>139</v>
      </c>
      <c r="U21" t="s">
        <v>158</v>
      </c>
      <c r="V21" t="s">
        <v>159</v>
      </c>
    </row>
    <row r="22" spans="1:22">
      <c r="A22" t="s">
        <v>3323</v>
      </c>
      <c r="B22" t="s">
        <v>21</v>
      </c>
      <c r="C22" t="s">
        <v>74</v>
      </c>
      <c r="D22" t="s">
        <v>4983</v>
      </c>
      <c r="E22">
        <v>55339.89</v>
      </c>
      <c r="G22" t="s">
        <v>165</v>
      </c>
      <c r="H22" t="s">
        <v>2004</v>
      </c>
      <c r="I22" t="s">
        <v>113</v>
      </c>
      <c r="J22" t="s">
        <v>105</v>
      </c>
      <c r="M22" t="s">
        <v>80</v>
      </c>
      <c r="N22" t="s">
        <v>81</v>
      </c>
      <c r="O22" t="s">
        <v>82</v>
      </c>
      <c r="P22" t="s">
        <v>24</v>
      </c>
      <c r="Q22" t="s">
        <v>131</v>
      </c>
      <c r="R22" t="s">
        <v>31</v>
      </c>
      <c r="S22" t="s">
        <v>138</v>
      </c>
      <c r="T22" t="s">
        <v>139</v>
      </c>
      <c r="U22" t="s">
        <v>167</v>
      </c>
      <c r="V22" t="s">
        <v>168</v>
      </c>
    </row>
    <row r="23" spans="1:22">
      <c r="A23" t="s">
        <v>2483</v>
      </c>
      <c r="B23" t="s">
        <v>21</v>
      </c>
      <c r="C23" t="s">
        <v>74</v>
      </c>
      <c r="D23" t="s">
        <v>4983</v>
      </c>
      <c r="E23">
        <v>110679.78</v>
      </c>
      <c r="G23" t="s">
        <v>165</v>
      </c>
      <c r="H23" t="s">
        <v>170</v>
      </c>
      <c r="I23" t="s">
        <v>113</v>
      </c>
      <c r="J23" t="s">
        <v>105</v>
      </c>
      <c r="M23" t="s">
        <v>80</v>
      </c>
      <c r="N23" t="s">
        <v>81</v>
      </c>
      <c r="O23" t="s">
        <v>82</v>
      </c>
      <c r="P23" t="s">
        <v>24</v>
      </c>
      <c r="Q23" t="s">
        <v>131</v>
      </c>
      <c r="R23" t="s">
        <v>31</v>
      </c>
      <c r="S23" t="s">
        <v>138</v>
      </c>
      <c r="T23" t="s">
        <v>139</v>
      </c>
      <c r="U23" t="s">
        <v>167</v>
      </c>
      <c r="V23" t="s">
        <v>168</v>
      </c>
    </row>
    <row r="24" spans="1:22">
      <c r="A24" t="s">
        <v>1994</v>
      </c>
      <c r="B24" t="s">
        <v>21</v>
      </c>
      <c r="C24" t="s">
        <v>74</v>
      </c>
      <c r="D24" t="s">
        <v>4983</v>
      </c>
      <c r="E24">
        <v>50102.01</v>
      </c>
      <c r="G24" t="s">
        <v>76</v>
      </c>
      <c r="H24" t="s">
        <v>177</v>
      </c>
      <c r="I24" t="s">
        <v>95</v>
      </c>
      <c r="J24" t="s">
        <v>96</v>
      </c>
      <c r="M24" t="s">
        <v>80</v>
      </c>
      <c r="N24" t="s">
        <v>81</v>
      </c>
      <c r="O24" t="s">
        <v>82</v>
      </c>
      <c r="P24" t="s">
        <v>24</v>
      </c>
      <c r="Q24" t="s">
        <v>131</v>
      </c>
      <c r="R24" t="s">
        <v>31</v>
      </c>
      <c r="S24" t="s">
        <v>138</v>
      </c>
      <c r="T24" t="s">
        <v>139</v>
      </c>
      <c r="U24" t="s">
        <v>178</v>
      </c>
      <c r="V24" t="s">
        <v>179</v>
      </c>
    </row>
    <row r="25" spans="1:22">
      <c r="A25" t="s">
        <v>3317</v>
      </c>
      <c r="B25" t="s">
        <v>21</v>
      </c>
      <c r="C25" t="s">
        <v>74</v>
      </c>
      <c r="D25" t="s">
        <v>4983</v>
      </c>
      <c r="E25">
        <v>0</v>
      </c>
      <c r="G25" t="s">
        <v>156</v>
      </c>
      <c r="H25" t="s">
        <v>5023</v>
      </c>
      <c r="I25" t="s">
        <v>150</v>
      </c>
      <c r="J25" t="s">
        <v>978</v>
      </c>
      <c r="M25" t="s">
        <v>80</v>
      </c>
      <c r="N25" t="s">
        <v>81</v>
      </c>
      <c r="O25" t="s">
        <v>82</v>
      </c>
      <c r="P25" t="s">
        <v>24</v>
      </c>
      <c r="Q25" t="s">
        <v>131</v>
      </c>
      <c r="R25" t="s">
        <v>31</v>
      </c>
      <c r="S25" t="s">
        <v>138</v>
      </c>
      <c r="T25" t="s">
        <v>139</v>
      </c>
      <c r="U25" t="s">
        <v>158</v>
      </c>
      <c r="V25" t="s">
        <v>159</v>
      </c>
    </row>
    <row r="26" spans="1:22">
      <c r="A26" t="s">
        <v>2920</v>
      </c>
      <c r="B26" t="s">
        <v>21</v>
      </c>
      <c r="C26" t="s">
        <v>74</v>
      </c>
      <c r="D26" t="s">
        <v>4983</v>
      </c>
      <c r="E26">
        <v>0</v>
      </c>
      <c r="G26" t="s">
        <v>156</v>
      </c>
      <c r="H26" t="s">
        <v>5023</v>
      </c>
      <c r="I26" t="s">
        <v>90</v>
      </c>
      <c r="J26" t="s">
        <v>105</v>
      </c>
      <c r="M26" t="s">
        <v>80</v>
      </c>
      <c r="N26" t="s">
        <v>81</v>
      </c>
      <c r="O26" t="s">
        <v>82</v>
      </c>
      <c r="P26" t="s">
        <v>24</v>
      </c>
      <c r="Q26" t="s">
        <v>131</v>
      </c>
      <c r="R26" t="s">
        <v>31</v>
      </c>
      <c r="S26" t="s">
        <v>138</v>
      </c>
      <c r="T26" t="s">
        <v>139</v>
      </c>
      <c r="U26" t="s">
        <v>158</v>
      </c>
      <c r="V26" t="s">
        <v>159</v>
      </c>
    </row>
    <row r="27" spans="1:22">
      <c r="A27" t="s">
        <v>2475</v>
      </c>
      <c r="B27" t="s">
        <v>21</v>
      </c>
      <c r="C27" t="s">
        <v>74</v>
      </c>
      <c r="D27" t="s">
        <v>4983</v>
      </c>
      <c r="E27">
        <v>0</v>
      </c>
      <c r="G27" t="s">
        <v>156</v>
      </c>
      <c r="H27" t="s">
        <v>5024</v>
      </c>
      <c r="I27" t="s">
        <v>125</v>
      </c>
      <c r="J27" t="s">
        <v>105</v>
      </c>
      <c r="M27" t="s">
        <v>80</v>
      </c>
      <c r="N27" t="s">
        <v>81</v>
      </c>
      <c r="O27" t="s">
        <v>82</v>
      </c>
      <c r="P27" t="s">
        <v>24</v>
      </c>
      <c r="Q27" t="s">
        <v>131</v>
      </c>
      <c r="R27" t="s">
        <v>31</v>
      </c>
      <c r="S27" t="s">
        <v>138</v>
      </c>
      <c r="T27" t="s">
        <v>139</v>
      </c>
      <c r="U27" t="s">
        <v>158</v>
      </c>
      <c r="V27" t="s">
        <v>159</v>
      </c>
    </row>
    <row r="28" spans="1:22">
      <c r="A28" t="s">
        <v>149</v>
      </c>
      <c r="B28" t="s">
        <v>21</v>
      </c>
      <c r="C28" t="s">
        <v>74</v>
      </c>
      <c r="D28" t="s">
        <v>4983</v>
      </c>
      <c r="E28">
        <v>0</v>
      </c>
      <c r="G28" t="s">
        <v>144</v>
      </c>
      <c r="H28" t="s">
        <v>145</v>
      </c>
      <c r="I28" t="s">
        <v>150</v>
      </c>
      <c r="J28" t="s">
        <v>105</v>
      </c>
      <c r="M28" t="s">
        <v>80</v>
      </c>
      <c r="N28" t="s">
        <v>81</v>
      </c>
      <c r="O28" t="s">
        <v>82</v>
      </c>
      <c r="P28" t="s">
        <v>24</v>
      </c>
      <c r="Q28" t="s">
        <v>131</v>
      </c>
      <c r="R28" t="s">
        <v>31</v>
      </c>
      <c r="S28" t="s">
        <v>138</v>
      </c>
      <c r="T28" t="s">
        <v>139</v>
      </c>
      <c r="U28" t="s">
        <v>147</v>
      </c>
      <c r="V28" t="s">
        <v>148</v>
      </c>
    </row>
    <row r="29" spans="1:22">
      <c r="A29" t="s">
        <v>2478</v>
      </c>
      <c r="B29" t="s">
        <v>21</v>
      </c>
      <c r="C29" t="s">
        <v>74</v>
      </c>
      <c r="D29" t="s">
        <v>4983</v>
      </c>
      <c r="E29">
        <v>0</v>
      </c>
      <c r="G29" t="s">
        <v>144</v>
      </c>
      <c r="H29" t="s">
        <v>145</v>
      </c>
      <c r="I29" t="s">
        <v>150</v>
      </c>
      <c r="J29" t="s">
        <v>105</v>
      </c>
      <c r="M29" t="s">
        <v>80</v>
      </c>
      <c r="N29" t="s">
        <v>81</v>
      </c>
      <c r="O29" t="s">
        <v>82</v>
      </c>
      <c r="P29" t="s">
        <v>24</v>
      </c>
      <c r="Q29" t="s">
        <v>131</v>
      </c>
      <c r="R29" t="s">
        <v>31</v>
      </c>
      <c r="S29" t="s">
        <v>138</v>
      </c>
      <c r="T29" t="s">
        <v>139</v>
      </c>
      <c r="U29" t="s">
        <v>147</v>
      </c>
      <c r="V29" t="s">
        <v>148</v>
      </c>
    </row>
    <row r="30" spans="1:22">
      <c r="A30" t="s">
        <v>5025</v>
      </c>
      <c r="B30" t="s">
        <v>21</v>
      </c>
      <c r="C30" t="s">
        <v>74</v>
      </c>
      <c r="D30" t="s">
        <v>4983</v>
      </c>
      <c r="E30">
        <v>0</v>
      </c>
      <c r="G30" t="s">
        <v>144</v>
      </c>
      <c r="H30" t="s">
        <v>145</v>
      </c>
      <c r="I30" t="s">
        <v>78</v>
      </c>
      <c r="J30" t="s">
        <v>105</v>
      </c>
      <c r="M30" t="s">
        <v>80</v>
      </c>
      <c r="N30" t="s">
        <v>81</v>
      </c>
      <c r="O30" t="s">
        <v>82</v>
      </c>
      <c r="P30" t="s">
        <v>24</v>
      </c>
      <c r="Q30" t="s">
        <v>131</v>
      </c>
      <c r="R30" t="s">
        <v>31</v>
      </c>
      <c r="S30" t="s">
        <v>138</v>
      </c>
      <c r="T30" t="s">
        <v>139</v>
      </c>
      <c r="U30" t="s">
        <v>147</v>
      </c>
      <c r="V30" t="s">
        <v>148</v>
      </c>
    </row>
    <row r="31" spans="1:22">
      <c r="A31" t="s">
        <v>5025</v>
      </c>
      <c r="B31" t="s">
        <v>21</v>
      </c>
      <c r="C31" t="s">
        <v>74</v>
      </c>
      <c r="D31" t="s">
        <v>4983</v>
      </c>
      <c r="E31">
        <v>0</v>
      </c>
      <c r="G31" t="s">
        <v>136</v>
      </c>
      <c r="H31" t="s">
        <v>137</v>
      </c>
      <c r="I31" t="s">
        <v>78</v>
      </c>
      <c r="J31" t="s">
        <v>105</v>
      </c>
      <c r="M31" t="s">
        <v>80</v>
      </c>
      <c r="N31" t="s">
        <v>81</v>
      </c>
      <c r="O31" t="s">
        <v>82</v>
      </c>
      <c r="P31" t="s">
        <v>24</v>
      </c>
      <c r="Q31" t="s">
        <v>131</v>
      </c>
      <c r="R31" t="s">
        <v>31</v>
      </c>
      <c r="S31" t="s">
        <v>138</v>
      </c>
      <c r="T31" t="s">
        <v>139</v>
      </c>
      <c r="U31" t="s">
        <v>140</v>
      </c>
      <c r="V31" t="s">
        <v>141</v>
      </c>
    </row>
    <row r="32" spans="1:22">
      <c r="A32" t="s">
        <v>143</v>
      </c>
      <c r="B32" t="s">
        <v>21</v>
      </c>
      <c r="C32" t="s">
        <v>74</v>
      </c>
      <c r="D32" t="s">
        <v>4983</v>
      </c>
      <c r="E32">
        <v>5144.1899999999996</v>
      </c>
      <c r="G32" t="s">
        <v>1399</v>
      </c>
      <c r="H32" t="s">
        <v>1400</v>
      </c>
      <c r="I32" t="s">
        <v>95</v>
      </c>
      <c r="J32" t="s">
        <v>105</v>
      </c>
      <c r="M32" t="s">
        <v>80</v>
      </c>
      <c r="N32" t="s">
        <v>81</v>
      </c>
      <c r="O32" t="s">
        <v>82</v>
      </c>
      <c r="P32" t="s">
        <v>24</v>
      </c>
      <c r="Q32" t="s">
        <v>131</v>
      </c>
      <c r="R32" t="s">
        <v>31</v>
      </c>
      <c r="S32" t="s">
        <v>138</v>
      </c>
      <c r="T32" t="s">
        <v>139</v>
      </c>
      <c r="U32" t="s">
        <v>1401</v>
      </c>
      <c r="V32" t="s">
        <v>1402</v>
      </c>
    </row>
    <row r="33" spans="1:22">
      <c r="A33" t="s">
        <v>2474</v>
      </c>
      <c r="B33" t="s">
        <v>21</v>
      </c>
      <c r="C33" t="s">
        <v>74</v>
      </c>
      <c r="D33" t="s">
        <v>4983</v>
      </c>
      <c r="E33">
        <v>0</v>
      </c>
      <c r="G33" t="s">
        <v>1034</v>
      </c>
      <c r="H33" t="s">
        <v>5026</v>
      </c>
      <c r="I33" t="s">
        <v>150</v>
      </c>
      <c r="J33" t="s">
        <v>105</v>
      </c>
      <c r="M33" t="s">
        <v>80</v>
      </c>
      <c r="N33" t="s">
        <v>81</v>
      </c>
      <c r="O33" t="s">
        <v>82</v>
      </c>
      <c r="P33" t="s">
        <v>24</v>
      </c>
      <c r="Q33" t="s">
        <v>131</v>
      </c>
      <c r="R33" t="s">
        <v>31</v>
      </c>
      <c r="S33" t="s">
        <v>138</v>
      </c>
      <c r="T33" t="s">
        <v>139</v>
      </c>
      <c r="U33" t="s">
        <v>1393</v>
      </c>
      <c r="V33" t="s">
        <v>1394</v>
      </c>
    </row>
    <row r="34" spans="1:22">
      <c r="A34" t="s">
        <v>2005</v>
      </c>
      <c r="B34" t="s">
        <v>21</v>
      </c>
      <c r="C34" t="s">
        <v>74</v>
      </c>
      <c r="D34" t="s">
        <v>4983</v>
      </c>
      <c r="E34">
        <v>194147.97</v>
      </c>
      <c r="G34" t="s">
        <v>76</v>
      </c>
      <c r="H34" t="s">
        <v>129</v>
      </c>
      <c r="I34" t="s">
        <v>78</v>
      </c>
      <c r="J34" t="s">
        <v>96</v>
      </c>
      <c r="M34" t="s">
        <v>80</v>
      </c>
      <c r="N34" t="s">
        <v>81</v>
      </c>
      <c r="O34" t="s">
        <v>82</v>
      </c>
      <c r="P34" t="s">
        <v>24</v>
      </c>
      <c r="Q34" t="s">
        <v>131</v>
      </c>
      <c r="R34" t="s">
        <v>31</v>
      </c>
      <c r="S34" t="s">
        <v>132</v>
      </c>
      <c r="T34" t="s">
        <v>133</v>
      </c>
      <c r="U34" t="s">
        <v>134</v>
      </c>
      <c r="V34" t="s">
        <v>133</v>
      </c>
    </row>
    <row r="35" spans="1:22">
      <c r="A35" t="s">
        <v>2482</v>
      </c>
      <c r="B35" t="s">
        <v>21</v>
      </c>
      <c r="C35" t="s">
        <v>74</v>
      </c>
      <c r="D35" t="s">
        <v>4983</v>
      </c>
      <c r="E35">
        <v>139677.13</v>
      </c>
      <c r="G35" t="s">
        <v>1415</v>
      </c>
      <c r="H35" t="s">
        <v>1416</v>
      </c>
      <c r="I35" t="s">
        <v>78</v>
      </c>
      <c r="J35" t="s">
        <v>105</v>
      </c>
      <c r="M35" t="s">
        <v>80</v>
      </c>
      <c r="N35" t="s">
        <v>81</v>
      </c>
      <c r="O35" t="s">
        <v>82</v>
      </c>
      <c r="P35" t="s">
        <v>24</v>
      </c>
      <c r="Q35" t="s">
        <v>131</v>
      </c>
      <c r="R35" t="s">
        <v>31</v>
      </c>
      <c r="S35" t="s">
        <v>138</v>
      </c>
      <c r="T35" t="s">
        <v>139</v>
      </c>
      <c r="U35" t="s">
        <v>167</v>
      </c>
      <c r="V35" t="s">
        <v>168</v>
      </c>
    </row>
    <row r="36" spans="1:22">
      <c r="A36" t="s">
        <v>2928</v>
      </c>
      <c r="B36" t="s">
        <v>21</v>
      </c>
      <c r="C36" t="s">
        <v>74</v>
      </c>
      <c r="D36" t="s">
        <v>4983</v>
      </c>
      <c r="E36">
        <v>50127</v>
      </c>
      <c r="G36" t="s">
        <v>165</v>
      </c>
      <c r="H36" t="s">
        <v>2004</v>
      </c>
      <c r="I36" t="s">
        <v>113</v>
      </c>
      <c r="J36" t="s">
        <v>187</v>
      </c>
      <c r="M36" t="s">
        <v>80</v>
      </c>
      <c r="N36" t="s">
        <v>81</v>
      </c>
      <c r="O36" t="s">
        <v>82</v>
      </c>
      <c r="P36" t="s">
        <v>24</v>
      </c>
      <c r="Q36" t="s">
        <v>131</v>
      </c>
      <c r="R36" t="s">
        <v>31</v>
      </c>
      <c r="S36" t="s">
        <v>138</v>
      </c>
      <c r="T36" t="s">
        <v>139</v>
      </c>
      <c r="U36" t="s">
        <v>167</v>
      </c>
      <c r="V36" t="s">
        <v>168</v>
      </c>
    </row>
    <row r="37" spans="1:22">
      <c r="A37" t="s">
        <v>3322</v>
      </c>
      <c r="B37" t="s">
        <v>21</v>
      </c>
      <c r="C37" t="s">
        <v>74</v>
      </c>
      <c r="D37" t="s">
        <v>4983</v>
      </c>
      <c r="E37">
        <v>0</v>
      </c>
      <c r="G37" t="s">
        <v>76</v>
      </c>
      <c r="H37" t="s">
        <v>5019</v>
      </c>
      <c r="I37" t="s">
        <v>150</v>
      </c>
      <c r="J37" t="s">
        <v>105</v>
      </c>
      <c r="M37" t="s">
        <v>80</v>
      </c>
      <c r="N37" t="s">
        <v>81</v>
      </c>
      <c r="O37" t="s">
        <v>82</v>
      </c>
      <c r="P37" t="s">
        <v>24</v>
      </c>
      <c r="Q37" t="s">
        <v>131</v>
      </c>
      <c r="R37" t="s">
        <v>31</v>
      </c>
      <c r="S37" t="s">
        <v>138</v>
      </c>
      <c r="T37" t="s">
        <v>139</v>
      </c>
      <c r="U37" t="s">
        <v>158</v>
      </c>
      <c r="V37" t="s">
        <v>159</v>
      </c>
    </row>
    <row r="38" spans="1:22">
      <c r="A38" t="s">
        <v>4115</v>
      </c>
      <c r="B38" t="s">
        <v>21</v>
      </c>
      <c r="C38" t="s">
        <v>74</v>
      </c>
      <c r="D38" t="s">
        <v>4983</v>
      </c>
      <c r="E38">
        <v>0</v>
      </c>
      <c r="G38" t="s">
        <v>76</v>
      </c>
      <c r="H38" t="s">
        <v>5019</v>
      </c>
      <c r="I38" t="s">
        <v>150</v>
      </c>
      <c r="J38" t="s">
        <v>105</v>
      </c>
      <c r="M38" t="s">
        <v>80</v>
      </c>
      <c r="N38" t="s">
        <v>81</v>
      </c>
      <c r="O38" t="s">
        <v>82</v>
      </c>
      <c r="P38" t="s">
        <v>24</v>
      </c>
      <c r="Q38" t="s">
        <v>131</v>
      </c>
      <c r="R38" t="s">
        <v>31</v>
      </c>
      <c r="S38" t="s">
        <v>138</v>
      </c>
      <c r="T38" t="s">
        <v>139</v>
      </c>
      <c r="U38" t="s">
        <v>158</v>
      </c>
      <c r="V38" t="s">
        <v>159</v>
      </c>
    </row>
    <row r="39" spans="1:22">
      <c r="A39" t="s">
        <v>143</v>
      </c>
      <c r="B39" t="s">
        <v>21</v>
      </c>
      <c r="C39" t="s">
        <v>74</v>
      </c>
      <c r="D39" t="s">
        <v>4983</v>
      </c>
      <c r="E39">
        <v>5135.1099999999997</v>
      </c>
      <c r="G39" t="s">
        <v>156</v>
      </c>
      <c r="H39" t="s">
        <v>157</v>
      </c>
      <c r="I39" t="s">
        <v>95</v>
      </c>
      <c r="J39" t="s">
        <v>105</v>
      </c>
      <c r="M39" t="s">
        <v>80</v>
      </c>
      <c r="N39" t="s">
        <v>81</v>
      </c>
      <c r="O39" t="s">
        <v>82</v>
      </c>
      <c r="P39" t="s">
        <v>24</v>
      </c>
      <c r="Q39" t="s">
        <v>131</v>
      </c>
      <c r="R39" t="s">
        <v>31</v>
      </c>
      <c r="S39" t="s">
        <v>138</v>
      </c>
      <c r="T39" t="s">
        <v>139</v>
      </c>
      <c r="U39" t="s">
        <v>158</v>
      </c>
      <c r="V39" t="s">
        <v>159</v>
      </c>
    </row>
    <row r="40" spans="1:22">
      <c r="A40" t="s">
        <v>142</v>
      </c>
      <c r="B40" t="s">
        <v>21</v>
      </c>
      <c r="C40" t="s">
        <v>74</v>
      </c>
      <c r="D40" t="s">
        <v>4983</v>
      </c>
      <c r="E40">
        <v>6368.06</v>
      </c>
      <c r="G40" t="s">
        <v>156</v>
      </c>
      <c r="H40" t="s">
        <v>5020</v>
      </c>
      <c r="I40" t="s">
        <v>113</v>
      </c>
      <c r="J40" t="s">
        <v>105</v>
      </c>
      <c r="M40" t="s">
        <v>80</v>
      </c>
      <c r="N40" t="s">
        <v>81</v>
      </c>
      <c r="O40" t="s">
        <v>82</v>
      </c>
      <c r="P40" t="s">
        <v>24</v>
      </c>
      <c r="Q40" t="s">
        <v>131</v>
      </c>
      <c r="R40" t="s">
        <v>31</v>
      </c>
      <c r="S40" t="s">
        <v>138</v>
      </c>
      <c r="T40" t="s">
        <v>139</v>
      </c>
      <c r="U40" t="s">
        <v>158</v>
      </c>
      <c r="V40" t="s">
        <v>159</v>
      </c>
    </row>
    <row r="41" spans="1:22">
      <c r="A41" t="s">
        <v>143</v>
      </c>
      <c r="B41" t="s">
        <v>21</v>
      </c>
      <c r="C41" t="s">
        <v>74</v>
      </c>
      <c r="D41" t="s">
        <v>4983</v>
      </c>
      <c r="E41">
        <v>644.54</v>
      </c>
      <c r="G41" t="s">
        <v>156</v>
      </c>
      <c r="H41" t="s">
        <v>5020</v>
      </c>
      <c r="I41" t="s">
        <v>95</v>
      </c>
      <c r="J41" t="s">
        <v>105</v>
      </c>
      <c r="M41" t="s">
        <v>80</v>
      </c>
      <c r="N41" t="s">
        <v>81</v>
      </c>
      <c r="O41" t="s">
        <v>82</v>
      </c>
      <c r="P41" t="s">
        <v>24</v>
      </c>
      <c r="Q41" t="s">
        <v>131</v>
      </c>
      <c r="R41" t="s">
        <v>31</v>
      </c>
      <c r="S41" t="s">
        <v>138</v>
      </c>
      <c r="T41" t="s">
        <v>139</v>
      </c>
      <c r="U41" t="s">
        <v>158</v>
      </c>
      <c r="V41" t="s">
        <v>159</v>
      </c>
    </row>
    <row r="42" spans="1:22">
      <c r="A42" t="s">
        <v>143</v>
      </c>
      <c r="B42" t="s">
        <v>21</v>
      </c>
      <c r="C42" t="s">
        <v>74</v>
      </c>
      <c r="D42" t="s">
        <v>4983</v>
      </c>
      <c r="E42">
        <v>932</v>
      </c>
      <c r="G42" t="s">
        <v>153</v>
      </c>
      <c r="H42" t="s">
        <v>2000</v>
      </c>
      <c r="I42" t="s">
        <v>95</v>
      </c>
      <c r="J42" t="s">
        <v>105</v>
      </c>
      <c r="M42" t="s">
        <v>80</v>
      </c>
      <c r="N42" t="s">
        <v>81</v>
      </c>
      <c r="O42" t="s">
        <v>82</v>
      </c>
      <c r="P42" t="s">
        <v>24</v>
      </c>
      <c r="Q42" t="s">
        <v>131</v>
      </c>
      <c r="R42" t="s">
        <v>31</v>
      </c>
      <c r="S42" t="s">
        <v>138</v>
      </c>
      <c r="T42" t="s">
        <v>139</v>
      </c>
      <c r="U42" t="s">
        <v>147</v>
      </c>
      <c r="V42" t="s">
        <v>148</v>
      </c>
    </row>
    <row r="43" spans="1:22">
      <c r="A43" t="s">
        <v>1406</v>
      </c>
      <c r="B43" t="s">
        <v>21</v>
      </c>
      <c r="C43" t="s">
        <v>74</v>
      </c>
      <c r="D43" t="s">
        <v>4983</v>
      </c>
      <c r="E43">
        <v>14165.48</v>
      </c>
      <c r="G43" t="s">
        <v>144</v>
      </c>
      <c r="H43" t="s">
        <v>145</v>
      </c>
      <c r="I43" t="s">
        <v>95</v>
      </c>
      <c r="J43" t="s">
        <v>105</v>
      </c>
      <c r="K43" t="s">
        <v>146</v>
      </c>
      <c r="M43" t="s">
        <v>80</v>
      </c>
      <c r="N43" t="s">
        <v>81</v>
      </c>
      <c r="O43" t="s">
        <v>82</v>
      </c>
      <c r="P43" t="s">
        <v>24</v>
      </c>
      <c r="Q43" t="s">
        <v>131</v>
      </c>
      <c r="R43" t="s">
        <v>31</v>
      </c>
      <c r="S43" t="s">
        <v>138</v>
      </c>
      <c r="T43" t="s">
        <v>139</v>
      </c>
      <c r="U43" t="s">
        <v>147</v>
      </c>
      <c r="V43" t="s">
        <v>148</v>
      </c>
    </row>
    <row r="44" spans="1:22">
      <c r="A44" t="s">
        <v>161</v>
      </c>
      <c r="B44" t="s">
        <v>21</v>
      </c>
      <c r="C44" t="s">
        <v>74</v>
      </c>
      <c r="D44" t="s">
        <v>4983</v>
      </c>
      <c r="E44">
        <v>2752.53</v>
      </c>
      <c r="G44" t="s">
        <v>144</v>
      </c>
      <c r="H44" t="s">
        <v>145</v>
      </c>
      <c r="I44" t="s">
        <v>95</v>
      </c>
      <c r="J44" t="s">
        <v>105</v>
      </c>
      <c r="K44" t="s">
        <v>146</v>
      </c>
      <c r="M44" t="s">
        <v>80</v>
      </c>
      <c r="N44" t="s">
        <v>81</v>
      </c>
      <c r="O44" t="s">
        <v>82</v>
      </c>
      <c r="P44" t="s">
        <v>24</v>
      </c>
      <c r="Q44" t="s">
        <v>131</v>
      </c>
      <c r="R44" t="s">
        <v>31</v>
      </c>
      <c r="S44" t="s">
        <v>138</v>
      </c>
      <c r="T44" t="s">
        <v>139</v>
      </c>
      <c r="U44" t="s">
        <v>147</v>
      </c>
      <c r="V44" t="s">
        <v>148</v>
      </c>
    </row>
    <row r="45" spans="1:22">
      <c r="A45" t="s">
        <v>3310</v>
      </c>
      <c r="B45" t="s">
        <v>21</v>
      </c>
      <c r="C45" t="s">
        <v>74</v>
      </c>
      <c r="D45" t="s">
        <v>4983</v>
      </c>
      <c r="E45">
        <v>0</v>
      </c>
      <c r="G45" t="s">
        <v>136</v>
      </c>
      <c r="H45" t="s">
        <v>137</v>
      </c>
      <c r="I45" t="s">
        <v>125</v>
      </c>
      <c r="J45" t="s">
        <v>105</v>
      </c>
      <c r="M45" t="s">
        <v>80</v>
      </c>
      <c r="N45" t="s">
        <v>81</v>
      </c>
      <c r="O45" t="s">
        <v>82</v>
      </c>
      <c r="P45" t="s">
        <v>24</v>
      </c>
      <c r="Q45" t="s">
        <v>131</v>
      </c>
      <c r="R45" t="s">
        <v>31</v>
      </c>
      <c r="S45" t="s">
        <v>138</v>
      </c>
      <c r="T45" t="s">
        <v>139</v>
      </c>
      <c r="U45" t="s">
        <v>140</v>
      </c>
      <c r="V45" t="s">
        <v>141</v>
      </c>
    </row>
    <row r="46" spans="1:22">
      <c r="A46" t="s">
        <v>1398</v>
      </c>
      <c r="B46" t="s">
        <v>21</v>
      </c>
      <c r="C46" t="s">
        <v>74</v>
      </c>
      <c r="D46" t="s">
        <v>4983</v>
      </c>
      <c r="E46">
        <v>1704.47</v>
      </c>
      <c r="G46" t="s">
        <v>136</v>
      </c>
      <c r="H46" t="s">
        <v>137</v>
      </c>
      <c r="I46" t="s">
        <v>113</v>
      </c>
      <c r="J46" t="s">
        <v>105</v>
      </c>
      <c r="M46" t="s">
        <v>80</v>
      </c>
      <c r="N46" t="s">
        <v>81</v>
      </c>
      <c r="O46" t="s">
        <v>82</v>
      </c>
      <c r="P46" t="s">
        <v>24</v>
      </c>
      <c r="Q46" t="s">
        <v>131</v>
      </c>
      <c r="R46" t="s">
        <v>31</v>
      </c>
      <c r="S46" t="s">
        <v>138</v>
      </c>
      <c r="T46" t="s">
        <v>139</v>
      </c>
      <c r="U46" t="s">
        <v>140</v>
      </c>
      <c r="V46" t="s">
        <v>141</v>
      </c>
    </row>
    <row r="47" spans="1:22">
      <c r="A47" t="s">
        <v>4111</v>
      </c>
      <c r="B47" t="s">
        <v>21</v>
      </c>
      <c r="C47" t="s">
        <v>74</v>
      </c>
      <c r="D47" t="s">
        <v>4983</v>
      </c>
      <c r="E47">
        <v>0</v>
      </c>
      <c r="G47" t="s">
        <v>1399</v>
      </c>
      <c r="H47" t="s">
        <v>1400</v>
      </c>
      <c r="I47" t="s">
        <v>113</v>
      </c>
      <c r="J47" t="s">
        <v>105</v>
      </c>
      <c r="M47" t="s">
        <v>80</v>
      </c>
      <c r="N47" t="s">
        <v>81</v>
      </c>
      <c r="O47" t="s">
        <v>82</v>
      </c>
      <c r="P47" t="s">
        <v>24</v>
      </c>
      <c r="Q47" t="s">
        <v>131</v>
      </c>
      <c r="R47" t="s">
        <v>31</v>
      </c>
      <c r="S47" t="s">
        <v>138</v>
      </c>
      <c r="T47" t="s">
        <v>139</v>
      </c>
      <c r="U47" t="s">
        <v>1401</v>
      </c>
      <c r="V47" t="s">
        <v>1402</v>
      </c>
    </row>
    <row r="48" spans="1:22">
      <c r="A48" t="s">
        <v>176</v>
      </c>
      <c r="B48" t="s">
        <v>21</v>
      </c>
      <c r="C48" t="s">
        <v>74</v>
      </c>
      <c r="D48" t="s">
        <v>4983</v>
      </c>
      <c r="E48">
        <v>5672.53</v>
      </c>
      <c r="G48" t="s">
        <v>1034</v>
      </c>
      <c r="H48" t="s">
        <v>1392</v>
      </c>
      <c r="I48" t="s">
        <v>78</v>
      </c>
      <c r="J48" t="s">
        <v>105</v>
      </c>
      <c r="K48" t="s">
        <v>1036</v>
      </c>
      <c r="M48" t="s">
        <v>80</v>
      </c>
      <c r="N48" t="s">
        <v>81</v>
      </c>
      <c r="O48" t="s">
        <v>82</v>
      </c>
      <c r="P48" t="s">
        <v>24</v>
      </c>
      <c r="Q48" t="s">
        <v>131</v>
      </c>
      <c r="R48" t="s">
        <v>31</v>
      </c>
      <c r="S48" t="s">
        <v>138</v>
      </c>
      <c r="T48" t="s">
        <v>139</v>
      </c>
      <c r="U48" t="s">
        <v>1393</v>
      </c>
      <c r="V48" t="s">
        <v>1394</v>
      </c>
    </row>
    <row r="49" spans="1:22">
      <c r="A49" t="s">
        <v>1994</v>
      </c>
      <c r="B49" t="s">
        <v>21</v>
      </c>
      <c r="C49" t="s">
        <v>74</v>
      </c>
      <c r="D49" t="s">
        <v>4983</v>
      </c>
      <c r="E49">
        <v>16700.669999999998</v>
      </c>
      <c r="G49" t="s">
        <v>1034</v>
      </c>
      <c r="H49" t="s">
        <v>1392</v>
      </c>
      <c r="I49" t="s">
        <v>95</v>
      </c>
      <c r="J49" t="s">
        <v>105</v>
      </c>
      <c r="K49" t="s">
        <v>1036</v>
      </c>
      <c r="M49" t="s">
        <v>80</v>
      </c>
      <c r="N49" t="s">
        <v>81</v>
      </c>
      <c r="O49" t="s">
        <v>82</v>
      </c>
      <c r="P49" t="s">
        <v>24</v>
      </c>
      <c r="Q49" t="s">
        <v>131</v>
      </c>
      <c r="R49" t="s">
        <v>31</v>
      </c>
      <c r="S49" t="s">
        <v>138</v>
      </c>
      <c r="T49" t="s">
        <v>139</v>
      </c>
      <c r="U49" t="s">
        <v>1393</v>
      </c>
      <c r="V49" t="s">
        <v>1394</v>
      </c>
    </row>
    <row r="50" spans="1:22">
      <c r="A50" t="s">
        <v>3306</v>
      </c>
      <c r="B50" t="s">
        <v>21</v>
      </c>
      <c r="C50" t="s">
        <v>74</v>
      </c>
      <c r="D50" t="s">
        <v>4983</v>
      </c>
      <c r="E50">
        <v>167912.04</v>
      </c>
      <c r="G50" t="s">
        <v>76</v>
      </c>
      <c r="H50" t="s">
        <v>129</v>
      </c>
      <c r="I50" t="s">
        <v>78</v>
      </c>
      <c r="J50" t="s">
        <v>96</v>
      </c>
      <c r="M50" t="s">
        <v>80</v>
      </c>
      <c r="N50" t="s">
        <v>81</v>
      </c>
      <c r="O50" t="s">
        <v>82</v>
      </c>
      <c r="P50" t="s">
        <v>24</v>
      </c>
      <c r="Q50" t="s">
        <v>131</v>
      </c>
      <c r="R50" t="s">
        <v>31</v>
      </c>
      <c r="S50" t="s">
        <v>132</v>
      </c>
      <c r="T50" t="s">
        <v>133</v>
      </c>
      <c r="U50" t="s">
        <v>134</v>
      </c>
      <c r="V50" t="s">
        <v>133</v>
      </c>
    </row>
    <row r="51" spans="1:22">
      <c r="A51" t="s">
        <v>2469</v>
      </c>
      <c r="B51" t="s">
        <v>21</v>
      </c>
      <c r="C51" t="s">
        <v>74</v>
      </c>
      <c r="D51" t="s">
        <v>4983</v>
      </c>
      <c r="E51">
        <v>203976.71</v>
      </c>
      <c r="G51" t="s">
        <v>76</v>
      </c>
      <c r="H51" t="s">
        <v>129</v>
      </c>
      <c r="I51" t="s">
        <v>78</v>
      </c>
      <c r="J51" t="s">
        <v>96</v>
      </c>
      <c r="M51" t="s">
        <v>80</v>
      </c>
      <c r="N51" t="s">
        <v>81</v>
      </c>
      <c r="O51" t="s">
        <v>82</v>
      </c>
      <c r="P51" t="s">
        <v>24</v>
      </c>
      <c r="Q51" t="s">
        <v>131</v>
      </c>
      <c r="R51" t="s">
        <v>31</v>
      </c>
      <c r="S51" t="s">
        <v>132</v>
      </c>
      <c r="T51" t="s">
        <v>133</v>
      </c>
      <c r="U51" t="s">
        <v>134</v>
      </c>
      <c r="V51" t="s">
        <v>133</v>
      </c>
    </row>
    <row r="52" spans="1:22">
      <c r="A52" t="s">
        <v>1916</v>
      </c>
      <c r="B52" t="s">
        <v>21</v>
      </c>
      <c r="C52" t="s">
        <v>74</v>
      </c>
      <c r="D52" t="s">
        <v>4983</v>
      </c>
      <c r="E52">
        <v>58809.18</v>
      </c>
      <c r="G52" t="s">
        <v>76</v>
      </c>
      <c r="H52" t="s">
        <v>129</v>
      </c>
      <c r="I52" t="s">
        <v>262</v>
      </c>
      <c r="J52" t="s">
        <v>130</v>
      </c>
      <c r="M52" t="s">
        <v>80</v>
      </c>
      <c r="N52" t="s">
        <v>81</v>
      </c>
      <c r="O52" t="s">
        <v>82</v>
      </c>
      <c r="P52" t="s">
        <v>24</v>
      </c>
      <c r="Q52" t="s">
        <v>131</v>
      </c>
      <c r="R52" t="s">
        <v>31</v>
      </c>
      <c r="S52" t="s">
        <v>132</v>
      </c>
      <c r="T52" t="s">
        <v>133</v>
      </c>
      <c r="U52" t="s">
        <v>134</v>
      </c>
      <c r="V52" t="s">
        <v>133</v>
      </c>
    </row>
    <row r="53" spans="1:22">
      <c r="A53" t="s">
        <v>152</v>
      </c>
      <c r="B53" t="s">
        <v>21</v>
      </c>
      <c r="C53" t="s">
        <v>74</v>
      </c>
      <c r="D53" t="s">
        <v>4983</v>
      </c>
      <c r="E53">
        <v>7310.39</v>
      </c>
      <c r="G53" t="s">
        <v>180</v>
      </c>
      <c r="H53" t="s">
        <v>181</v>
      </c>
      <c r="I53" t="s">
        <v>113</v>
      </c>
      <c r="J53" t="s">
        <v>105</v>
      </c>
      <c r="M53" t="s">
        <v>80</v>
      </c>
      <c r="N53" t="s">
        <v>81</v>
      </c>
      <c r="O53" t="s">
        <v>82</v>
      </c>
      <c r="P53" t="s">
        <v>24</v>
      </c>
      <c r="Q53" t="s">
        <v>131</v>
      </c>
      <c r="R53" t="s">
        <v>31</v>
      </c>
      <c r="S53" t="s">
        <v>138</v>
      </c>
      <c r="T53" t="s">
        <v>139</v>
      </c>
      <c r="U53" t="s">
        <v>182</v>
      </c>
      <c r="V53" t="s">
        <v>183</v>
      </c>
    </row>
    <row r="54" spans="1:22">
      <c r="A54" t="s">
        <v>171</v>
      </c>
      <c r="B54" t="s">
        <v>21</v>
      </c>
      <c r="C54" t="s">
        <v>74</v>
      </c>
      <c r="D54" t="s">
        <v>4983</v>
      </c>
      <c r="E54">
        <v>0</v>
      </c>
      <c r="G54" t="s">
        <v>172</v>
      </c>
      <c r="H54" t="s">
        <v>173</v>
      </c>
      <c r="I54" t="s">
        <v>125</v>
      </c>
      <c r="J54" t="s">
        <v>105</v>
      </c>
      <c r="M54" t="s">
        <v>80</v>
      </c>
      <c r="N54" t="s">
        <v>81</v>
      </c>
      <c r="O54" t="s">
        <v>82</v>
      </c>
      <c r="P54" t="s">
        <v>24</v>
      </c>
      <c r="Q54" t="s">
        <v>131</v>
      </c>
      <c r="R54" t="s">
        <v>31</v>
      </c>
      <c r="S54" t="s">
        <v>138</v>
      </c>
      <c r="T54" t="s">
        <v>139</v>
      </c>
      <c r="U54" t="s">
        <v>167</v>
      </c>
      <c r="V54" t="s">
        <v>168</v>
      </c>
    </row>
    <row r="55" spans="1:22">
      <c r="A55" t="s">
        <v>2907</v>
      </c>
      <c r="B55" t="s">
        <v>21</v>
      </c>
      <c r="C55" t="s">
        <v>74</v>
      </c>
      <c r="D55" t="s">
        <v>4983</v>
      </c>
      <c r="E55">
        <v>10593.04</v>
      </c>
      <c r="G55" t="s">
        <v>3708</v>
      </c>
      <c r="H55" t="s">
        <v>3709</v>
      </c>
      <c r="I55" t="s">
        <v>95</v>
      </c>
      <c r="J55" t="s">
        <v>105</v>
      </c>
      <c r="M55" t="s">
        <v>80</v>
      </c>
      <c r="N55" t="s">
        <v>81</v>
      </c>
      <c r="O55" t="s">
        <v>82</v>
      </c>
      <c r="P55" t="s">
        <v>24</v>
      </c>
      <c r="Q55" t="s">
        <v>131</v>
      </c>
      <c r="R55" t="s">
        <v>31</v>
      </c>
      <c r="S55" t="s">
        <v>138</v>
      </c>
      <c r="T55" t="s">
        <v>139</v>
      </c>
      <c r="U55" t="s">
        <v>167</v>
      </c>
      <c r="V55" t="s">
        <v>168</v>
      </c>
    </row>
    <row r="56" spans="1:22">
      <c r="A56" t="s">
        <v>5027</v>
      </c>
      <c r="B56" t="s">
        <v>21</v>
      </c>
      <c r="C56" t="s">
        <v>74</v>
      </c>
      <c r="D56" t="s">
        <v>4983</v>
      </c>
      <c r="E56">
        <v>0</v>
      </c>
      <c r="G56" t="s">
        <v>3708</v>
      </c>
      <c r="H56" t="s">
        <v>3709</v>
      </c>
      <c r="I56" t="s">
        <v>113</v>
      </c>
      <c r="J56" t="s">
        <v>105</v>
      </c>
      <c r="M56" t="s">
        <v>80</v>
      </c>
      <c r="N56" t="s">
        <v>81</v>
      </c>
      <c r="O56" t="s">
        <v>82</v>
      </c>
      <c r="P56" t="s">
        <v>24</v>
      </c>
      <c r="Q56" t="s">
        <v>131</v>
      </c>
      <c r="R56" t="s">
        <v>31</v>
      </c>
      <c r="S56" t="s">
        <v>138</v>
      </c>
      <c r="T56" t="s">
        <v>139</v>
      </c>
      <c r="U56" t="s">
        <v>167</v>
      </c>
      <c r="V56" t="s">
        <v>168</v>
      </c>
    </row>
    <row r="57" spans="1:22">
      <c r="A57" t="s">
        <v>1417</v>
      </c>
      <c r="B57" t="s">
        <v>21</v>
      </c>
      <c r="C57" t="s">
        <v>74</v>
      </c>
      <c r="D57" t="s">
        <v>4983</v>
      </c>
      <c r="E57">
        <v>110679.78</v>
      </c>
      <c r="G57" t="s">
        <v>165</v>
      </c>
      <c r="H57" t="s">
        <v>170</v>
      </c>
      <c r="I57" t="s">
        <v>113</v>
      </c>
      <c r="J57" t="s">
        <v>105</v>
      </c>
      <c r="M57" t="s">
        <v>80</v>
      </c>
      <c r="N57" t="s">
        <v>81</v>
      </c>
      <c r="O57" t="s">
        <v>82</v>
      </c>
      <c r="P57" t="s">
        <v>24</v>
      </c>
      <c r="Q57" t="s">
        <v>131</v>
      </c>
      <c r="R57" t="s">
        <v>31</v>
      </c>
      <c r="S57" t="s">
        <v>138</v>
      </c>
      <c r="T57" t="s">
        <v>139</v>
      </c>
      <c r="U57" t="s">
        <v>167</v>
      </c>
      <c r="V57" t="s">
        <v>168</v>
      </c>
    </row>
    <row r="58" spans="1:22">
      <c r="A58" t="s">
        <v>2480</v>
      </c>
      <c r="B58" t="s">
        <v>21</v>
      </c>
      <c r="C58" t="s">
        <v>74</v>
      </c>
      <c r="D58" t="s">
        <v>4983</v>
      </c>
      <c r="E58">
        <v>0</v>
      </c>
      <c r="G58" t="s">
        <v>76</v>
      </c>
      <c r="H58" t="s">
        <v>5019</v>
      </c>
      <c r="I58" t="s">
        <v>150</v>
      </c>
      <c r="J58" t="s">
        <v>105</v>
      </c>
      <c r="M58" t="s">
        <v>80</v>
      </c>
      <c r="N58" t="s">
        <v>81</v>
      </c>
      <c r="O58" t="s">
        <v>82</v>
      </c>
      <c r="P58" t="s">
        <v>24</v>
      </c>
      <c r="Q58" t="s">
        <v>131</v>
      </c>
      <c r="R58" t="s">
        <v>31</v>
      </c>
      <c r="S58" t="s">
        <v>138</v>
      </c>
      <c r="T58" t="s">
        <v>139</v>
      </c>
      <c r="U58" t="s">
        <v>158</v>
      </c>
      <c r="V58" t="s">
        <v>159</v>
      </c>
    </row>
    <row r="59" spans="1:22">
      <c r="A59" t="s">
        <v>2001</v>
      </c>
      <c r="B59" t="s">
        <v>21</v>
      </c>
      <c r="C59" t="s">
        <v>74</v>
      </c>
      <c r="D59" t="s">
        <v>4983</v>
      </c>
      <c r="E59">
        <v>0</v>
      </c>
      <c r="G59" t="s">
        <v>76</v>
      </c>
      <c r="H59" t="s">
        <v>5019</v>
      </c>
      <c r="I59" t="s">
        <v>150</v>
      </c>
      <c r="J59" t="s">
        <v>105</v>
      </c>
      <c r="M59" t="s">
        <v>80</v>
      </c>
      <c r="N59" t="s">
        <v>81</v>
      </c>
      <c r="O59" t="s">
        <v>82</v>
      </c>
      <c r="P59" t="s">
        <v>24</v>
      </c>
      <c r="Q59" t="s">
        <v>131</v>
      </c>
      <c r="R59" t="s">
        <v>31</v>
      </c>
      <c r="S59" t="s">
        <v>138</v>
      </c>
      <c r="T59" t="s">
        <v>139</v>
      </c>
      <c r="U59" t="s">
        <v>158</v>
      </c>
      <c r="V59" t="s">
        <v>159</v>
      </c>
    </row>
    <row r="60" spans="1:22">
      <c r="A60" t="s">
        <v>1406</v>
      </c>
      <c r="B60" t="s">
        <v>21</v>
      </c>
      <c r="C60" t="s">
        <v>74</v>
      </c>
      <c r="D60" t="s">
        <v>4983</v>
      </c>
      <c r="E60">
        <v>521.05999999999995</v>
      </c>
      <c r="G60" t="s">
        <v>156</v>
      </c>
      <c r="H60" t="s">
        <v>5020</v>
      </c>
      <c r="I60" t="s">
        <v>95</v>
      </c>
      <c r="J60" t="s">
        <v>105</v>
      </c>
      <c r="M60" t="s">
        <v>80</v>
      </c>
      <c r="N60" t="s">
        <v>81</v>
      </c>
      <c r="O60" t="s">
        <v>82</v>
      </c>
      <c r="P60" t="s">
        <v>24</v>
      </c>
      <c r="Q60" t="s">
        <v>131</v>
      </c>
      <c r="R60" t="s">
        <v>31</v>
      </c>
      <c r="S60" t="s">
        <v>138</v>
      </c>
      <c r="T60" t="s">
        <v>139</v>
      </c>
      <c r="U60" t="s">
        <v>158</v>
      </c>
      <c r="V60" t="s">
        <v>159</v>
      </c>
    </row>
    <row r="61" spans="1:22">
      <c r="A61" t="s">
        <v>2923</v>
      </c>
      <c r="B61" t="s">
        <v>21</v>
      </c>
      <c r="C61" t="s">
        <v>74</v>
      </c>
      <c r="D61" t="s">
        <v>4983</v>
      </c>
      <c r="E61">
        <v>0</v>
      </c>
      <c r="G61" t="s">
        <v>156</v>
      </c>
      <c r="H61" t="s">
        <v>5020</v>
      </c>
      <c r="I61" t="s">
        <v>125</v>
      </c>
      <c r="J61" t="s">
        <v>105</v>
      </c>
      <c r="M61" t="s">
        <v>80</v>
      </c>
      <c r="N61" t="s">
        <v>81</v>
      </c>
      <c r="O61" t="s">
        <v>82</v>
      </c>
      <c r="P61" t="s">
        <v>24</v>
      </c>
      <c r="Q61" t="s">
        <v>131</v>
      </c>
      <c r="R61" t="s">
        <v>31</v>
      </c>
      <c r="S61" t="s">
        <v>138</v>
      </c>
      <c r="T61" t="s">
        <v>139</v>
      </c>
      <c r="U61" t="s">
        <v>158</v>
      </c>
      <c r="V61" t="s">
        <v>159</v>
      </c>
    </row>
    <row r="62" spans="1:22">
      <c r="A62" t="s">
        <v>3315</v>
      </c>
      <c r="B62" t="s">
        <v>21</v>
      </c>
      <c r="C62" t="s">
        <v>195</v>
      </c>
      <c r="D62" t="s">
        <v>4983</v>
      </c>
      <c r="E62">
        <v>0</v>
      </c>
      <c r="G62" t="s">
        <v>156</v>
      </c>
      <c r="H62" t="s">
        <v>5020</v>
      </c>
      <c r="I62" t="s">
        <v>150</v>
      </c>
      <c r="J62" t="s">
        <v>105</v>
      </c>
      <c r="M62" t="s">
        <v>80</v>
      </c>
      <c r="N62" t="s">
        <v>81</v>
      </c>
      <c r="O62" t="s">
        <v>82</v>
      </c>
      <c r="P62" t="s">
        <v>24</v>
      </c>
      <c r="Q62" t="s">
        <v>131</v>
      </c>
      <c r="R62" t="s">
        <v>31</v>
      </c>
      <c r="S62" t="s">
        <v>138</v>
      </c>
      <c r="T62" t="s">
        <v>139</v>
      </c>
      <c r="U62" t="s">
        <v>158</v>
      </c>
      <c r="V62" t="s">
        <v>159</v>
      </c>
    </row>
    <row r="63" spans="1:22">
      <c r="A63" t="s">
        <v>1406</v>
      </c>
      <c r="B63" t="s">
        <v>21</v>
      </c>
      <c r="C63" t="s">
        <v>74</v>
      </c>
      <c r="D63" t="s">
        <v>4983</v>
      </c>
      <c r="E63">
        <v>1947.29</v>
      </c>
      <c r="G63" t="s">
        <v>153</v>
      </c>
      <c r="H63" t="s">
        <v>2000</v>
      </c>
      <c r="I63" t="s">
        <v>95</v>
      </c>
      <c r="J63" t="s">
        <v>105</v>
      </c>
      <c r="M63" t="s">
        <v>80</v>
      </c>
      <c r="N63" t="s">
        <v>81</v>
      </c>
      <c r="O63" t="s">
        <v>82</v>
      </c>
      <c r="P63" t="s">
        <v>24</v>
      </c>
      <c r="Q63" t="s">
        <v>131</v>
      </c>
      <c r="R63" t="s">
        <v>31</v>
      </c>
      <c r="S63" t="s">
        <v>138</v>
      </c>
      <c r="T63" t="s">
        <v>139</v>
      </c>
      <c r="U63" t="s">
        <v>147</v>
      </c>
      <c r="V63" t="s">
        <v>148</v>
      </c>
    </row>
    <row r="64" spans="1:22">
      <c r="A64" t="s">
        <v>5025</v>
      </c>
      <c r="B64" t="s">
        <v>21</v>
      </c>
      <c r="C64" t="s">
        <v>74</v>
      </c>
      <c r="D64" t="s">
        <v>4983</v>
      </c>
      <c r="E64">
        <v>0</v>
      </c>
      <c r="G64" t="s">
        <v>153</v>
      </c>
      <c r="H64" t="s">
        <v>2000</v>
      </c>
      <c r="I64" t="s">
        <v>78</v>
      </c>
      <c r="J64" t="s">
        <v>105</v>
      </c>
      <c r="M64" t="s">
        <v>80</v>
      </c>
      <c r="N64" t="s">
        <v>81</v>
      </c>
      <c r="O64" t="s">
        <v>82</v>
      </c>
      <c r="P64" t="s">
        <v>24</v>
      </c>
      <c r="Q64" t="s">
        <v>131</v>
      </c>
      <c r="R64" t="s">
        <v>31</v>
      </c>
      <c r="S64" t="s">
        <v>138</v>
      </c>
      <c r="T64" t="s">
        <v>139</v>
      </c>
      <c r="U64" t="s">
        <v>147</v>
      </c>
      <c r="V64" t="s">
        <v>148</v>
      </c>
    </row>
    <row r="65" spans="1:22">
      <c r="A65" t="s">
        <v>152</v>
      </c>
      <c r="B65" t="s">
        <v>21</v>
      </c>
      <c r="C65" t="s">
        <v>74</v>
      </c>
      <c r="D65" t="s">
        <v>4983</v>
      </c>
      <c r="E65">
        <v>13453.12</v>
      </c>
      <c r="G65" t="s">
        <v>153</v>
      </c>
      <c r="H65" t="s">
        <v>154</v>
      </c>
      <c r="I65" t="s">
        <v>113</v>
      </c>
      <c r="J65" t="s">
        <v>105</v>
      </c>
      <c r="M65" t="s">
        <v>80</v>
      </c>
      <c r="N65" t="s">
        <v>81</v>
      </c>
      <c r="O65" t="s">
        <v>82</v>
      </c>
      <c r="P65" t="s">
        <v>24</v>
      </c>
      <c r="Q65" t="s">
        <v>131</v>
      </c>
      <c r="R65" t="s">
        <v>31</v>
      </c>
      <c r="S65" t="s">
        <v>138</v>
      </c>
      <c r="T65" t="s">
        <v>139</v>
      </c>
      <c r="U65" t="s">
        <v>147</v>
      </c>
      <c r="V65" t="s">
        <v>148</v>
      </c>
    </row>
    <row r="66" spans="1:22">
      <c r="A66" t="s">
        <v>142</v>
      </c>
      <c r="B66" t="s">
        <v>21</v>
      </c>
      <c r="C66" t="s">
        <v>74</v>
      </c>
      <c r="D66" t="s">
        <v>4983</v>
      </c>
      <c r="E66">
        <v>8519.44</v>
      </c>
      <c r="G66" t="s">
        <v>153</v>
      </c>
      <c r="H66" t="s">
        <v>1999</v>
      </c>
      <c r="I66" t="s">
        <v>113</v>
      </c>
      <c r="J66" t="s">
        <v>105</v>
      </c>
      <c r="M66" t="s">
        <v>80</v>
      </c>
      <c r="N66" t="s">
        <v>81</v>
      </c>
      <c r="O66" t="s">
        <v>82</v>
      </c>
      <c r="P66" t="s">
        <v>24</v>
      </c>
      <c r="Q66" t="s">
        <v>131</v>
      </c>
      <c r="R66" t="s">
        <v>31</v>
      </c>
      <c r="S66" t="s">
        <v>138</v>
      </c>
      <c r="T66" t="s">
        <v>139</v>
      </c>
      <c r="U66" t="s">
        <v>147</v>
      </c>
      <c r="V66" t="s">
        <v>148</v>
      </c>
    </row>
    <row r="67" spans="1:22">
      <c r="A67" t="s">
        <v>1406</v>
      </c>
      <c r="B67" t="s">
        <v>21</v>
      </c>
      <c r="C67" t="s">
        <v>74</v>
      </c>
      <c r="D67" t="s">
        <v>4983</v>
      </c>
      <c r="E67">
        <v>4552.59</v>
      </c>
      <c r="G67" t="s">
        <v>153</v>
      </c>
      <c r="H67" t="s">
        <v>1999</v>
      </c>
      <c r="I67" t="s">
        <v>95</v>
      </c>
      <c r="J67" t="s">
        <v>105</v>
      </c>
      <c r="M67" t="s">
        <v>80</v>
      </c>
      <c r="N67" t="s">
        <v>81</v>
      </c>
      <c r="O67" t="s">
        <v>82</v>
      </c>
      <c r="P67" t="s">
        <v>24</v>
      </c>
      <c r="Q67" t="s">
        <v>131</v>
      </c>
      <c r="R67" t="s">
        <v>31</v>
      </c>
      <c r="S67" t="s">
        <v>138</v>
      </c>
      <c r="T67" t="s">
        <v>139</v>
      </c>
      <c r="U67" t="s">
        <v>147</v>
      </c>
      <c r="V67" t="s">
        <v>148</v>
      </c>
    </row>
    <row r="68" spans="1:22">
      <c r="A68" t="s">
        <v>143</v>
      </c>
      <c r="B68" t="s">
        <v>21</v>
      </c>
      <c r="C68" t="s">
        <v>74</v>
      </c>
      <c r="D68" t="s">
        <v>4983</v>
      </c>
      <c r="E68">
        <v>3876.3</v>
      </c>
      <c r="G68" t="s">
        <v>1408</v>
      </c>
      <c r="H68" t="s">
        <v>1409</v>
      </c>
      <c r="I68" t="s">
        <v>95</v>
      </c>
      <c r="J68" t="s">
        <v>105</v>
      </c>
      <c r="M68" t="s">
        <v>80</v>
      </c>
      <c r="N68" t="s">
        <v>81</v>
      </c>
      <c r="O68" t="s">
        <v>82</v>
      </c>
      <c r="P68" t="s">
        <v>24</v>
      </c>
      <c r="Q68" t="s">
        <v>131</v>
      </c>
      <c r="R68" t="s">
        <v>31</v>
      </c>
      <c r="S68" t="s">
        <v>138</v>
      </c>
      <c r="T68" t="s">
        <v>139</v>
      </c>
      <c r="U68" t="s">
        <v>147</v>
      </c>
      <c r="V68" t="s">
        <v>148</v>
      </c>
    </row>
    <row r="69" spans="1:22">
      <c r="A69" t="s">
        <v>1997</v>
      </c>
      <c r="B69" t="s">
        <v>21</v>
      </c>
      <c r="C69" t="s">
        <v>74</v>
      </c>
      <c r="D69" t="s">
        <v>4983</v>
      </c>
      <c r="E69">
        <v>823.4</v>
      </c>
      <c r="G69" t="s">
        <v>1408</v>
      </c>
      <c r="H69" t="s">
        <v>1409</v>
      </c>
      <c r="I69" t="s">
        <v>95</v>
      </c>
      <c r="J69" t="s">
        <v>105</v>
      </c>
      <c r="M69" t="s">
        <v>80</v>
      </c>
      <c r="N69" t="s">
        <v>81</v>
      </c>
      <c r="O69" t="s">
        <v>82</v>
      </c>
      <c r="P69" t="s">
        <v>24</v>
      </c>
      <c r="Q69" t="s">
        <v>131</v>
      </c>
      <c r="R69" t="s">
        <v>31</v>
      </c>
      <c r="S69" t="s">
        <v>138</v>
      </c>
      <c r="T69" t="s">
        <v>139</v>
      </c>
      <c r="U69" t="s">
        <v>147</v>
      </c>
      <c r="V69" t="s">
        <v>148</v>
      </c>
    </row>
    <row r="70" spans="1:22">
      <c r="A70" t="s">
        <v>142</v>
      </c>
      <c r="B70" t="s">
        <v>21</v>
      </c>
      <c r="C70" t="s">
        <v>74</v>
      </c>
      <c r="D70" t="s">
        <v>4983</v>
      </c>
      <c r="E70">
        <v>22296.84</v>
      </c>
      <c r="G70" t="s">
        <v>144</v>
      </c>
      <c r="H70" t="s">
        <v>145</v>
      </c>
      <c r="I70" t="s">
        <v>113</v>
      </c>
      <c r="J70" t="s">
        <v>105</v>
      </c>
      <c r="K70" t="s">
        <v>146</v>
      </c>
      <c r="M70" t="s">
        <v>80</v>
      </c>
      <c r="N70" t="s">
        <v>81</v>
      </c>
      <c r="O70" t="s">
        <v>82</v>
      </c>
      <c r="P70" t="s">
        <v>24</v>
      </c>
      <c r="Q70" t="s">
        <v>131</v>
      </c>
      <c r="R70" t="s">
        <v>31</v>
      </c>
      <c r="S70" t="s">
        <v>138</v>
      </c>
      <c r="T70" t="s">
        <v>139</v>
      </c>
      <c r="U70" t="s">
        <v>147</v>
      </c>
      <c r="V70" t="s">
        <v>148</v>
      </c>
    </row>
    <row r="71" spans="1:22">
      <c r="A71" t="s">
        <v>2917</v>
      </c>
      <c r="B71" t="s">
        <v>21</v>
      </c>
      <c r="C71" t="s">
        <v>74</v>
      </c>
      <c r="D71" t="s">
        <v>4983</v>
      </c>
      <c r="E71">
        <v>0</v>
      </c>
      <c r="G71" t="s">
        <v>144</v>
      </c>
      <c r="H71" t="s">
        <v>145</v>
      </c>
      <c r="I71" t="s">
        <v>150</v>
      </c>
      <c r="J71" t="s">
        <v>105</v>
      </c>
      <c r="M71" t="s">
        <v>80</v>
      </c>
      <c r="N71" t="s">
        <v>81</v>
      </c>
      <c r="O71" t="s">
        <v>82</v>
      </c>
      <c r="P71" t="s">
        <v>24</v>
      </c>
      <c r="Q71" t="s">
        <v>131</v>
      </c>
      <c r="R71" t="s">
        <v>31</v>
      </c>
      <c r="S71" t="s">
        <v>138</v>
      </c>
      <c r="T71" t="s">
        <v>139</v>
      </c>
      <c r="U71" t="s">
        <v>147</v>
      </c>
      <c r="V71" t="s">
        <v>148</v>
      </c>
    </row>
    <row r="72" spans="1:22">
      <c r="A72" t="s">
        <v>1407</v>
      </c>
      <c r="B72" t="s">
        <v>21</v>
      </c>
      <c r="C72" t="s">
        <v>74</v>
      </c>
      <c r="D72" t="s">
        <v>4983</v>
      </c>
      <c r="E72">
        <v>0</v>
      </c>
      <c r="G72" t="s">
        <v>144</v>
      </c>
      <c r="H72" t="s">
        <v>145</v>
      </c>
      <c r="I72" t="s">
        <v>150</v>
      </c>
      <c r="J72" t="s">
        <v>105</v>
      </c>
      <c r="K72" t="s">
        <v>146</v>
      </c>
      <c r="M72" t="s">
        <v>80</v>
      </c>
      <c r="N72" t="s">
        <v>81</v>
      </c>
      <c r="O72" t="s">
        <v>82</v>
      </c>
      <c r="P72" t="s">
        <v>24</v>
      </c>
      <c r="Q72" t="s">
        <v>131</v>
      </c>
      <c r="R72" t="s">
        <v>31</v>
      </c>
      <c r="S72" t="s">
        <v>138</v>
      </c>
      <c r="T72" t="s">
        <v>139</v>
      </c>
      <c r="U72" t="s">
        <v>147</v>
      </c>
      <c r="V72" t="s">
        <v>148</v>
      </c>
    </row>
    <row r="73" spans="1:22">
      <c r="A73" t="s">
        <v>1398</v>
      </c>
      <c r="B73" t="s">
        <v>21</v>
      </c>
      <c r="C73" t="s">
        <v>74</v>
      </c>
      <c r="D73" t="s">
        <v>4983</v>
      </c>
      <c r="E73">
        <v>21986.52</v>
      </c>
      <c r="G73" t="s">
        <v>144</v>
      </c>
      <c r="H73" t="s">
        <v>145</v>
      </c>
      <c r="I73" t="s">
        <v>113</v>
      </c>
      <c r="J73" t="s">
        <v>105</v>
      </c>
      <c r="K73" t="s">
        <v>146</v>
      </c>
      <c r="M73" t="s">
        <v>80</v>
      </c>
      <c r="N73" t="s">
        <v>81</v>
      </c>
      <c r="O73" t="s">
        <v>82</v>
      </c>
      <c r="P73" t="s">
        <v>24</v>
      </c>
      <c r="Q73" t="s">
        <v>131</v>
      </c>
      <c r="R73" t="s">
        <v>31</v>
      </c>
      <c r="S73" t="s">
        <v>138</v>
      </c>
      <c r="T73" t="s">
        <v>139</v>
      </c>
      <c r="U73" t="s">
        <v>147</v>
      </c>
      <c r="V73" t="s">
        <v>148</v>
      </c>
    </row>
    <row r="74" spans="1:22">
      <c r="A74" t="s">
        <v>161</v>
      </c>
      <c r="B74" t="s">
        <v>21</v>
      </c>
      <c r="C74" t="s">
        <v>74</v>
      </c>
      <c r="D74" t="s">
        <v>4983</v>
      </c>
      <c r="E74">
        <v>1041.8900000000001</v>
      </c>
      <c r="G74" t="s">
        <v>136</v>
      </c>
      <c r="H74" t="s">
        <v>137</v>
      </c>
      <c r="I74" t="s">
        <v>95</v>
      </c>
      <c r="J74" t="s">
        <v>105</v>
      </c>
      <c r="M74" t="s">
        <v>80</v>
      </c>
      <c r="N74" t="s">
        <v>81</v>
      </c>
      <c r="O74" t="s">
        <v>82</v>
      </c>
      <c r="P74" t="s">
        <v>24</v>
      </c>
      <c r="Q74" t="s">
        <v>131</v>
      </c>
      <c r="R74" t="s">
        <v>31</v>
      </c>
      <c r="S74" t="s">
        <v>138</v>
      </c>
      <c r="T74" t="s">
        <v>139</v>
      </c>
      <c r="U74" t="s">
        <v>140</v>
      </c>
      <c r="V74" t="s">
        <v>141</v>
      </c>
    </row>
    <row r="75" spans="1:22">
      <c r="A75" t="s">
        <v>143</v>
      </c>
      <c r="B75" t="s">
        <v>21</v>
      </c>
      <c r="C75" t="s">
        <v>74</v>
      </c>
      <c r="D75" t="s">
        <v>4983</v>
      </c>
      <c r="E75">
        <v>2907.98</v>
      </c>
      <c r="G75" t="s">
        <v>136</v>
      </c>
      <c r="H75" t="s">
        <v>137</v>
      </c>
      <c r="I75" t="s">
        <v>95</v>
      </c>
      <c r="J75" t="s">
        <v>105</v>
      </c>
      <c r="M75" t="s">
        <v>80</v>
      </c>
      <c r="N75" t="s">
        <v>81</v>
      </c>
      <c r="O75" t="s">
        <v>82</v>
      </c>
      <c r="P75" t="s">
        <v>24</v>
      </c>
      <c r="Q75" t="s">
        <v>131</v>
      </c>
      <c r="R75" t="s">
        <v>31</v>
      </c>
      <c r="S75" t="s">
        <v>138</v>
      </c>
      <c r="T75" t="s">
        <v>139</v>
      </c>
      <c r="U75" t="s">
        <v>140</v>
      </c>
      <c r="V75" t="s">
        <v>141</v>
      </c>
    </row>
    <row r="76" spans="1:22">
      <c r="A76" t="s">
        <v>1403</v>
      </c>
      <c r="B76" t="s">
        <v>21</v>
      </c>
      <c r="C76" t="s">
        <v>74</v>
      </c>
      <c r="D76" t="s">
        <v>4983</v>
      </c>
      <c r="E76">
        <v>0</v>
      </c>
      <c r="G76" t="s">
        <v>549</v>
      </c>
      <c r="H76" t="s">
        <v>137</v>
      </c>
      <c r="I76" t="s">
        <v>125</v>
      </c>
      <c r="J76" t="s">
        <v>105</v>
      </c>
      <c r="M76" t="s">
        <v>80</v>
      </c>
      <c r="N76" t="s">
        <v>81</v>
      </c>
      <c r="O76" t="s">
        <v>82</v>
      </c>
      <c r="P76" t="s">
        <v>24</v>
      </c>
      <c r="Q76" t="s">
        <v>131</v>
      </c>
      <c r="R76" t="s">
        <v>31</v>
      </c>
      <c r="S76" t="s">
        <v>138</v>
      </c>
      <c r="T76" t="s">
        <v>139</v>
      </c>
      <c r="U76" t="s">
        <v>140</v>
      </c>
      <c r="V76" t="s">
        <v>141</v>
      </c>
    </row>
    <row r="77" spans="1:22">
      <c r="A77" t="s">
        <v>152</v>
      </c>
      <c r="B77" t="s">
        <v>21</v>
      </c>
      <c r="C77" t="s">
        <v>74</v>
      </c>
      <c r="D77" t="s">
        <v>4983</v>
      </c>
      <c r="E77">
        <v>641.94000000000005</v>
      </c>
      <c r="G77" t="s">
        <v>1399</v>
      </c>
      <c r="H77" t="s">
        <v>1400</v>
      </c>
      <c r="I77" t="s">
        <v>113</v>
      </c>
      <c r="J77" t="s">
        <v>105</v>
      </c>
      <c r="M77" t="s">
        <v>80</v>
      </c>
      <c r="N77" t="s">
        <v>81</v>
      </c>
      <c r="O77" t="s">
        <v>82</v>
      </c>
      <c r="P77" t="s">
        <v>24</v>
      </c>
      <c r="Q77" t="s">
        <v>131</v>
      </c>
      <c r="R77" t="s">
        <v>31</v>
      </c>
      <c r="S77" t="s">
        <v>138</v>
      </c>
      <c r="T77" t="s">
        <v>139</v>
      </c>
      <c r="U77" t="s">
        <v>1401</v>
      </c>
      <c r="V77" t="s">
        <v>1402</v>
      </c>
    </row>
    <row r="78" spans="1:22">
      <c r="A78" t="s">
        <v>161</v>
      </c>
      <c r="B78" t="s">
        <v>21</v>
      </c>
      <c r="C78" t="s">
        <v>74</v>
      </c>
      <c r="D78" t="s">
        <v>4983</v>
      </c>
      <c r="E78">
        <v>2318.81</v>
      </c>
      <c r="G78" t="s">
        <v>180</v>
      </c>
      <c r="H78" t="s">
        <v>181</v>
      </c>
      <c r="I78" t="s">
        <v>95</v>
      </c>
      <c r="J78" t="s">
        <v>105</v>
      </c>
      <c r="M78" t="s">
        <v>80</v>
      </c>
      <c r="N78" t="s">
        <v>81</v>
      </c>
      <c r="O78" t="s">
        <v>82</v>
      </c>
      <c r="P78" t="s">
        <v>24</v>
      </c>
      <c r="Q78" t="s">
        <v>131</v>
      </c>
      <c r="R78" t="s">
        <v>31</v>
      </c>
      <c r="S78" t="s">
        <v>138</v>
      </c>
      <c r="T78" t="s">
        <v>139</v>
      </c>
      <c r="U78" t="s">
        <v>182</v>
      </c>
      <c r="V78" t="s">
        <v>183</v>
      </c>
    </row>
    <row r="79" spans="1:22">
      <c r="A79" t="s">
        <v>1418</v>
      </c>
      <c r="B79" t="s">
        <v>21</v>
      </c>
      <c r="C79" t="s">
        <v>74</v>
      </c>
      <c r="D79" t="s">
        <v>4983</v>
      </c>
      <c r="E79">
        <v>0</v>
      </c>
      <c r="G79" t="s">
        <v>180</v>
      </c>
      <c r="H79" t="s">
        <v>181</v>
      </c>
      <c r="I79" t="s">
        <v>125</v>
      </c>
      <c r="J79" t="s">
        <v>105</v>
      </c>
      <c r="M79" t="s">
        <v>80</v>
      </c>
      <c r="N79" t="s">
        <v>81</v>
      </c>
      <c r="O79" t="s">
        <v>82</v>
      </c>
      <c r="P79" t="s">
        <v>24</v>
      </c>
      <c r="Q79" t="s">
        <v>131</v>
      </c>
      <c r="R79" t="s">
        <v>31</v>
      </c>
      <c r="S79" t="s">
        <v>138</v>
      </c>
      <c r="T79" t="s">
        <v>139</v>
      </c>
      <c r="U79" t="s">
        <v>182</v>
      </c>
      <c r="V79" t="s">
        <v>183</v>
      </c>
    </row>
    <row r="80" spans="1:22">
      <c r="A80" t="s">
        <v>117</v>
      </c>
      <c r="B80" t="s">
        <v>21</v>
      </c>
      <c r="C80" t="s">
        <v>74</v>
      </c>
      <c r="D80" t="s">
        <v>4983</v>
      </c>
      <c r="E80">
        <v>14447.64</v>
      </c>
      <c r="G80" t="s">
        <v>3708</v>
      </c>
      <c r="H80" t="s">
        <v>3709</v>
      </c>
      <c r="I80" t="s">
        <v>113</v>
      </c>
      <c r="J80" t="s">
        <v>105</v>
      </c>
      <c r="M80" t="s">
        <v>80</v>
      </c>
      <c r="N80" t="s">
        <v>81</v>
      </c>
      <c r="O80" t="s">
        <v>82</v>
      </c>
      <c r="P80" t="s">
        <v>24</v>
      </c>
      <c r="Q80" t="s">
        <v>131</v>
      </c>
      <c r="R80" t="s">
        <v>31</v>
      </c>
      <c r="S80" t="s">
        <v>138</v>
      </c>
      <c r="T80" t="s">
        <v>139</v>
      </c>
      <c r="U80" t="s">
        <v>167</v>
      </c>
      <c r="V80" t="s">
        <v>168</v>
      </c>
    </row>
    <row r="81" spans="1:22">
      <c r="A81" t="s">
        <v>1988</v>
      </c>
      <c r="B81" t="s">
        <v>21</v>
      </c>
      <c r="C81" t="s">
        <v>74</v>
      </c>
      <c r="D81" t="s">
        <v>4983</v>
      </c>
      <c r="E81">
        <v>7054.82</v>
      </c>
      <c r="G81" t="s">
        <v>3708</v>
      </c>
      <c r="H81" t="s">
        <v>3709</v>
      </c>
      <c r="I81" t="s">
        <v>95</v>
      </c>
      <c r="J81" t="s">
        <v>105</v>
      </c>
      <c r="M81" t="s">
        <v>80</v>
      </c>
      <c r="N81" t="s">
        <v>81</v>
      </c>
      <c r="O81" t="s">
        <v>82</v>
      </c>
      <c r="P81" t="s">
        <v>24</v>
      </c>
      <c r="Q81" t="s">
        <v>131</v>
      </c>
      <c r="R81" t="s">
        <v>31</v>
      </c>
      <c r="S81" t="s">
        <v>138</v>
      </c>
      <c r="T81" t="s">
        <v>139</v>
      </c>
      <c r="U81" t="s">
        <v>167</v>
      </c>
      <c r="V81" t="s">
        <v>168</v>
      </c>
    </row>
    <row r="82" spans="1:22">
      <c r="A82" t="s">
        <v>2479</v>
      </c>
      <c r="B82" t="s">
        <v>21</v>
      </c>
      <c r="C82" t="s">
        <v>74</v>
      </c>
      <c r="D82" t="s">
        <v>4983</v>
      </c>
      <c r="E82">
        <v>0</v>
      </c>
      <c r="G82" t="s">
        <v>76</v>
      </c>
      <c r="H82" t="s">
        <v>5019</v>
      </c>
      <c r="I82" t="s">
        <v>150</v>
      </c>
      <c r="J82" t="s">
        <v>105</v>
      </c>
      <c r="M82" t="s">
        <v>80</v>
      </c>
      <c r="N82" t="s">
        <v>81</v>
      </c>
      <c r="O82" t="s">
        <v>82</v>
      </c>
      <c r="P82" t="s">
        <v>24</v>
      </c>
      <c r="Q82" t="s">
        <v>131</v>
      </c>
      <c r="R82" t="s">
        <v>31</v>
      </c>
      <c r="S82" t="s">
        <v>138</v>
      </c>
      <c r="T82" t="s">
        <v>139</v>
      </c>
      <c r="U82" t="s">
        <v>158</v>
      </c>
      <c r="V82" t="s">
        <v>159</v>
      </c>
    </row>
    <row r="83" spans="1:22">
      <c r="A83" t="s">
        <v>3318</v>
      </c>
      <c r="B83" t="s">
        <v>21</v>
      </c>
      <c r="C83" t="s">
        <v>74</v>
      </c>
      <c r="D83" t="s">
        <v>4983</v>
      </c>
      <c r="E83">
        <v>0</v>
      </c>
      <c r="G83" t="s">
        <v>156</v>
      </c>
      <c r="H83" t="s">
        <v>5020</v>
      </c>
      <c r="I83" t="s">
        <v>150</v>
      </c>
      <c r="J83" t="s">
        <v>105</v>
      </c>
      <c r="M83" t="s">
        <v>80</v>
      </c>
      <c r="N83" t="s">
        <v>81</v>
      </c>
      <c r="O83" t="s">
        <v>82</v>
      </c>
      <c r="P83" t="s">
        <v>24</v>
      </c>
      <c r="Q83" t="s">
        <v>131</v>
      </c>
      <c r="R83" t="s">
        <v>31</v>
      </c>
      <c r="S83" t="s">
        <v>138</v>
      </c>
      <c r="T83" t="s">
        <v>139</v>
      </c>
      <c r="U83" t="s">
        <v>158</v>
      </c>
      <c r="V83" t="s">
        <v>159</v>
      </c>
    </row>
    <row r="84" spans="1:22">
      <c r="A84" t="s">
        <v>3315</v>
      </c>
      <c r="B84" t="s">
        <v>21</v>
      </c>
      <c r="C84" t="s">
        <v>74</v>
      </c>
      <c r="D84" t="s">
        <v>4983</v>
      </c>
      <c r="E84">
        <v>0</v>
      </c>
      <c r="G84" t="s">
        <v>156</v>
      </c>
      <c r="H84" t="s">
        <v>5020</v>
      </c>
      <c r="I84" t="s">
        <v>150</v>
      </c>
      <c r="J84" t="s">
        <v>105</v>
      </c>
      <c r="M84" t="s">
        <v>80</v>
      </c>
      <c r="N84" t="s">
        <v>81</v>
      </c>
      <c r="O84" t="s">
        <v>82</v>
      </c>
      <c r="P84" t="s">
        <v>24</v>
      </c>
      <c r="Q84" t="s">
        <v>131</v>
      </c>
      <c r="R84" t="s">
        <v>31</v>
      </c>
      <c r="S84" t="s">
        <v>138</v>
      </c>
      <c r="T84" t="s">
        <v>139</v>
      </c>
      <c r="U84" t="s">
        <v>158</v>
      </c>
      <c r="V84" t="s">
        <v>159</v>
      </c>
    </row>
    <row r="85" spans="1:22">
      <c r="A85" t="s">
        <v>3320</v>
      </c>
      <c r="B85" t="s">
        <v>21</v>
      </c>
      <c r="C85" t="s">
        <v>74</v>
      </c>
      <c r="D85" t="s">
        <v>4983</v>
      </c>
      <c r="E85">
        <v>0</v>
      </c>
      <c r="G85" t="s">
        <v>156</v>
      </c>
      <c r="H85" t="s">
        <v>5023</v>
      </c>
      <c r="I85" t="s">
        <v>150</v>
      </c>
      <c r="J85" t="s">
        <v>105</v>
      </c>
      <c r="M85" t="s">
        <v>80</v>
      </c>
      <c r="N85" t="s">
        <v>81</v>
      </c>
      <c r="O85" t="s">
        <v>82</v>
      </c>
      <c r="P85" t="s">
        <v>24</v>
      </c>
      <c r="Q85" t="s">
        <v>131</v>
      </c>
      <c r="R85" t="s">
        <v>31</v>
      </c>
      <c r="S85" t="s">
        <v>138</v>
      </c>
      <c r="T85" t="s">
        <v>139</v>
      </c>
      <c r="U85" t="s">
        <v>158</v>
      </c>
      <c r="V85" t="s">
        <v>159</v>
      </c>
    </row>
    <row r="86" spans="1:22">
      <c r="A86" t="s">
        <v>1411</v>
      </c>
      <c r="B86" t="s">
        <v>21</v>
      </c>
      <c r="C86" t="s">
        <v>74</v>
      </c>
      <c r="D86" t="s">
        <v>4983</v>
      </c>
      <c r="E86">
        <v>0</v>
      </c>
      <c r="G86" t="s">
        <v>156</v>
      </c>
      <c r="H86" t="s">
        <v>5024</v>
      </c>
      <c r="I86" t="s">
        <v>125</v>
      </c>
      <c r="J86" t="s">
        <v>105</v>
      </c>
      <c r="M86" t="s">
        <v>80</v>
      </c>
      <c r="N86" t="s">
        <v>81</v>
      </c>
      <c r="O86" t="s">
        <v>82</v>
      </c>
      <c r="P86" t="s">
        <v>24</v>
      </c>
      <c r="Q86" t="s">
        <v>131</v>
      </c>
      <c r="R86" t="s">
        <v>31</v>
      </c>
      <c r="S86" t="s">
        <v>138</v>
      </c>
      <c r="T86" t="s">
        <v>139</v>
      </c>
      <c r="U86" t="s">
        <v>158</v>
      </c>
      <c r="V86" t="s">
        <v>159</v>
      </c>
    </row>
    <row r="87" spans="1:22">
      <c r="A87" t="s">
        <v>152</v>
      </c>
      <c r="B87" t="s">
        <v>21</v>
      </c>
      <c r="C87" t="s">
        <v>74</v>
      </c>
      <c r="D87" t="s">
        <v>4983</v>
      </c>
      <c r="E87">
        <v>597.66999999999996</v>
      </c>
      <c r="G87" t="s">
        <v>153</v>
      </c>
      <c r="H87" t="s">
        <v>2000</v>
      </c>
      <c r="I87" t="s">
        <v>113</v>
      </c>
      <c r="J87" t="s">
        <v>105</v>
      </c>
      <c r="M87" t="s">
        <v>80</v>
      </c>
      <c r="N87" t="s">
        <v>81</v>
      </c>
      <c r="O87" t="s">
        <v>82</v>
      </c>
      <c r="P87" t="s">
        <v>24</v>
      </c>
      <c r="Q87" t="s">
        <v>131</v>
      </c>
      <c r="R87" t="s">
        <v>31</v>
      </c>
      <c r="S87" t="s">
        <v>138</v>
      </c>
      <c r="T87" t="s">
        <v>139</v>
      </c>
      <c r="U87" t="s">
        <v>147</v>
      </c>
      <c r="V87" t="s">
        <v>148</v>
      </c>
    </row>
    <row r="88" spans="1:22">
      <c r="A88" t="s">
        <v>161</v>
      </c>
      <c r="B88" t="s">
        <v>21</v>
      </c>
      <c r="C88" t="s">
        <v>74</v>
      </c>
      <c r="D88" t="s">
        <v>4983</v>
      </c>
      <c r="E88">
        <v>392.53</v>
      </c>
      <c r="G88" t="s">
        <v>1408</v>
      </c>
      <c r="H88" t="s">
        <v>1409</v>
      </c>
      <c r="I88" t="s">
        <v>95</v>
      </c>
      <c r="J88" t="s">
        <v>105</v>
      </c>
      <c r="M88" t="s">
        <v>80</v>
      </c>
      <c r="N88" t="s">
        <v>81</v>
      </c>
      <c r="O88" t="s">
        <v>82</v>
      </c>
      <c r="P88" t="s">
        <v>24</v>
      </c>
      <c r="Q88" t="s">
        <v>131</v>
      </c>
      <c r="R88" t="s">
        <v>31</v>
      </c>
      <c r="S88" t="s">
        <v>138</v>
      </c>
      <c r="T88" t="s">
        <v>139</v>
      </c>
      <c r="U88" t="s">
        <v>147</v>
      </c>
      <c r="V88" t="s">
        <v>148</v>
      </c>
    </row>
    <row r="89" spans="1:22">
      <c r="A89" t="s">
        <v>1404</v>
      </c>
      <c r="B89" t="s">
        <v>21</v>
      </c>
      <c r="C89" t="s">
        <v>74</v>
      </c>
      <c r="D89" t="s">
        <v>4983</v>
      </c>
      <c r="E89">
        <v>0</v>
      </c>
      <c r="G89" t="s">
        <v>144</v>
      </c>
      <c r="H89" t="s">
        <v>145</v>
      </c>
      <c r="I89" t="s">
        <v>150</v>
      </c>
      <c r="J89" t="s">
        <v>105</v>
      </c>
      <c r="K89" t="s">
        <v>146</v>
      </c>
      <c r="M89" t="s">
        <v>80</v>
      </c>
      <c r="N89" t="s">
        <v>81</v>
      </c>
      <c r="O89" t="s">
        <v>82</v>
      </c>
      <c r="P89" t="s">
        <v>24</v>
      </c>
      <c r="Q89" t="s">
        <v>131</v>
      </c>
      <c r="R89" t="s">
        <v>31</v>
      </c>
      <c r="S89" t="s">
        <v>138</v>
      </c>
      <c r="T89" t="s">
        <v>139</v>
      </c>
      <c r="U89" t="s">
        <v>147</v>
      </c>
      <c r="V89" t="s">
        <v>148</v>
      </c>
    </row>
    <row r="90" spans="1:22">
      <c r="A90" t="s">
        <v>152</v>
      </c>
      <c r="B90" t="s">
        <v>21</v>
      </c>
      <c r="C90" t="s">
        <v>74</v>
      </c>
      <c r="D90" t="s">
        <v>4983</v>
      </c>
      <c r="E90">
        <v>16518.939999999999</v>
      </c>
      <c r="G90" t="s">
        <v>144</v>
      </c>
      <c r="H90" t="s">
        <v>145</v>
      </c>
      <c r="I90" t="s">
        <v>113</v>
      </c>
      <c r="J90" t="s">
        <v>105</v>
      </c>
      <c r="K90" t="s">
        <v>146</v>
      </c>
      <c r="M90" t="s">
        <v>80</v>
      </c>
      <c r="N90" t="s">
        <v>81</v>
      </c>
      <c r="O90" t="s">
        <v>82</v>
      </c>
      <c r="P90" t="s">
        <v>24</v>
      </c>
      <c r="Q90" t="s">
        <v>131</v>
      </c>
      <c r="R90" t="s">
        <v>31</v>
      </c>
      <c r="S90" t="s">
        <v>138</v>
      </c>
      <c r="T90" t="s">
        <v>139</v>
      </c>
      <c r="U90" t="s">
        <v>147</v>
      </c>
      <c r="V90" t="s">
        <v>148</v>
      </c>
    </row>
    <row r="91" spans="1:22">
      <c r="A91" t="s">
        <v>1997</v>
      </c>
      <c r="B91" t="s">
        <v>21</v>
      </c>
      <c r="C91" t="s">
        <v>74</v>
      </c>
      <c r="D91" t="s">
        <v>4983</v>
      </c>
      <c r="E91">
        <v>17860.66</v>
      </c>
      <c r="G91" t="s">
        <v>144</v>
      </c>
      <c r="H91" t="s">
        <v>145</v>
      </c>
      <c r="I91" t="s">
        <v>95</v>
      </c>
      <c r="J91" t="s">
        <v>105</v>
      </c>
      <c r="K91" t="s">
        <v>146</v>
      </c>
      <c r="M91" t="s">
        <v>80</v>
      </c>
      <c r="N91" t="s">
        <v>81</v>
      </c>
      <c r="O91" t="s">
        <v>82</v>
      </c>
      <c r="P91" t="s">
        <v>24</v>
      </c>
      <c r="Q91" t="s">
        <v>131</v>
      </c>
      <c r="R91" t="s">
        <v>31</v>
      </c>
      <c r="S91" t="s">
        <v>138</v>
      </c>
      <c r="T91" t="s">
        <v>139</v>
      </c>
      <c r="U91" t="s">
        <v>147</v>
      </c>
      <c r="V91" t="s">
        <v>148</v>
      </c>
    </row>
    <row r="92" spans="1:22">
      <c r="A92" t="s">
        <v>1997</v>
      </c>
      <c r="B92" t="s">
        <v>21</v>
      </c>
      <c r="C92" t="s">
        <v>74</v>
      </c>
      <c r="D92" t="s">
        <v>4983</v>
      </c>
      <c r="E92">
        <v>460.98</v>
      </c>
      <c r="G92" t="s">
        <v>136</v>
      </c>
      <c r="H92" t="s">
        <v>137</v>
      </c>
      <c r="I92" t="s">
        <v>95</v>
      </c>
      <c r="J92" t="s">
        <v>105</v>
      </c>
      <c r="M92" t="s">
        <v>80</v>
      </c>
      <c r="N92" t="s">
        <v>81</v>
      </c>
      <c r="O92" t="s">
        <v>82</v>
      </c>
      <c r="P92" t="s">
        <v>24</v>
      </c>
      <c r="Q92" t="s">
        <v>131</v>
      </c>
      <c r="R92" t="s">
        <v>31</v>
      </c>
      <c r="S92" t="s">
        <v>138</v>
      </c>
      <c r="T92" t="s">
        <v>139</v>
      </c>
      <c r="U92" t="s">
        <v>140</v>
      </c>
      <c r="V92" t="s">
        <v>141</v>
      </c>
    </row>
    <row r="93" spans="1:22">
      <c r="A93" t="s">
        <v>142</v>
      </c>
      <c r="B93" t="s">
        <v>21</v>
      </c>
      <c r="C93" t="s">
        <v>74</v>
      </c>
      <c r="D93" t="s">
        <v>4983</v>
      </c>
      <c r="E93">
        <v>7727.73</v>
      </c>
      <c r="G93" t="s">
        <v>136</v>
      </c>
      <c r="H93" t="s">
        <v>137</v>
      </c>
      <c r="I93" t="s">
        <v>113</v>
      </c>
      <c r="J93" t="s">
        <v>105</v>
      </c>
      <c r="M93" t="s">
        <v>80</v>
      </c>
      <c r="N93" t="s">
        <v>81</v>
      </c>
      <c r="O93" t="s">
        <v>82</v>
      </c>
      <c r="P93" t="s">
        <v>24</v>
      </c>
      <c r="Q93" t="s">
        <v>131</v>
      </c>
      <c r="R93" t="s">
        <v>31</v>
      </c>
      <c r="S93" t="s">
        <v>138</v>
      </c>
      <c r="T93" t="s">
        <v>139</v>
      </c>
      <c r="U93" t="s">
        <v>140</v>
      </c>
      <c r="V93" t="s">
        <v>141</v>
      </c>
    </row>
    <row r="94" spans="1:22">
      <c r="A94" t="s">
        <v>1406</v>
      </c>
      <c r="B94" t="s">
        <v>21</v>
      </c>
      <c r="C94" t="s">
        <v>74</v>
      </c>
      <c r="D94" t="s">
        <v>4983</v>
      </c>
      <c r="E94">
        <v>4475.78</v>
      </c>
      <c r="G94" t="s">
        <v>136</v>
      </c>
      <c r="H94" t="s">
        <v>137</v>
      </c>
      <c r="I94" t="s">
        <v>95</v>
      </c>
      <c r="J94" t="s">
        <v>105</v>
      </c>
      <c r="M94" t="s">
        <v>80</v>
      </c>
      <c r="N94" t="s">
        <v>81</v>
      </c>
      <c r="O94" t="s">
        <v>82</v>
      </c>
      <c r="P94" t="s">
        <v>24</v>
      </c>
      <c r="Q94" t="s">
        <v>131</v>
      </c>
      <c r="R94" t="s">
        <v>31</v>
      </c>
      <c r="S94" t="s">
        <v>138</v>
      </c>
      <c r="T94" t="s">
        <v>139</v>
      </c>
      <c r="U94" t="s">
        <v>140</v>
      </c>
      <c r="V94" t="s">
        <v>141</v>
      </c>
    </row>
    <row r="95" spans="1:22">
      <c r="A95" t="s">
        <v>1396</v>
      </c>
      <c r="B95" t="s">
        <v>21</v>
      </c>
      <c r="C95" t="s">
        <v>74</v>
      </c>
      <c r="D95" t="s">
        <v>4983</v>
      </c>
      <c r="E95">
        <v>30513.31</v>
      </c>
      <c r="G95" t="s">
        <v>1034</v>
      </c>
      <c r="H95" t="s">
        <v>1392</v>
      </c>
      <c r="I95" t="s">
        <v>113</v>
      </c>
      <c r="J95" t="s">
        <v>105</v>
      </c>
      <c r="K95" t="s">
        <v>4109</v>
      </c>
      <c r="M95" t="s">
        <v>80</v>
      </c>
      <c r="N95" t="s">
        <v>81</v>
      </c>
      <c r="O95" t="s">
        <v>82</v>
      </c>
      <c r="P95" t="s">
        <v>24</v>
      </c>
      <c r="Q95" t="s">
        <v>131</v>
      </c>
      <c r="R95" t="s">
        <v>31</v>
      </c>
      <c r="S95" t="s">
        <v>138</v>
      </c>
      <c r="T95" t="s">
        <v>139</v>
      </c>
      <c r="U95" t="s">
        <v>1393</v>
      </c>
      <c r="V95" t="s">
        <v>1394</v>
      </c>
    </row>
    <row r="96" spans="1:22">
      <c r="A96" t="s">
        <v>1396</v>
      </c>
      <c r="B96" t="s">
        <v>21</v>
      </c>
      <c r="C96" t="s">
        <v>74</v>
      </c>
      <c r="D96" t="s">
        <v>4983</v>
      </c>
      <c r="E96">
        <v>30522.47</v>
      </c>
      <c r="G96" t="s">
        <v>1034</v>
      </c>
      <c r="H96" t="s">
        <v>1392</v>
      </c>
      <c r="I96" t="s">
        <v>113</v>
      </c>
      <c r="J96" t="s">
        <v>105</v>
      </c>
      <c r="K96" t="s">
        <v>1036</v>
      </c>
      <c r="M96" t="s">
        <v>80</v>
      </c>
      <c r="N96" t="s">
        <v>81</v>
      </c>
      <c r="O96" t="s">
        <v>82</v>
      </c>
      <c r="P96" t="s">
        <v>24</v>
      </c>
      <c r="Q96" t="s">
        <v>131</v>
      </c>
      <c r="R96" t="s">
        <v>31</v>
      </c>
      <c r="S96" t="s">
        <v>138</v>
      </c>
      <c r="T96" t="s">
        <v>139</v>
      </c>
      <c r="U96" t="s">
        <v>1393</v>
      </c>
      <c r="V96" t="s">
        <v>1394</v>
      </c>
    </row>
    <row r="97" spans="1:22">
      <c r="A97" t="s">
        <v>1993</v>
      </c>
      <c r="B97" t="s">
        <v>21</v>
      </c>
      <c r="C97" t="s">
        <v>74</v>
      </c>
      <c r="D97" t="s">
        <v>4983</v>
      </c>
      <c r="E97">
        <v>0</v>
      </c>
      <c r="G97" t="s">
        <v>76</v>
      </c>
      <c r="H97" t="s">
        <v>129</v>
      </c>
      <c r="I97" t="s">
        <v>95</v>
      </c>
      <c r="J97" t="s">
        <v>96</v>
      </c>
      <c r="M97" t="s">
        <v>80</v>
      </c>
      <c r="N97" t="s">
        <v>81</v>
      </c>
      <c r="O97" t="s">
        <v>82</v>
      </c>
      <c r="P97" t="s">
        <v>24</v>
      </c>
      <c r="Q97" t="s">
        <v>131</v>
      </c>
      <c r="R97" t="s">
        <v>31</v>
      </c>
      <c r="S97" t="s">
        <v>132</v>
      </c>
      <c r="T97" t="s">
        <v>133</v>
      </c>
      <c r="U97" t="s">
        <v>134</v>
      </c>
      <c r="V97" t="s">
        <v>133</v>
      </c>
    </row>
    <row r="98" spans="1:22">
      <c r="A98" t="s">
        <v>1419</v>
      </c>
      <c r="B98" t="s">
        <v>21</v>
      </c>
      <c r="C98" t="s">
        <v>74</v>
      </c>
      <c r="D98" t="s">
        <v>4983</v>
      </c>
      <c r="E98">
        <v>0</v>
      </c>
      <c r="G98" t="s">
        <v>180</v>
      </c>
      <c r="H98" t="s">
        <v>181</v>
      </c>
      <c r="I98" t="s">
        <v>150</v>
      </c>
      <c r="J98" t="s">
        <v>105</v>
      </c>
      <c r="M98" t="s">
        <v>80</v>
      </c>
      <c r="N98" t="s">
        <v>81</v>
      </c>
      <c r="O98" t="s">
        <v>82</v>
      </c>
      <c r="P98" t="s">
        <v>24</v>
      </c>
      <c r="Q98" t="s">
        <v>131</v>
      </c>
      <c r="R98" t="s">
        <v>31</v>
      </c>
      <c r="S98" t="s">
        <v>138</v>
      </c>
      <c r="T98" t="s">
        <v>139</v>
      </c>
      <c r="U98" t="s">
        <v>182</v>
      </c>
      <c r="V98" t="s">
        <v>183</v>
      </c>
    </row>
    <row r="99" spans="1:22">
      <c r="A99" t="s">
        <v>1398</v>
      </c>
      <c r="B99" t="s">
        <v>21</v>
      </c>
      <c r="C99" t="s">
        <v>74</v>
      </c>
      <c r="D99" t="s">
        <v>4983</v>
      </c>
      <c r="E99">
        <v>5766.41</v>
      </c>
      <c r="G99" t="s">
        <v>180</v>
      </c>
      <c r="H99" t="s">
        <v>181</v>
      </c>
      <c r="I99" t="s">
        <v>113</v>
      </c>
      <c r="J99" t="s">
        <v>105</v>
      </c>
      <c r="M99" t="s">
        <v>80</v>
      </c>
      <c r="N99" t="s">
        <v>81</v>
      </c>
      <c r="O99" t="s">
        <v>82</v>
      </c>
      <c r="P99" t="s">
        <v>24</v>
      </c>
      <c r="Q99" t="s">
        <v>131</v>
      </c>
      <c r="R99" t="s">
        <v>31</v>
      </c>
      <c r="S99" t="s">
        <v>138</v>
      </c>
      <c r="T99" t="s">
        <v>139</v>
      </c>
      <c r="U99" t="s">
        <v>182</v>
      </c>
      <c r="V99" t="s">
        <v>183</v>
      </c>
    </row>
    <row r="100" spans="1:22">
      <c r="A100" t="s">
        <v>1391</v>
      </c>
      <c r="B100" t="s">
        <v>21</v>
      </c>
      <c r="C100" t="s">
        <v>74</v>
      </c>
      <c r="D100" t="s">
        <v>4983</v>
      </c>
      <c r="E100">
        <v>211903.85</v>
      </c>
      <c r="G100" t="s">
        <v>76</v>
      </c>
      <c r="H100" t="s">
        <v>177</v>
      </c>
      <c r="I100" t="s">
        <v>78</v>
      </c>
      <c r="J100" t="s">
        <v>96</v>
      </c>
      <c r="M100" t="s">
        <v>80</v>
      </c>
      <c r="N100" t="s">
        <v>81</v>
      </c>
      <c r="O100" t="s">
        <v>82</v>
      </c>
      <c r="P100" t="s">
        <v>24</v>
      </c>
      <c r="Q100" t="s">
        <v>131</v>
      </c>
      <c r="R100" t="s">
        <v>31</v>
      </c>
      <c r="S100" t="s">
        <v>138</v>
      </c>
      <c r="T100" t="s">
        <v>139</v>
      </c>
      <c r="U100" t="s">
        <v>178</v>
      </c>
      <c r="V100" t="s">
        <v>179</v>
      </c>
    </row>
    <row r="101" spans="1:22">
      <c r="A101" t="s">
        <v>3323</v>
      </c>
      <c r="B101" t="s">
        <v>21</v>
      </c>
      <c r="C101" t="s">
        <v>74</v>
      </c>
      <c r="D101" t="s">
        <v>4983</v>
      </c>
      <c r="E101">
        <v>55339.89</v>
      </c>
      <c r="G101" t="s">
        <v>165</v>
      </c>
      <c r="H101" t="s">
        <v>5028</v>
      </c>
      <c r="I101" t="s">
        <v>113</v>
      </c>
      <c r="J101" t="s">
        <v>105</v>
      </c>
      <c r="M101" t="s">
        <v>80</v>
      </c>
      <c r="N101" t="s">
        <v>81</v>
      </c>
      <c r="O101" t="s">
        <v>82</v>
      </c>
      <c r="P101" t="s">
        <v>24</v>
      </c>
      <c r="Q101" t="s">
        <v>131</v>
      </c>
      <c r="R101" t="s">
        <v>31</v>
      </c>
      <c r="S101" t="s">
        <v>138</v>
      </c>
      <c r="T101" t="s">
        <v>139</v>
      </c>
      <c r="U101" t="s">
        <v>167</v>
      </c>
      <c r="V101" t="s">
        <v>168</v>
      </c>
    </row>
    <row r="102" spans="1:22">
      <c r="A102" t="s">
        <v>162</v>
      </c>
      <c r="B102" t="s">
        <v>21</v>
      </c>
      <c r="C102" t="s">
        <v>74</v>
      </c>
      <c r="D102" t="s">
        <v>4983</v>
      </c>
      <c r="E102">
        <v>0</v>
      </c>
      <c r="G102" t="s">
        <v>76</v>
      </c>
      <c r="H102" t="s">
        <v>5019</v>
      </c>
      <c r="I102" t="s">
        <v>150</v>
      </c>
      <c r="J102" t="s">
        <v>105</v>
      </c>
      <c r="M102" t="s">
        <v>80</v>
      </c>
      <c r="N102" t="s">
        <v>81</v>
      </c>
      <c r="O102" t="s">
        <v>82</v>
      </c>
      <c r="P102" t="s">
        <v>24</v>
      </c>
      <c r="Q102" t="s">
        <v>131</v>
      </c>
      <c r="R102" t="s">
        <v>31</v>
      </c>
      <c r="S102" t="s">
        <v>138</v>
      </c>
      <c r="T102" t="s">
        <v>139</v>
      </c>
      <c r="U102" t="s">
        <v>158</v>
      </c>
      <c r="V102" t="s">
        <v>159</v>
      </c>
    </row>
    <row r="103" spans="1:22">
      <c r="A103" t="s">
        <v>5029</v>
      </c>
      <c r="B103" t="s">
        <v>21</v>
      </c>
      <c r="C103" t="s">
        <v>74</v>
      </c>
      <c r="D103" t="s">
        <v>4983</v>
      </c>
      <c r="E103">
        <v>0</v>
      </c>
      <c r="G103" t="s">
        <v>76</v>
      </c>
      <c r="H103" t="s">
        <v>5019</v>
      </c>
      <c r="I103" t="s">
        <v>150</v>
      </c>
      <c r="J103" t="s">
        <v>105</v>
      </c>
      <c r="M103" t="s">
        <v>80</v>
      </c>
      <c r="N103" t="s">
        <v>81</v>
      </c>
      <c r="O103" t="s">
        <v>82</v>
      </c>
      <c r="P103" t="s">
        <v>24</v>
      </c>
      <c r="Q103" t="s">
        <v>131</v>
      </c>
      <c r="R103" t="s">
        <v>31</v>
      </c>
      <c r="S103" t="s">
        <v>138</v>
      </c>
      <c r="T103" t="s">
        <v>139</v>
      </c>
      <c r="U103" t="s">
        <v>158</v>
      </c>
      <c r="V103" t="s">
        <v>159</v>
      </c>
    </row>
    <row r="104" spans="1:22">
      <c r="A104" t="s">
        <v>155</v>
      </c>
      <c r="B104" t="s">
        <v>21</v>
      </c>
      <c r="C104" t="s">
        <v>74</v>
      </c>
      <c r="D104" t="s">
        <v>4983</v>
      </c>
      <c r="E104">
        <v>0</v>
      </c>
      <c r="G104" t="s">
        <v>156</v>
      </c>
      <c r="H104" t="s">
        <v>5020</v>
      </c>
      <c r="I104" t="s">
        <v>150</v>
      </c>
      <c r="J104" t="s">
        <v>105</v>
      </c>
      <c r="M104" t="s">
        <v>80</v>
      </c>
      <c r="N104" t="s">
        <v>81</v>
      </c>
      <c r="O104" t="s">
        <v>82</v>
      </c>
      <c r="P104" t="s">
        <v>24</v>
      </c>
      <c r="Q104" t="s">
        <v>131</v>
      </c>
      <c r="R104" t="s">
        <v>31</v>
      </c>
      <c r="S104" t="s">
        <v>138</v>
      </c>
      <c r="T104" t="s">
        <v>139</v>
      </c>
      <c r="U104" t="s">
        <v>158</v>
      </c>
      <c r="V104" t="s">
        <v>159</v>
      </c>
    </row>
    <row r="105" spans="1:22">
      <c r="A105" t="s">
        <v>1398</v>
      </c>
      <c r="B105" t="s">
        <v>21</v>
      </c>
      <c r="C105" t="s">
        <v>74</v>
      </c>
      <c r="D105" t="s">
        <v>4983</v>
      </c>
      <c r="E105">
        <v>4836.7</v>
      </c>
      <c r="G105" t="s">
        <v>156</v>
      </c>
      <c r="H105" t="s">
        <v>2919</v>
      </c>
      <c r="I105" t="s">
        <v>113</v>
      </c>
      <c r="J105" t="s">
        <v>105</v>
      </c>
      <c r="M105" t="s">
        <v>80</v>
      </c>
      <c r="N105" t="s">
        <v>81</v>
      </c>
      <c r="O105" t="s">
        <v>82</v>
      </c>
      <c r="P105" t="s">
        <v>24</v>
      </c>
      <c r="Q105" t="s">
        <v>131</v>
      </c>
      <c r="R105" t="s">
        <v>31</v>
      </c>
      <c r="S105" t="s">
        <v>138</v>
      </c>
      <c r="T105" t="s">
        <v>139</v>
      </c>
      <c r="U105" t="s">
        <v>158</v>
      </c>
      <c r="V105" t="s">
        <v>159</v>
      </c>
    </row>
    <row r="106" spans="1:22">
      <c r="A106" t="s">
        <v>142</v>
      </c>
      <c r="B106" t="s">
        <v>21</v>
      </c>
      <c r="C106" t="s">
        <v>74</v>
      </c>
      <c r="D106" t="s">
        <v>4983</v>
      </c>
      <c r="E106">
        <v>6488.54</v>
      </c>
      <c r="G106" t="s">
        <v>153</v>
      </c>
      <c r="H106" t="s">
        <v>2000</v>
      </c>
      <c r="I106" t="s">
        <v>113</v>
      </c>
      <c r="J106" t="s">
        <v>105</v>
      </c>
      <c r="M106" t="s">
        <v>80</v>
      </c>
      <c r="N106" t="s">
        <v>81</v>
      </c>
      <c r="O106" t="s">
        <v>82</v>
      </c>
      <c r="P106" t="s">
        <v>24</v>
      </c>
      <c r="Q106" t="s">
        <v>131</v>
      </c>
      <c r="R106" t="s">
        <v>31</v>
      </c>
      <c r="S106" t="s">
        <v>138</v>
      </c>
      <c r="T106" t="s">
        <v>139</v>
      </c>
      <c r="U106" t="s">
        <v>147</v>
      </c>
      <c r="V106" t="s">
        <v>148</v>
      </c>
    </row>
    <row r="107" spans="1:22">
      <c r="A107" t="s">
        <v>1398</v>
      </c>
      <c r="B107" t="s">
        <v>21</v>
      </c>
      <c r="C107" t="s">
        <v>74</v>
      </c>
      <c r="D107" t="s">
        <v>4983</v>
      </c>
      <c r="E107">
        <v>4626.42</v>
      </c>
      <c r="G107" t="s">
        <v>153</v>
      </c>
      <c r="H107" t="s">
        <v>2000</v>
      </c>
      <c r="I107" t="s">
        <v>113</v>
      </c>
      <c r="J107" t="s">
        <v>105</v>
      </c>
      <c r="M107" t="s">
        <v>80</v>
      </c>
      <c r="N107" t="s">
        <v>81</v>
      </c>
      <c r="O107" t="s">
        <v>82</v>
      </c>
      <c r="P107" t="s">
        <v>24</v>
      </c>
      <c r="Q107" t="s">
        <v>131</v>
      </c>
      <c r="R107" t="s">
        <v>31</v>
      </c>
      <c r="S107" t="s">
        <v>138</v>
      </c>
      <c r="T107" t="s">
        <v>139</v>
      </c>
      <c r="U107" t="s">
        <v>147</v>
      </c>
      <c r="V107" t="s">
        <v>148</v>
      </c>
    </row>
    <row r="108" spans="1:22">
      <c r="A108" t="s">
        <v>1997</v>
      </c>
      <c r="B108" t="s">
        <v>21</v>
      </c>
      <c r="C108" t="s">
        <v>74</v>
      </c>
      <c r="D108" t="s">
        <v>4983</v>
      </c>
      <c r="E108">
        <v>1494.22</v>
      </c>
      <c r="G108" t="s">
        <v>153</v>
      </c>
      <c r="H108" t="s">
        <v>2000</v>
      </c>
      <c r="I108" t="s">
        <v>95</v>
      </c>
      <c r="J108" t="s">
        <v>105</v>
      </c>
      <c r="M108" t="s">
        <v>80</v>
      </c>
      <c r="N108" t="s">
        <v>81</v>
      </c>
      <c r="O108" t="s">
        <v>82</v>
      </c>
      <c r="P108" t="s">
        <v>24</v>
      </c>
      <c r="Q108" t="s">
        <v>131</v>
      </c>
      <c r="R108" t="s">
        <v>31</v>
      </c>
      <c r="S108" t="s">
        <v>138</v>
      </c>
      <c r="T108" t="s">
        <v>139</v>
      </c>
      <c r="U108" t="s">
        <v>147</v>
      </c>
      <c r="V108" t="s">
        <v>148</v>
      </c>
    </row>
    <row r="109" spans="1:22">
      <c r="A109" t="s">
        <v>152</v>
      </c>
      <c r="B109" t="s">
        <v>21</v>
      </c>
      <c r="C109" t="s">
        <v>74</v>
      </c>
      <c r="D109" t="s">
        <v>4983</v>
      </c>
      <c r="E109">
        <v>6020.97</v>
      </c>
      <c r="G109" t="s">
        <v>153</v>
      </c>
      <c r="H109" t="s">
        <v>1999</v>
      </c>
      <c r="I109" t="s">
        <v>113</v>
      </c>
      <c r="J109" t="s">
        <v>105</v>
      </c>
      <c r="M109" t="s">
        <v>80</v>
      </c>
      <c r="N109" t="s">
        <v>81</v>
      </c>
      <c r="O109" t="s">
        <v>82</v>
      </c>
      <c r="P109" t="s">
        <v>24</v>
      </c>
      <c r="Q109" t="s">
        <v>131</v>
      </c>
      <c r="R109" t="s">
        <v>31</v>
      </c>
      <c r="S109" t="s">
        <v>138</v>
      </c>
      <c r="T109" t="s">
        <v>139</v>
      </c>
      <c r="U109" t="s">
        <v>147</v>
      </c>
      <c r="V109" t="s">
        <v>148</v>
      </c>
    </row>
    <row r="110" spans="1:22">
      <c r="A110" t="s">
        <v>142</v>
      </c>
      <c r="B110" t="s">
        <v>21</v>
      </c>
      <c r="C110" t="s">
        <v>74</v>
      </c>
      <c r="D110" t="s">
        <v>4983</v>
      </c>
      <c r="E110">
        <v>2555.83</v>
      </c>
      <c r="G110" t="s">
        <v>1408</v>
      </c>
      <c r="H110" t="s">
        <v>1409</v>
      </c>
      <c r="I110" t="s">
        <v>113</v>
      </c>
      <c r="J110" t="s">
        <v>105</v>
      </c>
      <c r="M110" t="s">
        <v>80</v>
      </c>
      <c r="N110" t="s">
        <v>81</v>
      </c>
      <c r="O110" t="s">
        <v>82</v>
      </c>
      <c r="P110" t="s">
        <v>24</v>
      </c>
      <c r="Q110" t="s">
        <v>131</v>
      </c>
      <c r="R110" t="s">
        <v>31</v>
      </c>
      <c r="S110" t="s">
        <v>138</v>
      </c>
      <c r="T110" t="s">
        <v>139</v>
      </c>
      <c r="U110" t="s">
        <v>147</v>
      </c>
      <c r="V110" t="s">
        <v>148</v>
      </c>
    </row>
    <row r="111" spans="1:22">
      <c r="A111" t="s">
        <v>3313</v>
      </c>
      <c r="B111" t="s">
        <v>21</v>
      </c>
      <c r="C111" t="s">
        <v>74</v>
      </c>
      <c r="D111" t="s">
        <v>4983</v>
      </c>
      <c r="E111">
        <v>15398.1</v>
      </c>
      <c r="G111" t="s">
        <v>144</v>
      </c>
      <c r="H111" t="s">
        <v>145</v>
      </c>
      <c r="I111" t="s">
        <v>95</v>
      </c>
      <c r="J111" t="s">
        <v>105</v>
      </c>
      <c r="K111" t="s">
        <v>146</v>
      </c>
      <c r="M111" t="s">
        <v>80</v>
      </c>
      <c r="N111" t="s">
        <v>81</v>
      </c>
      <c r="O111" t="s">
        <v>82</v>
      </c>
      <c r="P111" t="s">
        <v>24</v>
      </c>
      <c r="Q111" t="s">
        <v>131</v>
      </c>
      <c r="R111" t="s">
        <v>31</v>
      </c>
      <c r="S111" t="s">
        <v>138</v>
      </c>
      <c r="T111" t="s">
        <v>139</v>
      </c>
      <c r="U111" t="s">
        <v>147</v>
      </c>
      <c r="V111" t="s">
        <v>148</v>
      </c>
    </row>
    <row r="112" spans="1:22">
      <c r="A112" t="s">
        <v>135</v>
      </c>
      <c r="B112" t="s">
        <v>21</v>
      </c>
      <c r="C112" t="s">
        <v>74</v>
      </c>
      <c r="D112" t="s">
        <v>4983</v>
      </c>
      <c r="E112">
        <v>0</v>
      </c>
      <c r="G112" t="s">
        <v>136</v>
      </c>
      <c r="H112" t="s">
        <v>137</v>
      </c>
      <c r="I112" t="s">
        <v>125</v>
      </c>
      <c r="J112" t="s">
        <v>105</v>
      </c>
      <c r="M112" t="s">
        <v>80</v>
      </c>
      <c r="N112" t="s">
        <v>81</v>
      </c>
      <c r="O112" t="s">
        <v>82</v>
      </c>
      <c r="P112" t="s">
        <v>24</v>
      </c>
      <c r="Q112" t="s">
        <v>131</v>
      </c>
      <c r="R112" t="s">
        <v>31</v>
      </c>
      <c r="S112" t="s">
        <v>138</v>
      </c>
      <c r="T112" t="s">
        <v>139</v>
      </c>
      <c r="U112" t="s">
        <v>140</v>
      </c>
      <c r="V112" t="s">
        <v>141</v>
      </c>
    </row>
    <row r="113" spans="1:22">
      <c r="A113" t="s">
        <v>2476</v>
      </c>
      <c r="B113" t="s">
        <v>21</v>
      </c>
      <c r="C113" t="s">
        <v>74</v>
      </c>
      <c r="D113" t="s">
        <v>4983</v>
      </c>
      <c r="E113">
        <v>0</v>
      </c>
      <c r="G113" t="s">
        <v>136</v>
      </c>
      <c r="H113" t="s">
        <v>137</v>
      </c>
      <c r="I113" t="s">
        <v>125</v>
      </c>
      <c r="J113" t="s">
        <v>105</v>
      </c>
      <c r="M113" t="s">
        <v>80</v>
      </c>
      <c r="N113" t="s">
        <v>81</v>
      </c>
      <c r="O113" t="s">
        <v>82</v>
      </c>
      <c r="P113" t="s">
        <v>24</v>
      </c>
      <c r="Q113" t="s">
        <v>131</v>
      </c>
      <c r="R113" t="s">
        <v>31</v>
      </c>
      <c r="S113" t="s">
        <v>138</v>
      </c>
      <c r="T113" t="s">
        <v>139</v>
      </c>
      <c r="U113" t="s">
        <v>140</v>
      </c>
      <c r="V113" t="s">
        <v>141</v>
      </c>
    </row>
    <row r="114" spans="1:22">
      <c r="A114" t="s">
        <v>3704</v>
      </c>
      <c r="B114" t="s">
        <v>21</v>
      </c>
      <c r="C114" t="s">
        <v>74</v>
      </c>
      <c r="D114" t="s">
        <v>4983</v>
      </c>
      <c r="E114">
        <v>0</v>
      </c>
      <c r="G114" t="s">
        <v>1399</v>
      </c>
      <c r="H114" t="s">
        <v>1400</v>
      </c>
      <c r="I114" t="s">
        <v>150</v>
      </c>
      <c r="J114" t="s">
        <v>105</v>
      </c>
      <c r="M114" t="s">
        <v>80</v>
      </c>
      <c r="N114" t="s">
        <v>81</v>
      </c>
      <c r="O114" t="s">
        <v>82</v>
      </c>
      <c r="P114" t="s">
        <v>24</v>
      </c>
      <c r="Q114" t="s">
        <v>131</v>
      </c>
      <c r="R114" t="s">
        <v>31</v>
      </c>
      <c r="S114" t="s">
        <v>138</v>
      </c>
      <c r="T114" t="s">
        <v>139</v>
      </c>
      <c r="U114" t="s">
        <v>1401</v>
      </c>
      <c r="V114" t="s">
        <v>1402</v>
      </c>
    </row>
    <row r="115" spans="1:22">
      <c r="A115" t="s">
        <v>1396</v>
      </c>
      <c r="B115" t="s">
        <v>21</v>
      </c>
      <c r="C115" t="s">
        <v>74</v>
      </c>
      <c r="D115" t="s">
        <v>4983</v>
      </c>
      <c r="E115">
        <v>30513.31</v>
      </c>
      <c r="G115" t="s">
        <v>1034</v>
      </c>
      <c r="H115" t="s">
        <v>1392</v>
      </c>
      <c r="I115" t="s">
        <v>113</v>
      </c>
      <c r="J115" t="s">
        <v>105</v>
      </c>
      <c r="K115" t="s">
        <v>4110</v>
      </c>
      <c r="M115" t="s">
        <v>80</v>
      </c>
      <c r="N115" t="s">
        <v>81</v>
      </c>
      <c r="O115" t="s">
        <v>82</v>
      </c>
      <c r="P115" t="s">
        <v>24</v>
      </c>
      <c r="Q115" t="s">
        <v>131</v>
      </c>
      <c r="R115" t="s">
        <v>31</v>
      </c>
      <c r="S115" t="s">
        <v>138</v>
      </c>
      <c r="T115" t="s">
        <v>139</v>
      </c>
      <c r="U115" t="s">
        <v>1393</v>
      </c>
      <c r="V115" t="s">
        <v>1394</v>
      </c>
    </row>
    <row r="116" spans="1:22">
      <c r="A116" t="s">
        <v>2909</v>
      </c>
      <c r="B116" t="s">
        <v>21</v>
      </c>
      <c r="C116" t="s">
        <v>74</v>
      </c>
      <c r="D116" t="s">
        <v>4983</v>
      </c>
      <c r="E116">
        <v>0</v>
      </c>
      <c r="G116" t="s">
        <v>76</v>
      </c>
      <c r="H116" t="s">
        <v>2910</v>
      </c>
      <c r="I116" t="s">
        <v>336</v>
      </c>
      <c r="J116" t="s">
        <v>96</v>
      </c>
      <c r="M116" t="s">
        <v>80</v>
      </c>
      <c r="N116" t="s">
        <v>81</v>
      </c>
      <c r="O116" t="s">
        <v>82</v>
      </c>
      <c r="P116" t="s">
        <v>24</v>
      </c>
      <c r="Q116" t="s">
        <v>131</v>
      </c>
      <c r="R116" t="s">
        <v>31</v>
      </c>
      <c r="S116" t="s">
        <v>132</v>
      </c>
      <c r="T116" t="s">
        <v>133</v>
      </c>
      <c r="U116" t="s">
        <v>2911</v>
      </c>
      <c r="V116" t="s">
        <v>2912</v>
      </c>
    </row>
    <row r="117" spans="1:22">
      <c r="A117" t="s">
        <v>2908</v>
      </c>
      <c r="B117" t="s">
        <v>21</v>
      </c>
      <c r="C117" t="s">
        <v>74</v>
      </c>
      <c r="D117" t="s">
        <v>4983</v>
      </c>
      <c r="E117">
        <v>0</v>
      </c>
      <c r="G117" t="s">
        <v>5030</v>
      </c>
      <c r="H117" t="s">
        <v>5031</v>
      </c>
      <c r="I117" t="s">
        <v>125</v>
      </c>
      <c r="J117" t="s">
        <v>96</v>
      </c>
      <c r="M117" t="s">
        <v>80</v>
      </c>
      <c r="N117" t="s">
        <v>81</v>
      </c>
      <c r="O117" t="s">
        <v>82</v>
      </c>
      <c r="P117" t="s">
        <v>24</v>
      </c>
      <c r="Q117" t="s">
        <v>131</v>
      </c>
      <c r="R117" t="s">
        <v>31</v>
      </c>
      <c r="S117" t="s">
        <v>132</v>
      </c>
      <c r="T117" t="s">
        <v>133</v>
      </c>
      <c r="U117" t="s">
        <v>134</v>
      </c>
      <c r="V117" t="s">
        <v>133</v>
      </c>
    </row>
    <row r="118" spans="1:22">
      <c r="A118" t="s">
        <v>3307</v>
      </c>
      <c r="B118" t="s">
        <v>21</v>
      </c>
      <c r="C118" t="s">
        <v>74</v>
      </c>
      <c r="D118" t="s">
        <v>4983</v>
      </c>
      <c r="E118">
        <v>82590.95</v>
      </c>
      <c r="G118" t="s">
        <v>76</v>
      </c>
      <c r="H118" t="s">
        <v>129</v>
      </c>
      <c r="I118" t="s">
        <v>186</v>
      </c>
      <c r="J118" t="s">
        <v>96</v>
      </c>
      <c r="M118" t="s">
        <v>80</v>
      </c>
      <c r="N118" t="s">
        <v>81</v>
      </c>
      <c r="O118" t="s">
        <v>82</v>
      </c>
      <c r="P118" t="s">
        <v>24</v>
      </c>
      <c r="Q118" t="s">
        <v>131</v>
      </c>
      <c r="R118" t="s">
        <v>31</v>
      </c>
      <c r="S118" t="s">
        <v>132</v>
      </c>
      <c r="T118" t="s">
        <v>133</v>
      </c>
      <c r="U118" t="s">
        <v>134</v>
      </c>
      <c r="V118" t="s">
        <v>133</v>
      </c>
    </row>
    <row r="119" spans="1:22">
      <c r="A119" t="s">
        <v>142</v>
      </c>
      <c r="B119" t="s">
        <v>21</v>
      </c>
      <c r="C119" t="s">
        <v>74</v>
      </c>
      <c r="D119" t="s">
        <v>4983</v>
      </c>
      <c r="E119">
        <v>11531.36</v>
      </c>
      <c r="G119" t="s">
        <v>180</v>
      </c>
      <c r="H119" t="s">
        <v>181</v>
      </c>
      <c r="I119" t="s">
        <v>113</v>
      </c>
      <c r="J119" t="s">
        <v>105</v>
      </c>
      <c r="M119" t="s">
        <v>80</v>
      </c>
      <c r="N119" t="s">
        <v>81</v>
      </c>
      <c r="O119" t="s">
        <v>82</v>
      </c>
      <c r="P119" t="s">
        <v>24</v>
      </c>
      <c r="Q119" t="s">
        <v>131</v>
      </c>
      <c r="R119" t="s">
        <v>31</v>
      </c>
      <c r="S119" t="s">
        <v>138</v>
      </c>
      <c r="T119" t="s">
        <v>139</v>
      </c>
      <c r="U119" t="s">
        <v>182</v>
      </c>
      <c r="V119" t="s">
        <v>183</v>
      </c>
    </row>
    <row r="120" spans="1:22">
      <c r="A120" t="s">
        <v>174</v>
      </c>
      <c r="B120" t="s">
        <v>21</v>
      </c>
      <c r="C120" t="s">
        <v>74</v>
      </c>
      <c r="D120" t="s">
        <v>4983</v>
      </c>
      <c r="E120">
        <v>66558.789999999994</v>
      </c>
      <c r="G120" t="s">
        <v>172</v>
      </c>
      <c r="H120" t="s">
        <v>5032</v>
      </c>
      <c r="I120" t="s">
        <v>113</v>
      </c>
      <c r="J120" t="s">
        <v>105</v>
      </c>
      <c r="M120" t="s">
        <v>80</v>
      </c>
      <c r="N120" t="s">
        <v>81</v>
      </c>
      <c r="O120" t="s">
        <v>82</v>
      </c>
      <c r="P120" t="s">
        <v>24</v>
      </c>
      <c r="Q120" t="s">
        <v>131</v>
      </c>
      <c r="R120" t="s">
        <v>31</v>
      </c>
      <c r="S120" t="s">
        <v>138</v>
      </c>
      <c r="T120" t="s">
        <v>139</v>
      </c>
      <c r="U120" t="s">
        <v>167</v>
      </c>
      <c r="V120" t="s">
        <v>168</v>
      </c>
    </row>
    <row r="121" spans="1:22">
      <c r="A121" t="s">
        <v>2927</v>
      </c>
      <c r="B121" t="s">
        <v>21</v>
      </c>
      <c r="C121" t="s">
        <v>74</v>
      </c>
      <c r="D121" t="s">
        <v>4983</v>
      </c>
      <c r="E121">
        <v>67265.98</v>
      </c>
      <c r="G121" t="s">
        <v>165</v>
      </c>
      <c r="H121" t="s">
        <v>2004</v>
      </c>
      <c r="I121" t="s">
        <v>113</v>
      </c>
      <c r="J121" t="s">
        <v>105</v>
      </c>
      <c r="M121" t="s">
        <v>80</v>
      </c>
      <c r="N121" t="s">
        <v>81</v>
      </c>
      <c r="O121" t="s">
        <v>82</v>
      </c>
      <c r="P121" t="s">
        <v>24</v>
      </c>
      <c r="Q121" t="s">
        <v>131</v>
      </c>
      <c r="R121" t="s">
        <v>31</v>
      </c>
      <c r="S121" t="s">
        <v>138</v>
      </c>
      <c r="T121" t="s">
        <v>139</v>
      </c>
      <c r="U121" t="s">
        <v>167</v>
      </c>
      <c r="V121" t="s">
        <v>168</v>
      </c>
    </row>
    <row r="122" spans="1:22">
      <c r="A122" t="s">
        <v>2927</v>
      </c>
      <c r="B122" t="s">
        <v>21</v>
      </c>
      <c r="C122" t="s">
        <v>74</v>
      </c>
      <c r="D122" t="s">
        <v>4983</v>
      </c>
      <c r="E122">
        <v>67265.98</v>
      </c>
      <c r="G122" t="s">
        <v>165</v>
      </c>
      <c r="H122" t="s">
        <v>5028</v>
      </c>
      <c r="I122" t="s">
        <v>113</v>
      </c>
      <c r="J122" t="s">
        <v>105</v>
      </c>
      <c r="M122" t="s">
        <v>80</v>
      </c>
      <c r="N122" t="s">
        <v>81</v>
      </c>
      <c r="O122" t="s">
        <v>82</v>
      </c>
      <c r="P122" t="s">
        <v>24</v>
      </c>
      <c r="Q122" t="s">
        <v>131</v>
      </c>
      <c r="R122" t="s">
        <v>31</v>
      </c>
      <c r="S122" t="s">
        <v>138</v>
      </c>
      <c r="T122" t="s">
        <v>139</v>
      </c>
      <c r="U122" t="s">
        <v>167</v>
      </c>
      <c r="V122" t="s">
        <v>168</v>
      </c>
    </row>
    <row r="123" spans="1:22">
      <c r="A123" t="s">
        <v>2921</v>
      </c>
      <c r="B123" t="s">
        <v>21</v>
      </c>
      <c r="C123" t="s">
        <v>74</v>
      </c>
      <c r="D123" t="s">
        <v>4983</v>
      </c>
      <c r="E123">
        <v>0</v>
      </c>
      <c r="G123" t="s">
        <v>76</v>
      </c>
      <c r="H123" t="s">
        <v>5019</v>
      </c>
      <c r="I123" t="s">
        <v>150</v>
      </c>
      <c r="J123" t="s">
        <v>105</v>
      </c>
      <c r="M123" t="s">
        <v>80</v>
      </c>
      <c r="N123" t="s">
        <v>81</v>
      </c>
      <c r="O123" t="s">
        <v>82</v>
      </c>
      <c r="P123" t="s">
        <v>24</v>
      </c>
      <c r="Q123" t="s">
        <v>131</v>
      </c>
      <c r="R123" t="s">
        <v>31</v>
      </c>
      <c r="S123" t="s">
        <v>138</v>
      </c>
      <c r="T123" t="s">
        <v>139</v>
      </c>
      <c r="U123" t="s">
        <v>158</v>
      </c>
      <c r="V123" t="s">
        <v>159</v>
      </c>
    </row>
    <row r="124" spans="1:22">
      <c r="A124" t="s">
        <v>4112</v>
      </c>
      <c r="B124" t="s">
        <v>21</v>
      </c>
      <c r="C124" t="s">
        <v>74</v>
      </c>
      <c r="D124" t="s">
        <v>4983</v>
      </c>
      <c r="E124">
        <v>0</v>
      </c>
      <c r="G124" t="s">
        <v>156</v>
      </c>
      <c r="H124" t="s">
        <v>5020</v>
      </c>
      <c r="I124" t="s">
        <v>125</v>
      </c>
      <c r="J124" t="s">
        <v>105</v>
      </c>
      <c r="M124" t="s">
        <v>80</v>
      </c>
      <c r="N124" t="s">
        <v>81</v>
      </c>
      <c r="O124" t="s">
        <v>82</v>
      </c>
      <c r="P124" t="s">
        <v>24</v>
      </c>
      <c r="Q124" t="s">
        <v>131</v>
      </c>
      <c r="R124" t="s">
        <v>31</v>
      </c>
      <c r="S124" t="s">
        <v>138</v>
      </c>
      <c r="T124" t="s">
        <v>139</v>
      </c>
      <c r="U124" t="s">
        <v>158</v>
      </c>
      <c r="V124" t="s">
        <v>159</v>
      </c>
    </row>
    <row r="125" spans="1:22">
      <c r="A125" t="s">
        <v>152</v>
      </c>
      <c r="B125" t="s">
        <v>21</v>
      </c>
      <c r="C125" t="s">
        <v>74</v>
      </c>
      <c r="D125" t="s">
        <v>4983</v>
      </c>
      <c r="E125">
        <v>5760.88</v>
      </c>
      <c r="G125" t="s">
        <v>156</v>
      </c>
      <c r="H125" t="s">
        <v>5020</v>
      </c>
      <c r="I125" t="s">
        <v>113</v>
      </c>
      <c r="J125" t="s">
        <v>105</v>
      </c>
      <c r="M125" t="s">
        <v>80</v>
      </c>
      <c r="N125" t="s">
        <v>81</v>
      </c>
      <c r="O125" t="s">
        <v>82</v>
      </c>
      <c r="P125" t="s">
        <v>24</v>
      </c>
      <c r="Q125" t="s">
        <v>131</v>
      </c>
      <c r="R125" t="s">
        <v>31</v>
      </c>
      <c r="S125" t="s">
        <v>138</v>
      </c>
      <c r="T125" t="s">
        <v>139</v>
      </c>
      <c r="U125" t="s">
        <v>158</v>
      </c>
      <c r="V125" t="s">
        <v>159</v>
      </c>
    </row>
    <row r="126" spans="1:22">
      <c r="A126" t="s">
        <v>3321</v>
      </c>
      <c r="B126" t="s">
        <v>21</v>
      </c>
      <c r="C126" t="s">
        <v>74</v>
      </c>
      <c r="D126" t="s">
        <v>4983</v>
      </c>
      <c r="E126">
        <v>0</v>
      </c>
      <c r="G126" t="s">
        <v>156</v>
      </c>
      <c r="H126" t="s">
        <v>2919</v>
      </c>
      <c r="I126" t="s">
        <v>95</v>
      </c>
      <c r="J126" t="s">
        <v>105</v>
      </c>
      <c r="M126" t="s">
        <v>80</v>
      </c>
      <c r="N126" t="s">
        <v>81</v>
      </c>
      <c r="O126" t="s">
        <v>82</v>
      </c>
      <c r="P126" t="s">
        <v>24</v>
      </c>
      <c r="Q126" t="s">
        <v>131</v>
      </c>
      <c r="R126" t="s">
        <v>31</v>
      </c>
      <c r="S126" t="s">
        <v>138</v>
      </c>
      <c r="T126" t="s">
        <v>139</v>
      </c>
      <c r="U126" t="s">
        <v>158</v>
      </c>
      <c r="V126" t="s">
        <v>159</v>
      </c>
    </row>
    <row r="127" spans="1:22">
      <c r="A127" t="s">
        <v>2002</v>
      </c>
      <c r="B127" t="s">
        <v>21</v>
      </c>
      <c r="C127" t="s">
        <v>74</v>
      </c>
      <c r="D127" t="s">
        <v>4983</v>
      </c>
      <c r="E127">
        <v>0</v>
      </c>
      <c r="G127" t="s">
        <v>156</v>
      </c>
      <c r="H127" t="s">
        <v>5023</v>
      </c>
      <c r="I127" t="s">
        <v>150</v>
      </c>
      <c r="J127" t="s">
        <v>105</v>
      </c>
      <c r="M127" t="s">
        <v>80</v>
      </c>
      <c r="N127" t="s">
        <v>81</v>
      </c>
      <c r="O127" t="s">
        <v>82</v>
      </c>
      <c r="P127" t="s">
        <v>24</v>
      </c>
      <c r="Q127" t="s">
        <v>131</v>
      </c>
      <c r="R127" t="s">
        <v>31</v>
      </c>
      <c r="S127" t="s">
        <v>138</v>
      </c>
      <c r="T127" t="s">
        <v>139</v>
      </c>
      <c r="U127" t="s">
        <v>158</v>
      </c>
      <c r="V127" t="s">
        <v>159</v>
      </c>
    </row>
    <row r="128" spans="1:22">
      <c r="A128" t="s">
        <v>1410</v>
      </c>
      <c r="B128" t="s">
        <v>21</v>
      </c>
      <c r="C128" t="s">
        <v>74</v>
      </c>
      <c r="D128" t="s">
        <v>4983</v>
      </c>
      <c r="E128">
        <v>0</v>
      </c>
      <c r="G128" t="s">
        <v>156</v>
      </c>
      <c r="H128" t="s">
        <v>5023</v>
      </c>
      <c r="I128" t="s">
        <v>125</v>
      </c>
      <c r="J128" t="s">
        <v>105</v>
      </c>
      <c r="M128" t="s">
        <v>80</v>
      </c>
      <c r="N128" t="s">
        <v>81</v>
      </c>
      <c r="O128" t="s">
        <v>82</v>
      </c>
      <c r="P128" t="s">
        <v>24</v>
      </c>
      <c r="Q128" t="s">
        <v>131</v>
      </c>
      <c r="R128" t="s">
        <v>31</v>
      </c>
      <c r="S128" t="s">
        <v>138</v>
      </c>
      <c r="T128" t="s">
        <v>139</v>
      </c>
      <c r="U128" t="s">
        <v>158</v>
      </c>
      <c r="V128" t="s">
        <v>159</v>
      </c>
    </row>
    <row r="129" spans="1:22">
      <c r="A129" t="s">
        <v>161</v>
      </c>
      <c r="B129" t="s">
        <v>21</v>
      </c>
      <c r="C129" t="s">
        <v>74</v>
      </c>
      <c r="D129" t="s">
        <v>4983</v>
      </c>
      <c r="E129">
        <v>1114.57</v>
      </c>
      <c r="G129" t="s">
        <v>153</v>
      </c>
      <c r="H129" t="s">
        <v>1999</v>
      </c>
      <c r="I129" t="s">
        <v>95</v>
      </c>
      <c r="J129" t="s">
        <v>105</v>
      </c>
      <c r="M129" t="s">
        <v>80</v>
      </c>
      <c r="N129" t="s">
        <v>81</v>
      </c>
      <c r="O129" t="s">
        <v>82</v>
      </c>
      <c r="P129" t="s">
        <v>24</v>
      </c>
      <c r="Q129" t="s">
        <v>131</v>
      </c>
      <c r="R129" t="s">
        <v>31</v>
      </c>
      <c r="S129" t="s">
        <v>138</v>
      </c>
      <c r="T129" t="s">
        <v>139</v>
      </c>
      <c r="U129" t="s">
        <v>147</v>
      </c>
      <c r="V129" t="s">
        <v>148</v>
      </c>
    </row>
    <row r="130" spans="1:22">
      <c r="A130" t="s">
        <v>152</v>
      </c>
      <c r="B130" t="s">
        <v>21</v>
      </c>
      <c r="C130" t="s">
        <v>74</v>
      </c>
      <c r="D130" t="s">
        <v>4983</v>
      </c>
      <c r="E130">
        <v>1903.7</v>
      </c>
      <c r="G130" t="s">
        <v>1408</v>
      </c>
      <c r="H130" t="s">
        <v>1409</v>
      </c>
      <c r="I130" t="s">
        <v>113</v>
      </c>
      <c r="J130" t="s">
        <v>105</v>
      </c>
      <c r="M130" t="s">
        <v>80</v>
      </c>
      <c r="N130" t="s">
        <v>81</v>
      </c>
      <c r="O130" t="s">
        <v>82</v>
      </c>
      <c r="P130" t="s">
        <v>24</v>
      </c>
      <c r="Q130" t="s">
        <v>131</v>
      </c>
      <c r="R130" t="s">
        <v>31</v>
      </c>
      <c r="S130" t="s">
        <v>138</v>
      </c>
      <c r="T130" t="s">
        <v>139</v>
      </c>
      <c r="U130" t="s">
        <v>147</v>
      </c>
      <c r="V130" t="s">
        <v>148</v>
      </c>
    </row>
    <row r="131" spans="1:22">
      <c r="A131" t="s">
        <v>1406</v>
      </c>
      <c r="B131" t="s">
        <v>21</v>
      </c>
      <c r="C131" t="s">
        <v>74</v>
      </c>
      <c r="D131" t="s">
        <v>4983</v>
      </c>
      <c r="E131">
        <v>7739.08</v>
      </c>
      <c r="G131" t="s">
        <v>1408</v>
      </c>
      <c r="H131" t="s">
        <v>1409</v>
      </c>
      <c r="I131" t="s">
        <v>95</v>
      </c>
      <c r="J131" t="s">
        <v>105</v>
      </c>
      <c r="M131" t="s">
        <v>80</v>
      </c>
      <c r="N131" t="s">
        <v>81</v>
      </c>
      <c r="O131" t="s">
        <v>82</v>
      </c>
      <c r="P131" t="s">
        <v>24</v>
      </c>
      <c r="Q131" t="s">
        <v>131</v>
      </c>
      <c r="R131" t="s">
        <v>31</v>
      </c>
      <c r="S131" t="s">
        <v>138</v>
      </c>
      <c r="T131" t="s">
        <v>139</v>
      </c>
      <c r="U131" t="s">
        <v>147</v>
      </c>
      <c r="V131" t="s">
        <v>148</v>
      </c>
    </row>
    <row r="132" spans="1:22">
      <c r="A132" t="s">
        <v>143</v>
      </c>
      <c r="B132" t="s">
        <v>21</v>
      </c>
      <c r="C132" t="s">
        <v>74</v>
      </c>
      <c r="D132" t="s">
        <v>4983</v>
      </c>
      <c r="E132">
        <v>10218.77</v>
      </c>
      <c r="G132" t="s">
        <v>144</v>
      </c>
      <c r="H132" t="s">
        <v>145</v>
      </c>
      <c r="I132" t="s">
        <v>95</v>
      </c>
      <c r="J132" t="s">
        <v>105</v>
      </c>
      <c r="K132" t="s">
        <v>146</v>
      </c>
      <c r="M132" t="s">
        <v>80</v>
      </c>
      <c r="N132" t="s">
        <v>81</v>
      </c>
      <c r="O132" t="s">
        <v>82</v>
      </c>
      <c r="P132" t="s">
        <v>24</v>
      </c>
      <c r="Q132" t="s">
        <v>131</v>
      </c>
      <c r="R132" t="s">
        <v>31</v>
      </c>
      <c r="S132" t="s">
        <v>138</v>
      </c>
      <c r="T132" t="s">
        <v>139</v>
      </c>
      <c r="U132" t="s">
        <v>147</v>
      </c>
      <c r="V132" t="s">
        <v>148</v>
      </c>
    </row>
    <row r="133" spans="1:22">
      <c r="A133" t="s">
        <v>151</v>
      </c>
      <c r="B133" t="s">
        <v>21</v>
      </c>
      <c r="C133" t="s">
        <v>74</v>
      </c>
      <c r="D133" t="s">
        <v>4983</v>
      </c>
      <c r="E133">
        <v>0</v>
      </c>
      <c r="G133" t="s">
        <v>144</v>
      </c>
      <c r="H133" t="s">
        <v>145</v>
      </c>
      <c r="I133" t="s">
        <v>125</v>
      </c>
      <c r="J133" t="s">
        <v>105</v>
      </c>
      <c r="M133" t="s">
        <v>80</v>
      </c>
      <c r="N133" t="s">
        <v>81</v>
      </c>
      <c r="O133" t="s">
        <v>82</v>
      </c>
      <c r="P133" t="s">
        <v>24</v>
      </c>
      <c r="Q133" t="s">
        <v>131</v>
      </c>
      <c r="R133" t="s">
        <v>31</v>
      </c>
      <c r="S133" t="s">
        <v>138</v>
      </c>
      <c r="T133" t="s">
        <v>139</v>
      </c>
      <c r="U133" t="s">
        <v>147</v>
      </c>
      <c r="V133" t="s">
        <v>148</v>
      </c>
    </row>
    <row r="134" spans="1:22">
      <c r="A134" t="s">
        <v>1996</v>
      </c>
      <c r="B134" t="s">
        <v>21</v>
      </c>
      <c r="C134" t="s">
        <v>74</v>
      </c>
      <c r="D134" t="s">
        <v>4983</v>
      </c>
      <c r="E134">
        <v>0</v>
      </c>
      <c r="G134" t="s">
        <v>136</v>
      </c>
      <c r="H134" t="s">
        <v>137</v>
      </c>
      <c r="I134" t="s">
        <v>125</v>
      </c>
      <c r="J134" t="s">
        <v>105</v>
      </c>
      <c r="M134" t="s">
        <v>80</v>
      </c>
      <c r="N134" t="s">
        <v>81</v>
      </c>
      <c r="O134" t="s">
        <v>82</v>
      </c>
      <c r="P134" t="s">
        <v>24</v>
      </c>
      <c r="Q134" t="s">
        <v>131</v>
      </c>
      <c r="R134" t="s">
        <v>31</v>
      </c>
      <c r="S134" t="s">
        <v>138</v>
      </c>
      <c r="T134" t="s">
        <v>139</v>
      </c>
      <c r="U134" t="s">
        <v>140</v>
      </c>
      <c r="V134" t="s">
        <v>141</v>
      </c>
    </row>
    <row r="135" spans="1:22">
      <c r="A135" t="s">
        <v>142</v>
      </c>
      <c r="B135" t="s">
        <v>21</v>
      </c>
      <c r="C135" t="s">
        <v>74</v>
      </c>
      <c r="D135" t="s">
        <v>4983</v>
      </c>
      <c r="E135">
        <v>4001.55</v>
      </c>
      <c r="G135" t="s">
        <v>1399</v>
      </c>
      <c r="H135" t="s">
        <v>1400</v>
      </c>
      <c r="I135" t="s">
        <v>113</v>
      </c>
      <c r="J135" t="s">
        <v>105</v>
      </c>
      <c r="M135" t="s">
        <v>80</v>
      </c>
      <c r="N135" t="s">
        <v>81</v>
      </c>
      <c r="O135" t="s">
        <v>82</v>
      </c>
      <c r="P135" t="s">
        <v>24</v>
      </c>
      <c r="Q135" t="s">
        <v>131</v>
      </c>
      <c r="R135" t="s">
        <v>31</v>
      </c>
      <c r="S135" t="s">
        <v>138</v>
      </c>
      <c r="T135" t="s">
        <v>139</v>
      </c>
      <c r="U135" t="s">
        <v>1401</v>
      </c>
      <c r="V135" t="s">
        <v>1402</v>
      </c>
    </row>
    <row r="136" spans="1:22">
      <c r="A136" t="s">
        <v>1398</v>
      </c>
      <c r="B136" t="s">
        <v>21</v>
      </c>
      <c r="C136" t="s">
        <v>74</v>
      </c>
      <c r="D136" t="s">
        <v>4983</v>
      </c>
      <c r="E136">
        <v>354.17</v>
      </c>
      <c r="G136" t="s">
        <v>1399</v>
      </c>
      <c r="H136" t="s">
        <v>1400</v>
      </c>
      <c r="I136" t="s">
        <v>113</v>
      </c>
      <c r="J136" t="s">
        <v>105</v>
      </c>
      <c r="M136" t="s">
        <v>80</v>
      </c>
      <c r="N136" t="s">
        <v>81</v>
      </c>
      <c r="O136" t="s">
        <v>82</v>
      </c>
      <c r="P136" t="s">
        <v>24</v>
      </c>
      <c r="Q136" t="s">
        <v>131</v>
      </c>
      <c r="R136" t="s">
        <v>31</v>
      </c>
      <c r="S136" t="s">
        <v>138</v>
      </c>
      <c r="T136" t="s">
        <v>139</v>
      </c>
      <c r="U136" t="s">
        <v>1401</v>
      </c>
      <c r="V136" t="s">
        <v>1402</v>
      </c>
    </row>
    <row r="137" spans="1:22">
      <c r="A137" t="s">
        <v>5033</v>
      </c>
      <c r="B137" t="s">
        <v>21</v>
      </c>
      <c r="C137" t="s">
        <v>74</v>
      </c>
      <c r="D137" t="s">
        <v>4983</v>
      </c>
      <c r="E137">
        <v>0</v>
      </c>
      <c r="G137" t="s">
        <v>5034</v>
      </c>
      <c r="H137" t="s">
        <v>5035</v>
      </c>
      <c r="I137" t="s">
        <v>125</v>
      </c>
      <c r="J137" t="s">
        <v>105</v>
      </c>
      <c r="M137" t="s">
        <v>80</v>
      </c>
      <c r="N137" t="s">
        <v>81</v>
      </c>
      <c r="O137" t="s">
        <v>82</v>
      </c>
      <c r="P137" t="s">
        <v>24</v>
      </c>
      <c r="Q137" t="s">
        <v>131</v>
      </c>
      <c r="R137" t="s">
        <v>31</v>
      </c>
      <c r="S137" t="s">
        <v>138</v>
      </c>
      <c r="T137" t="s">
        <v>139</v>
      </c>
      <c r="U137" t="s">
        <v>1393</v>
      </c>
      <c r="V137" t="s">
        <v>1394</v>
      </c>
    </row>
    <row r="138" spans="1:22">
      <c r="A138" t="s">
        <v>5036</v>
      </c>
      <c r="B138" t="s">
        <v>21</v>
      </c>
      <c r="C138" t="s">
        <v>74</v>
      </c>
      <c r="D138" t="s">
        <v>4983</v>
      </c>
      <c r="E138">
        <v>46073.919999999998</v>
      </c>
      <c r="G138" t="s">
        <v>76</v>
      </c>
      <c r="H138" t="s">
        <v>129</v>
      </c>
      <c r="I138" t="s">
        <v>78</v>
      </c>
      <c r="J138" t="s">
        <v>96</v>
      </c>
      <c r="M138" t="s">
        <v>80</v>
      </c>
      <c r="N138" t="s">
        <v>81</v>
      </c>
      <c r="O138" t="s">
        <v>82</v>
      </c>
      <c r="P138" t="s">
        <v>24</v>
      </c>
      <c r="Q138" t="s">
        <v>131</v>
      </c>
      <c r="R138" t="s">
        <v>31</v>
      </c>
      <c r="S138" t="s">
        <v>132</v>
      </c>
      <c r="T138" t="s">
        <v>133</v>
      </c>
      <c r="U138" t="s">
        <v>134</v>
      </c>
      <c r="V138" t="s">
        <v>133</v>
      </c>
    </row>
    <row r="139" spans="1:22">
      <c r="A139" t="s">
        <v>1997</v>
      </c>
      <c r="B139" t="s">
        <v>21</v>
      </c>
      <c r="C139" t="s">
        <v>74</v>
      </c>
      <c r="D139" t="s">
        <v>4983</v>
      </c>
      <c r="E139">
        <v>6034.09</v>
      </c>
      <c r="G139" t="s">
        <v>180</v>
      </c>
      <c r="H139" t="s">
        <v>181</v>
      </c>
      <c r="I139" t="s">
        <v>95</v>
      </c>
      <c r="J139" t="s">
        <v>105</v>
      </c>
      <c r="M139" t="s">
        <v>80</v>
      </c>
      <c r="N139" t="s">
        <v>81</v>
      </c>
      <c r="O139" t="s">
        <v>82</v>
      </c>
      <c r="P139" t="s">
        <v>24</v>
      </c>
      <c r="Q139" t="s">
        <v>131</v>
      </c>
      <c r="R139" t="s">
        <v>31</v>
      </c>
      <c r="S139" t="s">
        <v>138</v>
      </c>
      <c r="T139" t="s">
        <v>139</v>
      </c>
      <c r="U139" t="s">
        <v>182</v>
      </c>
      <c r="V139" t="s">
        <v>183</v>
      </c>
    </row>
    <row r="140" spans="1:22">
      <c r="A140" t="s">
        <v>176</v>
      </c>
      <c r="B140" t="s">
        <v>21</v>
      </c>
      <c r="C140" t="s">
        <v>74</v>
      </c>
      <c r="D140" t="s">
        <v>4983</v>
      </c>
      <c r="E140">
        <v>51052.76</v>
      </c>
      <c r="G140" t="s">
        <v>76</v>
      </c>
      <c r="H140" t="s">
        <v>177</v>
      </c>
      <c r="I140" t="s">
        <v>78</v>
      </c>
      <c r="J140" t="s">
        <v>96</v>
      </c>
      <c r="M140" t="s">
        <v>80</v>
      </c>
      <c r="N140" t="s">
        <v>81</v>
      </c>
      <c r="O140" t="s">
        <v>82</v>
      </c>
      <c r="P140" t="s">
        <v>24</v>
      </c>
      <c r="Q140" t="s">
        <v>131</v>
      </c>
      <c r="R140" t="s">
        <v>31</v>
      </c>
      <c r="S140" t="s">
        <v>138</v>
      </c>
      <c r="T140" t="s">
        <v>139</v>
      </c>
      <c r="U140" t="s">
        <v>178</v>
      </c>
      <c r="V140" t="s">
        <v>179</v>
      </c>
    </row>
    <row r="141" spans="1:22">
      <c r="A141" t="s">
        <v>5037</v>
      </c>
      <c r="B141" t="s">
        <v>21</v>
      </c>
      <c r="C141" t="s">
        <v>74</v>
      </c>
      <c r="D141" t="s">
        <v>4983</v>
      </c>
      <c r="E141">
        <v>0</v>
      </c>
      <c r="G141" t="s">
        <v>172</v>
      </c>
      <c r="H141" t="s">
        <v>5038</v>
      </c>
      <c r="I141" t="s">
        <v>186</v>
      </c>
      <c r="J141" t="s">
        <v>105</v>
      </c>
      <c r="M141" t="s">
        <v>80</v>
      </c>
      <c r="N141" t="s">
        <v>81</v>
      </c>
      <c r="O141" t="s">
        <v>82</v>
      </c>
      <c r="P141" t="s">
        <v>24</v>
      </c>
      <c r="Q141" t="s">
        <v>131</v>
      </c>
      <c r="R141" t="s">
        <v>31</v>
      </c>
      <c r="S141" t="s">
        <v>138</v>
      </c>
      <c r="T141" t="s">
        <v>139</v>
      </c>
      <c r="U141" t="s">
        <v>167</v>
      </c>
      <c r="V141" t="s">
        <v>168</v>
      </c>
    </row>
    <row r="142" spans="1:22">
      <c r="A142" t="s">
        <v>3701</v>
      </c>
      <c r="B142" t="s">
        <v>21</v>
      </c>
      <c r="C142" t="s">
        <v>74</v>
      </c>
      <c r="D142" t="s">
        <v>4983</v>
      </c>
      <c r="E142">
        <v>21680.12</v>
      </c>
      <c r="G142" t="s">
        <v>3708</v>
      </c>
      <c r="H142" t="s">
        <v>3709</v>
      </c>
      <c r="I142" t="s">
        <v>113</v>
      </c>
      <c r="J142" t="s">
        <v>105</v>
      </c>
      <c r="M142" t="s">
        <v>80</v>
      </c>
      <c r="N142" t="s">
        <v>81</v>
      </c>
      <c r="O142" t="s">
        <v>82</v>
      </c>
      <c r="P142" t="s">
        <v>24</v>
      </c>
      <c r="Q142" t="s">
        <v>131</v>
      </c>
      <c r="R142" t="s">
        <v>31</v>
      </c>
      <c r="S142" t="s">
        <v>138</v>
      </c>
      <c r="T142" t="s">
        <v>139</v>
      </c>
      <c r="U142" t="s">
        <v>167</v>
      </c>
      <c r="V142" t="s">
        <v>168</v>
      </c>
    </row>
    <row r="143" spans="1:22">
      <c r="A143" t="s">
        <v>3707</v>
      </c>
      <c r="B143" t="s">
        <v>21</v>
      </c>
      <c r="C143" t="s">
        <v>74</v>
      </c>
      <c r="D143" t="s">
        <v>4983</v>
      </c>
      <c r="E143">
        <v>0</v>
      </c>
      <c r="G143" t="s">
        <v>3708</v>
      </c>
      <c r="H143" t="s">
        <v>3709</v>
      </c>
      <c r="I143" t="s">
        <v>125</v>
      </c>
      <c r="J143" t="s">
        <v>777</v>
      </c>
      <c r="M143" t="s">
        <v>80</v>
      </c>
      <c r="N143" t="s">
        <v>81</v>
      </c>
      <c r="O143" t="s">
        <v>82</v>
      </c>
      <c r="P143" t="s">
        <v>24</v>
      </c>
      <c r="Q143" t="s">
        <v>131</v>
      </c>
      <c r="R143" t="s">
        <v>31</v>
      </c>
      <c r="S143" t="s">
        <v>138</v>
      </c>
      <c r="T143" t="s">
        <v>139</v>
      </c>
      <c r="U143" t="s">
        <v>167</v>
      </c>
      <c r="V143" t="s">
        <v>168</v>
      </c>
    </row>
    <row r="144" spans="1:22">
      <c r="A144" t="s">
        <v>169</v>
      </c>
      <c r="B144" t="s">
        <v>21</v>
      </c>
      <c r="C144" t="s">
        <v>74</v>
      </c>
      <c r="D144" t="s">
        <v>4983</v>
      </c>
      <c r="E144">
        <v>110679.78</v>
      </c>
      <c r="G144" t="s">
        <v>165</v>
      </c>
      <c r="H144" t="s">
        <v>170</v>
      </c>
      <c r="I144" t="s">
        <v>113</v>
      </c>
      <c r="J144" t="s">
        <v>105</v>
      </c>
      <c r="M144" t="s">
        <v>80</v>
      </c>
      <c r="N144" t="s">
        <v>81</v>
      </c>
      <c r="O144" t="s">
        <v>82</v>
      </c>
      <c r="P144" t="s">
        <v>24</v>
      </c>
      <c r="Q144" t="s">
        <v>131</v>
      </c>
      <c r="R144" t="s">
        <v>31</v>
      </c>
      <c r="S144" t="s">
        <v>138</v>
      </c>
      <c r="T144" t="s">
        <v>139</v>
      </c>
      <c r="U144" t="s">
        <v>167</v>
      </c>
      <c r="V144" t="s">
        <v>168</v>
      </c>
    </row>
    <row r="145" spans="1:22">
      <c r="A145" t="s">
        <v>2481</v>
      </c>
      <c r="B145" t="s">
        <v>21</v>
      </c>
      <c r="C145" t="s">
        <v>74</v>
      </c>
      <c r="D145" t="s">
        <v>4983</v>
      </c>
      <c r="E145">
        <v>0</v>
      </c>
      <c r="G145" t="s">
        <v>76</v>
      </c>
      <c r="H145" t="s">
        <v>5019</v>
      </c>
      <c r="I145" t="s">
        <v>150</v>
      </c>
      <c r="J145" t="s">
        <v>105</v>
      </c>
      <c r="M145" t="s">
        <v>80</v>
      </c>
      <c r="N145" t="s">
        <v>81</v>
      </c>
      <c r="O145" t="s">
        <v>82</v>
      </c>
      <c r="P145" t="s">
        <v>24</v>
      </c>
      <c r="Q145" t="s">
        <v>131</v>
      </c>
      <c r="R145" t="s">
        <v>31</v>
      </c>
      <c r="S145" t="s">
        <v>138</v>
      </c>
      <c r="T145" t="s">
        <v>139</v>
      </c>
      <c r="U145" t="s">
        <v>158</v>
      </c>
      <c r="V145" t="s">
        <v>159</v>
      </c>
    </row>
    <row r="146" spans="1:22">
      <c r="A146" t="s">
        <v>2925</v>
      </c>
      <c r="B146" t="s">
        <v>21</v>
      </c>
      <c r="C146" t="s">
        <v>74</v>
      </c>
      <c r="D146" t="s">
        <v>4983</v>
      </c>
      <c r="E146">
        <v>0</v>
      </c>
      <c r="G146" t="s">
        <v>76</v>
      </c>
      <c r="H146" t="s">
        <v>5019</v>
      </c>
      <c r="I146" t="s">
        <v>150</v>
      </c>
      <c r="J146" t="s">
        <v>105</v>
      </c>
      <c r="M146" t="s">
        <v>80</v>
      </c>
      <c r="N146" t="s">
        <v>81</v>
      </c>
      <c r="O146" t="s">
        <v>82</v>
      </c>
      <c r="P146" t="s">
        <v>24</v>
      </c>
      <c r="Q146" t="s">
        <v>131</v>
      </c>
      <c r="R146" t="s">
        <v>31</v>
      </c>
      <c r="S146" t="s">
        <v>138</v>
      </c>
      <c r="T146" t="s">
        <v>139</v>
      </c>
      <c r="U146" t="s">
        <v>158</v>
      </c>
      <c r="V146" t="s">
        <v>159</v>
      </c>
    </row>
    <row r="147" spans="1:22">
      <c r="A147" t="s">
        <v>2926</v>
      </c>
      <c r="B147" t="s">
        <v>21</v>
      </c>
      <c r="C147" t="s">
        <v>74</v>
      </c>
      <c r="D147" t="s">
        <v>4983</v>
      </c>
      <c r="E147">
        <v>0</v>
      </c>
      <c r="G147" t="s">
        <v>76</v>
      </c>
      <c r="H147" t="s">
        <v>5019</v>
      </c>
      <c r="I147" t="s">
        <v>150</v>
      </c>
      <c r="J147" t="s">
        <v>105</v>
      </c>
      <c r="M147" t="s">
        <v>80</v>
      </c>
      <c r="N147" t="s">
        <v>81</v>
      </c>
      <c r="O147" t="s">
        <v>82</v>
      </c>
      <c r="P147" t="s">
        <v>24</v>
      </c>
      <c r="Q147" t="s">
        <v>131</v>
      </c>
      <c r="R147" t="s">
        <v>31</v>
      </c>
      <c r="S147" t="s">
        <v>138</v>
      </c>
      <c r="T147" t="s">
        <v>139</v>
      </c>
      <c r="U147" t="s">
        <v>158</v>
      </c>
      <c r="V147" t="s">
        <v>159</v>
      </c>
    </row>
    <row r="148" spans="1:22">
      <c r="A148" t="s">
        <v>2003</v>
      </c>
      <c r="B148" t="s">
        <v>21</v>
      </c>
      <c r="C148" t="s">
        <v>74</v>
      </c>
      <c r="D148" t="s">
        <v>4983</v>
      </c>
      <c r="E148">
        <v>0</v>
      </c>
      <c r="G148" t="s">
        <v>76</v>
      </c>
      <c r="H148" t="s">
        <v>5019</v>
      </c>
      <c r="I148" t="s">
        <v>150</v>
      </c>
      <c r="J148" t="s">
        <v>105</v>
      </c>
      <c r="M148" t="s">
        <v>80</v>
      </c>
      <c r="N148" t="s">
        <v>81</v>
      </c>
      <c r="O148" t="s">
        <v>82</v>
      </c>
      <c r="P148" t="s">
        <v>24</v>
      </c>
      <c r="Q148" t="s">
        <v>131</v>
      </c>
      <c r="R148" t="s">
        <v>31</v>
      </c>
      <c r="S148" t="s">
        <v>138</v>
      </c>
      <c r="T148" t="s">
        <v>139</v>
      </c>
      <c r="U148" t="s">
        <v>158</v>
      </c>
      <c r="V148" t="s">
        <v>159</v>
      </c>
    </row>
    <row r="149" spans="1:22">
      <c r="A149" t="s">
        <v>1398</v>
      </c>
      <c r="B149" t="s">
        <v>21</v>
      </c>
      <c r="C149" t="s">
        <v>74</v>
      </c>
      <c r="D149" t="s">
        <v>4983</v>
      </c>
      <c r="E149">
        <v>12905.25</v>
      </c>
      <c r="G149" t="s">
        <v>156</v>
      </c>
      <c r="H149" t="s">
        <v>5020</v>
      </c>
      <c r="I149" t="s">
        <v>113</v>
      </c>
      <c r="J149" t="s">
        <v>105</v>
      </c>
      <c r="M149" t="s">
        <v>80</v>
      </c>
      <c r="N149" t="s">
        <v>81</v>
      </c>
      <c r="O149" t="s">
        <v>82</v>
      </c>
      <c r="P149" t="s">
        <v>24</v>
      </c>
      <c r="Q149" t="s">
        <v>131</v>
      </c>
      <c r="R149" t="s">
        <v>31</v>
      </c>
      <c r="S149" t="s">
        <v>138</v>
      </c>
      <c r="T149" t="s">
        <v>139</v>
      </c>
      <c r="U149" t="s">
        <v>158</v>
      </c>
      <c r="V149" t="s">
        <v>159</v>
      </c>
    </row>
    <row r="150" spans="1:22">
      <c r="A150" t="s">
        <v>1997</v>
      </c>
      <c r="B150" t="s">
        <v>21</v>
      </c>
      <c r="C150" t="s">
        <v>74</v>
      </c>
      <c r="D150" t="s">
        <v>4983</v>
      </c>
      <c r="E150">
        <v>4997.68</v>
      </c>
      <c r="G150" t="s">
        <v>156</v>
      </c>
      <c r="H150" t="s">
        <v>5020</v>
      </c>
      <c r="I150" t="s">
        <v>95</v>
      </c>
      <c r="J150" t="s">
        <v>105</v>
      </c>
      <c r="M150" t="s">
        <v>80</v>
      </c>
      <c r="N150" t="s">
        <v>81</v>
      </c>
      <c r="O150" t="s">
        <v>82</v>
      </c>
      <c r="P150" t="s">
        <v>24</v>
      </c>
      <c r="Q150" t="s">
        <v>131</v>
      </c>
      <c r="R150" t="s">
        <v>31</v>
      </c>
      <c r="S150" t="s">
        <v>138</v>
      </c>
      <c r="T150" t="s">
        <v>139</v>
      </c>
      <c r="U150" t="s">
        <v>158</v>
      </c>
      <c r="V150" t="s">
        <v>159</v>
      </c>
    </row>
    <row r="151" spans="1:22">
      <c r="A151" t="s">
        <v>161</v>
      </c>
      <c r="B151" t="s">
        <v>21</v>
      </c>
      <c r="C151" t="s">
        <v>74</v>
      </c>
      <c r="D151" t="s">
        <v>4983</v>
      </c>
      <c r="E151">
        <v>9599.92</v>
      </c>
      <c r="G151" t="s">
        <v>156</v>
      </c>
      <c r="H151" t="s">
        <v>5020</v>
      </c>
      <c r="I151" t="s">
        <v>95</v>
      </c>
      <c r="J151" t="s">
        <v>105</v>
      </c>
      <c r="M151" t="s">
        <v>80</v>
      </c>
      <c r="N151" t="s">
        <v>81</v>
      </c>
      <c r="O151" t="s">
        <v>82</v>
      </c>
      <c r="P151" t="s">
        <v>24</v>
      </c>
      <c r="Q151" t="s">
        <v>131</v>
      </c>
      <c r="R151" t="s">
        <v>31</v>
      </c>
      <c r="S151" t="s">
        <v>138</v>
      </c>
      <c r="T151" t="s">
        <v>139</v>
      </c>
      <c r="U151" t="s">
        <v>158</v>
      </c>
      <c r="V151" t="s">
        <v>159</v>
      </c>
    </row>
    <row r="152" spans="1:22">
      <c r="A152" t="s">
        <v>163</v>
      </c>
      <c r="B152" t="s">
        <v>21</v>
      </c>
      <c r="C152" t="s">
        <v>74</v>
      </c>
      <c r="D152" t="s">
        <v>4983</v>
      </c>
      <c r="E152">
        <v>0</v>
      </c>
      <c r="G152" t="s">
        <v>156</v>
      </c>
      <c r="H152" t="s">
        <v>5023</v>
      </c>
      <c r="I152" t="s">
        <v>150</v>
      </c>
      <c r="J152" t="s">
        <v>105</v>
      </c>
      <c r="M152" t="s">
        <v>80</v>
      </c>
      <c r="N152" t="s">
        <v>81</v>
      </c>
      <c r="O152" t="s">
        <v>82</v>
      </c>
      <c r="P152" t="s">
        <v>24</v>
      </c>
      <c r="Q152" t="s">
        <v>131</v>
      </c>
      <c r="R152" t="s">
        <v>31</v>
      </c>
      <c r="S152" t="s">
        <v>138</v>
      </c>
      <c r="T152" t="s">
        <v>139</v>
      </c>
      <c r="U152" t="s">
        <v>158</v>
      </c>
      <c r="V152" t="s">
        <v>159</v>
      </c>
    </row>
    <row r="153" spans="1:22">
      <c r="A153" t="s">
        <v>4114</v>
      </c>
      <c r="B153" t="s">
        <v>21</v>
      </c>
      <c r="C153" t="s">
        <v>74</v>
      </c>
      <c r="D153" t="s">
        <v>4983</v>
      </c>
      <c r="E153">
        <v>0</v>
      </c>
      <c r="G153" t="s">
        <v>153</v>
      </c>
      <c r="H153" t="s">
        <v>154</v>
      </c>
      <c r="I153" t="s">
        <v>150</v>
      </c>
      <c r="J153" t="s">
        <v>105</v>
      </c>
      <c r="M153" t="s">
        <v>80</v>
      </c>
      <c r="N153" t="s">
        <v>81</v>
      </c>
      <c r="O153" t="s">
        <v>82</v>
      </c>
      <c r="P153" t="s">
        <v>24</v>
      </c>
      <c r="Q153" t="s">
        <v>131</v>
      </c>
      <c r="R153" t="s">
        <v>31</v>
      </c>
      <c r="S153" t="s">
        <v>138</v>
      </c>
      <c r="T153" t="s">
        <v>139</v>
      </c>
      <c r="U153" t="s">
        <v>147</v>
      </c>
      <c r="V153" t="s">
        <v>148</v>
      </c>
    </row>
    <row r="154" spans="1:22">
      <c r="A154" t="s">
        <v>142</v>
      </c>
      <c r="B154" t="s">
        <v>21</v>
      </c>
      <c r="C154" t="s">
        <v>74</v>
      </c>
      <c r="D154" t="s">
        <v>4983</v>
      </c>
      <c r="E154">
        <v>16565.57</v>
      </c>
      <c r="G154" t="s">
        <v>153</v>
      </c>
      <c r="H154" t="s">
        <v>154</v>
      </c>
      <c r="I154" t="s">
        <v>113</v>
      </c>
      <c r="J154" t="s">
        <v>105</v>
      </c>
      <c r="M154" t="s">
        <v>80</v>
      </c>
      <c r="N154" t="s">
        <v>81</v>
      </c>
      <c r="O154" t="s">
        <v>82</v>
      </c>
      <c r="P154" t="s">
        <v>24</v>
      </c>
      <c r="Q154" t="s">
        <v>131</v>
      </c>
      <c r="R154" t="s">
        <v>31</v>
      </c>
      <c r="S154" t="s">
        <v>138</v>
      </c>
      <c r="T154" t="s">
        <v>139</v>
      </c>
      <c r="U154" t="s">
        <v>147</v>
      </c>
      <c r="V154" t="s">
        <v>148</v>
      </c>
    </row>
    <row r="155" spans="1:22">
      <c r="A155" t="s">
        <v>1398</v>
      </c>
      <c r="B155" t="s">
        <v>21</v>
      </c>
      <c r="C155" t="s">
        <v>74</v>
      </c>
      <c r="D155" t="s">
        <v>4983</v>
      </c>
      <c r="E155">
        <v>990.58</v>
      </c>
      <c r="G155" t="s">
        <v>153</v>
      </c>
      <c r="H155" t="s">
        <v>1999</v>
      </c>
      <c r="I155" t="s">
        <v>113</v>
      </c>
      <c r="J155" t="s">
        <v>105</v>
      </c>
      <c r="M155" t="s">
        <v>80</v>
      </c>
      <c r="N155" t="s">
        <v>81</v>
      </c>
      <c r="O155" t="s">
        <v>82</v>
      </c>
      <c r="P155" t="s">
        <v>24</v>
      </c>
      <c r="Q155" t="s">
        <v>131</v>
      </c>
      <c r="R155" t="s">
        <v>31</v>
      </c>
      <c r="S155" t="s">
        <v>138</v>
      </c>
      <c r="T155" t="s">
        <v>139</v>
      </c>
      <c r="U155" t="s">
        <v>147</v>
      </c>
      <c r="V155" t="s">
        <v>148</v>
      </c>
    </row>
    <row r="156" spans="1:22">
      <c r="A156" t="s">
        <v>4113</v>
      </c>
      <c r="B156" t="s">
        <v>21</v>
      </c>
      <c r="C156" t="s">
        <v>74</v>
      </c>
      <c r="D156" t="s">
        <v>4983</v>
      </c>
      <c r="E156">
        <v>0</v>
      </c>
      <c r="G156" t="s">
        <v>144</v>
      </c>
      <c r="H156" t="s">
        <v>145</v>
      </c>
      <c r="I156" t="s">
        <v>125</v>
      </c>
      <c r="J156" t="s">
        <v>105</v>
      </c>
      <c r="M156" t="s">
        <v>80</v>
      </c>
      <c r="N156" t="s">
        <v>81</v>
      </c>
      <c r="O156" t="s">
        <v>82</v>
      </c>
      <c r="P156" t="s">
        <v>24</v>
      </c>
      <c r="Q156" t="s">
        <v>131</v>
      </c>
      <c r="R156" t="s">
        <v>31</v>
      </c>
      <c r="S156" t="s">
        <v>138</v>
      </c>
      <c r="T156" t="s">
        <v>139</v>
      </c>
      <c r="U156" t="s">
        <v>147</v>
      </c>
      <c r="V156" t="s">
        <v>148</v>
      </c>
    </row>
    <row r="157" spans="1:22">
      <c r="A157" t="s">
        <v>3311</v>
      </c>
      <c r="B157" t="s">
        <v>21</v>
      </c>
      <c r="C157" t="s">
        <v>74</v>
      </c>
      <c r="D157" t="s">
        <v>4983</v>
      </c>
      <c r="E157">
        <v>0</v>
      </c>
      <c r="G157" t="s">
        <v>144</v>
      </c>
      <c r="H157" t="s">
        <v>145</v>
      </c>
      <c r="I157" t="s">
        <v>125</v>
      </c>
      <c r="J157" t="s">
        <v>105</v>
      </c>
      <c r="M157" t="s">
        <v>80</v>
      </c>
      <c r="N157" t="s">
        <v>81</v>
      </c>
      <c r="O157" t="s">
        <v>82</v>
      </c>
      <c r="P157" t="s">
        <v>24</v>
      </c>
      <c r="Q157" t="s">
        <v>131</v>
      </c>
      <c r="R157" t="s">
        <v>31</v>
      </c>
      <c r="S157" t="s">
        <v>138</v>
      </c>
      <c r="T157" t="s">
        <v>139</v>
      </c>
      <c r="U157" t="s">
        <v>147</v>
      </c>
      <c r="V157" t="s">
        <v>148</v>
      </c>
    </row>
    <row r="158" spans="1:22">
      <c r="A158" t="s">
        <v>152</v>
      </c>
      <c r="B158" t="s">
        <v>21</v>
      </c>
      <c r="C158" t="s">
        <v>74</v>
      </c>
      <c r="D158" t="s">
        <v>4983</v>
      </c>
      <c r="E158">
        <v>3132.23</v>
      </c>
      <c r="G158" t="s">
        <v>136</v>
      </c>
      <c r="H158" t="s">
        <v>137</v>
      </c>
      <c r="I158" t="s">
        <v>113</v>
      </c>
      <c r="J158" t="s">
        <v>105</v>
      </c>
      <c r="M158" t="s">
        <v>80</v>
      </c>
      <c r="N158" t="s">
        <v>81</v>
      </c>
      <c r="O158" t="s">
        <v>82</v>
      </c>
      <c r="P158" t="s">
        <v>24</v>
      </c>
      <c r="Q158" t="s">
        <v>131</v>
      </c>
      <c r="R158" t="s">
        <v>31</v>
      </c>
      <c r="S158" t="s">
        <v>138</v>
      </c>
      <c r="T158" t="s">
        <v>139</v>
      </c>
      <c r="U158" t="s">
        <v>140</v>
      </c>
      <c r="V158" t="s">
        <v>141</v>
      </c>
    </row>
    <row r="159" spans="1:22">
      <c r="A159" t="s">
        <v>2916</v>
      </c>
      <c r="B159" t="s">
        <v>21</v>
      </c>
      <c r="C159" t="s">
        <v>74</v>
      </c>
      <c r="D159" t="s">
        <v>4983</v>
      </c>
      <c r="E159">
        <v>0</v>
      </c>
      <c r="G159" t="s">
        <v>136</v>
      </c>
      <c r="H159" t="s">
        <v>137</v>
      </c>
      <c r="I159" t="s">
        <v>125</v>
      </c>
      <c r="J159" t="s">
        <v>105</v>
      </c>
      <c r="M159" t="s">
        <v>80</v>
      </c>
      <c r="N159" t="s">
        <v>81</v>
      </c>
      <c r="O159" t="s">
        <v>82</v>
      </c>
      <c r="P159" t="s">
        <v>24</v>
      </c>
      <c r="Q159" t="s">
        <v>131</v>
      </c>
      <c r="R159" t="s">
        <v>31</v>
      </c>
      <c r="S159" t="s">
        <v>138</v>
      </c>
      <c r="T159" t="s">
        <v>139</v>
      </c>
      <c r="U159" t="s">
        <v>140</v>
      </c>
      <c r="V159" t="s">
        <v>141</v>
      </c>
    </row>
    <row r="160" spans="1:22">
      <c r="A160" t="s">
        <v>161</v>
      </c>
      <c r="B160" t="s">
        <v>21</v>
      </c>
      <c r="C160" t="s">
        <v>74</v>
      </c>
      <c r="D160" t="s">
        <v>4983</v>
      </c>
      <c r="E160">
        <v>7009.73</v>
      </c>
      <c r="G160" t="s">
        <v>1399</v>
      </c>
      <c r="H160" t="s">
        <v>1400</v>
      </c>
      <c r="I160" t="s">
        <v>95</v>
      </c>
      <c r="J160" t="s">
        <v>105</v>
      </c>
      <c r="M160" t="s">
        <v>80</v>
      </c>
      <c r="N160" t="s">
        <v>81</v>
      </c>
      <c r="O160" t="s">
        <v>82</v>
      </c>
      <c r="P160" t="s">
        <v>24</v>
      </c>
      <c r="Q160" t="s">
        <v>131</v>
      </c>
      <c r="R160" t="s">
        <v>31</v>
      </c>
      <c r="S160" t="s">
        <v>138</v>
      </c>
      <c r="T160" t="s">
        <v>139</v>
      </c>
      <c r="U160" t="s">
        <v>1401</v>
      </c>
      <c r="V160" t="s">
        <v>1402</v>
      </c>
    </row>
    <row r="161" spans="1:22">
      <c r="A161" t="s">
        <v>1921</v>
      </c>
      <c r="B161" t="s">
        <v>21</v>
      </c>
      <c r="C161" t="s">
        <v>74</v>
      </c>
      <c r="D161" t="s">
        <v>4983</v>
      </c>
      <c r="E161">
        <v>30506.11</v>
      </c>
      <c r="G161" t="s">
        <v>1034</v>
      </c>
      <c r="H161" t="s">
        <v>1392</v>
      </c>
      <c r="I161" t="s">
        <v>78</v>
      </c>
      <c r="J161" t="s">
        <v>105</v>
      </c>
      <c r="K161" t="s">
        <v>1036</v>
      </c>
      <c r="M161" t="s">
        <v>80</v>
      </c>
      <c r="N161" t="s">
        <v>81</v>
      </c>
      <c r="O161" t="s">
        <v>82</v>
      </c>
      <c r="P161" t="s">
        <v>24</v>
      </c>
      <c r="Q161" t="s">
        <v>131</v>
      </c>
      <c r="R161" t="s">
        <v>31</v>
      </c>
      <c r="S161" t="s">
        <v>138</v>
      </c>
      <c r="T161" t="s">
        <v>139</v>
      </c>
      <c r="U161" t="s">
        <v>1393</v>
      </c>
      <c r="V161" t="s">
        <v>1394</v>
      </c>
    </row>
    <row r="162" spans="1:22">
      <c r="A162" t="s">
        <v>3305</v>
      </c>
      <c r="B162" t="s">
        <v>21</v>
      </c>
      <c r="C162" t="s">
        <v>74</v>
      </c>
      <c r="D162" t="s">
        <v>4983</v>
      </c>
      <c r="E162">
        <v>250879</v>
      </c>
      <c r="G162" t="s">
        <v>76</v>
      </c>
      <c r="H162" t="s">
        <v>129</v>
      </c>
      <c r="I162" t="s">
        <v>78</v>
      </c>
      <c r="J162" t="s">
        <v>96</v>
      </c>
      <c r="M162" t="s">
        <v>80</v>
      </c>
      <c r="N162" t="s">
        <v>81</v>
      </c>
      <c r="O162" t="s">
        <v>82</v>
      </c>
      <c r="P162" t="s">
        <v>24</v>
      </c>
      <c r="Q162" t="s">
        <v>131</v>
      </c>
      <c r="R162" t="s">
        <v>31</v>
      </c>
      <c r="S162" t="s">
        <v>132</v>
      </c>
      <c r="T162" t="s">
        <v>133</v>
      </c>
      <c r="U162" t="s">
        <v>134</v>
      </c>
      <c r="V162" t="s">
        <v>133</v>
      </c>
    </row>
    <row r="163" spans="1:22">
      <c r="A163" t="s">
        <v>3308</v>
      </c>
      <c r="B163" t="s">
        <v>21</v>
      </c>
      <c r="C163" t="s">
        <v>74</v>
      </c>
      <c r="D163" t="s">
        <v>4983</v>
      </c>
      <c r="E163">
        <v>240375.69</v>
      </c>
      <c r="G163" t="s">
        <v>76</v>
      </c>
      <c r="H163" t="s">
        <v>129</v>
      </c>
      <c r="I163" t="s">
        <v>78</v>
      </c>
      <c r="J163" t="s">
        <v>96</v>
      </c>
      <c r="M163" t="s">
        <v>80</v>
      </c>
      <c r="N163" t="s">
        <v>81</v>
      </c>
      <c r="O163" t="s">
        <v>82</v>
      </c>
      <c r="P163" t="s">
        <v>24</v>
      </c>
      <c r="Q163" t="s">
        <v>131</v>
      </c>
      <c r="R163" t="s">
        <v>31</v>
      </c>
      <c r="S163" t="s">
        <v>132</v>
      </c>
      <c r="T163" t="s">
        <v>133</v>
      </c>
      <c r="U163" t="s">
        <v>134</v>
      </c>
      <c r="V163" t="s">
        <v>133</v>
      </c>
    </row>
  </sheetData>
  <pageMargins left="0.7" right="0.7" top="0.75" bottom="0.75" header="0.3" footer="0.3"/>
  <tableParts count="1">
    <tablePart r:id="rId1"/>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71F496-4C46-4286-A71D-1EB556B949A2}">
  <dimension ref="A1:M34"/>
  <sheetViews>
    <sheetView workbookViewId="0">
      <selection activeCell="G40" sqref="G40"/>
    </sheetView>
  </sheetViews>
  <sheetFormatPr defaultRowHeight="14.4"/>
  <cols>
    <col min="1" max="1" width="48.33203125" bestFit="1" customWidth="1"/>
    <col min="2" max="2" width="23.44140625" customWidth="1"/>
    <col min="3" max="5" width="15" customWidth="1"/>
    <col min="7" max="7" width="32" bestFit="1" customWidth="1"/>
    <col min="8" max="8" width="20.88671875" bestFit="1" customWidth="1"/>
    <col min="9" max="9" width="20.88671875" customWidth="1"/>
    <col min="12" max="12" width="32.109375" bestFit="1" customWidth="1"/>
    <col min="13" max="13" width="18.6640625" bestFit="1" customWidth="1"/>
  </cols>
  <sheetData>
    <row r="1" spans="1:13">
      <c r="A1" s="22" t="s">
        <v>19</v>
      </c>
      <c r="B1" s="22" t="s">
        <v>34</v>
      </c>
      <c r="G1" s="21" t="s">
        <v>19</v>
      </c>
      <c r="H1" t="s">
        <v>20</v>
      </c>
      <c r="L1" s="21" t="s">
        <v>19</v>
      </c>
      <c r="M1" t="s">
        <v>21</v>
      </c>
    </row>
    <row r="3" spans="1:13">
      <c r="A3" s="22" t="s">
        <v>22</v>
      </c>
      <c r="B3" s="22" t="s">
        <v>23</v>
      </c>
      <c r="C3" s="22" t="s">
        <v>35</v>
      </c>
      <c r="D3" s="31" t="s">
        <v>36</v>
      </c>
      <c r="E3" s="31" t="s">
        <v>7</v>
      </c>
      <c r="G3" s="21" t="s">
        <v>22</v>
      </c>
      <c r="H3" t="s">
        <v>23</v>
      </c>
      <c r="I3" s="31" t="s">
        <v>35</v>
      </c>
      <c r="J3" s="31"/>
      <c r="L3" s="21" t="s">
        <v>22</v>
      </c>
      <c r="M3" t="s">
        <v>23</v>
      </c>
    </row>
    <row r="4" spans="1:13" ht="15" thickBot="1">
      <c r="A4" s="24" t="s">
        <v>24</v>
      </c>
      <c r="B4" s="29">
        <f>SUM(B5:B12)</f>
        <v>17412292.196000002</v>
      </c>
      <c r="C4" s="29">
        <f t="shared" ref="C4" si="0">SUM(C5:C12)</f>
        <v>7201456.2199999997</v>
      </c>
      <c r="D4" s="29"/>
      <c r="E4" s="29">
        <f>SUM(B4:C4)</f>
        <v>24613748.416000001</v>
      </c>
      <c r="G4" s="1" t="s">
        <v>24</v>
      </c>
      <c r="H4">
        <v>19083313.679999996</v>
      </c>
      <c r="I4" s="4">
        <f>SUM(I5:I12)</f>
        <v>7628244.8300000001</v>
      </c>
      <c r="L4" s="1" t="s">
        <v>24</v>
      </c>
      <c r="M4">
        <v>17006854.200000003</v>
      </c>
    </row>
    <row r="5" spans="1:13">
      <c r="A5" t="s">
        <v>25</v>
      </c>
      <c r="B5" s="28">
        <f>GETPIVOTDATA("Budget Sum",'Chancellor FY26'!$AA$4)*1.04</f>
        <v>1642108.2392000002</v>
      </c>
      <c r="C5" s="28">
        <v>1087382.8</v>
      </c>
      <c r="D5" s="28"/>
      <c r="E5" s="28">
        <f>SUM(B5:C5)</f>
        <v>2729491.0392000005</v>
      </c>
      <c r="G5" s="20" t="s">
        <v>25</v>
      </c>
      <c r="H5">
        <v>2998129.959999999</v>
      </c>
      <c r="I5">
        <v>1196096.3700000001</v>
      </c>
      <c r="L5" s="20" t="s">
        <v>25</v>
      </c>
      <c r="M5">
        <v>3085701.6700000004</v>
      </c>
    </row>
    <row r="6" spans="1:13">
      <c r="A6" t="s">
        <v>26</v>
      </c>
      <c r="B6" s="28">
        <f>3141736.35*1.04</f>
        <v>3267405.804</v>
      </c>
      <c r="C6" s="28">
        <v>1269706.81</v>
      </c>
      <c r="D6" s="28"/>
      <c r="E6" s="68">
        <f>B6+C6-D6</f>
        <v>4537112.6140000001</v>
      </c>
      <c r="G6" s="20" t="s">
        <v>26</v>
      </c>
      <c r="H6">
        <v>3141736.3499999992</v>
      </c>
      <c r="I6">
        <v>1252255.81</v>
      </c>
      <c r="L6" s="20" t="s">
        <v>26</v>
      </c>
      <c r="M6">
        <v>2734002.13</v>
      </c>
    </row>
    <row r="7" spans="1:13">
      <c r="A7" t="s">
        <v>27</v>
      </c>
      <c r="B7" s="28">
        <f>986886.09*1.04</f>
        <v>1026361.5336</v>
      </c>
      <c r="C7" s="28">
        <v>415499.17</v>
      </c>
      <c r="D7" s="28"/>
      <c r="E7" s="68">
        <f t="shared" ref="E7:E12" si="1">SUM(B7:C7)</f>
        <v>1441860.7035999999</v>
      </c>
      <c r="G7" s="20" t="s">
        <v>27</v>
      </c>
      <c r="H7">
        <v>986886.08999999985</v>
      </c>
      <c r="I7">
        <v>409569.29</v>
      </c>
      <c r="L7" s="20" t="s">
        <v>27</v>
      </c>
      <c r="M7">
        <v>728933.33000000007</v>
      </c>
    </row>
    <row r="8" spans="1:13">
      <c r="A8" t="s">
        <v>28</v>
      </c>
      <c r="B8" s="28">
        <f>2724386.54*1.04</f>
        <v>2833362.0016000001</v>
      </c>
      <c r="C8" s="28">
        <v>1104264.51</v>
      </c>
      <c r="D8" s="28"/>
      <c r="E8" s="28">
        <f t="shared" si="1"/>
        <v>3937626.5115999999</v>
      </c>
      <c r="G8" s="20" t="s">
        <v>28</v>
      </c>
      <c r="H8">
        <v>2724386.5399999996</v>
      </c>
      <c r="I8">
        <v>1089044.8999999999</v>
      </c>
      <c r="L8" s="20" t="s">
        <v>28</v>
      </c>
      <c r="M8">
        <v>2807536.3900000006</v>
      </c>
    </row>
    <row r="9" spans="1:13">
      <c r="A9" t="s">
        <v>29</v>
      </c>
      <c r="B9" s="28">
        <f>5307779.4*1.04</f>
        <v>5520090.5760000004</v>
      </c>
      <c r="C9" s="28">
        <v>2128351.41</v>
      </c>
      <c r="D9" s="28"/>
      <c r="E9" s="28">
        <f t="shared" si="1"/>
        <v>7648441.9860000005</v>
      </c>
      <c r="G9" s="20" t="s">
        <v>29</v>
      </c>
      <c r="H9">
        <v>5307779.3999999976</v>
      </c>
      <c r="I9">
        <v>2099319.4300000002</v>
      </c>
      <c r="L9" s="20" t="s">
        <v>29</v>
      </c>
      <c r="M9">
        <v>4351135.7700000005</v>
      </c>
    </row>
    <row r="10" spans="1:13">
      <c r="A10" t="s">
        <v>30</v>
      </c>
      <c r="B10" s="28">
        <v>0</v>
      </c>
      <c r="C10" s="28"/>
      <c r="D10" s="28"/>
      <c r="E10" s="28">
        <f t="shared" si="1"/>
        <v>0</v>
      </c>
      <c r="G10" s="20" t="s">
        <v>30</v>
      </c>
      <c r="H10">
        <v>0</v>
      </c>
      <c r="L10" s="20" t="s">
        <v>30</v>
      </c>
      <c r="M10">
        <v>0</v>
      </c>
    </row>
    <row r="11" spans="1:13">
      <c r="A11" t="s">
        <v>31</v>
      </c>
      <c r="B11" s="28">
        <f>2792456*1.04</f>
        <v>2904154.24</v>
      </c>
      <c r="C11" s="28">
        <v>1088562.8</v>
      </c>
      <c r="D11" s="28"/>
      <c r="E11" s="28">
        <f t="shared" si="1"/>
        <v>3992717.04</v>
      </c>
      <c r="G11" s="20" t="s">
        <v>31</v>
      </c>
      <c r="H11">
        <v>3714001.3000000007</v>
      </c>
      <c r="I11">
        <v>1476048.6</v>
      </c>
      <c r="L11" s="20" t="s">
        <v>31</v>
      </c>
      <c r="M11">
        <v>3110586.6599999992</v>
      </c>
    </row>
    <row r="12" spans="1:13">
      <c r="A12" t="s">
        <v>32</v>
      </c>
      <c r="B12" s="28">
        <f>210394.04*1.04</f>
        <v>218809.80160000001</v>
      </c>
      <c r="C12" s="28">
        <v>107688.72</v>
      </c>
      <c r="D12" s="28"/>
      <c r="E12" s="68">
        <f t="shared" si="1"/>
        <v>326498.52159999998</v>
      </c>
      <c r="G12" s="20" t="s">
        <v>32</v>
      </c>
      <c r="H12">
        <v>210394.03999999998</v>
      </c>
      <c r="I12">
        <v>105910.43</v>
      </c>
      <c r="L12" s="20" t="s">
        <v>32</v>
      </c>
      <c r="M12">
        <v>188958.25</v>
      </c>
    </row>
    <row r="13" spans="1:13">
      <c r="A13" s="25" t="s">
        <v>33</v>
      </c>
      <c r="B13" s="30">
        <f>SUM(B5:B12)</f>
        <v>17412292.196000002</v>
      </c>
      <c r="C13" s="30">
        <f t="shared" ref="C13:E13" si="2">SUM(C5:C12)</f>
        <v>7201456.2199999997</v>
      </c>
      <c r="D13" s="30"/>
      <c r="E13" s="30">
        <f t="shared" si="2"/>
        <v>24613748.416000001</v>
      </c>
      <c r="G13" s="1" t="s">
        <v>33</v>
      </c>
      <c r="H13">
        <v>19083313.679999996</v>
      </c>
      <c r="I13" s="23">
        <f>SUM(I5:I12)</f>
        <v>7628244.8300000001</v>
      </c>
      <c r="L13" s="1" t="s">
        <v>33</v>
      </c>
      <c r="M13">
        <v>17006854.200000003</v>
      </c>
    </row>
    <row r="16" spans="1:13">
      <c r="G16" s="67">
        <f>B6-GETPIVOTDATA("Budget Sum",$G$3,"Orgn Desc 2","DO - District Office","Orgn Desc 3","Chief Financial Officer")</f>
        <v>125669.45400000084</v>
      </c>
      <c r="H16" s="28"/>
    </row>
    <row r="17" spans="1:8">
      <c r="A17" s="10" t="s">
        <v>4624</v>
      </c>
      <c r="B17" s="157">
        <v>163525</v>
      </c>
      <c r="C17">
        <v>86616.09</v>
      </c>
      <c r="E17" s="68">
        <f>B17+C17</f>
        <v>250141.09</v>
      </c>
      <c r="G17" s="67">
        <f>B7-GETPIVOTDATA("Budget Sum",$G$3,"Orgn Desc 2","DO - District Office","Orgn Desc 3","DO - Construction")</f>
        <v>39475.443600000115</v>
      </c>
      <c r="H17" s="28"/>
    </row>
    <row r="18" spans="1:8">
      <c r="A18" s="10" t="s">
        <v>39</v>
      </c>
      <c r="B18" s="26">
        <v>155737.56</v>
      </c>
      <c r="C18">
        <v>83647.789999999994</v>
      </c>
      <c r="E18" s="68">
        <f>B18+C18</f>
        <v>239385.34999999998</v>
      </c>
      <c r="G18" s="67">
        <f>B12-GETPIVOTDATA("Budget Sum",$G$3,"Orgn Desc 2","DO - District Office","Orgn Desc 3","Vice Chancellor, Operations")</f>
        <v>8415.7616000000271</v>
      </c>
      <c r="H18" s="28"/>
    </row>
    <row r="19" spans="1:8">
      <c r="A19" s="10" t="s">
        <v>37</v>
      </c>
      <c r="B19" s="26">
        <f>6591.44*12</f>
        <v>79097.279999999999</v>
      </c>
      <c r="C19">
        <v>54564.86</v>
      </c>
      <c r="D19" t="s">
        <v>44</v>
      </c>
      <c r="E19" s="68">
        <f t="shared" ref="E19:E21" si="3">B19+C19</f>
        <v>133662.14000000001</v>
      </c>
      <c r="H19" s="28"/>
    </row>
    <row r="20" spans="1:8">
      <c r="A20" s="10" t="s">
        <v>38</v>
      </c>
      <c r="B20" s="26">
        <v>116213.77</v>
      </c>
      <c r="C20">
        <v>68582.7</v>
      </c>
      <c r="E20" s="68">
        <f t="shared" si="3"/>
        <v>184796.47</v>
      </c>
      <c r="H20" s="67"/>
    </row>
    <row r="21" spans="1:8">
      <c r="A21" s="10" t="s">
        <v>40</v>
      </c>
      <c r="B21" s="26">
        <v>110679.78</v>
      </c>
      <c r="C21">
        <v>66473.34</v>
      </c>
      <c r="E21" s="68">
        <f t="shared" si="3"/>
        <v>177153.12</v>
      </c>
      <c r="G21" s="67">
        <f>SUM(G16:G20)</f>
        <v>173560.65920000098</v>
      </c>
      <c r="H21" s="67"/>
    </row>
    <row r="23" spans="1:8">
      <c r="H23" s="67"/>
    </row>
    <row r="24" spans="1:8">
      <c r="B24" s="67">
        <f>SUM(B17:B23)</f>
        <v>625253.39</v>
      </c>
      <c r="H24" s="67"/>
    </row>
    <row r="25" spans="1:8">
      <c r="H25" s="67"/>
    </row>
    <row r="27" spans="1:8">
      <c r="B27" s="28"/>
    </row>
    <row r="28" spans="1:8">
      <c r="B28" s="67"/>
    </row>
    <row r="29" spans="1:8">
      <c r="B29" s="67"/>
    </row>
    <row r="34" spans="4:4">
      <c r="D34" s="67">
        <f>C5-'2026-27'!K18</f>
        <v>1087382.8</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40239C-7552-452E-A14F-BB9BC99ECC84}">
  <dimension ref="A1:C12"/>
  <sheetViews>
    <sheetView workbookViewId="0">
      <selection activeCell="G40" sqref="G40"/>
    </sheetView>
  </sheetViews>
  <sheetFormatPr defaultRowHeight="14.4"/>
  <cols>
    <col min="1" max="1" width="27.44140625" bestFit="1" customWidth="1"/>
    <col min="2" max="2" width="18.21875" bestFit="1" customWidth="1"/>
    <col min="3" max="3" width="12.6640625" bestFit="1" customWidth="1"/>
  </cols>
  <sheetData>
    <row r="1" spans="1:3">
      <c r="A1" s="418"/>
      <c r="B1" s="418"/>
      <c r="C1" s="419"/>
    </row>
    <row r="2" spans="1:3">
      <c r="A2" s="418"/>
      <c r="B2" s="418"/>
      <c r="C2" s="419" t="s">
        <v>4455</v>
      </c>
    </row>
    <row r="3" spans="1:3">
      <c r="A3" s="420" t="s">
        <v>22</v>
      </c>
      <c r="B3" s="420" t="s">
        <v>23</v>
      </c>
      <c r="C3" s="421">
        <v>1.04</v>
      </c>
    </row>
    <row r="4" spans="1:3">
      <c r="A4" s="422" t="s">
        <v>25</v>
      </c>
      <c r="B4" s="423">
        <v>2998129.96</v>
      </c>
      <c r="C4" s="424">
        <v>3118055.16</v>
      </c>
    </row>
    <row r="5" spans="1:3">
      <c r="A5" s="422" t="s">
        <v>26</v>
      </c>
      <c r="B5" s="423">
        <v>3141736.35</v>
      </c>
      <c r="C5" s="424">
        <v>3267405.8</v>
      </c>
    </row>
    <row r="6" spans="1:3">
      <c r="A6" s="422" t="s">
        <v>27</v>
      </c>
      <c r="B6" s="423">
        <v>986886.09</v>
      </c>
      <c r="C6" s="424">
        <v>1026361.53</v>
      </c>
    </row>
    <row r="7" spans="1:3">
      <c r="A7" s="422" t="s">
        <v>28</v>
      </c>
      <c r="B7" s="423">
        <v>2724386.54</v>
      </c>
      <c r="C7" s="424">
        <v>2833362</v>
      </c>
    </row>
    <row r="8" spans="1:3">
      <c r="A8" s="422" t="s">
        <v>29</v>
      </c>
      <c r="B8" s="423">
        <v>5307779.4000000004</v>
      </c>
      <c r="C8" s="424">
        <v>5520090.5800000001</v>
      </c>
    </row>
    <row r="9" spans="1:3">
      <c r="A9" s="422" t="s">
        <v>30</v>
      </c>
      <c r="B9" s="418" t="s">
        <v>5075</v>
      </c>
      <c r="C9" s="419" t="s">
        <v>5076</v>
      </c>
    </row>
    <row r="10" spans="1:3">
      <c r="A10" s="422" t="s">
        <v>31</v>
      </c>
      <c r="B10" s="423">
        <v>3714001.3</v>
      </c>
      <c r="C10" s="424">
        <v>3862561.35</v>
      </c>
    </row>
    <row r="11" spans="1:3">
      <c r="A11" s="422" t="s">
        <v>32</v>
      </c>
      <c r="B11" s="423">
        <v>210394.04</v>
      </c>
      <c r="C11" s="424">
        <v>218809.8</v>
      </c>
    </row>
    <row r="12" spans="1:3">
      <c r="A12" s="425" t="s">
        <v>33</v>
      </c>
      <c r="B12" s="426">
        <v>19083313.68</v>
      </c>
      <c r="C12" s="427">
        <v>19846646.23</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B275175386850C4FAFC44EAE766D83CF" ma:contentTypeVersion="10" ma:contentTypeDescription="Create a new document." ma:contentTypeScope="" ma:versionID="ba360d10052d965d6efc8e3fca3f0f8e">
  <xsd:schema xmlns:xsd="http://www.w3.org/2001/XMLSchema" xmlns:xs="http://www.w3.org/2001/XMLSchema" xmlns:p="http://schemas.microsoft.com/office/2006/metadata/properties" xmlns:ns3="e29c8d10-0564-472a-a4bb-11891ddcadd3" targetNamespace="http://schemas.microsoft.com/office/2006/metadata/properties" ma:root="true" ma:fieldsID="eff4dc59eb156f6fa21e15103a665dc4" ns3:_="">
    <xsd:import namespace="e29c8d10-0564-472a-a4bb-11891ddcadd3"/>
    <xsd:element name="properties">
      <xsd:complexType>
        <xsd:sequence>
          <xsd:element name="documentManagement">
            <xsd:complexType>
              <xsd:all>
                <xsd:element ref="ns3:MediaServiceDateTaken" minOccurs="0"/>
                <xsd:element ref="ns3:MediaServiceMetadata" minOccurs="0"/>
                <xsd:element ref="ns3:MediaServiceFastMetadata" minOccurs="0"/>
                <xsd:element ref="ns3:MediaServiceSearchProperties" minOccurs="0"/>
                <xsd:element ref="ns3:MediaServiceSystemTags" minOccurs="0"/>
                <xsd:element ref="ns3:MediaServiceOCR" minOccurs="0"/>
                <xsd:element ref="ns3:MediaServiceGenerationTime" minOccurs="0"/>
                <xsd:element ref="ns3:MediaServiceEventHashCode" minOccurs="0"/>
                <xsd:element ref="ns3:_activity" minOccurs="0"/>
                <xsd:element ref="ns3: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29c8d10-0564-472a-a4bb-11891ddcadd3" elementFormDefault="qualified">
    <xsd:import namespace="http://schemas.microsoft.com/office/2006/documentManagement/types"/>
    <xsd:import namespace="http://schemas.microsoft.com/office/infopath/2007/PartnerControls"/>
    <xsd:element name="MediaServiceDateTaken" ma:index="8" nillable="true" ma:displayName="MediaServiceDateTaken" ma:hidden="true" ma:indexed="true" ma:internalName="MediaServiceDateTaken" ma:readOnly="true">
      <xsd:simpleType>
        <xsd:restriction base="dms:Text"/>
      </xsd:simple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SystemTags" ma:index="12" nillable="true" ma:displayName="MediaServiceSystemTags" ma:hidden="true" ma:internalName="MediaServiceSystemTags" ma:readOnly="true">
      <xsd:simpleType>
        <xsd:restriction base="dms:Note"/>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_activity" ma:index="16" nillable="true" ma:displayName="_activity" ma:hidden="true" ma:internalName="_activity">
      <xsd:simpleType>
        <xsd:restriction base="dms:Note"/>
      </xsd:simpleType>
    </xsd:element>
    <xsd:element name="MediaLengthInSeconds" ma:index="17" nillable="true" ma:displayName="MediaLengthInSeconds" ma:hidden="true" ma:internalName="MediaLengthInSeconds" ma:readOnly="tru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_activity xmlns="e29c8d10-0564-472a-a4bb-11891ddcadd3"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319ABC7-B340-4D82-A3B1-AB8B2AD3A5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29c8d10-0564-472a-a4bb-11891ddcadd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E8044EB-8940-4604-9505-056BD095BDBB}">
  <ds:schemaRefs>
    <ds:schemaRef ds:uri="http://purl.org/dc/terms/"/>
    <ds:schemaRef ds:uri="http://schemas.microsoft.com/office/infopath/2007/PartnerControls"/>
    <ds:schemaRef ds:uri="http://purl.org/dc/elements/1.1/"/>
    <ds:schemaRef ds:uri="http://www.w3.org/XML/1998/namespace"/>
    <ds:schemaRef ds:uri="e29c8d10-0564-472a-a4bb-11891ddcadd3"/>
    <ds:schemaRef ds:uri="http://schemas.microsoft.com/office/2006/documentManagement/types"/>
    <ds:schemaRef ds:uri="http://purl.org/dc/dcmitype/"/>
    <ds:schemaRef ds:uri="http://schemas.openxmlformats.org/package/2006/metadata/core-properties"/>
    <ds:schemaRef ds:uri="http://schemas.microsoft.com/office/2006/metadata/properties"/>
  </ds:schemaRefs>
</ds:datastoreItem>
</file>

<file path=customXml/itemProps3.xml><?xml version="1.0" encoding="utf-8"?>
<ds:datastoreItem xmlns:ds="http://schemas.openxmlformats.org/officeDocument/2006/customXml" ds:itemID="{FA08BC88-1A51-491A-997E-C2A7F0F6063F}">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25</vt:i4>
      </vt:variant>
    </vt:vector>
  </HeadingPairs>
  <TitlesOfParts>
    <vt:vector size="25" baseType="lpstr">
      <vt:lpstr>2026-27</vt:lpstr>
      <vt:lpstr>Prior Yr 25-26</vt:lpstr>
      <vt:lpstr>Risk mgmt Saly and Payroll</vt:lpstr>
      <vt:lpstr>Chancellor FY 25</vt:lpstr>
      <vt:lpstr>Chancellor FY26</vt:lpstr>
      <vt:lpstr>Detail1</vt:lpstr>
      <vt:lpstr>Detail2</vt:lpstr>
      <vt:lpstr>Salary Pivot</vt:lpstr>
      <vt:lpstr>PIVOT</vt:lpstr>
      <vt:lpstr>2025-26 Adoptive Budget Salary</vt:lpstr>
      <vt:lpstr>Working Sheet</vt:lpstr>
      <vt:lpstr>AUR Requests</vt:lpstr>
      <vt:lpstr>Bus Svs</vt:lpstr>
      <vt:lpstr>Facilities</vt:lpstr>
      <vt:lpstr>Risk Mgmt &amp; Legal</vt:lpstr>
      <vt:lpstr>Chancellors</vt:lpstr>
      <vt:lpstr>Public Affairs</vt:lpstr>
      <vt:lpstr>HR</vt:lpstr>
      <vt:lpstr>IR</vt:lpstr>
      <vt:lpstr>CWS </vt:lpstr>
      <vt:lpstr>IT CIO</vt:lpstr>
      <vt:lpstr>IT Enterprise</vt:lpstr>
      <vt:lpstr>IT Infrastructure</vt:lpstr>
      <vt:lpstr>IT-Security</vt:lpstr>
      <vt:lpstr>Sheet8</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Tanumeet Kaur</dc:creator>
  <cp:lastModifiedBy>Tanumeet Kaur</cp:lastModifiedBy>
  <cp:lastPrinted>2026-04-28T18:50:05Z</cp:lastPrinted>
  <dcterms:created xsi:type="dcterms:W3CDTF">2026-01-26T22:36:00Z</dcterms:created>
  <dcterms:modified xsi:type="dcterms:W3CDTF">2026-04-28T19:54:06Z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0x010100B275175386850C4FAFC44EAE766D83CF</vt:lpwstr>
  </property>
</Properties>
</file>